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615" yWindow="240" windowWidth="27120" windowHeight="13140" tabRatio="668"/>
  </bookViews>
  <sheets>
    <sheet name="Deckblatt" sheetId="49" r:id="rId1"/>
    <sheet name="NEA 2018" sheetId="57" r:id="rId2"/>
    <sheet name="NEA 2017" sheetId="55" r:id="rId3"/>
    <sheet name="NEA 2016" sheetId="54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6" r:id="rId28"/>
  </sheets>
  <definedNames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B27" i="56" l="1"/>
  <c r="F103" i="57" l="1"/>
  <c r="F102" i="57"/>
  <c r="F100" i="57"/>
  <c r="F98" i="57"/>
  <c r="F96" i="57"/>
  <c r="F95" i="57"/>
  <c r="F94" i="57"/>
  <c r="F92" i="57"/>
  <c r="F90" i="57"/>
  <c r="F88" i="57"/>
  <c r="AE624" i="57"/>
  <c r="AE622" i="57"/>
  <c r="AE620" i="57"/>
  <c r="AE619" i="57"/>
  <c r="AE616" i="57"/>
  <c r="AE612" i="57"/>
  <c r="AE611" i="57"/>
  <c r="AE608" i="57"/>
  <c r="AE607" i="57"/>
  <c r="S573" i="57"/>
  <c r="S572" i="57"/>
  <c r="S570" i="57"/>
  <c r="S569" i="57"/>
  <c r="S568" i="57"/>
  <c r="S566" i="57"/>
  <c r="S565" i="57"/>
  <c r="S564" i="57"/>
  <c r="S562" i="57"/>
  <c r="S561" i="57"/>
  <c r="S560" i="57"/>
  <c r="S558" i="57"/>
  <c r="S557" i="57"/>
  <c r="S556" i="57"/>
  <c r="S553" i="57"/>
  <c r="S547" i="57"/>
  <c r="S545" i="57"/>
  <c r="S544" i="57"/>
  <c r="S543" i="57"/>
  <c r="S541" i="57"/>
  <c r="S540" i="57"/>
  <c r="S539" i="57"/>
  <c r="S537" i="57"/>
  <c r="S536" i="57"/>
  <c r="S535" i="57"/>
  <c r="S533" i="57"/>
  <c r="S532" i="57"/>
  <c r="S531" i="57"/>
  <c r="S529" i="57"/>
  <c r="S520" i="57"/>
  <c r="S519" i="57"/>
  <c r="S516" i="57"/>
  <c r="S515" i="57"/>
  <c r="S514" i="57"/>
  <c r="S512" i="57"/>
  <c r="S511" i="57"/>
  <c r="S510" i="57"/>
  <c r="S508" i="57"/>
  <c r="S507" i="57"/>
  <c r="S506" i="57"/>
  <c r="S503" i="57"/>
  <c r="S502" i="57"/>
  <c r="S494" i="57"/>
  <c r="S493" i="57"/>
  <c r="S490" i="57"/>
  <c r="S478" i="57"/>
  <c r="S469" i="57"/>
  <c r="S465" i="57"/>
  <c r="S461" i="57"/>
  <c r="S457" i="57"/>
  <c r="S453" i="57"/>
  <c r="S452" i="57"/>
  <c r="S449" i="57"/>
  <c r="I312" i="57"/>
  <c r="S259" i="57"/>
  <c r="P52" i="57"/>
  <c r="P49" i="57"/>
  <c r="F626" i="57"/>
  <c r="AE625" i="57"/>
  <c r="AE621" i="57"/>
  <c r="AE617" i="57"/>
  <c r="AE613" i="57"/>
  <c r="AE609" i="57"/>
  <c r="AE605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1" i="57"/>
  <c r="S567" i="57"/>
  <c r="S563" i="57"/>
  <c r="S559" i="57"/>
  <c r="S555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6" i="57"/>
  <c r="S542" i="57"/>
  <c r="S538" i="57"/>
  <c r="S534" i="57"/>
  <c r="S530" i="57"/>
  <c r="S528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18" i="57"/>
  <c r="S517" i="57"/>
  <c r="S513" i="57"/>
  <c r="S509" i="57"/>
  <c r="S505" i="57"/>
  <c r="S501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2" i="57"/>
  <c r="S488" i="57"/>
  <c r="S480" i="57"/>
  <c r="S476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8" i="57"/>
  <c r="S467" i="57"/>
  <c r="S463" i="57"/>
  <c r="S459" i="57"/>
  <c r="S455" i="57"/>
  <c r="S451" i="57"/>
  <c r="F444" i="57"/>
  <c r="F418" i="57"/>
  <c r="F392" i="57"/>
  <c r="F366" i="57"/>
  <c r="F340" i="57"/>
  <c r="F314" i="57"/>
  <c r="F288" i="57"/>
  <c r="F262" i="57"/>
  <c r="F236" i="57"/>
  <c r="F210" i="57"/>
  <c r="F184" i="57"/>
  <c r="F158" i="57"/>
  <c r="F132" i="57"/>
  <c r="F105" i="57"/>
  <c r="F104" i="57"/>
  <c r="F101" i="57"/>
  <c r="F97" i="57"/>
  <c r="F93" i="57"/>
  <c r="F89" i="57"/>
  <c r="F87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F54" i="57"/>
  <c r="A27" i="57"/>
  <c r="A26" i="57"/>
  <c r="A25" i="57"/>
  <c r="A24" i="57"/>
  <c r="P37" i="57" l="1"/>
  <c r="P38" i="57"/>
  <c r="P41" i="57"/>
  <c r="P48" i="57"/>
  <c r="P36" i="57"/>
  <c r="P53" i="57"/>
  <c r="I208" i="57"/>
  <c r="I233" i="57"/>
  <c r="I311" i="57"/>
  <c r="I337" i="57"/>
  <c r="I391" i="57"/>
  <c r="I416" i="57"/>
  <c r="I441" i="57"/>
  <c r="I286" i="57"/>
  <c r="AE623" i="57"/>
  <c r="AE615" i="57"/>
  <c r="I363" i="57"/>
  <c r="I442" i="57"/>
  <c r="P92" i="57"/>
  <c r="AB34" i="57"/>
  <c r="AB33" i="57"/>
  <c r="AB45" i="57"/>
  <c r="AB49" i="57"/>
  <c r="I259" i="57"/>
  <c r="I313" i="57"/>
  <c r="I365" i="57"/>
  <c r="S391" i="57"/>
  <c r="AB37" i="57"/>
  <c r="AB38" i="57"/>
  <c r="AF613" i="57"/>
  <c r="AB42" i="57"/>
  <c r="AB46" i="57"/>
  <c r="AB41" i="57"/>
  <c r="AB53" i="57"/>
  <c r="S458" i="57"/>
  <c r="S475" i="57"/>
  <c r="S491" i="57"/>
  <c r="P75" i="57"/>
  <c r="AE606" i="57"/>
  <c r="AE614" i="57"/>
  <c r="P94" i="57"/>
  <c r="AB44" i="57"/>
  <c r="AB35" i="57"/>
  <c r="P59" i="57"/>
  <c r="S59" i="57" s="1"/>
  <c r="S462" i="57"/>
  <c r="P72" i="57"/>
  <c r="S72" i="57" s="1"/>
  <c r="S487" i="57"/>
  <c r="P71" i="57"/>
  <c r="S71" i="57" s="1"/>
  <c r="S504" i="57"/>
  <c r="P62" i="57"/>
  <c r="P574" i="57"/>
  <c r="S554" i="57"/>
  <c r="AB36" i="57"/>
  <c r="S183" i="57"/>
  <c r="I183" i="57"/>
  <c r="P60" i="57"/>
  <c r="S450" i="57"/>
  <c r="S479" i="57"/>
  <c r="P63" i="57"/>
  <c r="S63" i="57" s="1"/>
  <c r="AE610" i="57"/>
  <c r="AE618" i="57"/>
  <c r="P78" i="57"/>
  <c r="I129" i="57"/>
  <c r="S454" i="57"/>
  <c r="P64" i="57"/>
  <c r="S64" i="57" s="1"/>
  <c r="P76" i="57"/>
  <c r="S76" i="57" s="1"/>
  <c r="S466" i="57"/>
  <c r="S483" i="57"/>
  <c r="P67" i="57"/>
  <c r="S67" i="57" s="1"/>
  <c r="S495" i="57"/>
  <c r="P79" i="57"/>
  <c r="S79" i="57" s="1"/>
  <c r="S182" i="57"/>
  <c r="I235" i="57"/>
  <c r="I339" i="57"/>
  <c r="I364" i="57"/>
  <c r="P74" i="57"/>
  <c r="S527" i="57"/>
  <c r="S548" i="57" s="1"/>
  <c r="P548" i="57"/>
  <c r="AB52" i="57"/>
  <c r="AB51" i="57"/>
  <c r="S261" i="57"/>
  <c r="S456" i="57"/>
  <c r="S460" i="57"/>
  <c r="S477" i="57"/>
  <c r="P61" i="57"/>
  <c r="S61" i="57" s="1"/>
  <c r="S464" i="57"/>
  <c r="P77" i="57"/>
  <c r="P35" i="57"/>
  <c r="P43" i="57"/>
  <c r="P51" i="57"/>
  <c r="I209" i="57"/>
  <c r="P45" i="57"/>
  <c r="I128" i="57"/>
  <c r="P44" i="57"/>
  <c r="S208" i="57"/>
  <c r="I207" i="57"/>
  <c r="I261" i="57"/>
  <c r="S131" i="57"/>
  <c r="P33" i="57"/>
  <c r="P34" i="57"/>
  <c r="P50" i="57"/>
  <c r="AB50" i="57"/>
  <c r="I181" i="57"/>
  <c r="AB43" i="57"/>
  <c r="AB48" i="57"/>
  <c r="S209" i="57"/>
  <c r="F86" i="57"/>
  <c r="P42" i="57"/>
  <c r="P46" i="57"/>
  <c r="S181" i="57"/>
  <c r="I182" i="57"/>
  <c r="I131" i="57"/>
  <c r="S207" i="57"/>
  <c r="I260" i="57"/>
  <c r="I338" i="57"/>
  <c r="I234" i="57"/>
  <c r="S363" i="57"/>
  <c r="S260" i="57"/>
  <c r="I285" i="57"/>
  <c r="I287" i="57"/>
  <c r="I415" i="57"/>
  <c r="S365" i="57"/>
  <c r="I443" i="57"/>
  <c r="S364" i="57"/>
  <c r="S522" i="57"/>
  <c r="AF620" i="57"/>
  <c r="AF608" i="57"/>
  <c r="I417" i="57"/>
  <c r="S574" i="57"/>
  <c r="P470" i="57"/>
  <c r="P522" i="57"/>
  <c r="P626" i="57"/>
  <c r="S75" i="57" l="1"/>
  <c r="S470" i="57"/>
  <c r="P471" i="57" s="1"/>
  <c r="AE626" i="57"/>
  <c r="S77" i="57"/>
  <c r="S78" i="57"/>
  <c r="S62" i="57"/>
  <c r="L471" i="57"/>
  <c r="S74" i="57"/>
  <c r="Q471" i="57"/>
  <c r="S60" i="57"/>
  <c r="O471" i="57"/>
  <c r="N471" i="57"/>
  <c r="P523" i="57"/>
  <c r="O523" i="57"/>
  <c r="N523" i="57"/>
  <c r="R523" i="57"/>
  <c r="L523" i="57"/>
  <c r="Q523" i="57"/>
  <c r="M523" i="57"/>
  <c r="L549" i="57"/>
  <c r="R549" i="57"/>
  <c r="N549" i="57"/>
  <c r="O549" i="57"/>
  <c r="M549" i="57"/>
  <c r="Q549" i="57"/>
  <c r="P549" i="57"/>
  <c r="AE630" i="57"/>
  <c r="P575" i="57"/>
  <c r="O575" i="57"/>
  <c r="N575" i="57"/>
  <c r="R575" i="57"/>
  <c r="M575" i="57"/>
  <c r="L575" i="57"/>
  <c r="Q575" i="57"/>
  <c r="M471" i="57" l="1"/>
  <c r="S471" i="57" s="1"/>
  <c r="R471" i="57"/>
  <c r="S523" i="57"/>
  <c r="S549" i="57"/>
  <c r="S575" i="57"/>
  <c r="B25" i="56" l="1"/>
  <c r="B24" i="56"/>
  <c r="B23" i="56"/>
  <c r="B22" i="56"/>
  <c r="B21" i="56"/>
  <c r="B20" i="56"/>
  <c r="B19" i="56"/>
  <c r="B18" i="56"/>
  <c r="B17" i="56"/>
  <c r="B16" i="56"/>
  <c r="B15" i="56"/>
  <c r="B14" i="56"/>
  <c r="F104" i="55" l="1"/>
  <c r="F103" i="55"/>
  <c r="F102" i="55"/>
  <c r="F100" i="55"/>
  <c r="F98" i="55"/>
  <c r="F96" i="55"/>
  <c r="F95" i="55"/>
  <c r="F94" i="55"/>
  <c r="F92" i="55"/>
  <c r="F90" i="55"/>
  <c r="F88" i="55"/>
  <c r="F87" i="55"/>
  <c r="AE624" i="55"/>
  <c r="AE623" i="55"/>
  <c r="AE620" i="55"/>
  <c r="AE619" i="55"/>
  <c r="AE616" i="55"/>
  <c r="AE612" i="55"/>
  <c r="AE611" i="55"/>
  <c r="AE608" i="55"/>
  <c r="AE607" i="55"/>
  <c r="AE606" i="55"/>
  <c r="P92" i="55"/>
  <c r="S573" i="55"/>
  <c r="S572" i="55"/>
  <c r="S570" i="55"/>
  <c r="S569" i="55"/>
  <c r="S568" i="55"/>
  <c r="S566" i="55"/>
  <c r="S565" i="55"/>
  <c r="S564" i="55"/>
  <c r="S562" i="55"/>
  <c r="S561" i="55"/>
  <c r="S560" i="55"/>
  <c r="S558" i="55"/>
  <c r="S557" i="55"/>
  <c r="S556" i="55"/>
  <c r="S554" i="55"/>
  <c r="S547" i="55"/>
  <c r="S545" i="55"/>
  <c r="S544" i="55"/>
  <c r="S543" i="55"/>
  <c r="S541" i="55"/>
  <c r="S540" i="55"/>
  <c r="S539" i="55"/>
  <c r="S537" i="55"/>
  <c r="S536" i="55"/>
  <c r="S535" i="55"/>
  <c r="S533" i="55"/>
  <c r="S532" i="55"/>
  <c r="S531" i="55"/>
  <c r="S529" i="55"/>
  <c r="S528" i="55"/>
  <c r="S520" i="55"/>
  <c r="S519" i="55"/>
  <c r="S518" i="55"/>
  <c r="S516" i="55"/>
  <c r="S515" i="55"/>
  <c r="S514" i="55"/>
  <c r="S512" i="55"/>
  <c r="S511" i="55"/>
  <c r="S510" i="55"/>
  <c r="S508" i="55"/>
  <c r="S507" i="55"/>
  <c r="S506" i="55"/>
  <c r="S504" i="55"/>
  <c r="S503" i="55"/>
  <c r="S502" i="55"/>
  <c r="S483" i="55"/>
  <c r="S478" i="55"/>
  <c r="S477" i="55"/>
  <c r="S475" i="55"/>
  <c r="S469" i="55"/>
  <c r="S465" i="55"/>
  <c r="S464" i="55"/>
  <c r="S461" i="55"/>
  <c r="S460" i="55"/>
  <c r="S457" i="55"/>
  <c r="S452" i="55"/>
  <c r="S450" i="55"/>
  <c r="S449" i="55"/>
  <c r="F626" i="55"/>
  <c r="AE625" i="55"/>
  <c r="AE621" i="55"/>
  <c r="AE617" i="55"/>
  <c r="AE613" i="55"/>
  <c r="AE609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1" i="55"/>
  <c r="S567" i="55"/>
  <c r="S563" i="55"/>
  <c r="S559" i="55"/>
  <c r="S555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6" i="55"/>
  <c r="S542" i="55"/>
  <c r="S538" i="55"/>
  <c r="S534" i="55"/>
  <c r="S530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21" i="55"/>
  <c r="S517" i="55"/>
  <c r="S513" i="55"/>
  <c r="S509" i="55"/>
  <c r="S505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94" i="55"/>
  <c r="S492" i="55"/>
  <c r="S488" i="55"/>
  <c r="S480" i="55"/>
  <c r="S476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7" i="55"/>
  <c r="S463" i="55"/>
  <c r="S459" i="55"/>
  <c r="S455" i="55"/>
  <c r="S453" i="55"/>
  <c r="S451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F105" i="55"/>
  <c r="F101" i="55"/>
  <c r="F97" i="55"/>
  <c r="F93" i="55"/>
  <c r="F89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P59" i="55"/>
  <c r="F54" i="55"/>
  <c r="A27" i="55"/>
  <c r="A26" i="55"/>
  <c r="A25" i="55"/>
  <c r="A24" i="55"/>
  <c r="AE615" i="55" l="1"/>
  <c r="P45" i="55"/>
  <c r="P37" i="55"/>
  <c r="P41" i="55"/>
  <c r="P38" i="55"/>
  <c r="P42" i="55"/>
  <c r="P46" i="55"/>
  <c r="P50" i="55"/>
  <c r="P49" i="55"/>
  <c r="P53" i="55"/>
  <c r="P44" i="55"/>
  <c r="I391" i="55"/>
  <c r="AB34" i="55"/>
  <c r="AB38" i="55"/>
  <c r="AB42" i="55"/>
  <c r="AB46" i="55"/>
  <c r="AB50" i="55"/>
  <c r="AB33" i="55"/>
  <c r="AB37" i="55"/>
  <c r="AB41" i="55"/>
  <c r="AB45" i="55"/>
  <c r="AB49" i="55"/>
  <c r="I183" i="55"/>
  <c r="S209" i="55"/>
  <c r="I415" i="55"/>
  <c r="P48" i="55"/>
  <c r="P36" i="55"/>
  <c r="P52" i="55"/>
  <c r="S183" i="55"/>
  <c r="I207" i="55"/>
  <c r="S234" i="55"/>
  <c r="AB53" i="55"/>
  <c r="AB35" i="55"/>
  <c r="I416" i="55"/>
  <c r="AF608" i="55"/>
  <c r="I209" i="55"/>
  <c r="I234" i="55"/>
  <c r="I363" i="55"/>
  <c r="I417" i="55"/>
  <c r="AB44" i="55"/>
  <c r="AB43" i="55"/>
  <c r="I285" i="55"/>
  <c r="S286" i="55"/>
  <c r="P33" i="55"/>
  <c r="AB36" i="55"/>
  <c r="AB48" i="55"/>
  <c r="AB52" i="55"/>
  <c r="AB51" i="55"/>
  <c r="I260" i="55"/>
  <c r="S285" i="55"/>
  <c r="S364" i="55"/>
  <c r="P34" i="55"/>
  <c r="S454" i="55"/>
  <c r="P64" i="55"/>
  <c r="S64" i="55" s="1"/>
  <c r="S462" i="55"/>
  <c r="P72" i="55"/>
  <c r="S72" i="55" s="1"/>
  <c r="S466" i="55"/>
  <c r="P76" i="55"/>
  <c r="S491" i="55"/>
  <c r="P75" i="55"/>
  <c r="S75" i="55" s="1"/>
  <c r="AE610" i="55"/>
  <c r="F86" i="55"/>
  <c r="P35" i="55"/>
  <c r="P470" i="55"/>
  <c r="P60" i="55"/>
  <c r="S458" i="55"/>
  <c r="P63" i="55"/>
  <c r="S63" i="55" s="1"/>
  <c r="S479" i="55"/>
  <c r="S487" i="55"/>
  <c r="P71" i="55"/>
  <c r="S495" i="55"/>
  <c r="P79" i="55"/>
  <c r="AE614" i="55"/>
  <c r="P94" i="55"/>
  <c r="AE618" i="55"/>
  <c r="AE622" i="55"/>
  <c r="P67" i="55"/>
  <c r="S67" i="55" s="1"/>
  <c r="S456" i="55"/>
  <c r="S493" i="55"/>
  <c r="P77" i="55"/>
  <c r="S77" i="55" s="1"/>
  <c r="I364" i="55"/>
  <c r="I443" i="55"/>
  <c r="S468" i="55"/>
  <c r="P78" i="55"/>
  <c r="P62" i="55"/>
  <c r="P51" i="55"/>
  <c r="P74" i="55"/>
  <c r="P43" i="55"/>
  <c r="P61" i="55"/>
  <c r="I365" i="55"/>
  <c r="I129" i="55"/>
  <c r="S181" i="55"/>
  <c r="I181" i="55"/>
  <c r="S182" i="55"/>
  <c r="S59" i="55"/>
  <c r="S131" i="55"/>
  <c r="S259" i="55"/>
  <c r="I131" i="55"/>
  <c r="S287" i="55"/>
  <c r="I259" i="55"/>
  <c r="S260" i="55"/>
  <c r="I287" i="55"/>
  <c r="I208" i="55"/>
  <c r="I233" i="55"/>
  <c r="I235" i="55"/>
  <c r="I261" i="55"/>
  <c r="I128" i="55"/>
  <c r="S490" i="55"/>
  <c r="S208" i="55"/>
  <c r="S233" i="55"/>
  <c r="S235" i="55"/>
  <c r="S207" i="55"/>
  <c r="S261" i="55"/>
  <c r="S365" i="55"/>
  <c r="I182" i="55"/>
  <c r="I286" i="55"/>
  <c r="S363" i="55"/>
  <c r="S391" i="55"/>
  <c r="AE605" i="55"/>
  <c r="P626" i="55"/>
  <c r="I442" i="55"/>
  <c r="AF620" i="55"/>
  <c r="I441" i="55"/>
  <c r="P522" i="55"/>
  <c r="S501" i="55"/>
  <c r="S522" i="55" s="1"/>
  <c r="S527" i="55"/>
  <c r="S548" i="55" s="1"/>
  <c r="P548" i="55"/>
  <c r="P574" i="55"/>
  <c r="S553" i="55"/>
  <c r="S574" i="55" s="1"/>
  <c r="AF613" i="55"/>
  <c r="S470" i="55" l="1"/>
  <c r="Q471" i="55" s="1"/>
  <c r="AE626" i="55"/>
  <c r="AE630" i="55" s="1"/>
  <c r="S76" i="55"/>
  <c r="S61" i="55"/>
  <c r="S79" i="55"/>
  <c r="S60" i="55"/>
  <c r="S62" i="55"/>
  <c r="S71" i="55"/>
  <c r="S74" i="55"/>
  <c r="S78" i="55"/>
  <c r="L549" i="55"/>
  <c r="Q549" i="55"/>
  <c r="O549" i="55"/>
  <c r="N549" i="55"/>
  <c r="M549" i="55"/>
  <c r="R549" i="55"/>
  <c r="P549" i="55"/>
  <c r="P575" i="55"/>
  <c r="O575" i="55"/>
  <c r="M575" i="55"/>
  <c r="L575" i="55"/>
  <c r="R575" i="55"/>
  <c r="Q575" i="55"/>
  <c r="N575" i="55"/>
  <c r="P523" i="55"/>
  <c r="O523" i="55"/>
  <c r="M523" i="55"/>
  <c r="L523" i="55"/>
  <c r="R523" i="55"/>
  <c r="Q523" i="55"/>
  <c r="N523" i="55"/>
  <c r="R471" i="55"/>
  <c r="M471" i="55" l="1"/>
  <c r="N471" i="55"/>
  <c r="O471" i="55"/>
  <c r="P471" i="55"/>
  <c r="L471" i="55"/>
  <c r="S523" i="55"/>
  <c r="S575" i="55"/>
  <c r="S549" i="55"/>
  <c r="S471" i="55" l="1"/>
  <c r="F103" i="54" l="1"/>
  <c r="F102" i="54"/>
  <c r="F98" i="54"/>
  <c r="F95" i="54"/>
  <c r="F94" i="54"/>
  <c r="F90" i="54"/>
  <c r="F87" i="54"/>
  <c r="F626" i="54"/>
  <c r="AE625" i="54"/>
  <c r="AE624" i="54"/>
  <c r="AE623" i="54"/>
  <c r="AE622" i="54"/>
  <c r="AE620" i="54"/>
  <c r="AE619" i="54"/>
  <c r="AE618" i="54"/>
  <c r="AE617" i="54"/>
  <c r="AE616" i="54"/>
  <c r="AE615" i="54"/>
  <c r="AE614" i="54"/>
  <c r="AE613" i="54"/>
  <c r="AE612" i="54"/>
  <c r="AE611" i="54"/>
  <c r="AE610" i="54"/>
  <c r="AE609" i="54"/>
  <c r="AE607" i="54"/>
  <c r="AE606" i="54"/>
  <c r="F600" i="54"/>
  <c r="R574" i="54"/>
  <c r="Q574" i="54"/>
  <c r="O574" i="54"/>
  <c r="N574" i="54"/>
  <c r="M574" i="54"/>
  <c r="L574" i="54"/>
  <c r="H574" i="54"/>
  <c r="G574" i="54"/>
  <c r="E574" i="54"/>
  <c r="D574" i="54"/>
  <c r="C574" i="54"/>
  <c r="B574" i="54"/>
  <c r="S573" i="54"/>
  <c r="S572" i="54"/>
  <c r="S571" i="54"/>
  <c r="S570" i="54"/>
  <c r="S569" i="54"/>
  <c r="S568" i="54"/>
  <c r="S567" i="54"/>
  <c r="S566" i="54"/>
  <c r="S564" i="54"/>
  <c r="S563" i="54"/>
  <c r="S562" i="54"/>
  <c r="S561" i="54"/>
  <c r="S560" i="54"/>
  <c r="S559" i="54"/>
  <c r="S558" i="54"/>
  <c r="S557" i="54"/>
  <c r="S556" i="54"/>
  <c r="S555" i="54"/>
  <c r="S554" i="54"/>
  <c r="R548" i="54"/>
  <c r="Q548" i="54"/>
  <c r="O548" i="54"/>
  <c r="N548" i="54"/>
  <c r="M548" i="54"/>
  <c r="L548" i="54"/>
  <c r="H548" i="54"/>
  <c r="G548" i="54"/>
  <c r="E548" i="54"/>
  <c r="D548" i="54"/>
  <c r="C548" i="54"/>
  <c r="B548" i="54"/>
  <c r="S547" i="54"/>
  <c r="S546" i="54"/>
  <c r="S545" i="54"/>
  <c r="S544" i="54"/>
  <c r="S543" i="54"/>
  <c r="S542" i="54"/>
  <c r="S541" i="54"/>
  <c r="S540" i="54"/>
  <c r="S539" i="54"/>
  <c r="S538" i="54"/>
  <c r="S537" i="54"/>
  <c r="S536" i="54"/>
  <c r="S535" i="54"/>
  <c r="S534" i="54"/>
  <c r="S533" i="54"/>
  <c r="S531" i="54"/>
  <c r="S530" i="54"/>
  <c r="S529" i="54"/>
  <c r="S528" i="54"/>
  <c r="R522" i="54"/>
  <c r="Q522" i="54"/>
  <c r="O522" i="54"/>
  <c r="N522" i="54"/>
  <c r="M522" i="54"/>
  <c r="L522" i="54"/>
  <c r="H522" i="54"/>
  <c r="G522" i="54"/>
  <c r="E522" i="54"/>
  <c r="D522" i="54"/>
  <c r="C522" i="54"/>
  <c r="B522" i="54"/>
  <c r="S521" i="54"/>
  <c r="S520" i="54"/>
  <c r="S518" i="54"/>
  <c r="S517" i="54"/>
  <c r="S516" i="54"/>
  <c r="S515" i="54"/>
  <c r="S514" i="54"/>
  <c r="S513" i="54"/>
  <c r="S512" i="54"/>
  <c r="S511" i="54"/>
  <c r="S510" i="54"/>
  <c r="S509" i="54"/>
  <c r="S508" i="54"/>
  <c r="S507" i="54"/>
  <c r="S506" i="54"/>
  <c r="S505" i="54"/>
  <c r="S504" i="54"/>
  <c r="S503" i="54"/>
  <c r="S502" i="54"/>
  <c r="R496" i="54"/>
  <c r="Q496" i="54"/>
  <c r="O496" i="54"/>
  <c r="N496" i="54"/>
  <c r="M496" i="54"/>
  <c r="L496" i="54"/>
  <c r="H496" i="54"/>
  <c r="G496" i="54"/>
  <c r="E496" i="54"/>
  <c r="D496" i="54"/>
  <c r="C496" i="54"/>
  <c r="B496" i="54"/>
  <c r="S494" i="54"/>
  <c r="S493" i="54"/>
  <c r="S492" i="54"/>
  <c r="S490" i="54"/>
  <c r="S487" i="54"/>
  <c r="S480" i="54"/>
  <c r="S479" i="54"/>
  <c r="S478" i="54"/>
  <c r="S477" i="54"/>
  <c r="S476" i="54"/>
  <c r="S475" i="54"/>
  <c r="R470" i="54"/>
  <c r="Q470" i="54"/>
  <c r="O470" i="54"/>
  <c r="N470" i="54"/>
  <c r="M470" i="54"/>
  <c r="L470" i="54"/>
  <c r="H470" i="54"/>
  <c r="G470" i="54"/>
  <c r="E470" i="54"/>
  <c r="D470" i="54"/>
  <c r="C470" i="54"/>
  <c r="B470" i="54"/>
  <c r="S469" i="54"/>
  <c r="S467" i="54"/>
  <c r="S466" i="54"/>
  <c r="S465" i="54"/>
  <c r="S463" i="54"/>
  <c r="S462" i="54"/>
  <c r="S461" i="54"/>
  <c r="S460" i="54"/>
  <c r="S459" i="54"/>
  <c r="S458" i="54"/>
  <c r="S457" i="54"/>
  <c r="S455" i="54"/>
  <c r="S454" i="54"/>
  <c r="S453" i="54"/>
  <c r="S452" i="54"/>
  <c r="S450" i="54"/>
  <c r="F444" i="54"/>
  <c r="I443" i="54"/>
  <c r="I441" i="54"/>
  <c r="F418" i="54"/>
  <c r="F392" i="54"/>
  <c r="F366" i="54"/>
  <c r="AB45" i="54"/>
  <c r="AB41" i="54"/>
  <c r="F340" i="54"/>
  <c r="P51" i="54"/>
  <c r="P48" i="54"/>
  <c r="F314" i="54"/>
  <c r="F288" i="54"/>
  <c r="S285" i="54"/>
  <c r="I285" i="54"/>
  <c r="F262" i="54"/>
  <c r="S259" i="54"/>
  <c r="F236" i="54"/>
  <c r="F210" i="54"/>
  <c r="F184" i="54"/>
  <c r="I181" i="54"/>
  <c r="F158" i="54"/>
  <c r="AB49" i="54"/>
  <c r="P45" i="54"/>
  <c r="F132" i="54"/>
  <c r="I131" i="54"/>
  <c r="AB44" i="54"/>
  <c r="AB36" i="54"/>
  <c r="F105" i="54"/>
  <c r="F104" i="54"/>
  <c r="F101" i="54"/>
  <c r="F100" i="54"/>
  <c r="F97" i="54"/>
  <c r="F96" i="54"/>
  <c r="F93" i="54"/>
  <c r="P92" i="54"/>
  <c r="F92" i="54"/>
  <c r="F89" i="54"/>
  <c r="F88" i="54"/>
  <c r="F85" i="54"/>
  <c r="R80" i="54"/>
  <c r="Q80" i="54"/>
  <c r="O80" i="54"/>
  <c r="N80" i="54"/>
  <c r="M80" i="54"/>
  <c r="L80" i="54"/>
  <c r="H80" i="54"/>
  <c r="G80" i="54"/>
  <c r="E80" i="54"/>
  <c r="D80" i="54"/>
  <c r="C80" i="54"/>
  <c r="B80" i="54"/>
  <c r="P76" i="54"/>
  <c r="S76" i="54" s="1"/>
  <c r="P63" i="54"/>
  <c r="P60" i="54"/>
  <c r="S60" i="54" s="1"/>
  <c r="P59" i="54"/>
  <c r="F54" i="54"/>
  <c r="P53" i="54"/>
  <c r="AB42" i="54"/>
  <c r="AB38" i="54"/>
  <c r="AB34" i="54"/>
  <c r="A27" i="54"/>
  <c r="A26" i="54"/>
  <c r="A25" i="54"/>
  <c r="A24" i="54"/>
  <c r="S464" i="54" l="1"/>
  <c r="P74" i="54"/>
  <c r="S491" i="54"/>
  <c r="P75" i="54"/>
  <c r="S451" i="54"/>
  <c r="P61" i="54"/>
  <c r="S61" i="54" s="1"/>
  <c r="S488" i="54"/>
  <c r="P72" i="54"/>
  <c r="S72" i="54" s="1"/>
  <c r="S532" i="54"/>
  <c r="P64" i="54"/>
  <c r="S64" i="54" s="1"/>
  <c r="AB43" i="54"/>
  <c r="AB51" i="54"/>
  <c r="S456" i="54"/>
  <c r="S483" i="54"/>
  <c r="P67" i="54"/>
  <c r="S67" i="54" s="1"/>
  <c r="P49" i="54"/>
  <c r="S468" i="54"/>
  <c r="P78" i="54"/>
  <c r="S78" i="54" s="1"/>
  <c r="S495" i="54"/>
  <c r="P79" i="54"/>
  <c r="P52" i="54"/>
  <c r="AB53" i="54"/>
  <c r="S131" i="54"/>
  <c r="P62" i="54"/>
  <c r="S62" i="54" s="1"/>
  <c r="P33" i="54"/>
  <c r="S183" i="54"/>
  <c r="P94" i="54"/>
  <c r="AE608" i="54"/>
  <c r="AF608" i="54" s="1"/>
  <c r="I183" i="54"/>
  <c r="P37" i="54"/>
  <c r="S181" i="54"/>
  <c r="I339" i="54"/>
  <c r="P41" i="54"/>
  <c r="S364" i="54"/>
  <c r="P42" i="54"/>
  <c r="P46" i="54"/>
  <c r="P50" i="54"/>
  <c r="S260" i="54"/>
  <c r="I364" i="54"/>
  <c r="AB46" i="54"/>
  <c r="AB35" i="54"/>
  <c r="AB50" i="54"/>
  <c r="I129" i="54"/>
  <c r="P35" i="54"/>
  <c r="I260" i="54"/>
  <c r="I286" i="54"/>
  <c r="P36" i="54"/>
  <c r="AB48" i="54"/>
  <c r="I209" i="54"/>
  <c r="AB52" i="54"/>
  <c r="I259" i="54"/>
  <c r="I313" i="54"/>
  <c r="I287" i="54"/>
  <c r="P44" i="54"/>
  <c r="S208" i="54"/>
  <c r="AB37" i="54"/>
  <c r="I391" i="54"/>
  <c r="I442" i="54"/>
  <c r="S63" i="54"/>
  <c r="F86" i="54"/>
  <c r="I207" i="54"/>
  <c r="AB33" i="54"/>
  <c r="P43" i="54"/>
  <c r="I338" i="54"/>
  <c r="S519" i="54"/>
  <c r="P77" i="54"/>
  <c r="P34" i="54"/>
  <c r="S207" i="54"/>
  <c r="S565" i="54"/>
  <c r="P71" i="54"/>
  <c r="S209" i="54"/>
  <c r="S59" i="54"/>
  <c r="P38" i="54"/>
  <c r="S287" i="54"/>
  <c r="I182" i="54"/>
  <c r="I128" i="54"/>
  <c r="I208" i="54"/>
  <c r="I311" i="54"/>
  <c r="S182" i="54"/>
  <c r="S286" i="54"/>
  <c r="I261" i="54"/>
  <c r="S391" i="54"/>
  <c r="I416" i="54"/>
  <c r="I312" i="54"/>
  <c r="I337" i="54"/>
  <c r="P470" i="54"/>
  <c r="S449" i="54"/>
  <c r="S261" i="54"/>
  <c r="S363" i="54"/>
  <c r="I417" i="54"/>
  <c r="S365" i="54"/>
  <c r="P574" i="54"/>
  <c r="S553" i="54"/>
  <c r="I363" i="54"/>
  <c r="I415" i="54"/>
  <c r="I365" i="54"/>
  <c r="AF620" i="54"/>
  <c r="AE605" i="54"/>
  <c r="P626" i="54"/>
  <c r="AE621" i="54"/>
  <c r="S501" i="54"/>
  <c r="S522" i="54" s="1"/>
  <c r="P522" i="54"/>
  <c r="P548" i="54"/>
  <c r="S527" i="54"/>
  <c r="AF613" i="54"/>
  <c r="S548" i="54" l="1"/>
  <c r="P549" i="54" s="1"/>
  <c r="S470" i="54"/>
  <c r="Q471" i="54" s="1"/>
  <c r="S574" i="54"/>
  <c r="P575" i="54" s="1"/>
  <c r="S74" i="54"/>
  <c r="S79" i="54"/>
  <c r="S75" i="54"/>
  <c r="AE626" i="54"/>
  <c r="AE630" i="54" s="1"/>
  <c r="R523" i="54"/>
  <c r="Q523" i="54"/>
  <c r="N523" i="54"/>
  <c r="M523" i="54"/>
  <c r="P523" i="54"/>
  <c r="L523" i="54"/>
  <c r="O523" i="54"/>
  <c r="S71" i="54"/>
  <c r="S77" i="54"/>
  <c r="L471" i="54" l="1"/>
  <c r="Q549" i="54"/>
  <c r="M575" i="54"/>
  <c r="N471" i="54"/>
  <c r="N549" i="54"/>
  <c r="R549" i="54"/>
  <c r="O575" i="54"/>
  <c r="O549" i="54"/>
  <c r="N575" i="54"/>
  <c r="L575" i="54"/>
  <c r="Q575" i="54"/>
  <c r="R575" i="54"/>
  <c r="L549" i="54"/>
  <c r="M549" i="54"/>
  <c r="M471" i="54"/>
  <c r="R471" i="54"/>
  <c r="O471" i="54"/>
  <c r="P471" i="54"/>
  <c r="S523" i="54"/>
  <c r="S471" i="54" l="1"/>
  <c r="S549" i="54"/>
  <c r="S575" i="54"/>
  <c r="F99" i="1" l="1"/>
  <c r="I573" i="1"/>
  <c r="I547" i="1"/>
  <c r="I495" i="1"/>
  <c r="I469" i="1"/>
  <c r="F104" i="8"/>
  <c r="F103" i="8"/>
  <c r="F102" i="8"/>
  <c r="F101" i="8"/>
  <c r="F100" i="8"/>
  <c r="F96" i="8"/>
  <c r="F95" i="8"/>
  <c r="F94" i="8"/>
  <c r="F93" i="8"/>
  <c r="F92" i="8"/>
  <c r="F88" i="8"/>
  <c r="F86" i="8"/>
  <c r="I573" i="8"/>
  <c r="I521" i="8"/>
  <c r="I495" i="8"/>
  <c r="F105" i="32"/>
  <c r="F104" i="32"/>
  <c r="F103" i="32"/>
  <c r="F102" i="32"/>
  <c r="F101" i="32"/>
  <c r="F100" i="32"/>
  <c r="F98" i="32"/>
  <c r="F97" i="32"/>
  <c r="F96" i="32"/>
  <c r="F95" i="32"/>
  <c r="F94" i="32"/>
  <c r="F93" i="32"/>
  <c r="F90" i="32"/>
  <c r="F88" i="32"/>
  <c r="F87" i="32"/>
  <c r="F86" i="32"/>
  <c r="I573" i="32"/>
  <c r="I521" i="32"/>
  <c r="I495" i="32"/>
  <c r="I469" i="32"/>
  <c r="F105" i="34"/>
  <c r="F104" i="34"/>
  <c r="F101" i="34"/>
  <c r="F100" i="34"/>
  <c r="F99" i="34"/>
  <c r="F98" i="34"/>
  <c r="F97" i="34"/>
  <c r="F96" i="34"/>
  <c r="F95" i="34"/>
  <c r="F93" i="34"/>
  <c r="F92" i="34"/>
  <c r="F90" i="34"/>
  <c r="F89" i="34"/>
  <c r="F88" i="34"/>
  <c r="F87" i="34"/>
  <c r="F86" i="34"/>
  <c r="F85" i="34"/>
  <c r="I573" i="34"/>
  <c r="I547" i="34"/>
  <c r="I521" i="34"/>
  <c r="I495" i="34"/>
  <c r="F105" i="35"/>
  <c r="F102" i="35"/>
  <c r="F101" i="35"/>
  <c r="F100" i="35"/>
  <c r="F99" i="35"/>
  <c r="F98" i="35"/>
  <c r="F94" i="35"/>
  <c r="F93" i="35"/>
  <c r="F92" i="35"/>
  <c r="F90" i="35"/>
  <c r="F86" i="35"/>
  <c r="F85" i="35"/>
  <c r="I573" i="35"/>
  <c r="I547" i="35"/>
  <c r="I495" i="35"/>
  <c r="I469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I521" i="1"/>
  <c r="H496" i="1"/>
  <c r="G496" i="1"/>
  <c r="E496" i="1"/>
  <c r="D496" i="1"/>
  <c r="C496" i="1"/>
  <c r="B496" i="1"/>
  <c r="I485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H80" i="1"/>
  <c r="G80" i="1"/>
  <c r="E80" i="1"/>
  <c r="D80" i="1"/>
  <c r="C80" i="1"/>
  <c r="B80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I547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105" i="8"/>
  <c r="F99" i="8"/>
  <c r="F98" i="8"/>
  <c r="F97" i="8"/>
  <c r="F90" i="8"/>
  <c r="F89" i="8"/>
  <c r="F87" i="8"/>
  <c r="H80" i="8"/>
  <c r="G80" i="8"/>
  <c r="E80" i="8"/>
  <c r="D80" i="8"/>
  <c r="C80" i="8"/>
  <c r="B80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I547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99" i="32"/>
  <c r="F92" i="32"/>
  <c r="F89" i="32"/>
  <c r="F85" i="32"/>
  <c r="H80" i="32"/>
  <c r="G80" i="32"/>
  <c r="E80" i="32"/>
  <c r="D80" i="32"/>
  <c r="C80" i="32"/>
  <c r="B80" i="32"/>
  <c r="F54" i="32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F103" i="34"/>
  <c r="F102" i="34"/>
  <c r="H80" i="34"/>
  <c r="G80" i="34"/>
  <c r="E80" i="34"/>
  <c r="D80" i="34"/>
  <c r="C80" i="34"/>
  <c r="B80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104" i="35"/>
  <c r="F103" i="35"/>
  <c r="F97" i="35"/>
  <c r="F96" i="35"/>
  <c r="F95" i="35"/>
  <c r="F89" i="35"/>
  <c r="F88" i="35"/>
  <c r="F87" i="35"/>
  <c r="H80" i="35"/>
  <c r="G80" i="35"/>
  <c r="E80" i="35"/>
  <c r="D80" i="35"/>
  <c r="C80" i="35"/>
  <c r="B80" i="35"/>
  <c r="F54" i="35"/>
  <c r="F85" i="36"/>
  <c r="F86" i="36"/>
  <c r="F89" i="36"/>
  <c r="F90" i="36"/>
  <c r="F92" i="36"/>
  <c r="F93" i="36"/>
  <c r="F94" i="36"/>
  <c r="F95" i="36"/>
  <c r="F96" i="36"/>
  <c r="F97" i="36"/>
  <c r="F98" i="36"/>
  <c r="F99" i="36"/>
  <c r="F100" i="36"/>
  <c r="F101" i="36"/>
  <c r="F103" i="36"/>
  <c r="F104" i="36"/>
  <c r="F105" i="36"/>
  <c r="F102" i="36"/>
  <c r="F626" i="36"/>
  <c r="F600" i="36"/>
  <c r="H574" i="36"/>
  <c r="G574" i="36"/>
  <c r="E574" i="36"/>
  <c r="D574" i="36"/>
  <c r="C574" i="36"/>
  <c r="B574" i="36"/>
  <c r="I573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H496" i="36"/>
  <c r="G496" i="36"/>
  <c r="E496" i="36"/>
  <c r="D496" i="36"/>
  <c r="C496" i="36"/>
  <c r="B496" i="36"/>
  <c r="I475" i="36"/>
  <c r="I476" i="36"/>
  <c r="I477" i="36"/>
  <c r="I478" i="36"/>
  <c r="I479" i="36"/>
  <c r="I480" i="36"/>
  <c r="I490" i="36"/>
  <c r="I491" i="36"/>
  <c r="I492" i="36"/>
  <c r="I493" i="36"/>
  <c r="I494" i="36"/>
  <c r="I495" i="36"/>
  <c r="H470" i="36"/>
  <c r="G470" i="36"/>
  <c r="E470" i="36"/>
  <c r="D470" i="36"/>
  <c r="C470" i="36"/>
  <c r="B470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F87" i="36"/>
  <c r="H80" i="36"/>
  <c r="G80" i="36"/>
  <c r="E80" i="36"/>
  <c r="D80" i="36"/>
  <c r="C80" i="36"/>
  <c r="B80" i="36"/>
  <c r="F54" i="36"/>
  <c r="F88" i="36" l="1"/>
  <c r="F79" i="1"/>
  <c r="F85" i="8"/>
  <c r="F79" i="32"/>
  <c r="F94" i="34"/>
  <c r="F79" i="8"/>
  <c r="I469" i="8"/>
  <c r="F79" i="34"/>
  <c r="I469" i="34"/>
  <c r="I521" i="35"/>
  <c r="F79" i="35"/>
  <c r="F79" i="36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1" i="7"/>
  <c r="F90" i="7"/>
  <c r="F89" i="7"/>
  <c r="F88" i="7"/>
  <c r="F87" i="7"/>
  <c r="F86" i="7"/>
  <c r="F102" i="5"/>
  <c r="F102" i="4"/>
  <c r="F102" i="3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F132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F132" i="3"/>
  <c r="H80" i="3"/>
  <c r="G80" i="3"/>
  <c r="E80" i="3"/>
  <c r="D80" i="3"/>
  <c r="C80" i="3"/>
  <c r="B80" i="3"/>
  <c r="F54" i="3"/>
  <c r="I79" i="36" l="1"/>
  <c r="F27" i="36"/>
  <c r="I79" i="1"/>
  <c r="I79" i="32"/>
  <c r="F27" i="32"/>
  <c r="F27" i="8"/>
  <c r="I79" i="8"/>
  <c r="I79" i="34"/>
  <c r="F27" i="34"/>
  <c r="I79" i="35"/>
  <c r="F27" i="35"/>
  <c r="F85" i="7"/>
  <c r="F102" i="6"/>
  <c r="F102" i="2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444" i="2"/>
  <c r="F418" i="2"/>
  <c r="F392" i="2"/>
  <c r="F366" i="2"/>
  <c r="F340" i="2"/>
  <c r="F314" i="2"/>
  <c r="F288" i="2"/>
  <c r="F262" i="2"/>
  <c r="F236" i="2"/>
  <c r="F210" i="2"/>
  <c r="F184" i="2"/>
  <c r="F158" i="2"/>
  <c r="F132" i="2"/>
  <c r="H80" i="2"/>
  <c r="G80" i="2"/>
  <c r="E80" i="2"/>
  <c r="D80" i="2"/>
  <c r="C80" i="2"/>
  <c r="B80" i="2"/>
  <c r="F54" i="2"/>
  <c r="F104" i="53" l="1"/>
  <c r="F103" i="53"/>
  <c r="F102" i="53"/>
  <c r="F100" i="53"/>
  <c r="F98" i="53"/>
  <c r="F96" i="53"/>
  <c r="F95" i="53"/>
  <c r="F94" i="53"/>
  <c r="F92" i="53"/>
  <c r="F90" i="53"/>
  <c r="F88" i="53"/>
  <c r="F86" i="53"/>
  <c r="AE624" i="53"/>
  <c r="AE623" i="53"/>
  <c r="AE620" i="53"/>
  <c r="AE616" i="53"/>
  <c r="AE615" i="53"/>
  <c r="AE612" i="53"/>
  <c r="AE611" i="53"/>
  <c r="AE608" i="53"/>
  <c r="AE607" i="53"/>
  <c r="P92" i="53"/>
  <c r="S572" i="53"/>
  <c r="S570" i="53"/>
  <c r="S568" i="53"/>
  <c r="S567" i="53"/>
  <c r="S566" i="53"/>
  <c r="S564" i="53"/>
  <c r="S562" i="53"/>
  <c r="S560" i="53"/>
  <c r="S559" i="53"/>
  <c r="S558" i="53"/>
  <c r="S556" i="53"/>
  <c r="S554" i="53"/>
  <c r="S547" i="53"/>
  <c r="S546" i="53"/>
  <c r="S545" i="53"/>
  <c r="S543" i="53"/>
  <c r="S542" i="53"/>
  <c r="S541" i="53"/>
  <c r="S539" i="53"/>
  <c r="S538" i="53"/>
  <c r="S537" i="53"/>
  <c r="S535" i="53"/>
  <c r="S534" i="53"/>
  <c r="S533" i="53"/>
  <c r="S531" i="53"/>
  <c r="S530" i="53"/>
  <c r="S529" i="53"/>
  <c r="S527" i="53"/>
  <c r="S520" i="53"/>
  <c r="S518" i="53"/>
  <c r="S517" i="53"/>
  <c r="S516" i="53"/>
  <c r="S514" i="53"/>
  <c r="S512" i="53"/>
  <c r="S510" i="53"/>
  <c r="S509" i="53"/>
  <c r="S508" i="53"/>
  <c r="S506" i="53"/>
  <c r="S505" i="53"/>
  <c r="S504" i="53"/>
  <c r="S502" i="53"/>
  <c r="S488" i="53"/>
  <c r="S480" i="53"/>
  <c r="S479" i="53"/>
  <c r="S478" i="53"/>
  <c r="S477" i="53"/>
  <c r="S476" i="53"/>
  <c r="S475" i="53"/>
  <c r="S469" i="53"/>
  <c r="S467" i="53"/>
  <c r="S466" i="53"/>
  <c r="S465" i="53"/>
  <c r="S463" i="53"/>
  <c r="S461" i="53"/>
  <c r="S459" i="53"/>
  <c r="S458" i="53"/>
  <c r="S457" i="53"/>
  <c r="S455" i="53"/>
  <c r="S454" i="53"/>
  <c r="S453" i="53"/>
  <c r="S451" i="53"/>
  <c r="S449" i="53"/>
  <c r="S208" i="53"/>
  <c r="P43" i="53"/>
  <c r="F626" i="53"/>
  <c r="AE625" i="53"/>
  <c r="AE621" i="53"/>
  <c r="AE617" i="53"/>
  <c r="AE613" i="53"/>
  <c r="AE609" i="53"/>
  <c r="AE605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3" i="53"/>
  <c r="S571" i="53"/>
  <c r="S569" i="53"/>
  <c r="S565" i="53"/>
  <c r="S563" i="53"/>
  <c r="S561" i="53"/>
  <c r="S557" i="53"/>
  <c r="S555" i="53"/>
  <c r="S553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4" i="53"/>
  <c r="S540" i="53"/>
  <c r="S536" i="53"/>
  <c r="S532" i="53"/>
  <c r="S52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19" i="53"/>
  <c r="S515" i="53"/>
  <c r="S513" i="53"/>
  <c r="S511" i="53"/>
  <c r="S507" i="53"/>
  <c r="S503" i="53"/>
  <c r="S501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4" i="53"/>
  <c r="S492" i="53"/>
  <c r="S490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F105" i="53"/>
  <c r="F101" i="53"/>
  <c r="F97" i="53"/>
  <c r="F93" i="53"/>
  <c r="F89" i="53"/>
  <c r="F87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F54" i="53"/>
  <c r="A27" i="53"/>
  <c r="A26" i="53"/>
  <c r="A25" i="53"/>
  <c r="A24" i="53"/>
  <c r="AE619" i="53" l="1"/>
  <c r="I339" i="53"/>
  <c r="AB42" i="53"/>
  <c r="AB36" i="53"/>
  <c r="AB44" i="53"/>
  <c r="AB48" i="53"/>
  <c r="AB52" i="53"/>
  <c r="AB43" i="53"/>
  <c r="AB51" i="53"/>
  <c r="P37" i="53"/>
  <c r="P41" i="53"/>
  <c r="P45" i="53"/>
  <c r="P53" i="53"/>
  <c r="P36" i="53"/>
  <c r="P44" i="53"/>
  <c r="P48" i="53"/>
  <c r="P52" i="53"/>
  <c r="I181" i="53"/>
  <c r="S181" i="53"/>
  <c r="I234" i="53"/>
  <c r="I235" i="53"/>
  <c r="I260" i="53"/>
  <c r="S261" i="53"/>
  <c r="P51" i="53"/>
  <c r="S233" i="53"/>
  <c r="I285" i="53"/>
  <c r="S285" i="53"/>
  <c r="S286" i="53"/>
  <c r="S311" i="53"/>
  <c r="S339" i="53"/>
  <c r="I363" i="53"/>
  <c r="S391" i="53"/>
  <c r="S460" i="53"/>
  <c r="S464" i="53"/>
  <c r="P74" i="53"/>
  <c r="S493" i="53"/>
  <c r="P77" i="53"/>
  <c r="S77" i="53" s="1"/>
  <c r="I182" i="53"/>
  <c r="I261" i="53"/>
  <c r="I311" i="53"/>
  <c r="S337" i="53"/>
  <c r="P35" i="53"/>
  <c r="P61" i="53"/>
  <c r="AB33" i="53"/>
  <c r="AB49" i="53"/>
  <c r="I312" i="53"/>
  <c r="S452" i="53"/>
  <c r="P62" i="53"/>
  <c r="S62" i="53" s="1"/>
  <c r="S468" i="53"/>
  <c r="P78" i="53"/>
  <c r="S78" i="53" s="1"/>
  <c r="AB37" i="53"/>
  <c r="AB45" i="53"/>
  <c r="AB53" i="53"/>
  <c r="I337" i="53"/>
  <c r="I155" i="53"/>
  <c r="S456" i="53"/>
  <c r="P63" i="53"/>
  <c r="AB34" i="53"/>
  <c r="AB38" i="53"/>
  <c r="AB50" i="53"/>
  <c r="AF613" i="53"/>
  <c r="P64" i="53"/>
  <c r="S64" i="53" s="1"/>
  <c r="S483" i="53"/>
  <c r="P67" i="53"/>
  <c r="S495" i="53"/>
  <c r="P79" i="53"/>
  <c r="AF608" i="53"/>
  <c r="AE610" i="53"/>
  <c r="S491" i="53"/>
  <c r="P75" i="53"/>
  <c r="S75" i="53" s="1"/>
  <c r="AE614" i="53"/>
  <c r="P94" i="53"/>
  <c r="AE622" i="53"/>
  <c r="P59" i="53"/>
  <c r="I391" i="53"/>
  <c r="P470" i="53"/>
  <c r="S450" i="53"/>
  <c r="S462" i="53"/>
  <c r="P72" i="53"/>
  <c r="S72" i="53" s="1"/>
  <c r="S487" i="53"/>
  <c r="P71" i="53"/>
  <c r="S71" i="53" s="1"/>
  <c r="AE618" i="53"/>
  <c r="P60" i="53"/>
  <c r="S60" i="53" s="1"/>
  <c r="P76" i="53"/>
  <c r="S76" i="53" s="1"/>
  <c r="P42" i="53"/>
  <c r="I208" i="53"/>
  <c r="I233" i="53"/>
  <c r="S234" i="53"/>
  <c r="I287" i="53"/>
  <c r="I129" i="53"/>
  <c r="AB46" i="53"/>
  <c r="AB41" i="53"/>
  <c r="I286" i="53"/>
  <c r="I128" i="53"/>
  <c r="I131" i="53"/>
  <c r="I156" i="53"/>
  <c r="I209" i="53"/>
  <c r="S131" i="53"/>
  <c r="AB35" i="53"/>
  <c r="S183" i="53"/>
  <c r="P33" i="53"/>
  <c r="P49" i="53"/>
  <c r="S182" i="53"/>
  <c r="I207" i="53"/>
  <c r="S313" i="53"/>
  <c r="I157" i="53"/>
  <c r="I313" i="53"/>
  <c r="P34" i="53"/>
  <c r="P38" i="53"/>
  <c r="P46" i="53"/>
  <c r="P50" i="53"/>
  <c r="I259" i="53"/>
  <c r="S235" i="53"/>
  <c r="S287" i="53"/>
  <c r="I183" i="53"/>
  <c r="S209" i="53"/>
  <c r="S207" i="53"/>
  <c r="S312" i="53"/>
  <c r="S574" i="53"/>
  <c r="S338" i="53"/>
  <c r="I338" i="53"/>
  <c r="I365" i="53"/>
  <c r="I390" i="53"/>
  <c r="S548" i="53"/>
  <c r="P574" i="53"/>
  <c r="I364" i="53"/>
  <c r="I389" i="53"/>
  <c r="AE606" i="53"/>
  <c r="P522" i="53"/>
  <c r="AF620" i="53"/>
  <c r="S522" i="53"/>
  <c r="P626" i="53"/>
  <c r="P548" i="53"/>
  <c r="S470" i="53" l="1"/>
  <c r="P471" i="53" s="1"/>
  <c r="AE626" i="53"/>
  <c r="AE630" i="53" s="1"/>
  <c r="S67" i="53"/>
  <c r="S79" i="53"/>
  <c r="S74" i="53"/>
  <c r="S61" i="53"/>
  <c r="S59" i="53"/>
  <c r="S63" i="53"/>
  <c r="L523" i="53"/>
  <c r="R523" i="53"/>
  <c r="Q523" i="53"/>
  <c r="N523" i="53"/>
  <c r="P523" i="53"/>
  <c r="O523" i="53"/>
  <c r="M523" i="53"/>
  <c r="L575" i="53"/>
  <c r="R575" i="53"/>
  <c r="Q575" i="53"/>
  <c r="P575" i="53"/>
  <c r="O575" i="53"/>
  <c r="M575" i="53"/>
  <c r="N575" i="53"/>
  <c r="P549" i="53"/>
  <c r="O549" i="53"/>
  <c r="N549" i="53"/>
  <c r="M549" i="53"/>
  <c r="L549" i="53"/>
  <c r="R549" i="53"/>
  <c r="Q549" i="53"/>
  <c r="L471" i="53" l="1"/>
  <c r="R471" i="53"/>
  <c r="M471" i="53"/>
  <c r="N471" i="53"/>
  <c r="O471" i="53"/>
  <c r="Q471" i="53"/>
  <c r="S575" i="53"/>
  <c r="S549" i="53"/>
  <c r="S523" i="53"/>
  <c r="S471" i="53" l="1"/>
  <c r="F102" i="52" l="1"/>
  <c r="F98" i="52"/>
  <c r="F94" i="52"/>
  <c r="F626" i="52"/>
  <c r="AE625" i="52"/>
  <c r="AE624" i="52"/>
  <c r="AE623" i="52"/>
  <c r="AE622" i="52"/>
  <c r="AE621" i="52"/>
  <c r="AE620" i="52"/>
  <c r="AE618" i="52"/>
  <c r="AE617" i="52"/>
  <c r="AE616" i="52"/>
  <c r="AE615" i="52"/>
  <c r="AE614" i="52"/>
  <c r="AE613" i="52"/>
  <c r="AE612" i="52"/>
  <c r="AE611" i="52"/>
  <c r="AE609" i="52"/>
  <c r="AE608" i="52"/>
  <c r="AE607" i="52"/>
  <c r="AE606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S553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S547" i="52"/>
  <c r="S546" i="52"/>
  <c r="S545" i="52"/>
  <c r="S544" i="52"/>
  <c r="S543" i="52"/>
  <c r="S542" i="52"/>
  <c r="S541" i="52"/>
  <c r="S539" i="52"/>
  <c r="S538" i="52"/>
  <c r="S537" i="52"/>
  <c r="S536" i="52"/>
  <c r="S535" i="52"/>
  <c r="S534" i="52"/>
  <c r="S533" i="52"/>
  <c r="S532" i="52"/>
  <c r="S531" i="52"/>
  <c r="S530" i="52"/>
  <c r="S527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S521" i="52"/>
  <c r="S520" i="52"/>
  <c r="S519" i="52"/>
  <c r="S518" i="52"/>
  <c r="S517" i="52"/>
  <c r="S516" i="52"/>
  <c r="S515" i="52"/>
  <c r="S514" i="52"/>
  <c r="S513" i="52"/>
  <c r="S512" i="52"/>
  <c r="S511" i="52"/>
  <c r="S510" i="52"/>
  <c r="S509" i="52"/>
  <c r="S508" i="52"/>
  <c r="S507" i="52"/>
  <c r="S505" i="52"/>
  <c r="S504" i="52"/>
  <c r="S503" i="52"/>
  <c r="S50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95" i="52"/>
  <c r="S494" i="52"/>
  <c r="S493" i="52"/>
  <c r="S492" i="52"/>
  <c r="S491" i="52"/>
  <c r="S490" i="52"/>
  <c r="S488" i="52"/>
  <c r="S487" i="52"/>
  <c r="S483" i="52"/>
  <c r="S480" i="52"/>
  <c r="S479" i="52"/>
  <c r="S478" i="52"/>
  <c r="S477" i="52"/>
  <c r="S476" i="52"/>
  <c r="S475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69" i="52"/>
  <c r="S468" i="52"/>
  <c r="S467" i="52"/>
  <c r="S465" i="52"/>
  <c r="S464" i="52"/>
  <c r="S463" i="52"/>
  <c r="S462" i="52"/>
  <c r="S461" i="52"/>
  <c r="S460" i="52"/>
  <c r="S459" i="52"/>
  <c r="S458" i="52"/>
  <c r="S457" i="52"/>
  <c r="S456" i="52"/>
  <c r="S455" i="52"/>
  <c r="S454" i="52"/>
  <c r="S453" i="52"/>
  <c r="S452" i="52"/>
  <c r="S451" i="52"/>
  <c r="S450" i="52"/>
  <c r="F444" i="52"/>
  <c r="F418" i="52"/>
  <c r="F392" i="52"/>
  <c r="F366" i="52"/>
  <c r="F340" i="52"/>
  <c r="I339" i="52"/>
  <c r="F314" i="52"/>
  <c r="S312" i="52"/>
  <c r="F288" i="52"/>
  <c r="S286" i="52"/>
  <c r="I286" i="52"/>
  <c r="F262" i="52"/>
  <c r="F236" i="52"/>
  <c r="AB53" i="52"/>
  <c r="I234" i="52"/>
  <c r="I233" i="52"/>
  <c r="F210" i="52"/>
  <c r="I208" i="52"/>
  <c r="I207" i="52"/>
  <c r="F184" i="52"/>
  <c r="S182" i="52"/>
  <c r="I182" i="52"/>
  <c r="P50" i="52"/>
  <c r="AB38" i="52"/>
  <c r="F158" i="52"/>
  <c r="I156" i="52"/>
  <c r="AB49" i="52"/>
  <c r="AB45" i="52"/>
  <c r="F132" i="52"/>
  <c r="P52" i="52"/>
  <c r="P49" i="52"/>
  <c r="P45" i="52"/>
  <c r="P35" i="52"/>
  <c r="AB34" i="52"/>
  <c r="F105" i="52"/>
  <c r="F104" i="52"/>
  <c r="F103" i="52"/>
  <c r="F101" i="52"/>
  <c r="F100" i="52"/>
  <c r="F99" i="52"/>
  <c r="F97" i="52"/>
  <c r="F96" i="52"/>
  <c r="F95" i="52"/>
  <c r="P94" i="52"/>
  <c r="F93" i="52"/>
  <c r="F92" i="52"/>
  <c r="F90" i="52"/>
  <c r="F89" i="52"/>
  <c r="F88" i="52"/>
  <c r="F87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P79" i="52"/>
  <c r="S79" i="52" s="1"/>
  <c r="P78" i="52"/>
  <c r="S78" i="52" s="1"/>
  <c r="P77" i="52"/>
  <c r="S77" i="52" s="1"/>
  <c r="P75" i="52"/>
  <c r="S75" i="52" s="1"/>
  <c r="P74" i="52"/>
  <c r="S74" i="52" s="1"/>
  <c r="P67" i="52"/>
  <c r="S67" i="52" s="1"/>
  <c r="P63" i="52"/>
  <c r="S63" i="52" s="1"/>
  <c r="P62" i="52"/>
  <c r="S62" i="52" s="1"/>
  <c r="P60" i="52"/>
  <c r="S60" i="52" s="1"/>
  <c r="P59" i="52"/>
  <c r="S59" i="52" s="1"/>
  <c r="AB46" i="52"/>
  <c r="P46" i="52"/>
  <c r="AB41" i="52"/>
  <c r="AB40" i="52"/>
  <c r="P40" i="52"/>
  <c r="P36" i="52"/>
  <c r="AB35" i="52"/>
  <c r="P34" i="52"/>
  <c r="F54" i="52"/>
  <c r="A27" i="52"/>
  <c r="A26" i="52"/>
  <c r="A25" i="52"/>
  <c r="A24" i="52"/>
  <c r="I128" i="52" l="1"/>
  <c r="P51" i="52"/>
  <c r="S131" i="52"/>
  <c r="S261" i="52"/>
  <c r="P71" i="52"/>
  <c r="AB36" i="52"/>
  <c r="S207" i="52"/>
  <c r="F86" i="52"/>
  <c r="S529" i="52"/>
  <c r="P61" i="52"/>
  <c r="S61" i="52" s="1"/>
  <c r="S156" i="52"/>
  <c r="AB52" i="52"/>
  <c r="P48" i="52"/>
  <c r="AB48" i="52"/>
  <c r="I312" i="52"/>
  <c r="P37" i="52"/>
  <c r="P53" i="52"/>
  <c r="S339" i="52"/>
  <c r="S390" i="52"/>
  <c r="S311" i="52"/>
  <c r="P41" i="52"/>
  <c r="I183" i="52"/>
  <c r="S208" i="52"/>
  <c r="AF608" i="52"/>
  <c r="AB51" i="52"/>
  <c r="P38" i="52"/>
  <c r="I390" i="52"/>
  <c r="S391" i="52"/>
  <c r="AB50" i="52"/>
  <c r="I389" i="52"/>
  <c r="AF620" i="52"/>
  <c r="I235" i="52"/>
  <c r="S443" i="52"/>
  <c r="AB37" i="52"/>
  <c r="I443" i="52"/>
  <c r="P33" i="52"/>
  <c r="I338" i="52"/>
  <c r="AB33" i="52"/>
  <c r="I181" i="52"/>
  <c r="S506" i="52"/>
  <c r="P64" i="52"/>
  <c r="S183" i="52"/>
  <c r="I260" i="52"/>
  <c r="S466" i="52"/>
  <c r="P76" i="52"/>
  <c r="I131" i="52"/>
  <c r="S540" i="52"/>
  <c r="P72" i="52"/>
  <c r="S181" i="52"/>
  <c r="I129" i="52"/>
  <c r="S260" i="52"/>
  <c r="I311" i="52"/>
  <c r="S157" i="52"/>
  <c r="S209" i="52"/>
  <c r="S155" i="52"/>
  <c r="I209" i="52"/>
  <c r="S234" i="52"/>
  <c r="I155" i="52"/>
  <c r="I157" i="52"/>
  <c r="S389" i="52"/>
  <c r="S259" i="52"/>
  <c r="I259" i="52"/>
  <c r="I261" i="52"/>
  <c r="S285" i="52"/>
  <c r="S287" i="52"/>
  <c r="S233" i="52"/>
  <c r="S235" i="52"/>
  <c r="I285" i="52"/>
  <c r="S528" i="52"/>
  <c r="P548" i="52"/>
  <c r="I287" i="52"/>
  <c r="S313" i="52"/>
  <c r="I337" i="52"/>
  <c r="S338" i="52"/>
  <c r="I442" i="52"/>
  <c r="I313" i="52"/>
  <c r="S337" i="52"/>
  <c r="I441" i="52"/>
  <c r="S442" i="52"/>
  <c r="S501" i="52"/>
  <c r="P522" i="52"/>
  <c r="I391" i="52"/>
  <c r="AF613" i="52"/>
  <c r="AE605" i="52"/>
  <c r="S441" i="52"/>
  <c r="S449" i="52"/>
  <c r="S470" i="52" s="1"/>
  <c r="P470" i="52"/>
  <c r="AE610" i="52"/>
  <c r="S574" i="52"/>
  <c r="P574" i="52"/>
  <c r="F105" i="51"/>
  <c r="F104" i="51"/>
  <c r="F103" i="51"/>
  <c r="F102" i="51"/>
  <c r="F100" i="51"/>
  <c r="F99" i="51"/>
  <c r="F98" i="51"/>
  <c r="F97" i="51"/>
  <c r="F96" i="51"/>
  <c r="F95" i="51"/>
  <c r="F94" i="51"/>
  <c r="F93" i="51"/>
  <c r="F92" i="51"/>
  <c r="F90" i="51"/>
  <c r="F88" i="51"/>
  <c r="F87" i="51"/>
  <c r="F86" i="51"/>
  <c r="F85" i="51"/>
  <c r="AE624" i="51"/>
  <c r="AE623" i="51"/>
  <c r="AE621" i="51"/>
  <c r="AE620" i="51"/>
  <c r="AE618" i="51"/>
  <c r="AE617" i="51"/>
  <c r="AE616" i="51"/>
  <c r="AE615" i="51"/>
  <c r="AE614" i="51"/>
  <c r="AE613" i="51"/>
  <c r="AE612" i="51"/>
  <c r="AE611" i="51"/>
  <c r="AE609" i="51"/>
  <c r="AE608" i="51"/>
  <c r="AE607" i="51"/>
  <c r="AE606" i="51"/>
  <c r="AE605" i="51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S553" i="51"/>
  <c r="S547" i="51"/>
  <c r="S546" i="51"/>
  <c r="S545" i="51"/>
  <c r="S544" i="51"/>
  <c r="S543" i="51"/>
  <c r="S542" i="51"/>
  <c r="S541" i="51"/>
  <c r="S540" i="51"/>
  <c r="S539" i="51"/>
  <c r="S538" i="51"/>
  <c r="S537" i="51"/>
  <c r="S536" i="51"/>
  <c r="S535" i="51"/>
  <c r="S534" i="51"/>
  <c r="S533" i="51"/>
  <c r="S532" i="51"/>
  <c r="S531" i="51"/>
  <c r="S530" i="51"/>
  <c r="S529" i="51"/>
  <c r="S528" i="51"/>
  <c r="S527" i="51"/>
  <c r="S521" i="51"/>
  <c r="S520" i="51"/>
  <c r="S519" i="51"/>
  <c r="S518" i="51"/>
  <c r="S517" i="51"/>
  <c r="S516" i="51"/>
  <c r="S515" i="51"/>
  <c r="S514" i="51"/>
  <c r="S513" i="51"/>
  <c r="S512" i="51"/>
  <c r="S511" i="51"/>
  <c r="S510" i="51"/>
  <c r="S509" i="51"/>
  <c r="S508" i="51"/>
  <c r="S507" i="51"/>
  <c r="S506" i="51"/>
  <c r="S505" i="51"/>
  <c r="S504" i="51"/>
  <c r="S502" i="51"/>
  <c r="S501" i="51"/>
  <c r="S495" i="51"/>
  <c r="S494" i="51"/>
  <c r="S493" i="51"/>
  <c r="S492" i="51"/>
  <c r="S491" i="51"/>
  <c r="S490" i="51"/>
  <c r="S488" i="51"/>
  <c r="S487" i="51"/>
  <c r="S483" i="51"/>
  <c r="S480" i="51"/>
  <c r="S479" i="51"/>
  <c r="S478" i="51"/>
  <c r="S477" i="51"/>
  <c r="S476" i="51"/>
  <c r="S475" i="51"/>
  <c r="S467" i="51"/>
  <c r="S464" i="51"/>
  <c r="S463" i="51"/>
  <c r="S459" i="51"/>
  <c r="S455" i="51"/>
  <c r="S451" i="51"/>
  <c r="F54" i="51"/>
  <c r="F626" i="51"/>
  <c r="AE625" i="51"/>
  <c r="AE622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F101" i="51"/>
  <c r="F89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P92" i="51" l="1"/>
  <c r="P94" i="51"/>
  <c r="S548" i="52"/>
  <c r="Q549" i="52" s="1"/>
  <c r="S522" i="52"/>
  <c r="P523" i="52" s="1"/>
  <c r="I157" i="51"/>
  <c r="I182" i="51"/>
  <c r="S183" i="51"/>
  <c r="P34" i="51"/>
  <c r="P38" i="51"/>
  <c r="P42" i="51"/>
  <c r="P46" i="51"/>
  <c r="P50" i="51"/>
  <c r="P158" i="51"/>
  <c r="S71" i="52"/>
  <c r="I207" i="51"/>
  <c r="S208" i="51"/>
  <c r="S233" i="51"/>
  <c r="I261" i="51"/>
  <c r="I286" i="51"/>
  <c r="S287" i="51"/>
  <c r="I311" i="51"/>
  <c r="S312" i="51"/>
  <c r="S337" i="51"/>
  <c r="I365" i="51"/>
  <c r="I390" i="51"/>
  <c r="S391" i="51"/>
  <c r="AB444" i="51"/>
  <c r="P59" i="51"/>
  <c r="S59" i="51" s="1"/>
  <c r="P63" i="51"/>
  <c r="S63" i="51" s="1"/>
  <c r="P67" i="51"/>
  <c r="S67" i="51" s="1"/>
  <c r="P71" i="51"/>
  <c r="S71" i="51" s="1"/>
  <c r="P75" i="51"/>
  <c r="S75" i="51" s="1"/>
  <c r="P79" i="51"/>
  <c r="S79" i="51" s="1"/>
  <c r="P61" i="51"/>
  <c r="S61" i="51" s="1"/>
  <c r="P288" i="51"/>
  <c r="P314" i="51"/>
  <c r="P340" i="51"/>
  <c r="P366" i="51"/>
  <c r="S363" i="51"/>
  <c r="P392" i="51"/>
  <c r="P418" i="51"/>
  <c r="P444" i="51"/>
  <c r="P184" i="51"/>
  <c r="P210" i="51"/>
  <c r="P236" i="51"/>
  <c r="P262" i="51"/>
  <c r="AF613" i="51"/>
  <c r="R575" i="52"/>
  <c r="Q575" i="52"/>
  <c r="P575" i="52"/>
  <c r="M575" i="52"/>
  <c r="O575" i="52"/>
  <c r="N575" i="52"/>
  <c r="L575" i="52"/>
  <c r="S64" i="52"/>
  <c r="S72" i="52"/>
  <c r="M471" i="52"/>
  <c r="L471" i="52"/>
  <c r="P471" i="52"/>
  <c r="R471" i="52"/>
  <c r="Q471" i="52"/>
  <c r="O471" i="52"/>
  <c r="N471" i="52"/>
  <c r="S76" i="52"/>
  <c r="S339" i="51"/>
  <c r="I363" i="51"/>
  <c r="AB41" i="51"/>
  <c r="AB49" i="51"/>
  <c r="AB236" i="51"/>
  <c r="S286" i="51"/>
  <c r="I391" i="51"/>
  <c r="I441" i="51"/>
  <c r="AB158" i="51"/>
  <c r="AB340" i="51"/>
  <c r="AB45" i="51"/>
  <c r="AB53" i="51"/>
  <c r="AB37" i="51"/>
  <c r="I235" i="51"/>
  <c r="I183" i="51"/>
  <c r="S156" i="51"/>
  <c r="AB184" i="51"/>
  <c r="I181" i="51"/>
  <c r="S182" i="51"/>
  <c r="S207" i="51"/>
  <c r="I260" i="51"/>
  <c r="S261" i="51"/>
  <c r="AB314" i="51"/>
  <c r="I313" i="51"/>
  <c r="S389" i="51"/>
  <c r="I442" i="51"/>
  <c r="S548" i="51"/>
  <c r="R549" i="51" s="1"/>
  <c r="AF608" i="51"/>
  <c r="S234" i="51"/>
  <c r="S313" i="51"/>
  <c r="AB366" i="51"/>
  <c r="S209" i="51"/>
  <c r="I312" i="51"/>
  <c r="P99" i="51"/>
  <c r="S574" i="51"/>
  <c r="I233" i="51"/>
  <c r="S259" i="51"/>
  <c r="I337" i="51"/>
  <c r="S155" i="51"/>
  <c r="I208" i="51"/>
  <c r="S338" i="51"/>
  <c r="S469" i="51"/>
  <c r="P132" i="51"/>
  <c r="P522" i="51"/>
  <c r="AB36" i="51"/>
  <c r="AB40" i="51"/>
  <c r="AB44" i="51"/>
  <c r="AB48" i="51"/>
  <c r="AB52" i="51"/>
  <c r="I131" i="51"/>
  <c r="S131" i="51"/>
  <c r="I155" i="51"/>
  <c r="I156" i="51"/>
  <c r="S157" i="51"/>
  <c r="S181" i="51"/>
  <c r="AB210" i="51"/>
  <c r="I209" i="51"/>
  <c r="I234" i="51"/>
  <c r="S235" i="51"/>
  <c r="I259" i="51"/>
  <c r="S260" i="51"/>
  <c r="AB288" i="51"/>
  <c r="S285" i="51"/>
  <c r="S311" i="51"/>
  <c r="I338" i="51"/>
  <c r="I339" i="51"/>
  <c r="I364" i="51"/>
  <c r="S364" i="51"/>
  <c r="S365" i="51"/>
  <c r="AB392" i="51"/>
  <c r="I389" i="51"/>
  <c r="S390" i="51"/>
  <c r="AB418" i="51"/>
  <c r="I443" i="51"/>
  <c r="P62" i="51"/>
  <c r="P74" i="51"/>
  <c r="P78" i="51"/>
  <c r="AF620" i="51"/>
  <c r="S452" i="51"/>
  <c r="S457" i="51"/>
  <c r="S468" i="51"/>
  <c r="P77" i="51"/>
  <c r="AB42" i="51"/>
  <c r="AB50" i="51"/>
  <c r="AB262" i="51"/>
  <c r="S458" i="51"/>
  <c r="S449" i="51"/>
  <c r="S460" i="51"/>
  <c r="S465" i="51"/>
  <c r="AE619" i="51"/>
  <c r="S503" i="51"/>
  <c r="S522" i="51" s="1"/>
  <c r="AB34" i="51"/>
  <c r="AB38" i="51"/>
  <c r="S454" i="51"/>
  <c r="P64" i="51"/>
  <c r="S466" i="51"/>
  <c r="P76" i="51"/>
  <c r="AE610" i="51"/>
  <c r="AB33" i="51"/>
  <c r="AB132" i="51"/>
  <c r="S453" i="51"/>
  <c r="P470" i="51"/>
  <c r="AB46" i="51"/>
  <c r="S450" i="51"/>
  <c r="P60" i="51"/>
  <c r="S462" i="51"/>
  <c r="P72" i="51"/>
  <c r="S456" i="51"/>
  <c r="S461" i="51"/>
  <c r="P33" i="51"/>
  <c r="P37" i="51"/>
  <c r="P41" i="51"/>
  <c r="P45" i="51"/>
  <c r="P49" i="51"/>
  <c r="P53" i="51"/>
  <c r="P35" i="51"/>
  <c r="P39" i="51"/>
  <c r="P43" i="51"/>
  <c r="P47" i="51"/>
  <c r="P51" i="51"/>
  <c r="AB35" i="51"/>
  <c r="AB39" i="51"/>
  <c r="AB43" i="51"/>
  <c r="AB47" i="51"/>
  <c r="AB51" i="51"/>
  <c r="P36" i="51"/>
  <c r="P40" i="51"/>
  <c r="P44" i="51"/>
  <c r="P48" i="51"/>
  <c r="P52" i="51"/>
  <c r="I285" i="51"/>
  <c r="I287" i="51"/>
  <c r="P548" i="51"/>
  <c r="P574" i="51"/>
  <c r="P626" i="51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41"/>
  <c r="F104" i="41"/>
  <c r="F103" i="41"/>
  <c r="F102" i="41"/>
  <c r="F101" i="41"/>
  <c r="F100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50"/>
  <c r="F104" i="50"/>
  <c r="F103" i="50"/>
  <c r="F102" i="50"/>
  <c r="F101" i="50"/>
  <c r="F100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M523" i="52" l="1"/>
  <c r="N523" i="52"/>
  <c r="Q523" i="52"/>
  <c r="R523" i="52"/>
  <c r="O523" i="52"/>
  <c r="L523" i="52"/>
  <c r="O549" i="51"/>
  <c r="R549" i="52"/>
  <c r="M549" i="52"/>
  <c r="O549" i="52"/>
  <c r="P549" i="52"/>
  <c r="L549" i="52"/>
  <c r="N549" i="52"/>
  <c r="O575" i="51"/>
  <c r="Q575" i="51"/>
  <c r="S575" i="52"/>
  <c r="S471" i="52"/>
  <c r="R575" i="51"/>
  <c r="P94" i="47"/>
  <c r="Q549" i="51"/>
  <c r="B53" i="41"/>
  <c r="P35" i="41"/>
  <c r="P41" i="41"/>
  <c r="P48" i="41"/>
  <c r="M53" i="41"/>
  <c r="AB37" i="41"/>
  <c r="AB52" i="41"/>
  <c r="G51" i="43"/>
  <c r="B53" i="43"/>
  <c r="P35" i="43"/>
  <c r="P43" i="43"/>
  <c r="P51" i="43"/>
  <c r="R53" i="43"/>
  <c r="AB38" i="43"/>
  <c r="AB46" i="43"/>
  <c r="P60" i="43"/>
  <c r="P76" i="43"/>
  <c r="E51" i="42"/>
  <c r="P36" i="42"/>
  <c r="P44" i="42"/>
  <c r="O51" i="42"/>
  <c r="P52" i="42"/>
  <c r="Q53" i="42"/>
  <c r="AB33" i="42"/>
  <c r="AB41" i="42"/>
  <c r="AB49" i="42"/>
  <c r="Z51" i="42"/>
  <c r="AH51" i="42"/>
  <c r="X53" i="42"/>
  <c r="AF53" i="42"/>
  <c r="P59" i="42"/>
  <c r="P75" i="42"/>
  <c r="P92" i="42"/>
  <c r="R523" i="51"/>
  <c r="P523" i="51"/>
  <c r="N523" i="51"/>
  <c r="D53" i="48"/>
  <c r="P33" i="48"/>
  <c r="P41" i="48"/>
  <c r="P49" i="48"/>
  <c r="L53" i="48"/>
  <c r="AB40" i="48"/>
  <c r="P549" i="51"/>
  <c r="N549" i="51"/>
  <c r="L549" i="51"/>
  <c r="M549" i="51"/>
  <c r="P92" i="40"/>
  <c r="C53" i="41"/>
  <c r="P34" i="41"/>
  <c r="N53" i="41"/>
  <c r="AB34" i="41"/>
  <c r="AB44" i="41"/>
  <c r="AB49" i="41"/>
  <c r="P94" i="40"/>
  <c r="D53" i="47"/>
  <c r="P33" i="47"/>
  <c r="P40" i="47"/>
  <c r="N53" i="47"/>
  <c r="AB34" i="47"/>
  <c r="AB52" i="47"/>
  <c r="O53" i="50"/>
  <c r="E53" i="50"/>
  <c r="D53" i="46"/>
  <c r="P33" i="46"/>
  <c r="D53" i="41"/>
  <c r="P33" i="41"/>
  <c r="O53" i="41"/>
  <c r="AB41" i="41"/>
  <c r="P59" i="46"/>
  <c r="AE626" i="51"/>
  <c r="AE630" i="51" s="1"/>
  <c r="P36" i="41"/>
  <c r="P42" i="41"/>
  <c r="P49" i="41"/>
  <c r="P51" i="46"/>
  <c r="R53" i="46"/>
  <c r="AB38" i="46"/>
  <c r="AB52" i="46"/>
  <c r="L53" i="41"/>
  <c r="AB42" i="41"/>
  <c r="AB48" i="48"/>
  <c r="P62" i="48"/>
  <c r="P78" i="48"/>
  <c r="B51" i="46"/>
  <c r="D52" i="46"/>
  <c r="G53" i="46"/>
  <c r="E53" i="48"/>
  <c r="P40" i="48"/>
  <c r="P48" i="48"/>
  <c r="M53" i="48"/>
  <c r="AB37" i="48"/>
  <c r="AB45" i="48"/>
  <c r="AB53" i="48"/>
  <c r="P63" i="48"/>
  <c r="P71" i="48"/>
  <c r="P79" i="48"/>
  <c r="D53" i="50"/>
  <c r="P33" i="50"/>
  <c r="P40" i="50"/>
  <c r="N53" i="50"/>
  <c r="AB34" i="50"/>
  <c r="AB52" i="50"/>
  <c r="P94" i="50"/>
  <c r="AB44" i="50"/>
  <c r="AB49" i="50"/>
  <c r="H51" i="47"/>
  <c r="C53" i="47"/>
  <c r="P34" i="47"/>
  <c r="E51" i="46"/>
  <c r="P36" i="46"/>
  <c r="O53" i="46"/>
  <c r="AB41" i="46"/>
  <c r="AB53" i="46"/>
  <c r="P74" i="46"/>
  <c r="P99" i="42"/>
  <c r="P41" i="47"/>
  <c r="P48" i="47"/>
  <c r="M53" i="47"/>
  <c r="AB37" i="47"/>
  <c r="AB42" i="47"/>
  <c r="P63" i="46"/>
  <c r="P79" i="46"/>
  <c r="E51" i="43"/>
  <c r="P36" i="43"/>
  <c r="P44" i="43"/>
  <c r="P52" i="43"/>
  <c r="Q53" i="43"/>
  <c r="AB33" i="43"/>
  <c r="AB41" i="43"/>
  <c r="AB49" i="43"/>
  <c r="P59" i="43"/>
  <c r="P75" i="43"/>
  <c r="P92" i="43"/>
  <c r="D51" i="42"/>
  <c r="P37" i="42"/>
  <c r="P45" i="42"/>
  <c r="N51" i="42"/>
  <c r="P53" i="42"/>
  <c r="AB36" i="42"/>
  <c r="AB44" i="42"/>
  <c r="Y51" i="42"/>
  <c r="AG51" i="42"/>
  <c r="AB52" i="42"/>
  <c r="W53" i="42"/>
  <c r="AE53" i="42"/>
  <c r="P64" i="42"/>
  <c r="G53" i="41"/>
  <c r="P64" i="41"/>
  <c r="P575" i="51"/>
  <c r="N575" i="51"/>
  <c r="L575" i="51"/>
  <c r="M575" i="51"/>
  <c r="P60" i="41"/>
  <c r="P76" i="41"/>
  <c r="P45" i="41"/>
  <c r="P52" i="41"/>
  <c r="Q53" i="41"/>
  <c r="AB33" i="41"/>
  <c r="AB43" i="41"/>
  <c r="AB48" i="41"/>
  <c r="D53" i="40"/>
  <c r="P33" i="40"/>
  <c r="P41" i="40"/>
  <c r="P49" i="40"/>
  <c r="L53" i="40"/>
  <c r="AB40" i="40"/>
  <c r="AB48" i="40"/>
  <c r="P62" i="40"/>
  <c r="P78" i="40"/>
  <c r="P36" i="40"/>
  <c r="P44" i="40"/>
  <c r="P52" i="40"/>
  <c r="Q53" i="40"/>
  <c r="AB33" i="40"/>
  <c r="AB41" i="40"/>
  <c r="AB49" i="40"/>
  <c r="P59" i="40"/>
  <c r="P75" i="40"/>
  <c r="P59" i="50"/>
  <c r="P67" i="50"/>
  <c r="S67" i="50" s="1"/>
  <c r="P75" i="50"/>
  <c r="G51" i="47"/>
  <c r="B53" i="47"/>
  <c r="P35" i="47"/>
  <c r="P42" i="47"/>
  <c r="P49" i="47"/>
  <c r="L53" i="47"/>
  <c r="AB45" i="47"/>
  <c r="AB50" i="47"/>
  <c r="P64" i="47"/>
  <c r="P72" i="47"/>
  <c r="E51" i="48"/>
  <c r="P36" i="48"/>
  <c r="P52" i="48"/>
  <c r="Q53" i="48"/>
  <c r="AB33" i="48"/>
  <c r="AB41" i="48"/>
  <c r="AB49" i="48"/>
  <c r="P59" i="48"/>
  <c r="P67" i="48"/>
  <c r="P75" i="48"/>
  <c r="P36" i="50"/>
  <c r="P43" i="50"/>
  <c r="AB35" i="50"/>
  <c r="AB40" i="50"/>
  <c r="P63" i="50"/>
  <c r="S63" i="50" s="1"/>
  <c r="P71" i="50"/>
  <c r="S71" i="50" s="1"/>
  <c r="AB53" i="50"/>
  <c r="P79" i="50"/>
  <c r="S79" i="50" s="1"/>
  <c r="H51" i="48"/>
  <c r="C53" i="48"/>
  <c r="P34" i="48"/>
  <c r="P50" i="48"/>
  <c r="AB35" i="48"/>
  <c r="AB51" i="48"/>
  <c r="P61" i="48"/>
  <c r="P77" i="48"/>
  <c r="P74" i="47"/>
  <c r="E51" i="50"/>
  <c r="P50" i="50"/>
  <c r="H51" i="50"/>
  <c r="C53" i="50"/>
  <c r="P34" i="50"/>
  <c r="P41" i="50"/>
  <c r="P48" i="50"/>
  <c r="M53" i="50"/>
  <c r="AB37" i="50"/>
  <c r="AB42" i="50"/>
  <c r="B51" i="42"/>
  <c r="G53" i="42"/>
  <c r="P39" i="42"/>
  <c r="P47" i="42"/>
  <c r="L51" i="42"/>
  <c r="N53" i="42"/>
  <c r="AB34" i="42"/>
  <c r="AB42" i="42"/>
  <c r="AB50" i="42"/>
  <c r="W51" i="42"/>
  <c r="AE51" i="42"/>
  <c r="AC53" i="42"/>
  <c r="G51" i="50"/>
  <c r="B53" i="50"/>
  <c r="P35" i="50"/>
  <c r="P42" i="50"/>
  <c r="P49" i="50"/>
  <c r="L53" i="50"/>
  <c r="AB45" i="50"/>
  <c r="AB50" i="50"/>
  <c r="G51" i="48"/>
  <c r="B53" i="48"/>
  <c r="P35" i="48"/>
  <c r="P51" i="48"/>
  <c r="R53" i="48"/>
  <c r="AB38" i="48"/>
  <c r="AB46" i="48"/>
  <c r="P60" i="48"/>
  <c r="P76" i="48"/>
  <c r="E51" i="47"/>
  <c r="P36" i="47"/>
  <c r="P43" i="47"/>
  <c r="P50" i="47"/>
  <c r="AB35" i="47"/>
  <c r="AB40" i="47"/>
  <c r="AB53" i="47"/>
  <c r="P63" i="47"/>
  <c r="P71" i="47"/>
  <c r="P79" i="47"/>
  <c r="C51" i="46"/>
  <c r="H53" i="46"/>
  <c r="P38" i="46"/>
  <c r="C51" i="43"/>
  <c r="H53" i="43"/>
  <c r="P38" i="43"/>
  <c r="P46" i="43"/>
  <c r="O53" i="43"/>
  <c r="AB39" i="43"/>
  <c r="AB47" i="43"/>
  <c r="P94" i="43"/>
  <c r="B53" i="42"/>
  <c r="P43" i="42"/>
  <c r="AB38" i="42"/>
  <c r="AG53" i="42"/>
  <c r="D52" i="50"/>
  <c r="P46" i="50"/>
  <c r="P53" i="50"/>
  <c r="B51" i="48"/>
  <c r="D52" i="48"/>
  <c r="G53" i="48"/>
  <c r="N53" i="48"/>
  <c r="AB34" i="48"/>
  <c r="AB50" i="48"/>
  <c r="P64" i="48"/>
  <c r="P72" i="48"/>
  <c r="E53" i="47"/>
  <c r="O53" i="47"/>
  <c r="AB44" i="47"/>
  <c r="AB49" i="47"/>
  <c r="P59" i="47"/>
  <c r="P67" i="47"/>
  <c r="P75" i="47"/>
  <c r="H51" i="46"/>
  <c r="C53" i="46"/>
  <c r="P34" i="46"/>
  <c r="P45" i="46"/>
  <c r="P52" i="46"/>
  <c r="Q53" i="46"/>
  <c r="AB33" i="46"/>
  <c r="P94" i="46"/>
  <c r="H51" i="43"/>
  <c r="C53" i="43"/>
  <c r="P34" i="43"/>
  <c r="P42" i="43"/>
  <c r="P50" i="43"/>
  <c r="AB35" i="43"/>
  <c r="AB43" i="43"/>
  <c r="AB51" i="43"/>
  <c r="P61" i="43"/>
  <c r="P77" i="43"/>
  <c r="G51" i="42"/>
  <c r="P35" i="42"/>
  <c r="P51" i="42"/>
  <c r="R53" i="42"/>
  <c r="AB46" i="42"/>
  <c r="AA51" i="42"/>
  <c r="Y53" i="42"/>
  <c r="B51" i="50"/>
  <c r="G53" i="50"/>
  <c r="AB36" i="50"/>
  <c r="AB41" i="50"/>
  <c r="C51" i="50"/>
  <c r="H53" i="50"/>
  <c r="P38" i="50"/>
  <c r="P45" i="50"/>
  <c r="P52" i="50"/>
  <c r="Q53" i="50"/>
  <c r="AB33" i="50"/>
  <c r="AB46" i="50"/>
  <c r="AB51" i="50"/>
  <c r="P61" i="50"/>
  <c r="S61" i="50" s="1"/>
  <c r="P77" i="50"/>
  <c r="S77" i="50" s="1"/>
  <c r="C51" i="48"/>
  <c r="H53" i="48"/>
  <c r="P38" i="48"/>
  <c r="P46" i="48"/>
  <c r="O53" i="48"/>
  <c r="P94" i="48"/>
  <c r="B51" i="47"/>
  <c r="D52" i="47"/>
  <c r="G53" i="47"/>
  <c r="P46" i="47"/>
  <c r="P53" i="47"/>
  <c r="AB36" i="47"/>
  <c r="AB41" i="47"/>
  <c r="D51" i="50"/>
  <c r="P37" i="50"/>
  <c r="P44" i="50"/>
  <c r="P51" i="50"/>
  <c r="R53" i="50"/>
  <c r="AB38" i="50"/>
  <c r="AB43" i="50"/>
  <c r="AB48" i="50"/>
  <c r="D51" i="48"/>
  <c r="P37" i="48"/>
  <c r="P45" i="48"/>
  <c r="P53" i="48"/>
  <c r="AB36" i="48"/>
  <c r="AB52" i="48"/>
  <c r="P74" i="48"/>
  <c r="C51" i="47"/>
  <c r="H53" i="47"/>
  <c r="P38" i="47"/>
  <c r="P45" i="47"/>
  <c r="P52" i="47"/>
  <c r="Q53" i="47"/>
  <c r="AB33" i="47"/>
  <c r="AB46" i="47"/>
  <c r="AB51" i="47"/>
  <c r="P61" i="47"/>
  <c r="P77" i="47"/>
  <c r="E53" i="46"/>
  <c r="P50" i="46"/>
  <c r="AB35" i="46"/>
  <c r="AB49" i="46"/>
  <c r="P75" i="46"/>
  <c r="P49" i="46"/>
  <c r="L53" i="46"/>
  <c r="P74" i="42"/>
  <c r="C53" i="40"/>
  <c r="P60" i="42"/>
  <c r="P76" i="42"/>
  <c r="S60" i="51"/>
  <c r="D51" i="47"/>
  <c r="P37" i="47"/>
  <c r="P44" i="47"/>
  <c r="P51" i="47"/>
  <c r="R53" i="47"/>
  <c r="AB38" i="47"/>
  <c r="AB43" i="47"/>
  <c r="AB48" i="47"/>
  <c r="P62" i="47"/>
  <c r="P78" i="47"/>
  <c r="G51" i="46"/>
  <c r="B53" i="46"/>
  <c r="P35" i="46"/>
  <c r="P41" i="46"/>
  <c r="P46" i="46"/>
  <c r="P53" i="46"/>
  <c r="AB36" i="46"/>
  <c r="AB45" i="46"/>
  <c r="AB50" i="46"/>
  <c r="P64" i="46"/>
  <c r="D51" i="43"/>
  <c r="P37" i="43"/>
  <c r="P45" i="43"/>
  <c r="P53" i="43"/>
  <c r="AB36" i="43"/>
  <c r="AB44" i="43"/>
  <c r="AB52" i="43"/>
  <c r="P74" i="43"/>
  <c r="C51" i="42"/>
  <c r="H53" i="42"/>
  <c r="P38" i="42"/>
  <c r="P46" i="42"/>
  <c r="M51" i="42"/>
  <c r="O53" i="42"/>
  <c r="AB39" i="42"/>
  <c r="AB47" i="42"/>
  <c r="X51" i="42"/>
  <c r="AF51" i="42"/>
  <c r="V53" i="42"/>
  <c r="AD53" i="42"/>
  <c r="S77" i="51"/>
  <c r="P60" i="46"/>
  <c r="P76" i="46"/>
  <c r="D53" i="43"/>
  <c r="P33" i="43"/>
  <c r="P41" i="43"/>
  <c r="P49" i="43"/>
  <c r="L53" i="43"/>
  <c r="AB40" i="43"/>
  <c r="AB48" i="43"/>
  <c r="P62" i="43"/>
  <c r="P78" i="43"/>
  <c r="H51" i="42"/>
  <c r="C53" i="42"/>
  <c r="P34" i="42"/>
  <c r="P42" i="42"/>
  <c r="P50" i="42"/>
  <c r="Q51" i="42"/>
  <c r="AB35" i="42"/>
  <c r="AB43" i="42"/>
  <c r="AB51" i="42"/>
  <c r="Z53" i="42"/>
  <c r="AH53" i="42"/>
  <c r="P61" i="42"/>
  <c r="P77" i="42"/>
  <c r="P59" i="41"/>
  <c r="P75" i="41"/>
  <c r="P48" i="46"/>
  <c r="M53" i="46"/>
  <c r="AB37" i="46"/>
  <c r="AB46" i="46"/>
  <c r="AB51" i="46"/>
  <c r="P61" i="46"/>
  <c r="P77" i="46"/>
  <c r="E53" i="43"/>
  <c r="P40" i="43"/>
  <c r="P48" i="43"/>
  <c r="M53" i="43"/>
  <c r="AB37" i="43"/>
  <c r="AB45" i="43"/>
  <c r="AB53" i="43"/>
  <c r="P63" i="43"/>
  <c r="P79" i="43"/>
  <c r="D53" i="42"/>
  <c r="P33" i="42"/>
  <c r="P41" i="42"/>
  <c r="P49" i="42"/>
  <c r="R51" i="42"/>
  <c r="L53" i="42"/>
  <c r="AB40" i="42"/>
  <c r="AB48" i="42"/>
  <c r="AC51" i="42"/>
  <c r="AA53" i="42"/>
  <c r="P62" i="42"/>
  <c r="P78" i="42"/>
  <c r="E53" i="40"/>
  <c r="P40" i="40"/>
  <c r="P48" i="40"/>
  <c r="M53" i="40"/>
  <c r="AB37" i="40"/>
  <c r="AB45" i="40"/>
  <c r="AB53" i="40"/>
  <c r="P60" i="47"/>
  <c r="P76" i="47"/>
  <c r="D51" i="46"/>
  <c r="P37" i="46"/>
  <c r="N53" i="46"/>
  <c r="AB34" i="46"/>
  <c r="AB48" i="46"/>
  <c r="P62" i="46"/>
  <c r="P78" i="46"/>
  <c r="B51" i="43"/>
  <c r="D52" i="43"/>
  <c r="G53" i="43"/>
  <c r="P39" i="43"/>
  <c r="P47" i="43"/>
  <c r="N53" i="43"/>
  <c r="AB34" i="43"/>
  <c r="AB42" i="43"/>
  <c r="AB50" i="43"/>
  <c r="P64" i="43"/>
  <c r="E53" i="42"/>
  <c r="P40" i="42"/>
  <c r="P48" i="42"/>
  <c r="M53" i="42"/>
  <c r="AB37" i="42"/>
  <c r="AB45" i="42"/>
  <c r="V51" i="42"/>
  <c r="AD51" i="42"/>
  <c r="AB53" i="42"/>
  <c r="P63" i="42"/>
  <c r="P79" i="42"/>
  <c r="E53" i="41"/>
  <c r="P46" i="41"/>
  <c r="P53" i="41"/>
  <c r="AB36" i="41"/>
  <c r="AB46" i="41"/>
  <c r="AB51" i="41"/>
  <c r="P61" i="41"/>
  <c r="P77" i="41"/>
  <c r="P34" i="40"/>
  <c r="P42" i="40"/>
  <c r="P50" i="40"/>
  <c r="AB35" i="40"/>
  <c r="AB43" i="40"/>
  <c r="AB51" i="40"/>
  <c r="P61" i="40"/>
  <c r="P77" i="40"/>
  <c r="S470" i="51"/>
  <c r="P63" i="40"/>
  <c r="P79" i="40"/>
  <c r="S72" i="51"/>
  <c r="S64" i="51"/>
  <c r="P94" i="42"/>
  <c r="AB54" i="51"/>
  <c r="Q523" i="51"/>
  <c r="O523" i="51"/>
  <c r="M523" i="51"/>
  <c r="L523" i="51"/>
  <c r="P74" i="41"/>
  <c r="B53" i="40"/>
  <c r="P35" i="40"/>
  <c r="P43" i="40"/>
  <c r="P51" i="40"/>
  <c r="R53" i="40"/>
  <c r="AB38" i="40"/>
  <c r="AB46" i="40"/>
  <c r="P60" i="40"/>
  <c r="P76" i="40"/>
  <c r="P99" i="40"/>
  <c r="S62" i="51"/>
  <c r="P62" i="41"/>
  <c r="P78" i="41"/>
  <c r="G53" i="40"/>
  <c r="P39" i="40"/>
  <c r="P47" i="40"/>
  <c r="N53" i="40"/>
  <c r="AB34" i="40"/>
  <c r="AB42" i="40"/>
  <c r="AB50" i="40"/>
  <c r="P64" i="40"/>
  <c r="S78" i="51"/>
  <c r="H53" i="41"/>
  <c r="P38" i="41"/>
  <c r="P44" i="41"/>
  <c r="P51" i="41"/>
  <c r="R53" i="41"/>
  <c r="AB38" i="41"/>
  <c r="AB53" i="41"/>
  <c r="P63" i="41"/>
  <c r="P79" i="41"/>
  <c r="H53" i="40"/>
  <c r="P38" i="40"/>
  <c r="P46" i="40"/>
  <c r="O53" i="40"/>
  <c r="AB39" i="40"/>
  <c r="AB47" i="40"/>
  <c r="P54" i="51"/>
  <c r="S76" i="51"/>
  <c r="S74" i="51"/>
  <c r="P37" i="41"/>
  <c r="P43" i="41"/>
  <c r="P50" i="41"/>
  <c r="AB35" i="41"/>
  <c r="AB45" i="41"/>
  <c r="AB50" i="41"/>
  <c r="P37" i="40"/>
  <c r="P45" i="40"/>
  <c r="P53" i="40"/>
  <c r="AB36" i="40"/>
  <c r="AB44" i="40"/>
  <c r="AB52" i="40"/>
  <c r="P74" i="40"/>
  <c r="P99" i="43"/>
  <c r="P60" i="50"/>
  <c r="S60" i="50" s="1"/>
  <c r="P62" i="50"/>
  <c r="S62" i="50" s="1"/>
  <c r="P64" i="50"/>
  <c r="S64" i="50" s="1"/>
  <c r="P72" i="50"/>
  <c r="P74" i="50"/>
  <c r="P76" i="50"/>
  <c r="P78" i="50"/>
  <c r="F626" i="50"/>
  <c r="AE625" i="50"/>
  <c r="AE624" i="50"/>
  <c r="AE623" i="50"/>
  <c r="AE622" i="50"/>
  <c r="AE621" i="50"/>
  <c r="AE620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P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S501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F444" i="50"/>
  <c r="S443" i="50"/>
  <c r="I443" i="50"/>
  <c r="S442" i="50"/>
  <c r="I442" i="50"/>
  <c r="S441" i="50"/>
  <c r="I441" i="50"/>
  <c r="F418" i="50"/>
  <c r="S417" i="50"/>
  <c r="I417" i="50"/>
  <c r="S416" i="50"/>
  <c r="I416" i="50"/>
  <c r="S415" i="50"/>
  <c r="I415" i="50"/>
  <c r="F392" i="50"/>
  <c r="S391" i="50"/>
  <c r="I391" i="50"/>
  <c r="S390" i="50"/>
  <c r="I390" i="50"/>
  <c r="S389" i="50"/>
  <c r="I389" i="50"/>
  <c r="F366" i="50"/>
  <c r="S365" i="50"/>
  <c r="I365" i="50"/>
  <c r="S364" i="50"/>
  <c r="I364" i="50"/>
  <c r="S363" i="50"/>
  <c r="I363" i="50"/>
  <c r="F340" i="50"/>
  <c r="S339" i="50"/>
  <c r="I339" i="50"/>
  <c r="S338" i="50"/>
  <c r="I338" i="50"/>
  <c r="S337" i="50"/>
  <c r="I337" i="50"/>
  <c r="F314" i="50"/>
  <c r="S313" i="50"/>
  <c r="I313" i="50"/>
  <c r="S312" i="50"/>
  <c r="I312" i="50"/>
  <c r="S311" i="50"/>
  <c r="I311" i="50"/>
  <c r="F288" i="50"/>
  <c r="S287" i="50"/>
  <c r="I287" i="50"/>
  <c r="S286" i="50"/>
  <c r="I286" i="50"/>
  <c r="S285" i="50"/>
  <c r="I285" i="50"/>
  <c r="F262" i="50"/>
  <c r="S261" i="50"/>
  <c r="I261" i="50"/>
  <c r="S260" i="50"/>
  <c r="I260" i="50"/>
  <c r="S259" i="50"/>
  <c r="I259" i="50"/>
  <c r="F236" i="50"/>
  <c r="S235" i="50"/>
  <c r="I235" i="50"/>
  <c r="S234" i="50"/>
  <c r="I234" i="50"/>
  <c r="S233" i="50"/>
  <c r="I233" i="50"/>
  <c r="F210" i="50"/>
  <c r="S209" i="50"/>
  <c r="I209" i="50"/>
  <c r="S208" i="50"/>
  <c r="I208" i="50"/>
  <c r="S207" i="50"/>
  <c r="I207" i="50"/>
  <c r="F184" i="50"/>
  <c r="S183" i="50"/>
  <c r="I183" i="50"/>
  <c r="S182" i="50"/>
  <c r="I182" i="50"/>
  <c r="S181" i="50"/>
  <c r="I181" i="50"/>
  <c r="F158" i="50"/>
  <c r="S157" i="50"/>
  <c r="I157" i="50"/>
  <c r="S156" i="50"/>
  <c r="I156" i="50"/>
  <c r="S155" i="50"/>
  <c r="I155" i="50"/>
  <c r="F132" i="50"/>
  <c r="S131" i="50"/>
  <c r="I131" i="50"/>
  <c r="I129" i="50"/>
  <c r="I128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S523" i="52" l="1"/>
  <c r="S549" i="52"/>
  <c r="S549" i="51"/>
  <c r="S575" i="51"/>
  <c r="S53" i="50"/>
  <c r="S76" i="50"/>
  <c r="S59" i="50"/>
  <c r="S523" i="51"/>
  <c r="S75" i="50"/>
  <c r="R471" i="51"/>
  <c r="P471" i="51"/>
  <c r="N471" i="51"/>
  <c r="M471" i="51"/>
  <c r="L471" i="51"/>
  <c r="Q471" i="51"/>
  <c r="O471" i="51"/>
  <c r="I51" i="50"/>
  <c r="S72" i="50"/>
  <c r="S78" i="50"/>
  <c r="S74" i="50"/>
  <c r="I53" i="50"/>
  <c r="S470" i="50"/>
  <c r="P471" i="50" s="1"/>
  <c r="S522" i="50"/>
  <c r="L523" i="50" s="1"/>
  <c r="S548" i="50"/>
  <c r="M549" i="50" s="1"/>
  <c r="S574" i="50"/>
  <c r="O575" i="50" s="1"/>
  <c r="P470" i="50"/>
  <c r="S475" i="50"/>
  <c r="P522" i="50"/>
  <c r="P548" i="50"/>
  <c r="AF608" i="50"/>
  <c r="AF613" i="50"/>
  <c r="AF620" i="50"/>
  <c r="AE605" i="50"/>
  <c r="R471" i="50" l="1"/>
  <c r="M575" i="50"/>
  <c r="O471" i="50"/>
  <c r="Q471" i="50"/>
  <c r="M471" i="50"/>
  <c r="L471" i="50"/>
  <c r="N471" i="50"/>
  <c r="S471" i="51"/>
  <c r="N523" i="50"/>
  <c r="R523" i="50"/>
  <c r="L549" i="50"/>
  <c r="P523" i="50"/>
  <c r="O549" i="50"/>
  <c r="Q575" i="50"/>
  <c r="P575" i="50"/>
  <c r="R575" i="50"/>
  <c r="Q549" i="50"/>
  <c r="P549" i="50"/>
  <c r="M523" i="50"/>
  <c r="L575" i="50"/>
  <c r="R549" i="50"/>
  <c r="O523" i="50"/>
  <c r="N549" i="50"/>
  <c r="N575" i="50"/>
  <c r="Q523" i="50"/>
  <c r="S471" i="50" l="1"/>
  <c r="S523" i="50"/>
  <c r="S549" i="50"/>
  <c r="S575" i="50"/>
  <c r="AE625" i="43" l="1"/>
  <c r="AE625" i="42"/>
  <c r="AI417" i="42"/>
  <c r="I417" i="42"/>
  <c r="S416" i="42"/>
  <c r="AI415" i="42"/>
  <c r="I415" i="42"/>
  <c r="S391" i="42"/>
  <c r="AI390" i="42"/>
  <c r="I390" i="42"/>
  <c r="S389" i="42"/>
  <c r="AI365" i="42"/>
  <c r="I365" i="42"/>
  <c r="S364" i="42"/>
  <c r="AI363" i="42"/>
  <c r="I363" i="42"/>
  <c r="AI339" i="42"/>
  <c r="I339" i="42"/>
  <c r="S338" i="42"/>
  <c r="AI337" i="42"/>
  <c r="I337" i="42"/>
  <c r="S313" i="42"/>
  <c r="AI312" i="42"/>
  <c r="I312" i="42"/>
  <c r="S311" i="42"/>
  <c r="AI287" i="42"/>
  <c r="I287" i="42"/>
  <c r="S286" i="42"/>
  <c r="AI285" i="42"/>
  <c r="I285" i="42"/>
  <c r="S261" i="42"/>
  <c r="AI260" i="42"/>
  <c r="I260" i="42"/>
  <c r="S259" i="42"/>
  <c r="AE625" i="41"/>
  <c r="AE625" i="40"/>
  <c r="I391" i="40"/>
  <c r="S390" i="40"/>
  <c r="I389" i="40"/>
  <c r="S365" i="40"/>
  <c r="I364" i="40"/>
  <c r="S363" i="40"/>
  <c r="I339" i="40"/>
  <c r="S338" i="40"/>
  <c r="I337" i="40"/>
  <c r="S313" i="40"/>
  <c r="I312" i="40"/>
  <c r="S311" i="40"/>
  <c r="I287" i="40"/>
  <c r="S286" i="40"/>
  <c r="I285" i="40"/>
  <c r="S261" i="40"/>
  <c r="I260" i="40"/>
  <c r="S259" i="40"/>
  <c r="I235" i="40"/>
  <c r="S234" i="40"/>
  <c r="S233" i="40"/>
  <c r="I233" i="40"/>
  <c r="I209" i="40"/>
  <c r="S208" i="40"/>
  <c r="I207" i="40"/>
  <c r="S183" i="40"/>
  <c r="I182" i="40"/>
  <c r="S181" i="40"/>
  <c r="I157" i="40"/>
  <c r="S156" i="40"/>
  <c r="I155" i="40"/>
  <c r="S131" i="40"/>
  <c r="I53" i="40"/>
  <c r="F626" i="40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S501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P470" i="40"/>
  <c r="F444" i="40"/>
  <c r="S443" i="40"/>
  <c r="I443" i="40"/>
  <c r="S442" i="40"/>
  <c r="I442" i="40"/>
  <c r="S441" i="40"/>
  <c r="I441" i="40"/>
  <c r="F418" i="40"/>
  <c r="S417" i="40"/>
  <c r="I417" i="40"/>
  <c r="S416" i="40"/>
  <c r="I416" i="40"/>
  <c r="S415" i="40"/>
  <c r="I415" i="40"/>
  <c r="F392" i="40"/>
  <c r="S391" i="40"/>
  <c r="I390" i="40"/>
  <c r="S389" i="40"/>
  <c r="F366" i="40"/>
  <c r="I365" i="40"/>
  <c r="S364" i="40"/>
  <c r="I363" i="40"/>
  <c r="F340" i="40"/>
  <c r="S339" i="40"/>
  <c r="I338" i="40"/>
  <c r="S337" i="40"/>
  <c r="F314" i="40"/>
  <c r="I313" i="40"/>
  <c r="S312" i="40"/>
  <c r="I311" i="40"/>
  <c r="F288" i="40"/>
  <c r="S287" i="40"/>
  <c r="I286" i="40"/>
  <c r="S285" i="40"/>
  <c r="F262" i="40"/>
  <c r="I261" i="40"/>
  <c r="S260" i="40"/>
  <c r="I259" i="40"/>
  <c r="F236" i="40"/>
  <c r="S235" i="40"/>
  <c r="I234" i="40"/>
  <c r="F210" i="40"/>
  <c r="S209" i="40"/>
  <c r="I208" i="40"/>
  <c r="S207" i="40"/>
  <c r="F184" i="40"/>
  <c r="I183" i="40"/>
  <c r="S182" i="40"/>
  <c r="I181" i="40"/>
  <c r="F158" i="40"/>
  <c r="S157" i="40"/>
  <c r="I156" i="40"/>
  <c r="S155" i="40"/>
  <c r="F132" i="40"/>
  <c r="I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S79" i="40"/>
  <c r="S78" i="40"/>
  <c r="S77" i="40"/>
  <c r="S76" i="40"/>
  <c r="S75" i="40"/>
  <c r="S74" i="40"/>
  <c r="S64" i="40"/>
  <c r="S63" i="40"/>
  <c r="S62" i="40"/>
  <c r="S61" i="40"/>
  <c r="S60" i="40"/>
  <c r="S59" i="40"/>
  <c r="F54" i="40"/>
  <c r="S53" i="40"/>
  <c r="F626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S501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P470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I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I181" i="41"/>
  <c r="F158" i="41"/>
  <c r="S157" i="41"/>
  <c r="I157" i="41"/>
  <c r="S156" i="41"/>
  <c r="I156" i="41"/>
  <c r="S155" i="41"/>
  <c r="I155" i="41"/>
  <c r="F132" i="41"/>
  <c r="S131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S53" i="41"/>
  <c r="I53" i="41"/>
  <c r="F626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S475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S449" i="42"/>
  <c r="F444" i="42"/>
  <c r="AI443" i="42"/>
  <c r="S443" i="42"/>
  <c r="I443" i="42"/>
  <c r="AI442" i="42"/>
  <c r="S442" i="42"/>
  <c r="I442" i="42"/>
  <c r="AI441" i="42"/>
  <c r="S441" i="42"/>
  <c r="I441" i="42"/>
  <c r="F418" i="42"/>
  <c r="S417" i="42"/>
  <c r="AI416" i="42"/>
  <c r="I416" i="42"/>
  <c r="S415" i="42"/>
  <c r="F392" i="42"/>
  <c r="AI391" i="42"/>
  <c r="I391" i="42"/>
  <c r="S390" i="42"/>
  <c r="AI389" i="42"/>
  <c r="I389" i="42"/>
  <c r="F366" i="42"/>
  <c r="S365" i="42"/>
  <c r="AI364" i="42"/>
  <c r="I364" i="42"/>
  <c r="S363" i="42"/>
  <c r="F340" i="42"/>
  <c r="S339" i="42"/>
  <c r="AI338" i="42"/>
  <c r="I338" i="42"/>
  <c r="S337" i="42"/>
  <c r="F314" i="42"/>
  <c r="AI313" i="42"/>
  <c r="I313" i="42"/>
  <c r="S312" i="42"/>
  <c r="AI311" i="42"/>
  <c r="I311" i="42"/>
  <c r="F288" i="42"/>
  <c r="S287" i="42"/>
  <c r="AI286" i="42"/>
  <c r="I286" i="42"/>
  <c r="S285" i="42"/>
  <c r="F262" i="42"/>
  <c r="AI261" i="42"/>
  <c r="I261" i="42"/>
  <c r="S260" i="42"/>
  <c r="AI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9" i="42"/>
  <c r="S129" i="42"/>
  <c r="I129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F54" i="42"/>
  <c r="AI53" i="42"/>
  <c r="S53" i="42"/>
  <c r="I53" i="42"/>
  <c r="AI51" i="42"/>
  <c r="S51" i="42"/>
  <c r="I51" i="42"/>
  <c r="F626" i="43"/>
  <c r="AE624" i="43"/>
  <c r="AE623" i="43"/>
  <c r="AE622" i="43"/>
  <c r="AE621" i="43"/>
  <c r="AE620" i="43"/>
  <c r="AF620" i="43" s="1"/>
  <c r="AE618" i="43"/>
  <c r="AE617" i="43"/>
  <c r="AE616" i="43"/>
  <c r="AE615" i="43"/>
  <c r="AE614" i="43"/>
  <c r="AE613" i="43"/>
  <c r="AE610" i="43"/>
  <c r="AE609" i="43"/>
  <c r="AE608" i="43"/>
  <c r="AF608" i="43" s="1"/>
  <c r="AE607" i="43"/>
  <c r="AE606" i="43"/>
  <c r="AE605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P574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P548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S501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P470" i="43"/>
  <c r="F444" i="43"/>
  <c r="S443" i="43"/>
  <c r="I443" i="43"/>
  <c r="S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5" i="43"/>
  <c r="S364" i="43"/>
  <c r="I364" i="43"/>
  <c r="S363" i="43"/>
  <c r="F340" i="43"/>
  <c r="S339" i="43"/>
  <c r="I339" i="43"/>
  <c r="S338" i="43"/>
  <c r="I338" i="43"/>
  <c r="S337" i="43"/>
  <c r="I337" i="43"/>
  <c r="F314" i="43"/>
  <c r="S313" i="43"/>
  <c r="I313" i="43"/>
  <c r="S312" i="43"/>
  <c r="I312" i="43"/>
  <c r="S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S209" i="43"/>
  <c r="I209" i="43"/>
  <c r="S208" i="43"/>
  <c r="I208" i="43"/>
  <c r="S207" i="43"/>
  <c r="I207" i="43"/>
  <c r="F184" i="43"/>
  <c r="S183" i="43"/>
  <c r="I183" i="43"/>
  <c r="S182" i="43"/>
  <c r="I182" i="43"/>
  <c r="S181" i="43"/>
  <c r="I181" i="43"/>
  <c r="F158" i="43"/>
  <c r="S157" i="43"/>
  <c r="I157" i="43"/>
  <c r="S156" i="43"/>
  <c r="I156" i="43"/>
  <c r="S155" i="43"/>
  <c r="I155" i="43"/>
  <c r="F132" i="43"/>
  <c r="S131" i="43"/>
  <c r="I131" i="43"/>
  <c r="I129" i="43"/>
  <c r="I128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F54" i="43"/>
  <c r="S53" i="43"/>
  <c r="I53" i="43"/>
  <c r="I51" i="43"/>
  <c r="AE625" i="48"/>
  <c r="AE624" i="48"/>
  <c r="AE623" i="48"/>
  <c r="AE622" i="48"/>
  <c r="AE621" i="48"/>
  <c r="AE620" i="48"/>
  <c r="AF620" i="48" s="1"/>
  <c r="AE618" i="48"/>
  <c r="AE617" i="48"/>
  <c r="AE616" i="48"/>
  <c r="AE615" i="48"/>
  <c r="AE614" i="48"/>
  <c r="AE613" i="48"/>
  <c r="AF613" i="48" s="1"/>
  <c r="AE610" i="48"/>
  <c r="AE609" i="48"/>
  <c r="AE608" i="48"/>
  <c r="AF608" i="48" s="1"/>
  <c r="AE607" i="48"/>
  <c r="AE606" i="48"/>
  <c r="AE605" i="48"/>
  <c r="S443" i="48"/>
  <c r="I442" i="48"/>
  <c r="S441" i="48"/>
  <c r="I417" i="48"/>
  <c r="S416" i="48"/>
  <c r="I415" i="48"/>
  <c r="S391" i="48"/>
  <c r="I390" i="48"/>
  <c r="S389" i="48"/>
  <c r="S365" i="48"/>
  <c r="I364" i="48"/>
  <c r="S363" i="48"/>
  <c r="I339" i="48"/>
  <c r="S338" i="48"/>
  <c r="I337" i="48"/>
  <c r="S313" i="48"/>
  <c r="I312" i="48"/>
  <c r="S311" i="48"/>
  <c r="I287" i="48"/>
  <c r="S286" i="48"/>
  <c r="I285" i="48"/>
  <c r="AE625" i="47"/>
  <c r="AE625" i="46"/>
  <c r="S156" i="46"/>
  <c r="I155" i="46"/>
  <c r="S131" i="46"/>
  <c r="I128" i="46"/>
  <c r="F62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S475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S449" i="48"/>
  <c r="F444" i="48"/>
  <c r="I443" i="48"/>
  <c r="S442" i="48"/>
  <c r="I441" i="48"/>
  <c r="F418" i="48"/>
  <c r="S417" i="48"/>
  <c r="I416" i="48"/>
  <c r="S415" i="48"/>
  <c r="F392" i="48"/>
  <c r="I391" i="48"/>
  <c r="S390" i="48"/>
  <c r="I389" i="48"/>
  <c r="F366" i="48"/>
  <c r="I365" i="48"/>
  <c r="S364" i="48"/>
  <c r="I363" i="48"/>
  <c r="F340" i="48"/>
  <c r="S339" i="48"/>
  <c r="I338" i="48"/>
  <c r="S337" i="48"/>
  <c r="F314" i="48"/>
  <c r="I313" i="48"/>
  <c r="S312" i="48"/>
  <c r="I311" i="48"/>
  <c r="F288" i="48"/>
  <c r="S287" i="48"/>
  <c r="I286" i="48"/>
  <c r="S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9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67" i="48"/>
  <c r="S64" i="48"/>
  <c r="S63" i="48"/>
  <c r="S62" i="48"/>
  <c r="S61" i="48"/>
  <c r="S60" i="48"/>
  <c r="S59" i="48"/>
  <c r="S53" i="48"/>
  <c r="I53" i="48"/>
  <c r="I51" i="48"/>
  <c r="A27" i="48"/>
  <c r="A26" i="48"/>
  <c r="A25" i="48"/>
  <c r="A24" i="48"/>
  <c r="F626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8" i="47"/>
  <c r="S487" i="47"/>
  <c r="S483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9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72" i="47"/>
  <c r="S71" i="47"/>
  <c r="S67" i="47"/>
  <c r="S64" i="47"/>
  <c r="S63" i="47"/>
  <c r="S62" i="47"/>
  <c r="S61" i="47"/>
  <c r="S60" i="47"/>
  <c r="S59" i="47"/>
  <c r="F54" i="47"/>
  <c r="S53" i="47"/>
  <c r="I53" i="47"/>
  <c r="I51" i="47"/>
  <c r="A27" i="47"/>
  <c r="A26" i="47"/>
  <c r="A25" i="47"/>
  <c r="A24" i="47"/>
  <c r="F626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I156" i="46"/>
  <c r="S155" i="46"/>
  <c r="F132" i="46"/>
  <c r="I131" i="46"/>
  <c r="I129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64" i="46"/>
  <c r="S63" i="46"/>
  <c r="S62" i="46"/>
  <c r="S61" i="46"/>
  <c r="S60" i="46"/>
  <c r="F54" i="46"/>
  <c r="I53" i="46"/>
  <c r="I51" i="46"/>
  <c r="S574" i="47" l="1"/>
  <c r="N575" i="47" s="1"/>
  <c r="S470" i="48"/>
  <c r="O471" i="48" s="1"/>
  <c r="S548" i="42"/>
  <c r="O549" i="42" s="1"/>
  <c r="S548" i="41"/>
  <c r="Q549" i="41" s="1"/>
  <c r="S574" i="40"/>
  <c r="Q575" i="40" s="1"/>
  <c r="S470" i="47"/>
  <c r="P471" i="47" s="1"/>
  <c r="S574" i="42"/>
  <c r="P575" i="42" s="1"/>
  <c r="S574" i="41"/>
  <c r="Q575" i="41" s="1"/>
  <c r="S522" i="41"/>
  <c r="R523" i="41" s="1"/>
  <c r="S470" i="46"/>
  <c r="N471" i="46" s="1"/>
  <c r="S522" i="43"/>
  <c r="P523" i="43" s="1"/>
  <c r="S548" i="43"/>
  <c r="P549" i="43" s="1"/>
  <c r="S574" i="43"/>
  <c r="O575" i="43" s="1"/>
  <c r="S574" i="48"/>
  <c r="Q575" i="48" s="1"/>
  <c r="S548" i="40"/>
  <c r="R549" i="40" s="1"/>
  <c r="S548" i="48"/>
  <c r="N549" i="48" s="1"/>
  <c r="S470" i="42"/>
  <c r="Q471" i="42" s="1"/>
  <c r="S522" i="40"/>
  <c r="O523" i="40" s="1"/>
  <c r="S548" i="47"/>
  <c r="P549" i="47" s="1"/>
  <c r="S470" i="43"/>
  <c r="Q471" i="43" s="1"/>
  <c r="S574" i="46"/>
  <c r="O575" i="46" s="1"/>
  <c r="S53" i="46"/>
  <c r="AJ51" i="42"/>
  <c r="AJ53" i="42"/>
  <c r="F54" i="48"/>
  <c r="S449" i="40"/>
  <c r="S470" i="40" s="1"/>
  <c r="S475" i="40"/>
  <c r="AF608" i="40"/>
  <c r="AF613" i="40"/>
  <c r="AF620" i="40"/>
  <c r="P548" i="40"/>
  <c r="P574" i="40"/>
  <c r="AE605" i="40"/>
  <c r="S181" i="41"/>
  <c r="S449" i="41"/>
  <c r="S470" i="41" s="1"/>
  <c r="S475" i="41"/>
  <c r="AF608" i="41"/>
  <c r="AF613" i="41"/>
  <c r="AF620" i="41"/>
  <c r="P548" i="41"/>
  <c r="P574" i="41"/>
  <c r="AE605" i="41"/>
  <c r="S59" i="42"/>
  <c r="P470" i="42"/>
  <c r="S501" i="42"/>
  <c r="S522" i="42" s="1"/>
  <c r="AF608" i="42"/>
  <c r="AF613" i="42"/>
  <c r="AF620" i="42"/>
  <c r="P548" i="42"/>
  <c r="P574" i="42"/>
  <c r="AE605" i="42"/>
  <c r="S59" i="43"/>
  <c r="I311" i="43"/>
  <c r="I363" i="43"/>
  <c r="I442" i="43"/>
  <c r="AF613" i="43"/>
  <c r="S548" i="46"/>
  <c r="L549" i="46" s="1"/>
  <c r="P470" i="48"/>
  <c r="S501" i="48"/>
  <c r="S522" i="48" s="1"/>
  <c r="P548" i="48"/>
  <c r="P574" i="48"/>
  <c r="P470" i="47"/>
  <c r="S501" i="47"/>
  <c r="S522" i="47" s="1"/>
  <c r="P548" i="47"/>
  <c r="P574" i="47"/>
  <c r="AE605" i="47"/>
  <c r="S59" i="46"/>
  <c r="P470" i="46"/>
  <c r="S501" i="46"/>
  <c r="S522" i="46" s="1"/>
  <c r="P548" i="46"/>
  <c r="P574" i="46"/>
  <c r="AE605" i="46"/>
  <c r="P471" i="43" l="1"/>
  <c r="M575" i="47"/>
  <c r="N471" i="48"/>
  <c r="Q471" i="48"/>
  <c r="O471" i="43"/>
  <c r="P575" i="48"/>
  <c r="R575" i="41"/>
  <c r="N549" i="46"/>
  <c r="R575" i="48"/>
  <c r="L471" i="43"/>
  <c r="Q575" i="42"/>
  <c r="Q549" i="42"/>
  <c r="L575" i="40"/>
  <c r="L575" i="48"/>
  <c r="Q549" i="43"/>
  <c r="R549" i="43"/>
  <c r="R471" i="47"/>
  <c r="R575" i="43"/>
  <c r="M549" i="43"/>
  <c r="L575" i="43"/>
  <c r="R549" i="41"/>
  <c r="P575" i="43"/>
  <c r="M549" i="41"/>
  <c r="Q471" i="47"/>
  <c r="O549" i="43"/>
  <c r="M523" i="41"/>
  <c r="L549" i="43"/>
  <c r="O471" i="47"/>
  <c r="N549" i="43"/>
  <c r="N471" i="42"/>
  <c r="L549" i="41"/>
  <c r="P549" i="41"/>
  <c r="P575" i="47"/>
  <c r="L575" i="42"/>
  <c r="O575" i="40"/>
  <c r="R575" i="47"/>
  <c r="M471" i="47"/>
  <c r="N575" i="43"/>
  <c r="O575" i="42"/>
  <c r="N549" i="41"/>
  <c r="L523" i="41"/>
  <c r="O575" i="47"/>
  <c r="P549" i="48"/>
  <c r="R471" i="42"/>
  <c r="L471" i="47"/>
  <c r="M549" i="48"/>
  <c r="M575" i="43"/>
  <c r="O549" i="41"/>
  <c r="P575" i="40"/>
  <c r="Q575" i="47"/>
  <c r="N575" i="40"/>
  <c r="L575" i="47"/>
  <c r="N471" i="47"/>
  <c r="O549" i="48"/>
  <c r="Q575" i="43"/>
  <c r="R575" i="40"/>
  <c r="P471" i="42"/>
  <c r="Q523" i="41"/>
  <c r="M575" i="40"/>
  <c r="N523" i="40"/>
  <c r="M549" i="46"/>
  <c r="N575" i="48"/>
  <c r="L471" i="48"/>
  <c r="N471" i="43"/>
  <c r="L549" i="42"/>
  <c r="O549" i="46"/>
  <c r="P471" i="48"/>
  <c r="Q523" i="43"/>
  <c r="R471" i="43"/>
  <c r="P549" i="42"/>
  <c r="M523" i="43"/>
  <c r="P471" i="46"/>
  <c r="M575" i="48"/>
  <c r="R523" i="43"/>
  <c r="R549" i="42"/>
  <c r="R549" i="46"/>
  <c r="P575" i="46"/>
  <c r="R471" i="48"/>
  <c r="M575" i="46"/>
  <c r="O575" i="48"/>
  <c r="M471" i="48"/>
  <c r="M471" i="43"/>
  <c r="M549" i="42"/>
  <c r="N549" i="42"/>
  <c r="R575" i="46"/>
  <c r="M471" i="46"/>
  <c r="Q575" i="46"/>
  <c r="M549" i="40"/>
  <c r="R575" i="42"/>
  <c r="L575" i="46"/>
  <c r="R549" i="48"/>
  <c r="M575" i="42"/>
  <c r="P575" i="41"/>
  <c r="Q549" i="40"/>
  <c r="O471" i="46"/>
  <c r="Q549" i="48"/>
  <c r="O523" i="43"/>
  <c r="L523" i="40"/>
  <c r="O549" i="47"/>
  <c r="L549" i="48"/>
  <c r="N575" i="42"/>
  <c r="L549" i="40"/>
  <c r="R549" i="47"/>
  <c r="L575" i="41"/>
  <c r="Q523" i="40"/>
  <c r="N575" i="46"/>
  <c r="P549" i="46"/>
  <c r="R471" i="46"/>
  <c r="M549" i="47"/>
  <c r="L471" i="42"/>
  <c r="N575" i="41"/>
  <c r="O523" i="41"/>
  <c r="O549" i="40"/>
  <c r="Q549" i="47"/>
  <c r="Q471" i="46"/>
  <c r="M575" i="41"/>
  <c r="P523" i="40"/>
  <c r="Q549" i="46"/>
  <c r="L549" i="47"/>
  <c r="L523" i="43"/>
  <c r="M471" i="42"/>
  <c r="O575" i="41"/>
  <c r="N523" i="41"/>
  <c r="N549" i="40"/>
  <c r="R523" i="40"/>
  <c r="L471" i="46"/>
  <c r="N549" i="47"/>
  <c r="N523" i="43"/>
  <c r="O471" i="42"/>
  <c r="P523" i="41"/>
  <c r="P549" i="40"/>
  <c r="M523" i="40"/>
  <c r="R471" i="40"/>
  <c r="P471" i="40"/>
  <c r="N471" i="40"/>
  <c r="L471" i="40"/>
  <c r="Q471" i="40"/>
  <c r="O471" i="40"/>
  <c r="M471" i="40"/>
  <c r="R471" i="41"/>
  <c r="P471" i="41"/>
  <c r="N471" i="41"/>
  <c r="L471" i="41"/>
  <c r="Q471" i="41"/>
  <c r="O471" i="41"/>
  <c r="M471" i="41"/>
  <c r="Q523" i="42"/>
  <c r="O523" i="42"/>
  <c r="M523" i="42"/>
  <c r="R523" i="42"/>
  <c r="P523" i="42"/>
  <c r="N523" i="42"/>
  <c r="L523" i="42"/>
  <c r="Q523" i="48"/>
  <c r="O523" i="48"/>
  <c r="M523" i="48"/>
  <c r="R523" i="48"/>
  <c r="P523" i="48"/>
  <c r="N523" i="48"/>
  <c r="L523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S549" i="43" l="1"/>
  <c r="S549" i="41"/>
  <c r="S575" i="43"/>
  <c r="S471" i="43"/>
  <c r="S575" i="40"/>
  <c r="S575" i="47"/>
  <c r="S471" i="47"/>
  <c r="S471" i="48"/>
  <c r="S575" i="46"/>
  <c r="S549" i="48"/>
  <c r="S575" i="48"/>
  <c r="S549" i="42"/>
  <c r="S523" i="43"/>
  <c r="S575" i="41"/>
  <c r="S549" i="46"/>
  <c r="S523" i="41"/>
  <c r="S575" i="42"/>
  <c r="S549" i="47"/>
  <c r="S471" i="46"/>
  <c r="S549" i="40"/>
  <c r="S523" i="40"/>
  <c r="S523" i="42"/>
  <c r="S471" i="42"/>
  <c r="S523" i="47"/>
  <c r="S471" i="40"/>
  <c r="S471" i="41"/>
  <c r="S523" i="48"/>
  <c r="S523" i="46"/>
  <c r="A27" i="36" l="1"/>
  <c r="A26" i="36"/>
  <c r="A25" i="36"/>
  <c r="A24" i="36"/>
  <c r="A27" i="35"/>
  <c r="A26" i="35"/>
  <c r="A25" i="35"/>
  <c r="A24" i="35"/>
  <c r="A27" i="34"/>
  <c r="A26" i="34"/>
  <c r="A25" i="34"/>
  <c r="A24" i="34"/>
  <c r="A27" i="32"/>
  <c r="A26" i="32"/>
  <c r="A25" i="32"/>
  <c r="A24" i="32"/>
  <c r="A27" i="8"/>
  <c r="A26" i="8"/>
  <c r="A25" i="8"/>
  <c r="A24" i="8"/>
  <c r="A27" i="1"/>
  <c r="A26" i="1"/>
  <c r="A25" i="1"/>
  <c r="A24" i="1"/>
  <c r="AF620" i="47" l="1"/>
  <c r="AF613" i="47"/>
  <c r="AF608" i="47"/>
  <c r="AF620" i="46" l="1"/>
  <c r="AF608" i="46"/>
  <c r="AF613" i="46"/>
  <c r="AB132" i="43" l="1"/>
  <c r="AB158" i="43"/>
  <c r="AB184" i="43"/>
  <c r="AB210" i="43"/>
  <c r="AB236" i="43"/>
  <c r="AB262" i="43"/>
  <c r="AB288" i="43"/>
  <c r="AB314" i="43"/>
  <c r="AB340" i="43"/>
  <c r="AB366" i="43"/>
  <c r="AB392" i="43"/>
  <c r="AB418" i="43"/>
  <c r="AB444" i="43"/>
  <c r="P392" i="43" l="1"/>
  <c r="P340" i="43"/>
  <c r="P288" i="43"/>
  <c r="P236" i="43"/>
  <c r="P184" i="43"/>
  <c r="P132" i="43"/>
  <c r="P444" i="43"/>
  <c r="P418" i="43"/>
  <c r="P366" i="43"/>
  <c r="P314" i="43"/>
  <c r="P262" i="43"/>
  <c r="P210" i="43"/>
  <c r="P158" i="43"/>
  <c r="AB54" i="43"/>
  <c r="P54" i="43" l="1"/>
  <c r="AB210" i="42" l="1"/>
  <c r="AB184" i="42"/>
  <c r="AB340" i="42"/>
  <c r="AB158" i="42"/>
  <c r="AB132" i="42"/>
  <c r="AB262" i="42"/>
  <c r="AB366" i="42"/>
  <c r="AB288" i="42"/>
  <c r="AB392" i="42"/>
  <c r="AB236" i="42"/>
  <c r="AB314" i="42"/>
  <c r="AB444" i="42"/>
  <c r="AB418" i="42"/>
  <c r="P392" i="42" l="1"/>
  <c r="P288" i="42"/>
  <c r="P366" i="42"/>
  <c r="AB54" i="42"/>
  <c r="P158" i="42"/>
  <c r="P340" i="42"/>
  <c r="P184" i="42"/>
  <c r="P418" i="42"/>
  <c r="P444" i="42"/>
  <c r="P314" i="42"/>
  <c r="P236" i="42"/>
  <c r="P262" i="42"/>
  <c r="P132" i="42"/>
  <c r="P210" i="42"/>
  <c r="P54" i="42" l="1"/>
  <c r="AE612" i="43" l="1"/>
  <c r="AE611" i="40" l="1"/>
  <c r="AE612" i="40" l="1"/>
  <c r="AE612" i="42" l="1"/>
  <c r="AE619" i="40"/>
  <c r="AE626" i="40" s="1"/>
  <c r="P626" i="40"/>
  <c r="AE630" i="40" l="1"/>
  <c r="AE611" i="42"/>
  <c r="AE611" i="43"/>
  <c r="P626" i="42"/>
  <c r="AE619" i="43" l="1"/>
  <c r="P626" i="43"/>
  <c r="AE619" i="42"/>
  <c r="AE626" i="42" l="1"/>
  <c r="AE630" i="42" s="1"/>
  <c r="AE626" i="43"/>
  <c r="AE630" i="43" l="1"/>
  <c r="AB288" i="40" l="1"/>
  <c r="AB262" i="40"/>
  <c r="AB236" i="40"/>
  <c r="AB210" i="40"/>
  <c r="AB184" i="40"/>
  <c r="AB158" i="40"/>
  <c r="AB132" i="40"/>
  <c r="AB444" i="40"/>
  <c r="AB418" i="40"/>
  <c r="AB392" i="40"/>
  <c r="AB366" i="40"/>
  <c r="AB340" i="40"/>
  <c r="AB314" i="40"/>
  <c r="P210" i="40" l="1"/>
  <c r="P236" i="40"/>
  <c r="P262" i="40"/>
  <c r="P288" i="40"/>
  <c r="P314" i="40"/>
  <c r="P340" i="40"/>
  <c r="P444" i="40"/>
  <c r="AB54" i="40"/>
  <c r="P158" i="40"/>
  <c r="P184" i="40"/>
  <c r="P366" i="40"/>
  <c r="P392" i="40"/>
  <c r="P418" i="40"/>
  <c r="P132" i="40"/>
  <c r="P54" i="40" l="1"/>
  <c r="AE612" i="47" l="1"/>
  <c r="AE611" i="47"/>
  <c r="P94" i="41" l="1"/>
  <c r="AB47" i="41" l="1"/>
  <c r="F99" i="41" l="1"/>
  <c r="AB39" i="41" l="1"/>
  <c r="AB444" i="41"/>
  <c r="AB40" i="41" l="1"/>
  <c r="AB132" i="41"/>
  <c r="AB314" i="41"/>
  <c r="AB262" i="41"/>
  <c r="AB366" i="41"/>
  <c r="AB288" i="41"/>
  <c r="AB340" i="41"/>
  <c r="AB236" i="41"/>
  <c r="AB392" i="41"/>
  <c r="AB184" i="41"/>
  <c r="AB210" i="41"/>
  <c r="AB418" i="41"/>
  <c r="AB158" i="41"/>
  <c r="P40" i="41" l="1"/>
  <c r="P39" i="41" l="1"/>
  <c r="P47" i="41"/>
  <c r="P210" i="41"/>
  <c r="P132" i="41"/>
  <c r="P392" i="41"/>
  <c r="P288" i="41"/>
  <c r="P444" i="41"/>
  <c r="P184" i="41"/>
  <c r="P418" i="41"/>
  <c r="P158" i="41"/>
  <c r="P366" i="41"/>
  <c r="P262" i="41"/>
  <c r="P314" i="41"/>
  <c r="AB54" i="41"/>
  <c r="P340" i="41"/>
  <c r="P236" i="41"/>
  <c r="P54" i="41" l="1"/>
  <c r="AE611" i="41" l="1"/>
  <c r="AE612" i="41" l="1"/>
  <c r="AE619" i="41" l="1"/>
  <c r="P626" i="41"/>
  <c r="AE626" i="41" l="1"/>
  <c r="AE630" i="41" l="1"/>
  <c r="P92" i="41" l="1"/>
  <c r="P99" i="41" l="1"/>
  <c r="AE612" i="46" l="1"/>
  <c r="AE611" i="46"/>
  <c r="AB40" i="46" l="1"/>
  <c r="P40" i="46" l="1"/>
  <c r="AB43" i="46" l="1"/>
  <c r="AB42" i="46"/>
  <c r="AB44" i="46"/>
  <c r="P44" i="46" l="1"/>
  <c r="P43" i="46"/>
  <c r="P42" i="46"/>
  <c r="F99" i="50" l="1"/>
  <c r="P92" i="50" l="1"/>
  <c r="AB39" i="50" l="1"/>
  <c r="AB47" i="50"/>
  <c r="AB236" i="50"/>
  <c r="AB158" i="50"/>
  <c r="AB340" i="50"/>
  <c r="AB288" i="50"/>
  <c r="AB262" i="50"/>
  <c r="AB418" i="50"/>
  <c r="AB314" i="50"/>
  <c r="AE619" i="50"/>
  <c r="AE626" i="50" s="1"/>
  <c r="P626" i="50"/>
  <c r="AB392" i="50"/>
  <c r="AB366" i="50"/>
  <c r="AB210" i="50"/>
  <c r="AB132" i="50"/>
  <c r="AB184" i="50"/>
  <c r="AB444" i="50"/>
  <c r="P47" i="50" l="1"/>
  <c r="P39" i="50"/>
  <c r="P99" i="50"/>
  <c r="AE630" i="50"/>
  <c r="P392" i="50"/>
  <c r="P314" i="50"/>
  <c r="P262" i="50"/>
  <c r="P288" i="50"/>
  <c r="P236" i="50"/>
  <c r="P444" i="50"/>
  <c r="P418" i="50"/>
  <c r="P340" i="50"/>
  <c r="P366" i="50"/>
  <c r="AB54" i="50"/>
  <c r="P210" i="50"/>
  <c r="P184" i="50"/>
  <c r="P158" i="50"/>
  <c r="P132" i="50"/>
  <c r="P54" i="50" l="1"/>
  <c r="F99" i="46" l="1"/>
  <c r="P92" i="46" l="1"/>
  <c r="P99" i="46" l="1"/>
  <c r="AB366" i="46"/>
  <c r="AB158" i="46"/>
  <c r="AB288" i="46"/>
  <c r="AB418" i="46"/>
  <c r="P626" i="46"/>
  <c r="AE619" i="46"/>
  <c r="AB392" i="46"/>
  <c r="AB262" i="46"/>
  <c r="AB47" i="46"/>
  <c r="AB210" i="46"/>
  <c r="AB184" i="46"/>
  <c r="AB236" i="46"/>
  <c r="AB444" i="46"/>
  <c r="AB39" i="46"/>
  <c r="AB132" i="46"/>
  <c r="AB340" i="46"/>
  <c r="AB314" i="46"/>
  <c r="P340" i="46" l="1"/>
  <c r="P47" i="46"/>
  <c r="P236" i="46"/>
  <c r="P262" i="46"/>
  <c r="P314" i="46"/>
  <c r="P184" i="46"/>
  <c r="P418" i="46"/>
  <c r="P288" i="46"/>
  <c r="P366" i="46"/>
  <c r="P158" i="46"/>
  <c r="P210" i="46"/>
  <c r="P39" i="46"/>
  <c r="P132" i="46"/>
  <c r="AE626" i="46"/>
  <c r="P392" i="46"/>
  <c r="AB54" i="46"/>
  <c r="P444" i="46"/>
  <c r="P54" i="46" l="1"/>
  <c r="AE630" i="46"/>
  <c r="F99" i="47" l="1"/>
  <c r="P92" i="47" l="1"/>
  <c r="AB39" i="47" l="1"/>
  <c r="AB132" i="47"/>
  <c r="AE619" i="47"/>
  <c r="P626" i="47"/>
  <c r="AB444" i="47"/>
  <c r="AB366" i="47"/>
  <c r="AB210" i="47"/>
  <c r="AB236" i="47"/>
  <c r="AB314" i="47"/>
  <c r="AB340" i="47"/>
  <c r="AB47" i="47"/>
  <c r="AB158" i="47"/>
  <c r="AB262" i="47"/>
  <c r="AB418" i="47"/>
  <c r="AB288" i="47"/>
  <c r="AB184" i="47"/>
  <c r="P99" i="47"/>
  <c r="AB392" i="47"/>
  <c r="P184" i="47" l="1"/>
  <c r="P47" i="47"/>
  <c r="P392" i="47"/>
  <c r="AE626" i="47"/>
  <c r="P288" i="47"/>
  <c r="AB54" i="47"/>
  <c r="P210" i="47"/>
  <c r="P262" i="47"/>
  <c r="P158" i="47"/>
  <c r="P39" i="47"/>
  <c r="P132" i="47"/>
  <c r="P444" i="47"/>
  <c r="P366" i="47"/>
  <c r="P340" i="47"/>
  <c r="P314" i="47"/>
  <c r="P418" i="47"/>
  <c r="P236" i="47"/>
  <c r="P54" i="47" l="1"/>
  <c r="AE630" i="47"/>
  <c r="AB42" i="48" l="1"/>
  <c r="AB43" i="48"/>
  <c r="AB44" i="48"/>
  <c r="P43" i="48" l="1"/>
  <c r="AB392" i="48"/>
  <c r="AB47" i="48"/>
  <c r="AB340" i="48"/>
  <c r="P44" i="48"/>
  <c r="AB418" i="48"/>
  <c r="AB444" i="48"/>
  <c r="AB158" i="48"/>
  <c r="AB314" i="48"/>
  <c r="AB236" i="48"/>
  <c r="AB39" i="48"/>
  <c r="AB132" i="48"/>
  <c r="AB184" i="48"/>
  <c r="AB288" i="48"/>
  <c r="P42" i="48"/>
  <c r="AB210" i="48"/>
  <c r="AB366" i="48"/>
  <c r="AB262" i="48"/>
  <c r="P444" i="48" l="1"/>
  <c r="P158" i="48"/>
  <c r="P392" i="48"/>
  <c r="P314" i="48"/>
  <c r="P262" i="48"/>
  <c r="P340" i="48"/>
  <c r="P132" i="48"/>
  <c r="P39" i="48"/>
  <c r="P236" i="48"/>
  <c r="P184" i="48"/>
  <c r="AB54" i="48"/>
  <c r="P210" i="48"/>
  <c r="P47" i="48"/>
  <c r="P366" i="48"/>
  <c r="P418" i="48"/>
  <c r="P288" i="48"/>
  <c r="P54" i="48" l="1"/>
  <c r="AE611" i="48" l="1"/>
  <c r="P626" i="48"/>
  <c r="AE612" i="48"/>
  <c r="AE619" i="48" l="1"/>
  <c r="AE626" i="48"/>
  <c r="AE630" i="48" s="1"/>
  <c r="P92" i="48" l="1"/>
  <c r="P99" i="48" l="1"/>
  <c r="AB43" i="52" l="1"/>
  <c r="AB42" i="52" l="1"/>
  <c r="P43" i="52"/>
  <c r="AB44" i="52" l="1"/>
  <c r="P42" i="52"/>
  <c r="P44" i="52" l="1"/>
  <c r="P92" i="52" l="1"/>
  <c r="AB132" i="52" l="1"/>
  <c r="AB39" i="52"/>
  <c r="AB47" i="52"/>
  <c r="AB392" i="52"/>
  <c r="AB262" i="52"/>
  <c r="AB366" i="52"/>
  <c r="AB314" i="52"/>
  <c r="AE619" i="52"/>
  <c r="P626" i="52"/>
  <c r="AB288" i="52"/>
  <c r="AB158" i="52"/>
  <c r="AB340" i="52"/>
  <c r="AB418" i="52"/>
  <c r="AB444" i="52"/>
  <c r="AB236" i="52"/>
  <c r="P99" i="52"/>
  <c r="AB210" i="52"/>
  <c r="AB184" i="52"/>
  <c r="P444" i="52" l="1"/>
  <c r="P314" i="52"/>
  <c r="P39" i="52"/>
  <c r="P132" i="52"/>
  <c r="P288" i="52"/>
  <c r="P340" i="52"/>
  <c r="P392" i="52"/>
  <c r="AE626" i="52"/>
  <c r="AE630" i="52" s="1"/>
  <c r="P184" i="52"/>
  <c r="P236" i="52"/>
  <c r="P47" i="52"/>
  <c r="AB54" i="52"/>
  <c r="P418" i="52"/>
  <c r="P210" i="52"/>
  <c r="P366" i="52"/>
  <c r="P158" i="52"/>
  <c r="P262" i="52"/>
  <c r="P54" i="52" l="1"/>
  <c r="I573" i="57" l="1"/>
  <c r="I572" i="57"/>
  <c r="I570" i="57"/>
  <c r="I568" i="57"/>
  <c r="I567" i="57"/>
  <c r="I566" i="57"/>
  <c r="I565" i="57"/>
  <c r="I564" i="57"/>
  <c r="I563" i="57"/>
  <c r="I562" i="57"/>
  <c r="I561" i="57"/>
  <c r="I559" i="57"/>
  <c r="I558" i="57"/>
  <c r="I557" i="57"/>
  <c r="I556" i="57"/>
  <c r="I555" i="57"/>
  <c r="I554" i="57"/>
  <c r="I547" i="57"/>
  <c r="I546" i="57"/>
  <c r="I545" i="57"/>
  <c r="I542" i="57"/>
  <c r="I541" i="57"/>
  <c r="I540" i="57"/>
  <c r="I539" i="57"/>
  <c r="I537" i="57"/>
  <c r="I536" i="57"/>
  <c r="I535" i="57"/>
  <c r="I534" i="57"/>
  <c r="I533" i="57"/>
  <c r="I532" i="57"/>
  <c r="I531" i="57"/>
  <c r="I528" i="57"/>
  <c r="I520" i="57"/>
  <c r="I519" i="57"/>
  <c r="I518" i="57"/>
  <c r="I515" i="57"/>
  <c r="I514" i="57"/>
  <c r="I513" i="57"/>
  <c r="I512" i="57"/>
  <c r="I511" i="57"/>
  <c r="I510" i="57"/>
  <c r="I509" i="57"/>
  <c r="I508" i="57"/>
  <c r="I507" i="57"/>
  <c r="I506" i="57"/>
  <c r="I505" i="57"/>
  <c r="I504" i="57"/>
  <c r="I503" i="57"/>
  <c r="I502" i="57"/>
  <c r="I495" i="57"/>
  <c r="I494" i="57"/>
  <c r="I493" i="57"/>
  <c r="I490" i="57"/>
  <c r="I489" i="57"/>
  <c r="I488" i="57"/>
  <c r="I487" i="57"/>
  <c r="I484" i="57"/>
  <c r="I483" i="57"/>
  <c r="I482" i="57"/>
  <c r="I481" i="57"/>
  <c r="I480" i="57"/>
  <c r="I479" i="57"/>
  <c r="I477" i="57"/>
  <c r="I476" i="57"/>
  <c r="I451" i="57"/>
  <c r="I485" i="57"/>
  <c r="I560" i="57"/>
  <c r="I538" i="57"/>
  <c r="I530" i="57"/>
  <c r="I516" i="57"/>
  <c r="I486" i="57"/>
  <c r="I478" i="57"/>
  <c r="I449" i="57" l="1"/>
  <c r="F59" i="57"/>
  <c r="I457" i="57"/>
  <c r="F67" i="57"/>
  <c r="I466" i="57"/>
  <c r="I501" i="57"/>
  <c r="I553" i="57"/>
  <c r="F60" i="57"/>
  <c r="I450" i="57"/>
  <c r="F68" i="57"/>
  <c r="I458" i="57"/>
  <c r="I467" i="57"/>
  <c r="I571" i="57"/>
  <c r="I459" i="57"/>
  <c r="F69" i="57"/>
  <c r="I452" i="57"/>
  <c r="F62" i="57"/>
  <c r="I460" i="57"/>
  <c r="F70" i="57"/>
  <c r="I469" i="57"/>
  <c r="I455" i="57"/>
  <c r="F65" i="57"/>
  <c r="I453" i="57"/>
  <c r="F63" i="57"/>
  <c r="I461" i="57"/>
  <c r="F71" i="57"/>
  <c r="I475" i="57"/>
  <c r="I527" i="57"/>
  <c r="I454" i="57"/>
  <c r="F64" i="57"/>
  <c r="I462" i="57"/>
  <c r="F72" i="57"/>
  <c r="I463" i="57"/>
  <c r="F73" i="57"/>
  <c r="F61" i="57"/>
  <c r="I529" i="57"/>
  <c r="I456" i="57"/>
  <c r="F66" i="57"/>
  <c r="AI426" i="57"/>
  <c r="P96" i="57"/>
  <c r="AI152" i="57"/>
  <c r="AI256" i="57"/>
  <c r="P86" i="57"/>
  <c r="P8" i="57" s="1"/>
  <c r="I492" i="57"/>
  <c r="P95" i="57"/>
  <c r="P98" i="57"/>
  <c r="P20" i="57" s="1"/>
  <c r="P88" i="57"/>
  <c r="P10" i="57" s="1"/>
  <c r="AI424" i="57"/>
  <c r="P103" i="57"/>
  <c r="P25" i="57" s="1"/>
  <c r="P87" i="57"/>
  <c r="P9" i="57" s="1"/>
  <c r="P90" i="57"/>
  <c r="P12" i="57" s="1"/>
  <c r="P93" i="57"/>
  <c r="P15" i="57" s="1"/>
  <c r="I544" i="57"/>
  <c r="I543" i="57"/>
  <c r="P100" i="57"/>
  <c r="P22" i="57" s="1"/>
  <c r="I569" i="57"/>
  <c r="P89" i="57"/>
  <c r="P11" i="57" s="1"/>
  <c r="P97" i="57"/>
  <c r="P19" i="57" s="1"/>
  <c r="AH35" i="57" l="1"/>
  <c r="AI216" i="57"/>
  <c r="AI175" i="57"/>
  <c r="F548" i="57"/>
  <c r="AI410" i="57"/>
  <c r="AI358" i="57"/>
  <c r="AI364" i="57"/>
  <c r="AJ364" i="57" s="1"/>
  <c r="AI332" i="57"/>
  <c r="AI261" i="57"/>
  <c r="AJ261" i="57" s="1"/>
  <c r="AA40" i="57"/>
  <c r="AE45" i="57"/>
  <c r="AI204" i="57"/>
  <c r="AG34" i="57"/>
  <c r="AI206" i="57"/>
  <c r="AD53" i="57"/>
  <c r="AI412" i="57"/>
  <c r="AH53" i="57"/>
  <c r="AI425" i="57"/>
  <c r="AD35" i="57"/>
  <c r="AI208" i="57"/>
  <c r="AJ208" i="57" s="1"/>
  <c r="AI183" i="57"/>
  <c r="AJ183" i="57" s="1"/>
  <c r="X35" i="57"/>
  <c r="AA34" i="57"/>
  <c r="AI218" i="57"/>
  <c r="AH50" i="57"/>
  <c r="W34" i="57"/>
  <c r="AI409" i="57"/>
  <c r="AI365" i="57"/>
  <c r="AJ365" i="57" s="1"/>
  <c r="AI322" i="57"/>
  <c r="AI245" i="57"/>
  <c r="F574" i="57"/>
  <c r="AI220" i="57"/>
  <c r="W47" i="57"/>
  <c r="V38" i="57"/>
  <c r="AD45" i="57"/>
  <c r="AD37" i="57"/>
  <c r="AA53" i="57"/>
  <c r="W35" i="57"/>
  <c r="AG52" i="57"/>
  <c r="Z34" i="57"/>
  <c r="AG43" i="57"/>
  <c r="AC36" i="57"/>
  <c r="Z47" i="57"/>
  <c r="AF47" i="57"/>
  <c r="AI371" i="57"/>
  <c r="AI113" i="57"/>
  <c r="V35" i="57"/>
  <c r="AH51" i="57"/>
  <c r="AI402" i="57"/>
  <c r="AH48" i="57"/>
  <c r="W52" i="57"/>
  <c r="AI141" i="57"/>
  <c r="AI241" i="57"/>
  <c r="AD40" i="57"/>
  <c r="AA45" i="57"/>
  <c r="AI386" i="57"/>
  <c r="AC50" i="57"/>
  <c r="AG48" i="57"/>
  <c r="AI150" i="57"/>
  <c r="AI178" i="57"/>
  <c r="Y42" i="57"/>
  <c r="Z33" i="57"/>
  <c r="AI347" i="57"/>
  <c r="Z39" i="57"/>
  <c r="I464" i="57"/>
  <c r="F74" i="57"/>
  <c r="I64" i="57"/>
  <c r="F12" i="57"/>
  <c r="I63" i="57"/>
  <c r="F11" i="57"/>
  <c r="I62" i="57"/>
  <c r="F10" i="57"/>
  <c r="F17" i="57"/>
  <c r="I69" i="57"/>
  <c r="F16" i="57"/>
  <c r="I68" i="57"/>
  <c r="AI297" i="57"/>
  <c r="AI268" i="57"/>
  <c r="AC51" i="57"/>
  <c r="AI165" i="57"/>
  <c r="AI225" i="57"/>
  <c r="AG42" i="57"/>
  <c r="AI207" i="57"/>
  <c r="AJ207" i="57" s="1"/>
  <c r="AA36" i="57"/>
  <c r="AE46" i="57"/>
  <c r="AF39" i="57"/>
  <c r="AC53" i="57"/>
  <c r="AG46" i="57"/>
  <c r="AH33" i="57"/>
  <c r="AG39" i="57"/>
  <c r="V50" i="57"/>
  <c r="AI128" i="57"/>
  <c r="AA42" i="57"/>
  <c r="Z36" i="57"/>
  <c r="V44" i="57"/>
  <c r="AG47" i="57"/>
  <c r="AI431" i="57"/>
  <c r="AI401" i="57"/>
  <c r="W51" i="57"/>
  <c r="AI306" i="57"/>
  <c r="AI142" i="57"/>
  <c r="AI360" i="57"/>
  <c r="AD52" i="57"/>
  <c r="AI147" i="57"/>
  <c r="AE40" i="57"/>
  <c r="W40" i="57"/>
  <c r="W46" i="57"/>
  <c r="V40" i="57"/>
  <c r="AA38" i="57"/>
  <c r="AC45" i="57"/>
  <c r="AD46" i="57"/>
  <c r="AI435" i="57"/>
  <c r="AF392" i="57"/>
  <c r="AA33" i="57"/>
  <c r="I574" i="57"/>
  <c r="I59" i="57"/>
  <c r="F7" i="57"/>
  <c r="V51" i="57"/>
  <c r="AH52" i="57"/>
  <c r="AD44" i="57"/>
  <c r="AI363" i="57"/>
  <c r="AJ363" i="57" s="1"/>
  <c r="AI320" i="57"/>
  <c r="AI337" i="57"/>
  <c r="AI172" i="57"/>
  <c r="AI163" i="57"/>
  <c r="AI224" i="57"/>
  <c r="V42" i="57"/>
  <c r="AI120" i="57"/>
  <c r="AH46" i="57"/>
  <c r="AI181" i="57"/>
  <c r="AJ181" i="57" s="1"/>
  <c r="Z43" i="57"/>
  <c r="V33" i="57"/>
  <c r="AI111" i="57"/>
  <c r="AI180" i="57"/>
  <c r="AC34" i="57"/>
  <c r="W43" i="57"/>
  <c r="AI119" i="57"/>
  <c r="V41" i="57"/>
  <c r="AE36" i="57"/>
  <c r="Z44" i="57"/>
  <c r="AA47" i="57"/>
  <c r="P105" i="57"/>
  <c r="P27" i="57" s="1"/>
  <c r="AI269" i="57"/>
  <c r="AI173" i="57"/>
  <c r="AI194" i="57"/>
  <c r="AD34" i="57"/>
  <c r="AA44" i="57"/>
  <c r="W53" i="57"/>
  <c r="AI345" i="57"/>
  <c r="Z45" i="57"/>
  <c r="AF34" i="57"/>
  <c r="X41" i="57"/>
  <c r="AF158" i="57"/>
  <c r="W38" i="57"/>
  <c r="AE37" i="57"/>
  <c r="AC37" i="57"/>
  <c r="AI346" i="57"/>
  <c r="F14" i="57"/>
  <c r="I66" i="57"/>
  <c r="I61" i="57"/>
  <c r="F9" i="57"/>
  <c r="I548" i="57"/>
  <c r="AD42" i="57"/>
  <c r="AE50" i="57"/>
  <c r="AA43" i="57"/>
  <c r="Z35" i="57"/>
  <c r="AI442" i="57"/>
  <c r="AI202" i="57"/>
  <c r="AG33" i="57"/>
  <c r="AG45" i="57"/>
  <c r="I60" i="57"/>
  <c r="F8" i="57"/>
  <c r="AI415" i="57"/>
  <c r="AI389" i="57"/>
  <c r="AI253" i="57"/>
  <c r="AI258" i="57"/>
  <c r="AI323" i="57"/>
  <c r="AI374" i="57"/>
  <c r="AI259" i="57"/>
  <c r="AJ259" i="57" s="1"/>
  <c r="AD38" i="57"/>
  <c r="AG51" i="57"/>
  <c r="Z46" i="57"/>
  <c r="AI280" i="57"/>
  <c r="AI228" i="57"/>
  <c r="AI209" i="57"/>
  <c r="AJ209" i="57" s="1"/>
  <c r="W41" i="57"/>
  <c r="Y36" i="57"/>
  <c r="Z51" i="57"/>
  <c r="AE33" i="57"/>
  <c r="Z50" i="57"/>
  <c r="AE43" i="57"/>
  <c r="AE41" i="57"/>
  <c r="W36" i="57"/>
  <c r="AA50" i="57"/>
  <c r="W44" i="57"/>
  <c r="AG38" i="57"/>
  <c r="AI112" i="57"/>
  <c r="V34" i="57"/>
  <c r="AI416" i="57"/>
  <c r="AI191" i="57"/>
  <c r="AE34" i="57"/>
  <c r="AH41" i="57"/>
  <c r="AI215" i="57"/>
  <c r="Z40" i="57"/>
  <c r="AC48" i="57"/>
  <c r="AI411" i="57"/>
  <c r="AI294" i="57"/>
  <c r="AE38" i="57"/>
  <c r="AG41" i="57"/>
  <c r="AI301" i="57"/>
  <c r="I73" i="57"/>
  <c r="I65" i="57"/>
  <c r="F76" i="57"/>
  <c r="AG53" i="57"/>
  <c r="P85" i="57"/>
  <c r="AI114" i="57"/>
  <c r="V36" i="57"/>
  <c r="AI223" i="57"/>
  <c r="V52" i="57"/>
  <c r="AI130" i="57"/>
  <c r="AI440" i="57"/>
  <c r="AA626" i="57"/>
  <c r="AI362" i="57"/>
  <c r="AI308" i="57"/>
  <c r="AI267" i="57"/>
  <c r="AI282" i="57"/>
  <c r="AI275" i="57"/>
  <c r="W48" i="57"/>
  <c r="AG210" i="57"/>
  <c r="AE47" i="57"/>
  <c r="AF35" i="57"/>
  <c r="AD50" i="57"/>
  <c r="AA39" i="57"/>
  <c r="AI131" i="57"/>
  <c r="AJ131" i="57" s="1"/>
  <c r="V53" i="57"/>
  <c r="AC33" i="57"/>
  <c r="AA51" i="57"/>
  <c r="X43" i="57"/>
  <c r="Z41" i="57"/>
  <c r="W50" i="57"/>
  <c r="AI156" i="57"/>
  <c r="AI217" i="57"/>
  <c r="AI349" i="57"/>
  <c r="AI355" i="57"/>
  <c r="X47" i="57"/>
  <c r="AC38" i="57"/>
  <c r="I468" i="57"/>
  <c r="F78" i="57"/>
  <c r="AI254" i="57"/>
  <c r="AI391" i="57"/>
  <c r="AJ391" i="57" s="1"/>
  <c r="AI151" i="57"/>
  <c r="AI336" i="57"/>
  <c r="AI201" i="57"/>
  <c r="AI311" i="57"/>
  <c r="AI249" i="57"/>
  <c r="AI427" i="57"/>
  <c r="AI405" i="57"/>
  <c r="AI279" i="57"/>
  <c r="AI115" i="57"/>
  <c r="V37" i="57"/>
  <c r="AI197" i="57"/>
  <c r="AG37" i="57"/>
  <c r="Z48" i="57"/>
  <c r="AF53" i="57"/>
  <c r="AI193" i="57"/>
  <c r="F77" i="57"/>
  <c r="AI354" i="57"/>
  <c r="W33" i="57"/>
  <c r="AI443" i="57"/>
  <c r="AI433" i="57"/>
  <c r="AG418" i="57"/>
  <c r="Y39" i="57"/>
  <c r="AD33" i="57"/>
  <c r="AI399" i="57"/>
  <c r="AI383" i="57"/>
  <c r="V46" i="57"/>
  <c r="AI124" i="57"/>
  <c r="AI139" i="57"/>
  <c r="Z42" i="57"/>
  <c r="AI441" i="57"/>
  <c r="AI414" i="57"/>
  <c r="AI423" i="57"/>
  <c r="AI298" i="57"/>
  <c r="AI276" i="57"/>
  <c r="AI321" i="57"/>
  <c r="AI417" i="57"/>
  <c r="AI379" i="57"/>
  <c r="AI388" i="57"/>
  <c r="AI244" i="57"/>
  <c r="W37" i="57"/>
  <c r="W45" i="57"/>
  <c r="AI372" i="57"/>
  <c r="AE48" i="57"/>
  <c r="AI154" i="57"/>
  <c r="AA46" i="57"/>
  <c r="W39" i="57"/>
  <c r="AE53" i="57"/>
  <c r="AG40" i="57"/>
  <c r="AI232" i="57"/>
  <c r="AC52" i="57"/>
  <c r="AD43" i="57"/>
  <c r="AF43" i="57"/>
  <c r="AA41" i="57"/>
  <c r="AI182" i="57"/>
  <c r="AJ182" i="57" s="1"/>
  <c r="AE44" i="57"/>
  <c r="AI192" i="57"/>
  <c r="Y47" i="57"/>
  <c r="AI373" i="57"/>
  <c r="AE42" i="57"/>
  <c r="AI350" i="57"/>
  <c r="AI164" i="57"/>
  <c r="AA35" i="57"/>
  <c r="AI189" i="57"/>
  <c r="AA48" i="57"/>
  <c r="AH37" i="57"/>
  <c r="Y184" i="57"/>
  <c r="AI145" i="57"/>
  <c r="X44" i="57"/>
  <c r="AF38" i="57"/>
  <c r="AI155" i="57"/>
  <c r="AI295" i="57"/>
  <c r="I72" i="57"/>
  <c r="F20" i="57"/>
  <c r="I71" i="57"/>
  <c r="F19" i="57"/>
  <c r="F18" i="57"/>
  <c r="I70" i="57"/>
  <c r="I67" i="57"/>
  <c r="F15" i="57"/>
  <c r="AI384" i="57"/>
  <c r="AI327" i="57"/>
  <c r="AI246" i="57"/>
  <c r="AI287" i="57"/>
  <c r="AI137" i="57"/>
  <c r="AA52" i="57"/>
  <c r="V39" i="57"/>
  <c r="AI260" i="57"/>
  <c r="AJ260" i="57" s="1"/>
  <c r="X39" i="57"/>
  <c r="AI313" i="57"/>
  <c r="AI397" i="57"/>
  <c r="AI270" i="57"/>
  <c r="AI312" i="57"/>
  <c r="AI333" i="57"/>
  <c r="AI305" i="57"/>
  <c r="W42" i="57"/>
  <c r="AI359" i="57"/>
  <c r="AI307" i="57"/>
  <c r="V48" i="57"/>
  <c r="AD48" i="57"/>
  <c r="AG50" i="57"/>
  <c r="AH45" i="57"/>
  <c r="AC46" i="57"/>
  <c r="AD39" i="57"/>
  <c r="AI243" i="57"/>
  <c r="AE39" i="57"/>
  <c r="Z53" i="57"/>
  <c r="AA37" i="57"/>
  <c r="AD51" i="57"/>
  <c r="AE35" i="57"/>
  <c r="AD41" i="57"/>
  <c r="AH34" i="57"/>
  <c r="AC41" i="57"/>
  <c r="AG36" i="57"/>
  <c r="AF44" i="57"/>
  <c r="AI286" i="57"/>
  <c r="AI390" i="57"/>
  <c r="AD47" i="57"/>
  <c r="AI277" i="57"/>
  <c r="AC35" i="57"/>
  <c r="AE52" i="57"/>
  <c r="AI407" i="57"/>
  <c r="AI385" i="57"/>
  <c r="AI125" i="57"/>
  <c r="V47" i="57"/>
  <c r="AH36" i="57"/>
  <c r="AD36" i="57"/>
  <c r="AI166" i="57"/>
  <c r="AI255" i="57"/>
  <c r="AI171" i="57"/>
  <c r="AF236" i="57"/>
  <c r="X34" i="57"/>
  <c r="AI219" i="57"/>
  <c r="AI227" i="57"/>
  <c r="Z37" i="57"/>
  <c r="AE51" i="57"/>
  <c r="AF288" i="57"/>
  <c r="AI310" i="57"/>
  <c r="AI190" i="57"/>
  <c r="AI428" i="57"/>
  <c r="AI331" i="57"/>
  <c r="AI329" i="57"/>
  <c r="AI149" i="57"/>
  <c r="AH38" i="57"/>
  <c r="AF40" i="57"/>
  <c r="AI438" i="57"/>
  <c r="S415" i="57"/>
  <c r="AI352" i="57"/>
  <c r="AI170" i="57"/>
  <c r="P104" i="57"/>
  <c r="P26" i="57" s="1"/>
  <c r="S432" i="57"/>
  <c r="Z626" i="57"/>
  <c r="W392" i="57"/>
  <c r="AE262" i="57"/>
  <c r="AA262" i="57"/>
  <c r="AF619" i="57"/>
  <c r="S296" i="57"/>
  <c r="AI203" i="57"/>
  <c r="AF623" i="57"/>
  <c r="AG444" i="57"/>
  <c r="V444" i="57"/>
  <c r="AE444" i="57"/>
  <c r="AA444" i="57"/>
  <c r="Z444" i="57"/>
  <c r="W444" i="57"/>
  <c r="AE392" i="57"/>
  <c r="AI278" i="57"/>
  <c r="W262" i="57"/>
  <c r="AA158" i="57"/>
  <c r="AD158" i="57"/>
  <c r="Z158" i="57"/>
  <c r="W158" i="57"/>
  <c r="AE158" i="57"/>
  <c r="AD418" i="57"/>
  <c r="AE418" i="57"/>
  <c r="V418" i="57"/>
  <c r="W418" i="57"/>
  <c r="Z418" i="57"/>
  <c r="AF611" i="57"/>
  <c r="AA392" i="57"/>
  <c r="S374" i="57"/>
  <c r="AJ374" i="57" s="1"/>
  <c r="AI357" i="57"/>
  <c r="Q35" i="57"/>
  <c r="AH44" i="57"/>
  <c r="Z132" i="57"/>
  <c r="AA132" i="57"/>
  <c r="V132" i="57"/>
  <c r="AF210" i="57"/>
  <c r="W210" i="57"/>
  <c r="AE210" i="57"/>
  <c r="Z210" i="57"/>
  <c r="AD210" i="57"/>
  <c r="AA210" i="57"/>
  <c r="S298" i="57"/>
  <c r="AJ298" i="57" s="1"/>
  <c r="Z314" i="57"/>
  <c r="AD314" i="57"/>
  <c r="AE314" i="57"/>
  <c r="W314" i="57"/>
  <c r="V314" i="57"/>
  <c r="AG314" i="57"/>
  <c r="AA314" i="57"/>
  <c r="S204" i="57"/>
  <c r="AJ204" i="57" s="1"/>
  <c r="P101" i="57"/>
  <c r="P23" i="57" s="1"/>
  <c r="S382" i="57"/>
  <c r="Z340" i="57"/>
  <c r="AA340" i="57"/>
  <c r="AE340" i="57"/>
  <c r="W340" i="57"/>
  <c r="V340" i="57"/>
  <c r="AD340" i="57"/>
  <c r="AF615" i="57"/>
  <c r="AF607" i="57"/>
  <c r="AH288" i="57"/>
  <c r="AH444" i="57"/>
  <c r="AH314" i="57"/>
  <c r="AI303" i="57"/>
  <c r="P102" i="57"/>
  <c r="P24" i="57" s="1"/>
  <c r="AG366" i="57"/>
  <c r="W366" i="57"/>
  <c r="AA366" i="57"/>
  <c r="AE366" i="57"/>
  <c r="AD366" i="57"/>
  <c r="Z366" i="57"/>
  <c r="AF610" i="57"/>
  <c r="AF617" i="57"/>
  <c r="AI380" i="57"/>
  <c r="AI328" i="57"/>
  <c r="S323" i="57"/>
  <c r="AJ323" i="57" s="1"/>
  <c r="AG288" i="57"/>
  <c r="W288" i="57"/>
  <c r="AE288" i="57"/>
  <c r="V288" i="57"/>
  <c r="AA288" i="57"/>
  <c r="AD288" i="57"/>
  <c r="S217" i="57"/>
  <c r="AJ217" i="57" s="1"/>
  <c r="AA236" i="57"/>
  <c r="Z236" i="57"/>
  <c r="AE236" i="57"/>
  <c r="AG236" i="57"/>
  <c r="AD236" i="57"/>
  <c r="W236" i="57"/>
  <c r="V236" i="57"/>
  <c r="AG262" i="57"/>
  <c r="W184" i="57"/>
  <c r="AE184" i="57"/>
  <c r="V184" i="57"/>
  <c r="Z184" i="57"/>
  <c r="AA184" i="57"/>
  <c r="AD184" i="57"/>
  <c r="S416" i="57" l="1"/>
  <c r="X42" i="57"/>
  <c r="AG184" i="57"/>
  <c r="AI235" i="57"/>
  <c r="Y48" i="57"/>
  <c r="X366" i="57"/>
  <c r="S243" i="57"/>
  <c r="S406" i="57"/>
  <c r="AJ406" i="57" s="1"/>
  <c r="S359" i="57"/>
  <c r="R43" i="57"/>
  <c r="S173" i="57"/>
  <c r="AJ173" i="57" s="1"/>
  <c r="AB626" i="57"/>
  <c r="Y444" i="57"/>
  <c r="X50" i="57"/>
  <c r="X340" i="57"/>
  <c r="AI403" i="57"/>
  <c r="Y340" i="57"/>
  <c r="Y262" i="57"/>
  <c r="AI406" i="57"/>
  <c r="X314" i="57"/>
  <c r="AI353" i="57"/>
  <c r="S297" i="57"/>
  <c r="AJ297" i="57" s="1"/>
  <c r="S270" i="57"/>
  <c r="AJ270" i="57" s="1"/>
  <c r="S425" i="57"/>
  <c r="AJ425" i="57" s="1"/>
  <c r="AI233" i="57"/>
  <c r="X184" i="57"/>
  <c r="AF366" i="57"/>
  <c r="X53" i="57"/>
  <c r="AF132" i="57"/>
  <c r="Y51" i="57"/>
  <c r="AF184" i="57"/>
  <c r="X36" i="57"/>
  <c r="X418" i="57"/>
  <c r="Y41" i="57"/>
  <c r="AI334" i="57"/>
  <c r="Y52" i="57"/>
  <c r="AI140" i="57"/>
  <c r="AI250" i="57"/>
  <c r="S279" i="57"/>
  <c r="AJ279" i="57" s="1"/>
  <c r="S277" i="57"/>
  <c r="S276" i="57"/>
  <c r="AJ276" i="57" s="1"/>
  <c r="AH340" i="57"/>
  <c r="AG158" i="57"/>
  <c r="Y626" i="57"/>
  <c r="S285" i="57"/>
  <c r="AJ285" i="57" s="1"/>
  <c r="AI436" i="57"/>
  <c r="Y35" i="57"/>
  <c r="AI230" i="57"/>
  <c r="X46" i="57"/>
  <c r="AI284" i="57"/>
  <c r="Y392" i="57"/>
  <c r="Y53" i="57"/>
  <c r="AF612" i="57"/>
  <c r="AH132" i="57"/>
  <c r="X392" i="57"/>
  <c r="AF51" i="57"/>
  <c r="AI375" i="57"/>
  <c r="Q53" i="57"/>
  <c r="S151" i="57"/>
  <c r="S228" i="57"/>
  <c r="AJ228" i="57" s="1"/>
  <c r="S322" i="57"/>
  <c r="AJ322" i="57" s="1"/>
  <c r="S376" i="57"/>
  <c r="AF625" i="57"/>
  <c r="S268" i="57"/>
  <c r="AJ268" i="57" s="1"/>
  <c r="AC626" i="57"/>
  <c r="S398" i="57"/>
  <c r="S255" i="57"/>
  <c r="S284" i="57"/>
  <c r="S338" i="57"/>
  <c r="AJ338" i="57" s="1"/>
  <c r="S313" i="57"/>
  <c r="AF52" i="57"/>
  <c r="AI285" i="57"/>
  <c r="Z52" i="57"/>
  <c r="AI400" i="57"/>
  <c r="S246" i="57"/>
  <c r="AJ246" i="57" s="1"/>
  <c r="S332" i="57"/>
  <c r="AJ332" i="57" s="1"/>
  <c r="S280" i="57"/>
  <c r="AJ280" i="57" s="1"/>
  <c r="X626" i="57"/>
  <c r="AH366" i="57"/>
  <c r="S424" i="57"/>
  <c r="AJ424" i="57" s="1"/>
  <c r="Y418" i="57"/>
  <c r="AI338" i="57"/>
  <c r="AI234" i="57"/>
  <c r="X288" i="57"/>
  <c r="AG35" i="57"/>
  <c r="X38" i="57"/>
  <c r="AF50" i="57"/>
  <c r="AD626" i="57"/>
  <c r="AG340" i="57"/>
  <c r="AE49" i="57"/>
  <c r="AE54" i="57" s="1"/>
  <c r="AH262" i="57"/>
  <c r="S438" i="57"/>
  <c r="AJ438" i="57" s="1"/>
  <c r="AF624" i="57"/>
  <c r="S112" i="57"/>
  <c r="AJ112" i="57" s="1"/>
  <c r="R40" i="57"/>
  <c r="AD392" i="57"/>
  <c r="S383" i="57"/>
  <c r="AJ383" i="57" s="1"/>
  <c r="S401" i="57"/>
  <c r="AJ401" i="57" s="1"/>
  <c r="AD262" i="57"/>
  <c r="O35" i="57"/>
  <c r="AH210" i="57"/>
  <c r="S310" i="57"/>
  <c r="AJ310" i="57" s="1"/>
  <c r="AI229" i="57"/>
  <c r="N53" i="57"/>
  <c r="AD444" i="57"/>
  <c r="S193" i="57"/>
  <c r="AJ193" i="57" s="1"/>
  <c r="AF36" i="57"/>
  <c r="AI157" i="57"/>
  <c r="AH184" i="57"/>
  <c r="P600" i="57"/>
  <c r="X236" i="57"/>
  <c r="X45" i="57"/>
  <c r="V366" i="57"/>
  <c r="AI319" i="57"/>
  <c r="Y33" i="57"/>
  <c r="AI176" i="57"/>
  <c r="S138" i="57"/>
  <c r="N35" i="57"/>
  <c r="O34" i="57"/>
  <c r="P47" i="57"/>
  <c r="S252" i="57"/>
  <c r="S372" i="57"/>
  <c r="AJ372" i="57" s="1"/>
  <c r="S397" i="57"/>
  <c r="S165" i="57"/>
  <c r="AJ165" i="57" s="1"/>
  <c r="S129" i="57"/>
  <c r="S321" i="57"/>
  <c r="AJ321" i="57" s="1"/>
  <c r="S293" i="57"/>
  <c r="AF614" i="57"/>
  <c r="S327" i="57"/>
  <c r="AJ327" i="57" s="1"/>
  <c r="AF418" i="57"/>
  <c r="S380" i="57"/>
  <c r="AJ380" i="57" s="1"/>
  <c r="Z392" i="57"/>
  <c r="S408" i="57"/>
  <c r="S141" i="57"/>
  <c r="AJ141" i="57" s="1"/>
  <c r="S389" i="57"/>
  <c r="AJ389" i="57" s="1"/>
  <c r="N47" i="57"/>
  <c r="R34" i="57"/>
  <c r="Q42" i="57"/>
  <c r="S348" i="57"/>
  <c r="S196" i="57"/>
  <c r="AJ196" i="57" s="1"/>
  <c r="AI196" i="57"/>
  <c r="C53" i="57"/>
  <c r="S312" i="57"/>
  <c r="AJ312" i="57" s="1"/>
  <c r="S442" i="57"/>
  <c r="AI348" i="57"/>
  <c r="AJ313" i="57"/>
  <c r="AF42" i="57"/>
  <c r="R51" i="57"/>
  <c r="AF314" i="57"/>
  <c r="AF262" i="57"/>
  <c r="P7" i="57"/>
  <c r="Q38" i="57"/>
  <c r="Y236" i="57"/>
  <c r="Y45" i="57"/>
  <c r="AI296" i="57"/>
  <c r="AJ296" i="57" s="1"/>
  <c r="X444" i="57"/>
  <c r="C549" i="57"/>
  <c r="B549" i="57"/>
  <c r="H549" i="57"/>
  <c r="G549" i="57"/>
  <c r="E549" i="57"/>
  <c r="D549" i="57"/>
  <c r="F549" i="57"/>
  <c r="Q45" i="57"/>
  <c r="Y37" i="57"/>
  <c r="Y40" i="57"/>
  <c r="X33" i="57"/>
  <c r="X132" i="57"/>
  <c r="Y46" i="57"/>
  <c r="Y132" i="57"/>
  <c r="M34" i="57"/>
  <c r="S267" i="57"/>
  <c r="L288" i="57"/>
  <c r="AI300" i="57"/>
  <c r="AI274" i="57"/>
  <c r="O53" i="57"/>
  <c r="S308" i="57"/>
  <c r="S115" i="57"/>
  <c r="AJ115" i="57" s="1"/>
  <c r="AI387" i="57"/>
  <c r="O50" i="57"/>
  <c r="S329" i="57"/>
  <c r="AJ329" i="57" s="1"/>
  <c r="S251" i="57"/>
  <c r="S244" i="57"/>
  <c r="AJ244" i="57" s="1"/>
  <c r="M46" i="57"/>
  <c r="S334" i="57"/>
  <c r="AJ334" i="57" s="1"/>
  <c r="AF606" i="57"/>
  <c r="S175" i="57"/>
  <c r="AJ175" i="57" s="1"/>
  <c r="S256" i="57"/>
  <c r="AJ256" i="57" s="1"/>
  <c r="M35" i="57"/>
  <c r="S412" i="57"/>
  <c r="AJ412" i="57" s="1"/>
  <c r="S423" i="57"/>
  <c r="AI144" i="57"/>
  <c r="M47" i="57"/>
  <c r="AC366" i="57"/>
  <c r="AI437" i="57"/>
  <c r="AJ437" i="57" s="1"/>
  <c r="S337" i="57"/>
  <c r="AJ337" i="57" s="1"/>
  <c r="O52" i="57"/>
  <c r="S286" i="57"/>
  <c r="AJ286" i="57" s="1"/>
  <c r="S235" i="57"/>
  <c r="AJ235" i="57" s="1"/>
  <c r="O38" i="57"/>
  <c r="AH236" i="57"/>
  <c r="Y43" i="57"/>
  <c r="AI167" i="57"/>
  <c r="Q39" i="57"/>
  <c r="Q37" i="57"/>
  <c r="Y210" i="57"/>
  <c r="AF33" i="57"/>
  <c r="Y314" i="57"/>
  <c r="AI271" i="57"/>
  <c r="AI146" i="57"/>
  <c r="S326" i="57"/>
  <c r="Z262" i="57"/>
  <c r="X210" i="57"/>
  <c r="Y34" i="57"/>
  <c r="AI34" i="57" s="1"/>
  <c r="I491" i="57"/>
  <c r="I496" i="57" s="1"/>
  <c r="F496" i="57"/>
  <c r="M53" i="57"/>
  <c r="S198" i="57"/>
  <c r="L39" i="57"/>
  <c r="AC49" i="57"/>
  <c r="S191" i="57"/>
  <c r="AJ191" i="57" s="1"/>
  <c r="S254" i="57"/>
  <c r="AJ254" i="57" s="1"/>
  <c r="AI251" i="57"/>
  <c r="AI281" i="57"/>
  <c r="AJ308" i="57"/>
  <c r="AJ442" i="57"/>
  <c r="S172" i="57"/>
  <c r="AJ172" i="57" s="1"/>
  <c r="S302" i="57"/>
  <c r="S319" i="57"/>
  <c r="S433" i="57"/>
  <c r="AJ433" i="57" s="1"/>
  <c r="S119" i="57"/>
  <c r="AJ119" i="57" s="1"/>
  <c r="S388" i="57"/>
  <c r="S201" i="57"/>
  <c r="AJ201" i="57" s="1"/>
  <c r="S281" i="57"/>
  <c r="S295" i="57"/>
  <c r="AJ295" i="57" s="1"/>
  <c r="S407" i="57"/>
  <c r="AJ407" i="57" s="1"/>
  <c r="AI127" i="57"/>
  <c r="V49" i="57"/>
  <c r="S229" i="57"/>
  <c r="S355" i="57"/>
  <c r="AJ355" i="57" s="1"/>
  <c r="S379" i="57"/>
  <c r="AJ379" i="57" s="1"/>
  <c r="AI153" i="57"/>
  <c r="M43" i="57"/>
  <c r="S410" i="57"/>
  <c r="AJ410" i="57" s="1"/>
  <c r="S400" i="57"/>
  <c r="AJ400" i="57" s="1"/>
  <c r="L236" i="57"/>
  <c r="S402" i="57"/>
  <c r="AJ402" i="57" s="1"/>
  <c r="S218" i="57"/>
  <c r="AJ218" i="57" s="1"/>
  <c r="S373" i="57"/>
  <c r="AJ373" i="57" s="1"/>
  <c r="R47" i="57"/>
  <c r="AI326" i="57"/>
  <c r="S144" i="57"/>
  <c r="I390" i="57"/>
  <c r="S390" i="57"/>
  <c r="AJ390" i="57" s="1"/>
  <c r="AI222" i="57"/>
  <c r="X262" i="57"/>
  <c r="AI226" i="57"/>
  <c r="AI304" i="57"/>
  <c r="S331" i="57"/>
  <c r="AJ331" i="57" s="1"/>
  <c r="O366" i="57"/>
  <c r="AI434" i="57"/>
  <c r="O236" i="57"/>
  <c r="AJ415" i="57"/>
  <c r="AJ416" i="57"/>
  <c r="S443" i="57"/>
  <c r="AJ443" i="57" s="1"/>
  <c r="S440" i="57"/>
  <c r="AJ440" i="57" s="1"/>
  <c r="X51" i="57"/>
  <c r="AB47" i="57"/>
  <c r="V158" i="57"/>
  <c r="X158" i="57"/>
  <c r="AI376" i="57"/>
  <c r="AJ376" i="57" s="1"/>
  <c r="AI46" i="57"/>
  <c r="M51" i="57"/>
  <c r="I78" i="57"/>
  <c r="F26" i="57"/>
  <c r="Y44" i="57"/>
  <c r="M52" i="57"/>
  <c r="AF37" i="57"/>
  <c r="AI129" i="57"/>
  <c r="Y288" i="57"/>
  <c r="AF45" i="57"/>
  <c r="AI335" i="57"/>
  <c r="AI381" i="57"/>
  <c r="H575" i="57"/>
  <c r="G575" i="57"/>
  <c r="C575" i="57"/>
  <c r="F575" i="57"/>
  <c r="D575" i="57"/>
  <c r="B575" i="57"/>
  <c r="E575" i="57"/>
  <c r="Q33" i="57"/>
  <c r="AI179" i="57"/>
  <c r="N51" i="57"/>
  <c r="S242" i="57"/>
  <c r="AI309" i="57"/>
  <c r="Y49" i="57"/>
  <c r="S399" i="57"/>
  <c r="AJ399" i="57" s="1"/>
  <c r="M39" i="57"/>
  <c r="S202" i="57"/>
  <c r="AJ202" i="57" s="1"/>
  <c r="S409" i="57"/>
  <c r="AJ409" i="57" s="1"/>
  <c r="S385" i="57"/>
  <c r="AJ385" i="57" s="1"/>
  <c r="S431" i="57"/>
  <c r="AJ431" i="57" s="1"/>
  <c r="AI118" i="57"/>
  <c r="S190" i="57"/>
  <c r="AJ190" i="57" s="1"/>
  <c r="R44" i="57"/>
  <c r="S223" i="57"/>
  <c r="AJ223" i="57" s="1"/>
  <c r="S245" i="57"/>
  <c r="AJ245" i="57" s="1"/>
  <c r="AI252" i="57"/>
  <c r="AI174" i="57"/>
  <c r="S189" i="57"/>
  <c r="AI302" i="57"/>
  <c r="S414" i="57"/>
  <c r="AJ414" i="57" s="1"/>
  <c r="O51" i="57"/>
  <c r="S164" i="57"/>
  <c r="AJ164" i="57" s="1"/>
  <c r="S233" i="57"/>
  <c r="S427" i="57"/>
  <c r="AJ427" i="57" s="1"/>
  <c r="S253" i="57"/>
  <c r="AJ253" i="57" s="1"/>
  <c r="S339" i="57"/>
  <c r="AJ339" i="57" s="1"/>
  <c r="N50" i="57"/>
  <c r="AC40" i="57"/>
  <c r="S200" i="57"/>
  <c r="X48" i="57"/>
  <c r="Q51" i="57"/>
  <c r="AI126" i="57"/>
  <c r="AJ359" i="57"/>
  <c r="Y50" i="57"/>
  <c r="AI50" i="57" s="1"/>
  <c r="M48" i="57"/>
  <c r="W54" i="57"/>
  <c r="I77" i="57"/>
  <c r="F25" i="57"/>
  <c r="S167" i="57"/>
  <c r="AJ167" i="57" s="1"/>
  <c r="Q52" i="57"/>
  <c r="AI53" i="57"/>
  <c r="AI324" i="57"/>
  <c r="AI36" i="57"/>
  <c r="AI293" i="57"/>
  <c r="Y38" i="57"/>
  <c r="AG44" i="57"/>
  <c r="M44" i="57"/>
  <c r="AE132" i="57"/>
  <c r="AH39" i="57"/>
  <c r="R37" i="57"/>
  <c r="AI51" i="57"/>
  <c r="AI168" i="57"/>
  <c r="V45" i="57"/>
  <c r="R45" i="57"/>
  <c r="R38" i="57"/>
  <c r="AI35" i="57"/>
  <c r="AI138" i="57"/>
  <c r="AI339" i="57"/>
  <c r="AJ151" i="57"/>
  <c r="R33" i="57"/>
  <c r="S163" i="57"/>
  <c r="S307" i="57"/>
  <c r="AJ307" i="57" s="1"/>
  <c r="S324" i="57"/>
  <c r="AJ324" i="57" s="1"/>
  <c r="S350" i="57"/>
  <c r="AJ350" i="57" s="1"/>
  <c r="R39" i="57"/>
  <c r="AI41" i="57"/>
  <c r="I74" i="57"/>
  <c r="F22" i="57"/>
  <c r="S150" i="57"/>
  <c r="AJ150" i="57" s="1"/>
  <c r="N36" i="57"/>
  <c r="L33" i="57"/>
  <c r="S224" i="57"/>
  <c r="AJ224" i="57" s="1"/>
  <c r="S333" i="57"/>
  <c r="AJ333" i="57" s="1"/>
  <c r="N44" i="57"/>
  <c r="S275" i="57"/>
  <c r="AJ275" i="57" s="1"/>
  <c r="S486" i="57"/>
  <c r="P70" i="57"/>
  <c r="S330" i="57"/>
  <c r="S320" i="57"/>
  <c r="AJ320" i="57" s="1"/>
  <c r="M42" i="57"/>
  <c r="AC288" i="57"/>
  <c r="Q44" i="57"/>
  <c r="S114" i="57"/>
  <c r="AJ114" i="57" s="1"/>
  <c r="N43" i="57"/>
  <c r="S282" i="57"/>
  <c r="AJ282" i="57" s="1"/>
  <c r="S120" i="57"/>
  <c r="AJ120" i="57" s="1"/>
  <c r="L42" i="57"/>
  <c r="S249" i="57"/>
  <c r="AJ249" i="57" s="1"/>
  <c r="S137" i="57"/>
  <c r="Q43" i="57"/>
  <c r="S434" i="57"/>
  <c r="AJ434" i="57" s="1"/>
  <c r="AI361" i="57"/>
  <c r="S139" i="57"/>
  <c r="AJ139" i="57" s="1"/>
  <c r="S411" i="57"/>
  <c r="AJ411" i="57" s="1"/>
  <c r="AI205" i="57"/>
  <c r="W49" i="57"/>
  <c r="AH49" i="57"/>
  <c r="Q34" i="57"/>
  <c r="S222" i="57"/>
  <c r="AJ222" i="57" s="1"/>
  <c r="S305" i="57"/>
  <c r="AJ305" i="57" s="1"/>
  <c r="AI439" i="57"/>
  <c r="AF618" i="57"/>
  <c r="S306" i="57"/>
  <c r="AJ306" i="57" s="1"/>
  <c r="S437" i="57"/>
  <c r="S269" i="57"/>
  <c r="AJ269" i="57" s="1"/>
  <c r="M36" i="57"/>
  <c r="S174" i="57"/>
  <c r="AI430" i="57"/>
  <c r="S226" i="57"/>
  <c r="AJ226" i="57" s="1"/>
  <c r="N39" i="57"/>
  <c r="AI382" i="57"/>
  <c r="AJ382" i="57" s="1"/>
  <c r="S358" i="57"/>
  <c r="AJ358" i="57" s="1"/>
  <c r="S287" i="57"/>
  <c r="AJ287" i="57" s="1"/>
  <c r="S417" i="57"/>
  <c r="AJ417" i="57" s="1"/>
  <c r="S386" i="57"/>
  <c r="AJ386" i="57" s="1"/>
  <c r="AH392" i="57"/>
  <c r="Q48" i="57"/>
  <c r="AF41" i="57"/>
  <c r="AJ277" i="57"/>
  <c r="R52" i="57"/>
  <c r="AI48" i="57"/>
  <c r="S154" i="57"/>
  <c r="AJ154" i="57" s="1"/>
  <c r="AI356" i="57"/>
  <c r="R53" i="57"/>
  <c r="R50" i="57"/>
  <c r="M38" i="57"/>
  <c r="AF444" i="57"/>
  <c r="AI143" i="57"/>
  <c r="AI398" i="57"/>
  <c r="AJ398" i="57" s="1"/>
  <c r="AI429" i="57"/>
  <c r="AF46" i="57"/>
  <c r="AI122" i="57"/>
  <c r="AI123" i="57"/>
  <c r="AF48" i="57"/>
  <c r="S371" i="57"/>
  <c r="S225" i="57"/>
  <c r="AJ225" i="57" s="1"/>
  <c r="O36" i="57"/>
  <c r="S349" i="57"/>
  <c r="AJ349" i="57" s="1"/>
  <c r="S234" i="57"/>
  <c r="AJ234" i="57" s="1"/>
  <c r="S176" i="57"/>
  <c r="Q41" i="57"/>
  <c r="S149" i="57"/>
  <c r="AJ149" i="57" s="1"/>
  <c r="S148" i="57"/>
  <c r="AI231" i="57"/>
  <c r="S146" i="57"/>
  <c r="S124" i="57"/>
  <c r="AJ124" i="57" s="1"/>
  <c r="AI283" i="57"/>
  <c r="S192" i="57"/>
  <c r="AJ192" i="57" s="1"/>
  <c r="N33" i="57"/>
  <c r="Q46" i="57"/>
  <c r="S123" i="57"/>
  <c r="AF605" i="57"/>
  <c r="S142" i="57"/>
  <c r="AJ142" i="57" s="1"/>
  <c r="S300" i="57"/>
  <c r="S304" i="57"/>
  <c r="AJ304" i="57" s="1"/>
  <c r="AF49" i="57"/>
  <c r="S128" i="57"/>
  <c r="AJ128" i="57" s="1"/>
  <c r="Z49" i="57"/>
  <c r="S216" i="57"/>
  <c r="AJ216" i="57" s="1"/>
  <c r="S384" i="57"/>
  <c r="AJ384" i="57" s="1"/>
  <c r="AA418" i="57"/>
  <c r="S435" i="57"/>
  <c r="AJ435" i="57" s="1"/>
  <c r="S428" i="57"/>
  <c r="AJ428" i="57" s="1"/>
  <c r="S197" i="57"/>
  <c r="AJ197" i="57" s="1"/>
  <c r="S147" i="57"/>
  <c r="AJ147" i="57" s="1"/>
  <c r="AJ255" i="57"/>
  <c r="Q36" i="57"/>
  <c r="S375" i="57"/>
  <c r="AJ375" i="57" s="1"/>
  <c r="S220" i="57"/>
  <c r="AJ220" i="57" s="1"/>
  <c r="S347" i="57"/>
  <c r="AJ347" i="57" s="1"/>
  <c r="O45" i="57"/>
  <c r="R35" i="57"/>
  <c r="S113" i="57"/>
  <c r="AJ113" i="57" s="1"/>
  <c r="S194" i="57"/>
  <c r="AJ194" i="57" s="1"/>
  <c r="Q47" i="57"/>
  <c r="S130" i="57"/>
  <c r="AJ130" i="57" s="1"/>
  <c r="L52" i="57"/>
  <c r="AI408" i="57"/>
  <c r="N46" i="57"/>
  <c r="AG392" i="57"/>
  <c r="S311" i="57"/>
  <c r="AJ311" i="57" s="1"/>
  <c r="S157" i="57"/>
  <c r="AJ157" i="57" s="1"/>
  <c r="L53" i="57"/>
  <c r="S346" i="57"/>
  <c r="AJ346" i="57" s="1"/>
  <c r="S441" i="57"/>
  <c r="AJ441" i="57" s="1"/>
  <c r="S126" i="57"/>
  <c r="AJ126" i="57" s="1"/>
  <c r="S232" i="57"/>
  <c r="AJ232" i="57" s="1"/>
  <c r="S301" i="57"/>
  <c r="AJ301" i="57" s="1"/>
  <c r="AF622" i="57"/>
  <c r="S360" i="57"/>
  <c r="AJ360" i="57" s="1"/>
  <c r="S336" i="57"/>
  <c r="AJ336" i="57" s="1"/>
  <c r="S145" i="57"/>
  <c r="AJ145" i="57" s="1"/>
  <c r="AI200" i="57"/>
  <c r="R41" i="57"/>
  <c r="X52" i="57"/>
  <c r="AI52" i="57" s="1"/>
  <c r="AJ243" i="57"/>
  <c r="AI242" i="57"/>
  <c r="I465" i="57"/>
  <c r="I470" i="57" s="1"/>
  <c r="F75" i="57"/>
  <c r="Q50" i="57"/>
  <c r="W132" i="57"/>
  <c r="I76" i="57"/>
  <c r="F24" i="57"/>
  <c r="X37" i="57"/>
  <c r="AI37" i="57" s="1"/>
  <c r="X40" i="57"/>
  <c r="Y366" i="57"/>
  <c r="I521" i="57"/>
  <c r="F79" i="57"/>
  <c r="I517" i="57"/>
  <c r="I522" i="57" s="1"/>
  <c r="F522" i="57"/>
  <c r="R46" i="57"/>
  <c r="F470" i="57"/>
  <c r="R48" i="57"/>
  <c r="V392" i="57"/>
  <c r="AI116" i="57"/>
  <c r="V626" i="57"/>
  <c r="R366" i="57"/>
  <c r="Q288" i="57"/>
  <c r="I215" i="57"/>
  <c r="R210" i="57"/>
  <c r="H41" i="57"/>
  <c r="R444" i="57"/>
  <c r="R392" i="57"/>
  <c r="C37" i="57"/>
  <c r="R340" i="57"/>
  <c r="N262" i="57"/>
  <c r="AF616" i="57"/>
  <c r="D42" i="57"/>
  <c r="I308" i="57"/>
  <c r="S203" i="57"/>
  <c r="AJ203" i="57" s="1"/>
  <c r="I249" i="57"/>
  <c r="I398" i="57"/>
  <c r="I438" i="57"/>
  <c r="I299" i="57"/>
  <c r="L340" i="57"/>
  <c r="H46" i="57"/>
  <c r="N314" i="57"/>
  <c r="I221" i="57"/>
  <c r="I281" i="57"/>
  <c r="I228" i="57"/>
  <c r="I280" i="57"/>
  <c r="I406" i="57"/>
  <c r="O184" i="57"/>
  <c r="P158" i="57"/>
  <c r="O262" i="57"/>
  <c r="I297" i="57"/>
  <c r="I354" i="57"/>
  <c r="I222" i="57"/>
  <c r="I350" i="57"/>
  <c r="I279" i="57"/>
  <c r="I407" i="57"/>
  <c r="I410" i="57"/>
  <c r="S199" i="57"/>
  <c r="I321" i="57"/>
  <c r="I298" i="57"/>
  <c r="I169" i="57"/>
  <c r="AJ123" i="57" l="1"/>
  <c r="AJ138" i="57"/>
  <c r="I425" i="57"/>
  <c r="I251" i="57"/>
  <c r="G38" i="57"/>
  <c r="W626" i="57"/>
  <c r="O444" i="57"/>
  <c r="G47" i="57"/>
  <c r="I329" i="57"/>
  <c r="I300" i="57"/>
  <c r="I294" i="57"/>
  <c r="H45" i="57"/>
  <c r="H40" i="57"/>
  <c r="H42" i="57"/>
  <c r="AI413" i="57"/>
  <c r="S177" i="57"/>
  <c r="S219" i="57"/>
  <c r="AJ219" i="57" s="1"/>
  <c r="S353" i="57"/>
  <c r="AJ353" i="57" s="1"/>
  <c r="S271" i="57"/>
  <c r="AJ271" i="57" s="1"/>
  <c r="N340" i="57"/>
  <c r="C44" i="57"/>
  <c r="I351" i="57"/>
  <c r="D44" i="57"/>
  <c r="P210" i="57"/>
  <c r="G48" i="57"/>
  <c r="M340" i="57"/>
  <c r="G40" i="57"/>
  <c r="I386" i="57"/>
  <c r="G35" i="57"/>
  <c r="L35" i="57"/>
  <c r="N132" i="57"/>
  <c r="S250" i="57"/>
  <c r="AJ250" i="57" s="1"/>
  <c r="AJ144" i="57"/>
  <c r="R36" i="57"/>
  <c r="S152" i="57"/>
  <c r="AJ152" i="57" s="1"/>
  <c r="AJ408" i="57"/>
  <c r="O46" i="57"/>
  <c r="AJ284" i="57"/>
  <c r="I176" i="57"/>
  <c r="H37" i="57"/>
  <c r="AC184" i="57"/>
  <c r="AJ300" i="57"/>
  <c r="S430" i="57"/>
  <c r="AJ430" i="57" s="1"/>
  <c r="AJ281" i="57"/>
  <c r="O41" i="57"/>
  <c r="L38" i="57"/>
  <c r="I224" i="57"/>
  <c r="I428" i="57"/>
  <c r="I268" i="57"/>
  <c r="S405" i="57"/>
  <c r="AJ405" i="57" s="1"/>
  <c r="AB158" i="57"/>
  <c r="M50" i="57"/>
  <c r="S166" i="57"/>
  <c r="AJ166" i="57" s="1"/>
  <c r="AJ251" i="57"/>
  <c r="AC42" i="57"/>
  <c r="AI42" i="57" s="1"/>
  <c r="I124" i="57"/>
  <c r="I253" i="57"/>
  <c r="I250" i="57"/>
  <c r="I320" i="57"/>
  <c r="H38" i="57"/>
  <c r="I324" i="57"/>
  <c r="AF621" i="57"/>
  <c r="I332" i="57"/>
  <c r="I327" i="57"/>
  <c r="D36" i="57"/>
  <c r="I307" i="57"/>
  <c r="I225" i="57"/>
  <c r="I192" i="57"/>
  <c r="L43" i="57"/>
  <c r="M40" i="57"/>
  <c r="I405" i="57"/>
  <c r="M158" i="57"/>
  <c r="AJ200" i="57"/>
  <c r="S230" i="57"/>
  <c r="AJ230" i="57" s="1"/>
  <c r="M41" i="57"/>
  <c r="I244" i="57"/>
  <c r="I243" i="57"/>
  <c r="AJ146" i="57"/>
  <c r="M37" i="57"/>
  <c r="AJ233" i="57"/>
  <c r="S354" i="57"/>
  <c r="AJ354" i="57" s="1"/>
  <c r="S156" i="57"/>
  <c r="AJ156" i="57" s="1"/>
  <c r="N34" i="57"/>
  <c r="M262" i="57"/>
  <c r="M45" i="57"/>
  <c r="N184" i="57"/>
  <c r="AF340" i="57"/>
  <c r="S377" i="57"/>
  <c r="AJ377" i="57" s="1"/>
  <c r="H418" i="57"/>
  <c r="I126" i="57"/>
  <c r="B48" i="57"/>
  <c r="G158" i="57"/>
  <c r="D366" i="57"/>
  <c r="R418" i="57"/>
  <c r="AJ423" i="57"/>
  <c r="F497" i="57"/>
  <c r="E497" i="57"/>
  <c r="G497" i="57"/>
  <c r="B497" i="57"/>
  <c r="H497" i="57"/>
  <c r="D497" i="57"/>
  <c r="C497" i="57"/>
  <c r="C39" i="57"/>
  <c r="AB184" i="57"/>
  <c r="AI169" i="57"/>
  <c r="S436" i="57"/>
  <c r="AJ436" i="57" s="1"/>
  <c r="AJ174" i="57"/>
  <c r="AC236" i="57"/>
  <c r="AI121" i="57"/>
  <c r="AC43" i="57"/>
  <c r="N37" i="57"/>
  <c r="R158" i="57"/>
  <c r="D52" i="57"/>
  <c r="AC340" i="57"/>
  <c r="AI330" i="57"/>
  <c r="AJ330" i="57" s="1"/>
  <c r="I218" i="57"/>
  <c r="AJ319" i="57"/>
  <c r="I152" i="57"/>
  <c r="S485" i="57"/>
  <c r="P69" i="57"/>
  <c r="AJ267" i="57"/>
  <c r="AB210" i="57"/>
  <c r="AI195" i="57"/>
  <c r="AJ397" i="57"/>
  <c r="L48" i="57"/>
  <c r="O33" i="57"/>
  <c r="H35" i="57"/>
  <c r="E36" i="57"/>
  <c r="I138" i="57"/>
  <c r="I326" i="57"/>
  <c r="I409" i="57"/>
  <c r="C46" i="57"/>
  <c r="B37" i="57"/>
  <c r="I115" i="57"/>
  <c r="I114" i="57"/>
  <c r="B36" i="57"/>
  <c r="I372" i="57"/>
  <c r="I170" i="57"/>
  <c r="I379" i="57"/>
  <c r="I142" i="57"/>
  <c r="I323" i="57"/>
  <c r="B626" i="57"/>
  <c r="I400" i="57"/>
  <c r="I139" i="57"/>
  <c r="C36" i="57"/>
  <c r="E34" i="57"/>
  <c r="C41" i="57"/>
  <c r="I245" i="57"/>
  <c r="G41" i="57"/>
  <c r="I423" i="57"/>
  <c r="I195" i="57"/>
  <c r="I146" i="57"/>
  <c r="I333" i="57"/>
  <c r="I431" i="57"/>
  <c r="I347" i="57"/>
  <c r="S278" i="57"/>
  <c r="AJ278" i="57" s="1"/>
  <c r="G42" i="57"/>
  <c r="I432" i="57"/>
  <c r="C35" i="57"/>
  <c r="H48" i="57"/>
  <c r="I301" i="57"/>
  <c r="AC444" i="57"/>
  <c r="AI432" i="57"/>
  <c r="AJ432" i="57" s="1"/>
  <c r="S403" i="57"/>
  <c r="AJ403" i="57" s="1"/>
  <c r="I174" i="57"/>
  <c r="S247" i="57"/>
  <c r="AJ163" i="57"/>
  <c r="R132" i="57"/>
  <c r="C48" i="57"/>
  <c r="G53" i="57"/>
  <c r="S195" i="57"/>
  <c r="Z38" i="57"/>
  <c r="Z54" i="57" s="1"/>
  <c r="Z288" i="57"/>
  <c r="O39" i="57"/>
  <c r="I254" i="57"/>
  <c r="Y158" i="57"/>
  <c r="S116" i="57"/>
  <c r="AJ116" i="57" s="1"/>
  <c r="AC262" i="57"/>
  <c r="I549" i="57"/>
  <c r="H51" i="57"/>
  <c r="S155" i="57"/>
  <c r="AJ155" i="57" s="1"/>
  <c r="I271" i="57"/>
  <c r="AI257" i="57"/>
  <c r="V262" i="57"/>
  <c r="L418" i="57"/>
  <c r="Y54" i="57"/>
  <c r="E33" i="57"/>
  <c r="AC392" i="57"/>
  <c r="D33" i="57"/>
  <c r="AH418" i="57"/>
  <c r="AH40" i="57"/>
  <c r="AH43" i="57"/>
  <c r="AJ293" i="57"/>
  <c r="B47" i="57"/>
  <c r="I125" i="57"/>
  <c r="H44" i="57"/>
  <c r="I145" i="57"/>
  <c r="O132" i="57"/>
  <c r="I242" i="57"/>
  <c r="I282" i="57"/>
  <c r="F27" i="57"/>
  <c r="I79" i="57"/>
  <c r="S35" i="57"/>
  <c r="AJ35" i="57" s="1"/>
  <c r="H33" i="57"/>
  <c r="I151" i="57"/>
  <c r="I359" i="57"/>
  <c r="D35" i="57"/>
  <c r="I255" i="57"/>
  <c r="I248" i="57"/>
  <c r="I408" i="57"/>
  <c r="H36" i="57"/>
  <c r="P132" i="57"/>
  <c r="O158" i="57"/>
  <c r="I376" i="57"/>
  <c r="I191" i="57"/>
  <c r="E45" i="57"/>
  <c r="H47" i="57"/>
  <c r="I427" i="57"/>
  <c r="M392" i="57"/>
  <c r="D37" i="57"/>
  <c r="I173" i="57"/>
  <c r="S248" i="57"/>
  <c r="AF609" i="57"/>
  <c r="AF626" i="57" s="1"/>
  <c r="N210" i="57"/>
  <c r="S53" i="57"/>
  <c r="AJ53" i="57" s="1"/>
  <c r="H53" i="57"/>
  <c r="I226" i="57"/>
  <c r="O47" i="57"/>
  <c r="S351" i="57"/>
  <c r="AJ137" i="57"/>
  <c r="S111" i="57"/>
  <c r="L184" i="57"/>
  <c r="G36" i="57"/>
  <c r="I190" i="57"/>
  <c r="S140" i="57"/>
  <c r="AJ140" i="57" s="1"/>
  <c r="Q132" i="57"/>
  <c r="L40" i="57"/>
  <c r="S118" i="57"/>
  <c r="AJ118" i="57" s="1"/>
  <c r="AG49" i="57"/>
  <c r="AG54" i="57" s="1"/>
  <c r="AG132" i="57"/>
  <c r="AJ302" i="57"/>
  <c r="S345" i="57"/>
  <c r="AH42" i="57"/>
  <c r="AH158" i="57"/>
  <c r="AF54" i="57"/>
  <c r="AB366" i="57"/>
  <c r="AI351" i="57"/>
  <c r="I412" i="57"/>
  <c r="N158" i="57"/>
  <c r="AB262" i="57"/>
  <c r="R42" i="57"/>
  <c r="S294" i="57"/>
  <c r="AJ294" i="57" s="1"/>
  <c r="G45" i="57"/>
  <c r="N40" i="57"/>
  <c r="AC47" i="57"/>
  <c r="AI47" i="57" s="1"/>
  <c r="AI177" i="57"/>
  <c r="E35" i="57"/>
  <c r="AC418" i="57"/>
  <c r="I401" i="57"/>
  <c r="N444" i="57"/>
  <c r="R262" i="57"/>
  <c r="C47" i="57"/>
  <c r="AB288" i="57"/>
  <c r="AI288" i="57" s="1"/>
  <c r="AI273" i="57"/>
  <c r="B41" i="57"/>
  <c r="I119" i="57"/>
  <c r="I277" i="57"/>
  <c r="C42" i="57"/>
  <c r="I150" i="57"/>
  <c r="I437" i="57"/>
  <c r="I399" i="57"/>
  <c r="I334" i="57"/>
  <c r="D46" i="57"/>
  <c r="I196" i="57"/>
  <c r="I435" i="57"/>
  <c r="I411" i="57"/>
  <c r="I355" i="57"/>
  <c r="I302" i="57"/>
  <c r="D39" i="57"/>
  <c r="I117" i="57"/>
  <c r="B39" i="57"/>
  <c r="I111" i="57"/>
  <c r="B33" i="57"/>
  <c r="I177" i="57"/>
  <c r="I296" i="57"/>
  <c r="I274" i="57"/>
  <c r="I252" i="57"/>
  <c r="I389" i="57"/>
  <c r="I194" i="57"/>
  <c r="I346" i="57"/>
  <c r="M418" i="57"/>
  <c r="G43" i="57"/>
  <c r="I113" i="57"/>
  <c r="B35" i="57"/>
  <c r="O42" i="57"/>
  <c r="B53" i="57"/>
  <c r="D48" i="57"/>
  <c r="L44" i="57"/>
  <c r="C40" i="57"/>
  <c r="S381" i="57"/>
  <c r="AJ381" i="57" s="1"/>
  <c r="L158" i="57"/>
  <c r="N42" i="57"/>
  <c r="S356" i="57"/>
  <c r="AJ356" i="57" s="1"/>
  <c r="M210" i="57"/>
  <c r="B40" i="57"/>
  <c r="I118" i="57"/>
  <c r="I345" i="57"/>
  <c r="S227" i="57"/>
  <c r="AJ227" i="57" s="1"/>
  <c r="AC39" i="57"/>
  <c r="AC132" i="57"/>
  <c r="AI199" i="57"/>
  <c r="AJ199" i="57" s="1"/>
  <c r="V210" i="57"/>
  <c r="V43" i="57"/>
  <c r="X49" i="57"/>
  <c r="X54" i="57" s="1"/>
  <c r="D40" i="57"/>
  <c r="AC210" i="57"/>
  <c r="L51" i="57"/>
  <c r="S168" i="57"/>
  <c r="AJ168" i="57" s="1"/>
  <c r="N45" i="57"/>
  <c r="P418" i="57"/>
  <c r="S143" i="57"/>
  <c r="AJ143" i="57" s="1"/>
  <c r="AI272" i="57"/>
  <c r="O392" i="57"/>
  <c r="Q340" i="57"/>
  <c r="I430" i="57"/>
  <c r="I293" i="57"/>
  <c r="G33" i="57"/>
  <c r="I275" i="57"/>
  <c r="I433" i="57"/>
  <c r="I148" i="57"/>
  <c r="I120" i="57"/>
  <c r="B42" i="57"/>
  <c r="C33" i="57"/>
  <c r="I147" i="57"/>
  <c r="I424" i="57"/>
  <c r="I140" i="57"/>
  <c r="E46" i="57"/>
  <c r="N418" i="57"/>
  <c r="Q418" i="57"/>
  <c r="I112" i="57"/>
  <c r="B34" i="57"/>
  <c r="Q158" i="57"/>
  <c r="Q444" i="57"/>
  <c r="Q210" i="57"/>
  <c r="M366" i="57"/>
  <c r="Q236" i="57"/>
  <c r="Q314" i="57"/>
  <c r="Q184" i="57"/>
  <c r="I75" i="57"/>
  <c r="I80" i="57" s="1"/>
  <c r="F23" i="57"/>
  <c r="AJ371" i="57"/>
  <c r="C38" i="57"/>
  <c r="I381" i="57"/>
  <c r="Q262" i="57"/>
  <c r="S328" i="57"/>
  <c r="AJ328" i="57" s="1"/>
  <c r="N52" i="57"/>
  <c r="S52" i="57" s="1"/>
  <c r="AJ52" i="57" s="1"/>
  <c r="S70" i="57"/>
  <c r="P18" i="57"/>
  <c r="AC44" i="57"/>
  <c r="AI44" i="57" s="1"/>
  <c r="AC158" i="57"/>
  <c r="AI148" i="57"/>
  <c r="AJ148" i="57" s="1"/>
  <c r="AI45" i="57"/>
  <c r="I575" i="57"/>
  <c r="O48" i="57"/>
  <c r="S117" i="57"/>
  <c r="I227" i="57"/>
  <c r="G51" i="57"/>
  <c r="S426" i="57"/>
  <c r="AJ426" i="57" s="1"/>
  <c r="O37" i="57"/>
  <c r="O40" i="57"/>
  <c r="AJ348" i="57"/>
  <c r="AJ129" i="57"/>
  <c r="Q40" i="57"/>
  <c r="D45" i="57"/>
  <c r="I116" i="57"/>
  <c r="B38" i="57"/>
  <c r="I217" i="57"/>
  <c r="Q392" i="57"/>
  <c r="I223" i="57"/>
  <c r="F523" i="57"/>
  <c r="G523" i="57"/>
  <c r="B523" i="57"/>
  <c r="C523" i="57"/>
  <c r="H523" i="57"/>
  <c r="D523" i="57"/>
  <c r="E523" i="57"/>
  <c r="AJ189" i="57"/>
  <c r="AJ326" i="57"/>
  <c r="C34" i="57"/>
  <c r="I216" i="57"/>
  <c r="I382" i="57"/>
  <c r="M314" i="57"/>
  <c r="S274" i="57"/>
  <c r="AJ274" i="57" s="1"/>
  <c r="I377" i="57"/>
  <c r="I189" i="57"/>
  <c r="B44" i="57"/>
  <c r="I403" i="57"/>
  <c r="I267" i="57"/>
  <c r="I241" i="57"/>
  <c r="I175" i="57"/>
  <c r="I330" i="57"/>
  <c r="I165" i="57"/>
  <c r="I198" i="57"/>
  <c r="I270" i="57"/>
  <c r="I331" i="57"/>
  <c r="I358" i="57"/>
  <c r="I143" i="57"/>
  <c r="S335" i="57"/>
  <c r="AJ335" i="57" s="1"/>
  <c r="I306" i="57"/>
  <c r="I305" i="57"/>
  <c r="I375" i="57"/>
  <c r="I380" i="57"/>
  <c r="O49" i="57"/>
  <c r="I371" i="57"/>
  <c r="I349" i="57"/>
  <c r="I163" i="57"/>
  <c r="C45" i="57"/>
  <c r="I137" i="57"/>
  <c r="I197" i="57"/>
  <c r="I229" i="57"/>
  <c r="I167" i="57"/>
  <c r="G46" i="57"/>
  <c r="N38" i="57"/>
  <c r="I352" i="57"/>
  <c r="I304" i="57"/>
  <c r="I200" i="57"/>
  <c r="I246" i="57"/>
  <c r="N49" i="57"/>
  <c r="I378" i="57"/>
  <c r="I384" i="57"/>
  <c r="G34" i="57"/>
  <c r="D34" i="57"/>
  <c r="S352" i="57"/>
  <c r="AJ352" i="57" s="1"/>
  <c r="I122" i="57"/>
  <c r="M444" i="57"/>
  <c r="N392" i="57"/>
  <c r="I141" i="57"/>
  <c r="P340" i="57"/>
  <c r="N366" i="57"/>
  <c r="E38" i="57"/>
  <c r="F80" i="57"/>
  <c r="D471" i="57"/>
  <c r="C471" i="57"/>
  <c r="F471" i="57"/>
  <c r="G471" i="57"/>
  <c r="B471" i="57"/>
  <c r="E471" i="57"/>
  <c r="H471" i="57"/>
  <c r="N48" i="57"/>
  <c r="L46" i="57"/>
  <c r="N41" i="57"/>
  <c r="S171" i="57"/>
  <c r="AJ171" i="57" s="1"/>
  <c r="G37" i="57"/>
  <c r="I269" i="57"/>
  <c r="M132" i="57"/>
  <c r="L36" i="57"/>
  <c r="AI248" i="57"/>
  <c r="I164" i="57"/>
  <c r="AB444" i="57"/>
  <c r="AJ242" i="57"/>
  <c r="I402" i="57"/>
  <c r="S429" i="57"/>
  <c r="AJ429" i="57" s="1"/>
  <c r="L41" i="57"/>
  <c r="I256" i="57"/>
  <c r="AI247" i="57"/>
  <c r="I426" i="57"/>
  <c r="E37" i="57"/>
  <c r="I348" i="57"/>
  <c r="AJ252" i="57"/>
  <c r="S178" i="57"/>
  <c r="AJ178" i="57" s="1"/>
  <c r="AH47" i="57"/>
  <c r="S153" i="57"/>
  <c r="AJ153" i="57" s="1"/>
  <c r="Q366" i="57"/>
  <c r="E51" i="57"/>
  <c r="AJ229" i="57"/>
  <c r="P444" i="57"/>
  <c r="I123" i="57"/>
  <c r="I319" i="57"/>
  <c r="I295" i="57"/>
  <c r="R236" i="57"/>
  <c r="G44" i="57"/>
  <c r="I385" i="57"/>
  <c r="I202" i="57"/>
  <c r="I204" i="57"/>
  <c r="H39" i="57"/>
  <c r="I149" i="57"/>
  <c r="I397" i="57"/>
  <c r="I193" i="57"/>
  <c r="I374" i="57"/>
  <c r="I201" i="57"/>
  <c r="E41" i="57"/>
  <c r="C43" i="57"/>
  <c r="I434" i="57"/>
  <c r="I172" i="57"/>
  <c r="I230" i="57"/>
  <c r="I276" i="57"/>
  <c r="I219" i="57"/>
  <c r="H43" i="57"/>
  <c r="I322" i="57"/>
  <c r="D43" i="57"/>
  <c r="I166" i="57"/>
  <c r="I373" i="57"/>
  <c r="I383" i="57"/>
  <c r="M236" i="57"/>
  <c r="H34" i="57"/>
  <c r="R314" i="57"/>
  <c r="G39" i="57"/>
  <c r="AI378" i="57"/>
  <c r="I220" i="57"/>
  <c r="R288" i="57"/>
  <c r="R184" i="57"/>
  <c r="I156" i="57"/>
  <c r="I436" i="57"/>
  <c r="E53" i="57"/>
  <c r="I360" i="57"/>
  <c r="AA49" i="57"/>
  <c r="AA54" i="57" s="1"/>
  <c r="AJ176" i="57"/>
  <c r="I171" i="57"/>
  <c r="AJ177" i="57"/>
  <c r="M33" i="57"/>
  <c r="S33" i="57" s="1"/>
  <c r="S484" i="57"/>
  <c r="P68" i="57"/>
  <c r="S241" i="57"/>
  <c r="M288" i="57"/>
  <c r="O210" i="57"/>
  <c r="L444" i="57"/>
  <c r="AD49" i="57"/>
  <c r="AD54" i="57" s="1"/>
  <c r="AD132" i="57"/>
  <c r="C51" i="57"/>
  <c r="I144" i="57"/>
  <c r="S215" i="57"/>
  <c r="L37" i="57"/>
  <c r="L210" i="57"/>
  <c r="AI33" i="57"/>
  <c r="AC314" i="57"/>
  <c r="D51" i="57"/>
  <c r="AI377" i="57"/>
  <c r="D47" i="57"/>
  <c r="L314" i="57"/>
  <c r="AI366" i="57"/>
  <c r="V367" i="57"/>
  <c r="D53" i="57"/>
  <c r="L47" i="57"/>
  <c r="S125" i="57"/>
  <c r="AJ125" i="57" s="1"/>
  <c r="L34" i="57"/>
  <c r="AI198" i="57"/>
  <c r="AJ198" i="57" s="1"/>
  <c r="E158" i="57"/>
  <c r="H340" i="57"/>
  <c r="C418" i="57"/>
  <c r="H366" i="57"/>
  <c r="H392" i="57"/>
  <c r="E392" i="57"/>
  <c r="H444" i="57"/>
  <c r="H314" i="57"/>
  <c r="I325" i="57"/>
  <c r="C392" i="57"/>
  <c r="G366" i="57"/>
  <c r="D444" i="57"/>
  <c r="H262" i="57"/>
  <c r="H158" i="57"/>
  <c r="G314" i="57"/>
  <c r="C210" i="57"/>
  <c r="I247" i="57"/>
  <c r="I278" i="57"/>
  <c r="G184" i="57"/>
  <c r="D340" i="57"/>
  <c r="C236" i="57"/>
  <c r="S362" i="57"/>
  <c r="AJ362" i="57" s="1"/>
  <c r="B444" i="57"/>
  <c r="C262" i="57"/>
  <c r="D132" i="57"/>
  <c r="B392" i="57"/>
  <c r="E132" i="57"/>
  <c r="B236" i="57"/>
  <c r="S378" i="57"/>
  <c r="AJ378" i="57" s="1"/>
  <c r="B184" i="57"/>
  <c r="E444" i="57"/>
  <c r="I272" i="57"/>
  <c r="C132" i="57"/>
  <c r="G132" i="57"/>
  <c r="I356" i="57"/>
  <c r="B340" i="57"/>
  <c r="H132" i="57"/>
  <c r="I199" i="57"/>
  <c r="B132" i="57"/>
  <c r="I357" i="57"/>
  <c r="S206" i="57"/>
  <c r="AJ206" i="57" s="1"/>
  <c r="D210" i="57"/>
  <c r="S205" i="57" l="1"/>
  <c r="AJ205" i="57" s="1"/>
  <c r="Q49" i="57"/>
  <c r="I168" i="57"/>
  <c r="AC54" i="57"/>
  <c r="O340" i="57"/>
  <c r="S179" i="57"/>
  <c r="AJ179" i="57" s="1"/>
  <c r="AJ247" i="57"/>
  <c r="P288" i="57"/>
  <c r="O288" i="57"/>
  <c r="S231" i="57"/>
  <c r="AJ231" i="57" s="1"/>
  <c r="I121" i="57"/>
  <c r="P262" i="57"/>
  <c r="B46" i="57"/>
  <c r="I46" i="57" s="1"/>
  <c r="D41" i="57"/>
  <c r="S283" i="57"/>
  <c r="AJ283" i="57" s="1"/>
  <c r="I353" i="57"/>
  <c r="M184" i="57"/>
  <c r="D626" i="57"/>
  <c r="AH54" i="57"/>
  <c r="E81" i="57"/>
  <c r="H81" i="57"/>
  <c r="C81" i="57"/>
  <c r="B81" i="57"/>
  <c r="D81" i="57"/>
  <c r="G81" i="57"/>
  <c r="F81" i="57"/>
  <c r="N54" i="57"/>
  <c r="S38" i="57"/>
  <c r="S42" i="57"/>
  <c r="AJ42" i="57" s="1"/>
  <c r="AJ33" i="57"/>
  <c r="X289" i="57"/>
  <c r="AA289" i="57"/>
  <c r="AE289" i="57"/>
  <c r="AG289" i="57"/>
  <c r="AH289" i="57"/>
  <c r="V289" i="57"/>
  <c r="AF289" i="57"/>
  <c r="W289" i="57"/>
  <c r="AD289" i="57"/>
  <c r="AC289" i="57"/>
  <c r="Y289" i="57"/>
  <c r="G340" i="57"/>
  <c r="C158" i="57"/>
  <c r="G444" i="57"/>
  <c r="S257" i="57"/>
  <c r="AJ257" i="57" s="1"/>
  <c r="L262" i="57"/>
  <c r="E366" i="57"/>
  <c r="S46" i="57"/>
  <c r="AJ46" i="57" s="1"/>
  <c r="S325" i="57"/>
  <c r="S340" i="57" s="1"/>
  <c r="I34" i="57"/>
  <c r="S51" i="57"/>
  <c r="AJ51" i="57" s="1"/>
  <c r="I35" i="57"/>
  <c r="S158" i="57"/>
  <c r="AB236" i="57"/>
  <c r="AI221" i="57"/>
  <c r="I37" i="57"/>
  <c r="I497" i="57"/>
  <c r="H184" i="57"/>
  <c r="D184" i="57"/>
  <c r="H236" i="57"/>
  <c r="D314" i="57"/>
  <c r="S258" i="57"/>
  <c r="AJ258" i="57" s="1"/>
  <c r="AA367" i="57"/>
  <c r="W367" i="57"/>
  <c r="AG367" i="57"/>
  <c r="AD367" i="57"/>
  <c r="AH367" i="57"/>
  <c r="AF367" i="57"/>
  <c r="X367" i="57"/>
  <c r="Z367" i="57"/>
  <c r="AE367" i="57"/>
  <c r="S262" i="57"/>
  <c r="AJ241" i="57"/>
  <c r="AB340" i="57"/>
  <c r="AI340" i="57" s="1"/>
  <c r="AC341" i="57" s="1"/>
  <c r="AI325" i="57"/>
  <c r="AJ325" i="57" s="1"/>
  <c r="B43" i="57"/>
  <c r="P184" i="57"/>
  <c r="S169" i="57"/>
  <c r="AJ169" i="57" s="1"/>
  <c r="I523" i="57"/>
  <c r="S303" i="57"/>
  <c r="AJ303" i="57" s="1"/>
  <c r="O314" i="57"/>
  <c r="S387" i="57"/>
  <c r="AJ387" i="57" s="1"/>
  <c r="L392" i="57"/>
  <c r="AB367" i="57"/>
  <c r="AJ351" i="57"/>
  <c r="AI184" i="57"/>
  <c r="E340" i="57"/>
  <c r="D418" i="57"/>
  <c r="L626" i="57"/>
  <c r="V630" i="57" s="1"/>
  <c r="D392" i="57"/>
  <c r="C184" i="57"/>
  <c r="G288" i="57"/>
  <c r="E236" i="57"/>
  <c r="O44" i="57"/>
  <c r="S44" i="57" s="1"/>
  <c r="AJ44" i="57" s="1"/>
  <c r="S122" i="57"/>
  <c r="AJ122" i="57" s="1"/>
  <c r="N288" i="57"/>
  <c r="S272" i="57"/>
  <c r="S127" i="57"/>
  <c r="AJ127" i="57" s="1"/>
  <c r="L49" i="57"/>
  <c r="L132" i="57"/>
  <c r="AJ117" i="57"/>
  <c r="I157" i="57"/>
  <c r="I33" i="57"/>
  <c r="N236" i="57"/>
  <c r="Y367" i="57"/>
  <c r="M49" i="57"/>
  <c r="AI262" i="57"/>
  <c r="Z289" i="57"/>
  <c r="S69" i="57"/>
  <c r="P17" i="57"/>
  <c r="P392" i="57"/>
  <c r="AI444" i="57"/>
  <c r="S34" i="57"/>
  <c r="AJ34" i="57" s="1"/>
  <c r="P40" i="57"/>
  <c r="S40" i="57" s="1"/>
  <c r="AJ40" i="57" s="1"/>
  <c r="S170" i="57"/>
  <c r="AJ170" i="57" s="1"/>
  <c r="AC445" i="57"/>
  <c r="C314" i="57"/>
  <c r="C366" i="57"/>
  <c r="S47" i="57"/>
  <c r="AJ47" i="57" s="1"/>
  <c r="E48" i="57"/>
  <c r="I48" i="57" s="1"/>
  <c r="E44" i="57"/>
  <c r="I429" i="57"/>
  <c r="I132" i="57"/>
  <c r="S361" i="57"/>
  <c r="AJ361" i="57" s="1"/>
  <c r="S309" i="57"/>
  <c r="AJ309" i="57" s="1"/>
  <c r="AI38" i="57"/>
  <c r="S273" i="57"/>
  <c r="AJ273" i="57" s="1"/>
  <c r="C288" i="57"/>
  <c r="H210" i="57"/>
  <c r="AI404" i="57"/>
  <c r="AB418" i="57"/>
  <c r="I53" i="57"/>
  <c r="I127" i="57"/>
  <c r="G262" i="57"/>
  <c r="H288" i="57"/>
  <c r="E184" i="57"/>
  <c r="G210" i="57"/>
  <c r="I178" i="57"/>
  <c r="S37" i="57"/>
  <c r="AJ37" i="57" s="1"/>
  <c r="B45" i="57"/>
  <c r="S41" i="57"/>
  <c r="AJ41" i="57" s="1"/>
  <c r="I471" i="57"/>
  <c r="I154" i="57"/>
  <c r="B158" i="57"/>
  <c r="B210" i="57"/>
  <c r="AI49" i="57"/>
  <c r="R49" i="57"/>
  <c r="S357" i="57"/>
  <c r="AJ357" i="57" s="1"/>
  <c r="L45" i="57"/>
  <c r="AI43" i="57"/>
  <c r="V54" i="57"/>
  <c r="AB40" i="57"/>
  <c r="AI40" i="57" s="1"/>
  <c r="AJ248" i="57"/>
  <c r="D288" i="57"/>
  <c r="O43" i="57"/>
  <c r="S121" i="57"/>
  <c r="AJ121" i="57" s="1"/>
  <c r="Q54" i="57"/>
  <c r="I36" i="57"/>
  <c r="S48" i="57"/>
  <c r="AJ48" i="57" s="1"/>
  <c r="C444" i="57"/>
  <c r="D262" i="57"/>
  <c r="D236" i="57"/>
  <c r="L50" i="57"/>
  <c r="S50" i="57" s="1"/>
  <c r="AJ50" i="57" s="1"/>
  <c r="S180" i="57"/>
  <c r="AJ180" i="57" s="1"/>
  <c r="G392" i="57"/>
  <c r="I361" i="57"/>
  <c r="G418" i="57"/>
  <c r="G236" i="57"/>
  <c r="C340" i="57"/>
  <c r="AB392" i="57"/>
  <c r="M54" i="57"/>
  <c r="E262" i="57"/>
  <c r="P314" i="57"/>
  <c r="S299" i="57"/>
  <c r="B288" i="57"/>
  <c r="S210" i="57"/>
  <c r="D38" i="57"/>
  <c r="I38" i="57" s="1"/>
  <c r="AB132" i="57"/>
  <c r="AI132" i="57" s="1"/>
  <c r="AB39" i="57"/>
  <c r="AI117" i="57"/>
  <c r="AI210" i="57"/>
  <c r="AC211" i="57" s="1"/>
  <c r="I366" i="57"/>
  <c r="I155" i="57"/>
  <c r="AJ345" i="57"/>
  <c r="AJ111" i="57"/>
  <c r="P366" i="57"/>
  <c r="AC367" i="57"/>
  <c r="S404" i="57"/>
  <c r="O418" i="57"/>
  <c r="S413" i="57"/>
  <c r="AJ413" i="57" s="1"/>
  <c r="S68" i="57"/>
  <c r="P16" i="57"/>
  <c r="AB289" i="57"/>
  <c r="I439" i="57"/>
  <c r="I444" i="57" s="1"/>
  <c r="AJ215" i="57"/>
  <c r="B418" i="57"/>
  <c r="S36" i="57"/>
  <c r="AJ36" i="57" s="1"/>
  <c r="S439" i="57"/>
  <c r="AJ439" i="57" s="1"/>
  <c r="AI158" i="57"/>
  <c r="AH159" i="57" s="1"/>
  <c r="S392" i="57"/>
  <c r="B366" i="57"/>
  <c r="I41" i="57"/>
  <c r="AB314" i="57"/>
  <c r="AI314" i="57" s="1"/>
  <c r="AC315" i="57" s="1"/>
  <c r="AI299" i="57"/>
  <c r="B51" i="57"/>
  <c r="L366" i="57"/>
  <c r="AJ195" i="57"/>
  <c r="I258" i="57"/>
  <c r="E50" i="57"/>
  <c r="I232" i="57"/>
  <c r="N626" i="57"/>
  <c r="W630" i="57" s="1"/>
  <c r="I206" i="57"/>
  <c r="B50" i="57"/>
  <c r="H52" i="57"/>
  <c r="G52" i="57"/>
  <c r="E52" i="57"/>
  <c r="C52" i="57"/>
  <c r="O54" i="57" l="1"/>
  <c r="AI367" i="57"/>
  <c r="L54" i="57"/>
  <c r="I153" i="57"/>
  <c r="I158" i="57" s="1"/>
  <c r="G159" i="57" s="1"/>
  <c r="I179" i="57"/>
  <c r="I184" i="57" s="1"/>
  <c r="B185" i="57" s="1"/>
  <c r="AJ404" i="57"/>
  <c r="E49" i="57"/>
  <c r="S184" i="57"/>
  <c r="I335" i="57"/>
  <c r="E159" i="57"/>
  <c r="F159" i="57"/>
  <c r="C159" i="57"/>
  <c r="B159" i="57"/>
  <c r="E185" i="57"/>
  <c r="H185" i="57"/>
  <c r="C185" i="57"/>
  <c r="B445" i="57"/>
  <c r="E445" i="57"/>
  <c r="G445" i="57"/>
  <c r="F445" i="57"/>
  <c r="D445" i="57"/>
  <c r="H445" i="57"/>
  <c r="C445" i="57"/>
  <c r="G50" i="57"/>
  <c r="AF159" i="57"/>
  <c r="AD159" i="57"/>
  <c r="W159" i="57"/>
  <c r="Z159" i="57"/>
  <c r="AE159" i="57"/>
  <c r="AA159" i="57"/>
  <c r="AG159" i="57"/>
  <c r="X159" i="57"/>
  <c r="V159" i="57"/>
  <c r="AB159" i="57"/>
  <c r="B52" i="57"/>
  <c r="I130" i="57"/>
  <c r="I336" i="57"/>
  <c r="I310" i="57"/>
  <c r="Y159" i="57"/>
  <c r="S418" i="57"/>
  <c r="V211" i="57"/>
  <c r="AG211" i="57"/>
  <c r="AE211" i="57"/>
  <c r="AD211" i="57"/>
  <c r="W211" i="57"/>
  <c r="AA211" i="57"/>
  <c r="Z211" i="57"/>
  <c r="AF211" i="57"/>
  <c r="Y211" i="57"/>
  <c r="AH211" i="57"/>
  <c r="X211" i="57"/>
  <c r="AI392" i="57"/>
  <c r="AJ392" i="57" s="1"/>
  <c r="E314" i="57"/>
  <c r="I303" i="57"/>
  <c r="AJ272" i="57"/>
  <c r="S288" i="57"/>
  <c r="AB341" i="57"/>
  <c r="AD341" i="57"/>
  <c r="V341" i="57"/>
  <c r="W341" i="57"/>
  <c r="Z341" i="57"/>
  <c r="AH341" i="57"/>
  <c r="AA341" i="57"/>
  <c r="X341" i="57"/>
  <c r="AE341" i="57"/>
  <c r="Y341" i="57"/>
  <c r="AF341" i="57"/>
  <c r="AG341" i="57"/>
  <c r="AJ38" i="57"/>
  <c r="E210" i="57"/>
  <c r="I203" i="57"/>
  <c r="E47" i="57"/>
  <c r="D49" i="57"/>
  <c r="D158" i="57"/>
  <c r="D159" i="57" s="1"/>
  <c r="I257" i="57"/>
  <c r="I262" i="57" s="1"/>
  <c r="B262" i="57"/>
  <c r="R54" i="57"/>
  <c r="D50" i="57"/>
  <c r="H50" i="57"/>
  <c r="C50" i="57"/>
  <c r="AJ299" i="57"/>
  <c r="G49" i="57"/>
  <c r="G54" i="57" s="1"/>
  <c r="AC159" i="57"/>
  <c r="S444" i="57"/>
  <c r="E418" i="57"/>
  <c r="E40" i="57"/>
  <c r="I404" i="57"/>
  <c r="I81" i="57"/>
  <c r="I180" i="57"/>
  <c r="I309" i="57"/>
  <c r="B314" i="57"/>
  <c r="I362" i="57"/>
  <c r="I388" i="57"/>
  <c r="S132" i="57"/>
  <c r="I273" i="57"/>
  <c r="E288" i="57"/>
  <c r="E39" i="57"/>
  <c r="I387" i="57"/>
  <c r="I392" i="57" s="1"/>
  <c r="I283" i="57"/>
  <c r="D133" i="57"/>
  <c r="H133" i="57"/>
  <c r="G133" i="57"/>
  <c r="F133" i="57"/>
  <c r="B133" i="57"/>
  <c r="E133" i="57"/>
  <c r="C133" i="57"/>
  <c r="P236" i="57"/>
  <c r="S221" i="57"/>
  <c r="S236" i="57" s="1"/>
  <c r="T158" i="57"/>
  <c r="P159" i="57"/>
  <c r="Q159" i="57"/>
  <c r="R159" i="57"/>
  <c r="M159" i="57"/>
  <c r="O159" i="57"/>
  <c r="N159" i="57"/>
  <c r="AJ158" i="57"/>
  <c r="L159" i="57"/>
  <c r="AC263" i="57"/>
  <c r="Y263" i="57"/>
  <c r="W263" i="57"/>
  <c r="AA263" i="57"/>
  <c r="AG263" i="57"/>
  <c r="AE263" i="57"/>
  <c r="AD263" i="57"/>
  <c r="AF263" i="57"/>
  <c r="X263" i="57"/>
  <c r="Z263" i="57"/>
  <c r="AH263" i="57"/>
  <c r="I413" i="57"/>
  <c r="C49" i="57"/>
  <c r="AB419" i="57"/>
  <c r="AI418" i="57"/>
  <c r="AH445" i="57"/>
  <c r="AE445" i="57"/>
  <c r="AA445" i="57"/>
  <c r="AG445" i="57"/>
  <c r="W445" i="57"/>
  <c r="V445" i="57"/>
  <c r="Z445" i="57"/>
  <c r="Y445" i="57"/>
  <c r="AF445" i="57"/>
  <c r="X445" i="57"/>
  <c r="AD445" i="57"/>
  <c r="I44" i="57"/>
  <c r="AD185" i="57"/>
  <c r="Y185" i="57"/>
  <c r="X185" i="57"/>
  <c r="V185" i="57"/>
  <c r="AG185" i="57"/>
  <c r="Z185" i="57"/>
  <c r="AA185" i="57"/>
  <c r="AF185" i="57"/>
  <c r="AE185" i="57"/>
  <c r="W185" i="57"/>
  <c r="AH185" i="57"/>
  <c r="AC185" i="57"/>
  <c r="AI289" i="57"/>
  <c r="N393" i="57"/>
  <c r="Q393" i="57"/>
  <c r="O393" i="57"/>
  <c r="R393" i="57"/>
  <c r="L393" i="57"/>
  <c r="P393" i="57"/>
  <c r="M393" i="57"/>
  <c r="AB315" i="57"/>
  <c r="V315" i="57"/>
  <c r="X315" i="57"/>
  <c r="Z315" i="57"/>
  <c r="AD315" i="57"/>
  <c r="AH315" i="57"/>
  <c r="AG315" i="57"/>
  <c r="AA315" i="57"/>
  <c r="AE315" i="57"/>
  <c r="W315" i="57"/>
  <c r="Y315" i="57"/>
  <c r="AF315" i="57"/>
  <c r="R211" i="57"/>
  <c r="N211" i="57"/>
  <c r="Q211" i="57"/>
  <c r="T210" i="57"/>
  <c r="P211" i="57"/>
  <c r="M211" i="57"/>
  <c r="L211" i="57"/>
  <c r="O211" i="57"/>
  <c r="AJ210" i="57"/>
  <c r="I440" i="57"/>
  <c r="I414" i="57"/>
  <c r="I51" i="57"/>
  <c r="I231" i="57"/>
  <c r="I236" i="57" s="1"/>
  <c r="S366" i="57"/>
  <c r="AB54" i="57"/>
  <c r="AI39" i="57"/>
  <c r="I45" i="57"/>
  <c r="AB445" i="57"/>
  <c r="AB185" i="57"/>
  <c r="E43" i="57"/>
  <c r="I43" i="57" s="1"/>
  <c r="AJ221" i="57"/>
  <c r="S49" i="57"/>
  <c r="AJ49" i="57" s="1"/>
  <c r="B367" i="57"/>
  <c r="G367" i="57"/>
  <c r="H367" i="57"/>
  <c r="D367" i="57"/>
  <c r="F367" i="57"/>
  <c r="E367" i="57"/>
  <c r="C367" i="57"/>
  <c r="AB263" i="57"/>
  <c r="I284" i="57"/>
  <c r="Q185" i="57"/>
  <c r="R185" i="57"/>
  <c r="P185" i="57"/>
  <c r="O185" i="57"/>
  <c r="AJ184" i="57"/>
  <c r="T184" i="57"/>
  <c r="L185" i="57"/>
  <c r="N185" i="57"/>
  <c r="M185" i="57"/>
  <c r="I205" i="57"/>
  <c r="S43" i="57"/>
  <c r="AJ43" i="57" s="1"/>
  <c r="S45" i="57"/>
  <c r="AJ45" i="57" s="1"/>
  <c r="B49" i="57"/>
  <c r="B54" i="57" s="1"/>
  <c r="H49" i="57"/>
  <c r="S314" i="57"/>
  <c r="V263" i="57"/>
  <c r="E42" i="57"/>
  <c r="I328" i="57"/>
  <c r="I340" i="57" s="1"/>
  <c r="AB211" i="57"/>
  <c r="P39" i="57"/>
  <c r="M263" i="57"/>
  <c r="Q263" i="57"/>
  <c r="P263" i="57"/>
  <c r="L263" i="57"/>
  <c r="R263" i="57"/>
  <c r="T262" i="57"/>
  <c r="N263" i="57"/>
  <c r="AJ262" i="57"/>
  <c r="O263" i="57"/>
  <c r="AI236" i="57"/>
  <c r="AB237" i="57" s="1"/>
  <c r="N341" i="57"/>
  <c r="R341" i="57"/>
  <c r="L341" i="57"/>
  <c r="Q341" i="57"/>
  <c r="T340" i="57"/>
  <c r="O341" i="57"/>
  <c r="AJ340" i="57"/>
  <c r="M341" i="57"/>
  <c r="P341" i="57"/>
  <c r="T392" i="57" l="1"/>
  <c r="AB393" i="57"/>
  <c r="I133" i="57"/>
  <c r="D185" i="57"/>
  <c r="I288" i="57"/>
  <c r="E289" i="57" s="1"/>
  <c r="F185" i="57"/>
  <c r="H159" i="57"/>
  <c r="G185" i="57"/>
  <c r="I185" i="57" s="1"/>
  <c r="AI185" i="57"/>
  <c r="I42" i="57"/>
  <c r="B393" i="57"/>
  <c r="F393" i="57"/>
  <c r="H393" i="57"/>
  <c r="D393" i="57"/>
  <c r="E393" i="57"/>
  <c r="G393" i="57"/>
  <c r="C393" i="57"/>
  <c r="I40" i="57"/>
  <c r="AI263" i="57"/>
  <c r="T366" i="57"/>
  <c r="L367" i="57"/>
  <c r="AJ366" i="57"/>
  <c r="R367" i="57"/>
  <c r="N367" i="57"/>
  <c r="Q367" i="57"/>
  <c r="P367" i="57"/>
  <c r="M367" i="57"/>
  <c r="O367" i="57"/>
  <c r="I39" i="57"/>
  <c r="E54" i="57"/>
  <c r="I159" i="57"/>
  <c r="Z237" i="57"/>
  <c r="AG237" i="57"/>
  <c r="W237" i="57"/>
  <c r="AE237" i="57"/>
  <c r="V237" i="57"/>
  <c r="AF237" i="57"/>
  <c r="AA237" i="57"/>
  <c r="AD237" i="57"/>
  <c r="AH237" i="57"/>
  <c r="X237" i="57"/>
  <c r="Y237" i="57"/>
  <c r="AC237" i="57"/>
  <c r="H54" i="57"/>
  <c r="S393" i="57"/>
  <c r="D289" i="57"/>
  <c r="C289" i="57"/>
  <c r="H289" i="57"/>
  <c r="F289" i="57"/>
  <c r="B289" i="57"/>
  <c r="R445" i="57"/>
  <c r="Q445" i="57"/>
  <c r="M445" i="57"/>
  <c r="P445" i="57"/>
  <c r="L445" i="57"/>
  <c r="O445" i="57"/>
  <c r="T444" i="57"/>
  <c r="AJ444" i="57"/>
  <c r="N445" i="57"/>
  <c r="I210" i="57"/>
  <c r="AI211" i="57"/>
  <c r="I52" i="57"/>
  <c r="N289" i="57"/>
  <c r="R289" i="57"/>
  <c r="AJ288" i="57"/>
  <c r="Q289" i="57"/>
  <c r="P289" i="57"/>
  <c r="L289" i="57"/>
  <c r="T288" i="57"/>
  <c r="M289" i="57"/>
  <c r="O289" i="57"/>
  <c r="I49" i="57"/>
  <c r="S185" i="57"/>
  <c r="AJ185" i="57" s="1"/>
  <c r="AD419" i="57"/>
  <c r="AE419" i="57"/>
  <c r="Z419" i="57"/>
  <c r="V419" i="57"/>
  <c r="W419" i="57"/>
  <c r="Y419" i="57"/>
  <c r="AG419" i="57"/>
  <c r="X419" i="57"/>
  <c r="AF419" i="57"/>
  <c r="AA419" i="57"/>
  <c r="AC419" i="57"/>
  <c r="AH419" i="57"/>
  <c r="Q133" i="57"/>
  <c r="P133" i="57"/>
  <c r="O133" i="57"/>
  <c r="N133" i="57"/>
  <c r="M133" i="57"/>
  <c r="R133" i="57"/>
  <c r="L133" i="57"/>
  <c r="T132" i="57"/>
  <c r="AJ132" i="57"/>
  <c r="N419" i="57"/>
  <c r="M419" i="57"/>
  <c r="R419" i="57"/>
  <c r="AJ418" i="57"/>
  <c r="Q419" i="57"/>
  <c r="O419" i="57"/>
  <c r="P419" i="57"/>
  <c r="L419" i="57"/>
  <c r="T418" i="57"/>
  <c r="S341" i="57"/>
  <c r="P54" i="57"/>
  <c r="S39" i="57"/>
  <c r="I367" i="57"/>
  <c r="S211" i="57"/>
  <c r="AI445" i="57"/>
  <c r="S159" i="57"/>
  <c r="AJ159" i="57" s="1"/>
  <c r="I314" i="57"/>
  <c r="T314" i="57"/>
  <c r="AJ314" i="57"/>
  <c r="L315" i="57"/>
  <c r="O315" i="57"/>
  <c r="R315" i="57"/>
  <c r="M315" i="57"/>
  <c r="Q315" i="57"/>
  <c r="P315" i="57"/>
  <c r="N315" i="57"/>
  <c r="B237" i="57"/>
  <c r="E237" i="57"/>
  <c r="D237" i="57"/>
  <c r="G237" i="57"/>
  <c r="H237" i="57"/>
  <c r="F237" i="57"/>
  <c r="C237" i="57"/>
  <c r="AI315" i="57"/>
  <c r="C54" i="57"/>
  <c r="M237" i="57"/>
  <c r="Q237" i="57"/>
  <c r="L237" i="57"/>
  <c r="P237" i="57"/>
  <c r="T236" i="57"/>
  <c r="R237" i="57"/>
  <c r="N237" i="57"/>
  <c r="O237" i="57"/>
  <c r="AJ236" i="57"/>
  <c r="AI159" i="57"/>
  <c r="I47" i="57"/>
  <c r="S263" i="57"/>
  <c r="F341" i="57"/>
  <c r="E341" i="57"/>
  <c r="D341" i="57"/>
  <c r="H341" i="57"/>
  <c r="G341" i="57"/>
  <c r="C341" i="57"/>
  <c r="B341" i="57"/>
  <c r="AI54" i="57"/>
  <c r="I418" i="57"/>
  <c r="D54" i="57"/>
  <c r="E263" i="57"/>
  <c r="F263" i="57"/>
  <c r="G263" i="57"/>
  <c r="D263" i="57"/>
  <c r="H263" i="57"/>
  <c r="B263" i="57"/>
  <c r="C263" i="57"/>
  <c r="AI341" i="57"/>
  <c r="Y393" i="57"/>
  <c r="AE393" i="57"/>
  <c r="W393" i="57"/>
  <c r="AF393" i="57"/>
  <c r="AA393" i="57"/>
  <c r="X393" i="57"/>
  <c r="V393" i="57"/>
  <c r="AD393" i="57"/>
  <c r="Z393" i="57"/>
  <c r="AH393" i="57"/>
  <c r="AG393" i="57"/>
  <c r="AC393" i="57"/>
  <c r="I445" i="57"/>
  <c r="I50" i="57"/>
  <c r="S289" i="57" l="1"/>
  <c r="AJ289" i="57" s="1"/>
  <c r="I237" i="57"/>
  <c r="AJ341" i="57"/>
  <c r="G289" i="57"/>
  <c r="AI393" i="57"/>
  <c r="S367" i="57"/>
  <c r="AJ367" i="57" s="1"/>
  <c r="I263" i="57"/>
  <c r="V55" i="57"/>
  <c r="AE55" i="57"/>
  <c r="W55" i="57"/>
  <c r="X55" i="57"/>
  <c r="AG55" i="57"/>
  <c r="Z55" i="57"/>
  <c r="AD55" i="57"/>
  <c r="Y55" i="57"/>
  <c r="AA55" i="57"/>
  <c r="AC55" i="57"/>
  <c r="AH55" i="57"/>
  <c r="AF55" i="57"/>
  <c r="AJ263" i="57"/>
  <c r="C211" i="57"/>
  <c r="B211" i="57"/>
  <c r="F211" i="57"/>
  <c r="E211" i="57"/>
  <c r="D211" i="57"/>
  <c r="G211" i="57"/>
  <c r="H211" i="57"/>
  <c r="I289" i="57"/>
  <c r="S237" i="57"/>
  <c r="AJ237" i="57" s="1"/>
  <c r="I393" i="57"/>
  <c r="I341" i="57"/>
  <c r="AJ211" i="57"/>
  <c r="S419" i="57"/>
  <c r="AI237" i="57"/>
  <c r="AB55" i="57"/>
  <c r="E419" i="57"/>
  <c r="C419" i="57"/>
  <c r="D419" i="57"/>
  <c r="H419" i="57"/>
  <c r="G419" i="57"/>
  <c r="F419" i="57"/>
  <c r="B419" i="57"/>
  <c r="D315" i="57"/>
  <c r="G315" i="57"/>
  <c r="H315" i="57"/>
  <c r="F315" i="57"/>
  <c r="C315" i="57"/>
  <c r="B315" i="57"/>
  <c r="E315" i="57"/>
  <c r="AI419" i="57"/>
  <c r="S445" i="57"/>
  <c r="AJ445" i="57" s="1"/>
  <c r="I54" i="57"/>
  <c r="AJ393" i="57"/>
  <c r="S315" i="57"/>
  <c r="AJ315" i="57" s="1"/>
  <c r="AJ39" i="57"/>
  <c r="S54" i="57"/>
  <c r="S133" i="57"/>
  <c r="AJ133" i="57" s="1"/>
  <c r="I419" i="57" l="1"/>
  <c r="AJ419" i="57"/>
  <c r="M55" i="57"/>
  <c r="L55" i="57"/>
  <c r="AJ54" i="57"/>
  <c r="P55" i="57"/>
  <c r="N55" i="57"/>
  <c r="T54" i="57"/>
  <c r="O55" i="57"/>
  <c r="R55" i="57"/>
  <c r="Q55" i="57"/>
  <c r="AI55" i="57"/>
  <c r="G55" i="57"/>
  <c r="D55" i="57"/>
  <c r="H55" i="57"/>
  <c r="C55" i="57"/>
  <c r="E55" i="57"/>
  <c r="F55" i="57"/>
  <c r="B55" i="57"/>
  <c r="I315" i="57"/>
  <c r="I211" i="57"/>
  <c r="S55" i="57" l="1"/>
  <c r="AJ55" i="57" s="1"/>
  <c r="I55" i="57"/>
  <c r="I485" i="55" l="1"/>
  <c r="I554" i="55"/>
  <c r="I467" i="55" l="1"/>
  <c r="I478" i="55"/>
  <c r="I487" i="55"/>
  <c r="I502" i="55"/>
  <c r="I508" i="55"/>
  <c r="I519" i="55"/>
  <c r="I568" i="55"/>
  <c r="I462" i="55"/>
  <c r="I483" i="55"/>
  <c r="I504" i="55"/>
  <c r="I520" i="55"/>
  <c r="I541" i="55"/>
  <c r="I558" i="55"/>
  <c r="I450" i="55"/>
  <c r="I495" i="55"/>
  <c r="I532" i="55"/>
  <c r="I538" i="55"/>
  <c r="I562" i="55"/>
  <c r="I452" i="55"/>
  <c r="I484" i="55"/>
  <c r="I505" i="55"/>
  <c r="I527" i="55"/>
  <c r="I542" i="55"/>
  <c r="I559" i="55"/>
  <c r="I509" i="55"/>
  <c r="I464" i="55"/>
  <c r="I516" i="55"/>
  <c r="I521" i="55"/>
  <c r="I539" i="55"/>
  <c r="I454" i="55"/>
  <c r="I469" i="55"/>
  <c r="I489" i="55"/>
  <c r="I511" i="55"/>
  <c r="I529" i="55"/>
  <c r="I545" i="55"/>
  <c r="I564" i="55"/>
  <c r="I453" i="55"/>
  <c r="I544" i="55"/>
  <c r="I480" i="55"/>
  <c r="I510" i="55"/>
  <c r="I534" i="55"/>
  <c r="I571" i="55"/>
  <c r="I455" i="55"/>
  <c r="I475" i="55"/>
  <c r="I490" i="55"/>
  <c r="I512" i="55"/>
  <c r="I533" i="55"/>
  <c r="I546" i="55"/>
  <c r="I565" i="55"/>
  <c r="AI414" i="55"/>
  <c r="I488" i="55"/>
  <c r="I468" i="55"/>
  <c r="I507" i="55"/>
  <c r="AI435" i="55"/>
  <c r="I476" i="55"/>
  <c r="I506" i="55"/>
  <c r="I530" i="55"/>
  <c r="I540" i="55"/>
  <c r="I547" i="55"/>
  <c r="I560" i="55"/>
  <c r="I459" i="55"/>
  <c r="I477" i="55"/>
  <c r="I492" i="55"/>
  <c r="I513" i="55"/>
  <c r="I535" i="55"/>
  <c r="I555" i="55"/>
  <c r="I566" i="55"/>
  <c r="I479" i="55"/>
  <c r="I563" i="55"/>
  <c r="I466" i="55"/>
  <c r="I501" i="55"/>
  <c r="I518" i="55"/>
  <c r="I460" i="55"/>
  <c r="I481" i="55"/>
  <c r="I494" i="55"/>
  <c r="I514" i="55"/>
  <c r="I536" i="55"/>
  <c r="I556" i="55"/>
  <c r="I567" i="55"/>
  <c r="I457" i="55"/>
  <c r="I528" i="55"/>
  <c r="I449" i="55"/>
  <c r="F59" i="55"/>
  <c r="I486" i="55"/>
  <c r="I531" i="55"/>
  <c r="I561" i="55"/>
  <c r="I573" i="55"/>
  <c r="I461" i="55"/>
  <c r="I482" i="55"/>
  <c r="I503" i="55"/>
  <c r="I515" i="55"/>
  <c r="I537" i="55"/>
  <c r="I557" i="55"/>
  <c r="I572" i="55"/>
  <c r="AA38" i="55"/>
  <c r="P88" i="55"/>
  <c r="P10" i="55" s="1"/>
  <c r="AI235" i="55"/>
  <c r="AJ235" i="55" s="1"/>
  <c r="AI279" i="55"/>
  <c r="AA210" i="55"/>
  <c r="AI310" i="55"/>
  <c r="AI313" i="55"/>
  <c r="AI365" i="55"/>
  <c r="AJ365" i="55" s="1"/>
  <c r="I569" i="55"/>
  <c r="I493" i="55"/>
  <c r="I543" i="55"/>
  <c r="AE44" i="55" l="1"/>
  <c r="AA36" i="55"/>
  <c r="AI322" i="55"/>
  <c r="W36" i="55"/>
  <c r="AI287" i="55"/>
  <c r="AJ287" i="55" s="1"/>
  <c r="AC45" i="55"/>
  <c r="AI138" i="55"/>
  <c r="AH46" i="55"/>
  <c r="V40" i="55"/>
  <c r="AI206" i="55"/>
  <c r="AC38" i="55"/>
  <c r="AH45" i="55"/>
  <c r="AE210" i="55"/>
  <c r="AI183" i="55"/>
  <c r="AJ183" i="55" s="1"/>
  <c r="AE42" i="55"/>
  <c r="AD37" i="55"/>
  <c r="AI145" i="55"/>
  <c r="F67" i="55"/>
  <c r="AI282" i="55"/>
  <c r="AI324" i="55"/>
  <c r="AI219" i="55"/>
  <c r="W42" i="55"/>
  <c r="W46" i="55"/>
  <c r="AE38" i="55"/>
  <c r="AI363" i="55"/>
  <c r="AJ363" i="55" s="1"/>
  <c r="AI207" i="55"/>
  <c r="AJ207" i="55" s="1"/>
  <c r="AE36" i="55"/>
  <c r="AD38" i="55"/>
  <c r="AD45" i="55"/>
  <c r="AI308" i="55"/>
  <c r="AI270" i="55"/>
  <c r="AI225" i="55"/>
  <c r="Z37" i="55"/>
  <c r="AI191" i="55"/>
  <c r="AG35" i="55"/>
  <c r="AA46" i="55"/>
  <c r="AE39" i="55"/>
  <c r="AC37" i="55"/>
  <c r="AE45" i="55"/>
  <c r="AI295" i="55"/>
  <c r="AD33" i="55"/>
  <c r="AD40" i="55"/>
  <c r="AD34" i="55"/>
  <c r="AD42" i="55"/>
  <c r="F64" i="55"/>
  <c r="F74" i="55"/>
  <c r="I456" i="55"/>
  <c r="F66" i="55"/>
  <c r="AI400" i="55"/>
  <c r="AI304" i="55"/>
  <c r="AI286" i="55"/>
  <c r="AJ286" i="55" s="1"/>
  <c r="AI307" i="55"/>
  <c r="AE33" i="55"/>
  <c r="AI364" i="55"/>
  <c r="AJ364" i="55" s="1"/>
  <c r="AC36" i="55"/>
  <c r="AI261" i="55"/>
  <c r="AJ261" i="55" s="1"/>
  <c r="V33" i="55"/>
  <c r="Y44" i="55"/>
  <c r="AI259" i="55"/>
  <c r="AJ259" i="55" s="1"/>
  <c r="AC35" i="55"/>
  <c r="AI176" i="55"/>
  <c r="V47" i="55"/>
  <c r="W45" i="55"/>
  <c r="W48" i="55"/>
  <c r="AI243" i="55"/>
  <c r="AI130" i="55"/>
  <c r="AI329" i="55"/>
  <c r="AI163" i="55"/>
  <c r="V42" i="55"/>
  <c r="I59" i="55"/>
  <c r="F7" i="55"/>
  <c r="F65" i="55"/>
  <c r="I491" i="55"/>
  <c r="AD210" i="55"/>
  <c r="Z210" i="55"/>
  <c r="P98" i="55"/>
  <c r="P20" i="55" s="1"/>
  <c r="AI151" i="55"/>
  <c r="I67" i="55"/>
  <c r="F15" i="55"/>
  <c r="P102" i="55"/>
  <c r="P24" i="55" s="1"/>
  <c r="I570" i="55"/>
  <c r="AI353" i="55"/>
  <c r="AI391" i="55"/>
  <c r="AJ391" i="55" s="1"/>
  <c r="AI233" i="55"/>
  <c r="AJ233" i="55" s="1"/>
  <c r="AI131" i="55"/>
  <c r="AJ131" i="55" s="1"/>
  <c r="AI175" i="55"/>
  <c r="AA40" i="55"/>
  <c r="AI128" i="55"/>
  <c r="AI230" i="55"/>
  <c r="V35" i="55"/>
  <c r="Z47" i="55"/>
  <c r="AI152" i="55"/>
  <c r="AI119" i="55"/>
  <c r="V41" i="55"/>
  <c r="AH41" i="55"/>
  <c r="AD48" i="55"/>
  <c r="X36" i="55"/>
  <c r="AI336" i="55"/>
  <c r="AI234" i="55"/>
  <c r="AJ234" i="55" s="1"/>
  <c r="AE47" i="55"/>
  <c r="AI305" i="55"/>
  <c r="AI181" i="55"/>
  <c r="AJ181" i="55" s="1"/>
  <c r="AI350" i="55"/>
  <c r="AI241" i="55"/>
  <c r="AI331" i="55"/>
  <c r="AI374" i="55"/>
  <c r="AG34" i="55"/>
  <c r="AI294" i="55"/>
  <c r="X34" i="55"/>
  <c r="AD43" i="55"/>
  <c r="AI165" i="55"/>
  <c r="AI301" i="55"/>
  <c r="AG37" i="55"/>
  <c r="AI189" i="55"/>
  <c r="AI218" i="55"/>
  <c r="AI242" i="55"/>
  <c r="AI285" i="55"/>
  <c r="AJ285" i="55" s="1"/>
  <c r="V46" i="55"/>
  <c r="AI124" i="55"/>
  <c r="AD46" i="55"/>
  <c r="AI354" i="55"/>
  <c r="AI208" i="55"/>
  <c r="AJ208" i="55" s="1"/>
  <c r="AI137" i="55"/>
  <c r="AE35" i="55"/>
  <c r="AI215" i="55"/>
  <c r="Z39" i="55"/>
  <c r="V37" i="55"/>
  <c r="AI115" i="55"/>
  <c r="AI182" i="55"/>
  <c r="AJ182" i="55" s="1"/>
  <c r="AG45" i="55"/>
  <c r="AA43" i="55"/>
  <c r="Y48" i="55"/>
  <c r="AI112" i="55"/>
  <c r="V34" i="55"/>
  <c r="Z34" i="55"/>
  <c r="AA35" i="55"/>
  <c r="AI409" i="55"/>
  <c r="AI180" i="55"/>
  <c r="W44" i="55"/>
  <c r="AA42" i="55"/>
  <c r="AI389" i="55"/>
  <c r="F548" i="55"/>
  <c r="F62" i="55"/>
  <c r="AI311" i="55"/>
  <c r="P87" i="55"/>
  <c r="P9" i="55" s="1"/>
  <c r="AI375" i="55"/>
  <c r="AI319" i="55"/>
  <c r="AI425" i="55"/>
  <c r="W37" i="55"/>
  <c r="V44" i="55"/>
  <c r="AD47" i="55"/>
  <c r="AI388" i="55"/>
  <c r="AG41" i="55"/>
  <c r="AI443" i="55"/>
  <c r="P105" i="55"/>
  <c r="P27" i="55" s="1"/>
  <c r="AI327" i="55"/>
  <c r="AI424" i="55"/>
  <c r="AI277" i="55"/>
  <c r="AI178" i="55"/>
  <c r="Z45" i="55"/>
  <c r="AI114" i="55"/>
  <c r="V36" i="55"/>
  <c r="AD36" i="55"/>
  <c r="AA44" i="55"/>
  <c r="AI258" i="55"/>
  <c r="W35" i="55"/>
  <c r="V39" i="55"/>
  <c r="AE37" i="55"/>
  <c r="AI172" i="55"/>
  <c r="AA47" i="55"/>
  <c r="AA45" i="55"/>
  <c r="AG43" i="55"/>
  <c r="AI203" i="55"/>
  <c r="AA41" i="55"/>
  <c r="AE34" i="55"/>
  <c r="AA34" i="55"/>
  <c r="AI347" i="55"/>
  <c r="AG33" i="55"/>
  <c r="AI232" i="55"/>
  <c r="W33" i="55"/>
  <c r="AI423" i="55"/>
  <c r="AA33" i="55"/>
  <c r="AI284" i="55"/>
  <c r="P96" i="55"/>
  <c r="AH35" i="55"/>
  <c r="AI164" i="55"/>
  <c r="F70" i="55"/>
  <c r="F78" i="55"/>
  <c r="I553" i="55"/>
  <c r="I574" i="55" s="1"/>
  <c r="F574" i="55"/>
  <c r="I458" i="55"/>
  <c r="F68" i="55"/>
  <c r="F63" i="55"/>
  <c r="I548" i="55"/>
  <c r="F72" i="55"/>
  <c r="P104" i="55"/>
  <c r="P26" i="55" s="1"/>
  <c r="AI348" i="55"/>
  <c r="AE46" i="55"/>
  <c r="AI271" i="55"/>
  <c r="AC48" i="55"/>
  <c r="AC41" i="55"/>
  <c r="AI193" i="55"/>
  <c r="AI385" i="55"/>
  <c r="AB47" i="55"/>
  <c r="AI398" i="55"/>
  <c r="P86" i="55"/>
  <c r="P8" i="55" s="1"/>
  <c r="AD44" i="55"/>
  <c r="P93" i="55"/>
  <c r="P15" i="55" s="1"/>
  <c r="AI383" i="55"/>
  <c r="AI379" i="55"/>
  <c r="AI436" i="55"/>
  <c r="AI438" i="55"/>
  <c r="P103" i="55"/>
  <c r="P25" i="55" s="1"/>
  <c r="AI376" i="55"/>
  <c r="AI360" i="55"/>
  <c r="AI426" i="55"/>
  <c r="P90" i="55"/>
  <c r="P12" i="55" s="1"/>
  <c r="AI297" i="55"/>
  <c r="V314" i="55"/>
  <c r="AI293" i="55"/>
  <c r="Z42" i="55"/>
  <c r="AI201" i="55"/>
  <c r="P95" i="55"/>
  <c r="X40" i="55"/>
  <c r="AI166" i="55"/>
  <c r="AI197" i="55"/>
  <c r="AD39" i="55"/>
  <c r="X44" i="55"/>
  <c r="AI205" i="55"/>
  <c r="W43" i="55"/>
  <c r="AD41" i="55"/>
  <c r="V48" i="55"/>
  <c r="AI126" i="55"/>
  <c r="AH48" i="55"/>
  <c r="AI173" i="55"/>
  <c r="AC33" i="55"/>
  <c r="AI267" i="55"/>
  <c r="AH33" i="55"/>
  <c r="AI139" i="55"/>
  <c r="X45" i="55"/>
  <c r="AA39" i="55"/>
  <c r="AI298" i="55"/>
  <c r="AI246" i="55"/>
  <c r="F79" i="55"/>
  <c r="F60" i="55"/>
  <c r="F77" i="55"/>
  <c r="AI442" i="55"/>
  <c r="P85" i="55"/>
  <c r="P100" i="55"/>
  <c r="P22" i="55" s="1"/>
  <c r="AI401" i="55"/>
  <c r="AI358" i="55"/>
  <c r="AI339" i="55"/>
  <c r="AI417" i="55"/>
  <c r="Z33" i="55"/>
  <c r="Z35" i="55"/>
  <c r="AG39" i="55"/>
  <c r="AI275" i="55"/>
  <c r="AI171" i="55"/>
  <c r="I463" i="55"/>
  <c r="F73" i="55"/>
  <c r="I517" i="55"/>
  <c r="I522" i="55" s="1"/>
  <c r="P97" i="55"/>
  <c r="P19" i="55" s="1"/>
  <c r="AI431" i="55"/>
  <c r="P89" i="55"/>
  <c r="P11" i="55" s="1"/>
  <c r="AI427" i="55"/>
  <c r="AI349" i="55"/>
  <c r="AI362" i="55"/>
  <c r="AI337" i="55"/>
  <c r="AI346" i="55"/>
  <c r="AE48" i="55"/>
  <c r="AI397" i="55"/>
  <c r="AH37" i="55"/>
  <c r="AI399" i="55"/>
  <c r="AI306" i="55"/>
  <c r="AI296" i="55"/>
  <c r="AI253" i="55"/>
  <c r="AI269" i="55"/>
  <c r="AI228" i="55"/>
  <c r="AI244" i="55"/>
  <c r="AI384" i="55"/>
  <c r="W34" i="55"/>
  <c r="AI192" i="55"/>
  <c r="AI209" i="55"/>
  <c r="AJ209" i="55" s="1"/>
  <c r="AI245" i="55"/>
  <c r="AC46" i="55"/>
  <c r="AI371" i="55"/>
  <c r="AI440" i="55"/>
  <c r="W39" i="55"/>
  <c r="AA37" i="55"/>
  <c r="AI204" i="55"/>
  <c r="AI227" i="55"/>
  <c r="AI123" i="55"/>
  <c r="AE43" i="55"/>
  <c r="AI147" i="55"/>
  <c r="AC34" i="55"/>
  <c r="AI116" i="55"/>
  <c r="V38" i="55"/>
  <c r="Z43" i="55"/>
  <c r="AF37" i="55"/>
  <c r="AI141" i="55"/>
  <c r="AI223" i="55"/>
  <c r="AI111" i="55"/>
  <c r="AG47" i="55"/>
  <c r="AA262" i="55"/>
  <c r="AI260" i="55"/>
  <c r="AJ260" i="55" s="1"/>
  <c r="W47" i="55"/>
  <c r="AI254" i="55"/>
  <c r="AI276" i="55"/>
  <c r="AD35" i="55"/>
  <c r="AI194" i="55"/>
  <c r="AI410" i="55"/>
  <c r="S414" i="55"/>
  <c r="AJ414" i="55" s="1"/>
  <c r="F71" i="55"/>
  <c r="F69" i="55"/>
  <c r="I496" i="55"/>
  <c r="I451" i="55"/>
  <c r="F61" i="55"/>
  <c r="AI403" i="55"/>
  <c r="V132" i="55"/>
  <c r="Z132" i="55"/>
  <c r="AA288" i="55"/>
  <c r="S426" i="55"/>
  <c r="AF615" i="55"/>
  <c r="AF624" i="55"/>
  <c r="AH392" i="55"/>
  <c r="AA444" i="55"/>
  <c r="AA392" i="55"/>
  <c r="S279" i="55"/>
  <c r="AJ279" i="55" s="1"/>
  <c r="AA236" i="55"/>
  <c r="AF610" i="55"/>
  <c r="Z184" i="55"/>
  <c r="AA184" i="55"/>
  <c r="AI278" i="55"/>
  <c r="AF38" i="55" l="1"/>
  <c r="AI216" i="55"/>
  <c r="AF48" i="55"/>
  <c r="AF41" i="55"/>
  <c r="AI280" i="55"/>
  <c r="AF46" i="55"/>
  <c r="S435" i="55"/>
  <c r="AJ435" i="55" s="1"/>
  <c r="AI355" i="55"/>
  <c r="AI140" i="55"/>
  <c r="AF34" i="55"/>
  <c r="X210" i="55"/>
  <c r="S219" i="55"/>
  <c r="AJ219" i="55" s="1"/>
  <c r="Y40" i="55"/>
  <c r="AI416" i="55"/>
  <c r="AJ416" i="55" s="1"/>
  <c r="AI202" i="55"/>
  <c r="X42" i="55"/>
  <c r="Y38" i="55"/>
  <c r="Y45" i="55"/>
  <c r="AF611" i="55"/>
  <c r="X48" i="55"/>
  <c r="X35" i="55"/>
  <c r="AI441" i="55"/>
  <c r="AI224" i="55"/>
  <c r="AF35" i="55"/>
  <c r="AI390" i="55"/>
  <c r="AI333" i="55"/>
  <c r="X39" i="55"/>
  <c r="AI281" i="55"/>
  <c r="AI433" i="55"/>
  <c r="Y37" i="55"/>
  <c r="F76" i="55"/>
  <c r="F24" i="55" s="1"/>
  <c r="Z40" i="55"/>
  <c r="F522" i="55"/>
  <c r="AF623" i="55"/>
  <c r="AF40" i="55"/>
  <c r="Y41" i="55"/>
  <c r="AI411" i="55"/>
  <c r="X46" i="55"/>
  <c r="AI46" i="55" s="1"/>
  <c r="AI415" i="55"/>
  <c r="AI321" i="55"/>
  <c r="AI407" i="55"/>
  <c r="AI142" i="55"/>
  <c r="AI303" i="55"/>
  <c r="AI255" i="55"/>
  <c r="AG42" i="55"/>
  <c r="AI405" i="55"/>
  <c r="AF36" i="55"/>
  <c r="AI217" i="55"/>
  <c r="AI359" i="55"/>
  <c r="AI323" i="55"/>
  <c r="AI220" i="55"/>
  <c r="AI168" i="55"/>
  <c r="AH36" i="55"/>
  <c r="Z366" i="55"/>
  <c r="Z41" i="55"/>
  <c r="AI412" i="55"/>
  <c r="S440" i="55"/>
  <c r="AI338" i="55"/>
  <c r="AF39" i="55"/>
  <c r="AF45" i="55"/>
  <c r="AI402" i="55"/>
  <c r="AI386" i="55"/>
  <c r="AG48" i="55"/>
  <c r="AI249" i="55"/>
  <c r="S416" i="55"/>
  <c r="AG210" i="55"/>
  <c r="AG44" i="55"/>
  <c r="AF43" i="55"/>
  <c r="AI332" i="55"/>
  <c r="AI373" i="55"/>
  <c r="AF44" i="55"/>
  <c r="AI312" i="55"/>
  <c r="AF418" i="55"/>
  <c r="H523" i="55"/>
  <c r="B523" i="55"/>
  <c r="G523" i="55"/>
  <c r="F523" i="55"/>
  <c r="C523" i="55"/>
  <c r="D523" i="55"/>
  <c r="E523" i="55"/>
  <c r="Z340" i="55"/>
  <c r="I435" i="55"/>
  <c r="AJ440" i="55"/>
  <c r="S410" i="55"/>
  <c r="AJ410" i="55" s="1"/>
  <c r="Y236" i="55"/>
  <c r="W444" i="55"/>
  <c r="AI328" i="55"/>
  <c r="Y35" i="55"/>
  <c r="AI35" i="55" s="1"/>
  <c r="Y33" i="55"/>
  <c r="Y132" i="55"/>
  <c r="AF42" i="55"/>
  <c r="X38" i="55"/>
  <c r="S301" i="55"/>
  <c r="AJ301" i="55" s="1"/>
  <c r="AI120" i="55"/>
  <c r="M40" i="55"/>
  <c r="F22" i="55"/>
  <c r="I74" i="55"/>
  <c r="X41" i="55"/>
  <c r="AG46" i="55"/>
  <c r="S412" i="55"/>
  <c r="AJ412" i="55" s="1"/>
  <c r="S124" i="55"/>
  <c r="AJ124" i="55" s="1"/>
  <c r="S126" i="55"/>
  <c r="AJ126" i="55" s="1"/>
  <c r="AE184" i="55"/>
  <c r="AD262" i="55"/>
  <c r="X340" i="55"/>
  <c r="AA340" i="55"/>
  <c r="W236" i="55"/>
  <c r="S397" i="55"/>
  <c r="AG444" i="55"/>
  <c r="S139" i="55"/>
  <c r="AJ139" i="55" s="1"/>
  <c r="X418" i="55"/>
  <c r="AD366" i="55"/>
  <c r="AI434" i="55"/>
  <c r="AF614" i="55"/>
  <c r="AF618" i="55"/>
  <c r="AI200" i="55"/>
  <c r="W262" i="55"/>
  <c r="AI170" i="55"/>
  <c r="AH418" i="55"/>
  <c r="S442" i="55"/>
  <c r="AJ442" i="55" s="1"/>
  <c r="Y36" i="55"/>
  <c r="AI36" i="55" s="1"/>
  <c r="Z48" i="55"/>
  <c r="S249" i="55"/>
  <c r="AJ249" i="55" s="1"/>
  <c r="S384" i="55"/>
  <c r="AJ384" i="55" s="1"/>
  <c r="AF47" i="55"/>
  <c r="AH38" i="55"/>
  <c r="H575" i="55"/>
  <c r="E575" i="55"/>
  <c r="G575" i="55"/>
  <c r="F575" i="55"/>
  <c r="C575" i="55"/>
  <c r="D575" i="55"/>
  <c r="B575" i="55"/>
  <c r="Z44" i="55"/>
  <c r="S202" i="55"/>
  <c r="AJ202" i="55" s="1"/>
  <c r="AI320" i="55"/>
  <c r="AI372" i="55"/>
  <c r="S201" i="55"/>
  <c r="AJ201" i="55" s="1"/>
  <c r="AF210" i="55"/>
  <c r="AI268" i="55"/>
  <c r="Y42" i="55"/>
  <c r="AI150" i="55"/>
  <c r="Z444" i="55"/>
  <c r="S415" i="55"/>
  <c r="AJ415" i="55" s="1"/>
  <c r="F12" i="55"/>
  <c r="I64" i="55"/>
  <c r="Z36" i="55"/>
  <c r="AI250" i="55"/>
  <c r="AD288" i="55"/>
  <c r="P7" i="55"/>
  <c r="AE288" i="55"/>
  <c r="I324" i="55"/>
  <c r="AA314" i="55"/>
  <c r="Y184" i="55"/>
  <c r="AD340" i="55"/>
  <c r="AH444" i="55"/>
  <c r="S116" i="55"/>
  <c r="AJ116" i="55" s="1"/>
  <c r="N37" i="55"/>
  <c r="AI330" i="55"/>
  <c r="AA418" i="55"/>
  <c r="AG366" i="55"/>
  <c r="AF622" i="55"/>
  <c r="AE314" i="55"/>
  <c r="AF612" i="55"/>
  <c r="Y314" i="55"/>
  <c r="L41" i="55"/>
  <c r="S389" i="55"/>
  <c r="AJ389" i="55" s="1"/>
  <c r="S417" i="55"/>
  <c r="AJ417" i="55" s="1"/>
  <c r="S441" i="55"/>
  <c r="AJ441" i="55" s="1"/>
  <c r="X37" i="55"/>
  <c r="Y43" i="55"/>
  <c r="AI149" i="55"/>
  <c r="I73" i="55"/>
  <c r="V288" i="55"/>
  <c r="W40" i="55"/>
  <c r="AG38" i="55"/>
  <c r="S332" i="55"/>
  <c r="AJ332" i="55" s="1"/>
  <c r="AI334" i="55"/>
  <c r="S313" i="55"/>
  <c r="AJ313" i="55" s="1"/>
  <c r="S152" i="55"/>
  <c r="AJ152" i="55" s="1"/>
  <c r="S324" i="55"/>
  <c r="AJ324" i="55" s="1"/>
  <c r="Y47" i="55"/>
  <c r="Y39" i="55"/>
  <c r="AA48" i="55"/>
  <c r="AI48" i="55" s="1"/>
  <c r="AA366" i="55"/>
  <c r="AI428" i="55"/>
  <c r="L48" i="55"/>
  <c r="X262" i="55"/>
  <c r="W184" i="55"/>
  <c r="S390" i="55"/>
  <c r="AJ390" i="55" s="1"/>
  <c r="F75" i="55"/>
  <c r="I465" i="55"/>
  <c r="I470" i="55" s="1"/>
  <c r="S130" i="55"/>
  <c r="AJ130" i="55" s="1"/>
  <c r="AH184" i="55"/>
  <c r="AI437" i="55"/>
  <c r="I219" i="55"/>
  <c r="X444" i="55"/>
  <c r="S375" i="55"/>
  <c r="AJ375" i="55" s="1"/>
  <c r="AI381" i="55"/>
  <c r="S119" i="55"/>
  <c r="AJ119" i="55" s="1"/>
  <c r="AG262" i="55"/>
  <c r="S241" i="55"/>
  <c r="AF607" i="55"/>
  <c r="AE366" i="55"/>
  <c r="AF288" i="55"/>
  <c r="AI252" i="55"/>
  <c r="AI300" i="55"/>
  <c r="N45" i="55"/>
  <c r="AC340" i="55"/>
  <c r="AH366" i="55"/>
  <c r="AH42" i="55"/>
  <c r="X314" i="55"/>
  <c r="I313" i="55"/>
  <c r="Y210" i="55"/>
  <c r="S250" i="55"/>
  <c r="AJ250" i="55" s="1"/>
  <c r="I60" i="55"/>
  <c r="F8" i="55"/>
  <c r="W41" i="55"/>
  <c r="AI41" i="55" s="1"/>
  <c r="D549" i="55"/>
  <c r="B549" i="55"/>
  <c r="C549" i="55"/>
  <c r="H549" i="55"/>
  <c r="G549" i="55"/>
  <c r="F549" i="55"/>
  <c r="E549" i="55"/>
  <c r="F18" i="55"/>
  <c r="I70" i="55"/>
  <c r="S146" i="55"/>
  <c r="AJ146" i="55" s="1"/>
  <c r="I62" i="55"/>
  <c r="F10" i="55"/>
  <c r="AI129" i="55"/>
  <c r="AI430" i="55"/>
  <c r="AF33" i="55"/>
  <c r="AI113" i="55"/>
  <c r="AI144" i="55"/>
  <c r="AG314" i="55"/>
  <c r="I144" i="55"/>
  <c r="F496" i="55"/>
  <c r="F497" i="55" s="1"/>
  <c r="AD132" i="55"/>
  <c r="R40" i="55"/>
  <c r="AD184" i="55"/>
  <c r="AG418" i="55"/>
  <c r="Y288" i="55"/>
  <c r="I77" i="55"/>
  <c r="F25" i="55"/>
  <c r="AF340" i="55"/>
  <c r="S112" i="55"/>
  <c r="AJ112" i="55" s="1"/>
  <c r="L34" i="55"/>
  <c r="AI408" i="55"/>
  <c r="W210" i="55"/>
  <c r="AI190" i="55"/>
  <c r="Y340" i="55"/>
  <c r="S172" i="55"/>
  <c r="AJ172" i="55" s="1"/>
  <c r="S121" i="55"/>
  <c r="S113" i="55"/>
  <c r="AJ113" i="55" s="1"/>
  <c r="L35" i="55"/>
  <c r="W418" i="55"/>
  <c r="AE418" i="55"/>
  <c r="AJ426" i="55"/>
  <c r="Y366" i="55"/>
  <c r="W288" i="55"/>
  <c r="S293" i="55"/>
  <c r="AD392" i="55"/>
  <c r="AC40" i="55"/>
  <c r="L40" i="55"/>
  <c r="I385" i="55"/>
  <c r="AF314" i="55"/>
  <c r="AI352" i="55"/>
  <c r="AG392" i="55"/>
  <c r="S405" i="55"/>
  <c r="AJ405" i="55" s="1"/>
  <c r="S409" i="55"/>
  <c r="AJ409" i="55" s="1"/>
  <c r="AI432" i="55"/>
  <c r="S443" i="55"/>
  <c r="AJ443" i="55" s="1"/>
  <c r="I71" i="55"/>
  <c r="F19" i="55"/>
  <c r="S190" i="55"/>
  <c r="AJ190" i="55" s="1"/>
  <c r="S246" i="55"/>
  <c r="AJ246" i="55" s="1"/>
  <c r="X43" i="55"/>
  <c r="Q41" i="55"/>
  <c r="Q40" i="55"/>
  <c r="F20" i="55"/>
  <c r="I72" i="55"/>
  <c r="I63" i="55"/>
  <c r="F11" i="55"/>
  <c r="S275" i="55"/>
  <c r="AJ275" i="55" s="1"/>
  <c r="S273" i="55"/>
  <c r="AE40" i="55"/>
  <c r="R33" i="55"/>
  <c r="S294" i="55"/>
  <c r="AJ294" i="55" s="1"/>
  <c r="AG288" i="55"/>
  <c r="AF184" i="55"/>
  <c r="W340" i="55"/>
  <c r="S486" i="55"/>
  <c r="P70" i="55"/>
  <c r="AE236" i="55"/>
  <c r="Z262" i="55"/>
  <c r="P47" i="55"/>
  <c r="Y444" i="55"/>
  <c r="Y392" i="55"/>
  <c r="AF606" i="55"/>
  <c r="AB158" i="55"/>
  <c r="AI174" i="55"/>
  <c r="AI121" i="55"/>
  <c r="I61" i="55"/>
  <c r="F9" i="55"/>
  <c r="AH262" i="55"/>
  <c r="S386" i="55"/>
  <c r="AJ386" i="55" s="1"/>
  <c r="Y46" i="55"/>
  <c r="AF605" i="55"/>
  <c r="X366" i="55"/>
  <c r="AE392" i="55"/>
  <c r="L47" i="55"/>
  <c r="AF262" i="55"/>
  <c r="I79" i="55"/>
  <c r="F27" i="55"/>
  <c r="S306" i="55"/>
  <c r="AJ306" i="55" s="1"/>
  <c r="S128" i="55"/>
  <c r="AJ128" i="55" s="1"/>
  <c r="S360" i="55"/>
  <c r="AJ360" i="55" s="1"/>
  <c r="X236" i="55"/>
  <c r="S111" i="55"/>
  <c r="Z236" i="55"/>
  <c r="N44" i="55"/>
  <c r="AF619" i="55"/>
  <c r="X184" i="55"/>
  <c r="N33" i="55"/>
  <c r="AF236" i="55"/>
  <c r="AD444" i="55"/>
  <c r="AI382" i="55"/>
  <c r="S345" i="55"/>
  <c r="S189" i="55"/>
  <c r="AF617" i="55"/>
  <c r="AG184" i="55"/>
  <c r="AE340" i="55"/>
  <c r="AF392" i="55"/>
  <c r="S122" i="55"/>
  <c r="L44" i="55"/>
  <c r="AG236" i="55"/>
  <c r="S215" i="55"/>
  <c r="AF444" i="55"/>
  <c r="S319" i="55"/>
  <c r="P101" i="55"/>
  <c r="P23" i="55" s="1"/>
  <c r="Z392" i="55"/>
  <c r="S123" i="55"/>
  <c r="AJ123" i="55" s="1"/>
  <c r="S137" i="55"/>
  <c r="AD418" i="55"/>
  <c r="Z418" i="55"/>
  <c r="W366" i="55"/>
  <c r="AF625" i="55"/>
  <c r="I382" i="55"/>
  <c r="S382" i="55"/>
  <c r="AJ382" i="55" s="1"/>
  <c r="AH40" i="55"/>
  <c r="AI326" i="55"/>
  <c r="S269" i="55"/>
  <c r="AJ269" i="55" s="1"/>
  <c r="AI196" i="55"/>
  <c r="AB210" i="55"/>
  <c r="AI222" i="55"/>
  <c r="AI226" i="55"/>
  <c r="N43" i="55"/>
  <c r="AI406" i="55"/>
  <c r="S310" i="55"/>
  <c r="AJ310" i="55" s="1"/>
  <c r="AI345" i="55"/>
  <c r="C497" i="55"/>
  <c r="G497" i="55"/>
  <c r="B497" i="55"/>
  <c r="D497" i="55"/>
  <c r="H497" i="55"/>
  <c r="E497" i="55"/>
  <c r="S346" i="55"/>
  <c r="AJ346" i="55" s="1"/>
  <c r="AG36" i="55"/>
  <c r="S347" i="55"/>
  <c r="AJ347" i="55" s="1"/>
  <c r="S376" i="55"/>
  <c r="AJ376" i="55" s="1"/>
  <c r="AI167" i="55"/>
  <c r="S427" i="55"/>
  <c r="AJ427" i="55" s="1"/>
  <c r="F470" i="55"/>
  <c r="S379" i="55"/>
  <c r="AJ379" i="55" s="1"/>
  <c r="AH34" i="55"/>
  <c r="S198" i="55"/>
  <c r="F80" i="55"/>
  <c r="AI125" i="55"/>
  <c r="S399" i="55"/>
  <c r="AJ399" i="55" s="1"/>
  <c r="S300" i="55"/>
  <c r="AJ300" i="55" s="1"/>
  <c r="S434" i="55"/>
  <c r="X47" i="55"/>
  <c r="AI256" i="55"/>
  <c r="Z46" i="55"/>
  <c r="S255" i="55"/>
  <c r="AJ255" i="55" s="1"/>
  <c r="M41" i="55"/>
  <c r="S381" i="55"/>
  <c r="AJ381" i="55" s="1"/>
  <c r="AE262" i="55"/>
  <c r="AD236" i="55"/>
  <c r="S436" i="55"/>
  <c r="AJ436" i="55" s="1"/>
  <c r="S129" i="55"/>
  <c r="AJ129" i="55" s="1"/>
  <c r="S200" i="55"/>
  <c r="AJ200" i="55" s="1"/>
  <c r="AI229" i="55"/>
  <c r="S400" i="55"/>
  <c r="AJ400" i="55" s="1"/>
  <c r="O41" i="55"/>
  <c r="S252" i="55"/>
  <c r="AJ252" i="55" s="1"/>
  <c r="S118" i="55"/>
  <c r="Q46" i="55"/>
  <c r="I334" i="55"/>
  <c r="AG340" i="55"/>
  <c r="Q38" i="55"/>
  <c r="S371" i="55"/>
  <c r="AH43" i="55"/>
  <c r="AE444" i="55"/>
  <c r="X392" i="55"/>
  <c r="L37" i="55"/>
  <c r="S115" i="55"/>
  <c r="AJ115" i="55" s="1"/>
  <c r="AF609" i="55"/>
  <c r="S114" i="55"/>
  <c r="AJ114" i="55" s="1"/>
  <c r="L36" i="55"/>
  <c r="Y418" i="55"/>
  <c r="AI148" i="55"/>
  <c r="AF366" i="55"/>
  <c r="X288" i="55"/>
  <c r="S227" i="55"/>
  <c r="AJ227" i="55" s="1"/>
  <c r="S177" i="55"/>
  <c r="S388" i="55"/>
  <c r="AI251" i="55"/>
  <c r="Y262" i="55"/>
  <c r="O33" i="55"/>
  <c r="AD314" i="55"/>
  <c r="AI380" i="55"/>
  <c r="AI177" i="55"/>
  <c r="AI302" i="55"/>
  <c r="AI146" i="55"/>
  <c r="W314" i="55"/>
  <c r="Z314" i="55"/>
  <c r="I69" i="55"/>
  <c r="F17" i="55"/>
  <c r="X33" i="55"/>
  <c r="S142" i="55"/>
  <c r="AJ142" i="55" s="1"/>
  <c r="S322" i="55"/>
  <c r="AJ322" i="55" s="1"/>
  <c r="S383" i="55"/>
  <c r="AJ383" i="55" s="1"/>
  <c r="Y34" i="55"/>
  <c r="AI34" i="55" s="1"/>
  <c r="F16" i="55"/>
  <c r="I68" i="55"/>
  <c r="F26" i="55"/>
  <c r="I78" i="55"/>
  <c r="S349" i="55"/>
  <c r="AJ349" i="55" s="1"/>
  <c r="AE41" i="55"/>
  <c r="AG40" i="55"/>
  <c r="S226" i="55"/>
  <c r="AJ226" i="55" s="1"/>
  <c r="W392" i="55"/>
  <c r="I65" i="55"/>
  <c r="R46" i="55"/>
  <c r="I198" i="55"/>
  <c r="M44" i="55"/>
  <c r="I66" i="55"/>
  <c r="F14" i="55"/>
  <c r="W38" i="55"/>
  <c r="Q210" i="55"/>
  <c r="AF621" i="55"/>
  <c r="E34" i="55"/>
  <c r="M37" i="55" l="1"/>
  <c r="S165" i="55"/>
  <c r="AJ165" i="55" s="1"/>
  <c r="S125" i="55"/>
  <c r="AJ125" i="55" s="1"/>
  <c r="S150" i="55"/>
  <c r="AJ150" i="55" s="1"/>
  <c r="S307" i="55"/>
  <c r="AJ307" i="55" s="1"/>
  <c r="S354" i="55"/>
  <c r="AJ354" i="55" s="1"/>
  <c r="S425" i="55"/>
  <c r="AJ425" i="55" s="1"/>
  <c r="S204" i="55"/>
  <c r="AJ204" i="55" s="1"/>
  <c r="S432" i="55"/>
  <c r="AJ432" i="55" s="1"/>
  <c r="C46" i="55"/>
  <c r="S297" i="55"/>
  <c r="AJ297" i="55" s="1"/>
  <c r="S327" i="55"/>
  <c r="AJ327" i="55" s="1"/>
  <c r="S296" i="55"/>
  <c r="AJ296" i="55" s="1"/>
  <c r="S193" i="55"/>
  <c r="AJ193" i="55" s="1"/>
  <c r="S178" i="55"/>
  <c r="AJ178" i="55" s="1"/>
  <c r="R210" i="55"/>
  <c r="Q44" i="55"/>
  <c r="L262" i="55"/>
  <c r="R36" i="55"/>
  <c r="Q35" i="55"/>
  <c r="M42" i="55"/>
  <c r="R37" i="55"/>
  <c r="S270" i="55"/>
  <c r="AJ270" i="55" s="1"/>
  <c r="D40" i="55"/>
  <c r="S225" i="55"/>
  <c r="AJ225" i="55" s="1"/>
  <c r="Q36" i="55"/>
  <c r="S321" i="55"/>
  <c r="AJ321" i="55" s="1"/>
  <c r="N40" i="55"/>
  <c r="S355" i="55"/>
  <c r="AJ355" i="55" s="1"/>
  <c r="S173" i="55"/>
  <c r="AJ173" i="55" s="1"/>
  <c r="P600" i="55"/>
  <c r="S358" i="55"/>
  <c r="AJ358" i="55" s="1"/>
  <c r="S164" i="55"/>
  <c r="AJ164" i="55" s="1"/>
  <c r="S337" i="55"/>
  <c r="AJ337" i="55" s="1"/>
  <c r="R43" i="55"/>
  <c r="R35" i="55"/>
  <c r="S244" i="55"/>
  <c r="AJ244" i="55" s="1"/>
  <c r="S374" i="55"/>
  <c r="AJ374" i="55" s="1"/>
  <c r="S431" i="55"/>
  <c r="AJ431" i="55" s="1"/>
  <c r="I251" i="55"/>
  <c r="R38" i="55"/>
  <c r="S254" i="55"/>
  <c r="AJ254" i="55" s="1"/>
  <c r="S176" i="55"/>
  <c r="AJ176" i="55" s="1"/>
  <c r="R48" i="55"/>
  <c r="O38" i="55"/>
  <c r="S403" i="55"/>
  <c r="AJ403" i="55" s="1"/>
  <c r="S256" i="55"/>
  <c r="AJ256" i="55" s="1"/>
  <c r="S311" i="55"/>
  <c r="AJ311" i="55" s="1"/>
  <c r="M38" i="55"/>
  <c r="R44" i="55"/>
  <c r="S428" i="55"/>
  <c r="AJ428" i="55" s="1"/>
  <c r="N42" i="55"/>
  <c r="S326" i="55"/>
  <c r="AJ326" i="55" s="1"/>
  <c r="S401" i="55"/>
  <c r="AJ401" i="55" s="1"/>
  <c r="Q39" i="55"/>
  <c r="S228" i="55"/>
  <c r="AJ228" i="55" s="1"/>
  <c r="S411" i="55"/>
  <c r="AJ411" i="55" s="1"/>
  <c r="AI221" i="55"/>
  <c r="AI274" i="55"/>
  <c r="S174" i="55"/>
  <c r="AJ174" i="55" s="1"/>
  <c r="S168" i="55"/>
  <c r="AJ168" i="55" s="1"/>
  <c r="AH340" i="55"/>
  <c r="S276" i="55"/>
  <c r="AJ276" i="55" s="1"/>
  <c r="AB392" i="55"/>
  <c r="Q45" i="55"/>
  <c r="S223" i="55"/>
  <c r="AJ223" i="55" s="1"/>
  <c r="AH314" i="55"/>
  <c r="I175" i="55"/>
  <c r="S333" i="55"/>
  <c r="AJ333" i="55" s="1"/>
  <c r="Q43" i="55"/>
  <c r="I256" i="55"/>
  <c r="S245" i="55"/>
  <c r="AJ245" i="55" s="1"/>
  <c r="S305" i="55"/>
  <c r="AJ305" i="55" s="1"/>
  <c r="Q42" i="55"/>
  <c r="N39" i="55"/>
  <c r="S359" i="55"/>
  <c r="AJ359" i="55" s="1"/>
  <c r="O46" i="55"/>
  <c r="S356" i="55"/>
  <c r="M36" i="55"/>
  <c r="S271" i="55"/>
  <c r="AJ271" i="55" s="1"/>
  <c r="S247" i="55"/>
  <c r="S280" i="55"/>
  <c r="AJ280" i="55" s="1"/>
  <c r="R39" i="55"/>
  <c r="S302" i="55"/>
  <c r="AJ302" i="55" s="1"/>
  <c r="R41" i="55"/>
  <c r="S205" i="55"/>
  <c r="AJ205" i="55" s="1"/>
  <c r="S352" i="55"/>
  <c r="S323" i="55"/>
  <c r="AJ323" i="55" s="1"/>
  <c r="N210" i="55"/>
  <c r="G43" i="55"/>
  <c r="R45" i="55"/>
  <c r="O34" i="55"/>
  <c r="S282" i="55"/>
  <c r="AJ282" i="55" s="1"/>
  <c r="C40" i="55"/>
  <c r="S147" i="55"/>
  <c r="AJ147" i="55" s="1"/>
  <c r="S331" i="55"/>
  <c r="AJ331" i="55" s="1"/>
  <c r="S218" i="55"/>
  <c r="AJ218" i="55" s="1"/>
  <c r="S438" i="55"/>
  <c r="AJ438" i="55" s="1"/>
  <c r="S197" i="55"/>
  <c r="AJ197" i="55" s="1"/>
  <c r="Q48" i="55"/>
  <c r="S380" i="55"/>
  <c r="S407" i="55"/>
  <c r="AJ407" i="55" s="1"/>
  <c r="AI325" i="55"/>
  <c r="S348" i="55"/>
  <c r="AJ348" i="55" s="1"/>
  <c r="O48" i="55"/>
  <c r="AI37" i="55"/>
  <c r="S243" i="55"/>
  <c r="AJ243" i="55" s="1"/>
  <c r="AI404" i="55"/>
  <c r="AI309" i="55"/>
  <c r="I76" i="55"/>
  <c r="S217" i="55"/>
  <c r="AJ217" i="55" s="1"/>
  <c r="S430" i="55"/>
  <c r="AJ430" i="55" s="1"/>
  <c r="S192" i="55"/>
  <c r="AJ192" i="55" s="1"/>
  <c r="S151" i="55"/>
  <c r="AJ151" i="55" s="1"/>
  <c r="S242" i="55"/>
  <c r="AJ242" i="55" s="1"/>
  <c r="S230" i="55"/>
  <c r="AJ230" i="55" s="1"/>
  <c r="S402" i="55"/>
  <c r="AJ402" i="55" s="1"/>
  <c r="O37" i="55"/>
  <c r="O45" i="55"/>
  <c r="S222" i="55"/>
  <c r="AJ222" i="55" s="1"/>
  <c r="E36" i="55"/>
  <c r="S196" i="55"/>
  <c r="AJ196" i="55" s="1"/>
  <c r="N36" i="55"/>
  <c r="S175" i="55"/>
  <c r="AJ175" i="55" s="1"/>
  <c r="Q34" i="55"/>
  <c r="S253" i="55"/>
  <c r="AJ253" i="55" s="1"/>
  <c r="S191" i="55"/>
  <c r="AJ191" i="55" s="1"/>
  <c r="N41" i="55"/>
  <c r="S320" i="55"/>
  <c r="AJ320" i="55" s="1"/>
  <c r="N48" i="55"/>
  <c r="S336" i="55"/>
  <c r="AJ336" i="55" s="1"/>
  <c r="S312" i="55"/>
  <c r="AJ312" i="55" s="1"/>
  <c r="S166" i="55"/>
  <c r="AJ166" i="55" s="1"/>
  <c r="AB444" i="55"/>
  <c r="AJ177" i="55"/>
  <c r="I434" i="55"/>
  <c r="AJ352" i="55"/>
  <c r="AJ380" i="55"/>
  <c r="H44" i="55"/>
  <c r="I398" i="55"/>
  <c r="H39" i="55"/>
  <c r="I268" i="55"/>
  <c r="I426" i="55"/>
  <c r="I405" i="55"/>
  <c r="I386" i="55"/>
  <c r="S298" i="55"/>
  <c r="AJ298" i="55" s="1"/>
  <c r="AC366" i="55"/>
  <c r="AI356" i="55"/>
  <c r="AJ356" i="55" s="1"/>
  <c r="I163" i="55"/>
  <c r="AE132" i="55"/>
  <c r="O35" i="55"/>
  <c r="D340" i="55"/>
  <c r="N444" i="55"/>
  <c r="I178" i="55"/>
  <c r="I270" i="55"/>
  <c r="I390" i="55"/>
  <c r="I432" i="55"/>
  <c r="I311" i="55"/>
  <c r="H340" i="55"/>
  <c r="R340" i="55"/>
  <c r="M288" i="55"/>
  <c r="AJ434" i="55"/>
  <c r="S423" i="55"/>
  <c r="S330" i="55"/>
  <c r="AJ330" i="55" s="1"/>
  <c r="Q418" i="55"/>
  <c r="E35" i="55"/>
  <c r="AI283" i="55"/>
  <c r="D48" i="55"/>
  <c r="L38" i="55"/>
  <c r="M45" i="55"/>
  <c r="N46" i="55"/>
  <c r="R42" i="55"/>
  <c r="M35" i="55"/>
  <c r="I433" i="55"/>
  <c r="S268" i="55"/>
  <c r="AJ268" i="55" s="1"/>
  <c r="AI377" i="55"/>
  <c r="I149" i="55"/>
  <c r="N236" i="55"/>
  <c r="I137" i="55"/>
  <c r="P210" i="55"/>
  <c r="D43" i="55"/>
  <c r="I152" i="55"/>
  <c r="E45" i="55"/>
  <c r="I197" i="55"/>
  <c r="I196" i="55"/>
  <c r="G45" i="55"/>
  <c r="I275" i="55"/>
  <c r="H38" i="55"/>
  <c r="C42" i="55"/>
  <c r="I165" i="55"/>
  <c r="I223" i="55"/>
  <c r="D35" i="55"/>
  <c r="I400" i="55"/>
  <c r="S144" i="55"/>
  <c r="AJ144" i="55" s="1"/>
  <c r="G35" i="55"/>
  <c r="C48" i="55"/>
  <c r="I410" i="55"/>
  <c r="I401" i="55"/>
  <c r="E38" i="55"/>
  <c r="I299" i="55"/>
  <c r="I138" i="55"/>
  <c r="I222" i="55"/>
  <c r="I355" i="55"/>
  <c r="AB39" i="55"/>
  <c r="I254" i="55"/>
  <c r="O262" i="55"/>
  <c r="I312" i="55"/>
  <c r="I338" i="55"/>
  <c r="AI413" i="55"/>
  <c r="V418" i="55"/>
  <c r="AI199" i="55"/>
  <c r="V43" i="55"/>
  <c r="V210" i="55"/>
  <c r="S194" i="55"/>
  <c r="AJ194" i="55" s="1"/>
  <c r="S277" i="55"/>
  <c r="AJ277" i="55" s="1"/>
  <c r="I143" i="55"/>
  <c r="Z38" i="55"/>
  <c r="AI38" i="55" s="1"/>
  <c r="AI272" i="55"/>
  <c r="Z288" i="55"/>
  <c r="AI257" i="55"/>
  <c r="V262" i="55"/>
  <c r="O36" i="55"/>
  <c r="S170" i="55"/>
  <c r="AJ170" i="55" s="1"/>
  <c r="AC43" i="55"/>
  <c r="M444" i="55"/>
  <c r="S385" i="55"/>
  <c r="AJ385" i="55" s="1"/>
  <c r="S350" i="55"/>
  <c r="AJ350" i="55" s="1"/>
  <c r="AJ293" i="55"/>
  <c r="M340" i="55"/>
  <c r="S224" i="55"/>
  <c r="AJ224" i="55" s="1"/>
  <c r="AJ241" i="55"/>
  <c r="N262" i="55"/>
  <c r="S171" i="55"/>
  <c r="AJ171" i="55" s="1"/>
  <c r="I250" i="55"/>
  <c r="AC288" i="55"/>
  <c r="H42" i="55"/>
  <c r="AB366" i="55"/>
  <c r="Q340" i="55"/>
  <c r="L46" i="55"/>
  <c r="AI195" i="55"/>
  <c r="I174" i="55"/>
  <c r="I255" i="55"/>
  <c r="S295" i="55"/>
  <c r="AJ295" i="55" s="1"/>
  <c r="H48" i="55"/>
  <c r="S149" i="55"/>
  <c r="AJ149" i="55" s="1"/>
  <c r="S372" i="55"/>
  <c r="AJ372" i="55" s="1"/>
  <c r="S424" i="55"/>
  <c r="AJ424" i="55" s="1"/>
  <c r="G34" i="55"/>
  <c r="G39" i="55"/>
  <c r="I201" i="55"/>
  <c r="S328" i="55"/>
  <c r="AJ328" i="55" s="1"/>
  <c r="I192" i="55"/>
  <c r="G44" i="55"/>
  <c r="I245" i="55"/>
  <c r="E37" i="55"/>
  <c r="I425" i="55"/>
  <c r="I372" i="55"/>
  <c r="C38" i="55"/>
  <c r="I356" i="55"/>
  <c r="I202" i="55"/>
  <c r="P418" i="55"/>
  <c r="P288" i="55"/>
  <c r="X132" i="55"/>
  <c r="M262" i="55"/>
  <c r="S36" i="55"/>
  <c r="AJ36" i="55" s="1"/>
  <c r="O314" i="55"/>
  <c r="S141" i="55"/>
  <c r="AJ141" i="55" s="1"/>
  <c r="I497" i="55"/>
  <c r="I194" i="55"/>
  <c r="I277" i="55"/>
  <c r="AA132" i="55"/>
  <c r="S272" i="55"/>
  <c r="R444" i="55"/>
  <c r="C43" i="55"/>
  <c r="AJ189" i="55"/>
  <c r="S70" i="55"/>
  <c r="P18" i="55"/>
  <c r="I350" i="55"/>
  <c r="AJ121" i="55"/>
  <c r="I224" i="55"/>
  <c r="M47" i="55"/>
  <c r="I549" i="55"/>
  <c r="M43" i="55"/>
  <c r="S41" i="55"/>
  <c r="AJ41" i="55" s="1"/>
  <c r="M34" i="55"/>
  <c r="S34" i="55" s="1"/>
  <c r="AJ34" i="55" s="1"/>
  <c r="R47" i="55"/>
  <c r="I171" i="55"/>
  <c r="AC39" i="55"/>
  <c r="AC132" i="55"/>
  <c r="AH44" i="55"/>
  <c r="AB288" i="55"/>
  <c r="AI288" i="55" s="1"/>
  <c r="Y289" i="55" s="1"/>
  <c r="AI273" i="55"/>
  <c r="AJ273" i="55" s="1"/>
  <c r="P366" i="55"/>
  <c r="N38" i="55"/>
  <c r="S145" i="55"/>
  <c r="AJ145" i="55" s="1"/>
  <c r="I428" i="55"/>
  <c r="I345" i="55"/>
  <c r="S206" i="55"/>
  <c r="AJ206" i="55" s="1"/>
  <c r="D41" i="55"/>
  <c r="I253" i="55"/>
  <c r="AJ111" i="55"/>
  <c r="Q33" i="55"/>
  <c r="G37" i="55"/>
  <c r="I172" i="55"/>
  <c r="P340" i="55"/>
  <c r="I337" i="55"/>
  <c r="S338" i="55"/>
  <c r="AJ338" i="55" s="1"/>
  <c r="M48" i="55"/>
  <c r="R392" i="55"/>
  <c r="L42" i="55"/>
  <c r="S120" i="55"/>
  <c r="AJ120" i="55" s="1"/>
  <c r="R314" i="55"/>
  <c r="I242" i="55"/>
  <c r="I216" i="55"/>
  <c r="G40" i="55"/>
  <c r="I354" i="55"/>
  <c r="N340" i="55"/>
  <c r="G38" i="55"/>
  <c r="I218" i="55"/>
  <c r="D45" i="55"/>
  <c r="I409" i="55"/>
  <c r="I431" i="55"/>
  <c r="I346" i="55"/>
  <c r="B33" i="55"/>
  <c r="I111" i="55"/>
  <c r="I305" i="55"/>
  <c r="I380" i="55"/>
  <c r="I373" i="55"/>
  <c r="I322" i="55"/>
  <c r="I225" i="55"/>
  <c r="I436" i="55"/>
  <c r="P184" i="55"/>
  <c r="AC47" i="55"/>
  <c r="AI47" i="55" s="1"/>
  <c r="R366" i="55"/>
  <c r="Q392" i="55"/>
  <c r="AI198" i="55"/>
  <c r="AJ198" i="55" s="1"/>
  <c r="AC210" i="55"/>
  <c r="S216" i="55"/>
  <c r="AJ216" i="55" s="1"/>
  <c r="AJ215" i="55"/>
  <c r="R236" i="55"/>
  <c r="AI335" i="55"/>
  <c r="V340" i="55"/>
  <c r="S229" i="55"/>
  <c r="AJ229" i="55" s="1"/>
  <c r="AI33" i="55"/>
  <c r="Q37" i="55"/>
  <c r="S37" i="55" s="1"/>
  <c r="AJ37" i="55" s="1"/>
  <c r="Q314" i="55"/>
  <c r="S169" i="55"/>
  <c r="N314" i="55"/>
  <c r="S278" i="55"/>
  <c r="AJ278" i="55" s="1"/>
  <c r="H471" i="55"/>
  <c r="E471" i="55"/>
  <c r="F471" i="55"/>
  <c r="C471" i="55"/>
  <c r="G471" i="55"/>
  <c r="B471" i="55"/>
  <c r="D471" i="55"/>
  <c r="N34" i="55"/>
  <c r="H47" i="55"/>
  <c r="AH39" i="55"/>
  <c r="AH236" i="55"/>
  <c r="AC262" i="55"/>
  <c r="L39" i="55"/>
  <c r="M184" i="55"/>
  <c r="AI179" i="55"/>
  <c r="V184" i="55"/>
  <c r="AB132" i="55"/>
  <c r="AI117" i="55"/>
  <c r="S334" i="55"/>
  <c r="AJ334" i="55" s="1"/>
  <c r="I575" i="55"/>
  <c r="S408" i="55"/>
  <c r="AJ408" i="55" s="1"/>
  <c r="M46" i="55"/>
  <c r="AI439" i="55"/>
  <c r="V444" i="55"/>
  <c r="AI429" i="55"/>
  <c r="I326" i="55"/>
  <c r="C44" i="55"/>
  <c r="AJ319" i="55"/>
  <c r="S406" i="55"/>
  <c r="AJ406" i="55" s="1"/>
  <c r="G42" i="55"/>
  <c r="I150" i="55"/>
  <c r="H37" i="55"/>
  <c r="I303" i="55"/>
  <c r="I402" i="55"/>
  <c r="I383" i="55"/>
  <c r="C340" i="55"/>
  <c r="I227" i="55"/>
  <c r="I307" i="55"/>
  <c r="I173" i="55"/>
  <c r="C47" i="55"/>
  <c r="I424" i="55"/>
  <c r="I241" i="55"/>
  <c r="I217" i="55"/>
  <c r="I332" i="55"/>
  <c r="N184" i="55"/>
  <c r="Q47" i="55"/>
  <c r="AJ371" i="55"/>
  <c r="AC184" i="55"/>
  <c r="R34" i="55"/>
  <c r="I310" i="55"/>
  <c r="S485" i="55"/>
  <c r="P69" i="55"/>
  <c r="I145" i="55"/>
  <c r="AJ345" i="55"/>
  <c r="C35" i="55"/>
  <c r="N35" i="55"/>
  <c r="Q184" i="55"/>
  <c r="I229" i="55"/>
  <c r="R418" i="55"/>
  <c r="S353" i="55"/>
  <c r="AJ353" i="55" s="1"/>
  <c r="I378" i="55"/>
  <c r="AI231" i="55"/>
  <c r="V236" i="55"/>
  <c r="H40" i="55"/>
  <c r="I169" i="55"/>
  <c r="S329" i="55"/>
  <c r="AJ329" i="55" s="1"/>
  <c r="Q444" i="55"/>
  <c r="I75" i="55"/>
  <c r="I80" i="55" s="1"/>
  <c r="F23" i="55"/>
  <c r="S308" i="55"/>
  <c r="AJ308" i="55" s="1"/>
  <c r="E314" i="55"/>
  <c r="S304" i="55"/>
  <c r="AJ304" i="55" s="1"/>
  <c r="M314" i="55"/>
  <c r="AI247" i="55"/>
  <c r="AJ247" i="55" s="1"/>
  <c r="O366" i="55"/>
  <c r="M366" i="55"/>
  <c r="M33" i="55"/>
  <c r="M132" i="55"/>
  <c r="I384" i="55"/>
  <c r="AI351" i="55"/>
  <c r="AH288" i="55"/>
  <c r="I295" i="55"/>
  <c r="I360" i="55"/>
  <c r="I374" i="55"/>
  <c r="N288" i="55"/>
  <c r="O288" i="55"/>
  <c r="R184" i="55"/>
  <c r="S303" i="55"/>
  <c r="AJ303" i="55" s="1"/>
  <c r="C39" i="55"/>
  <c r="S433" i="55"/>
  <c r="AJ433" i="55" s="1"/>
  <c r="AC314" i="55"/>
  <c r="I327" i="55"/>
  <c r="I412" i="55"/>
  <c r="I279" i="55"/>
  <c r="I376" i="55"/>
  <c r="I278" i="55"/>
  <c r="I116" i="55"/>
  <c r="I273" i="55"/>
  <c r="H46" i="55"/>
  <c r="I358" i="55"/>
  <c r="S484" i="55"/>
  <c r="P68" i="55"/>
  <c r="I298" i="55"/>
  <c r="I191" i="55"/>
  <c r="I321" i="55"/>
  <c r="I375" i="55"/>
  <c r="I347" i="55"/>
  <c r="I349" i="55"/>
  <c r="I230" i="55"/>
  <c r="H43" i="55"/>
  <c r="I247" i="55"/>
  <c r="I204" i="55"/>
  <c r="D47" i="55"/>
  <c r="C45" i="55"/>
  <c r="I359" i="55"/>
  <c r="E33" i="55"/>
  <c r="C34" i="55"/>
  <c r="I221" i="55"/>
  <c r="I437" i="55"/>
  <c r="S437" i="55"/>
  <c r="AJ437" i="55" s="1"/>
  <c r="R132" i="55"/>
  <c r="H41" i="55"/>
  <c r="I243" i="55"/>
  <c r="I325" i="55"/>
  <c r="I142" i="55"/>
  <c r="I323" i="55"/>
  <c r="D37" i="55"/>
  <c r="I306" i="55"/>
  <c r="S378" i="55"/>
  <c r="AJ378" i="55" s="1"/>
  <c r="I301" i="55"/>
  <c r="I249" i="55"/>
  <c r="G46" i="55"/>
  <c r="I320" i="55"/>
  <c r="I438" i="55"/>
  <c r="I407" i="55"/>
  <c r="I166" i="55"/>
  <c r="G48" i="55"/>
  <c r="I348" i="55"/>
  <c r="I282" i="55"/>
  <c r="G340" i="55"/>
  <c r="E47" i="55"/>
  <c r="I269" i="55"/>
  <c r="AI248" i="55"/>
  <c r="I147" i="55"/>
  <c r="I190" i="55"/>
  <c r="I381" i="55"/>
  <c r="H45" i="55"/>
  <c r="I252" i="55"/>
  <c r="I226" i="55"/>
  <c r="I193" i="55"/>
  <c r="C37" i="55"/>
  <c r="I406" i="55"/>
  <c r="I404" i="55"/>
  <c r="I228" i="55"/>
  <c r="I200" i="55"/>
  <c r="G210" i="55"/>
  <c r="D36" i="55"/>
  <c r="E41" i="55"/>
  <c r="S117" i="55"/>
  <c r="I170" i="55"/>
  <c r="L210" i="55"/>
  <c r="I403" i="55"/>
  <c r="I164" i="55"/>
  <c r="I168" i="55"/>
  <c r="I203" i="55"/>
  <c r="C36" i="55"/>
  <c r="H36" i="55"/>
  <c r="N418" i="55"/>
  <c r="G41" i="55"/>
  <c r="E48" i="55"/>
  <c r="I220" i="55"/>
  <c r="E46" i="55"/>
  <c r="O184" i="55"/>
  <c r="D42" i="55"/>
  <c r="I331" i="55"/>
  <c r="N366" i="55"/>
  <c r="O392" i="55"/>
  <c r="I389" i="55"/>
  <c r="S309" i="55"/>
  <c r="AJ309" i="55" s="1"/>
  <c r="I336" i="55"/>
  <c r="G47" i="55"/>
  <c r="S167" i="55"/>
  <c r="AJ167" i="55" s="1"/>
  <c r="AC42" i="55"/>
  <c r="AI42" i="55" s="1"/>
  <c r="Q288" i="55"/>
  <c r="AB184" i="55"/>
  <c r="AI169" i="55"/>
  <c r="S339" i="55"/>
  <c r="AJ339" i="55" s="1"/>
  <c r="O42" i="55"/>
  <c r="AC44" i="55"/>
  <c r="AI44" i="55" s="1"/>
  <c r="AI122" i="55"/>
  <c r="AJ122" i="55" s="1"/>
  <c r="S220" i="55"/>
  <c r="AJ220" i="55" s="1"/>
  <c r="S373" i="55"/>
  <c r="AJ373" i="55" s="1"/>
  <c r="S351" i="55"/>
  <c r="AC236" i="55"/>
  <c r="I430" i="55"/>
  <c r="AB418" i="55"/>
  <c r="AB340" i="55"/>
  <c r="AI378" i="55"/>
  <c r="S138" i="55"/>
  <c r="AJ138" i="55" s="1"/>
  <c r="I308" i="55"/>
  <c r="AB40" i="55"/>
  <c r="AI40" i="55" s="1"/>
  <c r="AI118" i="55"/>
  <c r="AJ118" i="55" s="1"/>
  <c r="AI357" i="55"/>
  <c r="V45" i="55"/>
  <c r="AI45" i="55" s="1"/>
  <c r="V366" i="55"/>
  <c r="L418" i="55"/>
  <c r="C210" i="55"/>
  <c r="I297" i="55"/>
  <c r="I397" i="55"/>
  <c r="I294" i="55"/>
  <c r="I371" i="55"/>
  <c r="I379" i="55"/>
  <c r="I118" i="55"/>
  <c r="N47" i="55"/>
  <c r="AI387" i="55"/>
  <c r="V392" i="55"/>
  <c r="S267" i="55"/>
  <c r="AH132" i="55"/>
  <c r="I333" i="55"/>
  <c r="C33" i="55"/>
  <c r="I276" i="55"/>
  <c r="W132" i="55"/>
  <c r="L33" i="55"/>
  <c r="M210" i="55"/>
  <c r="I296" i="55"/>
  <c r="G33" i="55"/>
  <c r="I271" i="55"/>
  <c r="I146" i="55"/>
  <c r="C41" i="55"/>
  <c r="I411" i="55"/>
  <c r="D34" i="55"/>
  <c r="I244" i="55"/>
  <c r="I427" i="55"/>
  <c r="I141" i="55"/>
  <c r="H35" i="55"/>
  <c r="I139" i="55"/>
  <c r="D39" i="55"/>
  <c r="G36" i="55"/>
  <c r="I195" i="55"/>
  <c r="L288" i="55"/>
  <c r="C314" i="55"/>
  <c r="I353" i="55"/>
  <c r="I248" i="55"/>
  <c r="I352" i="55"/>
  <c r="I246" i="55"/>
  <c r="P236" i="55"/>
  <c r="H34" i="55"/>
  <c r="I151" i="55"/>
  <c r="D44" i="55"/>
  <c r="I399" i="55"/>
  <c r="I280" i="55"/>
  <c r="N392" i="55"/>
  <c r="S398" i="55"/>
  <c r="AJ398" i="55" s="1"/>
  <c r="I339" i="55"/>
  <c r="AJ137" i="55"/>
  <c r="L132" i="55"/>
  <c r="Q236" i="55"/>
  <c r="R262" i="55"/>
  <c r="I351" i="55"/>
  <c r="M392" i="55"/>
  <c r="AB236" i="55"/>
  <c r="S163" i="55"/>
  <c r="L184" i="55"/>
  <c r="Q366" i="55"/>
  <c r="S281" i="55"/>
  <c r="AJ281" i="55" s="1"/>
  <c r="S35" i="55"/>
  <c r="AJ35" i="55" s="1"/>
  <c r="S140" i="55"/>
  <c r="AJ140" i="55" s="1"/>
  <c r="S251" i="55"/>
  <c r="AJ251" i="55" s="1"/>
  <c r="M39" i="55"/>
  <c r="AF132" i="55"/>
  <c r="AI127" i="55"/>
  <c r="R288" i="55"/>
  <c r="AH47" i="55"/>
  <c r="AH210" i="55"/>
  <c r="AI361" i="55"/>
  <c r="AC418" i="55"/>
  <c r="AC392" i="55"/>
  <c r="AI143" i="55"/>
  <c r="AG132" i="55"/>
  <c r="AC444" i="55"/>
  <c r="AJ397" i="55"/>
  <c r="M236" i="55"/>
  <c r="I523" i="55"/>
  <c r="P314" i="55"/>
  <c r="P444" i="55"/>
  <c r="S404" i="55" l="1"/>
  <c r="AJ404" i="55" s="1"/>
  <c r="O444" i="55"/>
  <c r="I408" i="55"/>
  <c r="I114" i="55"/>
  <c r="S221" i="55"/>
  <c r="S48" i="55"/>
  <c r="AJ48" i="55" s="1"/>
  <c r="S257" i="55"/>
  <c r="AJ257" i="55" s="1"/>
  <c r="O47" i="55"/>
  <c r="S413" i="55"/>
  <c r="AJ413" i="55" s="1"/>
  <c r="S361" i="55"/>
  <c r="AJ361" i="55" s="1"/>
  <c r="B35" i="55"/>
  <c r="D46" i="55"/>
  <c r="P158" i="55"/>
  <c r="E210" i="55"/>
  <c r="I177" i="55"/>
  <c r="S203" i="55"/>
  <c r="AJ203" i="55" s="1"/>
  <c r="AH289" i="55"/>
  <c r="O40" i="55"/>
  <c r="I300" i="55"/>
  <c r="I309" i="55"/>
  <c r="I281" i="55"/>
  <c r="I123" i="55"/>
  <c r="O43" i="55"/>
  <c r="I115" i="55"/>
  <c r="D210" i="55"/>
  <c r="S179" i="55"/>
  <c r="AJ179" i="55" s="1"/>
  <c r="I176" i="55"/>
  <c r="AJ221" i="55"/>
  <c r="AJ117" i="55"/>
  <c r="H132" i="55"/>
  <c r="AI340" i="55"/>
  <c r="V341" i="55"/>
  <c r="S429" i="55"/>
  <c r="AJ429" i="55" s="1"/>
  <c r="AJ163" i="55"/>
  <c r="G262" i="55"/>
  <c r="I113" i="55"/>
  <c r="AD289" i="55"/>
  <c r="D81" i="55"/>
  <c r="H81" i="55"/>
  <c r="F81" i="55"/>
  <c r="C81" i="55"/>
  <c r="E81" i="55"/>
  <c r="G81" i="55"/>
  <c r="B81" i="55"/>
  <c r="I81" i="55" s="1"/>
  <c r="S47" i="55"/>
  <c r="AJ47" i="55" s="1"/>
  <c r="S232" i="55"/>
  <c r="AJ232" i="55" s="1"/>
  <c r="S284" i="55"/>
  <c r="AJ284" i="55" s="1"/>
  <c r="H288" i="55"/>
  <c r="M418" i="55"/>
  <c r="E366" i="55"/>
  <c r="H314" i="55"/>
  <c r="AJ267" i="55"/>
  <c r="S288" i="55"/>
  <c r="I122" i="55"/>
  <c r="AI366" i="55"/>
  <c r="I189" i="55"/>
  <c r="B34" i="55"/>
  <c r="D314" i="55"/>
  <c r="I124" i="55"/>
  <c r="AB262" i="55"/>
  <c r="O44" i="55"/>
  <c r="G392" i="55"/>
  <c r="B392" i="55"/>
  <c r="I429" i="55"/>
  <c r="S274" i="55"/>
  <c r="AJ274" i="55" s="1"/>
  <c r="D38" i="55"/>
  <c r="I126" i="55"/>
  <c r="AG289" i="55"/>
  <c r="O418" i="55"/>
  <c r="AF289" i="55"/>
  <c r="B236" i="55"/>
  <c r="S387" i="55"/>
  <c r="AJ387" i="55" s="1"/>
  <c r="L392" i="55"/>
  <c r="B37" i="55"/>
  <c r="C236" i="55"/>
  <c r="I319" i="55"/>
  <c r="B40" i="55"/>
  <c r="E184" i="55"/>
  <c r="E236" i="55"/>
  <c r="N132" i="55"/>
  <c r="B41" i="55"/>
  <c r="I112" i="55"/>
  <c r="O132" i="55"/>
  <c r="I329" i="55"/>
  <c r="G314" i="55"/>
  <c r="E43" i="55"/>
  <c r="C184" i="55"/>
  <c r="I471" i="55"/>
  <c r="H236" i="55"/>
  <c r="B132" i="55"/>
  <c r="S42" i="55"/>
  <c r="AJ42" i="55" s="1"/>
  <c r="H444" i="55"/>
  <c r="S335" i="55"/>
  <c r="AJ335" i="55" s="1"/>
  <c r="L340" i="55"/>
  <c r="I120" i="55"/>
  <c r="B48" i="55"/>
  <c r="B288" i="55"/>
  <c r="C288" i="55"/>
  <c r="D33" i="55"/>
  <c r="O236" i="55"/>
  <c r="I167" i="55"/>
  <c r="AI444" i="55"/>
  <c r="V445" i="55"/>
  <c r="S180" i="55"/>
  <c r="AJ180" i="55" s="1"/>
  <c r="I206" i="55"/>
  <c r="S33" i="55"/>
  <c r="AB341" i="55"/>
  <c r="P39" i="55"/>
  <c r="I119" i="55"/>
  <c r="I293" i="55"/>
  <c r="S68" i="55"/>
  <c r="P16" i="55"/>
  <c r="I121" i="55"/>
  <c r="D184" i="55"/>
  <c r="AJ169" i="55"/>
  <c r="Q132" i="55"/>
  <c r="AJ272" i="55"/>
  <c r="C262" i="55"/>
  <c r="I302" i="55"/>
  <c r="S143" i="55"/>
  <c r="AJ143" i="55" s="1"/>
  <c r="B42" i="55"/>
  <c r="AI418" i="55"/>
  <c r="V419" i="55" s="1"/>
  <c r="E262" i="55"/>
  <c r="I267" i="55"/>
  <c r="D262" i="55"/>
  <c r="I272" i="55"/>
  <c r="D132" i="55"/>
  <c r="S195" i="55"/>
  <c r="AJ423" i="55"/>
  <c r="S199" i="55"/>
  <c r="AJ199" i="55" s="1"/>
  <c r="L43" i="55"/>
  <c r="B46" i="55"/>
  <c r="E444" i="55"/>
  <c r="G132" i="55"/>
  <c r="I127" i="55"/>
  <c r="B418" i="55"/>
  <c r="G236" i="55"/>
  <c r="AI392" i="55"/>
  <c r="AC393" i="55" s="1"/>
  <c r="I117" i="55"/>
  <c r="AJ351" i="55"/>
  <c r="Q262" i="55"/>
  <c r="S357" i="55"/>
  <c r="L366" i="55"/>
  <c r="L45" i="55"/>
  <c r="D366" i="55"/>
  <c r="B314" i="55"/>
  <c r="S231" i="55"/>
  <c r="AJ231" i="55" s="1"/>
  <c r="L236" i="55"/>
  <c r="AI236" i="55"/>
  <c r="V237" i="55" s="1"/>
  <c r="I205" i="55"/>
  <c r="AB54" i="55"/>
  <c r="AI39" i="55"/>
  <c r="S299" i="55"/>
  <c r="AI262" i="55"/>
  <c r="V263" i="55" s="1"/>
  <c r="D236" i="55"/>
  <c r="S38" i="55"/>
  <c r="AJ38" i="55" s="1"/>
  <c r="I330" i="55"/>
  <c r="O39" i="55"/>
  <c r="S148" i="55"/>
  <c r="AJ148" i="55" s="1"/>
  <c r="H262" i="55"/>
  <c r="X289" i="55"/>
  <c r="AA289" i="55"/>
  <c r="I35" i="55"/>
  <c r="AE289" i="55"/>
  <c r="S362" i="55"/>
  <c r="AJ362" i="55" s="1"/>
  <c r="AI132" i="55"/>
  <c r="I199" i="55"/>
  <c r="S418" i="55"/>
  <c r="AC419" i="55"/>
  <c r="D392" i="55"/>
  <c r="S283" i="55"/>
  <c r="AJ283" i="55" s="1"/>
  <c r="B39" i="55"/>
  <c r="AB419" i="55"/>
  <c r="I357" i="55"/>
  <c r="H210" i="55"/>
  <c r="E418" i="55"/>
  <c r="B38" i="55"/>
  <c r="G444" i="55"/>
  <c r="G184" i="55"/>
  <c r="S69" i="55"/>
  <c r="P17" i="55"/>
  <c r="I215" i="55"/>
  <c r="C366" i="55"/>
  <c r="G366" i="55"/>
  <c r="I125" i="55"/>
  <c r="S127" i="55"/>
  <c r="AJ127" i="55" s="1"/>
  <c r="I304" i="55"/>
  <c r="AB289" i="55"/>
  <c r="O340" i="55"/>
  <c r="I423" i="55"/>
  <c r="C444" i="55"/>
  <c r="AI210" i="55"/>
  <c r="AC211" i="55" s="1"/>
  <c r="V211" i="55"/>
  <c r="H366" i="55"/>
  <c r="S439" i="55"/>
  <c r="AJ439" i="55" s="1"/>
  <c r="E39" i="55"/>
  <c r="D444" i="55"/>
  <c r="O210" i="55"/>
  <c r="S325" i="55"/>
  <c r="G288" i="55"/>
  <c r="D418" i="55"/>
  <c r="S46" i="55"/>
  <c r="AJ46" i="55" s="1"/>
  <c r="B44" i="55"/>
  <c r="I335" i="55"/>
  <c r="S258" i="55"/>
  <c r="AJ258" i="55" s="1"/>
  <c r="I140" i="55"/>
  <c r="C418" i="55"/>
  <c r="P132" i="55"/>
  <c r="B36" i="55"/>
  <c r="H184" i="55"/>
  <c r="D288" i="55"/>
  <c r="L314" i="55"/>
  <c r="AI184" i="55"/>
  <c r="V185" i="55"/>
  <c r="W289" i="55"/>
  <c r="B47" i="55"/>
  <c r="H392" i="55"/>
  <c r="H418" i="55"/>
  <c r="V289" i="55"/>
  <c r="AC289" i="55"/>
  <c r="B444" i="55"/>
  <c r="Z289" i="55"/>
  <c r="AI43" i="55"/>
  <c r="AB314" i="55"/>
  <c r="AI299" i="55"/>
  <c r="G418" i="55"/>
  <c r="L444" i="55"/>
  <c r="H33" i="55"/>
  <c r="I33" i="55" l="1"/>
  <c r="I257" i="55"/>
  <c r="I262" i="55" s="1"/>
  <c r="F263" i="55" s="1"/>
  <c r="I387" i="55"/>
  <c r="S444" i="55"/>
  <c r="T444" i="55" s="1"/>
  <c r="I361" i="55"/>
  <c r="I366" i="55" s="1"/>
  <c r="S39" i="55"/>
  <c r="AJ39" i="55" s="1"/>
  <c r="S184" i="55"/>
  <c r="S132" i="55"/>
  <c r="B366" i="55"/>
  <c r="C392" i="55"/>
  <c r="E263" i="55"/>
  <c r="D263" i="55"/>
  <c r="H263" i="55"/>
  <c r="G263" i="55"/>
  <c r="C263" i="55"/>
  <c r="I132" i="55"/>
  <c r="I38" i="55"/>
  <c r="I179" i="55"/>
  <c r="I184" i="55" s="1"/>
  <c r="I388" i="55"/>
  <c r="I413" i="55"/>
  <c r="I418" i="55" s="1"/>
  <c r="R445" i="55"/>
  <c r="N445" i="55"/>
  <c r="AJ444" i="55"/>
  <c r="M445" i="55"/>
  <c r="Q445" i="55"/>
  <c r="P445" i="55"/>
  <c r="E44" i="55"/>
  <c r="I148" i="55"/>
  <c r="S44" i="55"/>
  <c r="AJ44" i="55" s="1"/>
  <c r="I34" i="55"/>
  <c r="AA367" i="55"/>
  <c r="Z367" i="55"/>
  <c r="AF367" i="55"/>
  <c r="X367" i="55"/>
  <c r="W367" i="55"/>
  <c r="AE367" i="55"/>
  <c r="Y367" i="55"/>
  <c r="AH367" i="55"/>
  <c r="AD367" i="55"/>
  <c r="AG367" i="55"/>
  <c r="B45" i="55"/>
  <c r="AA185" i="55"/>
  <c r="Z185" i="55"/>
  <c r="X185" i="55"/>
  <c r="AH185" i="55"/>
  <c r="AF185" i="55"/>
  <c r="Y185" i="55"/>
  <c r="AD185" i="55"/>
  <c r="W185" i="55"/>
  <c r="AI185" i="55" s="1"/>
  <c r="AE185" i="55"/>
  <c r="AG185" i="55"/>
  <c r="N419" i="55"/>
  <c r="M419" i="55"/>
  <c r="O419" i="55"/>
  <c r="L419" i="55"/>
  <c r="Q419" i="55"/>
  <c r="R419" i="55"/>
  <c r="T418" i="55"/>
  <c r="P419" i="55"/>
  <c r="AJ418" i="55"/>
  <c r="S45" i="55"/>
  <c r="AJ45" i="55" s="1"/>
  <c r="AJ195" i="55"/>
  <c r="S210" i="55"/>
  <c r="AC367" i="55"/>
  <c r="I44" i="55"/>
  <c r="Y237" i="55"/>
  <c r="AA237" i="55"/>
  <c r="X237" i="55"/>
  <c r="W237" i="55"/>
  <c r="AD237" i="55"/>
  <c r="AF237" i="55"/>
  <c r="Z237" i="55"/>
  <c r="AE237" i="55"/>
  <c r="AG237" i="55"/>
  <c r="E42" i="55"/>
  <c r="I328" i="55"/>
  <c r="I340" i="55" s="1"/>
  <c r="E340" i="55"/>
  <c r="I39" i="55"/>
  <c r="AC263" i="55"/>
  <c r="B43" i="55"/>
  <c r="AJ357" i="55"/>
  <c r="S366" i="55"/>
  <c r="I46" i="55"/>
  <c r="AB185" i="55"/>
  <c r="AC445" i="55"/>
  <c r="AA445" i="55"/>
  <c r="Z445" i="55"/>
  <c r="AE445" i="55"/>
  <c r="AB445" i="55"/>
  <c r="AF445" i="55"/>
  <c r="X445" i="55"/>
  <c r="AH445" i="55"/>
  <c r="Y445" i="55"/>
  <c r="AG445" i="55"/>
  <c r="W445" i="55"/>
  <c r="AD445" i="55"/>
  <c r="I283" i="55"/>
  <c r="I288" i="55" s="1"/>
  <c r="E40" i="55"/>
  <c r="E288" i="55"/>
  <c r="I274" i="55"/>
  <c r="R289" i="55"/>
  <c r="Q289" i="55"/>
  <c r="L289" i="55"/>
  <c r="AJ288" i="55"/>
  <c r="P289" i="55"/>
  <c r="N289" i="55"/>
  <c r="T288" i="55"/>
  <c r="M289" i="55"/>
  <c r="O289" i="55"/>
  <c r="I130" i="55"/>
  <c r="AI314" i="55"/>
  <c r="S248" i="55"/>
  <c r="P262" i="55"/>
  <c r="P40" i="55"/>
  <c r="S40" i="55" s="1"/>
  <c r="AJ40" i="55" s="1"/>
  <c r="AJ325" i="55"/>
  <c r="S340" i="55"/>
  <c r="AH211" i="55"/>
  <c r="AA211" i="55"/>
  <c r="AE211" i="55"/>
  <c r="Z211" i="55"/>
  <c r="AD211" i="55"/>
  <c r="X211" i="55"/>
  <c r="AG211" i="55"/>
  <c r="AF211" i="55"/>
  <c r="Y211" i="55"/>
  <c r="AB211" i="55"/>
  <c r="W211" i="55"/>
  <c r="AJ299" i="55"/>
  <c r="S314" i="55"/>
  <c r="S43" i="55"/>
  <c r="AJ43" i="55" s="1"/>
  <c r="AB367" i="55"/>
  <c r="I314" i="55"/>
  <c r="AC237" i="55"/>
  <c r="I48" i="55"/>
  <c r="I37" i="55"/>
  <c r="AB263" i="55"/>
  <c r="I210" i="55"/>
  <c r="AB237" i="55"/>
  <c r="AF341" i="55"/>
  <c r="AD341" i="55"/>
  <c r="Y341" i="55"/>
  <c r="Z341" i="55"/>
  <c r="W341" i="55"/>
  <c r="AE341" i="55"/>
  <c r="AA341" i="55"/>
  <c r="X341" i="55"/>
  <c r="AG341" i="55"/>
  <c r="AC341" i="55"/>
  <c r="AH341" i="55"/>
  <c r="AH237" i="55"/>
  <c r="C132" i="55"/>
  <c r="I362" i="55"/>
  <c r="I180" i="55"/>
  <c r="Z419" i="55"/>
  <c r="AH419" i="55"/>
  <c r="AE419" i="55"/>
  <c r="Y419" i="55"/>
  <c r="AA419" i="55"/>
  <c r="W419" i="55"/>
  <c r="X419" i="55"/>
  <c r="AD419" i="55"/>
  <c r="AG419" i="55"/>
  <c r="AF419" i="55"/>
  <c r="T132" i="55"/>
  <c r="Q133" i="55"/>
  <c r="M133" i="55"/>
  <c r="L133" i="55"/>
  <c r="O133" i="55"/>
  <c r="N133" i="55"/>
  <c r="AJ132" i="55"/>
  <c r="P133" i="55"/>
  <c r="R133" i="55"/>
  <c r="I414" i="55"/>
  <c r="I258" i="55"/>
  <c r="I232" i="55"/>
  <c r="I47" i="55"/>
  <c r="I36" i="55"/>
  <c r="E132" i="55"/>
  <c r="B262" i="55"/>
  <c r="B263" i="55" s="1"/>
  <c r="P392" i="55"/>
  <c r="S377" i="55"/>
  <c r="AJ33" i="55"/>
  <c r="B210" i="55"/>
  <c r="T184" i="55"/>
  <c r="L185" i="55"/>
  <c r="P185" i="55"/>
  <c r="O185" i="55"/>
  <c r="AJ184" i="55"/>
  <c r="Q185" i="55"/>
  <c r="R185" i="55"/>
  <c r="N185" i="55"/>
  <c r="M185" i="55"/>
  <c r="I377" i="55"/>
  <c r="I392" i="55" s="1"/>
  <c r="E392" i="55"/>
  <c r="I231" i="55"/>
  <c r="I440" i="55"/>
  <c r="I284" i="55"/>
  <c r="AI289" i="55"/>
  <c r="B184" i="55"/>
  <c r="I236" i="55"/>
  <c r="AH263" i="55"/>
  <c r="AA263" i="55"/>
  <c r="Y263" i="55"/>
  <c r="AF263" i="55"/>
  <c r="AE263" i="55"/>
  <c r="Z263" i="55"/>
  <c r="AG263" i="55"/>
  <c r="AD263" i="55"/>
  <c r="W263" i="55"/>
  <c r="X263" i="55"/>
  <c r="V393" i="55"/>
  <c r="AH393" i="55"/>
  <c r="AA393" i="55"/>
  <c r="X393" i="55"/>
  <c r="AD393" i="55"/>
  <c r="AF393" i="55"/>
  <c r="AE393" i="55"/>
  <c r="Z393" i="55"/>
  <c r="Y393" i="55"/>
  <c r="AG393" i="55"/>
  <c r="W393" i="55"/>
  <c r="AB393" i="55"/>
  <c r="AC185" i="55"/>
  <c r="B340" i="55"/>
  <c r="I439" i="55"/>
  <c r="I444" i="55" s="1"/>
  <c r="I41" i="55"/>
  <c r="V367" i="55"/>
  <c r="S236" i="55"/>
  <c r="E367" i="55" l="1"/>
  <c r="B367" i="55"/>
  <c r="D367" i="55"/>
  <c r="F367" i="55"/>
  <c r="H367" i="55"/>
  <c r="G367" i="55"/>
  <c r="C367" i="55"/>
  <c r="AI211" i="55"/>
  <c r="AI445" i="55"/>
  <c r="AI263" i="55"/>
  <c r="AI237" i="55"/>
  <c r="L445" i="55"/>
  <c r="S445" i="55" s="1"/>
  <c r="AJ445" i="55" s="1"/>
  <c r="I263" i="55"/>
  <c r="S133" i="55"/>
  <c r="AJ133" i="55" s="1"/>
  <c r="AI419" i="55"/>
  <c r="AI341" i="55"/>
  <c r="O445" i="55"/>
  <c r="D341" i="55"/>
  <c r="H341" i="55"/>
  <c r="G341" i="55"/>
  <c r="C341" i="55"/>
  <c r="B341" i="55"/>
  <c r="F341" i="55"/>
  <c r="E341" i="55"/>
  <c r="Q367" i="55"/>
  <c r="L367" i="55"/>
  <c r="P367" i="55"/>
  <c r="AJ366" i="55"/>
  <c r="M367" i="55"/>
  <c r="R367" i="55"/>
  <c r="T366" i="55"/>
  <c r="O367" i="55"/>
  <c r="N367" i="55"/>
  <c r="P54" i="55"/>
  <c r="I43" i="55"/>
  <c r="AI393" i="55"/>
  <c r="C393" i="55"/>
  <c r="B393" i="55"/>
  <c r="G393" i="55"/>
  <c r="D393" i="55"/>
  <c r="E393" i="55"/>
  <c r="H393" i="55"/>
  <c r="F393" i="55"/>
  <c r="S185" i="55"/>
  <c r="AJ185" i="55" s="1"/>
  <c r="F315" i="55"/>
  <c r="C315" i="55"/>
  <c r="D315" i="55"/>
  <c r="H315" i="55"/>
  <c r="E315" i="55"/>
  <c r="G315" i="55"/>
  <c r="B315" i="55"/>
  <c r="V315" i="55"/>
  <c r="X315" i="55"/>
  <c r="Y315" i="55"/>
  <c r="Z315" i="55"/>
  <c r="AD315" i="55"/>
  <c r="AE315" i="55"/>
  <c r="AA315" i="55"/>
  <c r="W315" i="55"/>
  <c r="AF315" i="55"/>
  <c r="AG315" i="55"/>
  <c r="AH315" i="55"/>
  <c r="AC315" i="55"/>
  <c r="C133" i="55"/>
  <c r="B133" i="55"/>
  <c r="H133" i="55"/>
  <c r="D133" i="55"/>
  <c r="G133" i="55"/>
  <c r="F133" i="55"/>
  <c r="E133" i="55"/>
  <c r="F289" i="55"/>
  <c r="D289" i="55"/>
  <c r="B289" i="55"/>
  <c r="E289" i="55"/>
  <c r="G289" i="55"/>
  <c r="C289" i="55"/>
  <c r="H289" i="55"/>
  <c r="H211" i="55"/>
  <c r="C211" i="55"/>
  <c r="B211" i="55"/>
  <c r="F211" i="55"/>
  <c r="G211" i="55"/>
  <c r="D211" i="55"/>
  <c r="E211" i="55"/>
  <c r="AB315" i="55"/>
  <c r="I42" i="55"/>
  <c r="I367" i="55"/>
  <c r="AJ377" i="55"/>
  <c r="S392" i="55"/>
  <c r="D419" i="55"/>
  <c r="C419" i="55"/>
  <c r="H419" i="55"/>
  <c r="F419" i="55"/>
  <c r="E419" i="55"/>
  <c r="B419" i="55"/>
  <c r="G419" i="55"/>
  <c r="S289" i="55"/>
  <c r="AJ289" i="55" s="1"/>
  <c r="I40" i="55"/>
  <c r="H185" i="55"/>
  <c r="F185" i="55"/>
  <c r="D185" i="55"/>
  <c r="C185" i="55"/>
  <c r="E185" i="55"/>
  <c r="B185" i="55"/>
  <c r="G185" i="55"/>
  <c r="D445" i="55"/>
  <c r="G445" i="55"/>
  <c r="H445" i="55"/>
  <c r="E445" i="55"/>
  <c r="B445" i="55"/>
  <c r="F445" i="55"/>
  <c r="C445" i="55"/>
  <c r="AJ248" i="55"/>
  <c r="S262" i="55"/>
  <c r="P237" i="55"/>
  <c r="L237" i="55"/>
  <c r="N237" i="55"/>
  <c r="M237" i="55"/>
  <c r="T236" i="55"/>
  <c r="AJ236" i="55"/>
  <c r="R237" i="55"/>
  <c r="O237" i="55"/>
  <c r="Q237" i="55"/>
  <c r="O341" i="55"/>
  <c r="Q341" i="55"/>
  <c r="N341" i="55"/>
  <c r="R341" i="55"/>
  <c r="T340" i="55"/>
  <c r="P341" i="55"/>
  <c r="M341" i="55"/>
  <c r="AJ340" i="55"/>
  <c r="L341" i="55"/>
  <c r="R211" i="55"/>
  <c r="AJ210" i="55"/>
  <c r="T210" i="55"/>
  <c r="N211" i="55"/>
  <c r="L211" i="55"/>
  <c r="M211" i="55"/>
  <c r="Q211" i="55"/>
  <c r="P211" i="55"/>
  <c r="O211" i="55"/>
  <c r="I45" i="55"/>
  <c r="AI367" i="55"/>
  <c r="E237" i="55"/>
  <c r="D237" i="55"/>
  <c r="H237" i="55"/>
  <c r="C237" i="55"/>
  <c r="F237" i="55"/>
  <c r="G237" i="55"/>
  <c r="B237" i="55"/>
  <c r="Q315" i="55"/>
  <c r="M315" i="55"/>
  <c r="L315" i="55"/>
  <c r="P315" i="55"/>
  <c r="N315" i="55"/>
  <c r="O315" i="55"/>
  <c r="AJ314" i="55"/>
  <c r="T314" i="55"/>
  <c r="R315" i="55"/>
  <c r="S419" i="55"/>
  <c r="AI315" i="55" l="1"/>
  <c r="I211" i="55"/>
  <c r="I315" i="55"/>
  <c r="AJ419" i="55"/>
  <c r="R263" i="55"/>
  <c r="Q263" i="55"/>
  <c r="M263" i="55"/>
  <c r="L263" i="55"/>
  <c r="P263" i="55"/>
  <c r="T262" i="55"/>
  <c r="AJ262" i="55"/>
  <c r="O263" i="55"/>
  <c r="N263" i="55"/>
  <c r="I237" i="55"/>
  <c r="I185" i="55"/>
  <c r="O393" i="55"/>
  <c r="L393" i="55"/>
  <c r="AJ392" i="55"/>
  <c r="R393" i="55"/>
  <c r="N393" i="55"/>
  <c r="M393" i="55"/>
  <c r="T392" i="55"/>
  <c r="Q393" i="55"/>
  <c r="P393" i="55"/>
  <c r="I341" i="55"/>
  <c r="I419" i="55"/>
  <c r="I289" i="55"/>
  <c r="I133" i="55"/>
  <c r="S211" i="55"/>
  <c r="AJ211" i="55" s="1"/>
  <c r="I445" i="55"/>
  <c r="S367" i="55"/>
  <c r="AJ367" i="55" s="1"/>
  <c r="S315" i="55"/>
  <c r="AJ315" i="55" s="1"/>
  <c r="S341" i="55"/>
  <c r="AJ341" i="55" s="1"/>
  <c r="S237" i="55"/>
  <c r="AJ237" i="55" s="1"/>
  <c r="I393" i="55"/>
  <c r="S393" i="55" l="1"/>
  <c r="AJ393" i="55" s="1"/>
  <c r="S263" i="55"/>
  <c r="AJ263" i="55" s="1"/>
  <c r="I565" i="54" l="1"/>
  <c r="I557" i="54"/>
  <c r="I536" i="54"/>
  <c r="I533" i="54"/>
  <c r="I520" i="54"/>
  <c r="I487" i="54"/>
  <c r="I484" i="54"/>
  <c r="I476" i="54"/>
  <c r="I534" i="54"/>
  <c r="I459" i="54" l="1"/>
  <c r="I477" i="54"/>
  <c r="I469" i="54"/>
  <c r="I482" i="54"/>
  <c r="I561" i="54"/>
  <c r="I462" i="54"/>
  <c r="I478" i="54"/>
  <c r="I503" i="54"/>
  <c r="I513" i="54"/>
  <c r="I529" i="54"/>
  <c r="I538" i="54"/>
  <c r="I553" i="54"/>
  <c r="I560" i="54"/>
  <c r="I504" i="54"/>
  <c r="I454" i="54"/>
  <c r="I479" i="54"/>
  <c r="I488" i="54"/>
  <c r="I505" i="54"/>
  <c r="I514" i="54"/>
  <c r="I530" i="54"/>
  <c r="I539" i="54"/>
  <c r="I554" i="54"/>
  <c r="I566" i="54"/>
  <c r="I502" i="54"/>
  <c r="I562" i="54"/>
  <c r="AI261" i="54"/>
  <c r="AJ261" i="54" s="1"/>
  <c r="I512" i="54"/>
  <c r="I556" i="54"/>
  <c r="I480" i="54"/>
  <c r="I489" i="54"/>
  <c r="I506" i="54"/>
  <c r="I515" i="54"/>
  <c r="I531" i="54"/>
  <c r="I540" i="54"/>
  <c r="I555" i="54"/>
  <c r="I567" i="54"/>
  <c r="I486" i="54"/>
  <c r="I547" i="54"/>
  <c r="AI365" i="54"/>
  <c r="AJ365" i="54" s="1"/>
  <c r="I542" i="54"/>
  <c r="I563" i="54"/>
  <c r="I481" i="54"/>
  <c r="I492" i="54"/>
  <c r="I507" i="54"/>
  <c r="I516" i="54"/>
  <c r="I532" i="54"/>
  <c r="I541" i="54"/>
  <c r="I568" i="54"/>
  <c r="I460" i="54"/>
  <c r="I485" i="54"/>
  <c r="I510" i="54"/>
  <c r="I546" i="54"/>
  <c r="I511" i="54"/>
  <c r="I537" i="54"/>
  <c r="I490" i="54"/>
  <c r="I521" i="54"/>
  <c r="I483" i="54"/>
  <c r="I494" i="54"/>
  <c r="I508" i="54"/>
  <c r="I519" i="54"/>
  <c r="I544" i="54"/>
  <c r="I558" i="54"/>
  <c r="I570" i="54"/>
  <c r="I572" i="54"/>
  <c r="I573" i="54"/>
  <c r="I451" i="54"/>
  <c r="I528" i="54"/>
  <c r="I452" i="54"/>
  <c r="I564" i="54"/>
  <c r="I449" i="54"/>
  <c r="I475" i="54"/>
  <c r="I495" i="54"/>
  <c r="I509" i="54"/>
  <c r="I535" i="54"/>
  <c r="I545" i="54"/>
  <c r="I559" i="54"/>
  <c r="I571" i="54"/>
  <c r="P96" i="54"/>
  <c r="AA40" i="54"/>
  <c r="W48" i="54"/>
  <c r="AI287" i="54"/>
  <c r="AJ287" i="54" s="1"/>
  <c r="I517" i="54"/>
  <c r="I493" i="54"/>
  <c r="AA48" i="54" l="1"/>
  <c r="F61" i="54"/>
  <c r="F59" i="54"/>
  <c r="AI230" i="54"/>
  <c r="AC34" i="54"/>
  <c r="AC46" i="54"/>
  <c r="Z36" i="54"/>
  <c r="AI258" i="54"/>
  <c r="AI180" i="54"/>
  <c r="AE46" i="54"/>
  <c r="AC48" i="54"/>
  <c r="AD40" i="54"/>
  <c r="AI386" i="54"/>
  <c r="AI207" i="54"/>
  <c r="AJ207" i="54" s="1"/>
  <c r="AE40" i="54"/>
  <c r="AD35" i="54"/>
  <c r="AA35" i="54"/>
  <c r="W47" i="54"/>
  <c r="Z42" i="54"/>
  <c r="AG42" i="54"/>
  <c r="AI285" i="54"/>
  <c r="AJ285" i="54" s="1"/>
  <c r="AH47" i="54"/>
  <c r="AH40" i="54"/>
  <c r="W40" i="54"/>
  <c r="F7" i="54"/>
  <c r="I59" i="54"/>
  <c r="AI200" i="54"/>
  <c r="AD39" i="54"/>
  <c r="AH37" i="54"/>
  <c r="V35" i="54"/>
  <c r="AA43" i="54"/>
  <c r="AI198" i="54"/>
  <c r="AI174" i="54"/>
  <c r="AI332" i="54"/>
  <c r="AH39" i="54"/>
  <c r="P85" i="54"/>
  <c r="AE41" i="54"/>
  <c r="AH41" i="54"/>
  <c r="AA37" i="54"/>
  <c r="I458" i="54"/>
  <c r="F68" i="54"/>
  <c r="AF623" i="54"/>
  <c r="P86" i="54"/>
  <c r="P8" i="54" s="1"/>
  <c r="P90" i="54"/>
  <c r="P12" i="54" s="1"/>
  <c r="AI347" i="54"/>
  <c r="AI304" i="54"/>
  <c r="AI362" i="54"/>
  <c r="Z40" i="54"/>
  <c r="AI363" i="54"/>
  <c r="AJ363" i="54" s="1"/>
  <c r="AI183" i="54"/>
  <c r="AJ183" i="54" s="1"/>
  <c r="AI226" i="54"/>
  <c r="W39" i="54"/>
  <c r="AC35" i="54"/>
  <c r="AI189" i="54"/>
  <c r="AE47" i="54"/>
  <c r="AH42" i="54"/>
  <c r="P105" i="54"/>
  <c r="P27" i="54" s="1"/>
  <c r="AI424" i="54"/>
  <c r="AH34" i="54"/>
  <c r="AD36" i="54"/>
  <c r="AI381" i="54"/>
  <c r="W41" i="54"/>
  <c r="AI171" i="54"/>
  <c r="AA41" i="54"/>
  <c r="Z41" i="54"/>
  <c r="AI382" i="54"/>
  <c r="AI223" i="54"/>
  <c r="I457" i="54"/>
  <c r="F67" i="54"/>
  <c r="F70" i="54"/>
  <c r="F72" i="54"/>
  <c r="F69" i="54"/>
  <c r="AI345" i="54"/>
  <c r="AI373" i="54"/>
  <c r="AH48" i="54"/>
  <c r="AI123" i="54"/>
  <c r="V45" i="54"/>
  <c r="AI125" i="54"/>
  <c r="V47" i="54"/>
  <c r="AG37" i="54"/>
  <c r="AI376" i="54"/>
  <c r="AI338" i="54"/>
  <c r="AI405" i="54"/>
  <c r="P98" i="54"/>
  <c r="P20" i="54" s="1"/>
  <c r="AI301" i="54"/>
  <c r="AI259" i="54"/>
  <c r="AJ259" i="54" s="1"/>
  <c r="AD33" i="54"/>
  <c r="AG34" i="54"/>
  <c r="Z47" i="54"/>
  <c r="AE45" i="54"/>
  <c r="AH46" i="54"/>
  <c r="AI282" i="54"/>
  <c r="AI139" i="54"/>
  <c r="W42" i="54"/>
  <c r="AI350" i="54"/>
  <c r="AI364" i="54"/>
  <c r="AJ364" i="54" s="1"/>
  <c r="AI260" i="54"/>
  <c r="AJ260" i="54" s="1"/>
  <c r="Z34" i="54"/>
  <c r="AG46" i="54"/>
  <c r="AI131" i="54"/>
  <c r="AJ131" i="54" s="1"/>
  <c r="AI130" i="54"/>
  <c r="AI122" i="54"/>
  <c r="AA46" i="54"/>
  <c r="Z37" i="54"/>
  <c r="AI284" i="54"/>
  <c r="I466" i="54"/>
  <c r="I453" i="54"/>
  <c r="F63" i="54"/>
  <c r="F79" i="54"/>
  <c r="AD37" i="54"/>
  <c r="AI286" i="54"/>
  <c r="AJ286" i="54" s="1"/>
  <c r="AI181" i="54"/>
  <c r="AJ181" i="54" s="1"/>
  <c r="AI302" i="54"/>
  <c r="V37" i="54"/>
  <c r="V41" i="54"/>
  <c r="AE33" i="54"/>
  <c r="AG33" i="54"/>
  <c r="AI378" i="54"/>
  <c r="AC40" i="54"/>
  <c r="P97" i="54"/>
  <c r="P19" i="54" s="1"/>
  <c r="P87" i="54"/>
  <c r="P9" i="54" s="1"/>
  <c r="AI313" i="54"/>
  <c r="AI225" i="54"/>
  <c r="AI320" i="54"/>
  <c r="AI252" i="54"/>
  <c r="AI281" i="54"/>
  <c r="AI126" i="54"/>
  <c r="V48" i="54"/>
  <c r="AH35" i="54"/>
  <c r="AH38" i="54"/>
  <c r="AC45" i="54"/>
  <c r="AI116" i="54"/>
  <c r="V38" i="54"/>
  <c r="AE42" i="54"/>
  <c r="AI390" i="54"/>
  <c r="I569" i="54"/>
  <c r="I574" i="54" s="1"/>
  <c r="AI208" i="54"/>
  <c r="AJ208" i="54" s="1"/>
  <c r="P68" i="54"/>
  <c r="S484" i="54"/>
  <c r="AE34" i="54"/>
  <c r="AG40" i="54"/>
  <c r="AI415" i="54"/>
  <c r="AI176" i="54"/>
  <c r="AI426" i="54"/>
  <c r="AA38" i="54"/>
  <c r="Z39" i="54"/>
  <c r="AE37" i="54"/>
  <c r="W33" i="54"/>
  <c r="AC41" i="54"/>
  <c r="AF612" i="54"/>
  <c r="S252" i="54"/>
  <c r="AJ252" i="54" s="1"/>
  <c r="I450" i="54"/>
  <c r="F60" i="54"/>
  <c r="F65" i="54"/>
  <c r="I455" i="54"/>
  <c r="I463" i="54"/>
  <c r="F73" i="54"/>
  <c r="V40" i="54"/>
  <c r="AI423" i="54"/>
  <c r="I518" i="54"/>
  <c r="AI440" i="54"/>
  <c r="AI175" i="54"/>
  <c r="AI206" i="54"/>
  <c r="AI220" i="54"/>
  <c r="AI217" i="54"/>
  <c r="AI173" i="54"/>
  <c r="AI346" i="54"/>
  <c r="AI331" i="54"/>
  <c r="AI323" i="54"/>
  <c r="AI412" i="54"/>
  <c r="AG45" i="54"/>
  <c r="AI330" i="54"/>
  <c r="AI414" i="54"/>
  <c r="AI408" i="54"/>
  <c r="AA36" i="54"/>
  <c r="AI253" i="54"/>
  <c r="W43" i="54"/>
  <c r="AH33" i="54"/>
  <c r="AI190" i="54"/>
  <c r="AC36" i="54"/>
  <c r="AH45" i="54"/>
  <c r="AC39" i="54"/>
  <c r="AE38" i="54"/>
  <c r="AD38" i="54"/>
  <c r="AE35" i="54"/>
  <c r="AI157" i="54"/>
  <c r="W35" i="54"/>
  <c r="AI193" i="54"/>
  <c r="AD47" i="54"/>
  <c r="AG47" i="54"/>
  <c r="AC42" i="54"/>
  <c r="AH43" i="54"/>
  <c r="AI355" i="54"/>
  <c r="AD34" i="54"/>
  <c r="AI248" i="54"/>
  <c r="AI324" i="54"/>
  <c r="AI360" i="54"/>
  <c r="AG43" i="54"/>
  <c r="AI294" i="54"/>
  <c r="W37" i="54"/>
  <c r="AI111" i="54"/>
  <c r="AG41" i="54"/>
  <c r="AI319" i="54"/>
  <c r="AD44" i="54"/>
  <c r="AH44" i="54"/>
  <c r="F62" i="54"/>
  <c r="I456" i="54"/>
  <c r="F66" i="54"/>
  <c r="I543" i="54"/>
  <c r="AI354" i="54"/>
  <c r="P88" i="54"/>
  <c r="P10" i="54" s="1"/>
  <c r="AI441" i="54"/>
  <c r="AI380" i="54"/>
  <c r="AI275" i="54"/>
  <c r="Z43" i="54"/>
  <c r="AD46" i="54"/>
  <c r="AA42" i="54"/>
  <c r="AI156" i="54"/>
  <c r="Z46" i="54"/>
  <c r="V44" i="54"/>
  <c r="AI199" i="54"/>
  <c r="F74" i="54"/>
  <c r="I464" i="54"/>
  <c r="I501" i="54"/>
  <c r="I522" i="54" s="1"/>
  <c r="F522" i="54"/>
  <c r="AI438" i="54"/>
  <c r="P93" i="54"/>
  <c r="P15" i="54" s="1"/>
  <c r="P95" i="54"/>
  <c r="AI374" i="54"/>
  <c r="AI391" i="54"/>
  <c r="AJ391" i="54" s="1"/>
  <c r="AE48" i="54"/>
  <c r="AI417" i="54"/>
  <c r="AI425" i="54"/>
  <c r="AI407" i="54"/>
  <c r="AI379" i="54"/>
  <c r="Z366" i="54"/>
  <c r="AI348" i="54"/>
  <c r="AI334" i="54"/>
  <c r="AI328" i="54"/>
  <c r="AI357" i="54"/>
  <c r="AI279" i="54"/>
  <c r="AI280" i="54"/>
  <c r="AI400" i="54"/>
  <c r="AG35" i="54"/>
  <c r="AI278" i="54"/>
  <c r="AI268" i="54"/>
  <c r="AG44" i="54"/>
  <c r="AI410" i="54"/>
  <c r="AI224" i="54"/>
  <c r="AI245" i="54"/>
  <c r="AI218" i="54"/>
  <c r="V33" i="54"/>
  <c r="AI147" i="54"/>
  <c r="AD43" i="54"/>
  <c r="AC43" i="54"/>
  <c r="AI229" i="54"/>
  <c r="AI150" i="54"/>
  <c r="AI114" i="54"/>
  <c r="V36" i="54"/>
  <c r="Z45" i="54"/>
  <c r="AA39" i="54"/>
  <c r="AI409" i="54"/>
  <c r="AC38" i="54"/>
  <c r="W45" i="54"/>
  <c r="AD42" i="54"/>
  <c r="AI243" i="54"/>
  <c r="AI194" i="54"/>
  <c r="V34" i="54"/>
  <c r="W44" i="54"/>
  <c r="AI308" i="54"/>
  <c r="AI437" i="54"/>
  <c r="AI398" i="54"/>
  <c r="AI227" i="54"/>
  <c r="W36" i="54"/>
  <c r="AC37" i="54"/>
  <c r="AA33" i="54"/>
  <c r="F64" i="54"/>
  <c r="P100" i="54"/>
  <c r="P22" i="54" s="1"/>
  <c r="AI307" i="54"/>
  <c r="AI333" i="54"/>
  <c r="AI276" i="54"/>
  <c r="AI339" i="54"/>
  <c r="AC33" i="54"/>
  <c r="AI166" i="54"/>
  <c r="AI128" i="54"/>
  <c r="AG38" i="54"/>
  <c r="AI255" i="54"/>
  <c r="W34" i="54"/>
  <c r="AI327" i="54"/>
  <c r="AI115" i="54"/>
  <c r="I527" i="54"/>
  <c r="I548" i="54" s="1"/>
  <c r="P89" i="54"/>
  <c r="P11" i="54" s="1"/>
  <c r="AI436" i="54"/>
  <c r="AI434" i="54"/>
  <c r="AI402" i="54"/>
  <c r="I491" i="54"/>
  <c r="AI397" i="54"/>
  <c r="P103" i="54"/>
  <c r="P25" i="54" s="1"/>
  <c r="AG36" i="54"/>
  <c r="AI358" i="54"/>
  <c r="AI427" i="54"/>
  <c r="AI356" i="54"/>
  <c r="AI322" i="54"/>
  <c r="AI277" i="54"/>
  <c r="AD48" i="54"/>
  <c r="AI311" i="54"/>
  <c r="Y41" i="54"/>
  <c r="V43" i="54"/>
  <c r="AI121" i="54"/>
  <c r="AI197" i="54"/>
  <c r="AA34" i="54"/>
  <c r="AI209" i="54"/>
  <c r="AJ209" i="54" s="1"/>
  <c r="AI178" i="54"/>
  <c r="AD41" i="54"/>
  <c r="AE36" i="54"/>
  <c r="AD45" i="54"/>
  <c r="AA45" i="54"/>
  <c r="AI202" i="54"/>
  <c r="AI146" i="54"/>
  <c r="V39" i="54"/>
  <c r="AI165" i="54"/>
  <c r="AI353" i="54"/>
  <c r="W38" i="54"/>
  <c r="V46" i="54"/>
  <c r="AI124" i="54"/>
  <c r="Z35" i="54"/>
  <c r="AC47" i="54"/>
  <c r="V42" i="54"/>
  <c r="AI120" i="54"/>
  <c r="AI254" i="54"/>
  <c r="AI182" i="54"/>
  <c r="AJ182" i="54" s="1"/>
  <c r="AI269" i="54"/>
  <c r="AE43" i="54"/>
  <c r="AE340" i="54"/>
  <c r="AI298" i="54"/>
  <c r="AI203" i="54"/>
  <c r="AE44" i="54"/>
  <c r="AI443" i="54"/>
  <c r="AI321" i="54"/>
  <c r="AI251" i="54"/>
  <c r="AA47" i="54"/>
  <c r="AI383" i="54"/>
  <c r="AI138" i="54"/>
  <c r="AI137" i="54"/>
  <c r="Z38" i="54"/>
  <c r="AI215" i="54"/>
  <c r="Y33" i="54"/>
  <c r="AI371" i="54"/>
  <c r="AI119" i="54"/>
  <c r="AI204" i="54"/>
  <c r="AI435" i="54"/>
  <c r="AI167" i="54"/>
  <c r="I496" i="54"/>
  <c r="I61" i="54"/>
  <c r="F9" i="54"/>
  <c r="I467" i="54"/>
  <c r="F77" i="54"/>
  <c r="I461" i="54"/>
  <c r="F71" i="54"/>
  <c r="S440" i="54"/>
  <c r="S416" i="54"/>
  <c r="S337" i="54"/>
  <c r="Z392" i="54"/>
  <c r="AA262" i="54"/>
  <c r="AA392" i="54"/>
  <c r="AI118" i="54"/>
  <c r="W288" i="54"/>
  <c r="AA288" i="54"/>
  <c r="S408" i="54"/>
  <c r="AJ408" i="54" s="1"/>
  <c r="AF607" i="54"/>
  <c r="AF624" i="54"/>
  <c r="AA366" i="54"/>
  <c r="AA418" i="54"/>
  <c r="Z418" i="54"/>
  <c r="AE132" i="54"/>
  <c r="AC132" i="54"/>
  <c r="X38" i="54" l="1"/>
  <c r="AI249" i="54"/>
  <c r="AI228" i="54"/>
  <c r="Y36" i="54"/>
  <c r="X34" i="54"/>
  <c r="S417" i="54"/>
  <c r="AJ417" i="54" s="1"/>
  <c r="F496" i="54"/>
  <c r="F497" i="54" s="1"/>
  <c r="AI145" i="54"/>
  <c r="Z288" i="54"/>
  <c r="AI154" i="54"/>
  <c r="AI148" i="54"/>
  <c r="AI250" i="54"/>
  <c r="Z48" i="54"/>
  <c r="AI272" i="54"/>
  <c r="AI388" i="54"/>
  <c r="AF40" i="54"/>
  <c r="AF35" i="54"/>
  <c r="AI305" i="54"/>
  <c r="X48" i="54"/>
  <c r="AF37" i="54"/>
  <c r="AF48" i="54"/>
  <c r="AI384" i="54"/>
  <c r="AH36" i="54"/>
  <c r="AI411" i="54"/>
  <c r="AI329" i="54"/>
  <c r="AI295" i="54"/>
  <c r="AI140" i="54"/>
  <c r="Y38" i="54"/>
  <c r="AI303" i="54"/>
  <c r="AI336" i="54"/>
  <c r="AJ336" i="54" s="1"/>
  <c r="Y35" i="54"/>
  <c r="X39" i="54"/>
  <c r="AI349" i="54"/>
  <c r="AI149" i="54"/>
  <c r="AI296" i="54"/>
  <c r="AI191" i="54"/>
  <c r="AF611" i="54"/>
  <c r="S312" i="54"/>
  <c r="AJ312" i="54" s="1"/>
  <c r="S336" i="54"/>
  <c r="AI222" i="54"/>
  <c r="AI385" i="54"/>
  <c r="AF45" i="54"/>
  <c r="AB47" i="54"/>
  <c r="AI337" i="54"/>
  <c r="AE39" i="54"/>
  <c r="Z44" i="54"/>
  <c r="AI428" i="54"/>
  <c r="Y34" i="54"/>
  <c r="X40" i="54"/>
  <c r="AI399" i="54"/>
  <c r="AF38" i="54"/>
  <c r="AI433" i="54"/>
  <c r="AI442" i="54"/>
  <c r="AC44" i="54"/>
  <c r="AI416" i="54"/>
  <c r="AI168" i="54"/>
  <c r="AI406" i="54"/>
  <c r="AI256" i="54"/>
  <c r="AI432" i="54"/>
  <c r="AI164" i="54"/>
  <c r="Y132" i="54"/>
  <c r="S313" i="54"/>
  <c r="AF42" i="54"/>
  <c r="AI359" i="54"/>
  <c r="AI372" i="54"/>
  <c r="AF47" i="54"/>
  <c r="AI429" i="54"/>
  <c r="AI312" i="54"/>
  <c r="AI401" i="54"/>
  <c r="AF44" i="54"/>
  <c r="AI201" i="54"/>
  <c r="AI219" i="54"/>
  <c r="Y42" i="54"/>
  <c r="AI375" i="54"/>
  <c r="AI431" i="54"/>
  <c r="AI306" i="54"/>
  <c r="AF622" i="54"/>
  <c r="S414" i="54"/>
  <c r="Y48" i="54"/>
  <c r="AI177" i="54"/>
  <c r="Y47" i="54"/>
  <c r="AI389" i="54"/>
  <c r="AI310" i="54"/>
  <c r="AI192" i="54"/>
  <c r="AI297" i="54"/>
  <c r="Y37" i="54"/>
  <c r="AI271" i="54"/>
  <c r="AI246" i="54"/>
  <c r="AI242" i="54"/>
  <c r="AI151" i="54"/>
  <c r="G575" i="54"/>
  <c r="B575" i="54"/>
  <c r="E575" i="54"/>
  <c r="D575" i="54"/>
  <c r="C575" i="54"/>
  <c r="H575" i="54"/>
  <c r="P47" i="54"/>
  <c r="AF314" i="54"/>
  <c r="AE210" i="54"/>
  <c r="AE288" i="54"/>
  <c r="AH340" i="54"/>
  <c r="AI144" i="54"/>
  <c r="AI404" i="54"/>
  <c r="AI326" i="54"/>
  <c r="AI274" i="54"/>
  <c r="AH288" i="54"/>
  <c r="AF614" i="54"/>
  <c r="Y262" i="54"/>
  <c r="S442" i="54"/>
  <c r="I77" i="54"/>
  <c r="F25" i="54"/>
  <c r="AI142" i="54"/>
  <c r="I73" i="54"/>
  <c r="S371" i="54"/>
  <c r="S399" i="54"/>
  <c r="AJ399" i="54" s="1"/>
  <c r="X44" i="54"/>
  <c r="S255" i="54"/>
  <c r="AJ255" i="54" s="1"/>
  <c r="I63" i="54"/>
  <c r="F11" i="54"/>
  <c r="X43" i="54"/>
  <c r="I69" i="54"/>
  <c r="F17" i="54"/>
  <c r="S230" i="54"/>
  <c r="AJ230" i="54" s="1"/>
  <c r="P7" i="54"/>
  <c r="AI172" i="54"/>
  <c r="AH418" i="54"/>
  <c r="AD366" i="54"/>
  <c r="AH366" i="54"/>
  <c r="W444" i="54"/>
  <c r="AG444" i="54"/>
  <c r="AF618" i="54"/>
  <c r="AG158" i="54"/>
  <c r="AE184" i="54"/>
  <c r="AG314" i="54"/>
  <c r="S332" i="54"/>
  <c r="AJ332" i="54" s="1"/>
  <c r="S397" i="54"/>
  <c r="S123" i="54"/>
  <c r="AJ123" i="54" s="1"/>
  <c r="AF615" i="54"/>
  <c r="AC288" i="54"/>
  <c r="AI300" i="54"/>
  <c r="AI195" i="54"/>
  <c r="AB236" i="54"/>
  <c r="AD262" i="54"/>
  <c r="W262" i="54"/>
  <c r="AJ313" i="54"/>
  <c r="S310" i="54"/>
  <c r="S311" i="54"/>
  <c r="AJ311" i="54" s="1"/>
  <c r="S251" i="54"/>
  <c r="AJ251" i="54" s="1"/>
  <c r="S295" i="54"/>
  <c r="AJ295" i="54" s="1"/>
  <c r="S229" i="54"/>
  <c r="AJ229" i="54" s="1"/>
  <c r="S297" i="54"/>
  <c r="AJ297" i="54" s="1"/>
  <c r="S241" i="54"/>
  <c r="AI169" i="54"/>
  <c r="X45" i="54"/>
  <c r="AI241" i="54"/>
  <c r="AF33" i="54"/>
  <c r="AF132" i="54"/>
  <c r="AF39" i="54"/>
  <c r="M37" i="54"/>
  <c r="AI155" i="54"/>
  <c r="X47" i="54"/>
  <c r="AI47" i="54" s="1"/>
  <c r="I70" i="54"/>
  <c r="F18" i="54"/>
  <c r="Y39" i="54"/>
  <c r="Y210" i="54"/>
  <c r="S130" i="54"/>
  <c r="AJ130" i="54" s="1"/>
  <c r="W340" i="54"/>
  <c r="AC262" i="54"/>
  <c r="AF184" i="54"/>
  <c r="AH184" i="54"/>
  <c r="S189" i="54"/>
  <c r="X314" i="54"/>
  <c r="W210" i="54"/>
  <c r="AC340" i="54"/>
  <c r="AF340" i="54"/>
  <c r="Y340" i="54"/>
  <c r="L314" i="54"/>
  <c r="AB184" i="54"/>
  <c r="AI430" i="54"/>
  <c r="L42" i="54"/>
  <c r="S389" i="54"/>
  <c r="AJ389" i="54" s="1"/>
  <c r="X262" i="54"/>
  <c r="Y392" i="54"/>
  <c r="L36" i="54"/>
  <c r="S415" i="54"/>
  <c r="AJ415" i="54" s="1"/>
  <c r="AJ416" i="54"/>
  <c r="S338" i="54"/>
  <c r="AJ338" i="54" s="1"/>
  <c r="I71" i="54"/>
  <c r="F19" i="54"/>
  <c r="Z33" i="54"/>
  <c r="I170" i="54"/>
  <c r="S113" i="54"/>
  <c r="AJ113" i="54" s="1"/>
  <c r="AI112" i="54"/>
  <c r="Y314" i="54"/>
  <c r="AF46" i="54"/>
  <c r="X36" i="54"/>
  <c r="AI36" i="54" s="1"/>
  <c r="AI48" i="54"/>
  <c r="Y43" i="54"/>
  <c r="AI43" i="54" s="1"/>
  <c r="AI152" i="54"/>
  <c r="S410" i="54"/>
  <c r="AJ410" i="54" s="1"/>
  <c r="I72" i="54"/>
  <c r="F20" i="54"/>
  <c r="I68" i="54"/>
  <c r="F16" i="54"/>
  <c r="AH444" i="54"/>
  <c r="AC444" i="54"/>
  <c r="AE314" i="54"/>
  <c r="AJ440" i="54"/>
  <c r="X35" i="54"/>
  <c r="Y45" i="54"/>
  <c r="Q33" i="54"/>
  <c r="S226" i="54"/>
  <c r="AJ226" i="54" s="1"/>
  <c r="Y418" i="54"/>
  <c r="Y158" i="54"/>
  <c r="W418" i="54"/>
  <c r="AH158" i="54"/>
  <c r="S430" i="54"/>
  <c r="AJ430" i="54" s="1"/>
  <c r="AG184" i="54"/>
  <c r="Z184" i="54"/>
  <c r="S200" i="54"/>
  <c r="AJ200" i="54" s="1"/>
  <c r="S293" i="54"/>
  <c r="P69" i="54"/>
  <c r="S485" i="54"/>
  <c r="W314" i="54"/>
  <c r="Z314" i="54"/>
  <c r="AF210" i="54"/>
  <c r="Y288" i="54"/>
  <c r="S147" i="54"/>
  <c r="AJ147" i="54" s="1"/>
  <c r="AD340" i="54"/>
  <c r="Z340" i="54"/>
  <c r="AD392" i="54"/>
  <c r="Z262" i="54"/>
  <c r="L41" i="54"/>
  <c r="S390" i="54"/>
  <c r="AJ390" i="54" s="1"/>
  <c r="AF41" i="54"/>
  <c r="AI34" i="54"/>
  <c r="I74" i="54"/>
  <c r="F22" i="54"/>
  <c r="V340" i="54"/>
  <c r="F78" i="54"/>
  <c r="I468" i="54"/>
  <c r="X42" i="54"/>
  <c r="AI42" i="54" s="1"/>
  <c r="AA44" i="54"/>
  <c r="P102" i="54"/>
  <c r="P24" i="54" s="1"/>
  <c r="AF36" i="54"/>
  <c r="S68" i="54"/>
  <c r="P16" i="54"/>
  <c r="R38" i="54"/>
  <c r="AG132" i="54"/>
  <c r="F76" i="54"/>
  <c r="AG39" i="54"/>
  <c r="AF43" i="54"/>
  <c r="AI163" i="54"/>
  <c r="AI35" i="54"/>
  <c r="F10" i="54"/>
  <c r="I62" i="54"/>
  <c r="I67" i="54"/>
  <c r="F15" i="54"/>
  <c r="S423" i="54"/>
  <c r="AF444" i="54"/>
  <c r="Z158" i="54"/>
  <c r="L48" i="54"/>
  <c r="S126" i="54"/>
  <c r="AJ126" i="54" s="1"/>
  <c r="AE158" i="54"/>
  <c r="X132" i="54"/>
  <c r="S163" i="54"/>
  <c r="AF606" i="54"/>
  <c r="AA184" i="54"/>
  <c r="AF617" i="54"/>
  <c r="AC314" i="54"/>
  <c r="AA314" i="54"/>
  <c r="AG210" i="54"/>
  <c r="Z210" i="54"/>
  <c r="AF610" i="54"/>
  <c r="S249" i="54"/>
  <c r="AJ249" i="54" s="1"/>
  <c r="AI352" i="54"/>
  <c r="L33" i="54"/>
  <c r="P340" i="54"/>
  <c r="AE392" i="54"/>
  <c r="X288" i="54"/>
  <c r="AB392" i="54"/>
  <c r="S339" i="54"/>
  <c r="AJ339" i="54" s="1"/>
  <c r="X41" i="54"/>
  <c r="AI41" i="54" s="1"/>
  <c r="S145" i="54"/>
  <c r="AJ145" i="54" s="1"/>
  <c r="AI351" i="54"/>
  <c r="I465" i="54"/>
  <c r="I470" i="54" s="1"/>
  <c r="F75" i="54"/>
  <c r="S435" i="54"/>
  <c r="AJ435" i="54" s="1"/>
  <c r="X46" i="54"/>
  <c r="P104" i="54"/>
  <c r="P26" i="54" s="1"/>
  <c r="AI141" i="54"/>
  <c r="S175" i="54"/>
  <c r="AJ175" i="54" s="1"/>
  <c r="I65" i="54"/>
  <c r="AI270" i="54"/>
  <c r="AG340" i="54"/>
  <c r="AI267" i="54"/>
  <c r="M48" i="54"/>
  <c r="S171" i="54"/>
  <c r="AJ171" i="54" s="1"/>
  <c r="AI216" i="54"/>
  <c r="S197" i="54"/>
  <c r="AJ197" i="54" s="1"/>
  <c r="AI113" i="54"/>
  <c r="AE366" i="54"/>
  <c r="Y444" i="54"/>
  <c r="S114" i="54"/>
  <c r="AJ114" i="54" s="1"/>
  <c r="Y184" i="54"/>
  <c r="AF605" i="54"/>
  <c r="L35" i="54"/>
  <c r="S427" i="54"/>
  <c r="AJ427" i="54" s="1"/>
  <c r="S278" i="54"/>
  <c r="AJ278" i="54" s="1"/>
  <c r="S386" i="54"/>
  <c r="AJ386" i="54" s="1"/>
  <c r="O42" i="54"/>
  <c r="AG262" i="54"/>
  <c r="AE262" i="54"/>
  <c r="AJ414" i="54"/>
  <c r="X340" i="54"/>
  <c r="X33" i="54"/>
  <c r="AD418" i="54"/>
  <c r="AD444" i="54"/>
  <c r="AC418" i="54"/>
  <c r="I378" i="54"/>
  <c r="S353" i="54"/>
  <c r="AJ353" i="54" s="1"/>
  <c r="AE418" i="54"/>
  <c r="AF418" i="54"/>
  <c r="AF366" i="54"/>
  <c r="Z444" i="54"/>
  <c r="AC158" i="54"/>
  <c r="AD158" i="54"/>
  <c r="X184" i="54"/>
  <c r="S128" i="54"/>
  <c r="AJ128" i="54" s="1"/>
  <c r="I252" i="54"/>
  <c r="W366" i="54"/>
  <c r="AA444" i="54"/>
  <c r="S438" i="54"/>
  <c r="AJ438" i="54" s="1"/>
  <c r="AA158" i="54"/>
  <c r="S120" i="54"/>
  <c r="AJ120" i="54" s="1"/>
  <c r="AC184" i="54"/>
  <c r="AH210" i="54"/>
  <c r="AA210" i="54"/>
  <c r="AF619" i="54"/>
  <c r="N36" i="54"/>
  <c r="P101" i="54"/>
  <c r="P23" i="54" s="1"/>
  <c r="AI196" i="54"/>
  <c r="S129" i="54"/>
  <c r="AF625" i="54"/>
  <c r="AH392" i="54"/>
  <c r="AG392" i="54"/>
  <c r="AF262" i="54"/>
  <c r="AC392" i="54"/>
  <c r="H497" i="54"/>
  <c r="D497" i="54"/>
  <c r="B497" i="54"/>
  <c r="E497" i="54"/>
  <c r="C497" i="54"/>
  <c r="G497" i="54"/>
  <c r="X158" i="54"/>
  <c r="R40" i="54"/>
  <c r="F548" i="54"/>
  <c r="F549" i="54" s="1"/>
  <c r="S139" i="54"/>
  <c r="AJ139" i="54" s="1"/>
  <c r="S224" i="54"/>
  <c r="AJ224" i="54" s="1"/>
  <c r="R44" i="54"/>
  <c r="I66" i="54"/>
  <c r="F14" i="54"/>
  <c r="R37" i="54"/>
  <c r="S360" i="54"/>
  <c r="AJ360" i="54" s="1"/>
  <c r="I60" i="54"/>
  <c r="F8" i="54"/>
  <c r="F470" i="54"/>
  <c r="AI38" i="54"/>
  <c r="S322" i="54"/>
  <c r="AJ322" i="54" s="1"/>
  <c r="S143" i="54"/>
  <c r="V366" i="54"/>
  <c r="X418" i="54"/>
  <c r="S381" i="54"/>
  <c r="AJ381" i="54" s="1"/>
  <c r="W392" i="54"/>
  <c r="X366" i="54"/>
  <c r="S320" i="54"/>
  <c r="AJ320" i="54" s="1"/>
  <c r="S279" i="54"/>
  <c r="AJ279" i="54" s="1"/>
  <c r="X444" i="54"/>
  <c r="AC366" i="54"/>
  <c r="W158" i="54"/>
  <c r="W184" i="54"/>
  <c r="S192" i="54"/>
  <c r="AJ192" i="54" s="1"/>
  <c r="X210" i="54"/>
  <c r="AA340" i="54"/>
  <c r="AJ337" i="54"/>
  <c r="Y40" i="54"/>
  <c r="AI170" i="54"/>
  <c r="L46" i="54"/>
  <c r="AG418" i="54"/>
  <c r="Y366" i="54"/>
  <c r="AG366" i="54"/>
  <c r="AE444" i="54"/>
  <c r="AF158" i="54"/>
  <c r="S220" i="54"/>
  <c r="AJ220" i="54" s="1"/>
  <c r="AD184" i="54"/>
  <c r="S380" i="54"/>
  <c r="AJ380" i="54" s="1"/>
  <c r="S301" i="54"/>
  <c r="AJ301" i="54" s="1"/>
  <c r="S121" i="54"/>
  <c r="AJ121" i="54" s="1"/>
  <c r="S329" i="54"/>
  <c r="AJ329" i="54" s="1"/>
  <c r="S347" i="54"/>
  <c r="AJ347" i="54" s="1"/>
  <c r="AD314" i="54"/>
  <c r="AH314" i="54"/>
  <c r="AD210" i="54"/>
  <c r="AC210" i="54"/>
  <c r="O45" i="54"/>
  <c r="AD288" i="54"/>
  <c r="I424" i="54"/>
  <c r="S172" i="54"/>
  <c r="AG288" i="54"/>
  <c r="P158" i="54"/>
  <c r="AB288" i="54"/>
  <c r="AB262" i="54"/>
  <c r="X392" i="54"/>
  <c r="S388" i="54"/>
  <c r="AH262" i="54"/>
  <c r="S441" i="54"/>
  <c r="AJ441" i="54" s="1"/>
  <c r="S443" i="54"/>
  <c r="AJ443" i="54" s="1"/>
  <c r="AF288" i="54"/>
  <c r="S254" i="54"/>
  <c r="AJ254" i="54" s="1"/>
  <c r="S432" i="54"/>
  <c r="AJ432" i="54" s="1"/>
  <c r="E549" i="54"/>
  <c r="G549" i="54"/>
  <c r="B549" i="54"/>
  <c r="D549" i="54"/>
  <c r="C549" i="54"/>
  <c r="H549" i="54"/>
  <c r="X37" i="54"/>
  <c r="AI37" i="54" s="1"/>
  <c r="I64" i="54"/>
  <c r="F12" i="54"/>
  <c r="S326" i="54"/>
  <c r="B523" i="54"/>
  <c r="F523" i="54"/>
  <c r="G523" i="54"/>
  <c r="E523" i="54"/>
  <c r="D523" i="54"/>
  <c r="C523" i="54"/>
  <c r="H523" i="54"/>
  <c r="F574" i="54"/>
  <c r="F575" i="54" s="1"/>
  <c r="AF34" i="54"/>
  <c r="S407" i="54"/>
  <c r="AJ407" i="54" s="1"/>
  <c r="Y46" i="54"/>
  <c r="S357" i="54"/>
  <c r="AJ357" i="54" s="1"/>
  <c r="W46" i="54"/>
  <c r="V444" i="54"/>
  <c r="AF392" i="54"/>
  <c r="R41" i="54"/>
  <c r="I79" i="54"/>
  <c r="F27" i="54"/>
  <c r="Y44" i="54"/>
  <c r="AI44" i="54" s="1"/>
  <c r="S352" i="54"/>
  <c r="AJ352" i="54" s="1"/>
  <c r="S194" i="54"/>
  <c r="AJ194" i="54" s="1"/>
  <c r="AI244" i="54"/>
  <c r="AG48" i="54"/>
  <c r="P600" i="54"/>
  <c r="AI293" i="54"/>
  <c r="AJ293" i="54" s="1"/>
  <c r="AI129" i="54"/>
  <c r="I389" i="54"/>
  <c r="L340" i="54"/>
  <c r="S118" i="54"/>
  <c r="AJ118" i="54" s="1"/>
  <c r="AF621" i="54"/>
  <c r="I320" i="54"/>
  <c r="M314" i="54" l="1"/>
  <c r="C34" i="54"/>
  <c r="Q43" i="54"/>
  <c r="S348" i="54"/>
  <c r="AJ348" i="54" s="1"/>
  <c r="S196" i="54"/>
  <c r="AJ196" i="54" s="1"/>
  <c r="Q45" i="54"/>
  <c r="I281" i="54"/>
  <c r="R35" i="54"/>
  <c r="S256" i="54"/>
  <c r="AJ256" i="54" s="1"/>
  <c r="S359" i="54"/>
  <c r="AJ359" i="54" s="1"/>
  <c r="S124" i="54"/>
  <c r="AJ124" i="54" s="1"/>
  <c r="L444" i="54"/>
  <c r="S349" i="54"/>
  <c r="AJ349" i="54" s="1"/>
  <c r="S167" i="54"/>
  <c r="AJ167" i="54" s="1"/>
  <c r="S328" i="54"/>
  <c r="AJ328" i="54" s="1"/>
  <c r="S330" i="54"/>
  <c r="AJ330" i="54" s="1"/>
  <c r="S412" i="54"/>
  <c r="AJ412" i="54" s="1"/>
  <c r="M34" i="54"/>
  <c r="S148" i="54"/>
  <c r="AJ148" i="54" s="1"/>
  <c r="S385" i="54"/>
  <c r="AJ385" i="54" s="1"/>
  <c r="L40" i="54"/>
  <c r="Q39" i="54"/>
  <c r="S401" i="54"/>
  <c r="AJ401" i="54" s="1"/>
  <c r="S379" i="54"/>
  <c r="AJ379" i="54" s="1"/>
  <c r="N42" i="54"/>
  <c r="S280" i="54"/>
  <c r="AJ280" i="54" s="1"/>
  <c r="S142" i="54"/>
  <c r="AJ142" i="54" s="1"/>
  <c r="S426" i="54"/>
  <c r="AJ426" i="54" s="1"/>
  <c r="M45" i="54"/>
  <c r="AB40" i="54"/>
  <c r="S327" i="54"/>
  <c r="AJ327" i="54" s="1"/>
  <c r="M47" i="54"/>
  <c r="S296" i="54"/>
  <c r="AJ296" i="54" s="1"/>
  <c r="S403" i="54"/>
  <c r="S418" i="54" s="1"/>
  <c r="O35" i="54"/>
  <c r="S324" i="54"/>
  <c r="AJ324" i="54" s="1"/>
  <c r="O38" i="54"/>
  <c r="S409" i="54"/>
  <c r="AJ409" i="54" s="1"/>
  <c r="S305" i="54"/>
  <c r="AJ305" i="54" s="1"/>
  <c r="N45" i="54"/>
  <c r="S331" i="54"/>
  <c r="AJ331" i="54" s="1"/>
  <c r="S282" i="54"/>
  <c r="AJ282" i="54" s="1"/>
  <c r="AB366" i="54"/>
  <c r="E40" i="54"/>
  <c r="S198" i="54"/>
  <c r="AJ198" i="54" s="1"/>
  <c r="S193" i="54"/>
  <c r="AJ193" i="54" s="1"/>
  <c r="Q47" i="54"/>
  <c r="S434" i="54"/>
  <c r="AJ434" i="54" s="1"/>
  <c r="S152" i="54"/>
  <c r="AJ152" i="54" s="1"/>
  <c r="S298" i="54"/>
  <c r="AJ298" i="54" s="1"/>
  <c r="R39" i="54"/>
  <c r="S203" i="54"/>
  <c r="AJ203" i="54" s="1"/>
  <c r="S202" i="54"/>
  <c r="AJ202" i="54" s="1"/>
  <c r="S201" i="54"/>
  <c r="AJ201" i="54" s="1"/>
  <c r="M46" i="54"/>
  <c r="Q34" i="54"/>
  <c r="S350" i="54"/>
  <c r="AJ350" i="54" s="1"/>
  <c r="S269" i="54"/>
  <c r="AJ269" i="54" s="1"/>
  <c r="S307" i="54"/>
  <c r="AJ307" i="54" s="1"/>
  <c r="S190" i="54"/>
  <c r="AJ190" i="54" s="1"/>
  <c r="S308" i="54"/>
  <c r="AJ308" i="54" s="1"/>
  <c r="O34" i="54"/>
  <c r="O36" i="54"/>
  <c r="Q42" i="54"/>
  <c r="S195" i="54"/>
  <c r="S246" i="54"/>
  <c r="AJ246" i="54" s="1"/>
  <c r="R42" i="54"/>
  <c r="AI45" i="54"/>
  <c r="P314" i="54"/>
  <c r="R45" i="54"/>
  <c r="S275" i="54"/>
  <c r="AJ275" i="54" s="1"/>
  <c r="I156" i="54"/>
  <c r="M35" i="54"/>
  <c r="I294" i="54"/>
  <c r="E48" i="54"/>
  <c r="S268" i="54"/>
  <c r="AJ268" i="54" s="1"/>
  <c r="AI40" i="54"/>
  <c r="Q46" i="54"/>
  <c r="N40" i="54"/>
  <c r="S402" i="54"/>
  <c r="AJ402" i="54" s="1"/>
  <c r="S272" i="54"/>
  <c r="AJ272" i="54" s="1"/>
  <c r="S244" i="54"/>
  <c r="AJ244" i="54" s="1"/>
  <c r="Q38" i="54"/>
  <c r="S306" i="54"/>
  <c r="AJ306" i="54" s="1"/>
  <c r="R47" i="54"/>
  <c r="O41" i="54"/>
  <c r="N34" i="54"/>
  <c r="S274" i="54"/>
  <c r="AJ274" i="54" s="1"/>
  <c r="S400" i="54"/>
  <c r="AJ400" i="54" s="1"/>
  <c r="M41" i="54"/>
  <c r="M38" i="54"/>
  <c r="S270" i="54"/>
  <c r="AJ270" i="54" s="1"/>
  <c r="N44" i="54"/>
  <c r="AJ310" i="54"/>
  <c r="S276" i="54"/>
  <c r="AJ276" i="54" s="1"/>
  <c r="AJ442" i="54"/>
  <c r="S398" i="54"/>
  <c r="AJ398" i="54" s="1"/>
  <c r="I196" i="54"/>
  <c r="S223" i="54"/>
  <c r="AJ223" i="54" s="1"/>
  <c r="N35" i="54"/>
  <c r="S354" i="54"/>
  <c r="AJ354" i="54" s="1"/>
  <c r="N47" i="54"/>
  <c r="O47" i="54"/>
  <c r="S166" i="54"/>
  <c r="AJ166" i="54" s="1"/>
  <c r="S334" i="54"/>
  <c r="AJ334" i="54" s="1"/>
  <c r="S178" i="54"/>
  <c r="AJ178" i="54" s="1"/>
  <c r="D40" i="54"/>
  <c r="O39" i="54"/>
  <c r="S376" i="54"/>
  <c r="AJ376" i="54" s="1"/>
  <c r="S358" i="54"/>
  <c r="AJ358" i="54" s="1"/>
  <c r="S217" i="54"/>
  <c r="AJ217" i="54" s="1"/>
  <c r="I277" i="54"/>
  <c r="Q44" i="54"/>
  <c r="I428" i="54"/>
  <c r="S111" i="54"/>
  <c r="S219" i="54"/>
  <c r="AJ219" i="54" s="1"/>
  <c r="R288" i="54"/>
  <c r="S216" i="54"/>
  <c r="AJ216" i="54" s="1"/>
  <c r="S333" i="54"/>
  <c r="AJ333" i="54" s="1"/>
  <c r="AI46" i="54"/>
  <c r="S141" i="54"/>
  <c r="AJ141" i="54" s="1"/>
  <c r="S431" i="54"/>
  <c r="AJ431" i="54" s="1"/>
  <c r="S228" i="54"/>
  <c r="AJ228" i="54" s="1"/>
  <c r="S218" i="54"/>
  <c r="AJ218" i="54" s="1"/>
  <c r="S425" i="54"/>
  <c r="AJ425" i="54" s="1"/>
  <c r="S245" i="54"/>
  <c r="AJ245" i="54" s="1"/>
  <c r="S436" i="54"/>
  <c r="AJ436" i="54" s="1"/>
  <c r="S433" i="54"/>
  <c r="AJ433" i="54" s="1"/>
  <c r="S375" i="54"/>
  <c r="AJ375" i="54" s="1"/>
  <c r="S411" i="54"/>
  <c r="AJ411" i="54" s="1"/>
  <c r="L184" i="54"/>
  <c r="O40" i="54"/>
  <c r="B471" i="54"/>
  <c r="F471" i="54"/>
  <c r="G471" i="54"/>
  <c r="C471" i="54"/>
  <c r="D471" i="54"/>
  <c r="E471" i="54"/>
  <c r="H471" i="54"/>
  <c r="R184" i="54"/>
  <c r="AJ111" i="54"/>
  <c r="C48" i="54"/>
  <c r="R158" i="54"/>
  <c r="AJ423" i="54"/>
  <c r="I224" i="54"/>
  <c r="I352" i="54"/>
  <c r="O288" i="54"/>
  <c r="P288" i="54"/>
  <c r="S151" i="54"/>
  <c r="AJ151" i="54" s="1"/>
  <c r="Q184" i="54"/>
  <c r="N48" i="54"/>
  <c r="S155" i="54"/>
  <c r="AJ155" i="54" s="1"/>
  <c r="S321" i="54"/>
  <c r="AJ321" i="54" s="1"/>
  <c r="I76" i="54"/>
  <c r="F24" i="54"/>
  <c r="O37" i="54"/>
  <c r="S204" i="54"/>
  <c r="AJ204" i="54" s="1"/>
  <c r="S383" i="54"/>
  <c r="AJ383" i="54" s="1"/>
  <c r="M210" i="54"/>
  <c r="AJ195" i="54"/>
  <c r="Q418" i="54"/>
  <c r="I406" i="54"/>
  <c r="S437" i="54"/>
  <c r="AJ437" i="54" s="1"/>
  <c r="S173" i="54"/>
  <c r="AJ173" i="54" s="1"/>
  <c r="L210" i="54"/>
  <c r="M36" i="54"/>
  <c r="S384" i="54"/>
  <c r="AJ384" i="54" s="1"/>
  <c r="O46" i="54"/>
  <c r="N38" i="54"/>
  <c r="I373" i="54"/>
  <c r="E43" i="54"/>
  <c r="R48" i="54"/>
  <c r="S154" i="54"/>
  <c r="AJ154" i="54" s="1"/>
  <c r="I382" i="54"/>
  <c r="I307" i="54"/>
  <c r="I147" i="54"/>
  <c r="H45" i="54"/>
  <c r="I353" i="54"/>
  <c r="N418" i="54"/>
  <c r="I276" i="54"/>
  <c r="E39" i="54"/>
  <c r="I398" i="54"/>
  <c r="I139" i="54"/>
  <c r="I194" i="54"/>
  <c r="P392" i="54"/>
  <c r="G40" i="54"/>
  <c r="N314" i="54"/>
  <c r="I371" i="54"/>
  <c r="I245" i="54"/>
  <c r="I279" i="54"/>
  <c r="I397" i="54"/>
  <c r="I377" i="54"/>
  <c r="H39" i="54"/>
  <c r="I251" i="54"/>
  <c r="I321" i="54"/>
  <c r="H38" i="54"/>
  <c r="I269" i="54"/>
  <c r="S222" i="54"/>
  <c r="AJ222" i="54" s="1"/>
  <c r="S404" i="54"/>
  <c r="AJ404" i="54" s="1"/>
  <c r="G35" i="54"/>
  <c r="S191" i="54"/>
  <c r="AJ191" i="54" s="1"/>
  <c r="AJ371" i="54"/>
  <c r="AB418" i="54"/>
  <c r="AI403" i="54"/>
  <c r="AI127" i="54"/>
  <c r="V132" i="54"/>
  <c r="R418" i="54"/>
  <c r="AH132" i="54"/>
  <c r="S243" i="54"/>
  <c r="AJ243" i="54" s="1"/>
  <c r="S140" i="54"/>
  <c r="AJ140" i="54" s="1"/>
  <c r="R36" i="54"/>
  <c r="I148" i="54"/>
  <c r="S486" i="54"/>
  <c r="P70" i="54"/>
  <c r="I248" i="54"/>
  <c r="S225" i="54"/>
  <c r="AJ225" i="54" s="1"/>
  <c r="E37" i="54"/>
  <c r="I204" i="54"/>
  <c r="I383" i="54"/>
  <c r="I142" i="54"/>
  <c r="S146" i="54"/>
  <c r="AJ146" i="54" s="1"/>
  <c r="I195" i="54"/>
  <c r="S164" i="54"/>
  <c r="AJ164" i="54" s="1"/>
  <c r="Q132" i="54"/>
  <c r="M392" i="54"/>
  <c r="S250" i="54"/>
  <c r="AJ250" i="54" s="1"/>
  <c r="S138" i="54"/>
  <c r="AJ138" i="54" s="1"/>
  <c r="I246" i="54"/>
  <c r="I437" i="54"/>
  <c r="I173" i="54"/>
  <c r="Q314" i="54"/>
  <c r="S165" i="54"/>
  <c r="AJ165" i="54" s="1"/>
  <c r="S277" i="54"/>
  <c r="AJ277" i="54" s="1"/>
  <c r="I384" i="54"/>
  <c r="Q48" i="54"/>
  <c r="S48" i="54" s="1"/>
  <c r="AJ48" i="54" s="1"/>
  <c r="E46" i="54"/>
  <c r="D38" i="54"/>
  <c r="S428" i="54"/>
  <c r="AJ428" i="54" s="1"/>
  <c r="Q40" i="54"/>
  <c r="R392" i="54"/>
  <c r="H48" i="54"/>
  <c r="S156" i="54"/>
  <c r="AJ156" i="54" s="1"/>
  <c r="AI377" i="54"/>
  <c r="I407" i="54"/>
  <c r="I219" i="54"/>
  <c r="D47" i="54"/>
  <c r="I126" i="54"/>
  <c r="I249" i="54"/>
  <c r="N340" i="54"/>
  <c r="AI387" i="54"/>
  <c r="V392" i="54"/>
  <c r="S346" i="54"/>
  <c r="AJ346" i="54" s="1"/>
  <c r="I138" i="54"/>
  <c r="G48" i="54"/>
  <c r="D36" i="54"/>
  <c r="S309" i="54"/>
  <c r="I401" i="54"/>
  <c r="N262" i="54"/>
  <c r="I228" i="54"/>
  <c r="N444" i="54"/>
  <c r="I359" i="54"/>
  <c r="I324" i="54"/>
  <c r="D48" i="54"/>
  <c r="E34" i="54"/>
  <c r="I247" i="54"/>
  <c r="I280" i="54"/>
  <c r="O392" i="54"/>
  <c r="I151" i="54"/>
  <c r="C35" i="54"/>
  <c r="N288" i="54"/>
  <c r="O340" i="54"/>
  <c r="Q392" i="54"/>
  <c r="AB158" i="54"/>
  <c r="AI143" i="54"/>
  <c r="AJ143" i="54" s="1"/>
  <c r="G36" i="54"/>
  <c r="L47" i="54"/>
  <c r="Q210" i="54"/>
  <c r="S345" i="54"/>
  <c r="Z132" i="54"/>
  <c r="D44" i="54"/>
  <c r="L39" i="54"/>
  <c r="R43" i="54"/>
  <c r="I75" i="54"/>
  <c r="I80" i="54" s="1"/>
  <c r="F23" i="54"/>
  <c r="AI257" i="54"/>
  <c r="V262" i="54"/>
  <c r="S144" i="54"/>
  <c r="AJ144" i="54" s="1"/>
  <c r="E41" i="54"/>
  <c r="D34" i="54"/>
  <c r="M43" i="54"/>
  <c r="Q36" i="54"/>
  <c r="I390" i="54"/>
  <c r="D39" i="54"/>
  <c r="I346" i="54"/>
  <c r="E33" i="54"/>
  <c r="O48" i="54"/>
  <c r="M340" i="54"/>
  <c r="Q262" i="54"/>
  <c r="S176" i="54"/>
  <c r="AJ176" i="54" s="1"/>
  <c r="S300" i="54"/>
  <c r="AJ300" i="54" s="1"/>
  <c r="I168" i="54"/>
  <c r="D37" i="54"/>
  <c r="I271" i="54"/>
  <c r="I253" i="54"/>
  <c r="AB210" i="54"/>
  <c r="S405" i="54"/>
  <c r="AJ405" i="54" s="1"/>
  <c r="M44" i="54"/>
  <c r="N41" i="54"/>
  <c r="S199" i="54"/>
  <c r="AJ199" i="54" s="1"/>
  <c r="S323" i="54"/>
  <c r="AJ323" i="54" s="1"/>
  <c r="AI221" i="54"/>
  <c r="I217" i="54"/>
  <c r="I274" i="54"/>
  <c r="I223" i="54"/>
  <c r="I193" i="54"/>
  <c r="O184" i="54"/>
  <c r="I218" i="54"/>
  <c r="I192" i="54"/>
  <c r="I427" i="54"/>
  <c r="H36" i="54"/>
  <c r="I225" i="54"/>
  <c r="F26" i="54"/>
  <c r="I78" i="54"/>
  <c r="O33" i="54"/>
  <c r="O132" i="54"/>
  <c r="N37" i="54"/>
  <c r="I575" i="54"/>
  <c r="S378" i="54"/>
  <c r="AJ378" i="54" s="1"/>
  <c r="H42" i="54"/>
  <c r="D45" i="54"/>
  <c r="I190" i="54"/>
  <c r="I386" i="54"/>
  <c r="H47" i="54"/>
  <c r="I423" i="54"/>
  <c r="I293" i="54"/>
  <c r="I198" i="54"/>
  <c r="I164" i="54"/>
  <c r="D158" i="54"/>
  <c r="O418" i="54"/>
  <c r="N366" i="54"/>
  <c r="AF609" i="54"/>
  <c r="S247" i="54"/>
  <c r="S242" i="54"/>
  <c r="AJ242" i="54" s="1"/>
  <c r="S125" i="54"/>
  <c r="AJ125" i="54" s="1"/>
  <c r="O44" i="54"/>
  <c r="I497" i="54"/>
  <c r="L366" i="54"/>
  <c r="C40" i="54"/>
  <c r="S429" i="54"/>
  <c r="AJ429" i="54" s="1"/>
  <c r="I144" i="54"/>
  <c r="S372" i="54"/>
  <c r="AJ372" i="54" s="1"/>
  <c r="S149" i="54"/>
  <c r="AJ149" i="54" s="1"/>
  <c r="C43" i="54"/>
  <c r="S119" i="54"/>
  <c r="AJ119" i="54" s="1"/>
  <c r="S355" i="54"/>
  <c r="AJ355" i="54" s="1"/>
  <c r="S150" i="54"/>
  <c r="AJ150" i="54" s="1"/>
  <c r="S177" i="54"/>
  <c r="AJ177" i="54" s="1"/>
  <c r="S356" i="54"/>
  <c r="AJ356" i="54" s="1"/>
  <c r="AJ397" i="54"/>
  <c r="S374" i="54"/>
  <c r="AJ374" i="54" s="1"/>
  <c r="S303" i="54"/>
  <c r="AJ303" i="54" s="1"/>
  <c r="I300" i="54"/>
  <c r="AB444" i="54"/>
  <c r="AI444" i="54" s="1"/>
  <c r="P210" i="54"/>
  <c r="I405" i="54"/>
  <c r="AI205" i="54"/>
  <c r="V210" i="54"/>
  <c r="M418" i="54"/>
  <c r="C44" i="54"/>
  <c r="D41" i="54"/>
  <c r="S169" i="54"/>
  <c r="AJ169" i="54" s="1"/>
  <c r="I199" i="54"/>
  <c r="I323" i="54"/>
  <c r="AI247" i="54"/>
  <c r="I278" i="54"/>
  <c r="I426" i="54"/>
  <c r="G47" i="54"/>
  <c r="I166" i="54"/>
  <c r="I399" i="54"/>
  <c r="I216" i="54"/>
  <c r="C132" i="54"/>
  <c r="AJ326" i="54"/>
  <c r="Q366" i="54"/>
  <c r="S253" i="54"/>
  <c r="AJ253" i="54" s="1"/>
  <c r="L45" i="54"/>
  <c r="I230" i="54"/>
  <c r="I403" i="54"/>
  <c r="I172" i="54"/>
  <c r="I178" i="54"/>
  <c r="I333" i="54"/>
  <c r="I275" i="54"/>
  <c r="I349" i="54"/>
  <c r="H40" i="54"/>
  <c r="I380" i="54"/>
  <c r="O314" i="54"/>
  <c r="I402" i="54"/>
  <c r="I215" i="54"/>
  <c r="C46" i="54"/>
  <c r="R132" i="54"/>
  <c r="C45" i="54"/>
  <c r="I376" i="54"/>
  <c r="I330" i="54"/>
  <c r="I241" i="54"/>
  <c r="I523" i="54"/>
  <c r="I242" i="54"/>
  <c r="N158" i="54"/>
  <c r="N46" i="54"/>
  <c r="S221" i="54"/>
  <c r="S122" i="54"/>
  <c r="AJ122" i="54" s="1"/>
  <c r="L44" i="54"/>
  <c r="L43" i="54"/>
  <c r="Q41" i="54"/>
  <c r="S227" i="54"/>
  <c r="AJ227" i="54" s="1"/>
  <c r="AJ241" i="54"/>
  <c r="M42" i="54"/>
  <c r="AD132" i="54"/>
  <c r="M39" i="54"/>
  <c r="M184" i="54"/>
  <c r="M444" i="54"/>
  <c r="S157" i="54"/>
  <c r="AJ157" i="54" s="1"/>
  <c r="AB340" i="54"/>
  <c r="AI340" i="54" s="1"/>
  <c r="AI325" i="54"/>
  <c r="AJ163" i="54"/>
  <c r="R444" i="54"/>
  <c r="I355" i="54"/>
  <c r="I177" i="54"/>
  <c r="S69" i="54"/>
  <c r="P17" i="54"/>
  <c r="AI439" i="54"/>
  <c r="Q288" i="54"/>
  <c r="AI413" i="54"/>
  <c r="V418" i="54"/>
  <c r="I374" i="54"/>
  <c r="S302" i="54"/>
  <c r="AJ302" i="54" s="1"/>
  <c r="I303" i="54"/>
  <c r="R340" i="54"/>
  <c r="S267" i="54"/>
  <c r="R33" i="54"/>
  <c r="S174" i="54"/>
  <c r="AJ174" i="54" s="1"/>
  <c r="N132" i="54"/>
  <c r="N33" i="54"/>
  <c r="I169" i="54"/>
  <c r="S325" i="54"/>
  <c r="AJ325" i="54" s="1"/>
  <c r="R314" i="54"/>
  <c r="AI179" i="54"/>
  <c r="V184" i="54"/>
  <c r="F80" i="54"/>
  <c r="G39" i="54"/>
  <c r="I295" i="54"/>
  <c r="I163" i="54"/>
  <c r="I282" i="54"/>
  <c r="E35" i="54"/>
  <c r="H44" i="54"/>
  <c r="I329" i="54"/>
  <c r="I438" i="54"/>
  <c r="I176" i="54"/>
  <c r="I345" i="54"/>
  <c r="I379" i="54"/>
  <c r="C37" i="54"/>
  <c r="I297" i="54"/>
  <c r="I433" i="54"/>
  <c r="E47" i="54"/>
  <c r="I201" i="54"/>
  <c r="I146" i="54"/>
  <c r="I322" i="54"/>
  <c r="I348" i="54"/>
  <c r="I356" i="54"/>
  <c r="L37" i="54"/>
  <c r="S115" i="54"/>
  <c r="AJ115" i="54" s="1"/>
  <c r="L34" i="54"/>
  <c r="S112" i="54"/>
  <c r="AJ112" i="54" s="1"/>
  <c r="M40" i="54"/>
  <c r="I250" i="54"/>
  <c r="S271" i="54"/>
  <c r="AJ271" i="54" s="1"/>
  <c r="I410" i="54"/>
  <c r="C42" i="54"/>
  <c r="P444" i="54"/>
  <c r="I331" i="54"/>
  <c r="I306" i="54"/>
  <c r="D35" i="54"/>
  <c r="I267" i="54"/>
  <c r="I409" i="54"/>
  <c r="I149" i="54"/>
  <c r="I347" i="54"/>
  <c r="I430" i="54"/>
  <c r="H37" i="54"/>
  <c r="S170" i="54"/>
  <c r="AJ170" i="54" s="1"/>
  <c r="I254" i="54"/>
  <c r="L158" i="54"/>
  <c r="I326" i="54"/>
  <c r="C38" i="54"/>
  <c r="I351" i="54"/>
  <c r="P184" i="54"/>
  <c r="C47" i="54"/>
  <c r="E36" i="54"/>
  <c r="I354" i="54"/>
  <c r="I256" i="54"/>
  <c r="I332" i="54"/>
  <c r="I270" i="54"/>
  <c r="I113" i="54"/>
  <c r="I220" i="54"/>
  <c r="I200" i="54"/>
  <c r="I372" i="54"/>
  <c r="P236" i="54"/>
  <c r="I360" i="54"/>
  <c r="I431" i="54"/>
  <c r="E45" i="54"/>
  <c r="I191" i="54"/>
  <c r="O444" i="54"/>
  <c r="G44" i="54"/>
  <c r="P418" i="54"/>
  <c r="N210" i="54"/>
  <c r="I408" i="54"/>
  <c r="I305" i="54"/>
  <c r="N184" i="54"/>
  <c r="I272" i="54"/>
  <c r="I171" i="54"/>
  <c r="S413" i="54"/>
  <c r="AJ413" i="54" s="1"/>
  <c r="I226" i="54"/>
  <c r="G38" i="54"/>
  <c r="I301" i="54"/>
  <c r="I229" i="54"/>
  <c r="I350" i="54"/>
  <c r="I357" i="54"/>
  <c r="I358" i="54"/>
  <c r="I197" i="54"/>
  <c r="I222" i="54"/>
  <c r="H35" i="54"/>
  <c r="I298" i="54"/>
  <c r="I375" i="54"/>
  <c r="S127" i="54"/>
  <c r="I175" i="54"/>
  <c r="I432" i="54"/>
  <c r="D46" i="54"/>
  <c r="I221" i="54"/>
  <c r="S424" i="54"/>
  <c r="AJ424" i="54" s="1"/>
  <c r="M366" i="54"/>
  <c r="AI366" i="54"/>
  <c r="G41" i="54"/>
  <c r="I227" i="54"/>
  <c r="AI309" i="54"/>
  <c r="V314" i="54"/>
  <c r="L262" i="54"/>
  <c r="S116" i="54"/>
  <c r="AJ116" i="54" s="1"/>
  <c r="AI33" i="54"/>
  <c r="S137" i="54"/>
  <c r="R210" i="54"/>
  <c r="I302" i="54"/>
  <c r="S299" i="54"/>
  <c r="AI283" i="54"/>
  <c r="V288" i="54"/>
  <c r="L288" i="54"/>
  <c r="R262" i="54"/>
  <c r="M262" i="54"/>
  <c r="I174" i="54"/>
  <c r="H158" i="54"/>
  <c r="M33" i="54"/>
  <c r="AJ172" i="54"/>
  <c r="R34" i="54"/>
  <c r="AI39" i="54"/>
  <c r="D33" i="54"/>
  <c r="AB132" i="54"/>
  <c r="AB39" i="54"/>
  <c r="AB54" i="54" s="1"/>
  <c r="AI117" i="54"/>
  <c r="I325" i="54"/>
  <c r="S215" i="54"/>
  <c r="AI273" i="54"/>
  <c r="I255" i="54"/>
  <c r="I296" i="54"/>
  <c r="D43" i="54"/>
  <c r="G42" i="54"/>
  <c r="G37" i="54"/>
  <c r="E44" i="54"/>
  <c r="I268" i="54"/>
  <c r="G45" i="54"/>
  <c r="E38" i="54"/>
  <c r="I549" i="54"/>
  <c r="S36" i="54"/>
  <c r="AJ36" i="54" s="1"/>
  <c r="I304" i="54"/>
  <c r="N39" i="54"/>
  <c r="S319" i="54"/>
  <c r="Q35" i="54"/>
  <c r="S168" i="54"/>
  <c r="AJ168" i="54" s="1"/>
  <c r="G43" i="54"/>
  <c r="L132" i="54"/>
  <c r="I381" i="54"/>
  <c r="O210" i="54"/>
  <c r="I202" i="54"/>
  <c r="I404" i="54"/>
  <c r="D42" i="54"/>
  <c r="I308" i="54"/>
  <c r="I143" i="54"/>
  <c r="I429" i="54"/>
  <c r="E42" i="54"/>
  <c r="I400" i="54"/>
  <c r="I327" i="54"/>
  <c r="O158" i="54"/>
  <c r="I141" i="54"/>
  <c r="I328" i="54"/>
  <c r="I411" i="54"/>
  <c r="H43" i="54"/>
  <c r="I140" i="54"/>
  <c r="I436" i="54"/>
  <c r="I203" i="54"/>
  <c r="C33" i="54"/>
  <c r="I435" i="54"/>
  <c r="I385" i="54"/>
  <c r="I334" i="54"/>
  <c r="I434" i="54"/>
  <c r="I111" i="54"/>
  <c r="B33" i="54"/>
  <c r="I114" i="54"/>
  <c r="I412" i="54"/>
  <c r="H46" i="54"/>
  <c r="I165" i="54"/>
  <c r="S257" i="54"/>
  <c r="AJ257" i="54" s="1"/>
  <c r="P366" i="54"/>
  <c r="I273" i="54"/>
  <c r="N392" i="54"/>
  <c r="S248" i="54"/>
  <c r="AJ248" i="54" s="1"/>
  <c r="S304" i="54"/>
  <c r="AJ304" i="54" s="1"/>
  <c r="S294" i="54"/>
  <c r="AJ294" i="54" s="1"/>
  <c r="W132" i="54"/>
  <c r="Q444" i="54"/>
  <c r="AJ129" i="54"/>
  <c r="W367" i="54"/>
  <c r="I244" i="54"/>
  <c r="R366" i="54"/>
  <c r="AI361" i="54"/>
  <c r="L38" i="54"/>
  <c r="I137" i="54"/>
  <c r="AI153" i="54"/>
  <c r="V158" i="54"/>
  <c r="R46" i="54"/>
  <c r="M288" i="54"/>
  <c r="H41" i="54"/>
  <c r="M158" i="54"/>
  <c r="AA132" i="54"/>
  <c r="S406" i="54"/>
  <c r="AJ406" i="54" s="1"/>
  <c r="I299" i="54"/>
  <c r="AJ189" i="54"/>
  <c r="N43" i="54"/>
  <c r="AB314" i="54"/>
  <c r="AI299" i="54"/>
  <c r="S373" i="54"/>
  <c r="AJ373" i="54" s="1"/>
  <c r="O43" i="54"/>
  <c r="L418" i="54"/>
  <c r="H34" i="54"/>
  <c r="Q37" i="54"/>
  <c r="S382" i="54"/>
  <c r="AJ382" i="54" s="1"/>
  <c r="S281" i="54"/>
  <c r="AJ281" i="54" s="1"/>
  <c r="AI335" i="54"/>
  <c r="C314" i="54"/>
  <c r="H392" i="54"/>
  <c r="AH445" i="54" l="1"/>
  <c r="AA445" i="54"/>
  <c r="AC445" i="54"/>
  <c r="W445" i="54"/>
  <c r="AG445" i="54"/>
  <c r="V445" i="54"/>
  <c r="X445" i="54"/>
  <c r="D132" i="54"/>
  <c r="S361" i="54"/>
  <c r="AJ361" i="54" s="1"/>
  <c r="I150" i="54"/>
  <c r="AJ403" i="54"/>
  <c r="C39" i="54"/>
  <c r="S335" i="54"/>
  <c r="AJ299" i="54"/>
  <c r="AJ127" i="54"/>
  <c r="O262" i="54"/>
  <c r="B48" i="54"/>
  <c r="I167" i="54"/>
  <c r="C36" i="54"/>
  <c r="G158" i="54"/>
  <c r="S179" i="54"/>
  <c r="AJ179" i="54" s="1"/>
  <c r="S46" i="54"/>
  <c r="AJ46" i="54" s="1"/>
  <c r="G46" i="54"/>
  <c r="AC341" i="54"/>
  <c r="AE341" i="54"/>
  <c r="Y341" i="54"/>
  <c r="X341" i="54"/>
  <c r="AD341" i="54"/>
  <c r="W341" i="54"/>
  <c r="V341" i="54"/>
  <c r="AH341" i="54"/>
  <c r="AA341" i="54"/>
  <c r="Z341" i="54"/>
  <c r="AF341" i="54"/>
  <c r="AG341" i="54"/>
  <c r="AJ247" i="54"/>
  <c r="S262" i="54"/>
  <c r="C81" i="54"/>
  <c r="H81" i="54"/>
  <c r="D81" i="54"/>
  <c r="E81" i="54"/>
  <c r="F81" i="54"/>
  <c r="B81" i="54"/>
  <c r="G81" i="54"/>
  <c r="I48" i="54"/>
  <c r="G34" i="54"/>
  <c r="B40" i="54"/>
  <c r="AD367" i="54"/>
  <c r="Z367" i="54"/>
  <c r="AA367" i="54"/>
  <c r="H314" i="54"/>
  <c r="AI418" i="54"/>
  <c r="V419" i="54" s="1"/>
  <c r="E314" i="54"/>
  <c r="AI262" i="54"/>
  <c r="V263" i="54"/>
  <c r="D288" i="54"/>
  <c r="AI132" i="54"/>
  <c r="B42" i="54"/>
  <c r="AH367" i="54"/>
  <c r="C210" i="54"/>
  <c r="G184" i="54"/>
  <c r="I179" i="54"/>
  <c r="I184" i="54" s="1"/>
  <c r="C288" i="54"/>
  <c r="H33" i="54"/>
  <c r="AI314" i="54"/>
  <c r="V315" i="54"/>
  <c r="E366" i="54"/>
  <c r="AJ267" i="54"/>
  <c r="X367" i="54"/>
  <c r="G210" i="54"/>
  <c r="G33" i="54"/>
  <c r="I117" i="54"/>
  <c r="AI210" i="54"/>
  <c r="G340" i="54"/>
  <c r="AD445" i="54"/>
  <c r="I125" i="54"/>
  <c r="B314" i="54"/>
  <c r="S42" i="54"/>
  <c r="AJ42" i="54" s="1"/>
  <c r="S47" i="54"/>
  <c r="AJ47" i="54" s="1"/>
  <c r="E392" i="54"/>
  <c r="D444" i="54"/>
  <c r="I243" i="54"/>
  <c r="C392" i="54"/>
  <c r="Y445" i="54"/>
  <c r="E158" i="54"/>
  <c r="G262" i="54"/>
  <c r="H184" i="54"/>
  <c r="S206" i="54"/>
  <c r="AJ206" i="54" s="1"/>
  <c r="S258" i="54"/>
  <c r="AJ258" i="54" s="1"/>
  <c r="S284" i="54"/>
  <c r="AJ284" i="54" s="1"/>
  <c r="AJ335" i="54"/>
  <c r="S38" i="54"/>
  <c r="AJ38" i="54" s="1"/>
  <c r="AI288" i="54"/>
  <c r="V289" i="54" s="1"/>
  <c r="H210" i="54"/>
  <c r="I122" i="54"/>
  <c r="E444" i="54"/>
  <c r="B35" i="54"/>
  <c r="S37" i="54"/>
  <c r="AJ37" i="54" s="1"/>
  <c r="M132" i="54"/>
  <c r="H340" i="54"/>
  <c r="S41" i="54"/>
  <c r="AJ41" i="54" s="1"/>
  <c r="S43" i="54"/>
  <c r="AJ43" i="54" s="1"/>
  <c r="H288" i="54"/>
  <c r="D366" i="54"/>
  <c r="S205" i="54"/>
  <c r="I145" i="54"/>
  <c r="B41" i="54"/>
  <c r="S314" i="54"/>
  <c r="I123" i="54"/>
  <c r="B38" i="54"/>
  <c r="AI392" i="54"/>
  <c r="V393" i="54" s="1"/>
  <c r="O366" i="54"/>
  <c r="E288" i="54"/>
  <c r="Q340" i="54"/>
  <c r="AF445" i="54"/>
  <c r="T418" i="54"/>
  <c r="AJ418" i="54"/>
  <c r="R419" i="54"/>
  <c r="Q419" i="54"/>
  <c r="M419" i="54"/>
  <c r="P419" i="54"/>
  <c r="L419" i="54"/>
  <c r="N419" i="54"/>
  <c r="O419" i="54"/>
  <c r="B288" i="54"/>
  <c r="D392" i="54"/>
  <c r="E262" i="54"/>
  <c r="B36" i="54"/>
  <c r="S340" i="54"/>
  <c r="AJ319" i="54"/>
  <c r="D184" i="54"/>
  <c r="S153" i="54"/>
  <c r="AJ153" i="54" s="1"/>
  <c r="S34" i="54"/>
  <c r="AJ34" i="54" s="1"/>
  <c r="S387" i="54"/>
  <c r="AJ387" i="54" s="1"/>
  <c r="L392" i="54"/>
  <c r="C184" i="54"/>
  <c r="S44" i="54"/>
  <c r="AJ44" i="54" s="1"/>
  <c r="I121" i="54"/>
  <c r="AB367" i="54"/>
  <c r="G366" i="54"/>
  <c r="G288" i="54"/>
  <c r="AJ345" i="54"/>
  <c r="B45" i="54"/>
  <c r="I116" i="54"/>
  <c r="C340" i="54"/>
  <c r="AB419" i="54"/>
  <c r="D314" i="54"/>
  <c r="G418" i="54"/>
  <c r="I154" i="54"/>
  <c r="S283" i="54"/>
  <c r="AJ283" i="54" s="1"/>
  <c r="AG367" i="54"/>
  <c r="Z445" i="54"/>
  <c r="S33" i="54"/>
  <c r="S377" i="54"/>
  <c r="S392" i="54" s="1"/>
  <c r="Q158" i="54"/>
  <c r="I471" i="54"/>
  <c r="B44" i="54"/>
  <c r="S184" i="54"/>
  <c r="B39" i="54"/>
  <c r="P262" i="54"/>
  <c r="AJ309" i="54"/>
  <c r="AI158" i="54"/>
  <c r="B132" i="54"/>
  <c r="P39" i="54"/>
  <c r="P132" i="54"/>
  <c r="C366" i="54"/>
  <c r="AI184" i="54"/>
  <c r="V185" i="54" s="1"/>
  <c r="P40" i="54"/>
  <c r="S40" i="54" s="1"/>
  <c r="AJ40" i="54" s="1"/>
  <c r="B43" i="54"/>
  <c r="S439" i="54"/>
  <c r="AJ439" i="54" s="1"/>
  <c r="AB445" i="54"/>
  <c r="E418" i="54"/>
  <c r="C444" i="54"/>
  <c r="Y367" i="54"/>
  <c r="E184" i="54"/>
  <c r="I112" i="54"/>
  <c r="I115" i="54"/>
  <c r="D262" i="54"/>
  <c r="B392" i="54"/>
  <c r="C262" i="54"/>
  <c r="AC367" i="54"/>
  <c r="I118" i="54"/>
  <c r="S273" i="54"/>
  <c r="AJ273" i="54" s="1"/>
  <c r="B444" i="54"/>
  <c r="AE367" i="54"/>
  <c r="D210" i="54"/>
  <c r="I157" i="54"/>
  <c r="AJ205" i="54"/>
  <c r="S70" i="54"/>
  <c r="P18" i="54"/>
  <c r="S210" i="54"/>
  <c r="C158" i="54"/>
  <c r="E210" i="54"/>
  <c r="S362" i="54"/>
  <c r="AJ362" i="54" s="1"/>
  <c r="H366" i="54"/>
  <c r="I33" i="54"/>
  <c r="AJ215" i="54"/>
  <c r="H444" i="54"/>
  <c r="AB341" i="54"/>
  <c r="AJ221" i="54"/>
  <c r="I425" i="54"/>
  <c r="I189" i="54"/>
  <c r="E132" i="54"/>
  <c r="B34" i="54"/>
  <c r="B37" i="54"/>
  <c r="E340" i="54"/>
  <c r="G444" i="54"/>
  <c r="D340" i="54"/>
  <c r="I319" i="54"/>
  <c r="AJ377" i="54"/>
  <c r="B418" i="54"/>
  <c r="D418" i="54"/>
  <c r="I155" i="54"/>
  <c r="B46" i="54"/>
  <c r="S351" i="54"/>
  <c r="AJ351" i="54" s="1"/>
  <c r="B47" i="54"/>
  <c r="I47" i="54" s="1"/>
  <c r="AB315" i="54"/>
  <c r="S158" i="54"/>
  <c r="AJ137" i="54"/>
  <c r="V367" i="54"/>
  <c r="S35" i="54"/>
  <c r="AJ35" i="54" s="1"/>
  <c r="S45" i="54"/>
  <c r="AJ45" i="54" s="1"/>
  <c r="C41" i="54"/>
  <c r="I119" i="54"/>
  <c r="B210" i="54"/>
  <c r="G392" i="54"/>
  <c r="I152" i="54"/>
  <c r="B340" i="54"/>
  <c r="G314" i="54"/>
  <c r="C418" i="54"/>
  <c r="H418" i="54"/>
  <c r="H262" i="54"/>
  <c r="I120" i="54"/>
  <c r="AE445" i="54"/>
  <c r="I124" i="54"/>
  <c r="AF367" i="54"/>
  <c r="S117" i="54"/>
  <c r="AJ117" i="54" s="1"/>
  <c r="I361" i="54" l="1"/>
  <c r="I366" i="54" s="1"/>
  <c r="S444" i="54"/>
  <c r="S288" i="54"/>
  <c r="AI445" i="54"/>
  <c r="D185" i="54"/>
  <c r="H185" i="54"/>
  <c r="E185" i="54"/>
  <c r="C185" i="54"/>
  <c r="G185" i="54"/>
  <c r="F185" i="54"/>
  <c r="F367" i="54"/>
  <c r="C367" i="54"/>
  <c r="E367" i="54"/>
  <c r="D367" i="54"/>
  <c r="G367" i="54"/>
  <c r="H367" i="54"/>
  <c r="I153" i="54"/>
  <c r="I158" i="54" s="1"/>
  <c r="B158" i="54"/>
  <c r="AE159" i="54"/>
  <c r="X159" i="54"/>
  <c r="AG159" i="54"/>
  <c r="W159" i="54"/>
  <c r="Z159" i="54"/>
  <c r="AD159" i="54"/>
  <c r="AC159" i="54"/>
  <c r="AF159" i="54"/>
  <c r="Y159" i="54"/>
  <c r="AH159" i="54"/>
  <c r="AA159" i="54"/>
  <c r="AJ184" i="54"/>
  <c r="Q185" i="54"/>
  <c r="R185" i="54"/>
  <c r="N185" i="54"/>
  <c r="M185" i="54"/>
  <c r="L185" i="54"/>
  <c r="P185" i="54"/>
  <c r="T184" i="54"/>
  <c r="O185" i="54"/>
  <c r="AJ33" i="54"/>
  <c r="I336" i="54"/>
  <c r="I41" i="54"/>
  <c r="AC211" i="54"/>
  <c r="AH211" i="54"/>
  <c r="AG211" i="54"/>
  <c r="AE211" i="54"/>
  <c r="Z211" i="54"/>
  <c r="AF211" i="54"/>
  <c r="AD211" i="54"/>
  <c r="X211" i="54"/>
  <c r="Y211" i="54"/>
  <c r="AA211" i="54"/>
  <c r="W211" i="54"/>
  <c r="I413" i="54"/>
  <c r="I418" i="54" s="1"/>
  <c r="H132" i="54"/>
  <c r="I283" i="54"/>
  <c r="I288" i="54" s="1"/>
  <c r="I130" i="54"/>
  <c r="I37" i="54"/>
  <c r="I309" i="54"/>
  <c r="I314" i="54" s="1"/>
  <c r="I257" i="54"/>
  <c r="I262" i="54" s="1"/>
  <c r="I387" i="54"/>
  <c r="I392" i="54" s="1"/>
  <c r="R445" i="54"/>
  <c r="O445" i="54"/>
  <c r="AJ444" i="54"/>
  <c r="P445" i="54"/>
  <c r="Q445" i="54"/>
  <c r="N445" i="54"/>
  <c r="L445" i="54"/>
  <c r="M445" i="54"/>
  <c r="T444" i="54"/>
  <c r="I36" i="54"/>
  <c r="I38" i="54"/>
  <c r="I35" i="54"/>
  <c r="AE315" i="54"/>
  <c r="AF315" i="54"/>
  <c r="W315" i="54"/>
  <c r="AG315" i="54"/>
  <c r="X315" i="54"/>
  <c r="Z315" i="54"/>
  <c r="AA315" i="54"/>
  <c r="AC315" i="54"/>
  <c r="Y315" i="54"/>
  <c r="AD315" i="54"/>
  <c r="AH315" i="54"/>
  <c r="AE419" i="54"/>
  <c r="Z419" i="54"/>
  <c r="AA419" i="54"/>
  <c r="AF419" i="54"/>
  <c r="AG419" i="54"/>
  <c r="AC419" i="54"/>
  <c r="AH419" i="54"/>
  <c r="AD419" i="54"/>
  <c r="Y419" i="54"/>
  <c r="X419" i="54"/>
  <c r="W419" i="54"/>
  <c r="AI419" i="54" s="1"/>
  <c r="AI341" i="54"/>
  <c r="I46" i="54"/>
  <c r="R211" i="54"/>
  <c r="M211" i="54"/>
  <c r="Q211" i="54"/>
  <c r="L211" i="54"/>
  <c r="N211" i="54"/>
  <c r="O211" i="54"/>
  <c r="P211" i="54"/>
  <c r="T210" i="54"/>
  <c r="AJ210" i="54"/>
  <c r="I44" i="54"/>
  <c r="I310" i="54"/>
  <c r="I258" i="54"/>
  <c r="AI367" i="54"/>
  <c r="R393" i="54"/>
  <c r="Q393" i="54"/>
  <c r="M393" i="54"/>
  <c r="AJ392" i="54"/>
  <c r="P393" i="54"/>
  <c r="N393" i="54"/>
  <c r="L393" i="54"/>
  <c r="O393" i="54"/>
  <c r="T392" i="54"/>
  <c r="AB159" i="54"/>
  <c r="B366" i="54"/>
  <c r="B367" i="54" s="1"/>
  <c r="P54" i="54"/>
  <c r="I45" i="54"/>
  <c r="I388" i="54"/>
  <c r="Q263" i="54"/>
  <c r="R263" i="54"/>
  <c r="P263" i="54"/>
  <c r="L263" i="54"/>
  <c r="T262" i="54"/>
  <c r="O263" i="54"/>
  <c r="M263" i="54"/>
  <c r="N263" i="54"/>
  <c r="AJ262" i="54"/>
  <c r="Z393" i="54"/>
  <c r="AA393" i="54"/>
  <c r="AF393" i="54"/>
  <c r="X393" i="54"/>
  <c r="AB393" i="54"/>
  <c r="AH393" i="54"/>
  <c r="AD393" i="54"/>
  <c r="AE393" i="54"/>
  <c r="AC393" i="54"/>
  <c r="AG393" i="54"/>
  <c r="W393" i="54"/>
  <c r="Y393" i="54"/>
  <c r="I206" i="54"/>
  <c r="I34" i="54"/>
  <c r="S180" i="54"/>
  <c r="AJ180" i="54" s="1"/>
  <c r="I127" i="54"/>
  <c r="I132" i="54" s="1"/>
  <c r="I205" i="54"/>
  <c r="I42" i="54"/>
  <c r="I362" i="54"/>
  <c r="Z185" i="54"/>
  <c r="AA185" i="54"/>
  <c r="AG185" i="54"/>
  <c r="Y185" i="54"/>
  <c r="AB185" i="54"/>
  <c r="AD185" i="54"/>
  <c r="W185" i="54"/>
  <c r="AC185" i="54"/>
  <c r="X185" i="54"/>
  <c r="AF185" i="54"/>
  <c r="AE185" i="54"/>
  <c r="AH185" i="54"/>
  <c r="I284" i="54"/>
  <c r="AB289" i="54"/>
  <c r="AA289" i="54"/>
  <c r="W289" i="54"/>
  <c r="Z289" i="54"/>
  <c r="AG289" i="54"/>
  <c r="AD289" i="54"/>
  <c r="X289" i="54"/>
  <c r="AF289" i="54"/>
  <c r="AC289" i="54"/>
  <c r="Y289" i="54"/>
  <c r="AH289" i="54"/>
  <c r="AE289" i="54"/>
  <c r="L289" i="54"/>
  <c r="Q289" i="54"/>
  <c r="AJ288" i="54"/>
  <c r="T288" i="54"/>
  <c r="R289" i="54"/>
  <c r="O289" i="54"/>
  <c r="N289" i="54"/>
  <c r="M289" i="54"/>
  <c r="P289" i="54"/>
  <c r="I440" i="54"/>
  <c r="S132" i="54"/>
  <c r="M159" i="54"/>
  <c r="AJ158" i="54"/>
  <c r="Q159" i="54"/>
  <c r="L159" i="54"/>
  <c r="P159" i="54"/>
  <c r="O159" i="54"/>
  <c r="R159" i="54"/>
  <c r="N159" i="54"/>
  <c r="T158" i="54"/>
  <c r="S39" i="54"/>
  <c r="AJ39" i="54" s="1"/>
  <c r="S366" i="54"/>
  <c r="N315" i="54"/>
  <c r="P315" i="54"/>
  <c r="AJ314" i="54"/>
  <c r="O315" i="54"/>
  <c r="Q315" i="54"/>
  <c r="M315" i="54"/>
  <c r="L315" i="54"/>
  <c r="T314" i="54"/>
  <c r="R315" i="54"/>
  <c r="I40" i="54"/>
  <c r="I81" i="54"/>
  <c r="P341" i="54"/>
  <c r="M341" i="54"/>
  <c r="O341" i="54"/>
  <c r="N341" i="54"/>
  <c r="Q341" i="54"/>
  <c r="AJ340" i="54"/>
  <c r="T340" i="54"/>
  <c r="R341" i="54"/>
  <c r="L341" i="54"/>
  <c r="I414" i="54"/>
  <c r="AB211" i="54"/>
  <c r="B262" i="54"/>
  <c r="I210" i="54"/>
  <c r="I439" i="54"/>
  <c r="I444" i="54" s="1"/>
  <c r="I43" i="54"/>
  <c r="V159" i="54"/>
  <c r="I39" i="54"/>
  <c r="S419" i="54"/>
  <c r="I335" i="54"/>
  <c r="I340" i="54" s="1"/>
  <c r="B184" i="54"/>
  <c r="B185" i="54" s="1"/>
  <c r="V211" i="54"/>
  <c r="X263" i="54"/>
  <c r="AA263" i="54"/>
  <c r="AF263" i="54"/>
  <c r="W263" i="54"/>
  <c r="AH263" i="54"/>
  <c r="AG263" i="54"/>
  <c r="AC263" i="54"/>
  <c r="AD263" i="54"/>
  <c r="Z263" i="54"/>
  <c r="AE263" i="54"/>
  <c r="AB263" i="54"/>
  <c r="Y263" i="54"/>
  <c r="G132" i="54"/>
  <c r="I566" i="53"/>
  <c r="I560" i="53"/>
  <c r="I554" i="53"/>
  <c r="I545" i="53"/>
  <c r="I536" i="53"/>
  <c r="I532" i="53"/>
  <c r="I503" i="53"/>
  <c r="I489" i="53"/>
  <c r="I485" i="53"/>
  <c r="I484" i="53"/>
  <c r="I185" i="54" l="1"/>
  <c r="AI289" i="54"/>
  <c r="AI315" i="54"/>
  <c r="AI263" i="54"/>
  <c r="AI159" i="54"/>
  <c r="AI185" i="54"/>
  <c r="AJ185" i="54" s="1"/>
  <c r="I367" i="54"/>
  <c r="S185" i="54"/>
  <c r="AI393" i="54"/>
  <c r="S341" i="54"/>
  <c r="AJ341" i="54" s="1"/>
  <c r="B445" i="54"/>
  <c r="H445" i="54"/>
  <c r="C445" i="54"/>
  <c r="G445" i="54"/>
  <c r="E445" i="54"/>
  <c r="F445" i="54"/>
  <c r="D445" i="54"/>
  <c r="C159" i="54"/>
  <c r="B159" i="54"/>
  <c r="D159" i="54"/>
  <c r="H159" i="54"/>
  <c r="F159" i="54"/>
  <c r="E159" i="54"/>
  <c r="G159" i="54"/>
  <c r="D341" i="54"/>
  <c r="H341" i="54"/>
  <c r="F341" i="54"/>
  <c r="C341" i="54"/>
  <c r="G341" i="54"/>
  <c r="E341" i="54"/>
  <c r="B341" i="54"/>
  <c r="I495" i="53"/>
  <c r="I519" i="53"/>
  <c r="I546" i="53"/>
  <c r="I454" i="53"/>
  <c r="I467" i="53"/>
  <c r="I476" i="53"/>
  <c r="I480" i="53"/>
  <c r="I486" i="53"/>
  <c r="I507" i="53"/>
  <c r="I511" i="53"/>
  <c r="I515" i="53"/>
  <c r="I530" i="53"/>
  <c r="I534" i="53"/>
  <c r="I538" i="53"/>
  <c r="I542" i="53"/>
  <c r="I557" i="53"/>
  <c r="I561" i="53"/>
  <c r="I565" i="53"/>
  <c r="L133" i="54"/>
  <c r="T132" i="54"/>
  <c r="M133" i="54"/>
  <c r="N133" i="54"/>
  <c r="AJ132" i="54"/>
  <c r="Q133" i="54"/>
  <c r="P133" i="54"/>
  <c r="O133" i="54"/>
  <c r="R133" i="54"/>
  <c r="S263" i="54"/>
  <c r="AJ263" i="54" s="1"/>
  <c r="I492" i="53"/>
  <c r="S393" i="54"/>
  <c r="AJ393" i="54" s="1"/>
  <c r="I451" i="53"/>
  <c r="I468" i="53"/>
  <c r="I477" i="53"/>
  <c r="I481" i="53"/>
  <c r="I504" i="53"/>
  <c r="I508" i="53"/>
  <c r="I512" i="53"/>
  <c r="I516" i="53"/>
  <c r="I531" i="53"/>
  <c r="I535" i="53"/>
  <c r="I539" i="53"/>
  <c r="I558" i="53"/>
  <c r="I562" i="53"/>
  <c r="AI211" i="54"/>
  <c r="I482" i="53"/>
  <c r="I488" i="53"/>
  <c r="I493" i="53"/>
  <c r="I521" i="53"/>
  <c r="I544" i="53"/>
  <c r="I571" i="53"/>
  <c r="G393" i="54"/>
  <c r="C393" i="54"/>
  <c r="F393" i="54"/>
  <c r="D393" i="54"/>
  <c r="E393" i="54"/>
  <c r="H393" i="54"/>
  <c r="B393" i="54"/>
  <c r="I520" i="53"/>
  <c r="I180" i="54"/>
  <c r="I452" i="53"/>
  <c r="I460" i="53"/>
  <c r="I464" i="53"/>
  <c r="I469" i="53"/>
  <c r="I478" i="53"/>
  <c r="I483" i="53"/>
  <c r="I501" i="53"/>
  <c r="I505" i="53"/>
  <c r="I509" i="53"/>
  <c r="I513" i="53"/>
  <c r="I528" i="53"/>
  <c r="I540" i="53"/>
  <c r="I555" i="53"/>
  <c r="I559" i="53"/>
  <c r="I563" i="53"/>
  <c r="I567" i="53"/>
  <c r="S159" i="54"/>
  <c r="S289" i="54"/>
  <c r="AJ289" i="54" s="1"/>
  <c r="D133" i="54"/>
  <c r="F133" i="54"/>
  <c r="B133" i="54"/>
  <c r="C133" i="54"/>
  <c r="H133" i="54"/>
  <c r="G133" i="54"/>
  <c r="E133" i="54"/>
  <c r="S211" i="54"/>
  <c r="S445" i="54"/>
  <c r="AJ445" i="54" s="1"/>
  <c r="D263" i="54"/>
  <c r="H263" i="54"/>
  <c r="G263" i="54"/>
  <c r="C263" i="54"/>
  <c r="B263" i="54"/>
  <c r="E263" i="54"/>
  <c r="F263" i="54"/>
  <c r="I547" i="53"/>
  <c r="G419" i="54"/>
  <c r="C419" i="54"/>
  <c r="H419" i="54"/>
  <c r="F419" i="54"/>
  <c r="D419" i="54"/>
  <c r="B419" i="54"/>
  <c r="E419" i="54"/>
  <c r="I494" i="53"/>
  <c r="I518" i="53"/>
  <c r="N367" i="54"/>
  <c r="M367" i="54"/>
  <c r="R367" i="54"/>
  <c r="AJ366" i="54"/>
  <c r="O367" i="54"/>
  <c r="L367" i="54"/>
  <c r="Q367" i="54"/>
  <c r="T366" i="54"/>
  <c r="P367" i="54"/>
  <c r="F315" i="54"/>
  <c r="E315" i="54"/>
  <c r="B315" i="54"/>
  <c r="G315" i="54"/>
  <c r="C315" i="54"/>
  <c r="H315" i="54"/>
  <c r="D315" i="54"/>
  <c r="I487" i="53"/>
  <c r="I570" i="53"/>
  <c r="I449" i="53"/>
  <c r="I453" i="53"/>
  <c r="I457" i="53"/>
  <c r="I475" i="53"/>
  <c r="I479" i="53"/>
  <c r="I490" i="53"/>
  <c r="I502" i="53"/>
  <c r="I506" i="53"/>
  <c r="I510" i="53"/>
  <c r="I514" i="53"/>
  <c r="I529" i="53"/>
  <c r="I533" i="53"/>
  <c r="I537" i="53"/>
  <c r="I541" i="53"/>
  <c r="I556" i="53"/>
  <c r="I564" i="53"/>
  <c r="I568" i="53"/>
  <c r="I573" i="53"/>
  <c r="AJ419" i="54"/>
  <c r="B211" i="54"/>
  <c r="H211" i="54"/>
  <c r="E211" i="54"/>
  <c r="D211" i="54"/>
  <c r="G211" i="54"/>
  <c r="F211" i="54"/>
  <c r="C211" i="54"/>
  <c r="S315" i="54"/>
  <c r="AJ315" i="54" s="1"/>
  <c r="G289" i="54"/>
  <c r="B289" i="54"/>
  <c r="H289" i="54"/>
  <c r="D289" i="54"/>
  <c r="C289" i="54"/>
  <c r="F289" i="54"/>
  <c r="E289" i="54"/>
  <c r="AD50" i="53"/>
  <c r="AI183" i="53"/>
  <c r="AJ183" i="53" s="1"/>
  <c r="AI206" i="53"/>
  <c r="AI313" i="53"/>
  <c r="AJ313" i="53" s="1"/>
  <c r="AI337" i="53"/>
  <c r="AJ337" i="53" s="1"/>
  <c r="Z52" i="53"/>
  <c r="AI336" i="53"/>
  <c r="P89" i="53"/>
  <c r="P11" i="53" s="1"/>
  <c r="AA48" i="53" l="1"/>
  <c r="Z37" i="53"/>
  <c r="AD36" i="53"/>
  <c r="AA38" i="53"/>
  <c r="AH41" i="53"/>
  <c r="AJ159" i="54"/>
  <c r="F61" i="53"/>
  <c r="AH48" i="53"/>
  <c r="AA44" i="53"/>
  <c r="F74" i="53"/>
  <c r="AE38" i="53"/>
  <c r="AD39" i="53"/>
  <c r="AA42" i="53"/>
  <c r="AD37" i="53"/>
  <c r="V38" i="53"/>
  <c r="AE39" i="53"/>
  <c r="F67" i="53"/>
  <c r="AC48" i="53"/>
  <c r="AI119" i="53"/>
  <c r="W35" i="53"/>
  <c r="AH38" i="53"/>
  <c r="I67" i="53"/>
  <c r="F15" i="53"/>
  <c r="I462" i="53"/>
  <c r="F72" i="53"/>
  <c r="AI311" i="53"/>
  <c r="AJ311" i="53" s="1"/>
  <c r="P90" i="53"/>
  <c r="P12" i="53" s="1"/>
  <c r="AC44" i="53"/>
  <c r="AH34" i="53"/>
  <c r="P103" i="53"/>
  <c r="P25" i="53" s="1"/>
  <c r="W40" i="53"/>
  <c r="V33" i="53"/>
  <c r="AC33" i="53"/>
  <c r="AC132" i="53"/>
  <c r="AA35" i="53"/>
  <c r="AI379" i="53"/>
  <c r="V51" i="53"/>
  <c r="AI259" i="53"/>
  <c r="AC38" i="53"/>
  <c r="AH50" i="53"/>
  <c r="AD47" i="53"/>
  <c r="AI193" i="53"/>
  <c r="AI223" i="53"/>
  <c r="AC46" i="53"/>
  <c r="AE36" i="53"/>
  <c r="I133" i="54"/>
  <c r="I61" i="53"/>
  <c r="F9" i="53"/>
  <c r="AI432" i="53"/>
  <c r="AI358" i="53"/>
  <c r="AI338" i="53"/>
  <c r="AJ338" i="53" s="1"/>
  <c r="I465" i="53"/>
  <c r="W47" i="53"/>
  <c r="AI308" i="53"/>
  <c r="Z35" i="53"/>
  <c r="AI163" i="53"/>
  <c r="W46" i="53"/>
  <c r="AD45" i="53"/>
  <c r="V44" i="53"/>
  <c r="Z36" i="53"/>
  <c r="AE41" i="53"/>
  <c r="AH37" i="53"/>
  <c r="AI234" i="53"/>
  <c r="AJ234" i="53" s="1"/>
  <c r="AH53" i="53"/>
  <c r="AA53" i="53"/>
  <c r="AD34" i="53"/>
  <c r="AA34" i="53"/>
  <c r="AD418" i="53"/>
  <c r="AI322" i="53"/>
  <c r="AI226" i="53"/>
  <c r="AG36" i="53"/>
  <c r="AI304" i="53"/>
  <c r="AD33" i="53"/>
  <c r="AG38" i="53"/>
  <c r="AI388" i="53"/>
  <c r="AG39" i="53"/>
  <c r="AD35" i="53"/>
  <c r="AH46" i="53"/>
  <c r="AA36" i="53"/>
  <c r="Z33" i="53"/>
  <c r="V42" i="53"/>
  <c r="AA50" i="53"/>
  <c r="AI245" i="53"/>
  <c r="Z314" i="53"/>
  <c r="AI114" i="53"/>
  <c r="V36" i="53"/>
  <c r="Z41" i="53"/>
  <c r="P68" i="53"/>
  <c r="S484" i="53"/>
  <c r="F63" i="53"/>
  <c r="F70" i="53"/>
  <c r="W48" i="53"/>
  <c r="I458" i="53"/>
  <c r="F68" i="53"/>
  <c r="AI147" i="53"/>
  <c r="V46" i="53"/>
  <c r="AI124" i="53"/>
  <c r="I553" i="53"/>
  <c r="F574" i="53"/>
  <c r="AI356" i="53"/>
  <c r="AE46" i="53"/>
  <c r="AG51" i="53"/>
  <c r="I491" i="53"/>
  <c r="I496" i="53" s="1"/>
  <c r="AI397" i="53"/>
  <c r="AI373" i="53"/>
  <c r="I466" i="53"/>
  <c r="F76" i="53"/>
  <c r="AI207" i="53"/>
  <c r="AJ207" i="53" s="1"/>
  <c r="AI241" i="53"/>
  <c r="AG37" i="53"/>
  <c r="AI286" i="53"/>
  <c r="AJ286" i="53" s="1"/>
  <c r="Z43" i="53"/>
  <c r="Y45" i="53"/>
  <c r="AD51" i="53"/>
  <c r="P105" i="53"/>
  <c r="P27" i="53" s="1"/>
  <c r="AI154" i="53"/>
  <c r="AD52" i="53"/>
  <c r="AC52" i="53"/>
  <c r="AC45" i="53"/>
  <c r="AD44" i="53"/>
  <c r="AC36" i="53"/>
  <c r="AI251" i="53"/>
  <c r="W41" i="53"/>
  <c r="AI165" i="53"/>
  <c r="AA37" i="53"/>
  <c r="AI140" i="53"/>
  <c r="AC53" i="53"/>
  <c r="AI312" i="53"/>
  <c r="AJ312" i="53" s="1"/>
  <c r="AI268" i="53"/>
  <c r="V48" i="53"/>
  <c r="AI126" i="53"/>
  <c r="AI242" i="53"/>
  <c r="AI409" i="53"/>
  <c r="AD43" i="53"/>
  <c r="AI294" i="53"/>
  <c r="AG47" i="53"/>
  <c r="AI253" i="53"/>
  <c r="AA40" i="53"/>
  <c r="I527" i="53"/>
  <c r="I463" i="53"/>
  <c r="F73" i="53"/>
  <c r="I341" i="54"/>
  <c r="P98" i="53"/>
  <c r="P20" i="53" s="1"/>
  <c r="AI272" i="53"/>
  <c r="V39" i="53"/>
  <c r="AE35" i="53"/>
  <c r="AE33" i="53"/>
  <c r="AG50" i="53"/>
  <c r="AI434" i="53"/>
  <c r="AI433" i="53"/>
  <c r="AI384" i="53"/>
  <c r="P95" i="53"/>
  <c r="P87" i="53"/>
  <c r="P9" i="53" s="1"/>
  <c r="AG52" i="53"/>
  <c r="AI277" i="53"/>
  <c r="AI270" i="53"/>
  <c r="AI296" i="53"/>
  <c r="AI252" i="53"/>
  <c r="AI349" i="53"/>
  <c r="AI261" i="53"/>
  <c r="AJ261" i="53" s="1"/>
  <c r="W38" i="53"/>
  <c r="AI167" i="53"/>
  <c r="AC47" i="53"/>
  <c r="AI324" i="53"/>
  <c r="AI176" i="53"/>
  <c r="V52" i="53"/>
  <c r="AI130" i="53"/>
  <c r="W45" i="53"/>
  <c r="AI220" i="53"/>
  <c r="AI201" i="53"/>
  <c r="W36" i="53"/>
  <c r="AI209" i="53"/>
  <c r="AJ209" i="53" s="1"/>
  <c r="AI174" i="53"/>
  <c r="AI235" i="53"/>
  <c r="AJ235" i="53" s="1"/>
  <c r="AI115" i="53"/>
  <c r="V37" i="53"/>
  <c r="AE53" i="53"/>
  <c r="V53" i="53"/>
  <c r="AI131" i="53"/>
  <c r="AJ131" i="53" s="1"/>
  <c r="W34" i="53"/>
  <c r="AI425" i="53"/>
  <c r="P88" i="53"/>
  <c r="P10" i="53" s="1"/>
  <c r="AI376" i="53"/>
  <c r="AI287" i="53"/>
  <c r="AJ287" i="53" s="1"/>
  <c r="AA45" i="53"/>
  <c r="Z48" i="53"/>
  <c r="AI321" i="53"/>
  <c r="AD40" i="53"/>
  <c r="AI284" i="53"/>
  <c r="AA47" i="53"/>
  <c r="AI225" i="53"/>
  <c r="AI346" i="53"/>
  <c r="AG43" i="53"/>
  <c r="AA43" i="53"/>
  <c r="AG33" i="53"/>
  <c r="AD42" i="53"/>
  <c r="AA51" i="53"/>
  <c r="AA39" i="53"/>
  <c r="I289" i="54"/>
  <c r="F496" i="53"/>
  <c r="F470" i="53"/>
  <c r="AI319" i="53"/>
  <c r="S367" i="54"/>
  <c r="AJ367" i="54" s="1"/>
  <c r="I419" i="54"/>
  <c r="AJ211" i="54"/>
  <c r="I456" i="53"/>
  <c r="F66" i="53"/>
  <c r="I393" i="54"/>
  <c r="F64" i="53"/>
  <c r="AA41" i="53"/>
  <c r="AH43" i="53"/>
  <c r="AI332" i="53"/>
  <c r="AI402" i="53"/>
  <c r="AH45" i="53"/>
  <c r="AI354" i="53"/>
  <c r="AI390" i="53"/>
  <c r="AI381" i="53"/>
  <c r="AI269" i="53"/>
  <c r="AC42" i="53"/>
  <c r="AH47" i="53"/>
  <c r="AI279" i="53"/>
  <c r="W37" i="53"/>
  <c r="AI295" i="53"/>
  <c r="AG42" i="53"/>
  <c r="AI173" i="53"/>
  <c r="AC43" i="53"/>
  <c r="AE44" i="53"/>
  <c r="V45" i="53"/>
  <c r="AI123" i="53"/>
  <c r="AC35" i="53"/>
  <c r="P93" i="53"/>
  <c r="P15" i="53" s="1"/>
  <c r="AI157" i="53"/>
  <c r="V40" i="53"/>
  <c r="AH51" i="53"/>
  <c r="AI121" i="53"/>
  <c r="V50" i="53"/>
  <c r="AE51" i="53"/>
  <c r="AI386" i="53"/>
  <c r="AC51" i="53"/>
  <c r="I211" i="54"/>
  <c r="F59" i="53"/>
  <c r="I459" i="53"/>
  <c r="F69" i="53"/>
  <c r="P97" i="53"/>
  <c r="P19" i="53" s="1"/>
  <c r="AI327" i="53"/>
  <c r="AI410" i="53"/>
  <c r="Z51" i="53"/>
  <c r="AE43" i="53"/>
  <c r="AI383" i="53"/>
  <c r="W51" i="53"/>
  <c r="AH42" i="53"/>
  <c r="AI267" i="53"/>
  <c r="V43" i="53"/>
  <c r="AI145" i="53"/>
  <c r="W39" i="53"/>
  <c r="AG53" i="53"/>
  <c r="AI166" i="53"/>
  <c r="I569" i="53"/>
  <c r="AI405" i="53"/>
  <c r="AI412" i="53"/>
  <c r="AG46" i="53"/>
  <c r="AI298" i="53"/>
  <c r="AI149" i="53"/>
  <c r="AI246" i="53"/>
  <c r="AI142" i="53"/>
  <c r="Z38" i="53"/>
  <c r="AI305" i="53"/>
  <c r="AE52" i="53"/>
  <c r="AG44" i="53"/>
  <c r="AE37" i="53"/>
  <c r="Z50" i="53"/>
  <c r="AI438" i="53"/>
  <c r="AI363" i="53"/>
  <c r="P100" i="53"/>
  <c r="P22" i="53" s="1"/>
  <c r="P85" i="53"/>
  <c r="AI339" i="53"/>
  <c r="AJ339" i="53" s="1"/>
  <c r="AI374" i="53"/>
  <c r="AI406" i="53"/>
  <c r="AI219" i="53"/>
  <c r="AI320" i="53"/>
  <c r="AI141" i="53"/>
  <c r="AD38" i="53"/>
  <c r="AI232" i="53"/>
  <c r="Z47" i="53"/>
  <c r="AD46" i="53"/>
  <c r="AE45" i="53"/>
  <c r="AI218" i="53"/>
  <c r="AI208" i="53"/>
  <c r="AJ208" i="53" s="1"/>
  <c r="AI197" i="53"/>
  <c r="AI182" i="53"/>
  <c r="AJ182" i="53" s="1"/>
  <c r="Z44" i="53"/>
  <c r="AI178" i="53"/>
  <c r="AG41" i="53"/>
  <c r="AI297" i="53"/>
  <c r="AD53" i="53"/>
  <c r="V34" i="53"/>
  <c r="AI112" i="53"/>
  <c r="AI180" i="53"/>
  <c r="I543" i="53"/>
  <c r="AI415" i="53"/>
  <c r="AI391" i="53"/>
  <c r="AJ391" i="53" s="1"/>
  <c r="AI282" i="53"/>
  <c r="AI216" i="53"/>
  <c r="AE42" i="53"/>
  <c r="AC41" i="53"/>
  <c r="AI168" i="53"/>
  <c r="W44" i="53"/>
  <c r="AI175" i="53"/>
  <c r="AI258" i="53"/>
  <c r="AI293" i="53"/>
  <c r="AI428" i="53"/>
  <c r="Z34" i="53"/>
  <c r="AH39" i="53"/>
  <c r="Z45" i="53"/>
  <c r="AI310" i="53"/>
  <c r="AG40" i="53"/>
  <c r="AE40" i="53"/>
  <c r="AI181" i="53"/>
  <c r="AJ181" i="53" s="1"/>
  <c r="AI217" i="53"/>
  <c r="AE50" i="53"/>
  <c r="AI417" i="53"/>
  <c r="AI443" i="53"/>
  <c r="W50" i="53"/>
  <c r="AI427" i="53"/>
  <c r="AI256" i="53"/>
  <c r="W43" i="53"/>
  <c r="AH40" i="53"/>
  <c r="F71" i="53"/>
  <c r="I461" i="53"/>
  <c r="I315" i="54"/>
  <c r="I263" i="54"/>
  <c r="F79" i="53"/>
  <c r="S133" i="54"/>
  <c r="AJ133" i="54" s="1"/>
  <c r="I450" i="53"/>
  <c r="F60" i="53"/>
  <c r="AI435" i="53"/>
  <c r="AI389" i="53"/>
  <c r="F22" i="53"/>
  <c r="I74" i="53"/>
  <c r="AI348" i="53"/>
  <c r="AA52" i="53"/>
  <c r="AI198" i="53"/>
  <c r="AC34" i="53"/>
  <c r="AI199" i="53"/>
  <c r="AI407" i="53"/>
  <c r="V444" i="53"/>
  <c r="AI423" i="53"/>
  <c r="AI328" i="53"/>
  <c r="P86" i="53"/>
  <c r="P8" i="53" s="1"/>
  <c r="AI441" i="53"/>
  <c r="AI357" i="53"/>
  <c r="AI306" i="53"/>
  <c r="AI431" i="53"/>
  <c r="Y52" i="53"/>
  <c r="AI375" i="53"/>
  <c r="AI365" i="53"/>
  <c r="AI364" i="53"/>
  <c r="AI260" i="53"/>
  <c r="AI243" i="53"/>
  <c r="AI233" i="53"/>
  <c r="AJ233" i="53" s="1"/>
  <c r="AI323" i="53"/>
  <c r="AI285" i="53"/>
  <c r="AJ285" i="53" s="1"/>
  <c r="Y34" i="53"/>
  <c r="W33" i="53"/>
  <c r="AA46" i="53"/>
  <c r="AI148" i="53"/>
  <c r="AH52" i="53"/>
  <c r="AG45" i="53"/>
  <c r="AI278" i="53"/>
  <c r="AD48" i="53"/>
  <c r="AH44" i="53"/>
  <c r="AH36" i="53"/>
  <c r="AI152" i="53"/>
  <c r="AD41" i="53"/>
  <c r="AC37" i="53"/>
  <c r="AI146" i="53"/>
  <c r="W53" i="53"/>
  <c r="AE47" i="53"/>
  <c r="AE34" i="53"/>
  <c r="AI150" i="53"/>
  <c r="AI347" i="53"/>
  <c r="AI230" i="53"/>
  <c r="AI202" i="53"/>
  <c r="AI331" i="53"/>
  <c r="AI380" i="53"/>
  <c r="X43" i="53"/>
  <c r="AC40" i="53"/>
  <c r="AI329" i="53"/>
  <c r="AI271" i="53"/>
  <c r="AC39" i="53"/>
  <c r="AC50" i="53"/>
  <c r="AI400" i="53"/>
  <c r="AH33" i="53"/>
  <c r="V35" i="53"/>
  <c r="AI113" i="53"/>
  <c r="AA33" i="53"/>
  <c r="AG35" i="53"/>
  <c r="Y51" i="53"/>
  <c r="W52" i="53"/>
  <c r="AI360" i="53"/>
  <c r="Z39" i="53"/>
  <c r="AH35" i="53"/>
  <c r="V47" i="53"/>
  <c r="AI204" i="53"/>
  <c r="AF44" i="53"/>
  <c r="AI355" i="53"/>
  <c r="Z46" i="53"/>
  <c r="Z40" i="53"/>
  <c r="AI190" i="53"/>
  <c r="F62" i="53"/>
  <c r="AI137" i="53"/>
  <c r="I455" i="53"/>
  <c r="F65" i="53"/>
  <c r="F77" i="53"/>
  <c r="I159" i="54"/>
  <c r="I445" i="54"/>
  <c r="S390" i="53"/>
  <c r="AA262" i="53"/>
  <c r="V262" i="53"/>
  <c r="AI222" i="53"/>
  <c r="AG132" i="53"/>
  <c r="Z158" i="53"/>
  <c r="AH158" i="53"/>
  <c r="Z366" i="53"/>
  <c r="Z288" i="53"/>
  <c r="V210" i="53"/>
  <c r="AG210" i="53"/>
  <c r="Z444" i="53"/>
  <c r="AA444" i="53"/>
  <c r="AD444" i="53"/>
  <c r="AA236" i="53"/>
  <c r="AF606" i="53"/>
  <c r="AA184" i="53"/>
  <c r="Z184" i="53"/>
  <c r="W184" i="53"/>
  <c r="AF53" i="53" l="1"/>
  <c r="AI330" i="53"/>
  <c r="AF45" i="53"/>
  <c r="X36" i="53"/>
  <c r="AI172" i="53"/>
  <c r="AI228" i="53"/>
  <c r="AF40" i="53"/>
  <c r="AI440" i="53"/>
  <c r="AE48" i="53"/>
  <c r="AI442" i="53"/>
  <c r="X46" i="53"/>
  <c r="AI372" i="53"/>
  <c r="AI275" i="53"/>
  <c r="AI189" i="53"/>
  <c r="AI301" i="53"/>
  <c r="AJ390" i="53"/>
  <c r="AI254" i="53"/>
  <c r="AI377" i="53"/>
  <c r="I470" i="53"/>
  <c r="X35" i="53"/>
  <c r="AF46" i="53"/>
  <c r="AI302" i="53"/>
  <c r="AF52" i="53"/>
  <c r="AI334" i="53"/>
  <c r="AI426" i="53"/>
  <c r="AF39" i="53"/>
  <c r="AI436" i="53"/>
  <c r="S365" i="53"/>
  <c r="Y53" i="53"/>
  <c r="AI53" i="53" s="1"/>
  <c r="AI276" i="53"/>
  <c r="AF41" i="53"/>
  <c r="AI194" i="53"/>
  <c r="AF36" i="53"/>
  <c r="AI350" i="53"/>
  <c r="AI171" i="53"/>
  <c r="Y48" i="53"/>
  <c r="AI398" i="53"/>
  <c r="AF37" i="53"/>
  <c r="Y50" i="53"/>
  <c r="AI191" i="53"/>
  <c r="AI416" i="53"/>
  <c r="AI156" i="53"/>
  <c r="X37" i="53"/>
  <c r="AI37" i="53" s="1"/>
  <c r="AI280" i="53"/>
  <c r="AF43" i="53"/>
  <c r="S167" i="53"/>
  <c r="AF618" i="53"/>
  <c r="X34" i="53"/>
  <c r="AI408" i="53"/>
  <c r="AI414" i="53"/>
  <c r="AI244" i="53"/>
  <c r="AI362" i="53"/>
  <c r="AI155" i="53"/>
  <c r="AI382" i="53"/>
  <c r="X53" i="53"/>
  <c r="AI120" i="53"/>
  <c r="AF51" i="53"/>
  <c r="Z262" i="53"/>
  <c r="AF50" i="53"/>
  <c r="AI227" i="53"/>
  <c r="AI224" i="53"/>
  <c r="F75" i="53"/>
  <c r="AF418" i="53"/>
  <c r="F471" i="53"/>
  <c r="D471" i="53"/>
  <c r="G471" i="53"/>
  <c r="C471" i="53"/>
  <c r="B471" i="53"/>
  <c r="H471" i="53"/>
  <c r="E471" i="53"/>
  <c r="Z236" i="53"/>
  <c r="AF288" i="53"/>
  <c r="AD366" i="53"/>
  <c r="Y158" i="53"/>
  <c r="AI248" i="53"/>
  <c r="Y392" i="53"/>
  <c r="O50" i="53"/>
  <c r="S120" i="53"/>
  <c r="AJ120" i="53" s="1"/>
  <c r="P104" i="53"/>
  <c r="P26" i="53" s="1"/>
  <c r="AC314" i="53"/>
  <c r="D53" i="53"/>
  <c r="D52" i="53"/>
  <c r="Y33" i="53"/>
  <c r="AI33" i="53" s="1"/>
  <c r="AI399" i="53"/>
  <c r="X47" i="53"/>
  <c r="S485" i="53"/>
  <c r="P69" i="53"/>
  <c r="Z53" i="53"/>
  <c r="S140" i="53"/>
  <c r="AJ140" i="53" s="1"/>
  <c r="AF47" i="53"/>
  <c r="F23" i="53"/>
  <c r="I75" i="53"/>
  <c r="AI249" i="53"/>
  <c r="AI353" i="53"/>
  <c r="AI138" i="53"/>
  <c r="L43" i="53"/>
  <c r="AC184" i="53"/>
  <c r="X184" i="53"/>
  <c r="W340" i="53"/>
  <c r="AC236" i="53"/>
  <c r="W444" i="53"/>
  <c r="Y444" i="53"/>
  <c r="AF623" i="53"/>
  <c r="S401" i="53"/>
  <c r="AJ401" i="53" s="1"/>
  <c r="AF617" i="53"/>
  <c r="AF624" i="53"/>
  <c r="AG288" i="53"/>
  <c r="AE158" i="53"/>
  <c r="AF609" i="53"/>
  <c r="S304" i="53"/>
  <c r="AJ304" i="53" s="1"/>
  <c r="S175" i="53"/>
  <c r="AJ175" i="53" s="1"/>
  <c r="W314" i="53"/>
  <c r="AI326" i="53"/>
  <c r="S124" i="53"/>
  <c r="AJ124" i="53" s="1"/>
  <c r="W262" i="53"/>
  <c r="AD262" i="53"/>
  <c r="AA392" i="53"/>
  <c r="S362" i="53"/>
  <c r="AJ362" i="53" s="1"/>
  <c r="Q34" i="53"/>
  <c r="AI35" i="53"/>
  <c r="F27" i="53"/>
  <c r="I79" i="53"/>
  <c r="Y37" i="53"/>
  <c r="AI250" i="53"/>
  <c r="Y43" i="53"/>
  <c r="X41" i="53"/>
  <c r="Y44" i="53"/>
  <c r="X39" i="53"/>
  <c r="AI424" i="53"/>
  <c r="I73" i="53"/>
  <c r="I574" i="53"/>
  <c r="R51" i="53"/>
  <c r="I63" i="53"/>
  <c r="F11" i="53"/>
  <c r="M51" i="53"/>
  <c r="Z42" i="53"/>
  <c r="Z418" i="53"/>
  <c r="AE210" i="53"/>
  <c r="AG314" i="53"/>
  <c r="W392" i="53"/>
  <c r="F16" i="53"/>
  <c r="I68" i="53"/>
  <c r="AF210" i="53"/>
  <c r="W288" i="53"/>
  <c r="Y38" i="53"/>
  <c r="AG184" i="53"/>
  <c r="AC340" i="53"/>
  <c r="AF340" i="53"/>
  <c r="W236" i="53"/>
  <c r="Y210" i="53"/>
  <c r="P102" i="53"/>
  <c r="P24" i="53" s="1"/>
  <c r="W366" i="53"/>
  <c r="AF366" i="53"/>
  <c r="AG158" i="53"/>
  <c r="AA158" i="53"/>
  <c r="AF612" i="53"/>
  <c r="AA314" i="53"/>
  <c r="S329" i="53"/>
  <c r="AJ329" i="53" s="1"/>
  <c r="AE418" i="53"/>
  <c r="AF605" i="53"/>
  <c r="AI170" i="53"/>
  <c r="AI404" i="53"/>
  <c r="X262" i="53"/>
  <c r="AE262" i="53"/>
  <c r="S155" i="53"/>
  <c r="AJ155" i="53" s="1"/>
  <c r="N50" i="53"/>
  <c r="I62" i="53"/>
  <c r="F10" i="53"/>
  <c r="AI164" i="53"/>
  <c r="AI303" i="53"/>
  <c r="Y36" i="53"/>
  <c r="S306" i="53"/>
  <c r="AJ306" i="53" s="1"/>
  <c r="I517" i="53"/>
  <c r="I522" i="53" s="1"/>
  <c r="F522" i="53"/>
  <c r="Q50" i="53"/>
  <c r="I64" i="53"/>
  <c r="F12" i="53"/>
  <c r="S250" i="53"/>
  <c r="AJ250" i="53" s="1"/>
  <c r="Q52" i="53"/>
  <c r="X48" i="53"/>
  <c r="X33" i="53"/>
  <c r="X132" i="53"/>
  <c r="AF38" i="53"/>
  <c r="X50" i="53"/>
  <c r="AI50" i="53" s="1"/>
  <c r="S137" i="53"/>
  <c r="S129" i="53"/>
  <c r="L51" i="53"/>
  <c r="S128" i="53"/>
  <c r="AJ365" i="53"/>
  <c r="I60" i="53"/>
  <c r="F8" i="53"/>
  <c r="E497" i="53"/>
  <c r="D497" i="53"/>
  <c r="C497" i="53"/>
  <c r="H497" i="53"/>
  <c r="G497" i="53"/>
  <c r="F497" i="53"/>
  <c r="B497" i="53"/>
  <c r="S170" i="53"/>
  <c r="AJ170" i="53" s="1"/>
  <c r="AE236" i="53"/>
  <c r="L46" i="53"/>
  <c r="Y418" i="53"/>
  <c r="AI401" i="53"/>
  <c r="AG236" i="53"/>
  <c r="P101" i="53"/>
  <c r="P23" i="53" s="1"/>
  <c r="S345" i="53"/>
  <c r="AF444" i="53"/>
  <c r="S371" i="53"/>
  <c r="S423" i="53"/>
  <c r="S119" i="53"/>
  <c r="AJ119" i="53" s="1"/>
  <c r="AH210" i="53"/>
  <c r="X288" i="53"/>
  <c r="AA366" i="53"/>
  <c r="AC366" i="53"/>
  <c r="W158" i="53"/>
  <c r="L42" i="53"/>
  <c r="Y132" i="53"/>
  <c r="S346" i="53"/>
  <c r="AJ346" i="53" s="1"/>
  <c r="X418" i="53"/>
  <c r="AI352" i="53"/>
  <c r="Z392" i="53"/>
  <c r="S259" i="53"/>
  <c r="AJ259" i="53" s="1"/>
  <c r="O52" i="53"/>
  <c r="S363" i="53"/>
  <c r="AJ363" i="53" s="1"/>
  <c r="X51" i="53"/>
  <c r="AI51" i="53" s="1"/>
  <c r="AA288" i="53"/>
  <c r="P7" i="53"/>
  <c r="Y47" i="53"/>
  <c r="I69" i="53"/>
  <c r="F17" i="53"/>
  <c r="I59" i="53"/>
  <c r="F7" i="53"/>
  <c r="F80" i="53"/>
  <c r="AI200" i="53"/>
  <c r="S142" i="53"/>
  <c r="AJ142" i="53" s="1"/>
  <c r="S225" i="53"/>
  <c r="AJ225" i="53" s="1"/>
  <c r="S324" i="53"/>
  <c r="AJ324" i="53" s="1"/>
  <c r="F548" i="53"/>
  <c r="F24" i="53"/>
  <c r="I76" i="53"/>
  <c r="S68" i="53"/>
  <c r="P16" i="53"/>
  <c r="X392" i="53"/>
  <c r="I72" i="53"/>
  <c r="F20" i="53"/>
  <c r="L52" i="53"/>
  <c r="S122" i="53"/>
  <c r="L38" i="53"/>
  <c r="AA210" i="53"/>
  <c r="AD158" i="53"/>
  <c r="L47" i="53"/>
  <c r="AF314" i="53"/>
  <c r="AI144" i="53"/>
  <c r="AG392" i="53"/>
  <c r="AH262" i="53"/>
  <c r="S440" i="53"/>
  <c r="AJ440" i="53" s="1"/>
  <c r="S254" i="53"/>
  <c r="AJ254" i="53" s="1"/>
  <c r="G40" i="53"/>
  <c r="AF236" i="53"/>
  <c r="S154" i="53"/>
  <c r="AJ154" i="53" s="1"/>
  <c r="X38" i="53"/>
  <c r="AI116" i="53"/>
  <c r="N52" i="53"/>
  <c r="AD340" i="53"/>
  <c r="AE184" i="53"/>
  <c r="AH340" i="53"/>
  <c r="AF615" i="53"/>
  <c r="S432" i="53"/>
  <c r="AJ432" i="53" s="1"/>
  <c r="AC210" i="53"/>
  <c r="AH288" i="53"/>
  <c r="AC288" i="53"/>
  <c r="AG366" i="53"/>
  <c r="X158" i="53"/>
  <c r="S406" i="53"/>
  <c r="AJ406" i="53" s="1"/>
  <c r="L35" i="53"/>
  <c r="S274" i="53"/>
  <c r="S216" i="53"/>
  <c r="AJ216" i="53" s="1"/>
  <c r="L37" i="53"/>
  <c r="O34" i="53"/>
  <c r="S115" i="53"/>
  <c r="AJ115" i="53" s="1"/>
  <c r="W418" i="53"/>
  <c r="AC418" i="53"/>
  <c r="S116" i="53"/>
  <c r="AI196" i="53"/>
  <c r="AI430" i="53"/>
  <c r="S388" i="53"/>
  <c r="AF262" i="53"/>
  <c r="S389" i="53"/>
  <c r="AJ389" i="53" s="1"/>
  <c r="S260" i="53"/>
  <c r="AJ260" i="53" s="1"/>
  <c r="S270" i="53"/>
  <c r="AJ270" i="53" s="1"/>
  <c r="AI139" i="53"/>
  <c r="S381" i="53"/>
  <c r="AJ381" i="53" s="1"/>
  <c r="AF35" i="53"/>
  <c r="X44" i="53"/>
  <c r="AI44" i="53" s="1"/>
  <c r="AE132" i="53"/>
  <c r="I548" i="53"/>
  <c r="AI48" i="53"/>
  <c r="AG34" i="53"/>
  <c r="AG48" i="53"/>
  <c r="X366" i="53"/>
  <c r="Y35" i="53"/>
  <c r="X40" i="53"/>
  <c r="AI36" i="53"/>
  <c r="M41" i="53"/>
  <c r="Z210" i="53"/>
  <c r="AI111" i="53"/>
  <c r="V236" i="53"/>
  <c r="Y46" i="53"/>
  <c r="AI46" i="53" s="1"/>
  <c r="S433" i="53"/>
  <c r="AJ433" i="53" s="1"/>
  <c r="AH184" i="53"/>
  <c r="AJ167" i="53"/>
  <c r="L53" i="53"/>
  <c r="S157" i="53"/>
  <c r="AJ157" i="53" s="1"/>
  <c r="AI43" i="53"/>
  <c r="S373" i="53"/>
  <c r="AJ373" i="53" s="1"/>
  <c r="S297" i="53"/>
  <c r="AJ297" i="53" s="1"/>
  <c r="S196" i="53"/>
  <c r="AJ196" i="53" s="1"/>
  <c r="AA340" i="53"/>
  <c r="AF614" i="53"/>
  <c r="S267" i="53"/>
  <c r="AE366" i="53"/>
  <c r="L33" i="53"/>
  <c r="AE314" i="53"/>
  <c r="AD392" i="53"/>
  <c r="O51" i="53"/>
  <c r="Y40" i="53"/>
  <c r="AF33" i="53"/>
  <c r="AI128" i="53"/>
  <c r="I66" i="53"/>
  <c r="F14" i="53"/>
  <c r="G35" i="53"/>
  <c r="Y184" i="53"/>
  <c r="Y340" i="53"/>
  <c r="S347" i="53"/>
  <c r="AJ347" i="53" s="1"/>
  <c r="AD184" i="53"/>
  <c r="AG340" i="53"/>
  <c r="S435" i="53"/>
  <c r="AJ435" i="53" s="1"/>
  <c r="AF607" i="53"/>
  <c r="AI231" i="53"/>
  <c r="AC444" i="53"/>
  <c r="S191" i="53"/>
  <c r="AJ191" i="53" s="1"/>
  <c r="AE340" i="53"/>
  <c r="AH236" i="53"/>
  <c r="S201" i="53"/>
  <c r="AJ201" i="53" s="1"/>
  <c r="S241" i="53"/>
  <c r="AG444" i="53"/>
  <c r="S269" i="53"/>
  <c r="AJ269" i="53" s="1"/>
  <c r="AF610" i="53"/>
  <c r="S397" i="53"/>
  <c r="AD210" i="53"/>
  <c r="S230" i="53"/>
  <c r="AJ230" i="53" s="1"/>
  <c r="Y288" i="53"/>
  <c r="AH366" i="53"/>
  <c r="S278" i="53"/>
  <c r="AJ278" i="53" s="1"/>
  <c r="S256" i="53"/>
  <c r="AJ256" i="53" s="1"/>
  <c r="S407" i="53"/>
  <c r="AJ407" i="53" s="1"/>
  <c r="AF625" i="53"/>
  <c r="AG418" i="53"/>
  <c r="O48" i="53"/>
  <c r="AI274" i="53"/>
  <c r="AI300" i="53"/>
  <c r="AH392" i="53"/>
  <c r="AG262" i="53"/>
  <c r="Q39" i="53"/>
  <c r="AF392" i="53"/>
  <c r="M50" i="53"/>
  <c r="I71" i="53"/>
  <c r="F19" i="53"/>
  <c r="S282" i="53"/>
  <c r="AJ282" i="53" s="1"/>
  <c r="R43" i="53"/>
  <c r="AI192" i="53"/>
  <c r="AH444" i="53"/>
  <c r="Q53" i="53"/>
  <c r="X42" i="53"/>
  <c r="AF34" i="53"/>
  <c r="W42" i="53"/>
  <c r="S321" i="53"/>
  <c r="AJ321" i="53" s="1"/>
  <c r="S320" i="53"/>
  <c r="AJ320" i="53" s="1"/>
  <c r="AI345" i="53"/>
  <c r="AI122" i="53"/>
  <c r="AI215" i="53"/>
  <c r="Y41" i="53"/>
  <c r="S150" i="53"/>
  <c r="AJ150" i="53" s="1"/>
  <c r="Z340" i="53"/>
  <c r="S252" i="53"/>
  <c r="AJ252" i="53" s="1"/>
  <c r="S408" i="53"/>
  <c r="AJ408" i="53" s="1"/>
  <c r="I77" i="53"/>
  <c r="F25" i="53"/>
  <c r="S384" i="53"/>
  <c r="AJ384" i="53" s="1"/>
  <c r="S246" i="53"/>
  <c r="AJ246" i="53" s="1"/>
  <c r="S139" i="53"/>
  <c r="AJ139" i="53" s="1"/>
  <c r="S156" i="53"/>
  <c r="AJ156" i="53" s="1"/>
  <c r="Q46" i="53"/>
  <c r="Q51" i="53"/>
  <c r="N42" i="53"/>
  <c r="AF184" i="53"/>
  <c r="S111" i="53"/>
  <c r="S220" i="53"/>
  <c r="AJ220" i="53" s="1"/>
  <c r="X340" i="53"/>
  <c r="S383" i="53"/>
  <c r="AJ383" i="53" s="1"/>
  <c r="AD236" i="53"/>
  <c r="Y236" i="53"/>
  <c r="AE444" i="53"/>
  <c r="AF619" i="53"/>
  <c r="M52" i="53"/>
  <c r="S178" i="53"/>
  <c r="AJ178" i="53" s="1"/>
  <c r="AF622" i="53"/>
  <c r="W210" i="53"/>
  <c r="AD288" i="53"/>
  <c r="AE288" i="53"/>
  <c r="Y366" i="53"/>
  <c r="AF611" i="53"/>
  <c r="AF158" i="53"/>
  <c r="AD314" i="53"/>
  <c r="S322" i="53"/>
  <c r="AJ322" i="53" s="1"/>
  <c r="AH314" i="53"/>
  <c r="S402" i="53"/>
  <c r="AJ402" i="53" s="1"/>
  <c r="S276" i="53"/>
  <c r="AJ276" i="53" s="1"/>
  <c r="AA418" i="53"/>
  <c r="AH418" i="53"/>
  <c r="S190" i="53"/>
  <c r="AJ190" i="53" s="1"/>
  <c r="AC392" i="53"/>
  <c r="S258" i="53"/>
  <c r="AJ258" i="53" s="1"/>
  <c r="AE392" i="53"/>
  <c r="AC262" i="53"/>
  <c r="S364" i="53"/>
  <c r="AJ364" i="53" s="1"/>
  <c r="O53" i="53"/>
  <c r="I65" i="53"/>
  <c r="S348" i="53"/>
  <c r="AJ348" i="53" s="1"/>
  <c r="X314" i="53"/>
  <c r="AF48" i="53"/>
  <c r="Y42" i="53"/>
  <c r="AI34" i="53"/>
  <c r="X45" i="53"/>
  <c r="AI45" i="53" s="1"/>
  <c r="S141" i="53"/>
  <c r="AJ141" i="53" s="1"/>
  <c r="I572" i="53"/>
  <c r="F78" i="53"/>
  <c r="AI371" i="53"/>
  <c r="Y39" i="53"/>
  <c r="S374" i="53"/>
  <c r="AJ374" i="53" s="1"/>
  <c r="V41" i="53"/>
  <c r="S404" i="53"/>
  <c r="S434" i="53"/>
  <c r="AJ434" i="53" s="1"/>
  <c r="S253" i="53"/>
  <c r="AJ253" i="53" s="1"/>
  <c r="S296" i="53"/>
  <c r="AJ296" i="53" s="1"/>
  <c r="AF42" i="53"/>
  <c r="V366" i="53"/>
  <c r="F18" i="53"/>
  <c r="I70" i="53"/>
  <c r="Q44" i="53"/>
  <c r="AI129" i="53"/>
  <c r="X52" i="53"/>
  <c r="AI52" i="53" s="1"/>
  <c r="Y314" i="53"/>
  <c r="S248" i="53" l="1"/>
  <c r="AJ248" i="53" s="1"/>
  <c r="N51" i="53"/>
  <c r="AI257" i="53"/>
  <c r="Q43" i="53"/>
  <c r="S399" i="53"/>
  <c r="R34" i="53"/>
  <c r="N41" i="53"/>
  <c r="S144" i="53"/>
  <c r="AJ144" i="53" s="1"/>
  <c r="S331" i="53"/>
  <c r="AJ331" i="53" s="1"/>
  <c r="S379" i="53"/>
  <c r="AJ379" i="53" s="1"/>
  <c r="S327" i="53"/>
  <c r="AJ327" i="53" s="1"/>
  <c r="S430" i="53"/>
  <c r="AJ430" i="53" s="1"/>
  <c r="AI38" i="53"/>
  <c r="S121" i="53"/>
  <c r="AJ121" i="53" s="1"/>
  <c r="S145" i="53"/>
  <c r="AJ145" i="53" s="1"/>
  <c r="S193" i="53"/>
  <c r="AJ193" i="53" s="1"/>
  <c r="R45" i="53"/>
  <c r="S172" i="53"/>
  <c r="AJ172" i="53" s="1"/>
  <c r="S302" i="53"/>
  <c r="AJ302" i="53" s="1"/>
  <c r="X236" i="53"/>
  <c r="D51" i="53"/>
  <c r="S349" i="53"/>
  <c r="AJ349" i="53" s="1"/>
  <c r="Q38" i="53"/>
  <c r="S173" i="53"/>
  <c r="AJ173" i="53" s="1"/>
  <c r="H37" i="53"/>
  <c r="R36" i="53"/>
  <c r="S298" i="53"/>
  <c r="AJ298" i="53" s="1"/>
  <c r="S219" i="53"/>
  <c r="AJ219" i="53" s="1"/>
  <c r="S176" i="53"/>
  <c r="AJ176" i="53" s="1"/>
  <c r="S436" i="53"/>
  <c r="AJ436" i="53" s="1"/>
  <c r="N47" i="53"/>
  <c r="O47" i="53"/>
  <c r="S165" i="53"/>
  <c r="AJ165" i="53" s="1"/>
  <c r="S112" i="53"/>
  <c r="AJ112" i="53" s="1"/>
  <c r="N39" i="53"/>
  <c r="S354" i="53"/>
  <c r="AJ354" i="53" s="1"/>
  <c r="S380" i="53"/>
  <c r="AJ380" i="53" s="1"/>
  <c r="R50" i="53"/>
  <c r="S308" i="53"/>
  <c r="AJ308" i="53" s="1"/>
  <c r="I250" i="53"/>
  <c r="S323" i="53"/>
  <c r="AJ323" i="53" s="1"/>
  <c r="S251" i="53"/>
  <c r="AJ251" i="53" s="1"/>
  <c r="R52" i="53"/>
  <c r="S227" i="53"/>
  <c r="AJ227" i="53" s="1"/>
  <c r="I471" i="53"/>
  <c r="D36" i="53"/>
  <c r="R46" i="53"/>
  <c r="S350" i="53"/>
  <c r="AJ350" i="53" s="1"/>
  <c r="E48" i="53"/>
  <c r="O41" i="53"/>
  <c r="S328" i="53"/>
  <c r="AJ328" i="53" s="1"/>
  <c r="O42" i="53"/>
  <c r="D39" i="53"/>
  <c r="S217" i="53"/>
  <c r="AJ217" i="53" s="1"/>
  <c r="S202" i="53"/>
  <c r="AJ202" i="53" s="1"/>
  <c r="S224" i="53"/>
  <c r="AJ224" i="53" s="1"/>
  <c r="M44" i="53"/>
  <c r="S243" i="53"/>
  <c r="AJ243" i="53" s="1"/>
  <c r="R47" i="53"/>
  <c r="Q35" i="53"/>
  <c r="Q47" i="53"/>
  <c r="C41" i="53"/>
  <c r="S326" i="53"/>
  <c r="AJ326" i="53" s="1"/>
  <c r="N36" i="53"/>
  <c r="O43" i="53"/>
  <c r="S275" i="53"/>
  <c r="AJ275" i="53" s="1"/>
  <c r="S410" i="53"/>
  <c r="AJ410" i="53" s="1"/>
  <c r="S174" i="53"/>
  <c r="AJ174" i="53" s="1"/>
  <c r="S200" i="53"/>
  <c r="AJ200" i="53" s="1"/>
  <c r="O37" i="53"/>
  <c r="S279" i="53"/>
  <c r="AJ279" i="53" s="1"/>
  <c r="S375" i="53"/>
  <c r="AJ375" i="53" s="1"/>
  <c r="S147" i="53"/>
  <c r="AJ147" i="53" s="1"/>
  <c r="N44" i="53"/>
  <c r="AI205" i="53"/>
  <c r="S428" i="53"/>
  <c r="AJ428" i="53" s="1"/>
  <c r="S427" i="53"/>
  <c r="AJ427" i="53" s="1"/>
  <c r="S405" i="53"/>
  <c r="AJ405" i="53" s="1"/>
  <c r="Q41" i="53"/>
  <c r="N45" i="53"/>
  <c r="Q40" i="53"/>
  <c r="Q37" i="53"/>
  <c r="S138" i="53"/>
  <c r="AJ138" i="53" s="1"/>
  <c r="S199" i="53"/>
  <c r="AJ199" i="53" s="1"/>
  <c r="AI439" i="53"/>
  <c r="R39" i="53"/>
  <c r="C48" i="53"/>
  <c r="Q48" i="53"/>
  <c r="R41" i="53"/>
  <c r="S431" i="53"/>
  <c r="AJ431" i="53" s="1"/>
  <c r="S382" i="53"/>
  <c r="AJ382" i="53" s="1"/>
  <c r="E43" i="53"/>
  <c r="I322" i="53"/>
  <c r="I200" i="53"/>
  <c r="S386" i="53"/>
  <c r="AJ386" i="53" s="1"/>
  <c r="AI42" i="53"/>
  <c r="M45" i="53"/>
  <c r="AJ116" i="53"/>
  <c r="N38" i="53"/>
  <c r="S194" i="53"/>
  <c r="AJ194" i="53" s="1"/>
  <c r="S355" i="53"/>
  <c r="AJ355" i="53" s="1"/>
  <c r="S357" i="53"/>
  <c r="AJ357" i="53" s="1"/>
  <c r="S409" i="53"/>
  <c r="AJ409" i="53" s="1"/>
  <c r="R48" i="53"/>
  <c r="S204" i="53"/>
  <c r="AJ204" i="53" s="1"/>
  <c r="R44" i="53"/>
  <c r="Q33" i="53"/>
  <c r="S305" i="53"/>
  <c r="AJ305" i="53" s="1"/>
  <c r="S358" i="53"/>
  <c r="AJ358" i="53" s="1"/>
  <c r="S192" i="53"/>
  <c r="AJ192" i="53" s="1"/>
  <c r="R37" i="53"/>
  <c r="S146" i="53"/>
  <c r="AJ146" i="53" s="1"/>
  <c r="S303" i="53"/>
  <c r="AJ303" i="53" s="1"/>
  <c r="Q45" i="53"/>
  <c r="S378" i="53"/>
  <c r="M39" i="53"/>
  <c r="S443" i="53"/>
  <c r="AJ443" i="53" s="1"/>
  <c r="S398" i="53"/>
  <c r="AJ398" i="53" s="1"/>
  <c r="S277" i="53"/>
  <c r="AJ277" i="53" s="1"/>
  <c r="S352" i="53"/>
  <c r="AJ352" i="53" s="1"/>
  <c r="O44" i="53"/>
  <c r="S376" i="53"/>
  <c r="AJ376" i="53" s="1"/>
  <c r="R53" i="53"/>
  <c r="S171" i="53"/>
  <c r="AJ171" i="53" s="1"/>
  <c r="I204" i="53"/>
  <c r="S301" i="53"/>
  <c r="AJ301" i="53" s="1"/>
  <c r="S244" i="53"/>
  <c r="AJ244" i="53" s="1"/>
  <c r="I332" i="53"/>
  <c r="I197" i="53"/>
  <c r="N53" i="53"/>
  <c r="AJ404" i="53"/>
  <c r="N366" i="53"/>
  <c r="M288" i="53"/>
  <c r="AJ274" i="53"/>
  <c r="I173" i="53"/>
  <c r="H36" i="53"/>
  <c r="D44" i="53"/>
  <c r="I378" i="53"/>
  <c r="I220" i="53"/>
  <c r="AI283" i="53"/>
  <c r="V288" i="53"/>
  <c r="S51" i="53"/>
  <c r="AJ51" i="53" s="1"/>
  <c r="I360" i="53"/>
  <c r="D33" i="53"/>
  <c r="I398" i="53"/>
  <c r="S300" i="53"/>
  <c r="AJ300" i="53" s="1"/>
  <c r="R40" i="53"/>
  <c r="AI387" i="53"/>
  <c r="V392" i="53"/>
  <c r="Q418" i="53"/>
  <c r="D43" i="53"/>
  <c r="AJ129" i="53"/>
  <c r="H53" i="53"/>
  <c r="I414" i="53"/>
  <c r="L40" i="53"/>
  <c r="AD49" i="53"/>
  <c r="AD54" i="53" s="1"/>
  <c r="AD132" i="53"/>
  <c r="AI179" i="53"/>
  <c r="V184" i="53"/>
  <c r="N48" i="53"/>
  <c r="I352" i="53"/>
  <c r="I358" i="53"/>
  <c r="C42" i="53"/>
  <c r="I147" i="53"/>
  <c r="I357" i="53"/>
  <c r="G37" i="53"/>
  <c r="I215" i="53"/>
  <c r="I164" i="53"/>
  <c r="I401" i="53"/>
  <c r="G45" i="53"/>
  <c r="N236" i="53"/>
  <c r="I297" i="53"/>
  <c r="I423" i="53"/>
  <c r="I381" i="53"/>
  <c r="I424" i="53"/>
  <c r="C47" i="53"/>
  <c r="I376" i="53"/>
  <c r="D38" i="53"/>
  <c r="I377" i="53"/>
  <c r="C36" i="53"/>
  <c r="I195" i="53"/>
  <c r="I325" i="53"/>
  <c r="N340" i="53"/>
  <c r="Q132" i="53"/>
  <c r="I355" i="53"/>
  <c r="I416" i="53"/>
  <c r="H34" i="53"/>
  <c r="AB40" i="53"/>
  <c r="AI40" i="53" s="1"/>
  <c r="S334" i="53"/>
  <c r="AJ334" i="53" s="1"/>
  <c r="L45" i="53"/>
  <c r="S123" i="53"/>
  <c r="AJ123" i="53" s="1"/>
  <c r="M34" i="53"/>
  <c r="S164" i="53"/>
  <c r="AJ164" i="53" s="1"/>
  <c r="R35" i="53"/>
  <c r="R418" i="53"/>
  <c r="S356" i="53"/>
  <c r="AJ356" i="53" s="1"/>
  <c r="AI309" i="53"/>
  <c r="V314" i="53"/>
  <c r="D34" i="53"/>
  <c r="X210" i="53"/>
  <c r="S189" i="53"/>
  <c r="S245" i="53"/>
  <c r="AJ245" i="53" s="1"/>
  <c r="S425" i="53"/>
  <c r="AJ425" i="53" s="1"/>
  <c r="O158" i="53"/>
  <c r="I169" i="53"/>
  <c r="R33" i="53"/>
  <c r="I497" i="53"/>
  <c r="I193" i="53"/>
  <c r="G444" i="53"/>
  <c r="Q444" i="53"/>
  <c r="I118" i="53"/>
  <c r="M210" i="53"/>
  <c r="R210" i="53"/>
  <c r="M38" i="53"/>
  <c r="M40" i="53"/>
  <c r="S415" i="53"/>
  <c r="AJ415" i="53" s="1"/>
  <c r="M262" i="53"/>
  <c r="I175" i="53"/>
  <c r="AI361" i="53"/>
  <c r="S268" i="53"/>
  <c r="AJ268" i="53" s="1"/>
  <c r="AI335" i="53"/>
  <c r="V340" i="53"/>
  <c r="Q184" i="53"/>
  <c r="X49" i="53"/>
  <c r="X54" i="53" s="1"/>
  <c r="AE49" i="53"/>
  <c r="AE54" i="53" s="1"/>
  <c r="AI378" i="53"/>
  <c r="AJ378" i="53" s="1"/>
  <c r="I326" i="53"/>
  <c r="I308" i="53"/>
  <c r="O366" i="53"/>
  <c r="AJ111" i="53"/>
  <c r="I139" i="53"/>
  <c r="I277" i="53"/>
  <c r="I254" i="53"/>
  <c r="I433" i="53"/>
  <c r="I152" i="53"/>
  <c r="I379" i="53"/>
  <c r="S417" i="53"/>
  <c r="AJ417" i="53" s="1"/>
  <c r="R236" i="53"/>
  <c r="R132" i="53"/>
  <c r="AI413" i="53"/>
  <c r="V418" i="53"/>
  <c r="I347" i="53"/>
  <c r="I140" i="53"/>
  <c r="I149" i="53"/>
  <c r="G46" i="53"/>
  <c r="I148" i="53"/>
  <c r="I408" i="53"/>
  <c r="D42" i="53"/>
  <c r="I189" i="53"/>
  <c r="E444" i="53"/>
  <c r="O444" i="53"/>
  <c r="B51" i="53"/>
  <c r="I334" i="53"/>
  <c r="M35" i="53"/>
  <c r="I356" i="53"/>
  <c r="S226" i="53"/>
  <c r="AJ226" i="53" s="1"/>
  <c r="AJ267" i="53"/>
  <c r="C46" i="53"/>
  <c r="L210" i="53"/>
  <c r="M47" i="53"/>
  <c r="I245" i="53"/>
  <c r="I425" i="53"/>
  <c r="S426" i="53"/>
  <c r="AJ426" i="53" s="1"/>
  <c r="N40" i="53"/>
  <c r="Y49" i="53"/>
  <c r="I429" i="53"/>
  <c r="S149" i="53"/>
  <c r="AJ149" i="53" s="1"/>
  <c r="O184" i="53"/>
  <c r="S412" i="53"/>
  <c r="AJ412" i="53" s="1"/>
  <c r="S228" i="53"/>
  <c r="AJ228" i="53" s="1"/>
  <c r="O33" i="53"/>
  <c r="R366" i="53"/>
  <c r="S442" i="53"/>
  <c r="AJ442" i="53" s="1"/>
  <c r="N46" i="53"/>
  <c r="S126" i="53"/>
  <c r="AJ126" i="53" s="1"/>
  <c r="L48" i="53"/>
  <c r="O40" i="53"/>
  <c r="W49" i="53"/>
  <c r="W54" i="53" s="1"/>
  <c r="W132" i="53"/>
  <c r="S280" i="53"/>
  <c r="AJ280" i="53" s="1"/>
  <c r="AC49" i="53"/>
  <c r="AC54" i="53" s="1"/>
  <c r="AC158" i="53"/>
  <c r="S148" i="53"/>
  <c r="AJ148" i="53" s="1"/>
  <c r="M37" i="53"/>
  <c r="S69" i="53"/>
  <c r="P17" i="53"/>
  <c r="AJ399" i="53"/>
  <c r="R392" i="53"/>
  <c r="R288" i="53"/>
  <c r="AI118" i="53"/>
  <c r="I432" i="53"/>
  <c r="I251" i="53"/>
  <c r="I196" i="53"/>
  <c r="I142" i="53"/>
  <c r="I225" i="53"/>
  <c r="O46" i="53"/>
  <c r="I438" i="53"/>
  <c r="I375" i="53"/>
  <c r="I143" i="53"/>
  <c r="I177" i="53"/>
  <c r="I256" i="53"/>
  <c r="G53" i="53"/>
  <c r="G44" i="53"/>
  <c r="R38" i="53"/>
  <c r="I383" i="53"/>
  <c r="I321" i="53"/>
  <c r="I174" i="53"/>
  <c r="I176" i="53"/>
  <c r="I331" i="53"/>
  <c r="I411" i="53"/>
  <c r="I274" i="53"/>
  <c r="I273" i="53"/>
  <c r="I111" i="53"/>
  <c r="B33" i="53"/>
  <c r="I359" i="53"/>
  <c r="I270" i="53"/>
  <c r="I252" i="53"/>
  <c r="I244" i="53"/>
  <c r="I269" i="53"/>
  <c r="I399" i="53"/>
  <c r="I351" i="53"/>
  <c r="E46" i="53"/>
  <c r="I275" i="53"/>
  <c r="I248" i="53"/>
  <c r="O418" i="53"/>
  <c r="Q42" i="53"/>
  <c r="S242" i="53"/>
  <c r="AJ242" i="53" s="1"/>
  <c r="M314" i="53"/>
  <c r="C39" i="53"/>
  <c r="R184" i="53"/>
  <c r="Q288" i="53"/>
  <c r="C35" i="53"/>
  <c r="S113" i="53"/>
  <c r="AJ113" i="53" s="1"/>
  <c r="Q340" i="53"/>
  <c r="E51" i="53"/>
  <c r="I226" i="53"/>
  <c r="O45" i="53"/>
  <c r="S218" i="53"/>
  <c r="AJ218" i="53" s="1"/>
  <c r="AF49" i="53"/>
  <c r="AF54" i="53" s="1"/>
  <c r="AF132" i="53"/>
  <c r="I426" i="53"/>
  <c r="Q158" i="53"/>
  <c r="S293" i="53"/>
  <c r="L34" i="53"/>
  <c r="R314" i="53"/>
  <c r="I281" i="53"/>
  <c r="L44" i="53"/>
  <c r="D40" i="53"/>
  <c r="S294" i="53"/>
  <c r="AJ294" i="53" s="1"/>
  <c r="S198" i="53"/>
  <c r="AJ198" i="53" s="1"/>
  <c r="S168" i="53"/>
  <c r="AJ168" i="53" s="1"/>
  <c r="R444" i="53"/>
  <c r="I412" i="53"/>
  <c r="I228" i="53"/>
  <c r="E33" i="53"/>
  <c r="S400" i="53"/>
  <c r="AJ400" i="53" s="1"/>
  <c r="C51" i="53"/>
  <c r="H51" i="53"/>
  <c r="X444" i="53"/>
  <c r="Y262" i="53"/>
  <c r="M132" i="53"/>
  <c r="M33" i="53"/>
  <c r="I442" i="53"/>
  <c r="D46" i="53"/>
  <c r="E40" i="53"/>
  <c r="I280" i="53"/>
  <c r="G38" i="53"/>
  <c r="M42" i="53"/>
  <c r="D45" i="53"/>
  <c r="I385" i="53"/>
  <c r="I218" i="53"/>
  <c r="I167" i="53"/>
  <c r="L262" i="53"/>
  <c r="C549" i="53"/>
  <c r="B549" i="53"/>
  <c r="F549" i="53"/>
  <c r="D549" i="53"/>
  <c r="G549" i="53"/>
  <c r="H549" i="53"/>
  <c r="E549" i="53"/>
  <c r="N43" i="53"/>
  <c r="AJ423" i="53"/>
  <c r="E36" i="53"/>
  <c r="I201" i="53"/>
  <c r="I172" i="53"/>
  <c r="E42" i="53"/>
  <c r="I407" i="53"/>
  <c r="I219" i="53"/>
  <c r="I427" i="53"/>
  <c r="I243" i="53"/>
  <c r="I293" i="53"/>
  <c r="I141" i="53"/>
  <c r="I171" i="53"/>
  <c r="I203" i="53"/>
  <c r="H44" i="53"/>
  <c r="I276" i="53"/>
  <c r="I436" i="53"/>
  <c r="E34" i="53"/>
  <c r="E37" i="53"/>
  <c r="C44" i="53"/>
  <c r="D48" i="53"/>
  <c r="I116" i="53"/>
  <c r="I306" i="53"/>
  <c r="I217" i="53"/>
  <c r="I403" i="53"/>
  <c r="I324" i="53"/>
  <c r="H39" i="53"/>
  <c r="E47" i="53"/>
  <c r="I348" i="53"/>
  <c r="N158" i="53"/>
  <c r="I386" i="53"/>
  <c r="N288" i="53"/>
  <c r="O262" i="53"/>
  <c r="M53" i="53"/>
  <c r="I242" i="53"/>
  <c r="I137" i="53"/>
  <c r="S372" i="53"/>
  <c r="AJ372" i="53" s="1"/>
  <c r="E418" i="53"/>
  <c r="I299" i="53"/>
  <c r="AJ241" i="53"/>
  <c r="L236" i="53"/>
  <c r="R42" i="53"/>
  <c r="R262" i="53"/>
  <c r="O38" i="53"/>
  <c r="E45" i="53"/>
  <c r="L314" i="53"/>
  <c r="S272" i="53"/>
  <c r="AJ272" i="53" s="1"/>
  <c r="AJ122" i="53"/>
  <c r="S166" i="53"/>
  <c r="AJ166" i="53" s="1"/>
  <c r="I294" i="53"/>
  <c r="S271" i="53"/>
  <c r="AJ271" i="53" s="1"/>
  <c r="I198" i="53"/>
  <c r="S416" i="53"/>
  <c r="AJ416" i="53" s="1"/>
  <c r="M444" i="53"/>
  <c r="Q262" i="53"/>
  <c r="Z49" i="53"/>
  <c r="Z54" i="53" s="1"/>
  <c r="Z132" i="53"/>
  <c r="I400" i="53"/>
  <c r="M36" i="53"/>
  <c r="N314" i="53"/>
  <c r="F575" i="53"/>
  <c r="D575" i="53"/>
  <c r="E575" i="53"/>
  <c r="B575" i="53"/>
  <c r="H575" i="53"/>
  <c r="G575" i="53"/>
  <c r="C575" i="53"/>
  <c r="Y54" i="53"/>
  <c r="O39" i="53"/>
  <c r="V49" i="53"/>
  <c r="AI127" i="53"/>
  <c r="V132" i="53"/>
  <c r="S249" i="53"/>
  <c r="AJ249" i="53" s="1"/>
  <c r="G36" i="53"/>
  <c r="I229" i="53"/>
  <c r="I247" i="53"/>
  <c r="I327" i="53"/>
  <c r="H45" i="53"/>
  <c r="I221" i="53"/>
  <c r="O314" i="53"/>
  <c r="G51" i="53"/>
  <c r="AJ397" i="53"/>
  <c r="I319" i="53"/>
  <c r="S414" i="53"/>
  <c r="AJ414" i="53" s="1"/>
  <c r="Q210" i="53"/>
  <c r="M392" i="53"/>
  <c r="E44" i="53"/>
  <c r="I178" i="53"/>
  <c r="H38" i="53"/>
  <c r="E41" i="53"/>
  <c r="I282" i="53"/>
  <c r="C34" i="53"/>
  <c r="M184" i="53"/>
  <c r="AA49" i="53"/>
  <c r="AA54" i="53" s="1"/>
  <c r="AA132" i="53"/>
  <c r="AF621" i="53"/>
  <c r="I346" i="53"/>
  <c r="H42" i="53"/>
  <c r="H35" i="53"/>
  <c r="I437" i="53"/>
  <c r="I163" i="53"/>
  <c r="I304" i="53"/>
  <c r="I402" i="53"/>
  <c r="I151" i="53"/>
  <c r="I305" i="53"/>
  <c r="I112" i="53"/>
  <c r="H46" i="53"/>
  <c r="I145" i="53"/>
  <c r="D41" i="53"/>
  <c r="I296" i="53"/>
  <c r="I404" i="53"/>
  <c r="I150" i="53"/>
  <c r="I227" i="53"/>
  <c r="H43" i="53"/>
  <c r="I115" i="53"/>
  <c r="I435" i="53"/>
  <c r="C37" i="53"/>
  <c r="I434" i="53"/>
  <c r="I268" i="53"/>
  <c r="D444" i="53"/>
  <c r="N444" i="53"/>
  <c r="I302" i="53"/>
  <c r="I255" i="53"/>
  <c r="H418" i="53"/>
  <c r="I409" i="53"/>
  <c r="I320" i="53"/>
  <c r="I230" i="53"/>
  <c r="I328" i="53"/>
  <c r="I384" i="53"/>
  <c r="I303" i="53"/>
  <c r="C40" i="53"/>
  <c r="I278" i="53"/>
  <c r="I165" i="53"/>
  <c r="N184" i="53"/>
  <c r="G41" i="53"/>
  <c r="I329" i="53"/>
  <c r="G34" i="53"/>
  <c r="I430" i="53"/>
  <c r="O210" i="53"/>
  <c r="I170" i="53"/>
  <c r="I382" i="53"/>
  <c r="I199" i="53"/>
  <c r="I224" i="53"/>
  <c r="I380" i="53"/>
  <c r="O236" i="53"/>
  <c r="L366" i="53"/>
  <c r="H41" i="53"/>
  <c r="I300" i="53"/>
  <c r="D47" i="53"/>
  <c r="C45" i="53"/>
  <c r="I301" i="53"/>
  <c r="I279" i="53"/>
  <c r="I202" i="53"/>
  <c r="O132" i="53"/>
  <c r="N262" i="53"/>
  <c r="AI41" i="53"/>
  <c r="I78" i="53"/>
  <c r="F26" i="53"/>
  <c r="C53" i="53"/>
  <c r="S223" i="53"/>
  <c r="AJ223" i="53" s="1"/>
  <c r="O35" i="53"/>
  <c r="M48" i="53"/>
  <c r="M366" i="53"/>
  <c r="Q314" i="53"/>
  <c r="S330" i="53"/>
  <c r="AJ330" i="53" s="1"/>
  <c r="AI153" i="53"/>
  <c r="V158" i="53"/>
  <c r="S152" i="53"/>
  <c r="AJ152" i="53" s="1"/>
  <c r="S215" i="53"/>
  <c r="M340" i="53"/>
  <c r="M236" i="53"/>
  <c r="E38" i="53"/>
  <c r="N37" i="53"/>
  <c r="S222" i="53"/>
  <c r="AJ222" i="53" s="1"/>
  <c r="N35" i="53"/>
  <c r="G47" i="53"/>
  <c r="I272" i="53"/>
  <c r="R340" i="53"/>
  <c r="S52" i="53"/>
  <c r="AJ52" i="53" s="1"/>
  <c r="I166" i="53"/>
  <c r="S295" i="53"/>
  <c r="AJ295" i="53" s="1"/>
  <c r="I271" i="53"/>
  <c r="L41" i="53"/>
  <c r="AJ371" i="53"/>
  <c r="AJ345" i="53"/>
  <c r="H47" i="53"/>
  <c r="AJ137" i="53"/>
  <c r="M43" i="53"/>
  <c r="C444" i="53"/>
  <c r="Q36" i="53"/>
  <c r="Q236" i="53"/>
  <c r="S441" i="53"/>
  <c r="AJ441" i="53" s="1"/>
  <c r="L36" i="53"/>
  <c r="S353" i="53"/>
  <c r="AJ353" i="53" s="1"/>
  <c r="E39" i="53"/>
  <c r="I249" i="53"/>
  <c r="R158" i="53"/>
  <c r="M158" i="53"/>
  <c r="I253" i="53"/>
  <c r="I307" i="53"/>
  <c r="Q366" i="53"/>
  <c r="I194" i="53"/>
  <c r="I333" i="53"/>
  <c r="I345" i="53"/>
  <c r="I406" i="53"/>
  <c r="N34" i="53"/>
  <c r="I192" i="53"/>
  <c r="G39" i="53"/>
  <c r="I323" i="53"/>
  <c r="I246" i="53"/>
  <c r="G418" i="53"/>
  <c r="I354" i="53"/>
  <c r="I410" i="53"/>
  <c r="I374" i="53"/>
  <c r="I349" i="53"/>
  <c r="I428" i="53"/>
  <c r="N392" i="53"/>
  <c r="I298" i="53"/>
  <c r="I371" i="53"/>
  <c r="I350" i="53"/>
  <c r="S205" i="53"/>
  <c r="AJ205" i="53" s="1"/>
  <c r="I405" i="53"/>
  <c r="I431" i="53"/>
  <c r="I191" i="53"/>
  <c r="B34" i="53"/>
  <c r="I168" i="53"/>
  <c r="G48" i="53"/>
  <c r="I373" i="53"/>
  <c r="G43" i="53"/>
  <c r="O288" i="53"/>
  <c r="I216" i="53"/>
  <c r="I372" i="53"/>
  <c r="D418" i="53"/>
  <c r="N418" i="53"/>
  <c r="I443" i="53"/>
  <c r="I440" i="53"/>
  <c r="I190" i="53"/>
  <c r="I223" i="53"/>
  <c r="M46" i="53"/>
  <c r="S46" i="53" s="1"/>
  <c r="AJ46" i="53" s="1"/>
  <c r="I330" i="53"/>
  <c r="S319" i="53"/>
  <c r="L340" i="53"/>
  <c r="D37" i="53"/>
  <c r="I222" i="53"/>
  <c r="D35" i="53"/>
  <c r="AH49" i="53"/>
  <c r="AH54" i="53" s="1"/>
  <c r="AH132" i="53"/>
  <c r="S130" i="53"/>
  <c r="AJ130" i="53" s="1"/>
  <c r="I295" i="53"/>
  <c r="AG49" i="53"/>
  <c r="AG54" i="53" s="1"/>
  <c r="S438" i="53"/>
  <c r="AJ438" i="53" s="1"/>
  <c r="M418" i="53"/>
  <c r="O36" i="53"/>
  <c r="AJ128" i="53"/>
  <c r="C43" i="53"/>
  <c r="F523" i="53"/>
  <c r="D523" i="53"/>
  <c r="E523" i="53"/>
  <c r="B523" i="53"/>
  <c r="C523" i="53"/>
  <c r="G523" i="53"/>
  <c r="H523" i="53"/>
  <c r="I441" i="53"/>
  <c r="E53" i="53"/>
  <c r="Q392" i="53"/>
  <c r="S424" i="53"/>
  <c r="AJ424" i="53" s="1"/>
  <c r="I80" i="53"/>
  <c r="S114" i="53"/>
  <c r="AJ114" i="53" s="1"/>
  <c r="I353" i="53"/>
  <c r="O340" i="53"/>
  <c r="S332" i="53"/>
  <c r="AJ332" i="53" s="1"/>
  <c r="S197" i="53"/>
  <c r="AJ197" i="53" s="1"/>
  <c r="S360" i="53"/>
  <c r="AJ360" i="53" s="1"/>
  <c r="O392" i="53"/>
  <c r="S163" i="53"/>
  <c r="L39" i="53"/>
  <c r="N132" i="53"/>
  <c r="N33" i="53"/>
  <c r="I146" i="53" l="1"/>
  <c r="C38" i="53"/>
  <c r="H40" i="53"/>
  <c r="I117" i="53"/>
  <c r="G42" i="53"/>
  <c r="I42" i="53" s="1"/>
  <c r="S38" i="53"/>
  <c r="AJ38" i="53" s="1"/>
  <c r="B53" i="53"/>
  <c r="I53" i="53" s="1"/>
  <c r="S387" i="53"/>
  <c r="AJ387" i="53" s="1"/>
  <c r="S37" i="53"/>
  <c r="AJ37" i="53" s="1"/>
  <c r="B42" i="53"/>
  <c r="E35" i="53"/>
  <c r="H33" i="53"/>
  <c r="B52" i="53"/>
  <c r="C366" i="53"/>
  <c r="E392" i="53"/>
  <c r="I34" i="53"/>
  <c r="B44" i="53"/>
  <c r="S439" i="53"/>
  <c r="AJ439" i="53" s="1"/>
  <c r="L444" i="53"/>
  <c r="N210" i="53"/>
  <c r="C314" i="53"/>
  <c r="I415" i="53"/>
  <c r="S179" i="53"/>
  <c r="AJ179" i="53" s="1"/>
  <c r="H236" i="53"/>
  <c r="G184" i="53"/>
  <c r="G236" i="53"/>
  <c r="S232" i="53"/>
  <c r="AJ232" i="53" s="1"/>
  <c r="C81" i="53"/>
  <c r="H81" i="53"/>
  <c r="D81" i="53"/>
  <c r="B81" i="53"/>
  <c r="G81" i="53"/>
  <c r="F81" i="53"/>
  <c r="E81" i="53"/>
  <c r="D210" i="53"/>
  <c r="B35" i="53"/>
  <c r="I113" i="53"/>
  <c r="S413" i="53"/>
  <c r="AJ413" i="53" s="1"/>
  <c r="L418" i="53"/>
  <c r="S361" i="53"/>
  <c r="AJ361" i="53" s="1"/>
  <c r="I144" i="53"/>
  <c r="S335" i="53"/>
  <c r="AJ335" i="53" s="1"/>
  <c r="I122" i="53"/>
  <c r="D314" i="53"/>
  <c r="S231" i="53"/>
  <c r="AJ231" i="53" s="1"/>
  <c r="M49" i="53"/>
  <c r="H314" i="53"/>
  <c r="S153" i="53"/>
  <c r="AJ153" i="53" s="1"/>
  <c r="L158" i="53"/>
  <c r="P40" i="53"/>
  <c r="S40" i="53" s="1"/>
  <c r="AJ40" i="53" s="1"/>
  <c r="B40" i="53"/>
  <c r="D340" i="53"/>
  <c r="I120" i="53"/>
  <c r="H48" i="53"/>
  <c r="S118" i="53"/>
  <c r="AJ118" i="53" s="1"/>
  <c r="S336" i="53"/>
  <c r="AJ336" i="53" s="1"/>
  <c r="D392" i="53"/>
  <c r="N54" i="53"/>
  <c r="E288" i="53"/>
  <c r="S36" i="53"/>
  <c r="AJ36" i="53" s="1"/>
  <c r="C340" i="53"/>
  <c r="B46" i="53"/>
  <c r="C392" i="53"/>
  <c r="AI49" i="53"/>
  <c r="V54" i="53"/>
  <c r="D158" i="53"/>
  <c r="AJ293" i="53"/>
  <c r="H184" i="53"/>
  <c r="B39" i="53"/>
  <c r="I123" i="53"/>
  <c r="N49" i="53"/>
  <c r="E366" i="53"/>
  <c r="H210" i="53"/>
  <c r="AJ189" i="53"/>
  <c r="B36" i="53"/>
  <c r="S34" i="53"/>
  <c r="AJ34" i="53" s="1"/>
  <c r="D132" i="53"/>
  <c r="I523" i="53"/>
  <c r="G314" i="53"/>
  <c r="O49" i="53"/>
  <c r="I124" i="53"/>
  <c r="E236" i="53"/>
  <c r="D184" i="53"/>
  <c r="B184" i="53"/>
  <c r="H288" i="53"/>
  <c r="E314" i="53"/>
  <c r="I575" i="53"/>
  <c r="D288" i="53"/>
  <c r="S309" i="53"/>
  <c r="AJ309" i="53" s="1"/>
  <c r="G340" i="53"/>
  <c r="I119" i="53"/>
  <c r="S48" i="53"/>
  <c r="AJ48" i="53" s="1"/>
  <c r="I114" i="53"/>
  <c r="G210" i="53"/>
  <c r="E184" i="53"/>
  <c r="S284" i="53"/>
  <c r="AJ284" i="53" s="1"/>
  <c r="I439" i="53"/>
  <c r="I444" i="53" s="1"/>
  <c r="G392" i="53"/>
  <c r="I138" i="53"/>
  <c r="B392" i="53"/>
  <c r="AJ215" i="53"/>
  <c r="D262" i="53"/>
  <c r="I125" i="53"/>
  <c r="C184" i="53"/>
  <c r="R49" i="53"/>
  <c r="S35" i="53"/>
  <c r="AJ35" i="53" s="1"/>
  <c r="S310" i="53"/>
  <c r="AJ310" i="53" s="1"/>
  <c r="S257" i="53"/>
  <c r="AJ257" i="53" s="1"/>
  <c r="G158" i="53"/>
  <c r="S53" i="53"/>
  <c r="AJ53" i="53" s="1"/>
  <c r="B41" i="53"/>
  <c r="C418" i="53"/>
  <c r="S43" i="53"/>
  <c r="AJ43" i="53" s="1"/>
  <c r="Q49" i="53"/>
  <c r="Q54" i="53" s="1"/>
  <c r="S42" i="53"/>
  <c r="AJ42" i="53" s="1"/>
  <c r="I121" i="53"/>
  <c r="C52" i="53"/>
  <c r="AJ163" i="53"/>
  <c r="B236" i="53"/>
  <c r="S41" i="53"/>
  <c r="AJ41" i="53" s="1"/>
  <c r="E210" i="53"/>
  <c r="H132" i="53"/>
  <c r="O54" i="53"/>
  <c r="B45" i="53"/>
  <c r="B288" i="53"/>
  <c r="C236" i="53"/>
  <c r="G366" i="53"/>
  <c r="G132" i="53"/>
  <c r="S206" i="53"/>
  <c r="AJ206" i="53" s="1"/>
  <c r="AJ319" i="53"/>
  <c r="I417" i="53"/>
  <c r="B47" i="53"/>
  <c r="C132" i="53"/>
  <c r="L392" i="53"/>
  <c r="L49" i="53"/>
  <c r="S127" i="53"/>
  <c r="AJ127" i="53" s="1"/>
  <c r="L132" i="53"/>
  <c r="I549" i="53"/>
  <c r="I126" i="53"/>
  <c r="E132" i="53"/>
  <c r="S44" i="53"/>
  <c r="AJ44" i="53" s="1"/>
  <c r="H340" i="53"/>
  <c r="B366" i="53"/>
  <c r="I241" i="53"/>
  <c r="B43" i="53"/>
  <c r="G288" i="53"/>
  <c r="D366" i="53"/>
  <c r="H444" i="53"/>
  <c r="G262" i="53"/>
  <c r="H262" i="53"/>
  <c r="B210" i="53"/>
  <c r="B262" i="53"/>
  <c r="H52" i="53"/>
  <c r="I413" i="53"/>
  <c r="S283" i="53"/>
  <c r="AJ283" i="53" s="1"/>
  <c r="L288" i="53"/>
  <c r="L184" i="53"/>
  <c r="B37" i="53"/>
  <c r="E158" i="53"/>
  <c r="E340" i="53"/>
  <c r="C33" i="53"/>
  <c r="I33" i="53" s="1"/>
  <c r="E262" i="53"/>
  <c r="I127" i="53"/>
  <c r="B38" i="53"/>
  <c r="I267" i="53"/>
  <c r="B48" i="53"/>
  <c r="B132" i="53"/>
  <c r="I397" i="53"/>
  <c r="H392" i="53"/>
  <c r="H366" i="53"/>
  <c r="C288" i="53"/>
  <c r="I51" i="53"/>
  <c r="C262" i="53"/>
  <c r="C210" i="53"/>
  <c r="S45" i="53"/>
  <c r="AJ45" i="53" s="1"/>
  <c r="D236" i="53"/>
  <c r="G33" i="53"/>
  <c r="S33" i="53"/>
  <c r="I418" i="53" l="1"/>
  <c r="B418" i="53"/>
  <c r="I153" i="53"/>
  <c r="I158" i="53" s="1"/>
  <c r="I132" i="53"/>
  <c r="G133" i="53" s="1"/>
  <c r="B444" i="53"/>
  <c r="E133" i="53"/>
  <c r="C133" i="53"/>
  <c r="B133" i="53"/>
  <c r="H133" i="53"/>
  <c r="I45" i="53"/>
  <c r="H445" i="53"/>
  <c r="C445" i="53"/>
  <c r="G445" i="53"/>
  <c r="F445" i="53"/>
  <c r="D445" i="53"/>
  <c r="B445" i="53"/>
  <c r="E445" i="53"/>
  <c r="I336" i="53"/>
  <c r="I232" i="53"/>
  <c r="B49" i="53"/>
  <c r="B158" i="53"/>
  <c r="I40" i="53"/>
  <c r="I309" i="53"/>
  <c r="I314" i="53" s="1"/>
  <c r="S49" i="53"/>
  <c r="AJ49" i="53" s="1"/>
  <c r="D49" i="53"/>
  <c r="I47" i="53"/>
  <c r="I283" i="53"/>
  <c r="I288" i="53" s="1"/>
  <c r="I41" i="53"/>
  <c r="I81" i="53"/>
  <c r="B314" i="53"/>
  <c r="I362" i="53"/>
  <c r="I361" i="53"/>
  <c r="I366" i="53" s="1"/>
  <c r="B419" i="53"/>
  <c r="E419" i="53"/>
  <c r="G419" i="53"/>
  <c r="D419" i="53"/>
  <c r="H419" i="53"/>
  <c r="F419" i="53"/>
  <c r="C419" i="53"/>
  <c r="H158" i="53"/>
  <c r="H49" i="53"/>
  <c r="I257" i="53"/>
  <c r="I262" i="53" s="1"/>
  <c r="M54" i="53"/>
  <c r="E49" i="53"/>
  <c r="I36" i="53"/>
  <c r="I39" i="53"/>
  <c r="C49" i="53"/>
  <c r="C158" i="53"/>
  <c r="I35" i="53"/>
  <c r="I44" i="53"/>
  <c r="I388" i="53"/>
  <c r="I387" i="53"/>
  <c r="I392" i="53" s="1"/>
  <c r="I231" i="53"/>
  <c r="I236" i="53" s="1"/>
  <c r="C50" i="53"/>
  <c r="I179" i="53"/>
  <c r="I184" i="53" s="1"/>
  <c r="AJ33" i="53"/>
  <c r="I48" i="53"/>
  <c r="I206" i="53"/>
  <c r="I258" i="53"/>
  <c r="G52" i="53"/>
  <c r="H50" i="53"/>
  <c r="E50" i="53"/>
  <c r="I284" i="53"/>
  <c r="I180" i="53"/>
  <c r="I310" i="53"/>
  <c r="E52" i="53"/>
  <c r="I37" i="53"/>
  <c r="I205" i="53"/>
  <c r="I210" i="53" s="1"/>
  <c r="I43" i="53"/>
  <c r="G49" i="53"/>
  <c r="R54" i="53"/>
  <c r="D50" i="53"/>
  <c r="I46" i="53"/>
  <c r="S180" i="53"/>
  <c r="AJ180" i="53" s="1"/>
  <c r="L50" i="53"/>
  <c r="L54" i="53"/>
  <c r="I335" i="53"/>
  <c r="I340" i="53" s="1"/>
  <c r="B340" i="53"/>
  <c r="B54" i="53"/>
  <c r="I38" i="53"/>
  <c r="C54" i="53"/>
  <c r="G50" i="53"/>
  <c r="I573" i="52"/>
  <c r="I572" i="52"/>
  <c r="I571" i="52"/>
  <c r="I568" i="52"/>
  <c r="I567" i="52"/>
  <c r="I566" i="52"/>
  <c r="I564" i="52"/>
  <c r="I563" i="52"/>
  <c r="I562" i="52"/>
  <c r="I561" i="52"/>
  <c r="I560" i="52"/>
  <c r="I559" i="52"/>
  <c r="I558" i="52"/>
  <c r="I557" i="52"/>
  <c r="I556" i="52"/>
  <c r="I555" i="52"/>
  <c r="I554" i="52"/>
  <c r="I547" i="52"/>
  <c r="I546" i="52"/>
  <c r="I545" i="52"/>
  <c r="I544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I520" i="52"/>
  <c r="I518" i="52"/>
  <c r="I516" i="52"/>
  <c r="I514" i="52"/>
  <c r="I513" i="52"/>
  <c r="I512" i="52"/>
  <c r="I511" i="52"/>
  <c r="I510" i="52"/>
  <c r="I509" i="52"/>
  <c r="I508" i="52"/>
  <c r="I507" i="52"/>
  <c r="I506" i="52"/>
  <c r="I504" i="52"/>
  <c r="I503" i="52"/>
  <c r="I502" i="52"/>
  <c r="I495" i="52"/>
  <c r="I494" i="52"/>
  <c r="I493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D159" i="53" l="1"/>
  <c r="G159" i="53"/>
  <c r="F159" i="53"/>
  <c r="E159" i="53"/>
  <c r="F133" i="53"/>
  <c r="B159" i="53"/>
  <c r="I159" i="53" s="1"/>
  <c r="I130" i="53"/>
  <c r="C159" i="53"/>
  <c r="H159" i="53"/>
  <c r="D133" i="53"/>
  <c r="D263" i="53"/>
  <c r="C263" i="53"/>
  <c r="H263" i="53"/>
  <c r="G263" i="53"/>
  <c r="F263" i="53"/>
  <c r="B263" i="53"/>
  <c r="I263" i="53" s="1"/>
  <c r="E263" i="53"/>
  <c r="C289" i="53"/>
  <c r="B289" i="53"/>
  <c r="D289" i="53"/>
  <c r="F289" i="53"/>
  <c r="G289" i="53"/>
  <c r="H289" i="53"/>
  <c r="E289" i="53"/>
  <c r="I521" i="52"/>
  <c r="I456" i="52"/>
  <c r="F66" i="52"/>
  <c r="I501" i="52"/>
  <c r="I469" i="52"/>
  <c r="F79" i="52"/>
  <c r="S50" i="53"/>
  <c r="AJ50" i="53" s="1"/>
  <c r="H393" i="53"/>
  <c r="B393" i="53"/>
  <c r="F393" i="53"/>
  <c r="D393" i="53"/>
  <c r="E393" i="53"/>
  <c r="C393" i="53"/>
  <c r="G393" i="53"/>
  <c r="E54" i="53"/>
  <c r="I154" i="53"/>
  <c r="F59" i="52"/>
  <c r="I449" i="52"/>
  <c r="I453" i="52"/>
  <c r="F67" i="52"/>
  <c r="I457" i="52"/>
  <c r="I461" i="52"/>
  <c r="D54" i="53"/>
  <c r="G341" i="53"/>
  <c r="F341" i="53"/>
  <c r="E341" i="53"/>
  <c r="D341" i="53"/>
  <c r="H341" i="53"/>
  <c r="C341" i="53"/>
  <c r="B341" i="53"/>
  <c r="I460" i="52"/>
  <c r="F70" i="52"/>
  <c r="I466" i="52"/>
  <c r="I475" i="52"/>
  <c r="I519" i="52"/>
  <c r="D211" i="53"/>
  <c r="C211" i="53"/>
  <c r="E211" i="53"/>
  <c r="F211" i="53"/>
  <c r="G211" i="53"/>
  <c r="B211" i="53"/>
  <c r="H211" i="53"/>
  <c r="I49" i="53"/>
  <c r="I133" i="53"/>
  <c r="I452" i="52"/>
  <c r="F62" i="52"/>
  <c r="I445" i="53"/>
  <c r="I450" i="52"/>
  <c r="F60" i="52"/>
  <c r="I454" i="52"/>
  <c r="F64" i="52"/>
  <c r="I458" i="52"/>
  <c r="F68" i="52"/>
  <c r="F72" i="52"/>
  <c r="I462" i="52"/>
  <c r="I515" i="52"/>
  <c r="H54" i="53"/>
  <c r="I419" i="53"/>
  <c r="G54" i="53"/>
  <c r="I505" i="52"/>
  <c r="C237" i="53"/>
  <c r="B237" i="53"/>
  <c r="G237" i="53"/>
  <c r="F237" i="53"/>
  <c r="H237" i="53"/>
  <c r="E237" i="53"/>
  <c r="D237" i="53"/>
  <c r="I467" i="52"/>
  <c r="I553" i="52"/>
  <c r="I565" i="52"/>
  <c r="I54" i="53"/>
  <c r="F185" i="53"/>
  <c r="G185" i="53"/>
  <c r="E185" i="53"/>
  <c r="H185" i="53"/>
  <c r="D185" i="53"/>
  <c r="C185" i="53"/>
  <c r="B185" i="53"/>
  <c r="F367" i="53"/>
  <c r="B367" i="53"/>
  <c r="E367" i="53"/>
  <c r="C367" i="53"/>
  <c r="D367" i="53"/>
  <c r="G367" i="53"/>
  <c r="H367" i="53"/>
  <c r="B315" i="53"/>
  <c r="C315" i="53"/>
  <c r="D315" i="53"/>
  <c r="H315" i="53"/>
  <c r="G315" i="53"/>
  <c r="F315" i="53"/>
  <c r="E315" i="53"/>
  <c r="F78" i="52"/>
  <c r="I468" i="52"/>
  <c r="I464" i="52"/>
  <c r="F74" i="52"/>
  <c r="I451" i="52"/>
  <c r="F61" i="52"/>
  <c r="F65" i="52"/>
  <c r="I455" i="52"/>
  <c r="F69" i="52"/>
  <c r="I459" i="52"/>
  <c r="F73" i="52"/>
  <c r="I463" i="52"/>
  <c r="I527" i="52"/>
  <c r="B50" i="53"/>
  <c r="I52" i="53"/>
  <c r="I517" i="52"/>
  <c r="AI140" i="52"/>
  <c r="AI235" i="52"/>
  <c r="AJ235" i="52" s="1"/>
  <c r="I570" i="52"/>
  <c r="F470" i="52"/>
  <c r="P100" i="52"/>
  <c r="P22" i="52" s="1"/>
  <c r="P93" i="52"/>
  <c r="P15" i="52" s="1"/>
  <c r="AI193" i="52"/>
  <c r="AI180" i="52"/>
  <c r="AD42" i="52"/>
  <c r="AC51" i="52"/>
  <c r="AI386" i="52"/>
  <c r="AI295" i="52"/>
  <c r="AI299" i="52"/>
  <c r="P90" i="52"/>
  <c r="P12" i="52" s="1"/>
  <c r="AI379" i="52"/>
  <c r="P95" i="52"/>
  <c r="P98" i="52"/>
  <c r="P20" i="52" s="1"/>
  <c r="P105" i="52"/>
  <c r="P27" i="52" s="1"/>
  <c r="AI338" i="52"/>
  <c r="AJ338" i="52" s="1"/>
  <c r="P86" i="52"/>
  <c r="P8" i="52" s="1"/>
  <c r="P89" i="52"/>
  <c r="P11" i="52" s="1"/>
  <c r="P103" i="52"/>
  <c r="P25" i="52" s="1"/>
  <c r="AI405" i="52"/>
  <c r="P87" i="52"/>
  <c r="P9" i="52" s="1"/>
  <c r="P88" i="52"/>
  <c r="P10" i="52" s="1"/>
  <c r="P97" i="52"/>
  <c r="P19" i="52" s="1"/>
  <c r="I492" i="52"/>
  <c r="I543" i="52"/>
  <c r="P104" i="52"/>
  <c r="P26" i="52" s="1"/>
  <c r="AH48" i="52" l="1"/>
  <c r="AA42" i="52"/>
  <c r="Z34" i="52"/>
  <c r="AI385" i="52"/>
  <c r="AD38" i="52"/>
  <c r="AI351" i="52"/>
  <c r="AI356" i="52"/>
  <c r="AI311" i="52"/>
  <c r="AJ311" i="52" s="1"/>
  <c r="AI226" i="52"/>
  <c r="AE46" i="52"/>
  <c r="AI232" i="52"/>
  <c r="AI165" i="52"/>
  <c r="AH36" i="52"/>
  <c r="AA34" i="52"/>
  <c r="AI174" i="52"/>
  <c r="AI281" i="52"/>
  <c r="AI273" i="52"/>
  <c r="AA43" i="52"/>
  <c r="Z46" i="52"/>
  <c r="F76" i="52"/>
  <c r="Z39" i="52"/>
  <c r="AI234" i="52"/>
  <c r="AJ234" i="52" s="1"/>
  <c r="AI217" i="52"/>
  <c r="AD45" i="52"/>
  <c r="F77" i="52"/>
  <c r="I393" i="53"/>
  <c r="AA52" i="52"/>
  <c r="AI151" i="52"/>
  <c r="AI348" i="52"/>
  <c r="AD53" i="52"/>
  <c r="AI260" i="52"/>
  <c r="AJ260" i="52" s="1"/>
  <c r="W46" i="52"/>
  <c r="AI332" i="52"/>
  <c r="V43" i="52"/>
  <c r="AI121" i="52"/>
  <c r="AA37" i="52"/>
  <c r="AD392" i="52"/>
  <c r="AG33" i="52"/>
  <c r="V50" i="52"/>
  <c r="AI128" i="52"/>
  <c r="AD35" i="52"/>
  <c r="AI308" i="52"/>
  <c r="W34" i="52"/>
  <c r="AH38" i="52"/>
  <c r="AI345" i="52"/>
  <c r="AE38" i="52"/>
  <c r="AH44" i="52"/>
  <c r="AG35" i="52"/>
  <c r="AI141" i="52"/>
  <c r="AI296" i="52"/>
  <c r="X42" i="52"/>
  <c r="Y51" i="52"/>
  <c r="AI194" i="52"/>
  <c r="AA53" i="52"/>
  <c r="Y288" i="52"/>
  <c r="I68" i="52"/>
  <c r="F16" i="52"/>
  <c r="I211" i="53"/>
  <c r="I341" i="53"/>
  <c r="I67" i="52"/>
  <c r="F15" i="52"/>
  <c r="AI442" i="52"/>
  <c r="AJ442" i="52" s="1"/>
  <c r="AI440" i="52"/>
  <c r="X50" i="52"/>
  <c r="AI409" i="52"/>
  <c r="AI412" i="52"/>
  <c r="AI427" i="52"/>
  <c r="AI304" i="52"/>
  <c r="AI261" i="52"/>
  <c r="AJ261" i="52" s="1"/>
  <c r="AI225" i="52"/>
  <c r="AI436" i="52"/>
  <c r="AI428" i="52"/>
  <c r="AI268" i="52"/>
  <c r="Z45" i="52"/>
  <c r="AI227" i="52"/>
  <c r="AD46" i="52"/>
  <c r="Z48" i="52"/>
  <c r="AD43" i="52"/>
  <c r="AC47" i="52"/>
  <c r="V40" i="52"/>
  <c r="AI118" i="52"/>
  <c r="AI203" i="52"/>
  <c r="AG42" i="52"/>
  <c r="V39" i="52"/>
  <c r="AI117" i="52"/>
  <c r="W41" i="52"/>
  <c r="AC37" i="52"/>
  <c r="AI371" i="52"/>
  <c r="AF41" i="52"/>
  <c r="AI200" i="52"/>
  <c r="AE50" i="52"/>
  <c r="AI206" i="52"/>
  <c r="AI167" i="52"/>
  <c r="AH35" i="52"/>
  <c r="AI297" i="52"/>
  <c r="AI156" i="52"/>
  <c r="AJ156" i="52" s="1"/>
  <c r="AI242" i="52"/>
  <c r="AI207" i="52"/>
  <c r="AJ207" i="52" s="1"/>
  <c r="AH40" i="52"/>
  <c r="AG40" i="52"/>
  <c r="W51" i="52"/>
  <c r="AI275" i="52"/>
  <c r="AI330" i="52"/>
  <c r="AI424" i="52"/>
  <c r="AD41" i="52"/>
  <c r="AI431" i="52"/>
  <c r="AD47" i="52"/>
  <c r="W47" i="52"/>
  <c r="AI247" i="52"/>
  <c r="AF42" i="52"/>
  <c r="AF48" i="52"/>
  <c r="X45" i="52"/>
  <c r="AI372" i="52"/>
  <c r="AI306" i="52"/>
  <c r="AD48" i="52"/>
  <c r="I73" i="52"/>
  <c r="F21" i="52"/>
  <c r="I62" i="52"/>
  <c r="F10" i="52"/>
  <c r="F63" i="52"/>
  <c r="AE41" i="52"/>
  <c r="W366" i="52"/>
  <c r="AF37" i="52"/>
  <c r="AC53" i="52"/>
  <c r="AI398" i="52"/>
  <c r="AI429" i="52"/>
  <c r="AI373" i="52"/>
  <c r="AI408" i="52"/>
  <c r="AI363" i="52"/>
  <c r="AI430" i="52"/>
  <c r="AI305" i="52"/>
  <c r="AI282" i="52"/>
  <c r="AI407" i="52"/>
  <c r="AI307" i="52"/>
  <c r="AI323" i="52"/>
  <c r="AI254" i="52"/>
  <c r="AI246" i="52"/>
  <c r="AI244" i="52"/>
  <c r="AI177" i="52"/>
  <c r="AI168" i="52"/>
  <c r="AC46" i="52"/>
  <c r="AI310" i="52"/>
  <c r="AI221" i="52"/>
  <c r="AI116" i="52"/>
  <c r="V38" i="52"/>
  <c r="AD52" i="52"/>
  <c r="V48" i="52"/>
  <c r="AI126" i="52"/>
  <c r="V44" i="52"/>
  <c r="AI122" i="52"/>
  <c r="AA35" i="52"/>
  <c r="AI175" i="52"/>
  <c r="AF47" i="52"/>
  <c r="AA38" i="52"/>
  <c r="W42" i="52"/>
  <c r="AE36" i="52"/>
  <c r="Z36" i="52"/>
  <c r="AI233" i="52"/>
  <c r="AJ233" i="52" s="1"/>
  <c r="AE39" i="52"/>
  <c r="W288" i="52"/>
  <c r="AI182" i="52"/>
  <c r="AJ182" i="52" s="1"/>
  <c r="AH37" i="52"/>
  <c r="AI198" i="52"/>
  <c r="AA48" i="52"/>
  <c r="AA50" i="52"/>
  <c r="AG41" i="52"/>
  <c r="AD34" i="52"/>
  <c r="AA33" i="52"/>
  <c r="AG50" i="52"/>
  <c r="AI402" i="52"/>
  <c r="W48" i="52"/>
  <c r="AI312" i="52"/>
  <c r="AJ312" i="52" s="1"/>
  <c r="AI157" i="52"/>
  <c r="AJ157" i="52" s="1"/>
  <c r="AI154" i="52"/>
  <c r="AI201" i="52"/>
  <c r="AI255" i="52"/>
  <c r="Z52" i="52"/>
  <c r="Z35" i="52"/>
  <c r="AE42" i="52"/>
  <c r="AI202" i="52"/>
  <c r="AI286" i="52"/>
  <c r="AJ286" i="52" s="1"/>
  <c r="AI164" i="52"/>
  <c r="I50" i="53"/>
  <c r="I69" i="52"/>
  <c r="F17" i="52"/>
  <c r="F25" i="52"/>
  <c r="I77" i="52"/>
  <c r="I237" i="53"/>
  <c r="F522" i="52"/>
  <c r="AI322" i="52"/>
  <c r="AE40" i="52"/>
  <c r="AC48" i="52"/>
  <c r="X47" i="52"/>
  <c r="V42" i="52"/>
  <c r="W39" i="52"/>
  <c r="Z33" i="52"/>
  <c r="I465" i="52"/>
  <c r="I470" i="52" s="1"/>
  <c r="V46" i="52"/>
  <c r="AI124" i="52"/>
  <c r="AI326" i="52"/>
  <c r="AF46" i="52"/>
  <c r="AI399" i="52"/>
  <c r="P85" i="52"/>
  <c r="AI381" i="52"/>
  <c r="AI352" i="52"/>
  <c r="AI287" i="52"/>
  <c r="AJ287" i="52" s="1"/>
  <c r="AI302" i="52"/>
  <c r="AI190" i="52"/>
  <c r="AC52" i="52"/>
  <c r="AE48" i="52"/>
  <c r="AD44" i="52"/>
  <c r="Y43" i="52"/>
  <c r="Z47" i="52"/>
  <c r="AC35" i="52"/>
  <c r="AD36" i="52"/>
  <c r="X39" i="52"/>
  <c r="AI267" i="52"/>
  <c r="AI222" i="52"/>
  <c r="AI189" i="52"/>
  <c r="AE37" i="52"/>
  <c r="AC392" i="52"/>
  <c r="AE34" i="52"/>
  <c r="AD33" i="52"/>
  <c r="AI276" i="52"/>
  <c r="AI336" i="52"/>
  <c r="AF50" i="52"/>
  <c r="AI443" i="52"/>
  <c r="AJ443" i="52" s="1"/>
  <c r="AI148" i="52"/>
  <c r="AI259" i="52"/>
  <c r="AJ259" i="52" s="1"/>
  <c r="AI285" i="52"/>
  <c r="AJ285" i="52" s="1"/>
  <c r="AG34" i="52"/>
  <c r="AE45" i="52"/>
  <c r="AI209" i="52"/>
  <c r="AJ209" i="52" s="1"/>
  <c r="AC36" i="52"/>
  <c r="W40" i="52"/>
  <c r="AH51" i="52"/>
  <c r="AC33" i="52"/>
  <c r="Z41" i="52"/>
  <c r="AI155" i="52"/>
  <c r="AJ155" i="52" s="1"/>
  <c r="AG46" i="52"/>
  <c r="AI195" i="52"/>
  <c r="AG47" i="52"/>
  <c r="AH33" i="52"/>
  <c r="AI415" i="52"/>
  <c r="AI339" i="52"/>
  <c r="AJ339" i="52" s="1"/>
  <c r="X36" i="52"/>
  <c r="AI353" i="52"/>
  <c r="AI382" i="52"/>
  <c r="AI208" i="52"/>
  <c r="AJ208" i="52" s="1"/>
  <c r="AI280" i="52"/>
  <c r="AI196" i="52"/>
  <c r="AD37" i="52"/>
  <c r="AI378" i="52"/>
  <c r="F22" i="52"/>
  <c r="I74" i="52"/>
  <c r="I367" i="53"/>
  <c r="I60" i="52"/>
  <c r="F8" i="52"/>
  <c r="I522" i="52"/>
  <c r="AG36" i="52"/>
  <c r="AG52" i="52"/>
  <c r="AA40" i="52"/>
  <c r="AE53" i="52"/>
  <c r="AI120" i="52"/>
  <c r="AI253" i="52"/>
  <c r="Y40" i="52"/>
  <c r="Y47" i="52"/>
  <c r="AH52" i="52"/>
  <c r="I76" i="52"/>
  <c r="F24" i="52"/>
  <c r="AI374" i="52"/>
  <c r="AI360" i="52"/>
  <c r="AI328" i="52"/>
  <c r="AI349" i="52"/>
  <c r="AI272" i="52"/>
  <c r="AI191" i="52"/>
  <c r="AI224" i="52"/>
  <c r="AI166" i="52"/>
  <c r="AI146" i="52"/>
  <c r="AI327" i="52"/>
  <c r="AI269" i="52"/>
  <c r="AI163" i="52"/>
  <c r="AA46" i="52"/>
  <c r="AI303" i="52"/>
  <c r="AI147" i="52"/>
  <c r="AG38" i="52"/>
  <c r="AI130" i="52"/>
  <c r="V52" i="52"/>
  <c r="W44" i="52"/>
  <c r="AG43" i="52"/>
  <c r="AI169" i="52"/>
  <c r="AH47" i="52"/>
  <c r="AI277" i="52"/>
  <c r="V36" i="52"/>
  <c r="AI114" i="52"/>
  <c r="V34" i="52"/>
  <c r="AG39" i="52"/>
  <c r="AE210" i="52"/>
  <c r="W37" i="52"/>
  <c r="AA36" i="52"/>
  <c r="AI138" i="52"/>
  <c r="W50" i="52"/>
  <c r="AH41" i="52"/>
  <c r="AC34" i="52"/>
  <c r="AI152" i="52"/>
  <c r="AF39" i="52"/>
  <c r="AH50" i="52"/>
  <c r="AI397" i="52"/>
  <c r="Z53" i="52"/>
  <c r="AI321" i="52"/>
  <c r="AI274" i="52"/>
  <c r="AI433" i="52"/>
  <c r="V53" i="52"/>
  <c r="AI131" i="52"/>
  <c r="AJ131" i="52" s="1"/>
  <c r="AC42" i="52"/>
  <c r="AC39" i="52"/>
  <c r="AG45" i="52"/>
  <c r="AC40" i="52"/>
  <c r="V51" i="52"/>
  <c r="AI129" i="52"/>
  <c r="AI294" i="52"/>
  <c r="AE43" i="52"/>
  <c r="AI404" i="52"/>
  <c r="AG44" i="52"/>
  <c r="Z51" i="52"/>
  <c r="AF43" i="52"/>
  <c r="AF34" i="52"/>
  <c r="AI230" i="52"/>
  <c r="AI139" i="52"/>
  <c r="AI149" i="52"/>
  <c r="AH53" i="52"/>
  <c r="AI325" i="52"/>
  <c r="AI258" i="52"/>
  <c r="AI142" i="52"/>
  <c r="X43" i="52"/>
  <c r="I65" i="52"/>
  <c r="G55" i="53"/>
  <c r="C55" i="53"/>
  <c r="D55" i="53"/>
  <c r="F55" i="53"/>
  <c r="B55" i="53"/>
  <c r="H55" i="53"/>
  <c r="E55" i="53"/>
  <c r="I59" i="52"/>
  <c r="F7" i="52"/>
  <c r="I66" i="52"/>
  <c r="F14" i="52"/>
  <c r="AF340" i="52"/>
  <c r="AI241" i="52"/>
  <c r="AI249" i="52"/>
  <c r="AF38" i="52"/>
  <c r="AI248" i="52"/>
  <c r="AD39" i="52"/>
  <c r="AI119" i="52"/>
  <c r="V41" i="52"/>
  <c r="AI278" i="52"/>
  <c r="AI337" i="52"/>
  <c r="AJ337" i="52" s="1"/>
  <c r="Z40" i="52"/>
  <c r="AI243" i="52"/>
  <c r="X53" i="52"/>
  <c r="AI223" i="52"/>
  <c r="I64" i="52"/>
  <c r="F12" i="52"/>
  <c r="AI434" i="52"/>
  <c r="AI437" i="52"/>
  <c r="AI401" i="52"/>
  <c r="AF53" i="52"/>
  <c r="AF52" i="52"/>
  <c r="AI355" i="52"/>
  <c r="AI423" i="52"/>
  <c r="AI334" i="52"/>
  <c r="AI329" i="52"/>
  <c r="AI346" i="52"/>
  <c r="AI383" i="52"/>
  <c r="AI377" i="52"/>
  <c r="AC45" i="52"/>
  <c r="AE52" i="52"/>
  <c r="AG48" i="52"/>
  <c r="AE44" i="52"/>
  <c r="Z43" i="52"/>
  <c r="AI400" i="52"/>
  <c r="AA47" i="52"/>
  <c r="AI173" i="52"/>
  <c r="Z42" i="52"/>
  <c r="V33" i="52"/>
  <c r="AI111" i="52"/>
  <c r="AC50" i="52"/>
  <c r="AG37" i="52"/>
  <c r="AH34" i="52"/>
  <c r="AA41" i="52"/>
  <c r="AE33" i="52"/>
  <c r="AD50" i="52"/>
  <c r="Z50" i="52"/>
  <c r="AI376" i="52"/>
  <c r="AI388" i="52"/>
  <c r="AG51" i="52"/>
  <c r="AI390" i="52"/>
  <c r="AJ390" i="52" s="1"/>
  <c r="AI301" i="52"/>
  <c r="AD40" i="52"/>
  <c r="AI438" i="52"/>
  <c r="AI181" i="52"/>
  <c r="AJ181" i="52" s="1"/>
  <c r="Z38" i="52"/>
  <c r="AI256" i="52"/>
  <c r="X46" i="52"/>
  <c r="AH45" i="52"/>
  <c r="AC38" i="52"/>
  <c r="AI279" i="52"/>
  <c r="AD51" i="52"/>
  <c r="AI144" i="52"/>
  <c r="X37" i="52"/>
  <c r="W43" i="52"/>
  <c r="Z44" i="52"/>
  <c r="W35" i="52"/>
  <c r="AI143" i="52"/>
  <c r="X48" i="52"/>
  <c r="AF35" i="52"/>
  <c r="Y45" i="52"/>
  <c r="AI252" i="52"/>
  <c r="W53" i="52"/>
  <c r="AI172" i="52"/>
  <c r="AG53" i="52"/>
  <c r="AI145" i="52"/>
  <c r="AI320" i="52"/>
  <c r="X33" i="52"/>
  <c r="X35" i="52"/>
  <c r="AE47" i="52"/>
  <c r="I548" i="52"/>
  <c r="F9" i="52"/>
  <c r="I61" i="52"/>
  <c r="I315" i="53"/>
  <c r="I185" i="53"/>
  <c r="F18" i="52"/>
  <c r="I70" i="52"/>
  <c r="F71" i="52"/>
  <c r="AD418" i="52"/>
  <c r="AI375" i="52"/>
  <c r="AI183" i="52"/>
  <c r="AJ183" i="52" s="1"/>
  <c r="V35" i="52"/>
  <c r="AI113" i="52"/>
  <c r="AI178" i="52"/>
  <c r="AI391" i="52"/>
  <c r="AJ391" i="52" s="1"/>
  <c r="AI199" i="52"/>
  <c r="V47" i="52"/>
  <c r="AI125" i="52"/>
  <c r="AI411" i="52"/>
  <c r="AC44" i="52"/>
  <c r="AI406" i="52"/>
  <c r="AI364" i="52"/>
  <c r="AI350" i="52"/>
  <c r="AI384" i="52"/>
  <c r="AI410" i="52"/>
  <c r="Y50" i="52"/>
  <c r="AI403" i="52"/>
  <c r="AI354" i="52"/>
  <c r="AI298" i="52"/>
  <c r="AI389" i="52"/>
  <c r="AJ389" i="52" s="1"/>
  <c r="AI380" i="52"/>
  <c r="AI250" i="52"/>
  <c r="AI219" i="52"/>
  <c r="AI220" i="52"/>
  <c r="AI216" i="52"/>
  <c r="AH46" i="52"/>
  <c r="W52" i="52"/>
  <c r="AA51" i="52"/>
  <c r="Y48" i="52"/>
  <c r="X44" i="52"/>
  <c r="AC43" i="52"/>
  <c r="AH43" i="52"/>
  <c r="AI218" i="52"/>
  <c r="AH42" i="52"/>
  <c r="W36" i="52"/>
  <c r="AH39" i="52"/>
  <c r="AA288" i="52"/>
  <c r="Z37" i="52"/>
  <c r="AI229" i="52"/>
  <c r="AF33" i="52"/>
  <c r="AC41" i="52"/>
  <c r="V37" i="52"/>
  <c r="W33" i="52"/>
  <c r="AI441" i="52"/>
  <c r="AJ441" i="52" s="1"/>
  <c r="AI284" i="52"/>
  <c r="AI270" i="52"/>
  <c r="W38" i="52"/>
  <c r="X52" i="52"/>
  <c r="AI331" i="52"/>
  <c r="W45" i="52"/>
  <c r="AA45" i="52"/>
  <c r="AI215" i="52"/>
  <c r="AI251" i="52"/>
  <c r="AI171" i="52"/>
  <c r="AE51" i="52"/>
  <c r="AI170" i="52"/>
  <c r="AI176" i="52"/>
  <c r="AI197" i="52"/>
  <c r="AI432" i="52"/>
  <c r="AI313" i="52"/>
  <c r="AJ313" i="52" s="1"/>
  <c r="AA44" i="52"/>
  <c r="AI123" i="52"/>
  <c r="AE35" i="52"/>
  <c r="AI333" i="52"/>
  <c r="AA39" i="52"/>
  <c r="AI245" i="52"/>
  <c r="AI425" i="52"/>
  <c r="AF184" i="52"/>
  <c r="AI293" i="52"/>
  <c r="F548" i="52"/>
  <c r="I78" i="52"/>
  <c r="F26" i="52"/>
  <c r="I72" i="52"/>
  <c r="F20" i="52"/>
  <c r="F27" i="52"/>
  <c r="I79" i="52"/>
  <c r="I289" i="53"/>
  <c r="AG210" i="52"/>
  <c r="AG418" i="52"/>
  <c r="AH418" i="52"/>
  <c r="AG366" i="52"/>
  <c r="P102" i="52"/>
  <c r="P24" i="52" s="1"/>
  <c r="P101" i="52"/>
  <c r="P23" i="52" s="1"/>
  <c r="AA392" i="52"/>
  <c r="AH392" i="52"/>
  <c r="AG392" i="52"/>
  <c r="AF611" i="52"/>
  <c r="Z392" i="52"/>
  <c r="Y392" i="52"/>
  <c r="AF612" i="52"/>
  <c r="AF610" i="52"/>
  <c r="AH340" i="52"/>
  <c r="W340" i="52"/>
  <c r="AE340" i="52"/>
  <c r="AA340" i="52"/>
  <c r="Z340" i="52"/>
  <c r="AG340" i="52"/>
  <c r="S386" i="52"/>
  <c r="AJ386" i="52" s="1"/>
  <c r="AD444" i="52"/>
  <c r="AA444" i="52"/>
  <c r="AG444" i="52"/>
  <c r="AE444" i="52"/>
  <c r="Z444" i="52"/>
  <c r="W444" i="52"/>
  <c r="AH444" i="52"/>
  <c r="AC444" i="52"/>
  <c r="AF614" i="52"/>
  <c r="S355" i="52"/>
  <c r="AJ355" i="52" s="1"/>
  <c r="S381" i="52"/>
  <c r="AJ381" i="52" s="1"/>
  <c r="AH314" i="52"/>
  <c r="AA314" i="52"/>
  <c r="AF314" i="52"/>
  <c r="V314" i="52"/>
  <c r="AC314" i="52"/>
  <c r="Z314" i="52"/>
  <c r="AG314" i="52"/>
  <c r="AE314" i="52"/>
  <c r="W314" i="52"/>
  <c r="S373" i="52"/>
  <c r="AJ373" i="52" s="1"/>
  <c r="AF624" i="52"/>
  <c r="S435" i="52"/>
  <c r="S244" i="52"/>
  <c r="AJ244" i="52" s="1"/>
  <c r="S383" i="52"/>
  <c r="AJ383" i="52" s="1"/>
  <c r="O38" i="52"/>
  <c r="AH288" i="52"/>
  <c r="AG288" i="52"/>
  <c r="V288" i="52"/>
  <c r="AD288" i="52"/>
  <c r="Z288" i="52"/>
  <c r="AE288" i="52"/>
  <c r="AC288" i="52"/>
  <c r="AF609" i="52"/>
  <c r="S348" i="52"/>
  <c r="AJ348" i="52" s="1"/>
  <c r="S138" i="52"/>
  <c r="AF623" i="52"/>
  <c r="S324" i="52"/>
  <c r="S354" i="52"/>
  <c r="AJ354" i="52" s="1"/>
  <c r="S142" i="52"/>
  <c r="AH236" i="52"/>
  <c r="AD236" i="52"/>
  <c r="AC236" i="52"/>
  <c r="AA236" i="52"/>
  <c r="V236" i="52"/>
  <c r="AE236" i="52"/>
  <c r="Z236" i="52"/>
  <c r="W236" i="52"/>
  <c r="AG236" i="52"/>
  <c r="AF132" i="52"/>
  <c r="AD132" i="52"/>
  <c r="AC132" i="52"/>
  <c r="V132" i="52"/>
  <c r="AE158" i="52"/>
  <c r="V158" i="52"/>
  <c r="AH158" i="52"/>
  <c r="AG158" i="52"/>
  <c r="W158" i="52"/>
  <c r="AC158" i="52"/>
  <c r="Z158" i="52"/>
  <c r="AA158" i="52"/>
  <c r="Q38" i="52"/>
  <c r="R44" i="52"/>
  <c r="N36" i="52"/>
  <c r="M41" i="52"/>
  <c r="Q42" i="52"/>
  <c r="AC262" i="52"/>
  <c r="AG262" i="52"/>
  <c r="W262" i="52"/>
  <c r="V262" i="52"/>
  <c r="AE262" i="52"/>
  <c r="AA262" i="52"/>
  <c r="AH262" i="52"/>
  <c r="AD262" i="52"/>
  <c r="X262" i="52"/>
  <c r="Z262" i="52"/>
  <c r="M44" i="52"/>
  <c r="W184" i="52"/>
  <c r="AD184" i="52"/>
  <c r="AA184" i="52"/>
  <c r="X184" i="52"/>
  <c r="AH184" i="52"/>
  <c r="AE184" i="52"/>
  <c r="AG184" i="52"/>
  <c r="AC184" i="52"/>
  <c r="Z184" i="52"/>
  <c r="O36" i="52"/>
  <c r="AF262" i="52" l="1"/>
  <c r="S307" i="52"/>
  <c r="AJ307" i="52" s="1"/>
  <c r="R38" i="52"/>
  <c r="S229" i="52"/>
  <c r="AJ229" i="52" s="1"/>
  <c r="Q48" i="52"/>
  <c r="S356" i="52"/>
  <c r="AJ356" i="52" s="1"/>
  <c r="S375" i="52"/>
  <c r="AJ375" i="52" s="1"/>
  <c r="S406" i="52"/>
  <c r="AJ406" i="52" s="1"/>
  <c r="Q36" i="52"/>
  <c r="S346" i="52"/>
  <c r="AJ346" i="52" s="1"/>
  <c r="S252" i="52"/>
  <c r="S150" i="52"/>
  <c r="S273" i="52"/>
  <c r="AJ273" i="52" s="1"/>
  <c r="S425" i="52"/>
  <c r="AJ425" i="52" s="1"/>
  <c r="S177" i="52"/>
  <c r="AJ177" i="52" s="1"/>
  <c r="AF619" i="52"/>
  <c r="S256" i="52"/>
  <c r="AJ256" i="52" s="1"/>
  <c r="S279" i="52"/>
  <c r="AJ279" i="52" s="1"/>
  <c r="S253" i="52"/>
  <c r="AJ253" i="52" s="1"/>
  <c r="AF36" i="52"/>
  <c r="AI359" i="52"/>
  <c r="AG132" i="52"/>
  <c r="R46" i="52"/>
  <c r="S330" i="52"/>
  <c r="AJ330" i="52" s="1"/>
  <c r="S438" i="52"/>
  <c r="AJ438" i="52" s="1"/>
  <c r="Y37" i="52"/>
  <c r="AF236" i="52"/>
  <c r="AF40" i="52"/>
  <c r="Y38" i="52"/>
  <c r="M38" i="52"/>
  <c r="AF44" i="52"/>
  <c r="X236" i="52"/>
  <c r="AI362" i="52"/>
  <c r="AI358" i="52"/>
  <c r="AI417" i="52"/>
  <c r="AF51" i="52"/>
  <c r="X51" i="52"/>
  <c r="AI365" i="52"/>
  <c r="AF392" i="52"/>
  <c r="X314" i="52"/>
  <c r="AI314" i="52" s="1"/>
  <c r="AB315" i="52" s="1"/>
  <c r="AI43" i="52"/>
  <c r="Q46" i="52"/>
  <c r="S405" i="52"/>
  <c r="AJ405" i="52" s="1"/>
  <c r="S358" i="52"/>
  <c r="S328" i="52"/>
  <c r="AJ328" i="52" s="1"/>
  <c r="R41" i="52"/>
  <c r="S327" i="52"/>
  <c r="AJ327" i="52" s="1"/>
  <c r="S305" i="52"/>
  <c r="AJ305" i="52" s="1"/>
  <c r="S254" i="52"/>
  <c r="AJ254" i="52" s="1"/>
  <c r="Q43" i="52"/>
  <c r="S308" i="52"/>
  <c r="AJ308" i="52" s="1"/>
  <c r="O44" i="52"/>
  <c r="AI414" i="52"/>
  <c r="Y39" i="52"/>
  <c r="AI39" i="52" s="1"/>
  <c r="Y41" i="52"/>
  <c r="Y33" i="52"/>
  <c r="Y52" i="52"/>
  <c r="C471" i="52"/>
  <c r="B471" i="52"/>
  <c r="G471" i="52"/>
  <c r="F471" i="52"/>
  <c r="D471" i="52"/>
  <c r="E471" i="52"/>
  <c r="H471" i="52"/>
  <c r="S241" i="52"/>
  <c r="AJ358" i="52"/>
  <c r="O48" i="52"/>
  <c r="S323" i="52"/>
  <c r="AJ323" i="52" s="1"/>
  <c r="AC418" i="52"/>
  <c r="O45" i="52"/>
  <c r="S243" i="52"/>
  <c r="AJ243" i="52" s="1"/>
  <c r="S195" i="52"/>
  <c r="AJ195" i="52" s="1"/>
  <c r="AC366" i="52"/>
  <c r="S140" i="52"/>
  <c r="AJ140" i="52" s="1"/>
  <c r="AF210" i="52"/>
  <c r="O46" i="52"/>
  <c r="Y35" i="52"/>
  <c r="AI347" i="52"/>
  <c r="D549" i="52"/>
  <c r="C549" i="52"/>
  <c r="G549" i="52"/>
  <c r="B549" i="52"/>
  <c r="H549" i="52"/>
  <c r="E549" i="52"/>
  <c r="F549" i="52"/>
  <c r="AI426" i="52"/>
  <c r="I55" i="53"/>
  <c r="AH132" i="52"/>
  <c r="I491" i="52"/>
  <c r="I496" i="52" s="1"/>
  <c r="F496" i="52"/>
  <c r="AI48" i="52"/>
  <c r="S112" i="52"/>
  <c r="R42" i="52"/>
  <c r="S149" i="52"/>
  <c r="AJ149" i="52" s="1"/>
  <c r="S189" i="52"/>
  <c r="S379" i="52"/>
  <c r="AJ379" i="52" s="1"/>
  <c r="S302" i="52"/>
  <c r="AJ302" i="52" s="1"/>
  <c r="N33" i="52"/>
  <c r="S196" i="52"/>
  <c r="AJ196" i="52" s="1"/>
  <c r="N45" i="52"/>
  <c r="R39" i="52"/>
  <c r="R47" i="52"/>
  <c r="S320" i="52"/>
  <c r="AJ320" i="52" s="1"/>
  <c r="S385" i="52"/>
  <c r="AJ385" i="52" s="1"/>
  <c r="S304" i="52"/>
  <c r="AJ304" i="52" s="1"/>
  <c r="S295" i="52"/>
  <c r="AJ295" i="52" s="1"/>
  <c r="S249" i="52"/>
  <c r="AJ249" i="52" s="1"/>
  <c r="S225" i="52"/>
  <c r="AJ225" i="52" s="1"/>
  <c r="S427" i="52"/>
  <c r="AJ427" i="52" s="1"/>
  <c r="S377" i="52"/>
  <c r="AJ377" i="52" s="1"/>
  <c r="S230" i="52"/>
  <c r="AJ230" i="52" s="1"/>
  <c r="X340" i="52"/>
  <c r="AF618" i="52"/>
  <c r="AF622" i="52"/>
  <c r="S174" i="52"/>
  <c r="AJ174" i="52" s="1"/>
  <c r="S197" i="52"/>
  <c r="AJ197" i="52" s="1"/>
  <c r="M47" i="52"/>
  <c r="M35" i="52"/>
  <c r="S194" i="52"/>
  <c r="AJ194" i="52" s="1"/>
  <c r="S223" i="52"/>
  <c r="AJ223" i="52" s="1"/>
  <c r="R48" i="52"/>
  <c r="S274" i="52"/>
  <c r="AJ274" i="52" s="1"/>
  <c r="M40" i="52"/>
  <c r="Q35" i="52"/>
  <c r="AE392" i="52"/>
  <c r="S202" i="52"/>
  <c r="AJ202" i="52" s="1"/>
  <c r="N47" i="52"/>
  <c r="Y366" i="52"/>
  <c r="AH210" i="52"/>
  <c r="S246" i="52"/>
  <c r="AJ246" i="52" s="1"/>
  <c r="N46" i="52"/>
  <c r="Y314" i="52"/>
  <c r="I71" i="52"/>
  <c r="F19" i="52"/>
  <c r="AI51" i="52"/>
  <c r="AI271" i="52"/>
  <c r="I569" i="52"/>
  <c r="I574" i="52" s="1"/>
  <c r="F574" i="52"/>
  <c r="Y184" i="52"/>
  <c r="AI150" i="52"/>
  <c r="I63" i="52"/>
  <c r="F11" i="52"/>
  <c r="Y34" i="52"/>
  <c r="AI50" i="52"/>
  <c r="S116" i="52"/>
  <c r="L38" i="52"/>
  <c r="S267" i="52"/>
  <c r="O37" i="52"/>
  <c r="S334" i="52"/>
  <c r="AJ334" i="52" s="1"/>
  <c r="AF617" i="52"/>
  <c r="S201" i="52"/>
  <c r="AJ201" i="52" s="1"/>
  <c r="S382" i="52"/>
  <c r="AJ382" i="52" s="1"/>
  <c r="S403" i="52"/>
  <c r="AJ403" i="52" s="1"/>
  <c r="AI47" i="52"/>
  <c r="S152" i="52"/>
  <c r="AJ152" i="52" s="1"/>
  <c r="O33" i="52"/>
  <c r="S352" i="52"/>
  <c r="AJ352" i="52" s="1"/>
  <c r="O34" i="52"/>
  <c r="S272" i="52"/>
  <c r="AJ272" i="52" s="1"/>
  <c r="S139" i="52"/>
  <c r="AJ139" i="52" s="1"/>
  <c r="S407" i="52"/>
  <c r="AJ407" i="52" s="1"/>
  <c r="S351" i="52"/>
  <c r="AJ351" i="52" s="1"/>
  <c r="S198" i="52"/>
  <c r="AJ198" i="52" s="1"/>
  <c r="S359" i="52"/>
  <c r="AJ359" i="52" s="1"/>
  <c r="R35" i="52"/>
  <c r="S299" i="52"/>
  <c r="AJ299" i="52" s="1"/>
  <c r="S124" i="52"/>
  <c r="AJ124" i="52" s="1"/>
  <c r="S145" i="52"/>
  <c r="AJ145" i="52" s="1"/>
  <c r="S271" i="52"/>
  <c r="S433" i="52"/>
  <c r="AJ433" i="52" s="1"/>
  <c r="S167" i="52"/>
  <c r="AJ167" i="52" s="1"/>
  <c r="S192" i="52"/>
  <c r="S280" i="52"/>
  <c r="AJ280" i="52" s="1"/>
  <c r="S301" i="52"/>
  <c r="AJ301" i="52" s="1"/>
  <c r="S224" i="52"/>
  <c r="AJ224" i="52" s="1"/>
  <c r="S300" i="52"/>
  <c r="O53" i="52"/>
  <c r="Q37" i="52"/>
  <c r="X392" i="52"/>
  <c r="Y42" i="52"/>
  <c r="AI42" i="52" s="1"/>
  <c r="P7" i="52"/>
  <c r="AI435" i="52"/>
  <c r="AJ435" i="52" s="1"/>
  <c r="F75" i="52"/>
  <c r="AI38" i="52"/>
  <c r="M52" i="52"/>
  <c r="V392" i="52"/>
  <c r="O50" i="52"/>
  <c r="S137" i="52"/>
  <c r="AJ142" i="52"/>
  <c r="S423" i="52"/>
  <c r="S216" i="52"/>
  <c r="AJ216" i="52" s="1"/>
  <c r="AE366" i="52"/>
  <c r="M314" i="52"/>
  <c r="Y262" i="52"/>
  <c r="AF615" i="52"/>
  <c r="S250" i="52"/>
  <c r="AJ250" i="52" s="1"/>
  <c r="S325" i="52"/>
  <c r="AJ325" i="52" s="1"/>
  <c r="Q41" i="52"/>
  <c r="S172" i="52"/>
  <c r="AJ172" i="52" s="1"/>
  <c r="S353" i="52"/>
  <c r="AJ353" i="52" s="1"/>
  <c r="R43" i="52"/>
  <c r="S397" i="52"/>
  <c r="N34" i="52"/>
  <c r="S118" i="52"/>
  <c r="AJ118" i="52" s="1"/>
  <c r="S410" i="52"/>
  <c r="AJ410" i="52" s="1"/>
  <c r="S409" i="52"/>
  <c r="AJ409" i="52" s="1"/>
  <c r="S437" i="52"/>
  <c r="AJ437" i="52" s="1"/>
  <c r="S322" i="52"/>
  <c r="AJ322" i="52" s="1"/>
  <c r="Q44" i="52"/>
  <c r="AF607" i="52"/>
  <c r="S321" i="52"/>
  <c r="AJ321" i="52" s="1"/>
  <c r="S294" i="52"/>
  <c r="AJ294" i="52" s="1"/>
  <c r="S376" i="52"/>
  <c r="AJ376" i="52" s="1"/>
  <c r="O43" i="52"/>
  <c r="AA418" i="52"/>
  <c r="Q40" i="52"/>
  <c r="M45" i="52"/>
  <c r="W392" i="52"/>
  <c r="Z366" i="52"/>
  <c r="W210" i="52"/>
  <c r="X210" i="52"/>
  <c r="S141" i="52"/>
  <c r="AJ141" i="52" s="1"/>
  <c r="X34" i="52"/>
  <c r="AI34" i="52" s="1"/>
  <c r="W132" i="52"/>
  <c r="Y44" i="52"/>
  <c r="X40" i="52"/>
  <c r="AI40" i="52" s="1"/>
  <c r="AI35" i="52"/>
  <c r="X158" i="52"/>
  <c r="Y158" i="52"/>
  <c r="AI300" i="52"/>
  <c r="AI228" i="52"/>
  <c r="Y340" i="52"/>
  <c r="AI112" i="52"/>
  <c r="M42" i="52"/>
  <c r="Y236" i="52"/>
  <c r="AI236" i="52" s="1"/>
  <c r="AJ189" i="52"/>
  <c r="X38" i="52"/>
  <c r="X418" i="52"/>
  <c r="Y36" i="52"/>
  <c r="M53" i="52"/>
  <c r="AJ116" i="52"/>
  <c r="AI204" i="52"/>
  <c r="X132" i="52"/>
  <c r="L35" i="52"/>
  <c r="AJ150" i="52"/>
  <c r="N35" i="52"/>
  <c r="S165" i="52"/>
  <c r="AJ165" i="52" s="1"/>
  <c r="O41" i="52"/>
  <c r="AF49" i="52"/>
  <c r="M46" i="52"/>
  <c r="AF605" i="52"/>
  <c r="R37" i="52"/>
  <c r="AI257" i="52"/>
  <c r="M37" i="52"/>
  <c r="S277" i="52"/>
  <c r="AJ277" i="52" s="1"/>
  <c r="X288" i="52"/>
  <c r="M39" i="52"/>
  <c r="S203" i="52"/>
  <c r="AJ203" i="52" s="1"/>
  <c r="S282" i="52"/>
  <c r="AJ282" i="52" s="1"/>
  <c r="S166" i="52"/>
  <c r="AJ166" i="52" s="1"/>
  <c r="S190" i="52"/>
  <c r="AJ190" i="52" s="1"/>
  <c r="S436" i="52"/>
  <c r="AJ436" i="52" s="1"/>
  <c r="S345" i="52"/>
  <c r="S349" i="52"/>
  <c r="AJ349" i="52" s="1"/>
  <c r="S297" i="52"/>
  <c r="AJ297" i="52" s="1"/>
  <c r="S217" i="52"/>
  <c r="AJ217" i="52" s="1"/>
  <c r="AC340" i="52"/>
  <c r="AD340" i="52"/>
  <c r="S411" i="52"/>
  <c r="AJ411" i="52" s="1"/>
  <c r="S275" i="52"/>
  <c r="AJ275" i="52" s="1"/>
  <c r="AF625" i="52"/>
  <c r="S170" i="52"/>
  <c r="AJ170" i="52" s="1"/>
  <c r="S251" i="52"/>
  <c r="AJ251" i="52" s="1"/>
  <c r="S432" i="52"/>
  <c r="AJ432" i="52" s="1"/>
  <c r="R45" i="52"/>
  <c r="S228" i="52"/>
  <c r="AJ228" i="52" s="1"/>
  <c r="Y418" i="52"/>
  <c r="AA210" i="52"/>
  <c r="AC210" i="52"/>
  <c r="AD210" i="52"/>
  <c r="AE418" i="52"/>
  <c r="N48" i="52"/>
  <c r="O51" i="52"/>
  <c r="S362" i="52"/>
  <c r="AJ362" i="52" s="1"/>
  <c r="Q34" i="52"/>
  <c r="AI37" i="52"/>
  <c r="AI33" i="52"/>
  <c r="V444" i="52"/>
  <c r="Y46" i="52"/>
  <c r="AF418" i="52"/>
  <c r="Q50" i="52"/>
  <c r="R50" i="52"/>
  <c r="AI192" i="52"/>
  <c r="M36" i="52"/>
  <c r="Q51" i="52"/>
  <c r="Q53" i="52"/>
  <c r="AJ268" i="52"/>
  <c r="AC49" i="52"/>
  <c r="AC54" i="52" s="1"/>
  <c r="AF288" i="52"/>
  <c r="S193" i="52"/>
  <c r="AJ193" i="52" s="1"/>
  <c r="S151" i="52"/>
  <c r="AJ151" i="52" s="1"/>
  <c r="S399" i="52"/>
  <c r="AJ399" i="52" s="1"/>
  <c r="AJ252" i="52"/>
  <c r="S204" i="52"/>
  <c r="O42" i="52"/>
  <c r="S144" i="52"/>
  <c r="AJ144" i="52" s="1"/>
  <c r="S365" i="52"/>
  <c r="M50" i="52"/>
  <c r="Q39" i="52"/>
  <c r="S400" i="52"/>
  <c r="AJ400" i="52" s="1"/>
  <c r="R36" i="52"/>
  <c r="O47" i="52"/>
  <c r="AD158" i="52"/>
  <c r="S176" i="52"/>
  <c r="AJ176" i="52" s="1"/>
  <c r="S408" i="52"/>
  <c r="AJ408" i="52" s="1"/>
  <c r="M48" i="52"/>
  <c r="S121" i="52"/>
  <c r="AJ121" i="52" s="1"/>
  <c r="S200" i="52"/>
  <c r="AJ200" i="52" s="1"/>
  <c r="N41" i="52"/>
  <c r="S268" i="52"/>
  <c r="S119" i="52"/>
  <c r="AJ119" i="52" s="1"/>
  <c r="S221" i="52"/>
  <c r="AJ221" i="52" s="1"/>
  <c r="S332" i="52"/>
  <c r="AJ332" i="52" s="1"/>
  <c r="S434" i="52"/>
  <c r="AJ434" i="52" s="1"/>
  <c r="AF606" i="52"/>
  <c r="S227" i="52"/>
  <c r="AJ227" i="52" s="1"/>
  <c r="R33" i="52"/>
  <c r="AI179" i="52"/>
  <c r="S169" i="52"/>
  <c r="AJ169" i="52" s="1"/>
  <c r="R34" i="52"/>
  <c r="L36" i="52"/>
  <c r="S114" i="52"/>
  <c r="AJ114" i="52" s="1"/>
  <c r="S178" i="52"/>
  <c r="AJ178" i="52" s="1"/>
  <c r="S175" i="52"/>
  <c r="AJ175" i="52" s="1"/>
  <c r="S248" i="52"/>
  <c r="AJ248" i="52" s="1"/>
  <c r="S218" i="52"/>
  <c r="AJ218" i="52" s="1"/>
  <c r="AI153" i="52"/>
  <c r="V49" i="52"/>
  <c r="AG49" i="52"/>
  <c r="AG54" i="52" s="1"/>
  <c r="AI231" i="52"/>
  <c r="S326" i="52"/>
  <c r="AJ326" i="52" s="1"/>
  <c r="S191" i="52"/>
  <c r="AJ191" i="52" s="1"/>
  <c r="S426" i="52"/>
  <c r="M43" i="52"/>
  <c r="S428" i="52"/>
  <c r="AJ428" i="52" s="1"/>
  <c r="S298" i="52"/>
  <c r="AJ298" i="52" s="1"/>
  <c r="S398" i="52"/>
  <c r="AJ398" i="52" s="1"/>
  <c r="N39" i="52"/>
  <c r="L52" i="52"/>
  <c r="S130" i="52"/>
  <c r="AJ130" i="52" s="1"/>
  <c r="S168" i="52"/>
  <c r="AJ168" i="52" s="1"/>
  <c r="M34" i="52"/>
  <c r="S171" i="52"/>
  <c r="AJ171" i="52" s="1"/>
  <c r="S347" i="52"/>
  <c r="AJ347" i="52" s="1"/>
  <c r="L42" i="52"/>
  <c r="S120" i="52"/>
  <c r="AJ120" i="52" s="1"/>
  <c r="Q47" i="52"/>
  <c r="X444" i="52"/>
  <c r="N37" i="52"/>
  <c r="S219" i="52"/>
  <c r="AJ219" i="52" s="1"/>
  <c r="S117" i="52"/>
  <c r="AJ117" i="52" s="1"/>
  <c r="S128" i="52"/>
  <c r="AJ128" i="52" s="1"/>
  <c r="S269" i="52"/>
  <c r="AJ269" i="52" s="1"/>
  <c r="S329" i="52"/>
  <c r="AJ329" i="52" s="1"/>
  <c r="S148" i="52"/>
  <c r="AJ148" i="52" s="1"/>
  <c r="S245" i="52"/>
  <c r="AJ245" i="52" s="1"/>
  <c r="S270" i="52"/>
  <c r="AJ270" i="52" s="1"/>
  <c r="S278" i="52"/>
  <c r="AJ278" i="52" s="1"/>
  <c r="S331" i="52"/>
  <c r="AJ331" i="52" s="1"/>
  <c r="M418" i="52"/>
  <c r="S404" i="52"/>
  <c r="AJ404" i="52" s="1"/>
  <c r="L47" i="52"/>
  <c r="S125" i="52"/>
  <c r="AJ125" i="52" s="1"/>
  <c r="R40" i="52"/>
  <c r="S164" i="52"/>
  <c r="AJ164" i="52" s="1"/>
  <c r="Q45" i="52"/>
  <c r="L51" i="52"/>
  <c r="S129" i="52"/>
  <c r="AJ129" i="52" s="1"/>
  <c r="S199" i="52"/>
  <c r="AJ199" i="52" s="1"/>
  <c r="N44" i="52"/>
  <c r="AA366" i="52"/>
  <c r="Z210" i="52"/>
  <c r="AD366" i="52"/>
  <c r="N50" i="52"/>
  <c r="D53" i="52"/>
  <c r="N53" i="52"/>
  <c r="AF45" i="52"/>
  <c r="AI115" i="52"/>
  <c r="R51" i="52"/>
  <c r="AE132" i="52"/>
  <c r="R53" i="52"/>
  <c r="AI36" i="52"/>
  <c r="V184" i="52"/>
  <c r="AI324" i="52"/>
  <c r="AJ324" i="52" s="1"/>
  <c r="AI46" i="52"/>
  <c r="AI44" i="52"/>
  <c r="G53" i="52"/>
  <c r="Y53" i="52"/>
  <c r="AI53" i="52" s="1"/>
  <c r="X41" i="52"/>
  <c r="AI41" i="52" s="1"/>
  <c r="V340" i="52"/>
  <c r="AI137" i="52"/>
  <c r="Q52" i="52"/>
  <c r="S115" i="52"/>
  <c r="L44" i="52"/>
  <c r="AD314" i="52"/>
  <c r="AJ138" i="52"/>
  <c r="S276" i="52"/>
  <c r="AJ276" i="52" s="1"/>
  <c r="O39" i="52"/>
  <c r="S222" i="52"/>
  <c r="AJ222" i="52" s="1"/>
  <c r="S371" i="52"/>
  <c r="S226" i="52"/>
  <c r="AJ226" i="52" s="1"/>
  <c r="O35" i="52"/>
  <c r="S146" i="52"/>
  <c r="AJ146" i="52" s="1"/>
  <c r="S374" i="52"/>
  <c r="AJ374" i="52" s="1"/>
  <c r="S173" i="52"/>
  <c r="AJ173" i="52" s="1"/>
  <c r="S333" i="52"/>
  <c r="AJ333" i="52" s="1"/>
  <c r="S111" i="52"/>
  <c r="S319" i="52"/>
  <c r="S429" i="52"/>
  <c r="AJ429" i="52" s="1"/>
  <c r="O40" i="52"/>
  <c r="S350" i="52"/>
  <c r="AJ350" i="52" s="1"/>
  <c r="AI309" i="52"/>
  <c r="S293" i="52"/>
  <c r="S255" i="52"/>
  <c r="AJ255" i="52" s="1"/>
  <c r="S220" i="52"/>
  <c r="AJ220" i="52" s="1"/>
  <c r="S430" i="52"/>
  <c r="AJ430" i="52" s="1"/>
  <c r="S384" i="52"/>
  <c r="AJ384" i="52" s="1"/>
  <c r="S401" i="52"/>
  <c r="AJ401" i="52" s="1"/>
  <c r="S303" i="52"/>
  <c r="AJ303" i="52" s="1"/>
  <c r="S412" i="52"/>
  <c r="AJ412" i="52" s="1"/>
  <c r="S143" i="52"/>
  <c r="AJ143" i="52" s="1"/>
  <c r="S296" i="52"/>
  <c r="AJ296" i="52" s="1"/>
  <c r="S424" i="52"/>
  <c r="AJ424" i="52" s="1"/>
  <c r="S402" i="52"/>
  <c r="AJ402" i="52" s="1"/>
  <c r="S247" i="52"/>
  <c r="AJ247" i="52" s="1"/>
  <c r="AH366" i="52"/>
  <c r="S242" i="52"/>
  <c r="AJ242" i="52" s="1"/>
  <c r="S372" i="52"/>
  <c r="AJ372" i="52" s="1"/>
  <c r="S431" i="52"/>
  <c r="AJ431" i="52" s="1"/>
  <c r="R418" i="52"/>
  <c r="W418" i="52"/>
  <c r="R366" i="52"/>
  <c r="AF366" i="52"/>
  <c r="Y210" i="52"/>
  <c r="S378" i="52"/>
  <c r="AJ378" i="52" s="1"/>
  <c r="Z418" i="52"/>
  <c r="N51" i="52"/>
  <c r="AI52" i="52"/>
  <c r="G523" i="52"/>
  <c r="H523" i="52"/>
  <c r="F523" i="52"/>
  <c r="E523" i="52"/>
  <c r="C523" i="52"/>
  <c r="D523" i="52"/>
  <c r="B523" i="52"/>
  <c r="AF158" i="52"/>
  <c r="Y444" i="52"/>
  <c r="AI416" i="52"/>
  <c r="AF444" i="52"/>
  <c r="AA132" i="52"/>
  <c r="Y132" i="52"/>
  <c r="AI319" i="52"/>
  <c r="Q418" i="52"/>
  <c r="Q340" i="52"/>
  <c r="R340" i="52"/>
  <c r="R288" i="52"/>
  <c r="M236" i="52"/>
  <c r="R392" i="52"/>
  <c r="Q262" i="52"/>
  <c r="Q444" i="52"/>
  <c r="N340" i="52"/>
  <c r="I200" i="52"/>
  <c r="I412" i="52"/>
  <c r="M288" i="52"/>
  <c r="G43" i="52"/>
  <c r="O444" i="52"/>
  <c r="I434" i="52"/>
  <c r="R236" i="52"/>
  <c r="I380" i="52"/>
  <c r="R444" i="52"/>
  <c r="N184" i="52"/>
  <c r="O184" i="52"/>
  <c r="O262" i="52"/>
  <c r="I196" i="52"/>
  <c r="I171" i="52"/>
  <c r="O314" i="52"/>
  <c r="I227" i="52"/>
  <c r="M340" i="52"/>
  <c r="O236" i="52"/>
  <c r="I328" i="52"/>
  <c r="I334" i="52"/>
  <c r="O340" i="52"/>
  <c r="Q132" i="52"/>
  <c r="I403" i="52"/>
  <c r="I303" i="52"/>
  <c r="I400" i="52"/>
  <c r="I324" i="52"/>
  <c r="I300" i="52"/>
  <c r="I384" i="52"/>
  <c r="I485" i="51"/>
  <c r="I268" i="52" l="1"/>
  <c r="I282" i="52"/>
  <c r="C42" i="52"/>
  <c r="Y49" i="52"/>
  <c r="Y54" i="52" s="1"/>
  <c r="AD315" i="52"/>
  <c r="AF54" i="52"/>
  <c r="AI361" i="52"/>
  <c r="L184" i="52"/>
  <c r="S364" i="52"/>
  <c r="AJ364" i="52" s="1"/>
  <c r="X366" i="52"/>
  <c r="S360" i="52"/>
  <c r="AJ360" i="52" s="1"/>
  <c r="AJ271" i="52"/>
  <c r="O132" i="52"/>
  <c r="I177" i="52"/>
  <c r="H46" i="52"/>
  <c r="G37" i="52"/>
  <c r="I372" i="52"/>
  <c r="S281" i="52"/>
  <c r="AJ281" i="52" s="1"/>
  <c r="AJ365" i="52"/>
  <c r="S113" i="52"/>
  <c r="AJ113" i="52" s="1"/>
  <c r="S363" i="52"/>
  <c r="AJ363" i="52" s="1"/>
  <c r="G34" i="52"/>
  <c r="H40" i="52"/>
  <c r="I346" i="52"/>
  <c r="I350" i="52"/>
  <c r="G41" i="52"/>
  <c r="I386" i="52"/>
  <c r="I190" i="52"/>
  <c r="I428" i="52"/>
  <c r="I230" i="52"/>
  <c r="I381" i="52"/>
  <c r="D37" i="52"/>
  <c r="I220" i="52"/>
  <c r="I323" i="52"/>
  <c r="I175" i="52"/>
  <c r="D39" i="52"/>
  <c r="E38" i="52"/>
  <c r="I355" i="52"/>
  <c r="I198" i="52"/>
  <c r="I383" i="52"/>
  <c r="I272" i="52"/>
  <c r="C36" i="52"/>
  <c r="I376" i="52"/>
  <c r="I378" i="52"/>
  <c r="N158" i="52"/>
  <c r="L43" i="52"/>
  <c r="AJ112" i="52"/>
  <c r="L48" i="52"/>
  <c r="AE49" i="52"/>
  <c r="AE54" i="52" s="1"/>
  <c r="N43" i="52"/>
  <c r="N314" i="52"/>
  <c r="I242" i="52"/>
  <c r="S147" i="52"/>
  <c r="AJ147" i="52" s="1"/>
  <c r="S306" i="52"/>
  <c r="AJ306" i="52" s="1"/>
  <c r="O52" i="52"/>
  <c r="S416" i="52"/>
  <c r="AJ416" i="52" s="1"/>
  <c r="I270" i="52"/>
  <c r="I217" i="52"/>
  <c r="H35" i="52"/>
  <c r="I139" i="52"/>
  <c r="N288" i="52"/>
  <c r="I359" i="52"/>
  <c r="I333" i="52"/>
  <c r="I375" i="52"/>
  <c r="I269" i="52"/>
  <c r="D42" i="52"/>
  <c r="I326" i="52"/>
  <c r="D46" i="52"/>
  <c r="N38" i="52"/>
  <c r="S38" i="52" s="1"/>
  <c r="AJ38" i="52" s="1"/>
  <c r="I278" i="52"/>
  <c r="I218" i="52"/>
  <c r="I172" i="52"/>
  <c r="G46" i="52"/>
  <c r="S123" i="52"/>
  <c r="AJ123" i="52" s="1"/>
  <c r="R52" i="52"/>
  <c r="S415" i="52"/>
  <c r="AJ415" i="52" s="1"/>
  <c r="I362" i="52"/>
  <c r="L444" i="52"/>
  <c r="AB237" i="52"/>
  <c r="AF237" i="52"/>
  <c r="X237" i="52"/>
  <c r="AA237" i="52"/>
  <c r="AD237" i="52"/>
  <c r="AC237" i="52"/>
  <c r="AG237" i="52"/>
  <c r="Z237" i="52"/>
  <c r="W237" i="52"/>
  <c r="V237" i="52"/>
  <c r="AE237" i="52"/>
  <c r="AH237" i="52"/>
  <c r="X289" i="52"/>
  <c r="AI288" i="52"/>
  <c r="I521" i="51"/>
  <c r="I529" i="51"/>
  <c r="I117" i="52"/>
  <c r="B39" i="52"/>
  <c r="C37" i="52"/>
  <c r="N262" i="52"/>
  <c r="I321" i="52"/>
  <c r="M210" i="52"/>
  <c r="D418" i="52"/>
  <c r="I364" i="52"/>
  <c r="M184" i="52"/>
  <c r="S36" i="52"/>
  <c r="AJ36" i="52" s="1"/>
  <c r="I141" i="52"/>
  <c r="Y315" i="52"/>
  <c r="I202" i="52"/>
  <c r="I549" i="52"/>
  <c r="I456" i="51"/>
  <c r="I467" i="51"/>
  <c r="I484" i="51"/>
  <c r="I514" i="51"/>
  <c r="I530" i="51"/>
  <c r="I544" i="51"/>
  <c r="I559" i="51"/>
  <c r="I569" i="51"/>
  <c r="I281" i="52"/>
  <c r="I193" i="52"/>
  <c r="I426" i="52"/>
  <c r="G42" i="52"/>
  <c r="C44" i="52"/>
  <c r="O288" i="52"/>
  <c r="I354" i="52"/>
  <c r="I296" i="52"/>
  <c r="G48" i="52"/>
  <c r="C48" i="52"/>
  <c r="I379" i="52"/>
  <c r="N132" i="52"/>
  <c r="I409" i="52"/>
  <c r="H39" i="52"/>
  <c r="B41" i="52"/>
  <c r="I119" i="52"/>
  <c r="I351" i="52"/>
  <c r="E42" i="52"/>
  <c r="I221" i="52"/>
  <c r="I143" i="52"/>
  <c r="I360" i="52"/>
  <c r="I327" i="52"/>
  <c r="I138" i="52"/>
  <c r="I222" i="52"/>
  <c r="I425" i="52"/>
  <c r="I189" i="52"/>
  <c r="I322" i="52"/>
  <c r="I248" i="52"/>
  <c r="I279" i="52"/>
  <c r="I432" i="52"/>
  <c r="I140" i="52"/>
  <c r="I123" i="52"/>
  <c r="D210" i="52"/>
  <c r="N210" i="52"/>
  <c r="V185" i="52"/>
  <c r="AI184" i="52"/>
  <c r="AJ115" i="52"/>
  <c r="S47" i="52"/>
  <c r="AJ47" i="52" s="1"/>
  <c r="S380" i="52"/>
  <c r="AJ380" i="52" s="1"/>
  <c r="L41" i="52"/>
  <c r="I144" i="52"/>
  <c r="I275" i="52"/>
  <c r="S35" i="52"/>
  <c r="AJ35" i="52" s="1"/>
  <c r="AJ300" i="52"/>
  <c r="Q184" i="52"/>
  <c r="N52" i="52"/>
  <c r="AJ423" i="52"/>
  <c r="I280" i="52"/>
  <c r="I271" i="52"/>
  <c r="S414" i="52"/>
  <c r="AJ414" i="52" s="1"/>
  <c r="H48" i="52"/>
  <c r="AI205" i="52"/>
  <c r="V210" i="52"/>
  <c r="Q236" i="52"/>
  <c r="AF315" i="52"/>
  <c r="X315" i="52"/>
  <c r="V315" i="52"/>
  <c r="I513" i="51"/>
  <c r="I423" i="52"/>
  <c r="B444" i="52"/>
  <c r="B33" i="52"/>
  <c r="I111" i="52"/>
  <c r="I563" i="51"/>
  <c r="I515" i="51"/>
  <c r="I571" i="51"/>
  <c r="I112" i="52"/>
  <c r="B34" i="52"/>
  <c r="I142" i="52"/>
  <c r="I436" i="52"/>
  <c r="C41" i="52"/>
  <c r="AJ192" i="52"/>
  <c r="D51" i="52"/>
  <c r="I476" i="51"/>
  <c r="I486" i="51"/>
  <c r="I506" i="51"/>
  <c r="I516" i="51"/>
  <c r="I532" i="51"/>
  <c r="I546" i="51"/>
  <c r="I561" i="51"/>
  <c r="D34" i="52"/>
  <c r="I320" i="52"/>
  <c r="H42" i="52"/>
  <c r="I297" i="52"/>
  <c r="I146" i="52"/>
  <c r="E46" i="52"/>
  <c r="I224" i="52"/>
  <c r="I219" i="52"/>
  <c r="I306" i="52"/>
  <c r="I345" i="52"/>
  <c r="I168" i="52"/>
  <c r="D47" i="52"/>
  <c r="C210" i="52"/>
  <c r="I410" i="52"/>
  <c r="E35" i="52"/>
  <c r="I124" i="52"/>
  <c r="B46" i="52"/>
  <c r="I438" i="52"/>
  <c r="E40" i="52"/>
  <c r="I401" i="52"/>
  <c r="I173" i="52"/>
  <c r="I277" i="52"/>
  <c r="I252" i="52"/>
  <c r="I405" i="52"/>
  <c r="I152" i="52"/>
  <c r="I429" i="52"/>
  <c r="G36" i="52"/>
  <c r="I348" i="52"/>
  <c r="E47" i="52"/>
  <c r="I406" i="52"/>
  <c r="C46" i="52"/>
  <c r="N444" i="52"/>
  <c r="O418" i="52"/>
  <c r="C418" i="52"/>
  <c r="I274" i="52"/>
  <c r="C40" i="52"/>
  <c r="B47" i="52"/>
  <c r="I125" i="52"/>
  <c r="B53" i="52"/>
  <c r="L314" i="52"/>
  <c r="AA49" i="52"/>
  <c r="AA54" i="52" s="1"/>
  <c r="D44" i="52"/>
  <c r="I404" i="52"/>
  <c r="I215" i="52"/>
  <c r="N42" i="52"/>
  <c r="S163" i="52"/>
  <c r="N236" i="52"/>
  <c r="AI439" i="52"/>
  <c r="M33" i="52"/>
  <c r="X49" i="52"/>
  <c r="D52" i="52"/>
  <c r="L40" i="52"/>
  <c r="S126" i="52"/>
  <c r="AJ126" i="52" s="1"/>
  <c r="C51" i="52"/>
  <c r="I192" i="52"/>
  <c r="I145" i="52"/>
  <c r="Q33" i="52"/>
  <c r="AI283" i="52"/>
  <c r="AI262" i="52"/>
  <c r="Y263" i="52" s="1"/>
  <c r="AC315" i="52"/>
  <c r="X54" i="52"/>
  <c r="I555" i="51"/>
  <c r="I483" i="51"/>
  <c r="I558" i="51"/>
  <c r="I241" i="52"/>
  <c r="I542" i="51"/>
  <c r="I176" i="52"/>
  <c r="H34" i="52"/>
  <c r="E48" i="52"/>
  <c r="C45" i="52"/>
  <c r="S43" i="52"/>
  <c r="AJ43" i="52" s="1"/>
  <c r="I414" i="52"/>
  <c r="AJ426" i="52"/>
  <c r="I489" i="51"/>
  <c r="I504" i="51"/>
  <c r="I511" i="51"/>
  <c r="I564" i="51"/>
  <c r="I449" i="51"/>
  <c r="I477" i="51"/>
  <c r="I487" i="51"/>
  <c r="I507" i="51"/>
  <c r="I518" i="51"/>
  <c r="I535" i="51"/>
  <c r="I547" i="51"/>
  <c r="I562" i="51"/>
  <c r="B35" i="52"/>
  <c r="I113" i="52"/>
  <c r="I358" i="52"/>
  <c r="S127" i="52"/>
  <c r="H37" i="52"/>
  <c r="I163" i="52"/>
  <c r="I347" i="52"/>
  <c r="I151" i="52"/>
  <c r="I302" i="52"/>
  <c r="AF621" i="52"/>
  <c r="I267" i="52"/>
  <c r="I424" i="52"/>
  <c r="I353" i="52"/>
  <c r="H38" i="52"/>
  <c r="D48" i="52"/>
  <c r="I374" i="52"/>
  <c r="I226" i="52"/>
  <c r="I149" i="52"/>
  <c r="I249" i="52"/>
  <c r="C33" i="52"/>
  <c r="D33" i="52"/>
  <c r="I114" i="52"/>
  <c r="B36" i="52"/>
  <c r="I430" i="52"/>
  <c r="D41" i="52"/>
  <c r="H36" i="52"/>
  <c r="I229" i="52"/>
  <c r="Q366" i="52"/>
  <c r="M444" i="52"/>
  <c r="I194" i="52"/>
  <c r="I201" i="52"/>
  <c r="G40" i="52"/>
  <c r="I357" i="52"/>
  <c r="E53" i="52"/>
  <c r="AJ293" i="52"/>
  <c r="L132" i="52"/>
  <c r="S122" i="52"/>
  <c r="AJ122" i="52" s="1"/>
  <c r="S417" i="52"/>
  <c r="AJ417" i="52" s="1"/>
  <c r="M132" i="52"/>
  <c r="H53" i="52"/>
  <c r="AJ137" i="52"/>
  <c r="AI392" i="52"/>
  <c r="X393" i="52" s="1"/>
  <c r="AI335" i="52"/>
  <c r="W49" i="52"/>
  <c r="W54" i="52" s="1"/>
  <c r="H575" i="52"/>
  <c r="D575" i="52"/>
  <c r="G575" i="52"/>
  <c r="F575" i="52"/>
  <c r="B575" i="52"/>
  <c r="I575" i="52" s="1"/>
  <c r="E575" i="52"/>
  <c r="C575" i="52"/>
  <c r="N418" i="52"/>
  <c r="AI387" i="52"/>
  <c r="AJ241" i="52"/>
  <c r="AE315" i="52"/>
  <c r="I541" i="51"/>
  <c r="I495" i="51"/>
  <c r="I568" i="51"/>
  <c r="I115" i="52"/>
  <c r="B37" i="52"/>
  <c r="I305" i="52"/>
  <c r="I319" i="52"/>
  <c r="I164" i="52"/>
  <c r="Q392" i="52"/>
  <c r="S388" i="52"/>
  <c r="L236" i="52"/>
  <c r="S215" i="52"/>
  <c r="S48" i="52"/>
  <c r="AJ48" i="52" s="1"/>
  <c r="E51" i="52"/>
  <c r="I462" i="51"/>
  <c r="I478" i="51"/>
  <c r="I488" i="51"/>
  <c r="I508" i="51"/>
  <c r="I519" i="51"/>
  <c r="I536" i="51"/>
  <c r="I553" i="51"/>
  <c r="I565" i="51"/>
  <c r="I427" i="52"/>
  <c r="I308" i="52"/>
  <c r="E33" i="52"/>
  <c r="I437" i="52"/>
  <c r="I408" i="52"/>
  <c r="I216" i="52"/>
  <c r="I255" i="52"/>
  <c r="H33" i="52"/>
  <c r="I385" i="52"/>
  <c r="D43" i="52"/>
  <c r="I169" i="52"/>
  <c r="D36" i="52"/>
  <c r="B43" i="52"/>
  <c r="I121" i="52"/>
  <c r="E41" i="52"/>
  <c r="I165" i="52"/>
  <c r="S335" i="52"/>
  <c r="AJ335" i="52" s="1"/>
  <c r="N366" i="52"/>
  <c r="N392" i="52"/>
  <c r="R314" i="52"/>
  <c r="Q158" i="52"/>
  <c r="I253" i="52"/>
  <c r="G45" i="52"/>
  <c r="H418" i="52"/>
  <c r="C38" i="52"/>
  <c r="C47" i="52"/>
  <c r="I251" i="52"/>
  <c r="R184" i="52"/>
  <c r="C366" i="52"/>
  <c r="M366" i="52"/>
  <c r="AJ111" i="52"/>
  <c r="M51" i="52"/>
  <c r="L392" i="52"/>
  <c r="S44" i="52"/>
  <c r="AJ44" i="52" s="1"/>
  <c r="AI340" i="52"/>
  <c r="AD341" i="52" s="1"/>
  <c r="I199" i="52"/>
  <c r="L39" i="52"/>
  <c r="Z49" i="52"/>
  <c r="Z54" i="52" s="1"/>
  <c r="Z132" i="52"/>
  <c r="AI132" i="52" s="1"/>
  <c r="I417" i="52"/>
  <c r="AJ204" i="52"/>
  <c r="AI444" i="52"/>
  <c r="AF445" i="52" s="1"/>
  <c r="D35" i="52"/>
  <c r="AI357" i="52"/>
  <c r="V45" i="52"/>
  <c r="V366" i="52"/>
  <c r="E43" i="52"/>
  <c r="L158" i="52"/>
  <c r="I301" i="52"/>
  <c r="L46" i="52"/>
  <c r="AJ267" i="52"/>
  <c r="N40" i="52"/>
  <c r="C444" i="52"/>
  <c r="C53" i="52"/>
  <c r="L262" i="52"/>
  <c r="I482" i="51"/>
  <c r="I539" i="51"/>
  <c r="I505" i="51"/>
  <c r="I531" i="51"/>
  <c r="I560" i="51"/>
  <c r="I298" i="52"/>
  <c r="E36" i="52"/>
  <c r="I118" i="52"/>
  <c r="B40" i="52"/>
  <c r="I137" i="52"/>
  <c r="E34" i="52"/>
  <c r="M392" i="52"/>
  <c r="E210" i="52"/>
  <c r="O210" i="52"/>
  <c r="I431" i="52"/>
  <c r="AJ319" i="52"/>
  <c r="S340" i="52"/>
  <c r="Y185" i="52"/>
  <c r="W315" i="52"/>
  <c r="I468" i="51"/>
  <c r="I490" i="51"/>
  <c r="I533" i="51"/>
  <c r="I572" i="51"/>
  <c r="I512" i="51"/>
  <c r="I540" i="51"/>
  <c r="I453" i="51"/>
  <c r="I463" i="51"/>
  <c r="I479" i="51"/>
  <c r="I492" i="51"/>
  <c r="I509" i="51"/>
  <c r="I527" i="51"/>
  <c r="I537" i="51"/>
  <c r="I554" i="51"/>
  <c r="I566" i="51"/>
  <c r="I273" i="52"/>
  <c r="I299" i="52"/>
  <c r="I166" i="52"/>
  <c r="I332" i="52"/>
  <c r="I191" i="52"/>
  <c r="H44" i="52"/>
  <c r="E39" i="52"/>
  <c r="B38" i="52"/>
  <c r="I116" i="52"/>
  <c r="I373" i="52"/>
  <c r="I122" i="52"/>
  <c r="B44" i="52"/>
  <c r="I246" i="52"/>
  <c r="D38" i="52"/>
  <c r="I244" i="52"/>
  <c r="I120" i="52"/>
  <c r="B42" i="52"/>
  <c r="S231" i="52"/>
  <c r="AJ231" i="52" s="1"/>
  <c r="I178" i="52"/>
  <c r="I150" i="52"/>
  <c r="I349" i="52"/>
  <c r="I293" i="52"/>
  <c r="G47" i="52"/>
  <c r="H47" i="52"/>
  <c r="I371" i="52"/>
  <c r="C34" i="52"/>
  <c r="I411" i="52"/>
  <c r="I147" i="52"/>
  <c r="I397" i="52"/>
  <c r="I203" i="52"/>
  <c r="I330" i="52"/>
  <c r="I148" i="52"/>
  <c r="I256" i="52"/>
  <c r="C35" i="52"/>
  <c r="M262" i="52"/>
  <c r="I167" i="52"/>
  <c r="G35" i="52"/>
  <c r="I294" i="52"/>
  <c r="I195" i="52"/>
  <c r="R158" i="52"/>
  <c r="Q314" i="52"/>
  <c r="H45" i="52"/>
  <c r="I243" i="52"/>
  <c r="I228" i="52"/>
  <c r="E366" i="52"/>
  <c r="O366" i="52"/>
  <c r="H210" i="52"/>
  <c r="R210" i="52"/>
  <c r="I415" i="52"/>
  <c r="I247" i="52"/>
  <c r="L33" i="52"/>
  <c r="AJ371" i="52"/>
  <c r="I331" i="52"/>
  <c r="AI127" i="52"/>
  <c r="R132" i="52"/>
  <c r="I204" i="52"/>
  <c r="AD49" i="52"/>
  <c r="AD54" i="52" s="1"/>
  <c r="G51" i="52"/>
  <c r="I170" i="52"/>
  <c r="AC341" i="52"/>
  <c r="AG315" i="52"/>
  <c r="I382" i="52"/>
  <c r="L288" i="52"/>
  <c r="I223" i="52"/>
  <c r="D40" i="52"/>
  <c r="L34" i="52"/>
  <c r="B497" i="52"/>
  <c r="D497" i="52"/>
  <c r="E497" i="52"/>
  <c r="H497" i="52"/>
  <c r="F497" i="52"/>
  <c r="G497" i="52"/>
  <c r="C497" i="52"/>
  <c r="E45" i="52"/>
  <c r="AH49" i="52"/>
  <c r="AH54" i="52" s="1"/>
  <c r="AI158" i="52"/>
  <c r="Y159" i="52" s="1"/>
  <c r="I471" i="52"/>
  <c r="Z315" i="52"/>
  <c r="I502" i="51"/>
  <c r="I503" i="51"/>
  <c r="I556" i="51"/>
  <c r="I545" i="51"/>
  <c r="I377" i="52"/>
  <c r="I399" i="52"/>
  <c r="I352" i="52"/>
  <c r="I402" i="52"/>
  <c r="I75" i="52"/>
  <c r="I80" i="52" s="1"/>
  <c r="F23" i="52"/>
  <c r="F80" i="52"/>
  <c r="I469" i="51"/>
  <c r="I481" i="51"/>
  <c r="I534" i="51"/>
  <c r="I573" i="51"/>
  <c r="I464" i="51"/>
  <c r="I480" i="51"/>
  <c r="I494" i="51"/>
  <c r="I510" i="51"/>
  <c r="I528" i="51"/>
  <c r="I538" i="51"/>
  <c r="I557" i="51"/>
  <c r="I567" i="51"/>
  <c r="C43" i="52"/>
  <c r="I329" i="52"/>
  <c r="I398" i="52"/>
  <c r="I325" i="52"/>
  <c r="C39" i="52"/>
  <c r="I307" i="52"/>
  <c r="I225" i="52"/>
  <c r="H41" i="52"/>
  <c r="D45" i="52"/>
  <c r="G38" i="52"/>
  <c r="E37" i="52"/>
  <c r="G44" i="52"/>
  <c r="I304" i="52"/>
  <c r="I407" i="52"/>
  <c r="I435" i="52"/>
  <c r="I276" i="52"/>
  <c r="I254" i="52"/>
  <c r="E44" i="52"/>
  <c r="S179" i="52"/>
  <c r="AJ179" i="52" s="1"/>
  <c r="I295" i="52"/>
  <c r="I126" i="52"/>
  <c r="B48" i="52"/>
  <c r="G39" i="52"/>
  <c r="I356" i="52"/>
  <c r="I250" i="52"/>
  <c r="H43" i="52"/>
  <c r="H366" i="52"/>
  <c r="O392" i="52"/>
  <c r="R262" i="52"/>
  <c r="I197" i="52"/>
  <c r="G33" i="52"/>
  <c r="I174" i="52"/>
  <c r="Q288" i="52"/>
  <c r="M158" i="52"/>
  <c r="I245" i="52"/>
  <c r="I433" i="52"/>
  <c r="G210" i="52"/>
  <c r="Q210" i="52"/>
  <c r="I523" i="52"/>
  <c r="L37" i="52"/>
  <c r="S42" i="52"/>
  <c r="AJ42" i="52" s="1"/>
  <c r="S52" i="52"/>
  <c r="AJ52" i="52" s="1"/>
  <c r="AD159" i="52"/>
  <c r="AA315" i="52"/>
  <c r="L53" i="52"/>
  <c r="AJ345" i="52"/>
  <c r="Y237" i="52"/>
  <c r="AI413" i="52"/>
  <c r="V418" i="52"/>
  <c r="AJ397" i="52"/>
  <c r="H51" i="52"/>
  <c r="O158" i="52"/>
  <c r="AH315" i="52"/>
  <c r="H236" i="52"/>
  <c r="G444" i="52"/>
  <c r="E418" i="52"/>
  <c r="H314" i="52"/>
  <c r="C392" i="52"/>
  <c r="G366" i="52"/>
  <c r="C262" i="52"/>
  <c r="G158" i="52"/>
  <c r="G184" i="52"/>
  <c r="E158" i="52"/>
  <c r="G392" i="52"/>
  <c r="S232" i="52"/>
  <c r="AJ232" i="52" s="1"/>
  <c r="B236" i="52"/>
  <c r="C314" i="52"/>
  <c r="S284" i="52"/>
  <c r="AJ284" i="52" s="1"/>
  <c r="S258" i="52"/>
  <c r="AJ258" i="52" s="1"/>
  <c r="S336" i="52"/>
  <c r="AJ336" i="52" s="1"/>
  <c r="E132" i="52"/>
  <c r="B158" i="52"/>
  <c r="S440" i="52"/>
  <c r="AJ440" i="52" s="1"/>
  <c r="H444" i="52"/>
  <c r="G236" i="52"/>
  <c r="G132" i="52"/>
  <c r="D132" i="52"/>
  <c r="H132" i="52"/>
  <c r="E262" i="52"/>
  <c r="S310" i="52"/>
  <c r="AJ310" i="52" s="1"/>
  <c r="B314" i="52"/>
  <c r="C340" i="52"/>
  <c r="S180" i="52"/>
  <c r="AJ180" i="52" s="1"/>
  <c r="AI287" i="51"/>
  <c r="AJ287" i="51" s="1"/>
  <c r="I493" i="51"/>
  <c r="AC50" i="51"/>
  <c r="AG52" i="51"/>
  <c r="AI285" i="51"/>
  <c r="AJ285" i="51" s="1"/>
  <c r="AI313" i="51"/>
  <c r="AJ313" i="51" s="1"/>
  <c r="P95" i="51"/>
  <c r="AE393" i="52" l="1"/>
  <c r="AH52" i="51"/>
  <c r="AG53" i="51"/>
  <c r="Q49" i="52"/>
  <c r="V341" i="52"/>
  <c r="AJ127" i="52"/>
  <c r="AH51" i="51"/>
  <c r="F73" i="51"/>
  <c r="Y341" i="52"/>
  <c r="S413" i="52"/>
  <c r="AJ413" i="52" s="1"/>
  <c r="S205" i="52"/>
  <c r="AJ205" i="52" s="1"/>
  <c r="V393" i="52"/>
  <c r="P86" i="51"/>
  <c r="P8" i="51" s="1"/>
  <c r="AE44" i="51"/>
  <c r="AI118" i="51"/>
  <c r="V40" i="51"/>
  <c r="AC33" i="51"/>
  <c r="AI163" i="51"/>
  <c r="AH42" i="51"/>
  <c r="AD41" i="51"/>
  <c r="AG38" i="51"/>
  <c r="AD37" i="51"/>
  <c r="AD33" i="51"/>
  <c r="I517" i="51"/>
  <c r="AG34" i="51"/>
  <c r="AH36" i="51"/>
  <c r="AI435" i="51"/>
  <c r="AI412" i="51"/>
  <c r="I127" i="52"/>
  <c r="G314" i="52"/>
  <c r="E340" i="52"/>
  <c r="H340" i="52"/>
  <c r="D392" i="52"/>
  <c r="E236" i="52"/>
  <c r="D236" i="52"/>
  <c r="S53" i="52"/>
  <c r="AJ53" i="52" s="1"/>
  <c r="F21" i="51"/>
  <c r="I73" i="51"/>
  <c r="S46" i="52"/>
  <c r="AJ46" i="52" s="1"/>
  <c r="Y445" i="52"/>
  <c r="S387" i="52"/>
  <c r="B288" i="52"/>
  <c r="Q54" i="52"/>
  <c r="AJ163" i="52"/>
  <c r="S184" i="52"/>
  <c r="I46" i="52"/>
  <c r="R49" i="52"/>
  <c r="I457" i="51"/>
  <c r="F67" i="51"/>
  <c r="B132" i="52"/>
  <c r="I451" i="51"/>
  <c r="F61" i="51"/>
  <c r="S41" i="52"/>
  <c r="AJ41" i="52" s="1"/>
  <c r="B45" i="52"/>
  <c r="P97" i="51"/>
  <c r="P19" i="51" s="1"/>
  <c r="P85" i="51"/>
  <c r="AI407" i="51"/>
  <c r="AI391" i="51"/>
  <c r="AJ391" i="51" s="1"/>
  <c r="AI385" i="51"/>
  <c r="AI354" i="51"/>
  <c r="AI324" i="51"/>
  <c r="AI282" i="51"/>
  <c r="AI252" i="51"/>
  <c r="AI241" i="51"/>
  <c r="AI200" i="51"/>
  <c r="AI189" i="51"/>
  <c r="V210" i="51"/>
  <c r="AI277" i="51"/>
  <c r="AI260" i="51"/>
  <c r="AJ260" i="51" s="1"/>
  <c r="AI244" i="51"/>
  <c r="W39" i="51"/>
  <c r="AI208" i="51"/>
  <c r="AJ208" i="51" s="1"/>
  <c r="AI182" i="51"/>
  <c r="AJ182" i="51" s="1"/>
  <c r="AI138" i="51"/>
  <c r="AC53" i="51"/>
  <c r="W52" i="51"/>
  <c r="AE47" i="51"/>
  <c r="AC44" i="51"/>
  <c r="W43" i="51"/>
  <c r="Z41" i="51"/>
  <c r="AE39" i="51"/>
  <c r="AD36" i="51"/>
  <c r="V35" i="51"/>
  <c r="AI113" i="51"/>
  <c r="Z33" i="51"/>
  <c r="W53" i="51"/>
  <c r="AE51" i="51"/>
  <c r="V48" i="51"/>
  <c r="AI126" i="51"/>
  <c r="Z45" i="51"/>
  <c r="AI122" i="51"/>
  <c r="V44" i="51"/>
  <c r="AA41" i="51"/>
  <c r="W40" i="51"/>
  <c r="AE38" i="51"/>
  <c r="AA37" i="51"/>
  <c r="V36" i="51"/>
  <c r="AI114" i="51"/>
  <c r="AE34" i="51"/>
  <c r="AA33" i="51"/>
  <c r="I520" i="51"/>
  <c r="AI388" i="51"/>
  <c r="AI352" i="51"/>
  <c r="AI358" i="51"/>
  <c r="AI223" i="51"/>
  <c r="AI311" i="51"/>
  <c r="AJ311" i="51" s="1"/>
  <c r="AI183" i="51"/>
  <c r="AJ183" i="51" s="1"/>
  <c r="AI255" i="51"/>
  <c r="AI172" i="51"/>
  <c r="AI198" i="51"/>
  <c r="E314" i="52"/>
  <c r="C184" i="52"/>
  <c r="H158" i="52"/>
  <c r="E184" i="52"/>
  <c r="E392" i="52"/>
  <c r="D314" i="52"/>
  <c r="I205" i="52"/>
  <c r="I454" i="51"/>
  <c r="F64" i="51"/>
  <c r="F79" i="51"/>
  <c r="C81" i="52"/>
  <c r="B81" i="52"/>
  <c r="I81" i="52" s="1"/>
  <c r="G81" i="52"/>
  <c r="E81" i="52"/>
  <c r="D81" i="52"/>
  <c r="H81" i="52"/>
  <c r="F81" i="52"/>
  <c r="I459" i="51"/>
  <c r="F69" i="51"/>
  <c r="B51" i="52"/>
  <c r="I42" i="52"/>
  <c r="I40" i="52"/>
  <c r="F72" i="51"/>
  <c r="I37" i="52"/>
  <c r="S357" i="52"/>
  <c r="L366" i="52"/>
  <c r="L45" i="52"/>
  <c r="L49" i="52"/>
  <c r="I33" i="52"/>
  <c r="S257" i="52"/>
  <c r="X445" i="52"/>
  <c r="AI304" i="51"/>
  <c r="W48" i="51"/>
  <c r="AI377" i="51"/>
  <c r="AC47" i="51"/>
  <c r="AC39" i="51"/>
  <c r="AI177" i="51"/>
  <c r="AD46" i="51"/>
  <c r="AC38" i="51"/>
  <c r="AH34" i="51"/>
  <c r="F63" i="51"/>
  <c r="I460" i="51"/>
  <c r="F70" i="51"/>
  <c r="AI315" i="52"/>
  <c r="AG40" i="51"/>
  <c r="AI389" i="51"/>
  <c r="AJ389" i="51" s="1"/>
  <c r="AH418" i="51"/>
  <c r="AI363" i="51"/>
  <c r="AJ363" i="51" s="1"/>
  <c r="AI319" i="51"/>
  <c r="AI234" i="51"/>
  <c r="AJ234" i="51" s="1"/>
  <c r="AI190" i="51"/>
  <c r="AI209" i="51"/>
  <c r="AJ209" i="51" s="1"/>
  <c r="AD51" i="51"/>
  <c r="W50" i="51"/>
  <c r="AA47" i="51"/>
  <c r="AC42" i="51"/>
  <c r="AI119" i="51"/>
  <c r="V41" i="51"/>
  <c r="AA39" i="51"/>
  <c r="AE37" i="51"/>
  <c r="AD34" i="51"/>
  <c r="V33" i="51"/>
  <c r="AI111" i="51"/>
  <c r="AI181" i="51"/>
  <c r="AJ181" i="51" s="1"/>
  <c r="AE52" i="51"/>
  <c r="Z51" i="51"/>
  <c r="V50" i="51"/>
  <c r="AI128" i="51"/>
  <c r="AA46" i="51"/>
  <c r="V45" i="51"/>
  <c r="AI123" i="51"/>
  <c r="Z42" i="51"/>
  <c r="W41" i="51"/>
  <c r="Z38" i="51"/>
  <c r="W37" i="51"/>
  <c r="Z34" i="51"/>
  <c r="W33" i="51"/>
  <c r="I465" i="51"/>
  <c r="F75" i="51"/>
  <c r="AI154" i="51"/>
  <c r="AH40" i="51"/>
  <c r="AG288" i="51"/>
  <c r="AG44" i="51"/>
  <c r="AG42" i="51"/>
  <c r="AG33" i="51"/>
  <c r="AG132" i="51"/>
  <c r="P105" i="51"/>
  <c r="P27" i="51" s="1"/>
  <c r="E288" i="52"/>
  <c r="D340" i="52"/>
  <c r="D184" i="52"/>
  <c r="S418" i="52"/>
  <c r="AI49" i="52"/>
  <c r="S37" i="52"/>
  <c r="AJ37" i="52" s="1"/>
  <c r="S153" i="52"/>
  <c r="V445" i="52"/>
  <c r="I450" i="51"/>
  <c r="F60" i="51"/>
  <c r="AB393" i="52"/>
  <c r="AC393" i="52"/>
  <c r="Y393" i="52"/>
  <c r="AH393" i="52"/>
  <c r="AD393" i="52"/>
  <c r="AG393" i="52"/>
  <c r="Z393" i="52"/>
  <c r="AF393" i="52"/>
  <c r="AA393" i="52"/>
  <c r="X159" i="52"/>
  <c r="M49" i="52"/>
  <c r="M54" i="52" s="1"/>
  <c r="C132" i="52"/>
  <c r="AB263" i="52"/>
  <c r="AG263" i="52"/>
  <c r="AF263" i="52"/>
  <c r="AA263" i="52"/>
  <c r="X263" i="52"/>
  <c r="AD263" i="52"/>
  <c r="AC263" i="52"/>
  <c r="AE263" i="52"/>
  <c r="V263" i="52"/>
  <c r="AH263" i="52"/>
  <c r="W263" i="52"/>
  <c r="Z263" i="52"/>
  <c r="S40" i="52"/>
  <c r="AJ40" i="52" s="1"/>
  <c r="I458" i="51"/>
  <c r="F68" i="51"/>
  <c r="I416" i="52"/>
  <c r="I210" i="52"/>
  <c r="F77" i="51"/>
  <c r="S51" i="52"/>
  <c r="AJ51" i="52" s="1"/>
  <c r="I39" i="52"/>
  <c r="AI321" i="51"/>
  <c r="AE53" i="51"/>
  <c r="AI195" i="51"/>
  <c r="AE42" i="51"/>
  <c r="P103" i="51"/>
  <c r="P25" i="51" s="1"/>
  <c r="I34" i="52"/>
  <c r="AI437" i="51"/>
  <c r="AI423" i="51"/>
  <c r="V444" i="51"/>
  <c r="AF52" i="51"/>
  <c r="AI397" i="51"/>
  <c r="AI386" i="51"/>
  <c r="AI383" i="51"/>
  <c r="AI378" i="51"/>
  <c r="AI362" i="51"/>
  <c r="AI355" i="51"/>
  <c r="AI347" i="51"/>
  <c r="AI333" i="51"/>
  <c r="AI259" i="51"/>
  <c r="AJ259" i="51" s="1"/>
  <c r="AI207" i="51"/>
  <c r="AJ207" i="51" s="1"/>
  <c r="AI201" i="51"/>
  <c r="AI193" i="51"/>
  <c r="AI224" i="51"/>
  <c r="AI219" i="51"/>
  <c r="AI144" i="51"/>
  <c r="AI131" i="51"/>
  <c r="AJ131" i="51" s="1"/>
  <c r="AD45" i="51"/>
  <c r="W44" i="51"/>
  <c r="AA42" i="51"/>
  <c r="AC37" i="51"/>
  <c r="W36" i="51"/>
  <c r="AA34" i="51"/>
  <c r="AI178" i="51"/>
  <c r="AH53" i="51"/>
  <c r="AC52" i="51"/>
  <c r="AD47" i="51"/>
  <c r="AH44" i="51"/>
  <c r="AD43" i="51"/>
  <c r="AD39" i="51"/>
  <c r="AD35" i="51"/>
  <c r="AI258" i="51"/>
  <c r="AG41" i="51"/>
  <c r="AI180" i="51"/>
  <c r="I570" i="51"/>
  <c r="S154" i="52"/>
  <c r="AJ154" i="52" s="1"/>
  <c r="D444" i="52"/>
  <c r="C158" i="52"/>
  <c r="G340" i="52"/>
  <c r="O49" i="52"/>
  <c r="L418" i="52"/>
  <c r="I475" i="51"/>
  <c r="F496" i="51"/>
  <c r="S39" i="52"/>
  <c r="AJ39" i="52" s="1"/>
  <c r="S132" i="52"/>
  <c r="AJ215" i="52"/>
  <c r="S236" i="52"/>
  <c r="I35" i="52"/>
  <c r="I461" i="51"/>
  <c r="F71" i="51"/>
  <c r="I365" i="52"/>
  <c r="S309" i="52"/>
  <c r="I452" i="51"/>
  <c r="F62" i="51"/>
  <c r="B210" i="52"/>
  <c r="I41" i="52"/>
  <c r="P98" i="51"/>
  <c r="P20" i="51" s="1"/>
  <c r="Z50" i="51"/>
  <c r="AI242" i="51"/>
  <c r="AC41" i="51"/>
  <c r="AG51" i="51"/>
  <c r="AI399" i="51"/>
  <c r="AI233" i="51"/>
  <c r="AJ233" i="51" s="1"/>
  <c r="AI124" i="51"/>
  <c r="V46" i="51"/>
  <c r="AA36" i="51"/>
  <c r="AF40" i="51"/>
  <c r="AI156" i="51"/>
  <c r="AJ156" i="51" s="1"/>
  <c r="AH47" i="51"/>
  <c r="Y33" i="51"/>
  <c r="AI246" i="51"/>
  <c r="D366" i="52"/>
  <c r="L210" i="52"/>
  <c r="AI440" i="51"/>
  <c r="AI411" i="51"/>
  <c r="AD392" i="51"/>
  <c r="AI365" i="51"/>
  <c r="AJ365" i="51" s="1"/>
  <c r="AI405" i="51"/>
  <c r="AI325" i="51"/>
  <c r="AI312" i="51"/>
  <c r="AJ312" i="51" s="1"/>
  <c r="AI306" i="51"/>
  <c r="AI232" i="51"/>
  <c r="AI280" i="51"/>
  <c r="AI274" i="51"/>
  <c r="AI250" i="51"/>
  <c r="AI230" i="51"/>
  <c r="AI215" i="51"/>
  <c r="AI206" i="51"/>
  <c r="AI169" i="51"/>
  <c r="AI142" i="51"/>
  <c r="AD48" i="51"/>
  <c r="W47" i="51"/>
  <c r="AA45" i="51"/>
  <c r="AE43" i="51"/>
  <c r="AD40" i="51"/>
  <c r="Z37" i="51"/>
  <c r="AE35" i="51"/>
  <c r="AI166" i="51"/>
  <c r="AI146" i="51"/>
  <c r="V51" i="51"/>
  <c r="AI129" i="51"/>
  <c r="AE48" i="51"/>
  <c r="Z47" i="51"/>
  <c r="W46" i="51"/>
  <c r="Z43" i="51"/>
  <c r="AI120" i="51"/>
  <c r="V42" i="51"/>
  <c r="AE40" i="51"/>
  <c r="Z39" i="51"/>
  <c r="V38" i="51"/>
  <c r="AI116" i="51"/>
  <c r="AE36" i="51"/>
  <c r="AA35" i="51"/>
  <c r="AI112" i="51"/>
  <c r="V34" i="51"/>
  <c r="AH184" i="51"/>
  <c r="AI336" i="51"/>
  <c r="AI409" i="51"/>
  <c r="AI345" i="51"/>
  <c r="AF44" i="51"/>
  <c r="D262" i="52"/>
  <c r="H288" i="52"/>
  <c r="G288" i="52"/>
  <c r="H262" i="52"/>
  <c r="G418" i="52"/>
  <c r="E444" i="52"/>
  <c r="AI418" i="52"/>
  <c r="V419" i="52" s="1"/>
  <c r="I497" i="52"/>
  <c r="S33" i="52"/>
  <c r="L54" i="52"/>
  <c r="AI366" i="52"/>
  <c r="I43" i="52"/>
  <c r="F574" i="51"/>
  <c r="B340" i="52"/>
  <c r="I36" i="52"/>
  <c r="S439" i="52"/>
  <c r="S210" i="52"/>
  <c r="I53" i="52"/>
  <c r="S283" i="52"/>
  <c r="F66" i="51"/>
  <c r="Y51" i="51"/>
  <c r="AI351" i="51"/>
  <c r="AI300" i="51"/>
  <c r="AI217" i="51"/>
  <c r="AI203" i="51"/>
  <c r="AD50" i="51"/>
  <c r="AA38" i="51"/>
  <c r="AI148" i="51"/>
  <c r="AI140" i="51"/>
  <c r="AC45" i="51"/>
  <c r="AI357" i="51"/>
  <c r="AI327" i="51"/>
  <c r="AI310" i="51"/>
  <c r="AI305" i="51"/>
  <c r="AA44" i="51"/>
  <c r="AH43" i="51"/>
  <c r="AH39" i="51"/>
  <c r="AC34" i="51"/>
  <c r="I491" i="51"/>
  <c r="AI433" i="51"/>
  <c r="AI228" i="51"/>
  <c r="G262" i="52"/>
  <c r="S206" i="52"/>
  <c r="AJ206" i="52" s="1"/>
  <c r="I363" i="52"/>
  <c r="AB445" i="52"/>
  <c r="AD445" i="52"/>
  <c r="AE445" i="52"/>
  <c r="AG445" i="52"/>
  <c r="AC445" i="52"/>
  <c r="W445" i="52"/>
  <c r="Z445" i="52"/>
  <c r="AA445" i="52"/>
  <c r="AH445" i="52"/>
  <c r="P93" i="51"/>
  <c r="P15" i="51" s="1"/>
  <c r="P90" i="51"/>
  <c r="P12" i="51" s="1"/>
  <c r="AF51" i="51"/>
  <c r="P89" i="51"/>
  <c r="P11" i="51" s="1"/>
  <c r="AF50" i="51"/>
  <c r="AI428" i="51"/>
  <c r="AI403" i="51"/>
  <c r="AI373" i="51"/>
  <c r="P88" i="51"/>
  <c r="P10" i="51" s="1"/>
  <c r="Y53" i="51"/>
  <c r="AI429" i="51"/>
  <c r="R53" i="51"/>
  <c r="AI406" i="51"/>
  <c r="AI390" i="51"/>
  <c r="AJ390" i="51" s="1"/>
  <c r="AI381" i="51"/>
  <c r="AI359" i="51"/>
  <c r="AI408" i="51"/>
  <c r="AI353" i="51"/>
  <c r="AI350" i="51"/>
  <c r="AI337" i="51"/>
  <c r="AJ337" i="51" s="1"/>
  <c r="AI301" i="51"/>
  <c r="AI338" i="51"/>
  <c r="AJ338" i="51" s="1"/>
  <c r="AI307" i="51"/>
  <c r="AI295" i="51"/>
  <c r="AI281" i="51"/>
  <c r="AI251" i="51"/>
  <c r="AI248" i="51"/>
  <c r="X262" i="51"/>
  <c r="AI235" i="51"/>
  <c r="AJ235" i="51" s="1"/>
  <c r="AI226" i="51"/>
  <c r="AI199" i="51"/>
  <c r="AI294" i="51"/>
  <c r="AI286" i="51"/>
  <c r="AJ286" i="51" s="1"/>
  <c r="AI270" i="51"/>
  <c r="AI225" i="51"/>
  <c r="AI202" i="51"/>
  <c r="AI196" i="51"/>
  <c r="AI164" i="51"/>
  <c r="AI150" i="51"/>
  <c r="AI145" i="51"/>
  <c r="AD52" i="51"/>
  <c r="W51" i="51"/>
  <c r="AA48" i="51"/>
  <c r="AE46" i="51"/>
  <c r="AC43" i="51"/>
  <c r="W42" i="51"/>
  <c r="AC35" i="51"/>
  <c r="W34" i="51"/>
  <c r="AI143" i="51"/>
  <c r="AI139" i="51"/>
  <c r="AD53" i="51"/>
  <c r="AG50" i="51"/>
  <c r="AC48" i="51"/>
  <c r="AG45" i="51"/>
  <c r="AD44" i="51"/>
  <c r="AH41" i="51"/>
  <c r="AC40" i="51"/>
  <c r="AH37" i="51"/>
  <c r="AC36" i="51"/>
  <c r="AH33" i="51"/>
  <c r="AI284" i="51"/>
  <c r="AI273" i="51"/>
  <c r="AI157" i="51"/>
  <c r="AJ157" i="51" s="1"/>
  <c r="AH38" i="51"/>
  <c r="AI349" i="51"/>
  <c r="AI173" i="51"/>
  <c r="AI152" i="51"/>
  <c r="AI330" i="51"/>
  <c r="AI220" i="51"/>
  <c r="AI436" i="51"/>
  <c r="H184" i="52"/>
  <c r="D288" i="52"/>
  <c r="D158" i="52"/>
  <c r="C288" i="52"/>
  <c r="C236" i="52"/>
  <c r="I48" i="52"/>
  <c r="S34" i="52"/>
  <c r="AJ34" i="52" s="1"/>
  <c r="F78" i="51"/>
  <c r="I455" i="51"/>
  <c r="F65" i="51"/>
  <c r="AI45" i="52"/>
  <c r="V54" i="52"/>
  <c r="AB341" i="52"/>
  <c r="W341" i="52"/>
  <c r="AH341" i="52"/>
  <c r="AG341" i="52"/>
  <c r="Z341" i="52"/>
  <c r="AE341" i="52"/>
  <c r="AF341" i="52"/>
  <c r="AA341" i="52"/>
  <c r="I574" i="51"/>
  <c r="B184" i="52"/>
  <c r="F59" i="51"/>
  <c r="AI210" i="52"/>
  <c r="V211" i="52" s="1"/>
  <c r="W393" i="52"/>
  <c r="AI393" i="52" s="1"/>
  <c r="AB289" i="52"/>
  <c r="AC289" i="52"/>
  <c r="V289" i="52"/>
  <c r="W289" i="52"/>
  <c r="Y289" i="52"/>
  <c r="AE289" i="52"/>
  <c r="AD289" i="52"/>
  <c r="AG289" i="52"/>
  <c r="Z289" i="52"/>
  <c r="AH289" i="52"/>
  <c r="AA289" i="52"/>
  <c r="X341" i="52"/>
  <c r="AF289" i="52"/>
  <c r="AI404" i="51"/>
  <c r="AI326" i="51"/>
  <c r="AI293" i="51"/>
  <c r="Z46" i="51"/>
  <c r="AH46" i="51"/>
  <c r="N53" i="51"/>
  <c r="Z53" i="51"/>
  <c r="AI431" i="51"/>
  <c r="AI410" i="51"/>
  <c r="AI364" i="51"/>
  <c r="AJ364" i="51" s="1"/>
  <c r="AI332" i="51"/>
  <c r="AI328" i="51"/>
  <c r="AI269" i="51"/>
  <c r="AI256" i="51"/>
  <c r="AI227" i="51"/>
  <c r="AI155" i="51"/>
  <c r="AJ155" i="51" s="1"/>
  <c r="AI141" i="51"/>
  <c r="W38" i="51"/>
  <c r="AC51" i="51"/>
  <c r="AD42" i="51"/>
  <c r="AH35" i="51"/>
  <c r="AI174" i="51"/>
  <c r="AB159" i="52"/>
  <c r="V159" i="52"/>
  <c r="W159" i="52"/>
  <c r="AA159" i="52"/>
  <c r="AH159" i="52"/>
  <c r="AE159" i="52"/>
  <c r="AG159" i="52"/>
  <c r="Z159" i="52"/>
  <c r="AC159" i="52"/>
  <c r="I44" i="52"/>
  <c r="P100" i="51"/>
  <c r="P22" i="51" s="1"/>
  <c r="P87" i="51"/>
  <c r="P9" i="51" s="1"/>
  <c r="AA50" i="51"/>
  <c r="AI432" i="51"/>
  <c r="AI416" i="51"/>
  <c r="AI438" i="51"/>
  <c r="AI430" i="51"/>
  <c r="AI425" i="51"/>
  <c r="Y52" i="51"/>
  <c r="AI379" i="51"/>
  <c r="AI376" i="51"/>
  <c r="AI371" i="51"/>
  <c r="AI356" i="51"/>
  <c r="AI348" i="51"/>
  <c r="AI323" i="51"/>
  <c r="AI334" i="51"/>
  <c r="AI331" i="51"/>
  <c r="AI308" i="51"/>
  <c r="AI303" i="51"/>
  <c r="AI298" i="51"/>
  <c r="AA314" i="51"/>
  <c r="AI268" i="51"/>
  <c r="AI254" i="51"/>
  <c r="AI243" i="51"/>
  <c r="AI229" i="51"/>
  <c r="AI194" i="51"/>
  <c r="AI299" i="51"/>
  <c r="AI296" i="51"/>
  <c r="AI279" i="51"/>
  <c r="AI275" i="51"/>
  <c r="AI192" i="51"/>
  <c r="AF41" i="51"/>
  <c r="AI137" i="51"/>
  <c r="AA52" i="51"/>
  <c r="AC46" i="51"/>
  <c r="W45" i="51"/>
  <c r="AA43" i="51"/>
  <c r="AE41" i="51"/>
  <c r="AD38" i="51"/>
  <c r="V37" i="51"/>
  <c r="AI115" i="51"/>
  <c r="Z35" i="51"/>
  <c r="AE33" i="51"/>
  <c r="AI167" i="51"/>
  <c r="AI151" i="51"/>
  <c r="AA53" i="51"/>
  <c r="V52" i="51"/>
  <c r="AI130" i="51"/>
  <c r="AE50" i="51"/>
  <c r="Z48" i="51"/>
  <c r="AI125" i="51"/>
  <c r="V47" i="51"/>
  <c r="AE45" i="51"/>
  <c r="Z44" i="51"/>
  <c r="V43" i="51"/>
  <c r="AI121" i="51"/>
  <c r="AA40" i="51"/>
  <c r="V39" i="51"/>
  <c r="AI117" i="51"/>
  <c r="Z36" i="51"/>
  <c r="W35" i="51"/>
  <c r="AF33" i="51"/>
  <c r="AI261" i="51"/>
  <c r="AJ261" i="51" s="1"/>
  <c r="AH45" i="51"/>
  <c r="AI339" i="51"/>
  <c r="AJ339" i="51" s="1"/>
  <c r="AG48" i="51"/>
  <c r="AH48" i="51"/>
  <c r="AG37" i="51"/>
  <c r="AH50" i="51"/>
  <c r="H392" i="52"/>
  <c r="F74" i="51"/>
  <c r="AF159" i="52"/>
  <c r="B418" i="52"/>
  <c r="I38" i="52"/>
  <c r="M341" i="52"/>
  <c r="P341" i="52"/>
  <c r="AJ340" i="52"/>
  <c r="O341" i="52"/>
  <c r="R341" i="52"/>
  <c r="N341" i="52"/>
  <c r="Q341" i="52"/>
  <c r="T340" i="52"/>
  <c r="F470" i="51"/>
  <c r="B262" i="52"/>
  <c r="L340" i="52"/>
  <c r="L341" i="52" s="1"/>
  <c r="I47" i="52"/>
  <c r="I132" i="52"/>
  <c r="AB185" i="52"/>
  <c r="W185" i="52"/>
  <c r="AH185" i="52"/>
  <c r="AF185" i="52"/>
  <c r="AD185" i="52"/>
  <c r="AG185" i="52"/>
  <c r="X185" i="52"/>
  <c r="AE185" i="52"/>
  <c r="AA185" i="52"/>
  <c r="AC185" i="52"/>
  <c r="Z185" i="52"/>
  <c r="N49" i="52"/>
  <c r="I501" i="51"/>
  <c r="I522" i="51" s="1"/>
  <c r="F522" i="51"/>
  <c r="S361" i="52"/>
  <c r="AJ361" i="52" s="1"/>
  <c r="I466" i="51"/>
  <c r="AI237" i="52"/>
  <c r="H52" i="52"/>
  <c r="G52" i="52"/>
  <c r="C52" i="52"/>
  <c r="E52" i="52"/>
  <c r="AH210" i="51"/>
  <c r="AE262" i="51"/>
  <c r="W262" i="51"/>
  <c r="Z262" i="51"/>
  <c r="AA184" i="51"/>
  <c r="Z392" i="51"/>
  <c r="W444" i="51"/>
  <c r="Z444" i="51"/>
  <c r="AE132" i="51"/>
  <c r="Z314" i="51"/>
  <c r="V132" i="51"/>
  <c r="AH314" i="51"/>
  <c r="V340" i="51"/>
  <c r="W418" i="51"/>
  <c r="AE340" i="51"/>
  <c r="AA288" i="51"/>
  <c r="V288" i="51"/>
  <c r="W288" i="51"/>
  <c r="AF625" i="51"/>
  <c r="AC236" i="51"/>
  <c r="Y35" i="51" l="1"/>
  <c r="AF34" i="51"/>
  <c r="X45" i="51"/>
  <c r="Y36" i="51"/>
  <c r="AI36" i="51" s="1"/>
  <c r="AI434" i="51"/>
  <c r="AI322" i="51"/>
  <c r="AG47" i="51"/>
  <c r="AI191" i="51"/>
  <c r="Z52" i="51"/>
  <c r="AF38" i="51"/>
  <c r="AI249" i="51"/>
  <c r="AI276" i="51"/>
  <c r="AG36" i="51"/>
  <c r="Y46" i="51"/>
  <c r="AI46" i="51" s="1"/>
  <c r="AI222" i="51"/>
  <c r="AI175" i="51"/>
  <c r="AI185" i="52"/>
  <c r="S341" i="52"/>
  <c r="AI171" i="51"/>
  <c r="AI401" i="51"/>
  <c r="AI398" i="51"/>
  <c r="Y45" i="51"/>
  <c r="AF48" i="51"/>
  <c r="X46" i="51"/>
  <c r="Z210" i="51"/>
  <c r="Y41" i="51"/>
  <c r="I335" i="52"/>
  <c r="I340" i="52" s="1"/>
  <c r="Y43" i="51"/>
  <c r="AF39" i="51"/>
  <c r="AF37" i="51"/>
  <c r="AI271" i="51"/>
  <c r="AI218" i="51"/>
  <c r="Y40" i="51"/>
  <c r="I232" i="52"/>
  <c r="AF47" i="51"/>
  <c r="AG340" i="51"/>
  <c r="Y44" i="51"/>
  <c r="Y42" i="51"/>
  <c r="I206" i="52"/>
  <c r="AF53" i="51"/>
  <c r="X53" i="51"/>
  <c r="AI384" i="51"/>
  <c r="AI297" i="51"/>
  <c r="AF42" i="51"/>
  <c r="AG236" i="51"/>
  <c r="AI253" i="51"/>
  <c r="AI302" i="51"/>
  <c r="AF46" i="51"/>
  <c r="AI360" i="51"/>
  <c r="AG35" i="51"/>
  <c r="Y39" i="51"/>
  <c r="AI427" i="51"/>
  <c r="AI320" i="51"/>
  <c r="AI204" i="51"/>
  <c r="X34" i="51"/>
  <c r="AI149" i="51"/>
  <c r="AI374" i="51"/>
  <c r="AI402" i="51"/>
  <c r="X38" i="51"/>
  <c r="AI442" i="51"/>
  <c r="AI329" i="51"/>
  <c r="AF43" i="51"/>
  <c r="AI176" i="51"/>
  <c r="AF623" i="51"/>
  <c r="AF45" i="51"/>
  <c r="I153" i="52"/>
  <c r="I158" i="52" s="1"/>
  <c r="X43" i="51"/>
  <c r="AI43" i="51" s="1"/>
  <c r="Y37" i="51"/>
  <c r="AI382" i="51"/>
  <c r="I361" i="52"/>
  <c r="I366" i="52" s="1"/>
  <c r="F367" i="52" s="1"/>
  <c r="AI278" i="51"/>
  <c r="AI380" i="51"/>
  <c r="Y50" i="51"/>
  <c r="AI415" i="51"/>
  <c r="AI168" i="51"/>
  <c r="AI346" i="51"/>
  <c r="AI272" i="51"/>
  <c r="AI245" i="51"/>
  <c r="X51" i="51"/>
  <c r="AI341" i="52"/>
  <c r="I179" i="52"/>
  <c r="I184" i="52" s="1"/>
  <c r="B185" i="52" s="1"/>
  <c r="AI247" i="51"/>
  <c r="X37" i="51"/>
  <c r="X40" i="51"/>
  <c r="AI40" i="51" s="1"/>
  <c r="AF35" i="51"/>
  <c r="AI197" i="51"/>
  <c r="AI414" i="51"/>
  <c r="G367" i="52"/>
  <c r="E367" i="52"/>
  <c r="C367" i="52"/>
  <c r="D367" i="52"/>
  <c r="H367" i="52"/>
  <c r="G523" i="51"/>
  <c r="D523" i="51"/>
  <c r="B523" i="51"/>
  <c r="H523" i="51"/>
  <c r="F523" i="51"/>
  <c r="E523" i="51"/>
  <c r="C523" i="51"/>
  <c r="D185" i="52"/>
  <c r="C185" i="52"/>
  <c r="F185" i="52"/>
  <c r="H185" i="52"/>
  <c r="E185" i="52"/>
  <c r="AJ341" i="52"/>
  <c r="O33" i="51"/>
  <c r="S332" i="51"/>
  <c r="AJ332" i="51" s="1"/>
  <c r="AG392" i="51"/>
  <c r="AI48" i="51"/>
  <c r="Z236" i="51"/>
  <c r="X47" i="51"/>
  <c r="AI424" i="51"/>
  <c r="AJ283" i="52"/>
  <c r="S288" i="52"/>
  <c r="S326" i="51"/>
  <c r="AJ326" i="51" s="1"/>
  <c r="AJ132" i="52"/>
  <c r="P133" i="52"/>
  <c r="L133" i="52"/>
  <c r="T132" i="52"/>
  <c r="N133" i="52"/>
  <c r="M133" i="52"/>
  <c r="R133" i="52"/>
  <c r="Q133" i="52"/>
  <c r="O133" i="52"/>
  <c r="X42" i="51"/>
  <c r="AI42" i="51" s="1"/>
  <c r="I75" i="51"/>
  <c r="F23" i="51"/>
  <c r="AI372" i="51"/>
  <c r="AJ257" i="52"/>
  <c r="S262" i="52"/>
  <c r="I69" i="51"/>
  <c r="F17" i="51"/>
  <c r="I67" i="51"/>
  <c r="F15" i="51"/>
  <c r="O185" i="52"/>
  <c r="R185" i="52"/>
  <c r="M185" i="52"/>
  <c r="Q185" i="52"/>
  <c r="P185" i="52"/>
  <c r="T184" i="52"/>
  <c r="N185" i="52"/>
  <c r="AJ184" i="52"/>
  <c r="L185" i="52"/>
  <c r="I283" i="52"/>
  <c r="I288" i="52" s="1"/>
  <c r="X44" i="51"/>
  <c r="AI44" i="51" s="1"/>
  <c r="L48" i="51"/>
  <c r="S126" i="51"/>
  <c r="AJ126" i="51" s="1"/>
  <c r="AH236" i="51"/>
  <c r="R33" i="51"/>
  <c r="S116" i="51"/>
  <c r="AJ116" i="51" s="1"/>
  <c r="AG366" i="51"/>
  <c r="AF624" i="51"/>
  <c r="AE418" i="51"/>
  <c r="AC340" i="51"/>
  <c r="AH340" i="51"/>
  <c r="S331" i="51"/>
  <c r="AJ331" i="51" s="1"/>
  <c r="P101" i="51"/>
  <c r="P23" i="51" s="1"/>
  <c r="W314" i="51"/>
  <c r="AF158" i="51"/>
  <c r="S227" i="51"/>
  <c r="AJ227" i="51" s="1"/>
  <c r="AD184" i="51"/>
  <c r="X184" i="51"/>
  <c r="AE288" i="51"/>
  <c r="I284" i="52"/>
  <c r="AA158" i="51"/>
  <c r="C50" i="52"/>
  <c r="E50" i="52"/>
  <c r="C53" i="51"/>
  <c r="F76" i="51"/>
  <c r="N54" i="52"/>
  <c r="R47" i="51"/>
  <c r="AI147" i="51"/>
  <c r="S404" i="51"/>
  <c r="AJ404" i="51" s="1"/>
  <c r="AI289" i="52"/>
  <c r="AI426" i="51"/>
  <c r="AJ33" i="52"/>
  <c r="AG39" i="51"/>
  <c r="Y34" i="51"/>
  <c r="AA51" i="51"/>
  <c r="S253" i="51"/>
  <c r="AJ253" i="51" s="1"/>
  <c r="S297" i="51"/>
  <c r="AJ297" i="51" s="1"/>
  <c r="AJ153" i="52"/>
  <c r="S158" i="52"/>
  <c r="AI400" i="51"/>
  <c r="O51" i="51"/>
  <c r="I72" i="51"/>
  <c r="F20" i="51"/>
  <c r="I79" i="51"/>
  <c r="F27" i="51"/>
  <c r="AI375" i="51"/>
  <c r="Q50" i="51"/>
  <c r="I45" i="52"/>
  <c r="C49" i="52"/>
  <c r="X48" i="51"/>
  <c r="AC366" i="51"/>
  <c r="Z418" i="51"/>
  <c r="AG184" i="51"/>
  <c r="G159" i="52"/>
  <c r="F159" i="52"/>
  <c r="E159" i="52"/>
  <c r="D159" i="52"/>
  <c r="B159" i="52"/>
  <c r="H159" i="52"/>
  <c r="C159" i="52"/>
  <c r="Y47" i="51"/>
  <c r="S386" i="51"/>
  <c r="AJ386" i="51" s="1"/>
  <c r="I51" i="52"/>
  <c r="W158" i="51"/>
  <c r="I388" i="52"/>
  <c r="AI159" i="52"/>
  <c r="AJ309" i="52"/>
  <c r="S314" i="52"/>
  <c r="Y38" i="51"/>
  <c r="AI38" i="51" s="1"/>
  <c r="S111" i="51"/>
  <c r="L33" i="51"/>
  <c r="AE236" i="51"/>
  <c r="L44" i="51"/>
  <c r="S122" i="51"/>
  <c r="AJ122" i="51" s="1"/>
  <c r="L47" i="51"/>
  <c r="S125" i="51"/>
  <c r="AJ125" i="51" s="1"/>
  <c r="S137" i="51"/>
  <c r="W366" i="51"/>
  <c r="Y288" i="51"/>
  <c r="Y418" i="51"/>
  <c r="AA418" i="51"/>
  <c r="AC314" i="51"/>
  <c r="S267" i="51"/>
  <c r="X158" i="51"/>
  <c r="AH444" i="51"/>
  <c r="AF392" i="51"/>
  <c r="W184" i="51"/>
  <c r="AA262" i="51"/>
  <c r="Y314" i="51"/>
  <c r="AE314" i="51"/>
  <c r="I130" i="52"/>
  <c r="B52" i="52"/>
  <c r="AD158" i="51"/>
  <c r="AI443" i="51"/>
  <c r="S427" i="51"/>
  <c r="AJ427" i="51" s="1"/>
  <c r="X35" i="51"/>
  <c r="AG46" i="51"/>
  <c r="X39" i="51"/>
  <c r="Z40" i="51"/>
  <c r="S360" i="51"/>
  <c r="AJ360" i="51" s="1"/>
  <c r="X50" i="51"/>
  <c r="AI50" i="51" s="1"/>
  <c r="Q237" i="52"/>
  <c r="T236" i="52"/>
  <c r="N237" i="52"/>
  <c r="P237" i="52"/>
  <c r="R237" i="52"/>
  <c r="L237" i="52"/>
  <c r="AJ236" i="52"/>
  <c r="M237" i="52"/>
  <c r="O237" i="52"/>
  <c r="AI165" i="51"/>
  <c r="X236" i="51"/>
  <c r="I77" i="51"/>
  <c r="F25" i="51"/>
  <c r="F8" i="51"/>
  <c r="I60" i="51"/>
  <c r="P419" i="52"/>
  <c r="R419" i="52"/>
  <c r="M419" i="52"/>
  <c r="O419" i="52"/>
  <c r="Q419" i="52"/>
  <c r="AJ418" i="52"/>
  <c r="T418" i="52"/>
  <c r="N419" i="52"/>
  <c r="L419" i="52"/>
  <c r="AI216" i="51"/>
  <c r="S255" i="51"/>
  <c r="AJ255" i="51" s="1"/>
  <c r="I64" i="51"/>
  <c r="F12" i="51"/>
  <c r="I231" i="52"/>
  <c r="I236" i="52" s="1"/>
  <c r="M53" i="51"/>
  <c r="R54" i="52"/>
  <c r="X36" i="51"/>
  <c r="S189" i="51"/>
  <c r="AA444" i="51"/>
  <c r="I65" i="51"/>
  <c r="AF36" i="51"/>
  <c r="AF184" i="51"/>
  <c r="AH288" i="51"/>
  <c r="H50" i="52"/>
  <c r="S376" i="51"/>
  <c r="AJ376" i="51" s="1"/>
  <c r="S112" i="51"/>
  <c r="AJ112" i="51" s="1"/>
  <c r="S121" i="51"/>
  <c r="AJ121" i="51" s="1"/>
  <c r="Q33" i="51"/>
  <c r="S241" i="51"/>
  <c r="S319" i="51"/>
  <c r="Y366" i="51"/>
  <c r="S397" i="51"/>
  <c r="AA340" i="51"/>
  <c r="AF418" i="51"/>
  <c r="X418" i="51"/>
  <c r="AF288" i="51"/>
  <c r="AD444" i="51"/>
  <c r="AC262" i="51"/>
  <c r="AA392" i="51"/>
  <c r="Z288" i="51"/>
  <c r="AA210" i="51"/>
  <c r="AC158" i="51"/>
  <c r="S442" i="51"/>
  <c r="AJ442" i="51" s="1"/>
  <c r="S440" i="51"/>
  <c r="AJ440" i="51" s="1"/>
  <c r="Y48" i="51"/>
  <c r="S443" i="51"/>
  <c r="G575" i="51"/>
  <c r="C575" i="51"/>
  <c r="E575" i="51"/>
  <c r="H575" i="51"/>
  <c r="F575" i="51"/>
  <c r="D575" i="51"/>
  <c r="B575" i="51"/>
  <c r="X52" i="51"/>
  <c r="AI52" i="51" s="1"/>
  <c r="AI170" i="51"/>
  <c r="S384" i="51"/>
  <c r="AJ384" i="51" s="1"/>
  <c r="L50" i="52"/>
  <c r="V53" i="51"/>
  <c r="AI53" i="51" s="1"/>
  <c r="I68" i="51"/>
  <c r="F16" i="51"/>
  <c r="AI263" i="52"/>
  <c r="I470" i="51"/>
  <c r="R43" i="51"/>
  <c r="AI267" i="51"/>
  <c r="S410" i="51"/>
  <c r="AJ410" i="51" s="1"/>
  <c r="Q53" i="51"/>
  <c r="F18" i="51"/>
  <c r="I70" i="51"/>
  <c r="S45" i="52"/>
  <c r="AJ45" i="52" s="1"/>
  <c r="I257" i="52"/>
  <c r="I262" i="52" s="1"/>
  <c r="B366" i="52"/>
  <c r="B367" i="52" s="1"/>
  <c r="AJ387" i="52"/>
  <c r="S392" i="52"/>
  <c r="I413" i="52"/>
  <c r="I418" i="52" s="1"/>
  <c r="B49" i="52"/>
  <c r="AG43" i="51"/>
  <c r="AD236" i="51"/>
  <c r="S118" i="51"/>
  <c r="AJ118" i="51" s="1"/>
  <c r="S298" i="51"/>
  <c r="AJ298" i="51" s="1"/>
  <c r="Y340" i="51"/>
  <c r="S434" i="51"/>
  <c r="AJ434" i="51" s="1"/>
  <c r="AC418" i="51"/>
  <c r="AD288" i="51"/>
  <c r="X41" i="51"/>
  <c r="AD262" i="51"/>
  <c r="AJ439" i="52"/>
  <c r="S444" i="52"/>
  <c r="S355" i="51"/>
  <c r="AJ355" i="51" s="1"/>
  <c r="S115" i="51"/>
  <c r="AJ115" i="51" s="1"/>
  <c r="L37" i="51"/>
  <c r="W236" i="51"/>
  <c r="AA366" i="51"/>
  <c r="AF612" i="51"/>
  <c r="L236" i="51"/>
  <c r="L45" i="51"/>
  <c r="AD418" i="51"/>
  <c r="AC444" i="51"/>
  <c r="Z184" i="51"/>
  <c r="S198" i="51"/>
  <c r="AJ198" i="51" s="1"/>
  <c r="AF262" i="51"/>
  <c r="AG444" i="51"/>
  <c r="Y444" i="51"/>
  <c r="P102" i="51"/>
  <c r="P24" i="51" s="1"/>
  <c r="AH158" i="51"/>
  <c r="I154" i="52"/>
  <c r="B50" i="52"/>
  <c r="AC392" i="51"/>
  <c r="AF210" i="51"/>
  <c r="O53" i="51"/>
  <c r="S437" i="51"/>
  <c r="AJ437" i="51" s="1"/>
  <c r="AI37" i="51"/>
  <c r="I78" i="51"/>
  <c r="F26" i="51"/>
  <c r="AI417" i="51"/>
  <c r="S141" i="51"/>
  <c r="AJ141" i="51" s="1"/>
  <c r="X210" i="51"/>
  <c r="F14" i="51"/>
  <c r="I66" i="51"/>
  <c r="AI34" i="51"/>
  <c r="AI51" i="51"/>
  <c r="AI441" i="51"/>
  <c r="I62" i="51"/>
  <c r="F10" i="51"/>
  <c r="S217" i="51"/>
  <c r="AJ217" i="51" s="1"/>
  <c r="M51" i="51"/>
  <c r="C211" i="52"/>
  <c r="F211" i="52"/>
  <c r="H211" i="52"/>
  <c r="G211" i="52"/>
  <c r="D211" i="52"/>
  <c r="B211" i="52"/>
  <c r="E211" i="52"/>
  <c r="S229" i="51"/>
  <c r="AJ229" i="51" s="1"/>
  <c r="S354" i="51"/>
  <c r="AJ354" i="51" s="1"/>
  <c r="S383" i="51"/>
  <c r="AJ383" i="51" s="1"/>
  <c r="R50" i="51"/>
  <c r="S123" i="51"/>
  <c r="AJ123" i="51" s="1"/>
  <c r="R52" i="51"/>
  <c r="AH366" i="51"/>
  <c r="AF314" i="51"/>
  <c r="S279" i="51"/>
  <c r="AJ279" i="51" s="1"/>
  <c r="X340" i="51"/>
  <c r="AE184" i="51"/>
  <c r="AG210" i="51"/>
  <c r="AB367" i="52"/>
  <c r="W367" i="52"/>
  <c r="AG367" i="52"/>
  <c r="X367" i="52"/>
  <c r="AE367" i="52"/>
  <c r="AH367" i="52"/>
  <c r="AC367" i="52"/>
  <c r="Y367" i="52"/>
  <c r="AF367" i="52"/>
  <c r="AA367" i="52"/>
  <c r="AD367" i="52"/>
  <c r="Z367" i="52"/>
  <c r="S256" i="51"/>
  <c r="AJ256" i="51" s="1"/>
  <c r="I387" i="52"/>
  <c r="I392" i="52" s="1"/>
  <c r="B392" i="52"/>
  <c r="S200" i="51"/>
  <c r="AJ200" i="51" s="1"/>
  <c r="AF236" i="51"/>
  <c r="AF340" i="51"/>
  <c r="Y210" i="51"/>
  <c r="I258" i="52"/>
  <c r="AE210" i="51"/>
  <c r="V367" i="52"/>
  <c r="O42" i="51"/>
  <c r="S163" i="51"/>
  <c r="L35" i="51"/>
  <c r="S113" i="51"/>
  <c r="AJ113" i="51" s="1"/>
  <c r="M50" i="51"/>
  <c r="S119" i="51"/>
  <c r="AJ119" i="51" s="1"/>
  <c r="L41" i="51"/>
  <c r="I221" i="51"/>
  <c r="M33" i="51"/>
  <c r="S293" i="51"/>
  <c r="Y236" i="51"/>
  <c r="S308" i="51"/>
  <c r="AJ308" i="51" s="1"/>
  <c r="S347" i="51"/>
  <c r="AJ347" i="51" s="1"/>
  <c r="S423" i="51"/>
  <c r="L444" i="51"/>
  <c r="Q52" i="51"/>
  <c r="O50" i="51"/>
  <c r="S215" i="51"/>
  <c r="S251" i="51"/>
  <c r="AJ251" i="51" s="1"/>
  <c r="X366" i="51"/>
  <c r="AD366" i="51"/>
  <c r="Z340" i="51"/>
  <c r="AG418" i="51"/>
  <c r="L418" i="51"/>
  <c r="Y184" i="51"/>
  <c r="AG262" i="51"/>
  <c r="AH392" i="51"/>
  <c r="Y392" i="51"/>
  <c r="AF444" i="51"/>
  <c r="AH262" i="51"/>
  <c r="Z158" i="51"/>
  <c r="I440" i="52"/>
  <c r="I180" i="52"/>
  <c r="I310" i="52"/>
  <c r="W392" i="51"/>
  <c r="AC210" i="51"/>
  <c r="G50" i="52"/>
  <c r="G53" i="51"/>
  <c r="F22" i="51"/>
  <c r="I74" i="51"/>
  <c r="G49" i="52"/>
  <c r="AI39" i="51"/>
  <c r="Q37" i="51"/>
  <c r="S219" i="51"/>
  <c r="AJ219" i="51" s="1"/>
  <c r="M52" i="51"/>
  <c r="AG314" i="51"/>
  <c r="AI54" i="52"/>
  <c r="V55" i="52"/>
  <c r="E49" i="52"/>
  <c r="N47" i="51"/>
  <c r="S175" i="51"/>
  <c r="AJ175" i="51" s="1"/>
  <c r="M40" i="51"/>
  <c r="N52" i="51"/>
  <c r="X132" i="51"/>
  <c r="I543" i="51"/>
  <c r="I548" i="51" s="1"/>
  <c r="F548" i="51"/>
  <c r="S278" i="51"/>
  <c r="AJ278" i="51" s="1"/>
  <c r="F19" i="51"/>
  <c r="I71" i="51"/>
  <c r="I496" i="51"/>
  <c r="S328" i="51"/>
  <c r="AJ328" i="51" s="1"/>
  <c r="S269" i="51"/>
  <c r="AJ269" i="51" s="1"/>
  <c r="S250" i="51"/>
  <c r="AJ250" i="51" s="1"/>
  <c r="AJ357" i="52"/>
  <c r="S366" i="52"/>
  <c r="I439" i="52"/>
  <c r="I444" i="52" s="1"/>
  <c r="S146" i="51"/>
  <c r="AJ146" i="51" s="1"/>
  <c r="S324" i="51"/>
  <c r="AJ324" i="51" s="1"/>
  <c r="P7" i="51"/>
  <c r="I61" i="51"/>
  <c r="F9" i="51"/>
  <c r="S399" i="51"/>
  <c r="AJ399" i="51" s="1"/>
  <c r="S406" i="51"/>
  <c r="AJ406" i="51" s="1"/>
  <c r="S330" i="51"/>
  <c r="AJ330" i="51" s="1"/>
  <c r="Y262" i="51"/>
  <c r="S202" i="51"/>
  <c r="AJ202" i="51" s="1"/>
  <c r="S194" i="51"/>
  <c r="AJ194" i="51" s="1"/>
  <c r="P104" i="51"/>
  <c r="P26" i="51" s="1"/>
  <c r="AE366" i="51"/>
  <c r="AC288" i="51"/>
  <c r="O52" i="51"/>
  <c r="B341" i="52"/>
  <c r="E341" i="52"/>
  <c r="F341" i="52"/>
  <c r="C341" i="52"/>
  <c r="H341" i="52"/>
  <c r="G341" i="52"/>
  <c r="D341" i="52"/>
  <c r="H49" i="52"/>
  <c r="N51" i="51"/>
  <c r="S176" i="51"/>
  <c r="AJ176" i="51" s="1"/>
  <c r="AA236" i="51"/>
  <c r="S252" i="51"/>
  <c r="AJ252" i="51" s="1"/>
  <c r="L36" i="51"/>
  <c r="S114" i="51"/>
  <c r="AJ114" i="51" s="1"/>
  <c r="L39" i="51"/>
  <c r="S117" i="51"/>
  <c r="AJ117" i="51" s="1"/>
  <c r="S120" i="51"/>
  <c r="AJ120" i="51" s="1"/>
  <c r="L42" i="51"/>
  <c r="S124" i="51"/>
  <c r="AJ124" i="51" s="1"/>
  <c r="L46" i="51"/>
  <c r="S300" i="51"/>
  <c r="AJ300" i="51" s="1"/>
  <c r="Z366" i="51"/>
  <c r="AF366" i="51"/>
  <c r="I220" i="51"/>
  <c r="AF611" i="51"/>
  <c r="S402" i="51"/>
  <c r="AJ402" i="51" s="1"/>
  <c r="AD340" i="51"/>
  <c r="AD314" i="51"/>
  <c r="S226" i="51"/>
  <c r="AJ226" i="51" s="1"/>
  <c r="N46" i="51"/>
  <c r="S398" i="51"/>
  <c r="AJ398" i="51" s="1"/>
  <c r="AE158" i="51"/>
  <c r="Y158" i="51"/>
  <c r="AC184" i="51"/>
  <c r="S190" i="51"/>
  <c r="AJ190" i="51" s="1"/>
  <c r="X392" i="51"/>
  <c r="AE444" i="51"/>
  <c r="S345" i="51"/>
  <c r="I336" i="52"/>
  <c r="AE392" i="51"/>
  <c r="AD210" i="51"/>
  <c r="D50" i="52"/>
  <c r="S441" i="51"/>
  <c r="S417" i="51"/>
  <c r="L53" i="51"/>
  <c r="S416" i="51"/>
  <c r="AJ416" i="51" s="1"/>
  <c r="E133" i="52"/>
  <c r="D133" i="52"/>
  <c r="C133" i="52"/>
  <c r="B133" i="52"/>
  <c r="F133" i="52"/>
  <c r="H133" i="52"/>
  <c r="G133" i="52"/>
  <c r="I309" i="52"/>
  <c r="I314" i="52" s="1"/>
  <c r="S275" i="51"/>
  <c r="AJ275" i="51" s="1"/>
  <c r="S301" i="51"/>
  <c r="AJ301" i="51" s="1"/>
  <c r="AB211" i="52"/>
  <c r="AE211" i="52"/>
  <c r="AG211" i="52"/>
  <c r="AC211" i="52"/>
  <c r="X211" i="52"/>
  <c r="AF211" i="52"/>
  <c r="AA211" i="52"/>
  <c r="W211" i="52"/>
  <c r="AH211" i="52"/>
  <c r="Y211" i="52"/>
  <c r="AD211" i="52"/>
  <c r="Z211" i="52"/>
  <c r="I59" i="51"/>
  <c r="F80" i="51"/>
  <c r="F7" i="51"/>
  <c r="Q51" i="51"/>
  <c r="D49" i="52"/>
  <c r="X33" i="51"/>
  <c r="AJ210" i="52"/>
  <c r="Q211" i="52"/>
  <c r="N211" i="52"/>
  <c r="P211" i="52"/>
  <c r="R211" i="52"/>
  <c r="O211" i="52"/>
  <c r="L211" i="52"/>
  <c r="M211" i="52"/>
  <c r="T210" i="52"/>
  <c r="AB419" i="52"/>
  <c r="AG419" i="52"/>
  <c r="AH419" i="52"/>
  <c r="AD419" i="52"/>
  <c r="Z419" i="52"/>
  <c r="W419" i="52"/>
  <c r="AI419" i="52" s="1"/>
  <c r="AA419" i="52"/>
  <c r="AE419" i="52"/>
  <c r="X419" i="52"/>
  <c r="AF419" i="52"/>
  <c r="Y419" i="52"/>
  <c r="AC419" i="52"/>
  <c r="S223" i="51"/>
  <c r="AJ223" i="51" s="1"/>
  <c r="N50" i="51"/>
  <c r="O54" i="52"/>
  <c r="X314" i="51"/>
  <c r="S178" i="51"/>
  <c r="AJ178" i="51" s="1"/>
  <c r="Q35" i="51"/>
  <c r="Q39" i="51"/>
  <c r="I325" i="51"/>
  <c r="S433" i="51"/>
  <c r="AJ433" i="51" s="1"/>
  <c r="AI445" i="52"/>
  <c r="AI45" i="51"/>
  <c r="AI41" i="51"/>
  <c r="W340" i="51"/>
  <c r="F11" i="51"/>
  <c r="I63" i="51"/>
  <c r="S350" i="51"/>
  <c r="AJ350" i="51" s="1"/>
  <c r="S49" i="52"/>
  <c r="AJ49" i="52" s="1"/>
  <c r="AI35" i="51"/>
  <c r="AI221" i="51"/>
  <c r="C52" i="51"/>
  <c r="S150" i="51" l="1"/>
  <c r="AJ150" i="51" s="1"/>
  <c r="S246" i="51"/>
  <c r="AJ246" i="51" s="1"/>
  <c r="O38" i="51"/>
  <c r="Q36" i="51"/>
  <c r="R34" i="51"/>
  <c r="I367" i="52"/>
  <c r="S193" i="51"/>
  <c r="AJ193" i="51" s="1"/>
  <c r="S222" i="51"/>
  <c r="AJ222" i="51" s="1"/>
  <c r="Q40" i="51"/>
  <c r="S432" i="51"/>
  <c r="AJ432" i="51" s="1"/>
  <c r="S245" i="51"/>
  <c r="AJ245" i="51" s="1"/>
  <c r="M38" i="51"/>
  <c r="N34" i="51"/>
  <c r="Q43" i="51"/>
  <c r="S436" i="51"/>
  <c r="AJ436" i="51" s="1"/>
  <c r="S428" i="51"/>
  <c r="AJ428" i="51" s="1"/>
  <c r="S274" i="51"/>
  <c r="AJ274" i="51" s="1"/>
  <c r="S192" i="51"/>
  <c r="AJ192" i="51" s="1"/>
  <c r="S380" i="51"/>
  <c r="AJ380" i="51" s="1"/>
  <c r="S174" i="51"/>
  <c r="AJ174" i="51" s="1"/>
  <c r="S351" i="51"/>
  <c r="AJ351" i="51" s="1"/>
  <c r="S201" i="51"/>
  <c r="AJ201" i="51" s="1"/>
  <c r="S356" i="51"/>
  <c r="AJ356" i="51" s="1"/>
  <c r="S415" i="51"/>
  <c r="AJ415" i="51" s="1"/>
  <c r="S169" i="51"/>
  <c r="AJ169" i="51" s="1"/>
  <c r="R40" i="51"/>
  <c r="M43" i="51"/>
  <c r="S296" i="51"/>
  <c r="AJ296" i="51" s="1"/>
  <c r="S230" i="51"/>
  <c r="AJ230" i="51" s="1"/>
  <c r="S348" i="51"/>
  <c r="AJ348" i="51" s="1"/>
  <c r="S302" i="51"/>
  <c r="AJ302" i="51" s="1"/>
  <c r="G185" i="52"/>
  <c r="O34" i="51"/>
  <c r="O41" i="51"/>
  <c r="S151" i="51"/>
  <c r="AJ151" i="51" s="1"/>
  <c r="R42" i="51"/>
  <c r="Q44" i="51"/>
  <c r="S303" i="51"/>
  <c r="AJ303" i="51" s="1"/>
  <c r="AJ417" i="51"/>
  <c r="S425" i="51"/>
  <c r="AJ425" i="51" s="1"/>
  <c r="S306" i="51"/>
  <c r="AJ306" i="51" s="1"/>
  <c r="S305" i="51"/>
  <c r="AJ305" i="51" s="1"/>
  <c r="S271" i="51"/>
  <c r="AJ271" i="51" s="1"/>
  <c r="S323" i="51"/>
  <c r="AJ323" i="51" s="1"/>
  <c r="S295" i="51"/>
  <c r="AJ295" i="51" s="1"/>
  <c r="N41" i="51"/>
  <c r="O43" i="51"/>
  <c r="S329" i="51"/>
  <c r="AJ329" i="51" s="1"/>
  <c r="S224" i="51"/>
  <c r="AJ224" i="51" s="1"/>
  <c r="Q38" i="51"/>
  <c r="S145" i="51"/>
  <c r="AJ145" i="51" s="1"/>
  <c r="Q48" i="51"/>
  <c r="I430" i="51"/>
  <c r="S277" i="51"/>
  <c r="AJ277" i="51" s="1"/>
  <c r="S249" i="51"/>
  <c r="AJ249" i="51" s="1"/>
  <c r="S379" i="51"/>
  <c r="AJ379" i="51" s="1"/>
  <c r="R39" i="51"/>
  <c r="S419" i="52"/>
  <c r="S280" i="51"/>
  <c r="AJ280" i="51" s="1"/>
  <c r="S270" i="51"/>
  <c r="AJ270" i="51" s="1"/>
  <c r="Q46" i="51"/>
  <c r="AI47" i="51"/>
  <c r="I218" i="51"/>
  <c r="E39" i="51"/>
  <c r="S177" i="51"/>
  <c r="AJ177" i="51" s="1"/>
  <c r="S325" i="51"/>
  <c r="AJ325" i="51" s="1"/>
  <c r="M39" i="51"/>
  <c r="AI211" i="52"/>
  <c r="S327" i="51"/>
  <c r="AJ327" i="51" s="1"/>
  <c r="N35" i="51"/>
  <c r="N39" i="51"/>
  <c r="M46" i="51"/>
  <c r="S244" i="51"/>
  <c r="AJ244" i="51" s="1"/>
  <c r="S199" i="51"/>
  <c r="AJ199" i="51" s="1"/>
  <c r="Q47" i="51"/>
  <c r="R37" i="51"/>
  <c r="O47" i="51"/>
  <c r="S191" i="51"/>
  <c r="AJ191" i="51" s="1"/>
  <c r="S140" i="51"/>
  <c r="AJ140" i="51" s="1"/>
  <c r="S254" i="51"/>
  <c r="AJ254" i="51" s="1"/>
  <c r="M48" i="51"/>
  <c r="S204" i="51"/>
  <c r="AJ204" i="51" s="1"/>
  <c r="S359" i="51"/>
  <c r="AJ359" i="51" s="1"/>
  <c r="S349" i="51"/>
  <c r="AJ349" i="51" s="1"/>
  <c r="O48" i="51"/>
  <c r="S221" i="51"/>
  <c r="AJ221" i="51" s="1"/>
  <c r="S381" i="51"/>
  <c r="AJ381" i="51" s="1"/>
  <c r="S228" i="51"/>
  <c r="AJ228" i="51" s="1"/>
  <c r="S168" i="51"/>
  <c r="AJ168" i="51" s="1"/>
  <c r="O46" i="51"/>
  <c r="S170" i="51"/>
  <c r="AJ170" i="51" s="1"/>
  <c r="S321" i="51"/>
  <c r="AJ321" i="51" s="1"/>
  <c r="S382" i="51"/>
  <c r="AJ382" i="51" s="1"/>
  <c r="S411" i="51"/>
  <c r="AJ411" i="51" s="1"/>
  <c r="S405" i="51"/>
  <c r="AJ405" i="51" s="1"/>
  <c r="S164" i="51"/>
  <c r="AJ164" i="51" s="1"/>
  <c r="S172" i="51"/>
  <c r="AJ172" i="51" s="1"/>
  <c r="O35" i="51"/>
  <c r="S171" i="51"/>
  <c r="AJ171" i="51" s="1"/>
  <c r="S197" i="51"/>
  <c r="AJ197" i="51" s="1"/>
  <c r="S334" i="51"/>
  <c r="AJ334" i="51" s="1"/>
  <c r="N37" i="51"/>
  <c r="S299" i="51"/>
  <c r="AJ299" i="51" s="1"/>
  <c r="S377" i="51"/>
  <c r="AJ377" i="51" s="1"/>
  <c r="S281" i="51"/>
  <c r="AJ281" i="51" s="1"/>
  <c r="Q262" i="51"/>
  <c r="S276" i="51"/>
  <c r="AJ276" i="51" s="1"/>
  <c r="S304" i="51"/>
  <c r="AJ304" i="51" s="1"/>
  <c r="S282" i="51"/>
  <c r="AJ282" i="51" s="1"/>
  <c r="R45" i="51"/>
  <c r="S400" i="51"/>
  <c r="AJ400" i="51" s="1"/>
  <c r="O40" i="51"/>
  <c r="R35" i="51"/>
  <c r="Q42" i="51"/>
  <c r="Q45" i="51"/>
  <c r="S45" i="51" s="1"/>
  <c r="AJ45" i="51" s="1"/>
  <c r="S203" i="51"/>
  <c r="AJ203" i="51" s="1"/>
  <c r="S346" i="51"/>
  <c r="AJ346" i="51" s="1"/>
  <c r="R44" i="51"/>
  <c r="AI283" i="51"/>
  <c r="S385" i="51"/>
  <c r="AJ385" i="51" s="1"/>
  <c r="S333" i="51"/>
  <c r="AJ333" i="51" s="1"/>
  <c r="S426" i="51"/>
  <c r="AJ426" i="51" s="1"/>
  <c r="S148" i="51"/>
  <c r="AJ148" i="51" s="1"/>
  <c r="N43" i="51"/>
  <c r="S401" i="51"/>
  <c r="AJ401" i="51" s="1"/>
  <c r="S166" i="51"/>
  <c r="AJ166" i="51" s="1"/>
  <c r="S139" i="51"/>
  <c r="AJ139" i="51" s="1"/>
  <c r="S322" i="51"/>
  <c r="AJ322" i="51" s="1"/>
  <c r="S438" i="51"/>
  <c r="AJ438" i="51" s="1"/>
  <c r="S374" i="51"/>
  <c r="AJ374" i="51" s="1"/>
  <c r="S272" i="51"/>
  <c r="AJ272" i="51" s="1"/>
  <c r="S357" i="51"/>
  <c r="AJ357" i="51" s="1"/>
  <c r="S412" i="51"/>
  <c r="AJ412" i="51" s="1"/>
  <c r="S248" i="51"/>
  <c r="AJ248" i="51" s="1"/>
  <c r="O36" i="51"/>
  <c r="S375" i="51"/>
  <c r="AJ375" i="51" s="1"/>
  <c r="R48" i="51"/>
  <c r="S48" i="51" s="1"/>
  <c r="AJ48" i="51" s="1"/>
  <c r="S409" i="51"/>
  <c r="AJ409" i="51" s="1"/>
  <c r="S195" i="51"/>
  <c r="AJ195" i="51" s="1"/>
  <c r="O39" i="51"/>
  <c r="R36" i="51"/>
  <c r="O45" i="51"/>
  <c r="S307" i="51"/>
  <c r="AJ307" i="51" s="1"/>
  <c r="S353" i="51"/>
  <c r="AJ353" i="51" s="1"/>
  <c r="Q41" i="51"/>
  <c r="S142" i="51"/>
  <c r="AJ142" i="51" s="1"/>
  <c r="R41" i="51"/>
  <c r="S149" i="51"/>
  <c r="AJ149" i="51" s="1"/>
  <c r="S165" i="51"/>
  <c r="AJ165" i="51" s="1"/>
  <c r="N48" i="51"/>
  <c r="O37" i="51"/>
  <c r="M37" i="51"/>
  <c r="S144" i="51"/>
  <c r="AJ144" i="51" s="1"/>
  <c r="S408" i="51"/>
  <c r="AJ408" i="51" s="1"/>
  <c r="S431" i="51"/>
  <c r="AJ431" i="51" s="1"/>
  <c r="L34" i="51"/>
  <c r="S173" i="51"/>
  <c r="AJ173" i="51" s="1"/>
  <c r="R46" i="51"/>
  <c r="M236" i="51"/>
  <c r="R158" i="51"/>
  <c r="M262" i="51"/>
  <c r="E40" i="51"/>
  <c r="G39" i="51"/>
  <c r="N444" i="51"/>
  <c r="M158" i="51"/>
  <c r="R366" i="51"/>
  <c r="AI257" i="51"/>
  <c r="V262" i="51"/>
  <c r="Q366" i="51"/>
  <c r="M41" i="51"/>
  <c r="S41" i="51" s="1"/>
  <c r="AJ41" i="51" s="1"/>
  <c r="N44" i="51"/>
  <c r="AJ163" i="51"/>
  <c r="W49" i="51"/>
  <c r="W54" i="51" s="1"/>
  <c r="W132" i="51"/>
  <c r="S373" i="51"/>
  <c r="AJ373" i="51" s="1"/>
  <c r="I216" i="51"/>
  <c r="S407" i="51"/>
  <c r="AJ407" i="51" s="1"/>
  <c r="S37" i="51"/>
  <c r="AJ37" i="51" s="1"/>
  <c r="O44" i="51"/>
  <c r="I575" i="51"/>
  <c r="N288" i="51"/>
  <c r="AF49" i="51"/>
  <c r="AF54" i="51" s="1"/>
  <c r="AF132" i="51"/>
  <c r="S352" i="51"/>
  <c r="AJ352" i="51" s="1"/>
  <c r="S237" i="52"/>
  <c r="AJ237" i="52" s="1"/>
  <c r="AI153" i="51"/>
  <c r="V158" i="51"/>
  <c r="AI158" i="51" s="1"/>
  <c r="AA159" i="51" s="1"/>
  <c r="M288" i="51"/>
  <c r="N45" i="51"/>
  <c r="AJ345" i="51"/>
  <c r="N40" i="51"/>
  <c r="N36" i="51"/>
  <c r="S424" i="51"/>
  <c r="AJ424" i="51" s="1"/>
  <c r="M44" i="51"/>
  <c r="Q34" i="51"/>
  <c r="S133" i="52"/>
  <c r="AJ133" i="52" s="1"/>
  <c r="Q236" i="51"/>
  <c r="AI340" i="51"/>
  <c r="AD341" i="51" s="1"/>
  <c r="I401" i="51"/>
  <c r="I328" i="51"/>
  <c r="I242" i="51"/>
  <c r="I201" i="51"/>
  <c r="I168" i="51"/>
  <c r="I145" i="51"/>
  <c r="C43" i="51"/>
  <c r="H38" i="51"/>
  <c r="H34" i="51"/>
  <c r="I424" i="51"/>
  <c r="I411" i="51"/>
  <c r="I331" i="51"/>
  <c r="I202" i="51"/>
  <c r="I253" i="51"/>
  <c r="H45" i="51"/>
  <c r="D35" i="51"/>
  <c r="I382" i="51"/>
  <c r="I350" i="51"/>
  <c r="I321" i="51"/>
  <c r="I349" i="51"/>
  <c r="I193" i="51"/>
  <c r="I223" i="51"/>
  <c r="I190" i="51"/>
  <c r="H39" i="51"/>
  <c r="E37" i="51"/>
  <c r="I425" i="51"/>
  <c r="I360" i="51"/>
  <c r="I351" i="51"/>
  <c r="I320" i="51"/>
  <c r="G40" i="51"/>
  <c r="I167" i="51"/>
  <c r="I148" i="51"/>
  <c r="G44" i="51"/>
  <c r="N418" i="51"/>
  <c r="I436" i="51"/>
  <c r="H52" i="51"/>
  <c r="B53" i="51"/>
  <c r="I133" i="52"/>
  <c r="AJ441" i="51"/>
  <c r="AE159" i="51"/>
  <c r="AI231" i="51"/>
  <c r="V236" i="51"/>
  <c r="AI236" i="51" s="1"/>
  <c r="X237" i="51" s="1"/>
  <c r="AB55" i="52"/>
  <c r="AG55" i="52"/>
  <c r="AE55" i="52"/>
  <c r="AC55" i="52"/>
  <c r="Y55" i="52"/>
  <c r="AF55" i="52"/>
  <c r="X55" i="52"/>
  <c r="AH55" i="52"/>
  <c r="AD55" i="52"/>
  <c r="W55" i="52"/>
  <c r="AA55" i="52"/>
  <c r="Z55" i="52"/>
  <c r="AJ423" i="51"/>
  <c r="N38" i="51"/>
  <c r="R236" i="51"/>
  <c r="R262" i="51"/>
  <c r="S147" i="51"/>
  <c r="AJ147" i="51" s="1"/>
  <c r="S430" i="51"/>
  <c r="AJ430" i="51" s="1"/>
  <c r="S143" i="51"/>
  <c r="AJ143" i="51" s="1"/>
  <c r="S50" i="52"/>
  <c r="AJ50" i="52" s="1"/>
  <c r="V49" i="51"/>
  <c r="I352" i="51"/>
  <c r="AJ397" i="51"/>
  <c r="M45" i="51"/>
  <c r="L43" i="51"/>
  <c r="I173" i="51"/>
  <c r="R38" i="51"/>
  <c r="X288" i="51"/>
  <c r="I76" i="51"/>
  <c r="F24" i="51"/>
  <c r="Q184" i="51"/>
  <c r="R132" i="51"/>
  <c r="S268" i="51"/>
  <c r="AJ268" i="51" s="1"/>
  <c r="I330" i="51"/>
  <c r="I308" i="51"/>
  <c r="D418" i="51"/>
  <c r="H37" i="51"/>
  <c r="I302" i="51"/>
  <c r="D43" i="51"/>
  <c r="I196" i="51"/>
  <c r="I150" i="51"/>
  <c r="I380" i="51"/>
  <c r="G33" i="51"/>
  <c r="E33" i="51"/>
  <c r="I295" i="51"/>
  <c r="E45" i="51"/>
  <c r="S39" i="51"/>
  <c r="AJ39" i="51" s="1"/>
  <c r="AI309" i="51"/>
  <c r="V314" i="51"/>
  <c r="F237" i="52"/>
  <c r="G237" i="52"/>
  <c r="E237" i="52"/>
  <c r="B237" i="52"/>
  <c r="D237" i="52"/>
  <c r="H237" i="52"/>
  <c r="C237" i="52"/>
  <c r="AI179" i="51"/>
  <c r="V184" i="51"/>
  <c r="E34" i="51"/>
  <c r="D38" i="51"/>
  <c r="I431" i="51"/>
  <c r="I386" i="51"/>
  <c r="I329" i="51"/>
  <c r="O236" i="51"/>
  <c r="I251" i="51"/>
  <c r="I198" i="51"/>
  <c r="I144" i="51"/>
  <c r="E43" i="51"/>
  <c r="I142" i="51"/>
  <c r="I437" i="51"/>
  <c r="I348" i="51"/>
  <c r="I333" i="51"/>
  <c r="I230" i="51"/>
  <c r="I191" i="51"/>
  <c r="I252" i="51"/>
  <c r="I219" i="51"/>
  <c r="D40" i="51"/>
  <c r="D39" i="51"/>
  <c r="D36" i="51"/>
  <c r="I438" i="51"/>
  <c r="I406" i="51"/>
  <c r="I332" i="51"/>
  <c r="I267" i="51"/>
  <c r="I244" i="51"/>
  <c r="D37" i="51"/>
  <c r="I165" i="51"/>
  <c r="I146" i="51"/>
  <c r="G38" i="51"/>
  <c r="G34" i="51"/>
  <c r="N314" i="51"/>
  <c r="N184" i="51"/>
  <c r="C51" i="51"/>
  <c r="G52" i="51"/>
  <c r="S273" i="51"/>
  <c r="AJ273" i="51" s="1"/>
  <c r="H54" i="52"/>
  <c r="N340" i="51"/>
  <c r="S242" i="51"/>
  <c r="AJ242" i="51" s="1"/>
  <c r="M35" i="51"/>
  <c r="S35" i="51" s="1"/>
  <c r="AJ35" i="51" s="1"/>
  <c r="R314" i="51"/>
  <c r="I211" i="52"/>
  <c r="S358" i="51"/>
  <c r="AJ358" i="51" s="1"/>
  <c r="M47" i="51"/>
  <c r="S320" i="51"/>
  <c r="AJ320" i="51" s="1"/>
  <c r="AD237" i="51"/>
  <c r="I49" i="52"/>
  <c r="I54" i="52" s="1"/>
  <c r="B54" i="52"/>
  <c r="S414" i="51"/>
  <c r="AJ414" i="51" s="1"/>
  <c r="Q418" i="51"/>
  <c r="S371" i="51"/>
  <c r="AE237" i="51"/>
  <c r="S185" i="52"/>
  <c r="AJ185" i="52" s="1"/>
  <c r="Z49" i="51"/>
  <c r="Z54" i="51" s="1"/>
  <c r="Z132" i="51"/>
  <c r="I185" i="52"/>
  <c r="E48" i="51"/>
  <c r="E46" i="51"/>
  <c r="C40" i="51"/>
  <c r="H40" i="51"/>
  <c r="H46" i="51"/>
  <c r="G46" i="51"/>
  <c r="D45" i="51"/>
  <c r="H35" i="51"/>
  <c r="D33" i="51"/>
  <c r="I169" i="51"/>
  <c r="N210" i="51"/>
  <c r="S46" i="51"/>
  <c r="AJ46" i="51" s="1"/>
  <c r="AG158" i="51"/>
  <c r="AG49" i="51"/>
  <c r="AG54" i="51" s="1"/>
  <c r="S129" i="51"/>
  <c r="AJ129" i="51" s="1"/>
  <c r="L51" i="51"/>
  <c r="AJ419" i="52"/>
  <c r="R315" i="52"/>
  <c r="P315" i="52"/>
  <c r="AJ314" i="52"/>
  <c r="N315" i="52"/>
  <c r="T314" i="52"/>
  <c r="L315" i="52"/>
  <c r="Q315" i="52"/>
  <c r="O315" i="52"/>
  <c r="M315" i="52"/>
  <c r="C289" i="52"/>
  <c r="E289" i="52"/>
  <c r="D289" i="52"/>
  <c r="G289" i="52"/>
  <c r="B289" i="52"/>
  <c r="H289" i="52"/>
  <c r="F289" i="52"/>
  <c r="Y419" i="51"/>
  <c r="I166" i="51"/>
  <c r="G41" i="51"/>
  <c r="I347" i="51"/>
  <c r="I409" i="51"/>
  <c r="I222" i="51"/>
  <c r="I324" i="51"/>
  <c r="N236" i="51"/>
  <c r="I192" i="51"/>
  <c r="C34" i="51"/>
  <c r="H47" i="51"/>
  <c r="I376" i="51"/>
  <c r="I402" i="51"/>
  <c r="I268" i="51"/>
  <c r="I250" i="51"/>
  <c r="I178" i="51"/>
  <c r="I385" i="51"/>
  <c r="I400" i="51"/>
  <c r="I326" i="51"/>
  <c r="I305" i="51"/>
  <c r="I296" i="51"/>
  <c r="C44" i="51"/>
  <c r="I143" i="51"/>
  <c r="G47" i="51"/>
  <c r="C37" i="51"/>
  <c r="O314" i="51"/>
  <c r="N392" i="51"/>
  <c r="O210" i="51"/>
  <c r="E53" i="51"/>
  <c r="I415" i="51"/>
  <c r="I80" i="51"/>
  <c r="AD211" i="51"/>
  <c r="I273" i="51"/>
  <c r="S378" i="51"/>
  <c r="AJ378" i="51" s="1"/>
  <c r="I341" i="52"/>
  <c r="R51" i="51"/>
  <c r="G54" i="52"/>
  <c r="S196" i="51"/>
  <c r="AJ196" i="51" s="1"/>
  <c r="S138" i="51"/>
  <c r="AJ138" i="51" s="1"/>
  <c r="M34" i="51"/>
  <c r="S34" i="51" s="1"/>
  <c r="AJ34" i="51" s="1"/>
  <c r="I358" i="51"/>
  <c r="L445" i="52"/>
  <c r="P445" i="52"/>
  <c r="T444" i="52"/>
  <c r="Q445" i="52"/>
  <c r="R445" i="52"/>
  <c r="O445" i="52"/>
  <c r="AJ444" i="52"/>
  <c r="N445" i="52"/>
  <c r="M445" i="52"/>
  <c r="M340" i="51"/>
  <c r="G419" i="52"/>
  <c r="E419" i="52"/>
  <c r="B419" i="52"/>
  <c r="C419" i="52"/>
  <c r="F419" i="52"/>
  <c r="D419" i="52"/>
  <c r="H419" i="52"/>
  <c r="I414" i="51"/>
  <c r="AI413" i="51"/>
  <c r="V418" i="51"/>
  <c r="AI418" i="51" s="1"/>
  <c r="AG419" i="51" s="1"/>
  <c r="S429" i="51"/>
  <c r="AJ429" i="51" s="1"/>
  <c r="AE49" i="51"/>
  <c r="AE54" i="51" s="1"/>
  <c r="I52" i="52"/>
  <c r="M314" i="51"/>
  <c r="Q158" i="51"/>
  <c r="M418" i="51"/>
  <c r="C54" i="52"/>
  <c r="S54" i="52"/>
  <c r="Q210" i="51"/>
  <c r="AE419" i="51"/>
  <c r="I523" i="51"/>
  <c r="I255" i="51"/>
  <c r="I372" i="51"/>
  <c r="I243" i="51"/>
  <c r="I355" i="51"/>
  <c r="O340" i="51"/>
  <c r="M42" i="51"/>
  <c r="AH49" i="51"/>
  <c r="AH54" i="51" s="1"/>
  <c r="AH132" i="51"/>
  <c r="I50" i="52"/>
  <c r="S44" i="51"/>
  <c r="AJ44" i="51" s="1"/>
  <c r="M36" i="51"/>
  <c r="I379" i="51"/>
  <c r="G48" i="51"/>
  <c r="H42" i="51"/>
  <c r="I327" i="51"/>
  <c r="I297" i="51"/>
  <c r="I164" i="51"/>
  <c r="I177" i="51"/>
  <c r="I275" i="51"/>
  <c r="I270" i="51"/>
  <c r="I246" i="51"/>
  <c r="I141" i="51"/>
  <c r="C45" i="51"/>
  <c r="G37" i="51"/>
  <c r="H41" i="51"/>
  <c r="I434" i="51"/>
  <c r="I111" i="51"/>
  <c r="B33" i="51"/>
  <c r="G42" i="51"/>
  <c r="N158" i="51"/>
  <c r="E51" i="51"/>
  <c r="G51" i="51"/>
  <c r="D52" i="51"/>
  <c r="D54" i="52"/>
  <c r="C315" i="52"/>
  <c r="G315" i="52"/>
  <c r="F315" i="52"/>
  <c r="D315" i="52"/>
  <c r="E315" i="52"/>
  <c r="B315" i="52"/>
  <c r="H315" i="52"/>
  <c r="W210" i="51"/>
  <c r="AI210" i="51" s="1"/>
  <c r="Y211" i="51" s="1"/>
  <c r="AI205" i="51"/>
  <c r="AI335" i="51"/>
  <c r="I378" i="51"/>
  <c r="Q288" i="51"/>
  <c r="E497" i="51"/>
  <c r="D497" i="51"/>
  <c r="C497" i="51"/>
  <c r="G497" i="51"/>
  <c r="F497" i="51"/>
  <c r="B497" i="51"/>
  <c r="H497" i="51"/>
  <c r="B549" i="51"/>
  <c r="H549" i="51"/>
  <c r="F549" i="51"/>
  <c r="G549" i="51"/>
  <c r="D549" i="51"/>
  <c r="E549" i="51"/>
  <c r="C549" i="51"/>
  <c r="R444" i="51"/>
  <c r="S294" i="51"/>
  <c r="AJ294" i="51" s="1"/>
  <c r="AJ293" i="51"/>
  <c r="M132" i="51"/>
  <c r="S435" i="51"/>
  <c r="AJ435" i="51" s="1"/>
  <c r="L52" i="51"/>
  <c r="S130" i="51"/>
  <c r="AJ130" i="51" s="1"/>
  <c r="AC419" i="51"/>
  <c r="L393" i="52"/>
  <c r="M393" i="52"/>
  <c r="AJ392" i="52"/>
  <c r="N393" i="52"/>
  <c r="P393" i="52"/>
  <c r="R393" i="52"/>
  <c r="O393" i="52"/>
  <c r="T392" i="52"/>
  <c r="Q393" i="52"/>
  <c r="AC49" i="51"/>
  <c r="AC54" i="51" s="1"/>
  <c r="AC132" i="51"/>
  <c r="R418" i="51"/>
  <c r="I429" i="51"/>
  <c r="AJ319" i="51"/>
  <c r="S167" i="51"/>
  <c r="AJ167" i="51" s="1"/>
  <c r="H53" i="51"/>
  <c r="AA419" i="51"/>
  <c r="I159" i="52"/>
  <c r="I359" i="51"/>
  <c r="I248" i="51"/>
  <c r="I170" i="51"/>
  <c r="I301" i="51"/>
  <c r="I279" i="51"/>
  <c r="I412" i="51"/>
  <c r="I322" i="51"/>
  <c r="I197" i="51"/>
  <c r="C47" i="51"/>
  <c r="D46" i="51"/>
  <c r="I408" i="51"/>
  <c r="I269" i="51"/>
  <c r="I147" i="51"/>
  <c r="AI127" i="51"/>
  <c r="S372" i="51"/>
  <c r="AJ372" i="51" s="1"/>
  <c r="I399" i="51"/>
  <c r="I199" i="51"/>
  <c r="E38" i="51"/>
  <c r="E35" i="51"/>
  <c r="I194" i="51"/>
  <c r="I152" i="51"/>
  <c r="H44" i="51"/>
  <c r="I175" i="51"/>
  <c r="I384" i="51"/>
  <c r="C38" i="51"/>
  <c r="I280" i="51"/>
  <c r="I229" i="51"/>
  <c r="H36" i="51"/>
  <c r="D44" i="51"/>
  <c r="D42" i="51"/>
  <c r="D34" i="51"/>
  <c r="I428" i="51"/>
  <c r="I383" i="51"/>
  <c r="C42" i="51"/>
  <c r="I140" i="51"/>
  <c r="I433" i="51"/>
  <c r="I346" i="51"/>
  <c r="I306" i="51"/>
  <c r="I227" i="51"/>
  <c r="I278" i="51"/>
  <c r="I217" i="51"/>
  <c r="I174" i="51"/>
  <c r="I381" i="51"/>
  <c r="I423" i="51"/>
  <c r="O366" i="51"/>
  <c r="I407" i="51"/>
  <c r="I375" i="51"/>
  <c r="I274" i="51"/>
  <c r="I225" i="51"/>
  <c r="I163" i="51"/>
  <c r="H48" i="51"/>
  <c r="I172" i="51"/>
  <c r="I410" i="51"/>
  <c r="I228" i="51"/>
  <c r="I195" i="51"/>
  <c r="I176" i="51"/>
  <c r="C46" i="51"/>
  <c r="I374" i="51"/>
  <c r="I356" i="51"/>
  <c r="I300" i="51"/>
  <c r="I307" i="51"/>
  <c r="I245" i="51"/>
  <c r="I276" i="51"/>
  <c r="E41" i="51"/>
  <c r="I432" i="51"/>
  <c r="I377" i="51"/>
  <c r="I373" i="51"/>
  <c r="I304" i="51"/>
  <c r="I294" i="51"/>
  <c r="I226" i="51"/>
  <c r="I282" i="51"/>
  <c r="E47" i="51"/>
  <c r="D41" i="51"/>
  <c r="C36" i="51"/>
  <c r="I151" i="51"/>
  <c r="G45" i="51"/>
  <c r="C41" i="51"/>
  <c r="E418" i="51"/>
  <c r="O418" i="51"/>
  <c r="N262" i="51"/>
  <c r="O184" i="51"/>
  <c r="H51" i="51"/>
  <c r="I416" i="51"/>
  <c r="Q392" i="51"/>
  <c r="E445" i="52"/>
  <c r="D445" i="52"/>
  <c r="G445" i="52"/>
  <c r="H445" i="52"/>
  <c r="C445" i="52"/>
  <c r="B445" i="52"/>
  <c r="F445" i="52"/>
  <c r="S403" i="51"/>
  <c r="AJ403" i="51" s="1"/>
  <c r="N33" i="51"/>
  <c r="S152" i="51"/>
  <c r="AJ152" i="51" s="1"/>
  <c r="AI367" i="52"/>
  <c r="N42" i="51"/>
  <c r="S42" i="51" s="1"/>
  <c r="AJ42" i="51" s="1"/>
  <c r="F393" i="52"/>
  <c r="G393" i="52"/>
  <c r="H393" i="52"/>
  <c r="C393" i="52"/>
  <c r="E393" i="52"/>
  <c r="B393" i="52"/>
  <c r="D393" i="52"/>
  <c r="R210" i="51"/>
  <c r="AI439" i="51"/>
  <c r="AD419" i="51"/>
  <c r="I435" i="51"/>
  <c r="AI361" i="51"/>
  <c r="V366" i="51"/>
  <c r="B52" i="51"/>
  <c r="I130" i="51"/>
  <c r="AJ267" i="51"/>
  <c r="G471" i="51"/>
  <c r="E471" i="51"/>
  <c r="D471" i="51"/>
  <c r="H471" i="51"/>
  <c r="B471" i="51"/>
  <c r="F471" i="51"/>
  <c r="C471" i="51"/>
  <c r="AJ241" i="51"/>
  <c r="AJ189" i="51"/>
  <c r="Q314" i="51"/>
  <c r="R392" i="51"/>
  <c r="AJ137" i="51"/>
  <c r="S33" i="51"/>
  <c r="AD49" i="51"/>
  <c r="AD54" i="51" s="1"/>
  <c r="AD132" i="51"/>
  <c r="S247" i="51"/>
  <c r="AJ247" i="51" s="1"/>
  <c r="Z237" i="51"/>
  <c r="H43" i="51"/>
  <c r="D48" i="51"/>
  <c r="I293" i="51"/>
  <c r="I271" i="51"/>
  <c r="C35" i="51"/>
  <c r="I249" i="51"/>
  <c r="G262" i="51"/>
  <c r="I200" i="51"/>
  <c r="I298" i="51"/>
  <c r="I277" i="51"/>
  <c r="G43" i="51"/>
  <c r="O158" i="51"/>
  <c r="O392" i="51"/>
  <c r="W237" i="51"/>
  <c r="Q263" i="52"/>
  <c r="T262" i="52"/>
  <c r="P263" i="52"/>
  <c r="R263" i="52"/>
  <c r="O263" i="52"/>
  <c r="M263" i="52"/>
  <c r="L263" i="52"/>
  <c r="N263" i="52"/>
  <c r="AJ262" i="52"/>
  <c r="I398" i="51"/>
  <c r="I281" i="51"/>
  <c r="I204" i="51"/>
  <c r="E44" i="51"/>
  <c r="C39" i="51"/>
  <c r="E36" i="51"/>
  <c r="I426" i="51"/>
  <c r="I404" i="51"/>
  <c r="I371" i="51"/>
  <c r="I357" i="51"/>
  <c r="I334" i="51"/>
  <c r="I254" i="51"/>
  <c r="I256" i="51"/>
  <c r="C48" i="51"/>
  <c r="I138" i="51"/>
  <c r="I405" i="51"/>
  <c r="I354" i="51"/>
  <c r="I323" i="51"/>
  <c r="I353" i="51"/>
  <c r="I299" i="51"/>
  <c r="I215" i="51"/>
  <c r="I272" i="51"/>
  <c r="I139" i="51"/>
  <c r="E42" i="51"/>
  <c r="G35" i="51"/>
  <c r="D47" i="51"/>
  <c r="I427" i="51"/>
  <c r="I303" i="51"/>
  <c r="I224" i="51"/>
  <c r="I203" i="51"/>
  <c r="I171" i="51"/>
  <c r="I149" i="51"/>
  <c r="G36" i="51"/>
  <c r="O444" i="51"/>
  <c r="O262" i="51"/>
  <c r="L184" i="51"/>
  <c r="O288" i="51"/>
  <c r="E52" i="51"/>
  <c r="D51" i="51"/>
  <c r="S211" i="52"/>
  <c r="AJ211" i="52" s="1"/>
  <c r="S53" i="51"/>
  <c r="AJ53" i="51" s="1"/>
  <c r="N366" i="51"/>
  <c r="AA49" i="51"/>
  <c r="AA54" i="51" s="1"/>
  <c r="AA132" i="51"/>
  <c r="S220" i="51"/>
  <c r="AJ220" i="51" s="1"/>
  <c r="S243" i="51"/>
  <c r="AJ243" i="51" s="1"/>
  <c r="AA237" i="51"/>
  <c r="L367" i="52"/>
  <c r="AJ366" i="52"/>
  <c r="N367" i="52"/>
  <c r="R367" i="52"/>
  <c r="M367" i="52"/>
  <c r="T366" i="52"/>
  <c r="P367" i="52"/>
  <c r="O367" i="52"/>
  <c r="Q367" i="52"/>
  <c r="E54" i="52"/>
  <c r="D53" i="51"/>
  <c r="M392" i="51"/>
  <c r="M184" i="51"/>
  <c r="I403" i="51"/>
  <c r="S218" i="51"/>
  <c r="AJ218" i="51" s="1"/>
  <c r="S225" i="51"/>
  <c r="AJ225" i="51" s="1"/>
  <c r="AJ215" i="51"/>
  <c r="M210" i="51"/>
  <c r="R340" i="51"/>
  <c r="Q340" i="51"/>
  <c r="Q444" i="51"/>
  <c r="S216" i="51"/>
  <c r="AJ216" i="51" s="1"/>
  <c r="L288" i="51"/>
  <c r="L40" i="51"/>
  <c r="H263" i="52"/>
  <c r="G263" i="52"/>
  <c r="C263" i="52"/>
  <c r="E263" i="52"/>
  <c r="D263" i="52"/>
  <c r="F263" i="52"/>
  <c r="B263" i="52"/>
  <c r="AJ443" i="51"/>
  <c r="AC159" i="51"/>
  <c r="AI387" i="51"/>
  <c r="V392" i="51"/>
  <c r="X49" i="51"/>
  <c r="X54" i="51" s="1"/>
  <c r="R288" i="51"/>
  <c r="S128" i="51"/>
  <c r="AJ128" i="51" s="1"/>
  <c r="Y49" i="51"/>
  <c r="Y54" i="51" s="1"/>
  <c r="Y132" i="51"/>
  <c r="S47" i="51"/>
  <c r="L366" i="51"/>
  <c r="AJ111" i="51"/>
  <c r="I247" i="51"/>
  <c r="AI33" i="51"/>
  <c r="Q159" i="52"/>
  <c r="L159" i="52"/>
  <c r="N159" i="52"/>
  <c r="P159" i="52"/>
  <c r="T158" i="52"/>
  <c r="O159" i="52"/>
  <c r="AJ158" i="52"/>
  <c r="M159" i="52"/>
  <c r="R159" i="52"/>
  <c r="L38" i="51"/>
  <c r="N289" i="52"/>
  <c r="O289" i="52"/>
  <c r="M289" i="52"/>
  <c r="T288" i="52"/>
  <c r="AJ288" i="52"/>
  <c r="Q289" i="52"/>
  <c r="P289" i="52"/>
  <c r="R289" i="52"/>
  <c r="L289" i="52"/>
  <c r="X444" i="51"/>
  <c r="I129" i="51" l="1"/>
  <c r="R49" i="51"/>
  <c r="AH341" i="51"/>
  <c r="S439" i="51"/>
  <c r="AJ439" i="51" s="1"/>
  <c r="AC211" i="51"/>
  <c r="I121" i="51"/>
  <c r="I112" i="51"/>
  <c r="B47" i="51"/>
  <c r="S361" i="51"/>
  <c r="AJ361" i="51" s="1"/>
  <c r="AI55" i="52"/>
  <c r="I128" i="51"/>
  <c r="AJ47" i="51"/>
  <c r="S231" i="51"/>
  <c r="AJ231" i="51" s="1"/>
  <c r="C418" i="51"/>
  <c r="AG211" i="51"/>
  <c r="B46" i="51"/>
  <c r="S263" i="52"/>
  <c r="AJ263" i="52" s="1"/>
  <c r="I122" i="51"/>
  <c r="B288" i="51"/>
  <c r="AH237" i="51"/>
  <c r="AI132" i="51"/>
  <c r="I471" i="51"/>
  <c r="M49" i="51"/>
  <c r="E55" i="52"/>
  <c r="H55" i="52"/>
  <c r="C55" i="52"/>
  <c r="F55" i="52"/>
  <c r="D55" i="52"/>
  <c r="B55" i="52"/>
  <c r="G55" i="52"/>
  <c r="R54" i="51"/>
  <c r="B418" i="51"/>
  <c r="E340" i="51"/>
  <c r="G210" i="51"/>
  <c r="S445" i="52"/>
  <c r="AJ445" i="52" s="1"/>
  <c r="AI314" i="51"/>
  <c r="V315" i="51" s="1"/>
  <c r="L49" i="51"/>
  <c r="S127" i="51"/>
  <c r="L132" i="51"/>
  <c r="G340" i="51"/>
  <c r="S236" i="51"/>
  <c r="S258" i="51"/>
  <c r="AJ258" i="51" s="1"/>
  <c r="E392" i="51"/>
  <c r="AI366" i="51"/>
  <c r="V367" i="51"/>
  <c r="I445" i="52"/>
  <c r="C33" i="51"/>
  <c r="I497" i="51"/>
  <c r="L55" i="52"/>
  <c r="P55" i="52"/>
  <c r="R55" i="52"/>
  <c r="M55" i="52"/>
  <c r="O55" i="52"/>
  <c r="T54" i="52"/>
  <c r="N55" i="52"/>
  <c r="AJ54" i="52"/>
  <c r="Q55" i="52"/>
  <c r="B81" i="51"/>
  <c r="F81" i="51"/>
  <c r="H81" i="51"/>
  <c r="G81" i="51"/>
  <c r="D81" i="51"/>
  <c r="C81" i="51"/>
  <c r="E81" i="51"/>
  <c r="I289" i="52"/>
  <c r="B51" i="51"/>
  <c r="D314" i="51"/>
  <c r="I137" i="51"/>
  <c r="I113" i="51"/>
  <c r="V159" i="51"/>
  <c r="AB159" i="51"/>
  <c r="G366" i="51"/>
  <c r="R184" i="51"/>
  <c r="S159" i="52"/>
  <c r="AJ159" i="52" s="1"/>
  <c r="H184" i="51"/>
  <c r="S40" i="51"/>
  <c r="AJ40" i="51" s="1"/>
  <c r="G418" i="51"/>
  <c r="I393" i="52"/>
  <c r="D262" i="51"/>
  <c r="C132" i="51"/>
  <c r="S52" i="51"/>
  <c r="AJ52" i="51" s="1"/>
  <c r="D158" i="51"/>
  <c r="B132" i="51"/>
  <c r="V419" i="51"/>
  <c r="AB419" i="51"/>
  <c r="AH419" i="51"/>
  <c r="W419" i="51"/>
  <c r="D392" i="51"/>
  <c r="S315" i="52"/>
  <c r="AJ315" i="52" s="1"/>
  <c r="D210" i="51"/>
  <c r="AE211" i="51"/>
  <c r="S283" i="51"/>
  <c r="B158" i="51"/>
  <c r="I237" i="52"/>
  <c r="Q49" i="51"/>
  <c r="Q132" i="51"/>
  <c r="B35" i="51"/>
  <c r="B43" i="51"/>
  <c r="W159" i="51"/>
  <c r="AF159" i="51"/>
  <c r="X159" i="51"/>
  <c r="AF211" i="51"/>
  <c r="S38" i="51"/>
  <c r="AJ38" i="51" s="1"/>
  <c r="C392" i="51"/>
  <c r="G392" i="51"/>
  <c r="G288" i="51"/>
  <c r="I263" i="52"/>
  <c r="H392" i="51"/>
  <c r="S388" i="51"/>
  <c r="I319" i="51"/>
  <c r="AD159" i="51"/>
  <c r="B34" i="51"/>
  <c r="B210" i="51"/>
  <c r="B39" i="51"/>
  <c r="S413" i="51"/>
  <c r="S36" i="51"/>
  <c r="AJ36" i="51" s="1"/>
  <c r="I116" i="51"/>
  <c r="AI49" i="51"/>
  <c r="V54" i="51"/>
  <c r="S444" i="51"/>
  <c r="I53" i="51"/>
  <c r="I126" i="51"/>
  <c r="S366" i="51"/>
  <c r="D288" i="51"/>
  <c r="X211" i="51"/>
  <c r="S184" i="51"/>
  <c r="C158" i="51"/>
  <c r="M444" i="51"/>
  <c r="Z419" i="51"/>
  <c r="S257" i="51"/>
  <c r="AJ257" i="51" s="1"/>
  <c r="L262" i="51"/>
  <c r="I52" i="51"/>
  <c r="I47" i="51"/>
  <c r="H366" i="51"/>
  <c r="E210" i="51"/>
  <c r="I413" i="51"/>
  <c r="AI444" i="51"/>
  <c r="H340" i="51"/>
  <c r="E444" i="51"/>
  <c r="E158" i="51"/>
  <c r="C236" i="51"/>
  <c r="B38" i="51"/>
  <c r="S51" i="51"/>
  <c r="AJ51" i="51" s="1"/>
  <c r="H288" i="51"/>
  <c r="B48" i="51"/>
  <c r="V341" i="51"/>
  <c r="AB341" i="51"/>
  <c r="AG341" i="51"/>
  <c r="AE341" i="51"/>
  <c r="AI262" i="51"/>
  <c r="AF341" i="51"/>
  <c r="S284" i="51"/>
  <c r="AJ284" i="51" s="1"/>
  <c r="B444" i="51"/>
  <c r="S179" i="51"/>
  <c r="AJ179" i="51" s="1"/>
  <c r="S362" i="51"/>
  <c r="AJ362" i="51" s="1"/>
  <c r="S232" i="51"/>
  <c r="AJ232" i="51" s="1"/>
  <c r="S310" i="51"/>
  <c r="AJ310" i="51" s="1"/>
  <c r="C210" i="51"/>
  <c r="W341" i="51"/>
  <c r="S180" i="51"/>
  <c r="AJ180" i="51" s="1"/>
  <c r="O49" i="51"/>
  <c r="O132" i="51"/>
  <c r="B340" i="51"/>
  <c r="G314" i="51"/>
  <c r="S262" i="51"/>
  <c r="N54" i="51"/>
  <c r="B36" i="51"/>
  <c r="I118" i="51"/>
  <c r="Z341" i="51"/>
  <c r="I117" i="51"/>
  <c r="C444" i="51"/>
  <c r="W211" i="51"/>
  <c r="AB211" i="51"/>
  <c r="AH211" i="51"/>
  <c r="V211" i="51"/>
  <c r="Z211" i="51"/>
  <c r="B366" i="51"/>
  <c r="B262" i="51"/>
  <c r="M54" i="51"/>
  <c r="B45" i="51"/>
  <c r="I120" i="51"/>
  <c r="D132" i="51"/>
  <c r="AI184" i="51"/>
  <c r="V185" i="51" s="1"/>
  <c r="S335" i="51"/>
  <c r="L340" i="51"/>
  <c r="G184" i="51"/>
  <c r="C314" i="51"/>
  <c r="S43" i="51"/>
  <c r="AJ43" i="51" s="1"/>
  <c r="H262" i="51"/>
  <c r="V237" i="51"/>
  <c r="AB237" i="51"/>
  <c r="AC237" i="51"/>
  <c r="AG237" i="51"/>
  <c r="I417" i="51"/>
  <c r="H418" i="51"/>
  <c r="G236" i="51"/>
  <c r="X419" i="51"/>
  <c r="M366" i="51"/>
  <c r="C262" i="51"/>
  <c r="I46" i="51"/>
  <c r="C366" i="51"/>
  <c r="B41" i="51"/>
  <c r="B236" i="51"/>
  <c r="E288" i="51"/>
  <c r="E366" i="51"/>
  <c r="I189" i="51"/>
  <c r="I419" i="52"/>
  <c r="AI392" i="51"/>
  <c r="V393" i="51"/>
  <c r="G444" i="51"/>
  <c r="C184" i="51"/>
  <c r="S367" i="52"/>
  <c r="AJ367" i="52" s="1"/>
  <c r="I115" i="51"/>
  <c r="H132" i="51"/>
  <c r="H314" i="51"/>
  <c r="L54" i="51"/>
  <c r="AH159" i="51"/>
  <c r="E184" i="51"/>
  <c r="I114" i="51"/>
  <c r="G158" i="51"/>
  <c r="B40" i="51"/>
  <c r="S309" i="51"/>
  <c r="L314" i="51"/>
  <c r="S205" i="51"/>
  <c r="L210" i="51"/>
  <c r="I345" i="51"/>
  <c r="I241" i="51"/>
  <c r="E314" i="51"/>
  <c r="I123" i="51"/>
  <c r="AG159" i="51"/>
  <c r="B42" i="51"/>
  <c r="AJ371" i="51"/>
  <c r="D184" i="51"/>
  <c r="E236" i="51"/>
  <c r="AA341" i="51"/>
  <c r="AI288" i="51"/>
  <c r="AA211" i="51"/>
  <c r="S206" i="51"/>
  <c r="AJ206" i="51" s="1"/>
  <c r="H210" i="51"/>
  <c r="B314" i="51"/>
  <c r="S387" i="51"/>
  <c r="AJ387" i="51" s="1"/>
  <c r="L392" i="51"/>
  <c r="D366" i="51"/>
  <c r="S336" i="51"/>
  <c r="AJ336" i="51" s="1"/>
  <c r="B184" i="51"/>
  <c r="S289" i="52"/>
  <c r="AJ289" i="52" s="1"/>
  <c r="E262" i="51"/>
  <c r="B37" i="51"/>
  <c r="H33" i="51"/>
  <c r="AJ33" i="51"/>
  <c r="Z159" i="51"/>
  <c r="N49" i="51"/>
  <c r="N132" i="51"/>
  <c r="B44" i="51"/>
  <c r="I125" i="51"/>
  <c r="I124" i="51"/>
  <c r="S393" i="52"/>
  <c r="AJ393" i="52" s="1"/>
  <c r="H444" i="51"/>
  <c r="I549" i="51"/>
  <c r="I315" i="52"/>
  <c r="H158" i="51"/>
  <c r="I397" i="51"/>
  <c r="I418" i="51" s="1"/>
  <c r="C340" i="51"/>
  <c r="S153" i="51"/>
  <c r="L158" i="51"/>
  <c r="D236" i="51"/>
  <c r="I119" i="51"/>
  <c r="D340" i="51"/>
  <c r="G132" i="51"/>
  <c r="H236" i="51"/>
  <c r="Y159" i="51"/>
  <c r="AC341" i="51"/>
  <c r="I283" i="51"/>
  <c r="I288" i="51" s="1"/>
  <c r="X341" i="51"/>
  <c r="D444" i="51"/>
  <c r="Y341" i="51"/>
  <c r="AF237" i="51"/>
  <c r="AF419" i="51"/>
  <c r="Y237" i="51"/>
  <c r="I538" i="50"/>
  <c r="I516" i="50"/>
  <c r="I511" i="50"/>
  <c r="I508" i="50"/>
  <c r="C288" i="51" l="1"/>
  <c r="AI211" i="51"/>
  <c r="S392" i="51"/>
  <c r="G49" i="51"/>
  <c r="G54" i="51" s="1"/>
  <c r="B49" i="51"/>
  <c r="I206" i="51"/>
  <c r="C49" i="51"/>
  <c r="G289" i="51"/>
  <c r="E289" i="51"/>
  <c r="F289" i="51"/>
  <c r="H289" i="51"/>
  <c r="C289" i="51"/>
  <c r="D289" i="51"/>
  <c r="B289" i="51"/>
  <c r="I449" i="50"/>
  <c r="I469" i="50"/>
  <c r="I478" i="50"/>
  <c r="I483" i="50"/>
  <c r="I493" i="50"/>
  <c r="I527" i="50"/>
  <c r="I531" i="50"/>
  <c r="I535" i="50"/>
  <c r="I539" i="50"/>
  <c r="I543" i="50"/>
  <c r="I547" i="50"/>
  <c r="I232" i="51"/>
  <c r="I310" i="51"/>
  <c r="I45" i="51"/>
  <c r="Z263" i="51"/>
  <c r="AB263" i="51"/>
  <c r="W263" i="51"/>
  <c r="AE263" i="51"/>
  <c r="X263" i="51"/>
  <c r="AC263" i="51"/>
  <c r="AA263" i="51"/>
  <c r="AG263" i="51"/>
  <c r="AD263" i="51"/>
  <c r="Y263" i="51"/>
  <c r="AH263" i="51"/>
  <c r="AF263" i="51"/>
  <c r="T184" i="51"/>
  <c r="AJ184" i="51"/>
  <c r="P185" i="51"/>
  <c r="Q185" i="51"/>
  <c r="R185" i="51"/>
  <c r="O185" i="51"/>
  <c r="M185" i="51"/>
  <c r="N185" i="51"/>
  <c r="L185" i="51"/>
  <c r="AJ413" i="51"/>
  <c r="S418" i="51"/>
  <c r="I34" i="51"/>
  <c r="G50" i="51"/>
  <c r="S49" i="51"/>
  <c r="AJ49" i="51" s="1"/>
  <c r="I489" i="50"/>
  <c r="I501" i="50"/>
  <c r="I505" i="50"/>
  <c r="I509" i="50"/>
  <c r="I513" i="50"/>
  <c r="I517" i="50"/>
  <c r="I521" i="50"/>
  <c r="I554" i="50"/>
  <c r="I558" i="50"/>
  <c r="I562" i="50"/>
  <c r="I566" i="50"/>
  <c r="I570" i="50"/>
  <c r="I388" i="51"/>
  <c r="AJ153" i="51"/>
  <c r="S158" i="51"/>
  <c r="AJ205" i="51"/>
  <c r="S210" i="51"/>
  <c r="I36" i="51"/>
  <c r="I439" i="51"/>
  <c r="I444" i="51" s="1"/>
  <c r="I361" i="51"/>
  <c r="C54" i="51"/>
  <c r="I55" i="52"/>
  <c r="I458" i="50"/>
  <c r="I484" i="50"/>
  <c r="I532" i="50"/>
  <c r="AD445" i="51"/>
  <c r="AB445" i="51"/>
  <c r="V445" i="51"/>
  <c r="W445" i="51"/>
  <c r="Z445" i="51"/>
  <c r="AF445" i="51"/>
  <c r="AA445" i="51"/>
  <c r="AE445" i="51"/>
  <c r="AG445" i="51"/>
  <c r="AH445" i="51"/>
  <c r="AC445" i="51"/>
  <c r="Y445" i="51"/>
  <c r="Z315" i="51"/>
  <c r="AB315" i="51"/>
  <c r="AH315" i="51"/>
  <c r="AA315" i="51"/>
  <c r="AG315" i="51"/>
  <c r="AD315" i="51"/>
  <c r="X315" i="51"/>
  <c r="AC315" i="51"/>
  <c r="Y315" i="51"/>
  <c r="AF315" i="51"/>
  <c r="W315" i="51"/>
  <c r="AE315" i="51"/>
  <c r="I510" i="50"/>
  <c r="I567" i="50"/>
  <c r="I41" i="51"/>
  <c r="X445" i="51"/>
  <c r="I467" i="50"/>
  <c r="I476" i="50"/>
  <c r="I480" i="50"/>
  <c r="I486" i="50"/>
  <c r="I491" i="50"/>
  <c r="I495" i="50"/>
  <c r="I529" i="50"/>
  <c r="I533" i="50"/>
  <c r="I537" i="50"/>
  <c r="I541" i="50"/>
  <c r="I545" i="50"/>
  <c r="I336" i="51"/>
  <c r="F419" i="51"/>
  <c r="E419" i="51"/>
  <c r="H419" i="51"/>
  <c r="G419" i="51"/>
  <c r="B419" i="51"/>
  <c r="C419" i="51"/>
  <c r="D419" i="51"/>
  <c r="D49" i="51"/>
  <c r="AF393" i="51"/>
  <c r="AB393" i="51"/>
  <c r="AD393" i="51"/>
  <c r="Z393" i="51"/>
  <c r="AC393" i="51"/>
  <c r="X393" i="51"/>
  <c r="AA393" i="51"/>
  <c r="Y393" i="51"/>
  <c r="AG393" i="51"/>
  <c r="AH393" i="51"/>
  <c r="AE393" i="51"/>
  <c r="W393" i="51"/>
  <c r="AJ335" i="51"/>
  <c r="S340" i="51"/>
  <c r="AI341" i="51"/>
  <c r="E49" i="51"/>
  <c r="N367" i="51"/>
  <c r="L367" i="51"/>
  <c r="Q367" i="51"/>
  <c r="T366" i="51"/>
  <c r="M367" i="51"/>
  <c r="AJ366" i="51"/>
  <c r="O367" i="51"/>
  <c r="R367" i="51"/>
  <c r="P367" i="51"/>
  <c r="I39" i="51"/>
  <c r="I257" i="51"/>
  <c r="I35" i="51"/>
  <c r="AJ283" i="51"/>
  <c r="S288" i="51"/>
  <c r="AI419" i="51"/>
  <c r="B54" i="51"/>
  <c r="I335" i="51"/>
  <c r="I153" i="51"/>
  <c r="I158" i="51" s="1"/>
  <c r="I454" i="50"/>
  <c r="I479" i="50"/>
  <c r="I528" i="50"/>
  <c r="I544" i="50"/>
  <c r="I387" i="51"/>
  <c r="I392" i="51" s="1"/>
  <c r="B392" i="51"/>
  <c r="I506" i="50"/>
  <c r="I563" i="50"/>
  <c r="I179" i="51"/>
  <c r="I184" i="51" s="1"/>
  <c r="AI237" i="51"/>
  <c r="O54" i="51"/>
  <c r="I487" i="50"/>
  <c r="I503" i="50"/>
  <c r="I507" i="50"/>
  <c r="I515" i="50"/>
  <c r="I519" i="50"/>
  <c r="I556" i="50"/>
  <c r="I560" i="50"/>
  <c r="I564" i="50"/>
  <c r="I568" i="50"/>
  <c r="I572" i="50"/>
  <c r="I180" i="51"/>
  <c r="Q393" i="51"/>
  <c r="T392" i="51"/>
  <c r="R393" i="51"/>
  <c r="P393" i="51"/>
  <c r="AJ392" i="51"/>
  <c r="N393" i="51"/>
  <c r="O393" i="51"/>
  <c r="L393" i="51"/>
  <c r="M393" i="51"/>
  <c r="I284" i="51"/>
  <c r="M263" i="51"/>
  <c r="AJ262" i="51"/>
  <c r="R263" i="51"/>
  <c r="P263" i="51"/>
  <c r="N263" i="51"/>
  <c r="Q263" i="51"/>
  <c r="T262" i="51"/>
  <c r="O263" i="51"/>
  <c r="L263" i="51"/>
  <c r="I38" i="51"/>
  <c r="E50" i="51"/>
  <c r="E132" i="51"/>
  <c r="H49" i="51"/>
  <c r="I81" i="51"/>
  <c r="I33" i="51"/>
  <c r="I450" i="50"/>
  <c r="I490" i="50"/>
  <c r="I540" i="50"/>
  <c r="AA289" i="51"/>
  <c r="AB289" i="51"/>
  <c r="W289" i="51"/>
  <c r="AG289" i="51"/>
  <c r="V289" i="51"/>
  <c r="Y289" i="51"/>
  <c r="AD289" i="51"/>
  <c r="AH289" i="51"/>
  <c r="Z289" i="51"/>
  <c r="AF289" i="51"/>
  <c r="AC289" i="51"/>
  <c r="AE289" i="51"/>
  <c r="I514" i="50"/>
  <c r="AI54" i="51"/>
  <c r="V55" i="51" s="1"/>
  <c r="I468" i="50"/>
  <c r="I477" i="50"/>
  <c r="I481" i="50"/>
  <c r="I492" i="50"/>
  <c r="I530" i="50"/>
  <c r="I534" i="50"/>
  <c r="I542" i="50"/>
  <c r="I546" i="50"/>
  <c r="D50" i="51"/>
  <c r="I440" i="51"/>
  <c r="H54" i="51"/>
  <c r="I309" i="51"/>
  <c r="I314" i="51" s="1"/>
  <c r="I42" i="51"/>
  <c r="I262" i="51"/>
  <c r="I40" i="51"/>
  <c r="AA185" i="51"/>
  <c r="AB185" i="51"/>
  <c r="AH185" i="51"/>
  <c r="AG185" i="51"/>
  <c r="Y185" i="51"/>
  <c r="AI185" i="51" s="1"/>
  <c r="AD185" i="51"/>
  <c r="AE185" i="51"/>
  <c r="Z185" i="51"/>
  <c r="X185" i="51"/>
  <c r="AC185" i="51"/>
  <c r="AF185" i="51"/>
  <c r="W185" i="51"/>
  <c r="I48" i="51"/>
  <c r="H50" i="51"/>
  <c r="Q54" i="51"/>
  <c r="W367" i="51"/>
  <c r="AB367" i="51"/>
  <c r="X367" i="51"/>
  <c r="AC367" i="51"/>
  <c r="AD367" i="51"/>
  <c r="AF367" i="51"/>
  <c r="AE367" i="51"/>
  <c r="AG367" i="51"/>
  <c r="Y367" i="51"/>
  <c r="Z367" i="51"/>
  <c r="AH367" i="51"/>
  <c r="AA367" i="51"/>
  <c r="I462" i="50"/>
  <c r="I494" i="50"/>
  <c r="I536" i="50"/>
  <c r="I258" i="51"/>
  <c r="P445" i="51"/>
  <c r="N445" i="51"/>
  <c r="O445" i="51"/>
  <c r="L445" i="51"/>
  <c r="Q445" i="51"/>
  <c r="T444" i="51"/>
  <c r="AJ444" i="51"/>
  <c r="R445" i="51"/>
  <c r="M445" i="51"/>
  <c r="S154" i="51"/>
  <c r="AJ154" i="51" s="1"/>
  <c r="L50" i="51"/>
  <c r="I485" i="50"/>
  <c r="I502" i="50"/>
  <c r="I518" i="50"/>
  <c r="I555" i="50"/>
  <c r="I559" i="50"/>
  <c r="I571" i="50"/>
  <c r="X289" i="51"/>
  <c r="AJ309" i="51"/>
  <c r="S314" i="51"/>
  <c r="I43" i="51"/>
  <c r="I51" i="51"/>
  <c r="I482" i="50"/>
  <c r="I488" i="50"/>
  <c r="I504" i="50"/>
  <c r="I512" i="50"/>
  <c r="I520" i="50"/>
  <c r="I553" i="50"/>
  <c r="I557" i="50"/>
  <c r="I561" i="50"/>
  <c r="I565" i="50"/>
  <c r="I569" i="50"/>
  <c r="I573" i="50"/>
  <c r="I205" i="51"/>
  <c r="I210" i="51" s="1"/>
  <c r="I44" i="51"/>
  <c r="I37" i="51"/>
  <c r="I366" i="51"/>
  <c r="I231" i="51"/>
  <c r="I236" i="51" s="1"/>
  <c r="V263" i="51"/>
  <c r="C50" i="51"/>
  <c r="I340" i="51"/>
  <c r="I127" i="51"/>
  <c r="I132" i="51" s="1"/>
  <c r="AI159" i="51"/>
  <c r="S55" i="52"/>
  <c r="AJ55" i="52" s="1"/>
  <c r="R237" i="51"/>
  <c r="AJ236" i="51"/>
  <c r="T236" i="51"/>
  <c r="P237" i="51"/>
  <c r="Q237" i="51"/>
  <c r="N237" i="51"/>
  <c r="L237" i="51"/>
  <c r="O237" i="51"/>
  <c r="M237" i="51"/>
  <c r="AJ127" i="51"/>
  <c r="S132" i="51"/>
  <c r="AG53" i="50"/>
  <c r="AH158" i="50"/>
  <c r="AG51" i="50"/>
  <c r="AG36" i="50"/>
  <c r="AH39" i="50"/>
  <c r="AH44" i="50"/>
  <c r="AG262" i="50"/>
  <c r="AG288" i="50"/>
  <c r="AI284" i="50"/>
  <c r="AI285" i="50"/>
  <c r="AJ285" i="50" s="1"/>
  <c r="AC314" i="50"/>
  <c r="AE340" i="50"/>
  <c r="AI362" i="50"/>
  <c r="AI365" i="50"/>
  <c r="AJ365" i="50" s="1"/>
  <c r="AI391" i="50"/>
  <c r="AJ391" i="50" s="1"/>
  <c r="AH444" i="50"/>
  <c r="P95" i="50"/>
  <c r="AE288" i="50" l="1"/>
  <c r="AG52" i="50"/>
  <c r="AH35" i="50"/>
  <c r="AC340" i="50"/>
  <c r="AC288" i="50"/>
  <c r="AG48" i="50"/>
  <c r="AI154" i="50"/>
  <c r="S445" i="51"/>
  <c r="AJ445" i="51" s="1"/>
  <c r="AI206" i="50"/>
  <c r="I574" i="50"/>
  <c r="AI289" i="51"/>
  <c r="S54" i="51"/>
  <c r="F79" i="50"/>
  <c r="AH340" i="50"/>
  <c r="AI209" i="50"/>
  <c r="AJ209" i="50" s="1"/>
  <c r="AH314" i="50"/>
  <c r="AH41" i="50"/>
  <c r="AH37" i="50"/>
  <c r="AH33" i="50"/>
  <c r="AI393" i="51"/>
  <c r="AI315" i="51"/>
  <c r="AI417" i="50"/>
  <c r="AJ417" i="50" s="1"/>
  <c r="AI415" i="50"/>
  <c r="AJ415" i="50" s="1"/>
  <c r="AI363" i="50"/>
  <c r="AJ363" i="50" s="1"/>
  <c r="AI312" i="50"/>
  <c r="AJ312" i="50" s="1"/>
  <c r="AI287" i="50"/>
  <c r="AJ287" i="50" s="1"/>
  <c r="AI258" i="50"/>
  <c r="AH288" i="50"/>
  <c r="AH53" i="50"/>
  <c r="AI181" i="50"/>
  <c r="AJ181" i="50" s="1"/>
  <c r="AH46" i="50"/>
  <c r="AH418" i="50"/>
  <c r="AI313" i="50"/>
  <c r="AJ313" i="50" s="1"/>
  <c r="AG366" i="50"/>
  <c r="AI261" i="50"/>
  <c r="AJ261" i="50" s="1"/>
  <c r="AH42" i="50"/>
  <c r="AG38" i="50"/>
  <c r="AG34" i="50"/>
  <c r="AI367" i="51"/>
  <c r="AI414" i="50"/>
  <c r="AE418" i="50"/>
  <c r="AC418" i="50"/>
  <c r="AE314" i="50"/>
  <c r="AI235" i="50"/>
  <c r="AJ235" i="50" s="1"/>
  <c r="AG314" i="50"/>
  <c r="AH262" i="50"/>
  <c r="AI157" i="50"/>
  <c r="AJ157" i="50" s="1"/>
  <c r="AA43" i="50"/>
  <c r="W42" i="50"/>
  <c r="AG37" i="50"/>
  <c r="F133" i="51"/>
  <c r="B133" i="51"/>
  <c r="C133" i="51"/>
  <c r="G133" i="51"/>
  <c r="H133" i="51"/>
  <c r="E133" i="51"/>
  <c r="D133" i="51"/>
  <c r="AD418" i="50"/>
  <c r="AI356" i="50"/>
  <c r="AI303" i="50"/>
  <c r="AI348" i="50"/>
  <c r="AI251" i="50"/>
  <c r="AC262" i="50"/>
  <c r="AC34" i="50"/>
  <c r="P97" i="50"/>
  <c r="P19" i="50" s="1"/>
  <c r="P85" i="50"/>
  <c r="AA444" i="50"/>
  <c r="AG40" i="50"/>
  <c r="AI423" i="50"/>
  <c r="V444" i="50"/>
  <c r="AI388" i="50"/>
  <c r="AI374" i="50"/>
  <c r="AI347" i="50"/>
  <c r="AC366" i="50"/>
  <c r="AI339" i="50"/>
  <c r="AJ339" i="50" s="1"/>
  <c r="AI352" i="50"/>
  <c r="AF340" i="50"/>
  <c r="AD314" i="50"/>
  <c r="AC210" i="50"/>
  <c r="AI208" i="50"/>
  <c r="AJ208" i="50" s="1"/>
  <c r="AI200" i="50"/>
  <c r="AD210" i="50"/>
  <c r="AI165" i="50"/>
  <c r="AC184" i="50"/>
  <c r="AC52" i="50"/>
  <c r="AI129" i="50"/>
  <c r="V51" i="50"/>
  <c r="AD44" i="50"/>
  <c r="AI121" i="50"/>
  <c r="V43" i="50"/>
  <c r="AC36" i="50"/>
  <c r="W35" i="50"/>
  <c r="AA33" i="50"/>
  <c r="AA132" i="50"/>
  <c r="AG50" i="50"/>
  <c r="AI178" i="50"/>
  <c r="V53" i="50"/>
  <c r="AI131" i="50"/>
  <c r="AJ131" i="50" s="1"/>
  <c r="AF51" i="50"/>
  <c r="AA50" i="50"/>
  <c r="AI127" i="50"/>
  <c r="AE47" i="50"/>
  <c r="W45" i="50"/>
  <c r="AE43" i="50"/>
  <c r="AA42" i="50"/>
  <c r="V41" i="50"/>
  <c r="AI119" i="50"/>
  <c r="AC39" i="50"/>
  <c r="AH36" i="50"/>
  <c r="AC35" i="50"/>
  <c r="P105" i="50"/>
  <c r="P27" i="50" s="1"/>
  <c r="S237" i="51"/>
  <c r="AJ237" i="51" s="1"/>
  <c r="H159" i="51"/>
  <c r="D159" i="51"/>
  <c r="E159" i="51"/>
  <c r="G159" i="51"/>
  <c r="C159" i="51"/>
  <c r="B159" i="51"/>
  <c r="F159" i="51"/>
  <c r="G367" i="51"/>
  <c r="E367" i="51"/>
  <c r="H367" i="51"/>
  <c r="F367" i="51"/>
  <c r="C367" i="51"/>
  <c r="B367" i="51"/>
  <c r="D367" i="51"/>
  <c r="B50" i="51"/>
  <c r="F66" i="50"/>
  <c r="I456" i="50"/>
  <c r="S393" i="51"/>
  <c r="AJ393" i="51" s="1"/>
  <c r="AH132" i="50"/>
  <c r="I457" i="50"/>
  <c r="F67" i="50"/>
  <c r="AI433" i="50"/>
  <c r="AI424" i="50"/>
  <c r="AI410" i="50"/>
  <c r="AI404" i="50"/>
  <c r="AI371" i="50"/>
  <c r="AI321" i="50"/>
  <c r="AD340" i="50"/>
  <c r="AA366" i="50"/>
  <c r="AD366" i="50"/>
  <c r="AI306" i="50"/>
  <c r="AI274" i="50"/>
  <c r="AI272" i="50"/>
  <c r="AD288" i="50"/>
  <c r="AE262" i="50"/>
  <c r="AI232" i="50"/>
  <c r="AI207" i="50"/>
  <c r="AJ207" i="50" s="1"/>
  <c r="AI257" i="50"/>
  <c r="AI199" i="50"/>
  <c r="W158" i="50"/>
  <c r="Z52" i="50"/>
  <c r="AE50" i="50"/>
  <c r="AD47" i="50"/>
  <c r="W46" i="50"/>
  <c r="AD39" i="50"/>
  <c r="V38" i="50"/>
  <c r="AI116" i="50"/>
  <c r="AE34" i="50"/>
  <c r="Y33" i="50"/>
  <c r="Y132" i="50"/>
  <c r="AI182" i="50"/>
  <c r="AJ182" i="50" s="1"/>
  <c r="AD184" i="50"/>
  <c r="AI141" i="50"/>
  <c r="AH52" i="50"/>
  <c r="AD51" i="50"/>
  <c r="Y50" i="50"/>
  <c r="AH48" i="50"/>
  <c r="AC47" i="50"/>
  <c r="AG44" i="50"/>
  <c r="AC43" i="50"/>
  <c r="AH40" i="50"/>
  <c r="AA39" i="50"/>
  <c r="W38" i="50"/>
  <c r="W34" i="50"/>
  <c r="F574" i="50"/>
  <c r="I154" i="51"/>
  <c r="AG55" i="51"/>
  <c r="AB55" i="51"/>
  <c r="X55" i="51"/>
  <c r="AF55" i="51"/>
  <c r="Y55" i="51"/>
  <c r="AA55" i="51"/>
  <c r="W55" i="51"/>
  <c r="AH55" i="51"/>
  <c r="AD55" i="51"/>
  <c r="AE55" i="51"/>
  <c r="Z55" i="51"/>
  <c r="AC55" i="51"/>
  <c r="M289" i="51"/>
  <c r="R289" i="51"/>
  <c r="AJ288" i="51"/>
  <c r="P289" i="51"/>
  <c r="T288" i="51"/>
  <c r="N289" i="51"/>
  <c r="L289" i="51"/>
  <c r="Q289" i="51"/>
  <c r="O289" i="51"/>
  <c r="E54" i="51"/>
  <c r="D54" i="51"/>
  <c r="F77" i="50"/>
  <c r="I451" i="50"/>
  <c r="F61" i="50"/>
  <c r="AI445" i="51"/>
  <c r="F68" i="50"/>
  <c r="D445" i="51"/>
  <c r="E445" i="51"/>
  <c r="B445" i="51"/>
  <c r="G445" i="51"/>
  <c r="H445" i="51"/>
  <c r="F445" i="51"/>
  <c r="C445" i="51"/>
  <c r="AI435" i="50"/>
  <c r="AI429" i="50"/>
  <c r="AI353" i="50"/>
  <c r="W41" i="50"/>
  <c r="AI153" i="50"/>
  <c r="AI137" i="50"/>
  <c r="V158" i="50"/>
  <c r="AE44" i="50"/>
  <c r="AG132" i="50"/>
  <c r="AI345" i="50"/>
  <c r="V366" i="50"/>
  <c r="AI259" i="50"/>
  <c r="AJ259" i="50" s="1"/>
  <c r="V210" i="50"/>
  <c r="AI189" i="50"/>
  <c r="Z50" i="50"/>
  <c r="AD48" i="50"/>
  <c r="AD40" i="50"/>
  <c r="V35" i="50"/>
  <c r="AI113" i="50"/>
  <c r="AI375" i="50"/>
  <c r="AI389" i="50"/>
  <c r="AJ389" i="50" s="1"/>
  <c r="AI385" i="50"/>
  <c r="AI382" i="50"/>
  <c r="W340" i="50"/>
  <c r="W366" i="50"/>
  <c r="AI332" i="50"/>
  <c r="AI304" i="50"/>
  <c r="AI278" i="50"/>
  <c r="AI249" i="50"/>
  <c r="AI216" i="50"/>
  <c r="AI203" i="50"/>
  <c r="AI195" i="50"/>
  <c r="AI277" i="50"/>
  <c r="AI260" i="50"/>
  <c r="AJ260" i="50" s="1"/>
  <c r="AD262" i="50"/>
  <c r="AI156" i="50"/>
  <c r="AJ156" i="50" s="1"/>
  <c r="AA53" i="50"/>
  <c r="AE51" i="50"/>
  <c r="X50" i="50"/>
  <c r="AC48" i="50"/>
  <c r="V47" i="50"/>
  <c r="AI125" i="50"/>
  <c r="AC40" i="50"/>
  <c r="V39" i="50"/>
  <c r="AI117" i="50"/>
  <c r="AI183" i="50"/>
  <c r="AJ183" i="50" s="1"/>
  <c r="AI176" i="50"/>
  <c r="W184" i="50"/>
  <c r="AF36" i="50"/>
  <c r="AE53" i="50"/>
  <c r="AA52" i="50"/>
  <c r="W51" i="50"/>
  <c r="W47" i="50"/>
  <c r="AA44" i="50"/>
  <c r="W43" i="50"/>
  <c r="AE41" i="50"/>
  <c r="AH38" i="50"/>
  <c r="AC37" i="50"/>
  <c r="AH34" i="50"/>
  <c r="AC33" i="50"/>
  <c r="AC132" i="50"/>
  <c r="AI311" i="50"/>
  <c r="AJ311" i="50" s="1"/>
  <c r="AI179" i="50"/>
  <c r="Q133" i="51"/>
  <c r="O133" i="51"/>
  <c r="M133" i="51"/>
  <c r="R133" i="51"/>
  <c r="AJ132" i="51"/>
  <c r="P133" i="51"/>
  <c r="L133" i="51"/>
  <c r="T132" i="51"/>
  <c r="N133" i="51"/>
  <c r="F496" i="50"/>
  <c r="I475" i="50"/>
  <c r="I496" i="50" s="1"/>
  <c r="F74" i="50"/>
  <c r="I464" i="50"/>
  <c r="F76" i="50"/>
  <c r="I466" i="50"/>
  <c r="S263" i="51"/>
  <c r="D393" i="51"/>
  <c r="C393" i="51"/>
  <c r="E393" i="51"/>
  <c r="F393" i="51"/>
  <c r="H393" i="51"/>
  <c r="G393" i="51"/>
  <c r="B393" i="51"/>
  <c r="F64" i="50"/>
  <c r="AG184" i="50"/>
  <c r="AJ210" i="51"/>
  <c r="R211" i="51"/>
  <c r="T210" i="51"/>
  <c r="P211" i="51"/>
  <c r="L211" i="51"/>
  <c r="Q211" i="51"/>
  <c r="N211" i="51"/>
  <c r="O211" i="51"/>
  <c r="M211" i="51"/>
  <c r="I522" i="50"/>
  <c r="I465" i="50"/>
  <c r="F75" i="50"/>
  <c r="F470" i="50"/>
  <c r="I289" i="51"/>
  <c r="P93" i="50"/>
  <c r="P15" i="50" s="1"/>
  <c r="W444" i="50"/>
  <c r="AG47" i="50"/>
  <c r="AI361" i="50"/>
  <c r="AI358" i="50"/>
  <c r="AI218" i="50"/>
  <c r="AF53" i="50"/>
  <c r="AE45" i="50"/>
  <c r="AF52" i="50"/>
  <c r="AA47" i="50"/>
  <c r="V46" i="50"/>
  <c r="AI124" i="50"/>
  <c r="F62" i="50"/>
  <c r="I452" i="50"/>
  <c r="F211" i="51"/>
  <c r="B211" i="51"/>
  <c r="G211" i="51"/>
  <c r="C211" i="51"/>
  <c r="E211" i="51"/>
  <c r="H211" i="51"/>
  <c r="D211" i="51"/>
  <c r="F27" i="50"/>
  <c r="I79" i="50"/>
  <c r="AI441" i="50"/>
  <c r="AJ441" i="50" s="1"/>
  <c r="AI407" i="50"/>
  <c r="AI383" i="50"/>
  <c r="AI377" i="50"/>
  <c r="AI327" i="50"/>
  <c r="AI221" i="50"/>
  <c r="AI286" i="50"/>
  <c r="AJ286" i="50" s="1"/>
  <c r="W210" i="50"/>
  <c r="AE40" i="50"/>
  <c r="V36" i="50"/>
  <c r="AI114" i="50"/>
  <c r="AC44" i="50"/>
  <c r="AE33" i="50"/>
  <c r="AE132" i="50"/>
  <c r="F73" i="50"/>
  <c r="I463" i="50"/>
  <c r="F522" i="50"/>
  <c r="AI430" i="50"/>
  <c r="AE444" i="50"/>
  <c r="AI440" i="50"/>
  <c r="P101" i="50"/>
  <c r="P23" i="50" s="1"/>
  <c r="AG45" i="50"/>
  <c r="AG444" i="50"/>
  <c r="AC444" i="50"/>
  <c r="AF44" i="50"/>
  <c r="AI405" i="50"/>
  <c r="W418" i="50"/>
  <c r="AI386" i="50"/>
  <c r="AI373" i="50"/>
  <c r="AI357" i="50"/>
  <c r="AI408" i="50"/>
  <c r="AI390" i="50"/>
  <c r="AJ390" i="50" s="1"/>
  <c r="AI364" i="50"/>
  <c r="AJ364" i="50" s="1"/>
  <c r="AI350" i="50"/>
  <c r="Y366" i="50"/>
  <c r="AI338" i="50"/>
  <c r="AJ338" i="50" s="1"/>
  <c r="Z366" i="50"/>
  <c r="AI333" i="50"/>
  <c r="AI329" i="50"/>
  <c r="AG340" i="50"/>
  <c r="AI281" i="50"/>
  <c r="AI252" i="50"/>
  <c r="AI244" i="50"/>
  <c r="V262" i="50"/>
  <c r="AI241" i="50"/>
  <c r="AI230" i="50"/>
  <c r="AI224" i="50"/>
  <c r="AI219" i="50"/>
  <c r="AA45" i="50"/>
  <c r="AI198" i="50"/>
  <c r="AI293" i="50"/>
  <c r="V314" i="50"/>
  <c r="AF37" i="50"/>
  <c r="AI205" i="50"/>
  <c r="AI202" i="50"/>
  <c r="AI190" i="50"/>
  <c r="Y53" i="50"/>
  <c r="AC51" i="50"/>
  <c r="V50" i="50"/>
  <c r="AI128" i="50"/>
  <c r="AD43" i="50"/>
  <c r="V42" i="50"/>
  <c r="AI120" i="50"/>
  <c r="AA40" i="50"/>
  <c r="AE38" i="50"/>
  <c r="AD35" i="50"/>
  <c r="V34" i="50"/>
  <c r="AI112" i="50"/>
  <c r="AI180" i="50"/>
  <c r="AI164" i="50"/>
  <c r="X35" i="50"/>
  <c r="AG158" i="50"/>
  <c r="AC53" i="50"/>
  <c r="Y52" i="50"/>
  <c r="AH50" i="50"/>
  <c r="AG46" i="50"/>
  <c r="AD45" i="50"/>
  <c r="AG42" i="50"/>
  <c r="AC41" i="50"/>
  <c r="W36" i="50"/>
  <c r="Z132" i="50"/>
  <c r="Z33" i="50"/>
  <c r="P104" i="50"/>
  <c r="P26" i="50" s="1"/>
  <c r="E315" i="51"/>
  <c r="G315" i="51"/>
  <c r="C315" i="51"/>
  <c r="F315" i="51"/>
  <c r="D315" i="51"/>
  <c r="H315" i="51"/>
  <c r="B315" i="51"/>
  <c r="D185" i="51"/>
  <c r="B185" i="51"/>
  <c r="F185" i="51"/>
  <c r="H185" i="51"/>
  <c r="C185" i="51"/>
  <c r="G185" i="51"/>
  <c r="E185" i="51"/>
  <c r="I419" i="51"/>
  <c r="F69" i="50"/>
  <c r="I459" i="50"/>
  <c r="S185" i="51"/>
  <c r="AJ185" i="51" s="1"/>
  <c r="F59" i="50"/>
  <c r="AI426" i="50"/>
  <c r="AA340" i="50"/>
  <c r="X52" i="50"/>
  <c r="AH47" i="50"/>
  <c r="AA51" i="50"/>
  <c r="AD36" i="50"/>
  <c r="P103" i="50"/>
  <c r="P25" i="50" s="1"/>
  <c r="F548" i="50"/>
  <c r="P90" i="50"/>
  <c r="P12" i="50" s="1"/>
  <c r="AI359" i="50"/>
  <c r="AI324" i="50"/>
  <c r="W314" i="50"/>
  <c r="AI246" i="50"/>
  <c r="AI229" i="50"/>
  <c r="AI174" i="50"/>
  <c r="V52" i="50"/>
  <c r="AI130" i="50"/>
  <c r="AC45" i="50"/>
  <c r="AD37" i="50"/>
  <c r="Y38" i="50"/>
  <c r="Y51" i="50"/>
  <c r="F78" i="50"/>
  <c r="O341" i="51"/>
  <c r="L341" i="51"/>
  <c r="M341" i="51"/>
  <c r="N341" i="51"/>
  <c r="R341" i="51"/>
  <c r="AJ340" i="51"/>
  <c r="P341" i="51"/>
  <c r="T340" i="51"/>
  <c r="Q341" i="51"/>
  <c r="I362" i="51"/>
  <c r="P89" i="50"/>
  <c r="P11" i="50" s="1"/>
  <c r="AI443" i="50"/>
  <c r="AJ443" i="50" s="1"/>
  <c r="P100" i="50"/>
  <c r="P22" i="50" s="1"/>
  <c r="AI381" i="50"/>
  <c r="AI409" i="50"/>
  <c r="AI400" i="50"/>
  <c r="AI328" i="50"/>
  <c r="AI325" i="50"/>
  <c r="AI307" i="50"/>
  <c r="AI351" i="50"/>
  <c r="AI337" i="50"/>
  <c r="AJ337" i="50" s="1"/>
  <c r="V340" i="50"/>
  <c r="AI319" i="50"/>
  <c r="AI276" i="50"/>
  <c r="AI273" i="50"/>
  <c r="AI255" i="50"/>
  <c r="AF40" i="50"/>
  <c r="AI227" i="50"/>
  <c r="AI299" i="50"/>
  <c r="AI295" i="50"/>
  <c r="V288" i="50"/>
  <c r="AI267" i="50"/>
  <c r="AI192" i="50"/>
  <c r="AH210" i="50"/>
  <c r="AI147" i="50"/>
  <c r="AD158" i="50"/>
  <c r="W53" i="50"/>
  <c r="Z51" i="50"/>
  <c r="AD46" i="50"/>
  <c r="V45" i="50"/>
  <c r="AI123" i="50"/>
  <c r="Y40" i="50"/>
  <c r="AC38" i="50"/>
  <c r="W37" i="50"/>
  <c r="AF33" i="50"/>
  <c r="AF132" i="50"/>
  <c r="Z43" i="50"/>
  <c r="AI172" i="50"/>
  <c r="Z39" i="50"/>
  <c r="AI168" i="50"/>
  <c r="AI155" i="50"/>
  <c r="AJ155" i="50" s="1"/>
  <c r="Z40" i="50"/>
  <c r="AI139" i="50"/>
  <c r="AE158" i="50"/>
  <c r="Z53" i="50"/>
  <c r="W52" i="50"/>
  <c r="AF50" i="50"/>
  <c r="W48" i="50"/>
  <c r="AE46" i="50"/>
  <c r="W44" i="50"/>
  <c r="AE42" i="50"/>
  <c r="AD38" i="50"/>
  <c r="AG35" i="50"/>
  <c r="AD34" i="50"/>
  <c r="X33" i="50"/>
  <c r="X132" i="50"/>
  <c r="AI263" i="51"/>
  <c r="L315" i="51"/>
  <c r="AJ314" i="51"/>
  <c r="Q315" i="51"/>
  <c r="T314" i="51"/>
  <c r="O315" i="51"/>
  <c r="M315" i="51"/>
  <c r="R315" i="51"/>
  <c r="P315" i="51"/>
  <c r="N315" i="51"/>
  <c r="V40" i="50"/>
  <c r="F70" i="50"/>
  <c r="I460" i="50"/>
  <c r="I461" i="50"/>
  <c r="F71" i="50"/>
  <c r="AI436" i="50"/>
  <c r="Z44" i="50"/>
  <c r="AI406" i="50"/>
  <c r="AI354" i="50"/>
  <c r="AI349" i="50"/>
  <c r="AI280" i="50"/>
  <c r="AI248" i="50"/>
  <c r="AI226" i="50"/>
  <c r="AI215" i="50"/>
  <c r="X47" i="50"/>
  <c r="AI143" i="50"/>
  <c r="Z34" i="50"/>
  <c r="AC50" i="50"/>
  <c r="Z47" i="50"/>
  <c r="AD42" i="50"/>
  <c r="W33" i="50"/>
  <c r="W132" i="50"/>
  <c r="AA184" i="50"/>
  <c r="W50" i="50"/>
  <c r="AF39" i="50"/>
  <c r="G575" i="50"/>
  <c r="E575" i="50"/>
  <c r="F575" i="50"/>
  <c r="D575" i="50"/>
  <c r="B575" i="50"/>
  <c r="C575" i="50"/>
  <c r="H575" i="50"/>
  <c r="H263" i="51"/>
  <c r="F263" i="51"/>
  <c r="G263" i="51"/>
  <c r="D263" i="51"/>
  <c r="B263" i="51"/>
  <c r="C263" i="51"/>
  <c r="E263" i="51"/>
  <c r="Q55" i="51"/>
  <c r="N55" i="51"/>
  <c r="R55" i="51"/>
  <c r="M55" i="51"/>
  <c r="T54" i="51"/>
  <c r="P55" i="51"/>
  <c r="L55" i="51"/>
  <c r="AJ54" i="51"/>
  <c r="O55" i="51"/>
  <c r="I453" i="50"/>
  <c r="I470" i="50" s="1"/>
  <c r="F63" i="50"/>
  <c r="AI442" i="50"/>
  <c r="AJ442" i="50" s="1"/>
  <c r="AI380" i="50"/>
  <c r="AI372" i="50"/>
  <c r="AI283" i="50"/>
  <c r="AI275" i="50"/>
  <c r="AI254" i="50"/>
  <c r="AI233" i="50"/>
  <c r="AJ233" i="50" s="1"/>
  <c r="AI166" i="50"/>
  <c r="V184" i="50"/>
  <c r="AI163" i="50"/>
  <c r="X42" i="50"/>
  <c r="AD53" i="50"/>
  <c r="AE48" i="50"/>
  <c r="V44" i="50"/>
  <c r="AI122" i="50"/>
  <c r="AH43" i="50"/>
  <c r="AD52" i="50"/>
  <c r="AH45" i="50"/>
  <c r="AG41" i="50"/>
  <c r="AE37" i="50"/>
  <c r="H341" i="51"/>
  <c r="C341" i="51"/>
  <c r="B341" i="51"/>
  <c r="D341" i="51"/>
  <c r="F341" i="51"/>
  <c r="G341" i="51"/>
  <c r="E341" i="51"/>
  <c r="S50" i="51"/>
  <c r="AJ50" i="51" s="1"/>
  <c r="P419" i="51"/>
  <c r="O419" i="51"/>
  <c r="N419" i="51"/>
  <c r="Q419" i="51"/>
  <c r="L419" i="51"/>
  <c r="T418" i="51"/>
  <c r="M419" i="51"/>
  <c r="R419" i="51"/>
  <c r="AJ418" i="51"/>
  <c r="I548" i="50"/>
  <c r="P102" i="50"/>
  <c r="P24" i="50" s="1"/>
  <c r="AI432" i="50"/>
  <c r="P88" i="50"/>
  <c r="P10" i="50" s="1"/>
  <c r="AI437" i="50"/>
  <c r="P87" i="50"/>
  <c r="P9" i="50" s="1"/>
  <c r="AI431" i="50"/>
  <c r="AI411" i="50"/>
  <c r="AI403" i="50"/>
  <c r="AI360" i="50"/>
  <c r="P98" i="50"/>
  <c r="P20" i="50" s="1"/>
  <c r="P86" i="50"/>
  <c r="P8" i="50" s="1"/>
  <c r="AI439" i="50"/>
  <c r="AD444" i="50"/>
  <c r="AI416" i="50"/>
  <c r="AJ416" i="50" s="1"/>
  <c r="Z444" i="50"/>
  <c r="AI427" i="50"/>
  <c r="AI401" i="50"/>
  <c r="AI398" i="50"/>
  <c r="AI384" i="50"/>
  <c r="AI355" i="50"/>
  <c r="V418" i="50"/>
  <c r="AI397" i="50"/>
  <c r="AE366" i="50"/>
  <c r="AI336" i="50"/>
  <c r="AI334" i="50"/>
  <c r="AI331" i="50"/>
  <c r="AI320" i="50"/>
  <c r="AI310" i="50"/>
  <c r="AH366" i="50"/>
  <c r="AI326" i="50"/>
  <c r="AA314" i="50"/>
  <c r="AI282" i="50"/>
  <c r="AI253" i="50"/>
  <c r="AI250" i="50"/>
  <c r="W39" i="50"/>
  <c r="Y262" i="50"/>
  <c r="AI234" i="50"/>
  <c r="AJ234" i="50" s="1"/>
  <c r="AI228" i="50"/>
  <c r="AI222" i="50"/>
  <c r="AI217" i="50"/>
  <c r="AI204" i="50"/>
  <c r="AI196" i="50"/>
  <c r="AE210" i="50"/>
  <c r="Y43" i="50"/>
  <c r="AI223" i="50"/>
  <c r="AI170" i="50"/>
  <c r="AE184" i="50"/>
  <c r="Y46" i="50"/>
  <c r="X38" i="50"/>
  <c r="AA158" i="50"/>
  <c r="AE52" i="50"/>
  <c r="X51" i="50"/>
  <c r="V48" i="50"/>
  <c r="AI126" i="50"/>
  <c r="AD41" i="50"/>
  <c r="AE36" i="50"/>
  <c r="AD33" i="50"/>
  <c r="AD132" i="50"/>
  <c r="AI173" i="50"/>
  <c r="AH184" i="50"/>
  <c r="AI148" i="50"/>
  <c r="AC158" i="50"/>
  <c r="X53" i="50"/>
  <c r="AH51" i="50"/>
  <c r="AD50" i="50"/>
  <c r="AC46" i="50"/>
  <c r="Y45" i="50"/>
  <c r="AC42" i="50"/>
  <c r="AE39" i="50"/>
  <c r="V37" i="50"/>
  <c r="AI115" i="50"/>
  <c r="AE35" i="50"/>
  <c r="V33" i="50"/>
  <c r="V132" i="50"/>
  <c r="AI111" i="50"/>
  <c r="AG39" i="50"/>
  <c r="C237" i="51"/>
  <c r="F237" i="51"/>
  <c r="D237" i="51"/>
  <c r="B237" i="51"/>
  <c r="G237" i="51"/>
  <c r="E237" i="51"/>
  <c r="H237" i="51"/>
  <c r="F72" i="50"/>
  <c r="AI118" i="50"/>
  <c r="F60" i="50"/>
  <c r="S367" i="51"/>
  <c r="AJ367" i="51" s="1"/>
  <c r="F65" i="50"/>
  <c r="I455" i="50"/>
  <c r="P159" i="51"/>
  <c r="O159" i="51"/>
  <c r="M159" i="51"/>
  <c r="N159" i="51"/>
  <c r="L159" i="51"/>
  <c r="Q159" i="51"/>
  <c r="T158" i="51"/>
  <c r="AJ158" i="51"/>
  <c r="R159" i="51"/>
  <c r="I49" i="51"/>
  <c r="I54" i="51" s="1"/>
  <c r="AF611" i="50"/>
  <c r="Y48" i="50" l="1"/>
  <c r="AI167" i="50"/>
  <c r="AF38" i="50"/>
  <c r="X36" i="50"/>
  <c r="AI197" i="50"/>
  <c r="AI55" i="51"/>
  <c r="AA38" i="50"/>
  <c r="AI194" i="50"/>
  <c r="W262" i="50"/>
  <c r="AI245" i="50"/>
  <c r="AI271" i="50"/>
  <c r="AI412" i="50"/>
  <c r="AI438" i="50"/>
  <c r="Z45" i="50"/>
  <c r="AI45" i="50" s="1"/>
  <c r="AI191" i="50"/>
  <c r="X48" i="50"/>
  <c r="AI48" i="50" s="1"/>
  <c r="Y42" i="50"/>
  <c r="X44" i="50"/>
  <c r="Y210" i="50"/>
  <c r="X158" i="50"/>
  <c r="AI243" i="50"/>
  <c r="S289" i="51"/>
  <c r="AJ289" i="51" s="1"/>
  <c r="AF288" i="50"/>
  <c r="AI298" i="50"/>
  <c r="AI428" i="50"/>
  <c r="Z184" i="50"/>
  <c r="Z41" i="50"/>
  <c r="AI379" i="50"/>
  <c r="AI140" i="50"/>
  <c r="Y41" i="50"/>
  <c r="AI41" i="50" s="1"/>
  <c r="AA288" i="50"/>
  <c r="AA418" i="50"/>
  <c r="AF314" i="50"/>
  <c r="AF45" i="50"/>
  <c r="AI175" i="50"/>
  <c r="X210" i="50"/>
  <c r="AI297" i="50"/>
  <c r="Z42" i="50"/>
  <c r="AI301" i="50"/>
  <c r="AI413" i="50"/>
  <c r="X41" i="50"/>
  <c r="AF42" i="50"/>
  <c r="AI308" i="50"/>
  <c r="Z46" i="50"/>
  <c r="AG418" i="50"/>
  <c r="Y184" i="50"/>
  <c r="Z210" i="50"/>
  <c r="AI322" i="50"/>
  <c r="S315" i="51"/>
  <c r="AJ315" i="51" s="1"/>
  <c r="AI242" i="50"/>
  <c r="AI305" i="50"/>
  <c r="AA36" i="50"/>
  <c r="Y314" i="50"/>
  <c r="AI402" i="50"/>
  <c r="I315" i="51"/>
  <c r="Y37" i="50"/>
  <c r="AI193" i="50"/>
  <c r="AI378" i="50"/>
  <c r="AF158" i="50"/>
  <c r="AF48" i="50"/>
  <c r="Y39" i="50"/>
  <c r="AI330" i="50"/>
  <c r="AI269" i="50"/>
  <c r="AI335" i="50"/>
  <c r="AI300" i="50"/>
  <c r="AI51" i="50"/>
  <c r="AI302" i="50"/>
  <c r="AF34" i="50"/>
  <c r="AF41" i="50"/>
  <c r="AI296" i="50"/>
  <c r="Y444" i="50"/>
  <c r="S419" i="51"/>
  <c r="AJ419" i="51" s="1"/>
  <c r="AA35" i="50"/>
  <c r="AA41" i="50"/>
  <c r="X366" i="50"/>
  <c r="AI149" i="50"/>
  <c r="W288" i="50"/>
  <c r="AI294" i="50"/>
  <c r="AG33" i="50"/>
  <c r="Z262" i="50"/>
  <c r="Z158" i="50"/>
  <c r="Z35" i="50"/>
  <c r="AI376" i="50"/>
  <c r="X288" i="50"/>
  <c r="AI279" i="50"/>
  <c r="AI309" i="50"/>
  <c r="Y158" i="50"/>
  <c r="AI158" i="50" s="1"/>
  <c r="AI434" i="50"/>
  <c r="Y418" i="50"/>
  <c r="Y47" i="50"/>
  <c r="AI177" i="50"/>
  <c r="AF43" i="50"/>
  <c r="Z36" i="50"/>
  <c r="AF418" i="50"/>
  <c r="S133" i="51"/>
  <c r="AJ133" i="51" s="1"/>
  <c r="Y288" i="50"/>
  <c r="AI323" i="50"/>
  <c r="AI53" i="50"/>
  <c r="AJ53" i="50" s="1"/>
  <c r="AF47" i="50"/>
  <c r="AA48" i="50"/>
  <c r="AA46" i="50"/>
  <c r="AI46" i="50" s="1"/>
  <c r="AF366" i="50"/>
  <c r="AI150" i="50"/>
  <c r="Z392" i="50"/>
  <c r="AF46" i="50"/>
  <c r="AF262" i="50"/>
  <c r="AI201" i="50"/>
  <c r="AI346" i="50"/>
  <c r="Z418" i="50"/>
  <c r="AA262" i="50"/>
  <c r="AF184" i="50"/>
  <c r="AA34" i="50"/>
  <c r="AF444" i="50"/>
  <c r="AI220" i="50"/>
  <c r="AI256" i="50"/>
  <c r="AF341" i="50"/>
  <c r="AA367" i="50"/>
  <c r="B55" i="51"/>
  <c r="H55" i="51"/>
  <c r="E55" i="51"/>
  <c r="C55" i="51"/>
  <c r="G55" i="51"/>
  <c r="F55" i="51"/>
  <c r="D55" i="51"/>
  <c r="S279" i="50"/>
  <c r="W392" i="50"/>
  <c r="L40" i="50"/>
  <c r="S118" i="50"/>
  <c r="AJ118" i="50" s="1"/>
  <c r="S200" i="50"/>
  <c r="AJ200" i="50" s="1"/>
  <c r="F11" i="50"/>
  <c r="I63" i="50"/>
  <c r="L35" i="50"/>
  <c r="S113" i="50"/>
  <c r="AJ113" i="50" s="1"/>
  <c r="M51" i="50"/>
  <c r="R33" i="50"/>
  <c r="R132" i="50"/>
  <c r="S123" i="50"/>
  <c r="AJ123" i="50" s="1"/>
  <c r="N52" i="50"/>
  <c r="AE392" i="50"/>
  <c r="Q33" i="50"/>
  <c r="Q132" i="50"/>
  <c r="L46" i="50"/>
  <c r="S124" i="50"/>
  <c r="AJ124" i="50" s="1"/>
  <c r="O51" i="50"/>
  <c r="R52" i="50"/>
  <c r="S169" i="50"/>
  <c r="Z49" i="50"/>
  <c r="AF236" i="50"/>
  <c r="AI33" i="50"/>
  <c r="X444" i="50"/>
  <c r="AI171" i="50"/>
  <c r="F18" i="50"/>
  <c r="I70" i="50"/>
  <c r="S217" i="50"/>
  <c r="AJ217" i="50" s="1"/>
  <c r="I185" i="51"/>
  <c r="Z37" i="50"/>
  <c r="X45" i="50"/>
  <c r="I211" i="51"/>
  <c r="X34" i="50"/>
  <c r="AI34" i="50" s="1"/>
  <c r="X262" i="50"/>
  <c r="AI425" i="50"/>
  <c r="AI145" i="50"/>
  <c r="I445" i="51"/>
  <c r="R158" i="50"/>
  <c r="S404" i="50"/>
  <c r="AJ404" i="50" s="1"/>
  <c r="AI142" i="50"/>
  <c r="AI225" i="50"/>
  <c r="S307" i="50"/>
  <c r="AJ307" i="50" s="1"/>
  <c r="S125" i="50"/>
  <c r="AJ125" i="50" s="1"/>
  <c r="S309" i="50"/>
  <c r="AJ309" i="50" s="1"/>
  <c r="AG392" i="50"/>
  <c r="AF625" i="50"/>
  <c r="S352" i="50"/>
  <c r="AJ352" i="50" s="1"/>
  <c r="AF624" i="50"/>
  <c r="L45" i="50"/>
  <c r="I65" i="50"/>
  <c r="AG43" i="50"/>
  <c r="X43" i="50"/>
  <c r="AF210" i="50"/>
  <c r="AI247" i="50"/>
  <c r="AG210" i="50"/>
  <c r="S276" i="50"/>
  <c r="AJ276" i="50" s="1"/>
  <c r="S359" i="50"/>
  <c r="AJ359" i="50" s="1"/>
  <c r="F17" i="50"/>
  <c r="I69" i="50"/>
  <c r="C497" i="50"/>
  <c r="H497" i="50"/>
  <c r="F497" i="50"/>
  <c r="B497" i="50"/>
  <c r="D497" i="50"/>
  <c r="G497" i="50"/>
  <c r="E497" i="50"/>
  <c r="AF35" i="50"/>
  <c r="I61" i="50"/>
  <c r="F9" i="50"/>
  <c r="X46" i="50"/>
  <c r="S382" i="50"/>
  <c r="AJ382" i="50" s="1"/>
  <c r="Y34" i="50"/>
  <c r="S251" i="50"/>
  <c r="AJ251" i="50" s="1"/>
  <c r="L34" i="50"/>
  <c r="S112" i="50"/>
  <c r="AJ112" i="50" s="1"/>
  <c r="S147" i="50"/>
  <c r="AJ147" i="50" s="1"/>
  <c r="S219" i="50"/>
  <c r="AJ219" i="50" s="1"/>
  <c r="S283" i="50"/>
  <c r="AJ283" i="50" s="1"/>
  <c r="S385" i="50"/>
  <c r="AJ385" i="50" s="1"/>
  <c r="L36" i="50"/>
  <c r="S114" i="50"/>
  <c r="AJ114" i="50" s="1"/>
  <c r="Q50" i="50"/>
  <c r="L210" i="50"/>
  <c r="S189" i="50"/>
  <c r="S380" i="50"/>
  <c r="AJ380" i="50" s="1"/>
  <c r="X39" i="50"/>
  <c r="S434" i="50"/>
  <c r="AJ434" i="50" s="1"/>
  <c r="F12" i="50"/>
  <c r="I64" i="50"/>
  <c r="S308" i="50"/>
  <c r="AJ308" i="50" s="1"/>
  <c r="O50" i="50"/>
  <c r="L38" i="50"/>
  <c r="S116" i="50"/>
  <c r="AJ116" i="50" s="1"/>
  <c r="L42" i="50"/>
  <c r="S120" i="50"/>
  <c r="AJ120" i="50" s="1"/>
  <c r="Q52" i="50"/>
  <c r="O47" i="50"/>
  <c r="W49" i="50"/>
  <c r="S349" i="50"/>
  <c r="AJ349" i="50" s="1"/>
  <c r="AF612" i="50"/>
  <c r="L44" i="50"/>
  <c r="F20" i="50"/>
  <c r="I72" i="50"/>
  <c r="X40" i="50"/>
  <c r="AI144" i="50"/>
  <c r="Y35" i="50"/>
  <c r="S353" i="50"/>
  <c r="AJ353" i="50" s="1"/>
  <c r="S355" i="50"/>
  <c r="AJ355" i="50" s="1"/>
  <c r="I341" i="51"/>
  <c r="Y340" i="50"/>
  <c r="S55" i="51"/>
  <c r="X184" i="50"/>
  <c r="AI184" i="50" s="1"/>
  <c r="AB185" i="50" s="1"/>
  <c r="X37" i="50"/>
  <c r="N40" i="50"/>
  <c r="X340" i="50"/>
  <c r="Y44" i="50"/>
  <c r="AI50" i="50"/>
  <c r="Z288" i="50"/>
  <c r="I393" i="51"/>
  <c r="AI39" i="50"/>
  <c r="AI270" i="50"/>
  <c r="F14" i="50"/>
  <c r="I66" i="50"/>
  <c r="AI43" i="50"/>
  <c r="AI444" i="50"/>
  <c r="V445" i="50" s="1"/>
  <c r="N51" i="50"/>
  <c r="C471" i="50"/>
  <c r="E471" i="50"/>
  <c r="B471" i="50"/>
  <c r="F471" i="50"/>
  <c r="D471" i="50"/>
  <c r="G471" i="50"/>
  <c r="H471" i="50"/>
  <c r="AI146" i="50"/>
  <c r="R51" i="50"/>
  <c r="Z340" i="50"/>
  <c r="Z314" i="50"/>
  <c r="F25" i="50"/>
  <c r="I77" i="50"/>
  <c r="AA210" i="50"/>
  <c r="AI210" i="50" s="1"/>
  <c r="AI169" i="50"/>
  <c r="L158" i="50"/>
  <c r="S137" i="50"/>
  <c r="X392" i="50"/>
  <c r="AD392" i="50"/>
  <c r="M132" i="50"/>
  <c r="M33" i="50"/>
  <c r="S122" i="50"/>
  <c r="AJ122" i="50" s="1"/>
  <c r="S215" i="50"/>
  <c r="Y49" i="50"/>
  <c r="S159" i="51"/>
  <c r="AJ159" i="51" s="1"/>
  <c r="F8" i="50"/>
  <c r="I60" i="50"/>
  <c r="AI44" i="50"/>
  <c r="S372" i="50"/>
  <c r="AJ372" i="50" s="1"/>
  <c r="I263" i="51"/>
  <c r="I575" i="50"/>
  <c r="R44" i="50"/>
  <c r="S400" i="50"/>
  <c r="AJ400" i="50" s="1"/>
  <c r="S198" i="50"/>
  <c r="AJ198" i="50" s="1"/>
  <c r="S244" i="50"/>
  <c r="AJ244" i="50" s="1"/>
  <c r="S300" i="50"/>
  <c r="AJ300" i="50" s="1"/>
  <c r="Y36" i="50"/>
  <c r="AI36" i="50" s="1"/>
  <c r="S221" i="50"/>
  <c r="AJ221" i="50" s="1"/>
  <c r="S302" i="50"/>
  <c r="AJ302" i="50" s="1"/>
  <c r="S149" i="50"/>
  <c r="AJ149" i="50" s="1"/>
  <c r="S223" i="50"/>
  <c r="AJ223" i="50" s="1"/>
  <c r="I50" i="51"/>
  <c r="I159" i="51"/>
  <c r="AI399" i="50"/>
  <c r="S401" i="50"/>
  <c r="AJ401" i="50" s="1"/>
  <c r="P7" i="50"/>
  <c r="S428" i="50"/>
  <c r="AJ428" i="50" s="1"/>
  <c r="S250" i="50"/>
  <c r="AJ250" i="50" s="1"/>
  <c r="AI47" i="50"/>
  <c r="R262" i="50"/>
  <c r="R210" i="50"/>
  <c r="S256" i="50"/>
  <c r="AJ256" i="50" s="1"/>
  <c r="Y392" i="50"/>
  <c r="O366" i="50"/>
  <c r="S341" i="51"/>
  <c r="AJ341" i="51" s="1"/>
  <c r="AI262" i="50"/>
  <c r="AF263" i="50" s="1"/>
  <c r="L262" i="50"/>
  <c r="S241" i="50"/>
  <c r="O40" i="50"/>
  <c r="M52" i="50"/>
  <c r="O132" i="50"/>
  <c r="O33" i="50"/>
  <c r="L52" i="50"/>
  <c r="L314" i="50"/>
  <c r="S293" i="50"/>
  <c r="R50" i="50"/>
  <c r="L340" i="50"/>
  <c r="S319" i="50"/>
  <c r="S304" i="50"/>
  <c r="AJ304" i="50" s="1"/>
  <c r="I237" i="51"/>
  <c r="Q39" i="50"/>
  <c r="Z38" i="50"/>
  <c r="AI38" i="50" s="1"/>
  <c r="S322" i="50"/>
  <c r="B549" i="50"/>
  <c r="H549" i="50"/>
  <c r="E549" i="50"/>
  <c r="D549" i="50"/>
  <c r="C549" i="50"/>
  <c r="F549" i="50"/>
  <c r="G549" i="50"/>
  <c r="AI152" i="50"/>
  <c r="AI340" i="50"/>
  <c r="AG341" i="50" s="1"/>
  <c r="V341" i="50"/>
  <c r="S426" i="50"/>
  <c r="AJ426" i="50" s="1"/>
  <c r="AI42" i="50"/>
  <c r="Q48" i="50"/>
  <c r="X314" i="50"/>
  <c r="AI314" i="50" s="1"/>
  <c r="W315" i="50" s="1"/>
  <c r="I73" i="50"/>
  <c r="F21" i="50"/>
  <c r="B523" i="50"/>
  <c r="E523" i="50"/>
  <c r="C523" i="50"/>
  <c r="D523" i="50"/>
  <c r="G523" i="50"/>
  <c r="F523" i="50"/>
  <c r="H523" i="50"/>
  <c r="F22" i="50"/>
  <c r="I74" i="50"/>
  <c r="R46" i="50"/>
  <c r="W236" i="50"/>
  <c r="R314" i="50"/>
  <c r="S374" i="50"/>
  <c r="AJ374" i="50" s="1"/>
  <c r="I367" i="51"/>
  <c r="S199" i="50"/>
  <c r="AJ199" i="50" s="1"/>
  <c r="S306" i="50"/>
  <c r="AJ306" i="50" s="1"/>
  <c r="L33" i="50"/>
  <c r="L132" i="50"/>
  <c r="S111" i="50"/>
  <c r="Q51" i="50"/>
  <c r="L41" i="50"/>
  <c r="S119" i="50"/>
  <c r="AJ119" i="50" s="1"/>
  <c r="R418" i="50"/>
  <c r="I222" i="50"/>
  <c r="S222" i="50"/>
  <c r="AJ222" i="50" s="1"/>
  <c r="S192" i="50"/>
  <c r="AJ192" i="50" s="1"/>
  <c r="Z48" i="50"/>
  <c r="S325" i="50"/>
  <c r="AJ325" i="50" s="1"/>
  <c r="S377" i="50"/>
  <c r="AJ377" i="50" s="1"/>
  <c r="F23" i="50"/>
  <c r="I75" i="50"/>
  <c r="F24" i="50"/>
  <c r="I76" i="50"/>
  <c r="AA37" i="50"/>
  <c r="S253" i="50"/>
  <c r="AJ253" i="50" s="1"/>
  <c r="AC367" i="50"/>
  <c r="S356" i="50"/>
  <c r="AJ356" i="50" s="1"/>
  <c r="S115" i="50"/>
  <c r="AJ115" i="50" s="1"/>
  <c r="L37" i="50"/>
  <c r="L366" i="50"/>
  <c r="S345" i="50"/>
  <c r="S407" i="50"/>
  <c r="AJ407" i="50" s="1"/>
  <c r="F19" i="50"/>
  <c r="I71" i="50"/>
  <c r="S247" i="50"/>
  <c r="AJ247" i="50" s="1"/>
  <c r="F7" i="50"/>
  <c r="I59" i="50"/>
  <c r="F80" i="50"/>
  <c r="AA263" i="50"/>
  <c r="S281" i="50"/>
  <c r="AJ281" i="50" s="1"/>
  <c r="Q36" i="50"/>
  <c r="F10" i="50"/>
  <c r="I62" i="50"/>
  <c r="Q262" i="50"/>
  <c r="S211" i="51"/>
  <c r="AJ211" i="51" s="1"/>
  <c r="S195" i="50"/>
  <c r="AJ195" i="50" s="1"/>
  <c r="AI151" i="50"/>
  <c r="F16" i="50"/>
  <c r="I68" i="50"/>
  <c r="I133" i="51"/>
  <c r="AA392" i="50"/>
  <c r="M50" i="50"/>
  <c r="N33" i="50"/>
  <c r="N132" i="50"/>
  <c r="L39" i="50"/>
  <c r="S117" i="50"/>
  <c r="AJ117" i="50" s="1"/>
  <c r="L48" i="50"/>
  <c r="S126" i="50"/>
  <c r="AJ126" i="50" s="1"/>
  <c r="S227" i="50"/>
  <c r="AJ227" i="50" s="1"/>
  <c r="AF392" i="50"/>
  <c r="L444" i="50"/>
  <c r="S423" i="50"/>
  <c r="O52" i="50"/>
  <c r="L43" i="50"/>
  <c r="S121" i="50"/>
  <c r="AJ121" i="50" s="1"/>
  <c r="N50" i="50"/>
  <c r="S194" i="50"/>
  <c r="AJ194" i="50" s="1"/>
  <c r="S299" i="50"/>
  <c r="AJ299" i="50" s="1"/>
  <c r="N262" i="50"/>
  <c r="S371" i="50"/>
  <c r="AC392" i="50"/>
  <c r="AH392" i="50"/>
  <c r="S127" i="50"/>
  <c r="AJ127" i="50" s="1"/>
  <c r="O42" i="50"/>
  <c r="O48" i="50"/>
  <c r="L51" i="50"/>
  <c r="L184" i="50"/>
  <c r="S163" i="50"/>
  <c r="S197" i="50"/>
  <c r="AJ197" i="50" s="1"/>
  <c r="S218" i="50"/>
  <c r="AJ218" i="50" s="1"/>
  <c r="L288" i="50"/>
  <c r="S267" i="50"/>
  <c r="X49" i="50"/>
  <c r="S252" i="50"/>
  <c r="AJ252" i="50" s="1"/>
  <c r="O340" i="50"/>
  <c r="S397" i="50"/>
  <c r="S431" i="50"/>
  <c r="AJ431" i="50" s="1"/>
  <c r="AF623" i="50"/>
  <c r="S248" i="50"/>
  <c r="AJ248" i="50" s="1"/>
  <c r="N44" i="50"/>
  <c r="S196" i="50"/>
  <c r="AJ196" i="50" s="1"/>
  <c r="S330" i="50"/>
  <c r="AJ330" i="50" s="1"/>
  <c r="O46" i="50"/>
  <c r="S438" i="50"/>
  <c r="AJ438" i="50" s="1"/>
  <c r="AI132" i="50"/>
  <c r="W40" i="50"/>
  <c r="W54" i="50" s="1"/>
  <c r="AI268" i="50"/>
  <c r="X418" i="50"/>
  <c r="S412" i="50"/>
  <c r="AJ412" i="50" s="1"/>
  <c r="S432" i="50"/>
  <c r="AJ432" i="50" s="1"/>
  <c r="S150" i="50"/>
  <c r="AJ150" i="50" s="1"/>
  <c r="S166" i="50"/>
  <c r="AJ166" i="50" s="1"/>
  <c r="S375" i="50"/>
  <c r="AJ375" i="50" s="1"/>
  <c r="S255" i="50"/>
  <c r="AJ255" i="50" s="1"/>
  <c r="S321" i="50"/>
  <c r="AJ321" i="50" s="1"/>
  <c r="F26" i="50"/>
  <c r="I78" i="50"/>
  <c r="AI52" i="50"/>
  <c r="S172" i="50"/>
  <c r="AJ172" i="50" s="1"/>
  <c r="S298" i="50"/>
  <c r="AJ298" i="50" s="1"/>
  <c r="S360" i="50"/>
  <c r="AJ360" i="50" s="1"/>
  <c r="S386" i="50"/>
  <c r="AJ386" i="50" s="1"/>
  <c r="M340" i="50"/>
  <c r="AJ263" i="51"/>
  <c r="AI138" i="50"/>
  <c r="S229" i="50"/>
  <c r="AJ229" i="50" s="1"/>
  <c r="S268" i="50"/>
  <c r="AJ268" i="50" s="1"/>
  <c r="S278" i="50"/>
  <c r="AJ278" i="50" s="1"/>
  <c r="S249" i="50"/>
  <c r="AJ249" i="50" s="1"/>
  <c r="N236" i="50"/>
  <c r="AI366" i="50"/>
  <c r="X367" i="50" s="1"/>
  <c r="N46" i="50"/>
  <c r="S429" i="50"/>
  <c r="AJ429" i="50" s="1"/>
  <c r="S254" i="50"/>
  <c r="AJ254" i="50" s="1"/>
  <c r="S378" i="50"/>
  <c r="AJ378" i="50" s="1"/>
  <c r="I67" i="50"/>
  <c r="F15" i="50"/>
  <c r="N36" i="50"/>
  <c r="S295" i="50"/>
  <c r="AJ295" i="50" s="1"/>
  <c r="AA445" i="50"/>
  <c r="AC263" i="50"/>
  <c r="L392" i="50"/>
  <c r="V159" i="50" l="1"/>
  <c r="W159" i="50"/>
  <c r="Q314" i="50"/>
  <c r="S171" i="50"/>
  <c r="AJ171" i="50" s="1"/>
  <c r="S245" i="50"/>
  <c r="AJ245" i="50" s="1"/>
  <c r="R366" i="50"/>
  <c r="M314" i="50"/>
  <c r="S193" i="50"/>
  <c r="AJ193" i="50" s="1"/>
  <c r="S379" i="50"/>
  <c r="AJ379" i="50" s="1"/>
  <c r="N35" i="50"/>
  <c r="M46" i="50"/>
  <c r="AJ279" i="50"/>
  <c r="M158" i="50"/>
  <c r="S351" i="50"/>
  <c r="AJ351" i="50" s="1"/>
  <c r="M35" i="50"/>
  <c r="S35" i="50" s="1"/>
  <c r="AJ35" i="50" s="1"/>
  <c r="Q44" i="50"/>
  <c r="S44" i="50" s="1"/>
  <c r="AJ44" i="50" s="1"/>
  <c r="R45" i="50"/>
  <c r="O38" i="50"/>
  <c r="S274" i="50"/>
  <c r="AJ274" i="50" s="1"/>
  <c r="S333" i="50"/>
  <c r="AJ333" i="50" s="1"/>
  <c r="S177" i="50"/>
  <c r="AJ177" i="50" s="1"/>
  <c r="S358" i="50"/>
  <c r="AJ358" i="50" s="1"/>
  <c r="N366" i="50"/>
  <c r="S224" i="50"/>
  <c r="AJ224" i="50" s="1"/>
  <c r="R43" i="50"/>
  <c r="R39" i="50"/>
  <c r="O43" i="50"/>
  <c r="S282" i="50"/>
  <c r="AJ282" i="50" s="1"/>
  <c r="R41" i="50"/>
  <c r="AI37" i="50"/>
  <c r="S191" i="50"/>
  <c r="AJ191" i="50" s="1"/>
  <c r="S165" i="50"/>
  <c r="AJ165" i="50" s="1"/>
  <c r="S143" i="50"/>
  <c r="AJ143" i="50" s="1"/>
  <c r="S273" i="50"/>
  <c r="AJ273" i="50" s="1"/>
  <c r="S140" i="50"/>
  <c r="AJ140" i="50" s="1"/>
  <c r="N42" i="50"/>
  <c r="O45" i="50"/>
  <c r="S230" i="50"/>
  <c r="AJ230" i="50" s="1"/>
  <c r="O44" i="50"/>
  <c r="S383" i="50"/>
  <c r="AJ383" i="50" s="1"/>
  <c r="R184" i="50"/>
  <c r="Q444" i="50"/>
  <c r="R38" i="50"/>
  <c r="I273" i="50"/>
  <c r="N444" i="50"/>
  <c r="W367" i="50"/>
  <c r="S327" i="50"/>
  <c r="AJ327" i="50" s="1"/>
  <c r="I80" i="50"/>
  <c r="S439" i="50"/>
  <c r="AJ439" i="50" s="1"/>
  <c r="S164" i="50"/>
  <c r="AJ164" i="50" s="1"/>
  <c r="S216" i="50"/>
  <c r="AJ216" i="50" s="1"/>
  <c r="Q184" i="50"/>
  <c r="S328" i="50"/>
  <c r="AJ328" i="50" s="1"/>
  <c r="S373" i="50"/>
  <c r="AJ373" i="50" s="1"/>
  <c r="M262" i="50"/>
  <c r="AA49" i="50"/>
  <c r="S301" i="50"/>
  <c r="AJ301" i="50" s="1"/>
  <c r="R47" i="50"/>
  <c r="S357" i="50"/>
  <c r="AJ357" i="50" s="1"/>
  <c r="S204" i="50"/>
  <c r="AJ204" i="50" s="1"/>
  <c r="N47" i="50"/>
  <c r="S403" i="50"/>
  <c r="AJ403" i="50" s="1"/>
  <c r="O41" i="50"/>
  <c r="Q41" i="50"/>
  <c r="S201" i="50"/>
  <c r="AJ201" i="50" s="1"/>
  <c r="N45" i="50"/>
  <c r="R42" i="50"/>
  <c r="S175" i="50"/>
  <c r="AJ175" i="50" s="1"/>
  <c r="AJ55" i="51"/>
  <c r="R288" i="50"/>
  <c r="S257" i="50"/>
  <c r="AJ257" i="50" s="1"/>
  <c r="S141" i="50"/>
  <c r="AJ141" i="50" s="1"/>
  <c r="I497" i="50"/>
  <c r="Q158" i="50"/>
  <c r="S398" i="50"/>
  <c r="AJ398" i="50" s="1"/>
  <c r="S190" i="50"/>
  <c r="AJ190" i="50" s="1"/>
  <c r="AA341" i="50"/>
  <c r="N38" i="50"/>
  <c r="S280" i="50"/>
  <c r="AJ280" i="50" s="1"/>
  <c r="N37" i="50"/>
  <c r="AF367" i="50"/>
  <c r="S170" i="50"/>
  <c r="AJ170" i="50" s="1"/>
  <c r="S436" i="50"/>
  <c r="AJ436" i="50" s="1"/>
  <c r="S331" i="50"/>
  <c r="AJ331" i="50" s="1"/>
  <c r="Q37" i="50"/>
  <c r="R37" i="50"/>
  <c r="Q366" i="50"/>
  <c r="S427" i="50"/>
  <c r="AJ427" i="50" s="1"/>
  <c r="S350" i="50"/>
  <c r="AJ350" i="50" s="1"/>
  <c r="S332" i="50"/>
  <c r="AJ332" i="50" s="1"/>
  <c r="AI418" i="50"/>
  <c r="S324" i="50"/>
  <c r="AJ324" i="50" s="1"/>
  <c r="Q38" i="50"/>
  <c r="S275" i="50"/>
  <c r="AJ275" i="50" s="1"/>
  <c r="S402" i="50"/>
  <c r="AJ402" i="50" s="1"/>
  <c r="S168" i="50"/>
  <c r="AJ168" i="50" s="1"/>
  <c r="S205" i="50"/>
  <c r="AJ205" i="50" s="1"/>
  <c r="Q47" i="50"/>
  <c r="S226" i="50"/>
  <c r="AJ226" i="50" s="1"/>
  <c r="R34" i="50"/>
  <c r="S413" i="50"/>
  <c r="AJ413" i="50" s="1"/>
  <c r="R35" i="50"/>
  <c r="Q42" i="50"/>
  <c r="AI288" i="50"/>
  <c r="S277" i="50"/>
  <c r="AJ277" i="50" s="1"/>
  <c r="S246" i="50"/>
  <c r="AJ246" i="50" s="1"/>
  <c r="S142" i="50"/>
  <c r="AJ142" i="50" s="1"/>
  <c r="S361" i="50"/>
  <c r="AJ361" i="50" s="1"/>
  <c r="R48" i="50"/>
  <c r="S270" i="50"/>
  <c r="AJ270" i="50" s="1"/>
  <c r="S269" i="50"/>
  <c r="AJ269" i="50" s="1"/>
  <c r="S174" i="50"/>
  <c r="AJ174" i="50" s="1"/>
  <c r="S272" i="50"/>
  <c r="AJ272" i="50" s="1"/>
  <c r="S384" i="50"/>
  <c r="AJ384" i="50" s="1"/>
  <c r="O35" i="50"/>
  <c r="M45" i="50"/>
  <c r="S45" i="50" s="1"/>
  <c r="AJ45" i="50" s="1"/>
  <c r="S228" i="50"/>
  <c r="AJ228" i="50" s="1"/>
  <c r="S173" i="50"/>
  <c r="AJ173" i="50" s="1"/>
  <c r="S430" i="50"/>
  <c r="AJ430" i="50" s="1"/>
  <c r="Q35" i="50"/>
  <c r="S297" i="50"/>
  <c r="AJ297" i="50" s="1"/>
  <c r="S225" i="50"/>
  <c r="AJ225" i="50" s="1"/>
  <c r="N43" i="50"/>
  <c r="S178" i="50"/>
  <c r="AJ178" i="50" s="1"/>
  <c r="AC445" i="50"/>
  <c r="S305" i="50"/>
  <c r="AJ305" i="50" s="1"/>
  <c r="S335" i="50"/>
  <c r="AJ335" i="50" s="1"/>
  <c r="N41" i="50"/>
  <c r="R444" i="50"/>
  <c r="S323" i="50"/>
  <c r="AJ323" i="50" s="1"/>
  <c r="Q43" i="50"/>
  <c r="M47" i="50"/>
  <c r="S354" i="50"/>
  <c r="AJ354" i="50" s="1"/>
  <c r="O314" i="50"/>
  <c r="S329" i="50"/>
  <c r="AJ329" i="50" s="1"/>
  <c r="M34" i="50"/>
  <c r="S145" i="50"/>
  <c r="AJ145" i="50" s="1"/>
  <c r="O262" i="50"/>
  <c r="S334" i="50"/>
  <c r="AJ334" i="50" s="1"/>
  <c r="S410" i="50"/>
  <c r="AJ410" i="50" s="1"/>
  <c r="M48" i="50"/>
  <c r="S48" i="50" s="1"/>
  <c r="AJ48" i="50" s="1"/>
  <c r="M39" i="50"/>
  <c r="V367" i="50"/>
  <c r="S203" i="50"/>
  <c r="AJ203" i="50" s="1"/>
  <c r="W445" i="50"/>
  <c r="Q46" i="50"/>
  <c r="Q45" i="50"/>
  <c r="O37" i="50"/>
  <c r="S37" i="50" s="1"/>
  <c r="AJ37" i="50" s="1"/>
  <c r="M184" i="50"/>
  <c r="O39" i="50"/>
  <c r="O418" i="50"/>
  <c r="R40" i="50"/>
  <c r="N34" i="50"/>
  <c r="S425" i="50"/>
  <c r="AJ425" i="50" s="1"/>
  <c r="S202" i="50"/>
  <c r="AJ202" i="50" s="1"/>
  <c r="S406" i="50"/>
  <c r="AJ406" i="50" s="1"/>
  <c r="S381" i="50"/>
  <c r="AJ381" i="50" s="1"/>
  <c r="M40" i="50"/>
  <c r="R340" i="50"/>
  <c r="Q210" i="50"/>
  <c r="M44" i="50"/>
  <c r="O184" i="50"/>
  <c r="AA54" i="50"/>
  <c r="N184" i="50"/>
  <c r="S303" i="50"/>
  <c r="AJ303" i="50" s="1"/>
  <c r="S153" i="50"/>
  <c r="AJ153" i="50" s="1"/>
  <c r="Z236" i="50"/>
  <c r="S405" i="50"/>
  <c r="AJ405" i="50" s="1"/>
  <c r="S376" i="50"/>
  <c r="AJ376" i="50" s="1"/>
  <c r="AJ322" i="50"/>
  <c r="S243" i="50"/>
  <c r="AJ243" i="50" s="1"/>
  <c r="O36" i="50"/>
  <c r="M366" i="50"/>
  <c r="S271" i="50"/>
  <c r="AJ271" i="50" s="1"/>
  <c r="S347" i="50"/>
  <c r="AJ347" i="50" s="1"/>
  <c r="S148" i="50"/>
  <c r="AJ148" i="50" s="1"/>
  <c r="O288" i="50"/>
  <c r="S146" i="50"/>
  <c r="AJ146" i="50" s="1"/>
  <c r="S437" i="50"/>
  <c r="AJ437" i="50" s="1"/>
  <c r="R36" i="50"/>
  <c r="S326" i="50"/>
  <c r="AJ326" i="50" s="1"/>
  <c r="S435" i="50"/>
  <c r="AJ435" i="50" s="1"/>
  <c r="O210" i="50"/>
  <c r="N340" i="50"/>
  <c r="S348" i="50"/>
  <c r="AJ348" i="50" s="1"/>
  <c r="O444" i="50"/>
  <c r="AB419" i="50"/>
  <c r="AE419" i="50"/>
  <c r="AC419" i="50"/>
  <c r="AH419" i="50"/>
  <c r="AG419" i="50"/>
  <c r="Z419" i="50"/>
  <c r="AD419" i="50"/>
  <c r="Y419" i="50"/>
  <c r="AF419" i="50"/>
  <c r="V419" i="50"/>
  <c r="W419" i="50"/>
  <c r="AA419" i="50"/>
  <c r="D340" i="50"/>
  <c r="AB211" i="50"/>
  <c r="X211" i="50"/>
  <c r="Z211" i="50"/>
  <c r="Y211" i="50"/>
  <c r="AD211" i="50"/>
  <c r="AC211" i="50"/>
  <c r="V211" i="50"/>
  <c r="AI211" i="50" s="1"/>
  <c r="AE211" i="50"/>
  <c r="W211" i="50"/>
  <c r="AH211" i="50"/>
  <c r="Y54" i="50"/>
  <c r="AB289" i="50"/>
  <c r="AG289" i="50"/>
  <c r="AH289" i="50"/>
  <c r="AC289" i="50"/>
  <c r="AE289" i="50"/>
  <c r="X289" i="50"/>
  <c r="AF289" i="50"/>
  <c r="V289" i="50"/>
  <c r="AD289" i="50"/>
  <c r="W289" i="50"/>
  <c r="AA289" i="50"/>
  <c r="Y289" i="50"/>
  <c r="R392" i="50"/>
  <c r="I378" i="50"/>
  <c r="H46" i="50"/>
  <c r="I227" i="50"/>
  <c r="I220" i="50"/>
  <c r="H44" i="50"/>
  <c r="D38" i="50"/>
  <c r="E42" i="50"/>
  <c r="S310" i="50"/>
  <c r="AJ310" i="50" s="1"/>
  <c r="D81" i="50"/>
  <c r="F81" i="50"/>
  <c r="B81" i="50"/>
  <c r="H81" i="50"/>
  <c r="E81" i="50"/>
  <c r="G81" i="50"/>
  <c r="C81" i="50"/>
  <c r="Q34" i="50"/>
  <c r="AJ189" i="50"/>
  <c r="W185" i="50"/>
  <c r="M444" i="50"/>
  <c r="N48" i="50"/>
  <c r="I430" i="50"/>
  <c r="O236" i="50"/>
  <c r="I381" i="50"/>
  <c r="H314" i="50"/>
  <c r="I190" i="50"/>
  <c r="S414" i="50"/>
  <c r="AJ414" i="50" s="1"/>
  <c r="I225" i="50"/>
  <c r="I151" i="50"/>
  <c r="S424" i="50"/>
  <c r="AJ424" i="50" s="1"/>
  <c r="S411" i="50"/>
  <c r="AJ411" i="50" s="1"/>
  <c r="S138" i="50"/>
  <c r="AJ138" i="50" s="1"/>
  <c r="S176" i="50"/>
  <c r="AJ176" i="50" s="1"/>
  <c r="N314" i="50"/>
  <c r="I408" i="50"/>
  <c r="S139" i="50"/>
  <c r="AJ139" i="50" s="1"/>
  <c r="AF211" i="50"/>
  <c r="G418" i="50"/>
  <c r="S296" i="50"/>
  <c r="AJ296" i="50" s="1"/>
  <c r="S220" i="50"/>
  <c r="AJ220" i="50" s="1"/>
  <c r="AF315" i="50"/>
  <c r="I410" i="50"/>
  <c r="I401" i="50"/>
  <c r="I324" i="50"/>
  <c r="I346" i="50"/>
  <c r="I197" i="50"/>
  <c r="I255" i="50"/>
  <c r="I142" i="50"/>
  <c r="E40" i="50"/>
  <c r="E43" i="50"/>
  <c r="C36" i="50"/>
  <c r="I428" i="50"/>
  <c r="I379" i="50"/>
  <c r="I302" i="50"/>
  <c r="I243" i="50"/>
  <c r="I215" i="50"/>
  <c r="I279" i="50"/>
  <c r="D47" i="50"/>
  <c r="I429" i="50"/>
  <c r="I376" i="50"/>
  <c r="I296" i="50"/>
  <c r="I218" i="50"/>
  <c r="I191" i="50"/>
  <c r="I223" i="50"/>
  <c r="I192" i="50"/>
  <c r="G47" i="50"/>
  <c r="D44" i="50"/>
  <c r="D42" i="50"/>
  <c r="I145" i="50"/>
  <c r="D41" i="50"/>
  <c r="C39" i="50"/>
  <c r="I308" i="50"/>
  <c r="I221" i="50"/>
  <c r="I270" i="50"/>
  <c r="I194" i="50"/>
  <c r="I147" i="50"/>
  <c r="G41" i="50"/>
  <c r="AD236" i="50"/>
  <c r="AD49" i="50"/>
  <c r="AD54" i="50" s="1"/>
  <c r="M210" i="50"/>
  <c r="G40" i="50"/>
  <c r="S152" i="50"/>
  <c r="AJ152" i="50" s="1"/>
  <c r="M288" i="50"/>
  <c r="S151" i="50"/>
  <c r="AJ151" i="50" s="1"/>
  <c r="I411" i="50"/>
  <c r="S346" i="50"/>
  <c r="AJ346" i="50" s="1"/>
  <c r="D314" i="50"/>
  <c r="AJ111" i="50"/>
  <c r="S132" i="50"/>
  <c r="AB159" i="50"/>
  <c r="AH159" i="50"/>
  <c r="W341" i="50"/>
  <c r="S167" i="50"/>
  <c r="AJ167" i="50" s="1"/>
  <c r="AD315" i="50"/>
  <c r="N418" i="50"/>
  <c r="M236" i="50"/>
  <c r="AH185" i="50"/>
  <c r="AG159" i="50"/>
  <c r="X341" i="50"/>
  <c r="S179" i="50"/>
  <c r="AJ179" i="50" s="1"/>
  <c r="AE159" i="50"/>
  <c r="AA159" i="50"/>
  <c r="S409" i="50"/>
  <c r="AJ409" i="50" s="1"/>
  <c r="M41" i="50"/>
  <c r="S41" i="50" s="1"/>
  <c r="AJ41" i="50" s="1"/>
  <c r="L47" i="50"/>
  <c r="S47" i="50" s="1"/>
  <c r="AJ47" i="50" s="1"/>
  <c r="M418" i="50"/>
  <c r="N39" i="50"/>
  <c r="M42" i="50"/>
  <c r="S42" i="50" s="1"/>
  <c r="AJ42" i="50" s="1"/>
  <c r="Z367" i="50"/>
  <c r="I405" i="50"/>
  <c r="S284" i="50"/>
  <c r="AJ284" i="50" s="1"/>
  <c r="I282" i="50"/>
  <c r="I321" i="50"/>
  <c r="I200" i="50"/>
  <c r="D34" i="50"/>
  <c r="O158" i="50"/>
  <c r="X185" i="50"/>
  <c r="I380" i="50"/>
  <c r="I375" i="50"/>
  <c r="I275" i="50"/>
  <c r="I171" i="50"/>
  <c r="I150" i="50"/>
  <c r="I407" i="50"/>
  <c r="I334" i="50"/>
  <c r="I295" i="50"/>
  <c r="G44" i="50"/>
  <c r="G34" i="50"/>
  <c r="C47" i="50"/>
  <c r="S336" i="50"/>
  <c r="AJ336" i="50" s="1"/>
  <c r="C37" i="50"/>
  <c r="I164" i="50"/>
  <c r="D46" i="50"/>
  <c r="I425" i="50"/>
  <c r="I402" i="50"/>
  <c r="I373" i="50"/>
  <c r="I404" i="50"/>
  <c r="I351" i="50"/>
  <c r="I228" i="50"/>
  <c r="I143" i="50"/>
  <c r="D43" i="50"/>
  <c r="C40" i="50"/>
  <c r="H37" i="50"/>
  <c r="G46" i="50"/>
  <c r="AJ397" i="50"/>
  <c r="AJ267" i="50"/>
  <c r="AJ163" i="50"/>
  <c r="AJ371" i="50"/>
  <c r="S128" i="50"/>
  <c r="AJ128" i="50" s="1"/>
  <c r="AJ169" i="50"/>
  <c r="AJ241" i="50"/>
  <c r="S242" i="50"/>
  <c r="AJ242" i="50" s="1"/>
  <c r="M49" i="50"/>
  <c r="X236" i="50"/>
  <c r="S320" i="50"/>
  <c r="AJ320" i="50" s="1"/>
  <c r="AJ137" i="50"/>
  <c r="Z341" i="50"/>
  <c r="I471" i="50"/>
  <c r="S38" i="50"/>
  <c r="AJ38" i="50" s="1"/>
  <c r="X54" i="50"/>
  <c r="I409" i="50"/>
  <c r="AH236" i="50"/>
  <c r="AH49" i="50"/>
  <c r="AH54" i="50" s="1"/>
  <c r="M37" i="50"/>
  <c r="Y236" i="50"/>
  <c r="S46" i="50"/>
  <c r="AJ46" i="50" s="1"/>
  <c r="S433" i="50"/>
  <c r="AJ433" i="50" s="1"/>
  <c r="Z263" i="50"/>
  <c r="AF445" i="50"/>
  <c r="I146" i="50"/>
  <c r="I245" i="50"/>
  <c r="I149" i="50"/>
  <c r="I298" i="50"/>
  <c r="I229" i="50"/>
  <c r="Y185" i="50"/>
  <c r="I281" i="50"/>
  <c r="I178" i="50"/>
  <c r="I434" i="50"/>
  <c r="I198" i="50"/>
  <c r="I374" i="50"/>
  <c r="N210" i="50"/>
  <c r="Q288" i="50"/>
  <c r="Q40" i="50"/>
  <c r="S40" i="50" s="1"/>
  <c r="S362" i="50"/>
  <c r="AJ362" i="50" s="1"/>
  <c r="I360" i="50"/>
  <c r="I350" i="50"/>
  <c r="I332" i="50"/>
  <c r="I252" i="50"/>
  <c r="I219" i="50"/>
  <c r="E46" i="50"/>
  <c r="H45" i="50"/>
  <c r="I176" i="50"/>
  <c r="S440" i="50"/>
  <c r="AJ440" i="50" s="1"/>
  <c r="I333" i="50"/>
  <c r="C366" i="50"/>
  <c r="I280" i="50"/>
  <c r="I249" i="50"/>
  <c r="I256" i="50"/>
  <c r="H210" i="50"/>
  <c r="E33" i="50"/>
  <c r="H39" i="50"/>
  <c r="E39" i="50"/>
  <c r="S180" i="50"/>
  <c r="AJ180" i="50" s="1"/>
  <c r="L418" i="50"/>
  <c r="AG49" i="50"/>
  <c r="AG54" i="50" s="1"/>
  <c r="AG236" i="50"/>
  <c r="S33" i="50"/>
  <c r="X315" i="50"/>
  <c r="I549" i="50"/>
  <c r="M36" i="50"/>
  <c r="O34" i="50"/>
  <c r="M43" i="50"/>
  <c r="AI35" i="50"/>
  <c r="AD159" i="50"/>
  <c r="AE367" i="50"/>
  <c r="Q392" i="50"/>
  <c r="I247" i="50"/>
  <c r="Z54" i="50"/>
  <c r="Y341" i="50"/>
  <c r="AE263" i="50"/>
  <c r="AI40" i="50"/>
  <c r="G314" i="50"/>
  <c r="AD185" i="50"/>
  <c r="Z445" i="50"/>
  <c r="I433" i="50"/>
  <c r="Y445" i="50"/>
  <c r="I55" i="51"/>
  <c r="Y263" i="50"/>
  <c r="Y159" i="50"/>
  <c r="I326" i="50"/>
  <c r="I169" i="50"/>
  <c r="E45" i="50"/>
  <c r="I347" i="50"/>
  <c r="I193" i="50"/>
  <c r="I251" i="50"/>
  <c r="AJ345" i="50"/>
  <c r="AB315" i="50"/>
  <c r="AG315" i="50"/>
  <c r="AH315" i="50"/>
  <c r="AE315" i="50"/>
  <c r="AC315" i="50"/>
  <c r="D36" i="50"/>
  <c r="G37" i="50"/>
  <c r="I166" i="50"/>
  <c r="I437" i="50"/>
  <c r="I301" i="50"/>
  <c r="E41" i="50"/>
  <c r="D37" i="50"/>
  <c r="S294" i="50"/>
  <c r="AJ294" i="50" s="1"/>
  <c r="I355" i="50"/>
  <c r="I406" i="50"/>
  <c r="I359" i="50"/>
  <c r="I353" i="50"/>
  <c r="I140" i="50"/>
  <c r="I426" i="50"/>
  <c r="I254" i="50"/>
  <c r="I163" i="50"/>
  <c r="I127" i="50"/>
  <c r="G35" i="50"/>
  <c r="I331" i="50"/>
  <c r="I244" i="50"/>
  <c r="G42" i="50"/>
  <c r="I274" i="50"/>
  <c r="N392" i="50"/>
  <c r="Q236" i="50"/>
  <c r="N158" i="50"/>
  <c r="S399" i="50"/>
  <c r="AJ399" i="50" s="1"/>
  <c r="AJ423" i="50"/>
  <c r="AB341" i="50"/>
  <c r="AH341" i="50"/>
  <c r="AE341" i="50"/>
  <c r="AC341" i="50"/>
  <c r="I377" i="50"/>
  <c r="AJ293" i="50"/>
  <c r="S130" i="50"/>
  <c r="AJ130" i="50" s="1"/>
  <c r="AE185" i="50"/>
  <c r="AH367" i="50"/>
  <c r="AJ215" i="50"/>
  <c r="AA211" i="50"/>
  <c r="W263" i="50"/>
  <c r="I179" i="50"/>
  <c r="AC236" i="50"/>
  <c r="AC49" i="50"/>
  <c r="AC54" i="50" s="1"/>
  <c r="AF49" i="50"/>
  <c r="AF54" i="50" s="1"/>
  <c r="Z159" i="50"/>
  <c r="AF159" i="50"/>
  <c r="X159" i="50"/>
  <c r="AI159" i="50" s="1"/>
  <c r="AF185" i="50"/>
  <c r="AG445" i="50"/>
  <c r="I372" i="50"/>
  <c r="H48" i="50"/>
  <c r="I307" i="50"/>
  <c r="I382" i="50"/>
  <c r="I269" i="50"/>
  <c r="H42" i="50"/>
  <c r="D40" i="50"/>
  <c r="H43" i="50"/>
  <c r="H34" i="50"/>
  <c r="G340" i="50"/>
  <c r="S408" i="50"/>
  <c r="AJ408" i="50" s="1"/>
  <c r="AE49" i="50"/>
  <c r="AE54" i="50" s="1"/>
  <c r="AE236" i="50"/>
  <c r="I303" i="50"/>
  <c r="I304" i="50"/>
  <c r="I123" i="50"/>
  <c r="G36" i="50"/>
  <c r="I435" i="50"/>
  <c r="I299" i="50"/>
  <c r="C48" i="50"/>
  <c r="E34" i="50"/>
  <c r="AA185" i="50"/>
  <c r="I242" i="50"/>
  <c r="I175" i="50"/>
  <c r="I432" i="50"/>
  <c r="I322" i="50"/>
  <c r="G39" i="50"/>
  <c r="C35" i="50"/>
  <c r="I277" i="50"/>
  <c r="H36" i="50"/>
  <c r="I294" i="50"/>
  <c r="I216" i="50"/>
  <c r="I431" i="50"/>
  <c r="I403" i="50"/>
  <c r="I174" i="50"/>
  <c r="I141" i="50"/>
  <c r="I386" i="50"/>
  <c r="C45" i="50"/>
  <c r="E36" i="50"/>
  <c r="E418" i="50"/>
  <c r="I305" i="50"/>
  <c r="I226" i="50"/>
  <c r="I278" i="50"/>
  <c r="I250" i="50"/>
  <c r="I167" i="50"/>
  <c r="I144" i="50"/>
  <c r="H444" i="50"/>
  <c r="D444" i="50"/>
  <c r="I400" i="50"/>
  <c r="I329" i="50"/>
  <c r="I202" i="50"/>
  <c r="I204" i="50"/>
  <c r="E37" i="50"/>
  <c r="C44" i="50"/>
  <c r="I320" i="50"/>
  <c r="I248" i="50"/>
  <c r="I352" i="50"/>
  <c r="I138" i="50"/>
  <c r="G48" i="50"/>
  <c r="I173" i="50"/>
  <c r="C38" i="50"/>
  <c r="C34" i="50"/>
  <c r="I424" i="50"/>
  <c r="O392" i="50"/>
  <c r="I357" i="50"/>
  <c r="I306" i="50"/>
  <c r="I268" i="50"/>
  <c r="I230" i="50"/>
  <c r="I152" i="50"/>
  <c r="C46" i="50"/>
  <c r="I356" i="50"/>
  <c r="I354" i="50"/>
  <c r="I327" i="50"/>
  <c r="I349" i="50"/>
  <c r="I271" i="50"/>
  <c r="I224" i="50"/>
  <c r="I276" i="50"/>
  <c r="I246" i="50"/>
  <c r="G45" i="50"/>
  <c r="G43" i="50"/>
  <c r="C41" i="50"/>
  <c r="I195" i="50"/>
  <c r="E44" i="50"/>
  <c r="H40" i="50"/>
  <c r="I358" i="50"/>
  <c r="I325" i="50"/>
  <c r="I196" i="50"/>
  <c r="I253" i="50"/>
  <c r="I170" i="50"/>
  <c r="D45" i="50"/>
  <c r="H38" i="50"/>
  <c r="AB367" i="50"/>
  <c r="AG367" i="50"/>
  <c r="X419" i="50"/>
  <c r="S129" i="50"/>
  <c r="AJ129" i="50" s="1"/>
  <c r="S39" i="50"/>
  <c r="AJ39" i="50" s="1"/>
  <c r="I205" i="50"/>
  <c r="AI231" i="50"/>
  <c r="V236" i="50"/>
  <c r="V49" i="50"/>
  <c r="S52" i="50"/>
  <c r="AJ52" i="50" s="1"/>
  <c r="V263" i="50"/>
  <c r="N288" i="50"/>
  <c r="Q340" i="50"/>
  <c r="L236" i="50"/>
  <c r="AI387" i="50"/>
  <c r="V392" i="50"/>
  <c r="Z315" i="50"/>
  <c r="Z289" i="50"/>
  <c r="G288" i="50"/>
  <c r="S36" i="50"/>
  <c r="AJ36" i="50" s="1"/>
  <c r="AD341" i="50"/>
  <c r="AC159" i="50"/>
  <c r="X263" i="50"/>
  <c r="R49" i="50"/>
  <c r="Y315" i="50"/>
  <c r="AA236" i="50"/>
  <c r="Y367" i="50"/>
  <c r="I328" i="50"/>
  <c r="C210" i="50"/>
  <c r="I300" i="50"/>
  <c r="Q418" i="50"/>
  <c r="I323" i="50"/>
  <c r="E48" i="50"/>
  <c r="E47" i="50"/>
  <c r="I427" i="50"/>
  <c r="S258" i="50"/>
  <c r="AJ258" i="50" s="1"/>
  <c r="I199" i="50"/>
  <c r="E35" i="50"/>
  <c r="G444" i="50"/>
  <c r="I384" i="50"/>
  <c r="I412" i="50"/>
  <c r="I385" i="50"/>
  <c r="I330" i="50"/>
  <c r="S206" i="50"/>
  <c r="AJ206" i="50" s="1"/>
  <c r="I297" i="50"/>
  <c r="I203" i="50"/>
  <c r="I148" i="50"/>
  <c r="C158" i="50"/>
  <c r="I172" i="50"/>
  <c r="I139" i="50"/>
  <c r="I438" i="50"/>
  <c r="I383" i="50"/>
  <c r="H340" i="50"/>
  <c r="I217" i="50"/>
  <c r="D48" i="50"/>
  <c r="G38" i="50"/>
  <c r="I177" i="50"/>
  <c r="C43" i="50"/>
  <c r="D35" i="50"/>
  <c r="I436" i="50"/>
  <c r="I348" i="50"/>
  <c r="I272" i="50"/>
  <c r="I165" i="50"/>
  <c r="H47" i="50"/>
  <c r="I168" i="50"/>
  <c r="I398" i="50"/>
  <c r="I399" i="50"/>
  <c r="E340" i="50"/>
  <c r="C288" i="50"/>
  <c r="I201" i="50"/>
  <c r="H41" i="50"/>
  <c r="D39" i="50"/>
  <c r="H35" i="50"/>
  <c r="C42" i="50"/>
  <c r="E38" i="50"/>
  <c r="B33" i="50"/>
  <c r="B132" i="50"/>
  <c r="I111" i="50"/>
  <c r="AC185" i="50"/>
  <c r="D288" i="50"/>
  <c r="S51" i="50"/>
  <c r="AJ51" i="50" s="1"/>
  <c r="L49" i="50"/>
  <c r="M38" i="50"/>
  <c r="AG185" i="50"/>
  <c r="I523" i="50"/>
  <c r="AJ319" i="50"/>
  <c r="S144" i="50"/>
  <c r="AJ144" i="50" s="1"/>
  <c r="AB263" i="50"/>
  <c r="AH263" i="50"/>
  <c r="AG263" i="50"/>
  <c r="AD367" i="50"/>
  <c r="V185" i="50"/>
  <c r="D418" i="50"/>
  <c r="AB445" i="50"/>
  <c r="AH445" i="50"/>
  <c r="AE445" i="50"/>
  <c r="V315" i="50"/>
  <c r="AG211" i="50"/>
  <c r="AD445" i="50"/>
  <c r="AD263" i="50"/>
  <c r="X445" i="50"/>
  <c r="I153" i="50"/>
  <c r="AA315" i="50"/>
  <c r="Z185" i="50"/>
  <c r="AI445" i="50" l="1"/>
  <c r="B34" i="50"/>
  <c r="E262" i="50"/>
  <c r="I361" i="50"/>
  <c r="G262" i="50"/>
  <c r="I439" i="50"/>
  <c r="N49" i="50"/>
  <c r="N54" i="50" s="1"/>
  <c r="S387" i="50"/>
  <c r="AJ387" i="50" s="1"/>
  <c r="M392" i="50"/>
  <c r="S444" i="50"/>
  <c r="B43" i="50"/>
  <c r="AJ40" i="50"/>
  <c r="S392" i="50"/>
  <c r="I283" i="50"/>
  <c r="AI367" i="50"/>
  <c r="C314" i="50"/>
  <c r="AI341" i="50"/>
  <c r="I309" i="50"/>
  <c r="H158" i="50"/>
  <c r="S184" i="50"/>
  <c r="P185" i="50" s="1"/>
  <c r="H418" i="50"/>
  <c r="I413" i="50"/>
  <c r="B262" i="50"/>
  <c r="D184" i="50"/>
  <c r="S210" i="50"/>
  <c r="H262" i="50"/>
  <c r="R54" i="50"/>
  <c r="I257" i="50"/>
  <c r="I335" i="50"/>
  <c r="S366" i="50"/>
  <c r="R367" i="50" s="1"/>
  <c r="H366" i="50"/>
  <c r="S288" i="50"/>
  <c r="C444" i="50"/>
  <c r="M54" i="50"/>
  <c r="I184" i="50"/>
  <c r="AJ33" i="50"/>
  <c r="G52" i="50"/>
  <c r="P133" i="50"/>
  <c r="T132" i="50"/>
  <c r="N133" i="50"/>
  <c r="O133" i="50"/>
  <c r="L133" i="50"/>
  <c r="M133" i="50"/>
  <c r="Q133" i="50"/>
  <c r="AJ132" i="50"/>
  <c r="R133" i="50"/>
  <c r="B366" i="50"/>
  <c r="G33" i="50"/>
  <c r="I81" i="50"/>
  <c r="AI289" i="50"/>
  <c r="S34" i="50"/>
  <c r="AJ34" i="50" s="1"/>
  <c r="I116" i="50"/>
  <c r="AI49" i="50"/>
  <c r="V54" i="50"/>
  <c r="I124" i="50"/>
  <c r="I120" i="50"/>
  <c r="E210" i="50"/>
  <c r="I423" i="50"/>
  <c r="I444" i="50" s="1"/>
  <c r="P367" i="50"/>
  <c r="N367" i="50"/>
  <c r="L367" i="50"/>
  <c r="G366" i="50"/>
  <c r="M185" i="50"/>
  <c r="N185" i="50"/>
  <c r="R185" i="50"/>
  <c r="T184" i="50"/>
  <c r="L185" i="50"/>
  <c r="Q185" i="50"/>
  <c r="AJ184" i="50"/>
  <c r="O185" i="50"/>
  <c r="I180" i="50"/>
  <c r="G210" i="50"/>
  <c r="I115" i="50"/>
  <c r="G132" i="50"/>
  <c r="C132" i="50"/>
  <c r="I112" i="50"/>
  <c r="B184" i="50"/>
  <c r="L54" i="50"/>
  <c r="B38" i="50"/>
  <c r="AI236" i="50"/>
  <c r="V237" i="50" s="1"/>
  <c r="H132" i="50"/>
  <c r="B46" i="50"/>
  <c r="B42" i="50"/>
  <c r="B444" i="50"/>
  <c r="I137" i="50"/>
  <c r="I158" i="50" s="1"/>
  <c r="D158" i="50"/>
  <c r="B37" i="50"/>
  <c r="I121" i="50"/>
  <c r="I310" i="50"/>
  <c r="G158" i="50"/>
  <c r="H33" i="50"/>
  <c r="D366" i="50"/>
  <c r="I371" i="50"/>
  <c r="I119" i="50"/>
  <c r="S314" i="50"/>
  <c r="G236" i="50"/>
  <c r="I189" i="50"/>
  <c r="I210" i="50" s="1"/>
  <c r="C262" i="50"/>
  <c r="I126" i="50"/>
  <c r="B158" i="50"/>
  <c r="C392" i="50"/>
  <c r="Q289" i="50"/>
  <c r="L289" i="50"/>
  <c r="T288" i="50"/>
  <c r="O289" i="50"/>
  <c r="AJ288" i="50"/>
  <c r="M289" i="50"/>
  <c r="R289" i="50"/>
  <c r="P289" i="50"/>
  <c r="N289" i="50"/>
  <c r="E132" i="50"/>
  <c r="D210" i="50"/>
  <c r="D262" i="50"/>
  <c r="H288" i="50"/>
  <c r="H184" i="50"/>
  <c r="H52" i="50"/>
  <c r="I206" i="50"/>
  <c r="I43" i="50"/>
  <c r="S43" i="50"/>
  <c r="AJ43" i="50" s="1"/>
  <c r="I267" i="50"/>
  <c r="I288" i="50" s="1"/>
  <c r="E444" i="50"/>
  <c r="S232" i="50"/>
  <c r="AJ232" i="50" s="1"/>
  <c r="B52" i="50"/>
  <c r="I284" i="50"/>
  <c r="AI392" i="50"/>
  <c r="AJ392" i="50" s="1"/>
  <c r="V393" i="50"/>
  <c r="I114" i="50"/>
  <c r="E392" i="50"/>
  <c r="I293" i="50"/>
  <c r="I314" i="50" s="1"/>
  <c r="B41" i="50"/>
  <c r="AE237" i="50"/>
  <c r="B210" i="50"/>
  <c r="D132" i="50"/>
  <c r="B48" i="50"/>
  <c r="B44" i="50"/>
  <c r="E288" i="50"/>
  <c r="S231" i="50"/>
  <c r="I231" i="50"/>
  <c r="I236" i="50" s="1"/>
  <c r="H236" i="50"/>
  <c r="G392" i="50"/>
  <c r="H392" i="50"/>
  <c r="Q49" i="50"/>
  <c r="C52" i="50"/>
  <c r="AC237" i="50"/>
  <c r="B35" i="50"/>
  <c r="O393" i="50"/>
  <c r="M393" i="50"/>
  <c r="R393" i="50"/>
  <c r="P393" i="50"/>
  <c r="N393" i="50"/>
  <c r="L393" i="50"/>
  <c r="Q393" i="50"/>
  <c r="I345" i="50"/>
  <c r="I366" i="50" s="1"/>
  <c r="I362" i="50"/>
  <c r="B288" i="50"/>
  <c r="I258" i="50"/>
  <c r="AI315" i="50"/>
  <c r="O54" i="50"/>
  <c r="I414" i="50"/>
  <c r="B392" i="50"/>
  <c r="I336" i="50"/>
  <c r="AI185" i="50"/>
  <c r="C340" i="50"/>
  <c r="H49" i="50"/>
  <c r="B36" i="50"/>
  <c r="B236" i="50"/>
  <c r="E366" i="50"/>
  <c r="E184" i="50"/>
  <c r="C236" i="50"/>
  <c r="B314" i="50"/>
  <c r="I118" i="50"/>
  <c r="I397" i="50"/>
  <c r="B39" i="50"/>
  <c r="C184" i="50"/>
  <c r="I125" i="50"/>
  <c r="D33" i="50"/>
  <c r="E158" i="50"/>
  <c r="I122" i="50"/>
  <c r="AH237" i="50"/>
  <c r="S158" i="50"/>
  <c r="S262" i="50"/>
  <c r="S418" i="50"/>
  <c r="E314" i="50"/>
  <c r="AD237" i="50"/>
  <c r="I319" i="50"/>
  <c r="I340" i="50" s="1"/>
  <c r="O49" i="50"/>
  <c r="G184" i="50"/>
  <c r="AI419" i="50"/>
  <c r="I34" i="50"/>
  <c r="E52" i="50"/>
  <c r="S388" i="50"/>
  <c r="I440" i="50"/>
  <c r="D236" i="50"/>
  <c r="S340" i="50"/>
  <c r="AI263" i="50"/>
  <c r="I241" i="50"/>
  <c r="I262" i="50" s="1"/>
  <c r="B40" i="50"/>
  <c r="B418" i="50"/>
  <c r="I117" i="50"/>
  <c r="B45" i="50"/>
  <c r="Q445" i="50"/>
  <c r="M445" i="50"/>
  <c r="R445" i="50"/>
  <c r="N445" i="50"/>
  <c r="AJ444" i="50"/>
  <c r="P445" i="50"/>
  <c r="L445" i="50"/>
  <c r="O445" i="50"/>
  <c r="T444" i="50"/>
  <c r="D392" i="50"/>
  <c r="B47" i="50"/>
  <c r="C50" i="50"/>
  <c r="I113" i="50"/>
  <c r="C418" i="50"/>
  <c r="C33" i="50"/>
  <c r="S154" i="50"/>
  <c r="AJ154" i="50" s="1"/>
  <c r="L50" i="50"/>
  <c r="B340" i="50"/>
  <c r="E236" i="50"/>
  <c r="R211" i="50"/>
  <c r="T210" i="50"/>
  <c r="P211" i="50"/>
  <c r="AJ210" i="50"/>
  <c r="L211" i="50"/>
  <c r="N211" i="50"/>
  <c r="Q211" i="50"/>
  <c r="O211" i="50"/>
  <c r="M211" i="50"/>
  <c r="R236" i="50"/>
  <c r="B49" i="50" l="1"/>
  <c r="M367" i="50"/>
  <c r="B54" i="50"/>
  <c r="Q367" i="50"/>
  <c r="T392" i="50"/>
  <c r="O367" i="50"/>
  <c r="E49" i="50"/>
  <c r="E54" i="50" s="1"/>
  <c r="I418" i="50"/>
  <c r="C419" i="50" s="1"/>
  <c r="AG237" i="50"/>
  <c r="T366" i="50"/>
  <c r="G50" i="50"/>
  <c r="I132" i="50"/>
  <c r="H133" i="50" s="1"/>
  <c r="AJ366" i="50"/>
  <c r="E133" i="50"/>
  <c r="C133" i="50"/>
  <c r="B133" i="50"/>
  <c r="G133" i="50"/>
  <c r="B237" i="50"/>
  <c r="G237" i="50"/>
  <c r="E237" i="50"/>
  <c r="C237" i="50"/>
  <c r="H237" i="50"/>
  <c r="F237" i="50"/>
  <c r="D237" i="50"/>
  <c r="I41" i="50"/>
  <c r="I38" i="50"/>
  <c r="I154" i="50"/>
  <c r="I232" i="50"/>
  <c r="I47" i="50"/>
  <c r="I40" i="50"/>
  <c r="I44" i="50"/>
  <c r="AB393" i="50"/>
  <c r="Z393" i="50"/>
  <c r="AA393" i="50"/>
  <c r="W393" i="50"/>
  <c r="AI393" i="50" s="1"/>
  <c r="AH393" i="50"/>
  <c r="Y393" i="50"/>
  <c r="AD393" i="50"/>
  <c r="AE393" i="50"/>
  <c r="X393" i="50"/>
  <c r="AG393" i="50"/>
  <c r="AC393" i="50"/>
  <c r="AF393" i="50"/>
  <c r="S49" i="50"/>
  <c r="I37" i="50"/>
  <c r="S185" i="50"/>
  <c r="AJ185" i="50" s="1"/>
  <c r="AI54" i="50"/>
  <c r="V55" i="50" s="1"/>
  <c r="G49" i="50"/>
  <c r="I42" i="50"/>
  <c r="O263" i="50"/>
  <c r="AJ262" i="50"/>
  <c r="P263" i="50"/>
  <c r="R263" i="50"/>
  <c r="N263" i="50"/>
  <c r="M263" i="50"/>
  <c r="L263" i="50"/>
  <c r="Q263" i="50"/>
  <c r="T262" i="50"/>
  <c r="E367" i="50"/>
  <c r="C367" i="50"/>
  <c r="F367" i="50"/>
  <c r="H367" i="50"/>
  <c r="D367" i="50"/>
  <c r="B367" i="50"/>
  <c r="G367" i="50"/>
  <c r="I46" i="50"/>
  <c r="I33" i="50"/>
  <c r="H50" i="50"/>
  <c r="AA237" i="50"/>
  <c r="I39" i="50"/>
  <c r="I48" i="50"/>
  <c r="E50" i="50"/>
  <c r="L341" i="50"/>
  <c r="O341" i="50"/>
  <c r="T340" i="50"/>
  <c r="M341" i="50"/>
  <c r="N341" i="50"/>
  <c r="R341" i="50"/>
  <c r="AJ340" i="50"/>
  <c r="P341" i="50"/>
  <c r="Q341" i="50"/>
  <c r="G341" i="50"/>
  <c r="E341" i="50"/>
  <c r="D341" i="50"/>
  <c r="C341" i="50"/>
  <c r="H341" i="50"/>
  <c r="F341" i="50"/>
  <c r="B341" i="50"/>
  <c r="P159" i="50"/>
  <c r="R159" i="50"/>
  <c r="L159" i="50"/>
  <c r="N159" i="50"/>
  <c r="Q159" i="50"/>
  <c r="O159" i="50"/>
  <c r="M159" i="50"/>
  <c r="T158" i="50"/>
  <c r="AJ158" i="50"/>
  <c r="C49" i="50"/>
  <c r="I49" i="50" s="1"/>
  <c r="C289" i="50"/>
  <c r="H289" i="50"/>
  <c r="F289" i="50"/>
  <c r="D289" i="50"/>
  <c r="B289" i="50"/>
  <c r="G289" i="50"/>
  <c r="E289" i="50"/>
  <c r="S367" i="50"/>
  <c r="AJ367" i="50" s="1"/>
  <c r="S133" i="50"/>
  <c r="AJ133" i="50" s="1"/>
  <c r="H185" i="50"/>
  <c r="F185" i="50"/>
  <c r="D185" i="50"/>
  <c r="B185" i="50"/>
  <c r="G185" i="50"/>
  <c r="C185" i="50"/>
  <c r="E185" i="50"/>
  <c r="S50" i="50"/>
  <c r="AJ50" i="50" s="1"/>
  <c r="D50" i="50"/>
  <c r="I36" i="50"/>
  <c r="C315" i="50"/>
  <c r="H315" i="50"/>
  <c r="B315" i="50"/>
  <c r="F315" i="50"/>
  <c r="D315" i="50"/>
  <c r="G315" i="50"/>
  <c r="E315" i="50"/>
  <c r="G263" i="50"/>
  <c r="E263" i="50"/>
  <c r="H263" i="50"/>
  <c r="C263" i="50"/>
  <c r="F263" i="50"/>
  <c r="D263" i="50"/>
  <c r="B263" i="50"/>
  <c r="Q54" i="50"/>
  <c r="I130" i="50"/>
  <c r="H54" i="50"/>
  <c r="Y237" i="50"/>
  <c r="N419" i="50"/>
  <c r="R419" i="50"/>
  <c r="L419" i="50"/>
  <c r="S419" i="50" s="1"/>
  <c r="AJ419" i="50" s="1"/>
  <c r="T418" i="50"/>
  <c r="O419" i="50"/>
  <c r="M419" i="50"/>
  <c r="AJ418" i="50"/>
  <c r="P419" i="50"/>
  <c r="Q419" i="50"/>
  <c r="G211" i="50"/>
  <c r="E211" i="50"/>
  <c r="C211" i="50"/>
  <c r="D211" i="50"/>
  <c r="H211" i="50"/>
  <c r="F211" i="50"/>
  <c r="B211" i="50"/>
  <c r="D49" i="50"/>
  <c r="D54" i="50" s="1"/>
  <c r="S211" i="50"/>
  <c r="AJ211" i="50" s="1"/>
  <c r="S445" i="50"/>
  <c r="AJ445" i="50" s="1"/>
  <c r="I45" i="50"/>
  <c r="S393" i="50"/>
  <c r="I35" i="50"/>
  <c r="I52" i="50"/>
  <c r="S289" i="50"/>
  <c r="AJ289" i="50" s="1"/>
  <c r="N315" i="50"/>
  <c r="O315" i="50"/>
  <c r="AJ314" i="50"/>
  <c r="Q315" i="50"/>
  <c r="M315" i="50"/>
  <c r="P315" i="50"/>
  <c r="R315" i="50"/>
  <c r="L315" i="50"/>
  <c r="T314" i="50"/>
  <c r="F159" i="50"/>
  <c r="D159" i="50"/>
  <c r="C159" i="50"/>
  <c r="B159" i="50"/>
  <c r="E159" i="50"/>
  <c r="G159" i="50"/>
  <c r="H159" i="50"/>
  <c r="B445" i="50"/>
  <c r="G445" i="50"/>
  <c r="E445" i="50"/>
  <c r="C445" i="50"/>
  <c r="F445" i="50"/>
  <c r="D445" i="50"/>
  <c r="H445" i="50"/>
  <c r="G54" i="50"/>
  <c r="I388" i="50"/>
  <c r="I387" i="50"/>
  <c r="I392" i="50" s="1"/>
  <c r="AJ231" i="50"/>
  <c r="S236" i="50"/>
  <c r="AB237" i="50"/>
  <c r="AF237" i="50"/>
  <c r="Z237" i="50"/>
  <c r="W237" i="50"/>
  <c r="AI237" i="50" s="1"/>
  <c r="X237" i="50"/>
  <c r="E419" i="50" l="1"/>
  <c r="I341" i="50"/>
  <c r="D419" i="50"/>
  <c r="F419" i="50"/>
  <c r="B419" i="50"/>
  <c r="F133" i="50"/>
  <c r="I133" i="50" s="1"/>
  <c r="G419" i="50"/>
  <c r="I419" i="50" s="1"/>
  <c r="H419" i="50"/>
  <c r="D133" i="50"/>
  <c r="H393" i="50"/>
  <c r="F393" i="50"/>
  <c r="D393" i="50"/>
  <c r="G393" i="50"/>
  <c r="E393" i="50"/>
  <c r="C393" i="50"/>
  <c r="B393" i="50"/>
  <c r="I393" i="50" s="1"/>
  <c r="S263" i="50"/>
  <c r="AJ263" i="50" s="1"/>
  <c r="I159" i="50"/>
  <c r="I263" i="50"/>
  <c r="I185" i="50"/>
  <c r="I289" i="50"/>
  <c r="C54" i="50"/>
  <c r="I211" i="50"/>
  <c r="AJ49" i="50"/>
  <c r="S54" i="50"/>
  <c r="AJ393" i="50"/>
  <c r="B50" i="50"/>
  <c r="S341" i="50"/>
  <c r="AJ341" i="50" s="1"/>
  <c r="I54" i="50"/>
  <c r="I445" i="50"/>
  <c r="I315" i="50"/>
  <c r="S159" i="50"/>
  <c r="AJ159" i="50" s="1"/>
  <c r="O237" i="50"/>
  <c r="AJ236" i="50"/>
  <c r="T236" i="50"/>
  <c r="M237" i="50"/>
  <c r="P237" i="50"/>
  <c r="N237" i="50"/>
  <c r="R237" i="50"/>
  <c r="Q237" i="50"/>
  <c r="L237" i="50"/>
  <c r="S315" i="50"/>
  <c r="AJ315" i="50" s="1"/>
  <c r="I367" i="50"/>
  <c r="AB55" i="50"/>
  <c r="W55" i="50"/>
  <c r="AA55" i="50"/>
  <c r="AE55" i="50"/>
  <c r="AH55" i="50"/>
  <c r="AC55" i="50"/>
  <c r="Z55" i="50"/>
  <c r="AG55" i="50"/>
  <c r="Y55" i="50"/>
  <c r="AD55" i="50"/>
  <c r="X55" i="50"/>
  <c r="AF55" i="50"/>
  <c r="I237" i="50"/>
  <c r="S237" i="50" l="1"/>
  <c r="AJ237" i="50" s="1"/>
  <c r="AI55" i="50"/>
  <c r="P55" i="50"/>
  <c r="AJ54" i="50"/>
  <c r="Q55" i="50"/>
  <c r="O55" i="50"/>
  <c r="N55" i="50"/>
  <c r="L55" i="50"/>
  <c r="T54" i="50"/>
  <c r="M55" i="50"/>
  <c r="R55" i="50"/>
  <c r="H55" i="50"/>
  <c r="D55" i="50"/>
  <c r="F55" i="50"/>
  <c r="C55" i="50"/>
  <c r="E55" i="50"/>
  <c r="G55" i="50"/>
  <c r="B55" i="50"/>
  <c r="I50" i="50"/>
  <c r="S55" i="50" l="1"/>
  <c r="AJ55" i="50" s="1"/>
  <c r="I55" i="50"/>
  <c r="I479" i="48"/>
  <c r="I484" i="48"/>
  <c r="I490" i="48"/>
  <c r="I494" i="48"/>
  <c r="I528" i="48"/>
  <c r="I532" i="48"/>
  <c r="I536" i="48"/>
  <c r="I540" i="48"/>
  <c r="I555" i="48"/>
  <c r="I559" i="48"/>
  <c r="I563" i="48"/>
  <c r="I567" i="48"/>
  <c r="I485" i="48"/>
  <c r="I502" i="48"/>
  <c r="I506" i="48"/>
  <c r="I510" i="48"/>
  <c r="I514" i="48"/>
  <c r="I518" i="48"/>
  <c r="I545" i="48"/>
  <c r="I572" i="48"/>
  <c r="I487" i="48"/>
  <c r="I503" i="48"/>
  <c r="I507" i="48"/>
  <c r="I511" i="48"/>
  <c r="I515" i="48"/>
  <c r="I519" i="48"/>
  <c r="I546" i="48"/>
  <c r="I573" i="48"/>
  <c r="I491" i="48"/>
  <c r="I533" i="48"/>
  <c r="I564" i="48"/>
  <c r="I468" i="48"/>
  <c r="I477" i="48"/>
  <c r="I481" i="48"/>
  <c r="I492" i="48"/>
  <c r="I530" i="48"/>
  <c r="I534" i="48"/>
  <c r="I538" i="48"/>
  <c r="I542" i="48"/>
  <c r="I553" i="48"/>
  <c r="I557" i="48"/>
  <c r="I561" i="48"/>
  <c r="I565" i="48"/>
  <c r="I486" i="48"/>
  <c r="I537" i="48"/>
  <c r="I560" i="48"/>
  <c r="I482" i="48"/>
  <c r="I488" i="48"/>
  <c r="I504" i="48"/>
  <c r="I508" i="48"/>
  <c r="I512" i="48"/>
  <c r="I516" i="48"/>
  <c r="I520" i="48"/>
  <c r="I547" i="48"/>
  <c r="I570" i="48"/>
  <c r="I467" i="48"/>
  <c r="I476" i="48"/>
  <c r="I495" i="48"/>
  <c r="I541" i="48"/>
  <c r="I568" i="48"/>
  <c r="I449" i="48"/>
  <c r="I453" i="48"/>
  <c r="I457" i="48"/>
  <c r="I469" i="48"/>
  <c r="I478" i="48"/>
  <c r="I483" i="48"/>
  <c r="I493" i="48"/>
  <c r="I531" i="48"/>
  <c r="I535" i="48"/>
  <c r="I539" i="48"/>
  <c r="I554" i="48"/>
  <c r="I558" i="48"/>
  <c r="I562" i="48"/>
  <c r="I566" i="48"/>
  <c r="I451" i="48"/>
  <c r="I480" i="48"/>
  <c r="I529" i="48"/>
  <c r="I556" i="48"/>
  <c r="I489" i="48"/>
  <c r="I501" i="48"/>
  <c r="I505" i="48"/>
  <c r="I509" i="48"/>
  <c r="I513" i="48"/>
  <c r="I517" i="48"/>
  <c r="I521" i="48"/>
  <c r="I544" i="48"/>
  <c r="I571" i="48"/>
  <c r="AI284" i="48"/>
  <c r="AI124" i="48"/>
  <c r="AH35" i="48"/>
  <c r="AG43" i="48"/>
  <c r="AG44" i="48"/>
  <c r="AH45" i="48"/>
  <c r="AH46" i="48"/>
  <c r="AH236" i="48"/>
  <c r="AA51" i="48"/>
  <c r="V40" i="48"/>
  <c r="AI182" i="48"/>
  <c r="AJ182" i="48" s="1"/>
  <c r="AH288" i="48"/>
  <c r="AI293" i="48"/>
  <c r="AD262" i="48"/>
  <c r="AH37" i="48"/>
  <c r="AI391" i="48"/>
  <c r="AJ391" i="48" s="1"/>
  <c r="AI415" i="48"/>
  <c r="AJ415" i="48" s="1"/>
  <c r="P95" i="48"/>
  <c r="AC41" i="48" l="1"/>
  <c r="AH36" i="48"/>
  <c r="AE52" i="48"/>
  <c r="AE45" i="48"/>
  <c r="AE37" i="48"/>
  <c r="AH50" i="48"/>
  <c r="AF611" i="48"/>
  <c r="AI441" i="48"/>
  <c r="AJ441" i="48" s="1"/>
  <c r="AH444" i="48"/>
  <c r="AA444" i="48"/>
  <c r="AE288" i="48"/>
  <c r="V35" i="48"/>
  <c r="AH38" i="48"/>
  <c r="AH53" i="48"/>
  <c r="AI118" i="48"/>
  <c r="AH418" i="48"/>
  <c r="AC288" i="48"/>
  <c r="V314" i="48"/>
  <c r="AE236" i="48"/>
  <c r="AG47" i="48"/>
  <c r="AH158" i="48"/>
  <c r="AG53" i="48"/>
  <c r="AC37" i="48"/>
  <c r="AG42" i="48"/>
  <c r="AG40" i="48"/>
  <c r="F61" i="48"/>
  <c r="AD40" i="48"/>
  <c r="AE35" i="48"/>
  <c r="AH48" i="48"/>
  <c r="AH52" i="48"/>
  <c r="AC35" i="48"/>
  <c r="AH41" i="48"/>
  <c r="AI113" i="48"/>
  <c r="AH51" i="48"/>
  <c r="AH314" i="48"/>
  <c r="AH40" i="48"/>
  <c r="AE41" i="48"/>
  <c r="V37" i="48"/>
  <c r="AI250" i="48"/>
  <c r="AI380" i="48"/>
  <c r="AD340" i="48"/>
  <c r="AE44" i="48"/>
  <c r="V43" i="48"/>
  <c r="AI121" i="48"/>
  <c r="AI364" i="48"/>
  <c r="AJ364" i="48" s="1"/>
  <c r="AI358" i="48"/>
  <c r="AI313" i="48"/>
  <c r="AJ313" i="48" s="1"/>
  <c r="AI285" i="48"/>
  <c r="AJ285" i="48" s="1"/>
  <c r="AI247" i="48"/>
  <c r="AA210" i="48"/>
  <c r="AI215" i="48"/>
  <c r="V236" i="48"/>
  <c r="AC45" i="48"/>
  <c r="V36" i="48"/>
  <c r="AI114" i="48"/>
  <c r="F67" i="48"/>
  <c r="F70" i="48"/>
  <c r="I460" i="48"/>
  <c r="F73" i="48"/>
  <c r="I463" i="48"/>
  <c r="AI426" i="48"/>
  <c r="P98" i="48"/>
  <c r="P20" i="48" s="1"/>
  <c r="AI431" i="48"/>
  <c r="W444" i="48"/>
  <c r="AI402" i="48"/>
  <c r="AI398" i="48"/>
  <c r="V418" i="48"/>
  <c r="AI397" i="48"/>
  <c r="AI386" i="48"/>
  <c r="AI337" i="48"/>
  <c r="AJ337" i="48" s="1"/>
  <c r="AI332" i="48"/>
  <c r="AI303" i="48"/>
  <c r="AI381" i="48"/>
  <c r="AI310" i="48"/>
  <c r="AI302" i="48"/>
  <c r="AI298" i="48"/>
  <c r="AI279" i="48"/>
  <c r="AI256" i="48"/>
  <c r="AI252" i="48"/>
  <c r="Z40" i="48"/>
  <c r="AI244" i="48"/>
  <c r="AE262" i="48"/>
  <c r="AI234" i="48"/>
  <c r="AJ234" i="48" s="1"/>
  <c r="AI226" i="48"/>
  <c r="AI222" i="48"/>
  <c r="AI204" i="48"/>
  <c r="AE210" i="48"/>
  <c r="AI180" i="48"/>
  <c r="AI174" i="48"/>
  <c r="AD52" i="48"/>
  <c r="W51" i="48"/>
  <c r="AD48" i="48"/>
  <c r="W47" i="48"/>
  <c r="AA44" i="48"/>
  <c r="AE42" i="48"/>
  <c r="AD36" i="48"/>
  <c r="W34" i="48"/>
  <c r="AI191" i="48"/>
  <c r="W210" i="48"/>
  <c r="AF53" i="48"/>
  <c r="Z52" i="48"/>
  <c r="V51" i="48"/>
  <c r="AI129" i="48"/>
  <c r="V48" i="48"/>
  <c r="AI126" i="48"/>
  <c r="AD46" i="48"/>
  <c r="V44" i="48"/>
  <c r="AI122" i="48"/>
  <c r="AH39" i="48"/>
  <c r="AC38" i="48"/>
  <c r="W37" i="48"/>
  <c r="AC34" i="48"/>
  <c r="Y33" i="48"/>
  <c r="Y132" i="48"/>
  <c r="I569" i="48"/>
  <c r="AI388" i="48"/>
  <c r="AI287" i="48"/>
  <c r="AJ287" i="48" s="1"/>
  <c r="AE46" i="48"/>
  <c r="AG34" i="48"/>
  <c r="P87" i="48"/>
  <c r="P9" i="48" s="1"/>
  <c r="I527" i="48"/>
  <c r="AH34" i="48"/>
  <c r="AE340" i="48"/>
  <c r="AI328" i="48"/>
  <c r="V53" i="48"/>
  <c r="AI131" i="48"/>
  <c r="AJ131" i="48" s="1"/>
  <c r="AC39" i="48"/>
  <c r="AF34" i="48"/>
  <c r="Y35" i="48"/>
  <c r="V50" i="48"/>
  <c r="AI128" i="48"/>
  <c r="AI209" i="48"/>
  <c r="AJ209" i="48" s="1"/>
  <c r="P100" i="48"/>
  <c r="P22" i="48" s="1"/>
  <c r="AI409" i="48"/>
  <c r="Y51" i="48"/>
  <c r="X51" i="48"/>
  <c r="AA33" i="48"/>
  <c r="P88" i="48"/>
  <c r="P10" i="48" s="1"/>
  <c r="F76" i="48"/>
  <c r="I466" i="48"/>
  <c r="P97" i="48"/>
  <c r="P19" i="48" s="1"/>
  <c r="AG444" i="48"/>
  <c r="AI406" i="48"/>
  <c r="AI389" i="48"/>
  <c r="AJ389" i="48" s="1"/>
  <c r="AI362" i="48"/>
  <c r="AI307" i="48"/>
  <c r="W262" i="48"/>
  <c r="AI295" i="48"/>
  <c r="AI283" i="48"/>
  <c r="AI275" i="48"/>
  <c r="AI272" i="48"/>
  <c r="AI259" i="48"/>
  <c r="AJ259" i="48" s="1"/>
  <c r="AA262" i="48"/>
  <c r="AC262" i="48"/>
  <c r="AA41" i="48"/>
  <c r="AI219" i="48"/>
  <c r="AC210" i="48"/>
  <c r="AI183" i="48"/>
  <c r="AJ183" i="48" s="1"/>
  <c r="AI140" i="48"/>
  <c r="AI137" i="48"/>
  <c r="V158" i="48"/>
  <c r="AA52" i="48"/>
  <c r="AF50" i="48"/>
  <c r="AC42" i="48"/>
  <c r="AE33" i="48"/>
  <c r="AE132" i="48"/>
  <c r="W236" i="48"/>
  <c r="AI156" i="48"/>
  <c r="AJ156" i="48" s="1"/>
  <c r="AD53" i="48"/>
  <c r="X52" i="48"/>
  <c r="AG50" i="48"/>
  <c r="AH47" i="48"/>
  <c r="AH43" i="48"/>
  <c r="AD42" i="48"/>
  <c r="W41" i="48"/>
  <c r="AD35" i="48"/>
  <c r="W33" i="48"/>
  <c r="W132" i="48"/>
  <c r="AI403" i="48"/>
  <c r="I543" i="48"/>
  <c r="AC46" i="48"/>
  <c r="AE314" i="48"/>
  <c r="AI154" i="48"/>
  <c r="AI311" i="48"/>
  <c r="AJ311" i="48" s="1"/>
  <c r="F79" i="48"/>
  <c r="F63" i="48"/>
  <c r="F66" i="48"/>
  <c r="I456" i="48"/>
  <c r="F72" i="48"/>
  <c r="I462" i="48"/>
  <c r="AF612" i="48"/>
  <c r="AI423" i="48"/>
  <c r="V444" i="48"/>
  <c r="AI385" i="48"/>
  <c r="AC158" i="48"/>
  <c r="AI172" i="48"/>
  <c r="Z51" i="48"/>
  <c r="AD41" i="48"/>
  <c r="F9" i="48"/>
  <c r="I61" i="48"/>
  <c r="W418" i="48"/>
  <c r="AE38" i="48"/>
  <c r="AI443" i="48"/>
  <c r="AJ443" i="48" s="1"/>
  <c r="AI261" i="48"/>
  <c r="AJ261" i="48" s="1"/>
  <c r="AG46" i="48"/>
  <c r="F60" i="48"/>
  <c r="I450" i="48"/>
  <c r="AI427" i="48"/>
  <c r="AE444" i="48"/>
  <c r="AI383" i="48"/>
  <c r="AD392" i="48"/>
  <c r="AI365" i="48"/>
  <c r="AJ365" i="48" s="1"/>
  <c r="AI356" i="48"/>
  <c r="AI351" i="48"/>
  <c r="AI330" i="48"/>
  <c r="AI322" i="48"/>
  <c r="AI319" i="48"/>
  <c r="V340" i="48"/>
  <c r="AI230" i="48"/>
  <c r="AI253" i="48"/>
  <c r="AI235" i="48"/>
  <c r="AJ235" i="48" s="1"/>
  <c r="AI223" i="48"/>
  <c r="AC236" i="48"/>
  <c r="AI207" i="48"/>
  <c r="AJ207" i="48" s="1"/>
  <c r="AI194" i="48"/>
  <c r="AI151" i="48"/>
  <c r="AE53" i="48"/>
  <c r="Y52" i="48"/>
  <c r="AD50" i="48"/>
  <c r="AD45" i="48"/>
  <c r="W44" i="48"/>
  <c r="AA42" i="48"/>
  <c r="AC33" i="48"/>
  <c r="AI205" i="48"/>
  <c r="AI202" i="48"/>
  <c r="AI166" i="48"/>
  <c r="AI147" i="48"/>
  <c r="AA53" i="48"/>
  <c r="V52" i="48"/>
  <c r="AI130" i="48"/>
  <c r="AE50" i="48"/>
  <c r="V45" i="48"/>
  <c r="AI123" i="48"/>
  <c r="AD39" i="48"/>
  <c r="X34" i="48"/>
  <c r="AI414" i="48"/>
  <c r="AG288" i="48"/>
  <c r="AC392" i="48"/>
  <c r="P103" i="48"/>
  <c r="P25" i="48" s="1"/>
  <c r="I522" i="48"/>
  <c r="I465" i="48"/>
  <c r="F470" i="48"/>
  <c r="AI119" i="48"/>
  <c r="AH262" i="48"/>
  <c r="AI294" i="48"/>
  <c r="AI255" i="48"/>
  <c r="AI198" i="48"/>
  <c r="AI190" i="48"/>
  <c r="W38" i="48"/>
  <c r="AI150" i="48"/>
  <c r="P89" i="48"/>
  <c r="P11" i="48" s="1"/>
  <c r="AI436" i="48"/>
  <c r="AI363" i="48"/>
  <c r="AJ363" i="48" s="1"/>
  <c r="AI193" i="48"/>
  <c r="AF52" i="48"/>
  <c r="W40" i="48"/>
  <c r="AF623" i="48"/>
  <c r="AC444" i="48"/>
  <c r="AI407" i="48"/>
  <c r="AA36" i="48"/>
  <c r="AI399" i="48"/>
  <c r="AI390" i="48"/>
  <c r="AJ390" i="48" s="1"/>
  <c r="AI376" i="48"/>
  <c r="AA392" i="48"/>
  <c r="AI359" i="48"/>
  <c r="AI354" i="48"/>
  <c r="AI333" i="48"/>
  <c r="AI371" i="48"/>
  <c r="V392" i="48"/>
  <c r="AI353" i="48"/>
  <c r="AF314" i="48"/>
  <c r="AD314" i="48"/>
  <c r="AG39" i="48"/>
  <c r="AI138" i="48"/>
  <c r="AC53" i="48"/>
  <c r="W52" i="48"/>
  <c r="AA50" i="48"/>
  <c r="W48" i="48"/>
  <c r="AE43" i="48"/>
  <c r="AD38" i="48"/>
  <c r="W36" i="48"/>
  <c r="Z33" i="48"/>
  <c r="AH210" i="48"/>
  <c r="AI163" i="48"/>
  <c r="AI146" i="48"/>
  <c r="AD158" i="48"/>
  <c r="Y53" i="48"/>
  <c r="AG51" i="48"/>
  <c r="AC50" i="48"/>
  <c r="AD47" i="48"/>
  <c r="W46" i="48"/>
  <c r="AH44" i="48"/>
  <c r="AD43" i="48"/>
  <c r="AE40" i="48"/>
  <c r="V38" i="48"/>
  <c r="AI116" i="48"/>
  <c r="AE36" i="48"/>
  <c r="V34" i="48"/>
  <c r="AI112" i="48"/>
  <c r="AG236" i="48"/>
  <c r="AI157" i="48"/>
  <c r="AJ157" i="48" s="1"/>
  <c r="F522" i="48"/>
  <c r="V46" i="48"/>
  <c r="F77" i="48"/>
  <c r="AI115" i="48"/>
  <c r="V41" i="48"/>
  <c r="F574" i="48"/>
  <c r="F62" i="48"/>
  <c r="I452" i="48"/>
  <c r="F68" i="48"/>
  <c r="I458" i="48"/>
  <c r="AI438" i="48"/>
  <c r="AI410" i="48"/>
  <c r="AI345" i="48"/>
  <c r="AI305" i="48"/>
  <c r="Z288" i="48"/>
  <c r="AF47" i="48"/>
  <c r="AI199" i="48"/>
  <c r="Z48" i="48"/>
  <c r="AI267" i="48"/>
  <c r="AI401" i="48"/>
  <c r="AI355" i="48"/>
  <c r="AC340" i="48"/>
  <c r="AI171" i="48"/>
  <c r="AC44" i="48"/>
  <c r="AH42" i="48"/>
  <c r="AE34" i="48"/>
  <c r="AI439" i="48"/>
  <c r="P86" i="48"/>
  <c r="P8" i="48" s="1"/>
  <c r="AI411" i="48"/>
  <c r="AI442" i="48"/>
  <c r="AJ442" i="48" s="1"/>
  <c r="AI424" i="48"/>
  <c r="P85" i="48"/>
  <c r="AI429" i="48"/>
  <c r="AD418" i="48"/>
  <c r="AE418" i="48"/>
  <c r="AI387" i="48"/>
  <c r="AI379" i="48"/>
  <c r="Z36" i="48"/>
  <c r="AI357" i="48"/>
  <c r="AI349" i="48"/>
  <c r="AI320" i="48"/>
  <c r="AI312" i="48"/>
  <c r="AJ312" i="48" s="1"/>
  <c r="AI373" i="48"/>
  <c r="AI346" i="48"/>
  <c r="AI338" i="48"/>
  <c r="AJ338" i="48" s="1"/>
  <c r="AH340" i="48"/>
  <c r="AI286" i="48"/>
  <c r="AJ286" i="48" s="1"/>
  <c r="AI271" i="48"/>
  <c r="AI260" i="48"/>
  <c r="AJ260" i="48" s="1"/>
  <c r="AA314" i="48"/>
  <c r="AI273" i="48"/>
  <c r="AI257" i="48"/>
  <c r="AI249" i="48"/>
  <c r="AI246" i="48"/>
  <c r="AI245" i="48"/>
  <c r="AI242" i="48"/>
  <c r="V262" i="48"/>
  <c r="AI241" i="48"/>
  <c r="AI232" i="48"/>
  <c r="AI228" i="48"/>
  <c r="Z42" i="48"/>
  <c r="AI220" i="48"/>
  <c r="AA236" i="48"/>
  <c r="AI200" i="48"/>
  <c r="AI192" i="48"/>
  <c r="V210" i="48"/>
  <c r="AI189" i="48"/>
  <c r="X48" i="48"/>
  <c r="AI170" i="48"/>
  <c r="AI141" i="48"/>
  <c r="Z53" i="48"/>
  <c r="AF51" i="48"/>
  <c r="Y50" i="48"/>
  <c r="AE47" i="48"/>
  <c r="AC43" i="48"/>
  <c r="W42" i="48"/>
  <c r="AA38" i="48"/>
  <c r="X33" i="48"/>
  <c r="X132" i="48"/>
  <c r="AD236" i="48"/>
  <c r="AI201" i="48"/>
  <c r="AI181" i="48"/>
  <c r="AJ181" i="48" s="1"/>
  <c r="AI175" i="48"/>
  <c r="AA158" i="48"/>
  <c r="W53" i="48"/>
  <c r="AE51" i="48"/>
  <c r="Z50" i="48"/>
  <c r="AE48" i="48"/>
  <c r="Z47" i="48"/>
  <c r="Z43" i="48"/>
  <c r="V42" i="48"/>
  <c r="AI120" i="48"/>
  <c r="AC40" i="48"/>
  <c r="AC36" i="48"/>
  <c r="W35" i="48"/>
  <c r="AH33" i="48"/>
  <c r="AI417" i="48"/>
  <c r="AJ417" i="48" s="1"/>
  <c r="AI378" i="48"/>
  <c r="AG314" i="48"/>
  <c r="AI206" i="48"/>
  <c r="AE392" i="48"/>
  <c r="AI336" i="48"/>
  <c r="P105" i="48"/>
  <c r="P27" i="48" s="1"/>
  <c r="F71" i="48"/>
  <c r="I461" i="48"/>
  <c r="F59" i="48"/>
  <c r="F65" i="48"/>
  <c r="I455" i="48"/>
  <c r="F69" i="48"/>
  <c r="I459" i="48"/>
  <c r="I574" i="48"/>
  <c r="F78" i="48"/>
  <c r="AG158" i="48"/>
  <c r="P102" i="48"/>
  <c r="P24" i="48" s="1"/>
  <c r="W314" i="48"/>
  <c r="AI278" i="48"/>
  <c r="AI251" i="48"/>
  <c r="AA47" i="48"/>
  <c r="AA34" i="48"/>
  <c r="W158" i="48"/>
  <c r="V47" i="48"/>
  <c r="AI125" i="48"/>
  <c r="AD33" i="48"/>
  <c r="AD132" i="48"/>
  <c r="P90" i="48"/>
  <c r="P12" i="48" s="1"/>
  <c r="AG48" i="48"/>
  <c r="AI339" i="48"/>
  <c r="AJ339" i="48" s="1"/>
  <c r="AI308" i="48"/>
  <c r="AI300" i="48"/>
  <c r="AI155" i="48"/>
  <c r="AJ155" i="48" s="1"/>
  <c r="AA39" i="48"/>
  <c r="AC52" i="48"/>
  <c r="AI435" i="48"/>
  <c r="Z444" i="48"/>
  <c r="AI425" i="48"/>
  <c r="AD444" i="48"/>
  <c r="AI416" i="48"/>
  <c r="AJ416" i="48" s="1"/>
  <c r="AI412" i="48"/>
  <c r="AI408" i="48"/>
  <c r="Z418" i="48"/>
  <c r="AC418" i="48"/>
  <c r="W392" i="48"/>
  <c r="AI360" i="48"/>
  <c r="AI347" i="48"/>
  <c r="AI331" i="48"/>
  <c r="AI326" i="48"/>
  <c r="AI323" i="48"/>
  <c r="AI375" i="48"/>
  <c r="AI348" i="48"/>
  <c r="AI329" i="48"/>
  <c r="AI324" i="48"/>
  <c r="AI309" i="48"/>
  <c r="AI233" i="48"/>
  <c r="AJ233" i="48" s="1"/>
  <c r="AI297" i="48"/>
  <c r="AI296" i="48"/>
  <c r="Y314" i="48"/>
  <c r="AA48" i="48"/>
  <c r="AI281" i="48"/>
  <c r="AI277" i="48"/>
  <c r="AI270" i="48"/>
  <c r="AD288" i="48"/>
  <c r="AI254" i="48"/>
  <c r="AI224" i="48"/>
  <c r="AI217" i="48"/>
  <c r="AI203" i="48"/>
  <c r="AI178" i="48"/>
  <c r="AI176" i="48"/>
  <c r="AF44" i="48"/>
  <c r="AI173" i="48"/>
  <c r="Z38" i="48"/>
  <c r="AI165" i="48"/>
  <c r="Z35" i="48"/>
  <c r="AE158" i="48"/>
  <c r="X53" i="48"/>
  <c r="AD51" i="48"/>
  <c r="W50" i="48"/>
  <c r="AC47" i="48"/>
  <c r="W45" i="48"/>
  <c r="AA43" i="48"/>
  <c r="AE39" i="48"/>
  <c r="AD34" i="48"/>
  <c r="V33" i="48"/>
  <c r="AI111" i="48"/>
  <c r="AI208" i="48"/>
  <c r="AJ208" i="48" s="1"/>
  <c r="AD210" i="48"/>
  <c r="AI167" i="48"/>
  <c r="AG52" i="48"/>
  <c r="AC51" i="48"/>
  <c r="X50" i="48"/>
  <c r="AC48" i="48"/>
  <c r="X47" i="48"/>
  <c r="AD44" i="48"/>
  <c r="AA40" i="48"/>
  <c r="V39" i="48"/>
  <c r="AI117" i="48"/>
  <c r="AD37" i="48"/>
  <c r="AF33" i="48"/>
  <c r="AF624" i="48"/>
  <c r="P104" i="48"/>
  <c r="P26" i="48" s="1"/>
  <c r="AI440" i="48"/>
  <c r="AI352" i="48"/>
  <c r="AC314" i="48"/>
  <c r="AI258" i="48"/>
  <c r="AH392" i="48"/>
  <c r="AG38" i="48"/>
  <c r="P93" i="48"/>
  <c r="P15" i="48" s="1"/>
  <c r="F74" i="48"/>
  <c r="I464" i="48"/>
  <c r="V288" i="48"/>
  <c r="I475" i="48"/>
  <c r="I496" i="48" s="1"/>
  <c r="F496" i="48"/>
  <c r="F64" i="48"/>
  <c r="I454" i="48"/>
  <c r="Z132" i="48"/>
  <c r="W184" i="48"/>
  <c r="AC184" i="48"/>
  <c r="AD366" i="48"/>
  <c r="V366" i="48"/>
  <c r="AF418" i="48" l="1"/>
  <c r="AA340" i="48"/>
  <c r="Y236" i="48"/>
  <c r="AF210" i="48"/>
  <c r="AI248" i="48"/>
  <c r="X444" i="48"/>
  <c r="AI444" i="48" s="1"/>
  <c r="AI153" i="48"/>
  <c r="AG36" i="48"/>
  <c r="AF262" i="48"/>
  <c r="AI225" i="48"/>
  <c r="AF38" i="48"/>
  <c r="X44" i="48"/>
  <c r="AI437" i="48"/>
  <c r="Z340" i="48"/>
  <c r="AI168" i="48"/>
  <c r="Y288" i="48"/>
  <c r="AF340" i="48"/>
  <c r="AF158" i="48"/>
  <c r="AI143" i="48"/>
  <c r="AI227" i="48"/>
  <c r="AF625" i="48"/>
  <c r="Y158" i="48"/>
  <c r="X340" i="48"/>
  <c r="X341" i="48" s="1"/>
  <c r="AI229" i="48"/>
  <c r="AI243" i="48"/>
  <c r="AG45" i="48"/>
  <c r="Z236" i="48"/>
  <c r="AI384" i="48"/>
  <c r="AF288" i="48"/>
  <c r="Y45" i="48"/>
  <c r="AI327" i="48"/>
  <c r="AI334" i="48"/>
  <c r="AF48" i="48"/>
  <c r="AF43" i="48"/>
  <c r="AI350" i="48"/>
  <c r="Z314" i="48"/>
  <c r="AI169" i="48"/>
  <c r="I470" i="48"/>
  <c r="X210" i="48"/>
  <c r="Y48" i="48"/>
  <c r="AI404" i="48"/>
  <c r="X236" i="48"/>
  <c r="AI400" i="48"/>
  <c r="AF36" i="48"/>
  <c r="AI382" i="48"/>
  <c r="AF46" i="48"/>
  <c r="F75" i="48"/>
  <c r="X43" i="48"/>
  <c r="AI433" i="48"/>
  <c r="Y44" i="48"/>
  <c r="Y340" i="48"/>
  <c r="AI306" i="48"/>
  <c r="Z210" i="48"/>
  <c r="AI149" i="48"/>
  <c r="X36" i="48"/>
  <c r="AI197" i="48"/>
  <c r="AI374" i="48"/>
  <c r="AI428" i="48"/>
  <c r="AG262" i="48"/>
  <c r="AI301" i="48"/>
  <c r="AA45" i="48"/>
  <c r="X262" i="48"/>
  <c r="AI280" i="48"/>
  <c r="Y392" i="48"/>
  <c r="Y39" i="48"/>
  <c r="Z45" i="48"/>
  <c r="AI377" i="48"/>
  <c r="AI430" i="48"/>
  <c r="AI177" i="48"/>
  <c r="AI269" i="48"/>
  <c r="AI405" i="48"/>
  <c r="AI231" i="48"/>
  <c r="Y37" i="48"/>
  <c r="AI432" i="48"/>
  <c r="Y38" i="48"/>
  <c r="AA418" i="48"/>
  <c r="AF444" i="48"/>
  <c r="AI274" i="48"/>
  <c r="AF236" i="48"/>
  <c r="Y41" i="48"/>
  <c r="Z34" i="48"/>
  <c r="AF45" i="48"/>
  <c r="AI196" i="48"/>
  <c r="AA37" i="48"/>
  <c r="AG132" i="48"/>
  <c r="AA288" i="48"/>
  <c r="AI335" i="48"/>
  <c r="AF41" i="48"/>
  <c r="AF37" i="48"/>
  <c r="AG418" i="48"/>
  <c r="AI299" i="48"/>
  <c r="Z44" i="48"/>
  <c r="AF42" i="48"/>
  <c r="AI282" i="48"/>
  <c r="AF392" i="48"/>
  <c r="Y42" i="48"/>
  <c r="AI221" i="48"/>
  <c r="AI434" i="48"/>
  <c r="AF39" i="48"/>
  <c r="Y418" i="48"/>
  <c r="AI51" i="48"/>
  <c r="AI413" i="48"/>
  <c r="B471" i="48"/>
  <c r="F471" i="48"/>
  <c r="H471" i="48"/>
  <c r="G471" i="48"/>
  <c r="C471" i="48"/>
  <c r="D471" i="48"/>
  <c r="E471" i="48"/>
  <c r="S114" i="48"/>
  <c r="AJ114" i="48" s="1"/>
  <c r="S126" i="48"/>
  <c r="AJ126" i="48" s="1"/>
  <c r="Q51" i="48"/>
  <c r="F22" i="48"/>
  <c r="I74" i="48"/>
  <c r="AI33" i="48"/>
  <c r="S309" i="48"/>
  <c r="AJ309" i="48" s="1"/>
  <c r="G575" i="48"/>
  <c r="F575" i="48"/>
  <c r="D575" i="48"/>
  <c r="E575" i="48"/>
  <c r="B575" i="48"/>
  <c r="H575" i="48"/>
  <c r="C575" i="48"/>
  <c r="AG35" i="48"/>
  <c r="Q48" i="48"/>
  <c r="S298" i="48"/>
  <c r="AJ298" i="48" s="1"/>
  <c r="S268" i="48"/>
  <c r="AJ268" i="48" s="1"/>
  <c r="F16" i="48"/>
  <c r="I68" i="48"/>
  <c r="X42" i="48"/>
  <c r="AI42" i="48" s="1"/>
  <c r="AI142" i="48"/>
  <c r="Y36" i="48"/>
  <c r="X392" i="48"/>
  <c r="F18" i="48"/>
  <c r="I70" i="48"/>
  <c r="AI236" i="48"/>
  <c r="AF237" i="48" s="1"/>
  <c r="X418" i="48"/>
  <c r="AI276" i="48"/>
  <c r="L51" i="48"/>
  <c r="M50" i="48"/>
  <c r="AE366" i="48"/>
  <c r="S112" i="48"/>
  <c r="AJ112" i="48" s="1"/>
  <c r="S215" i="48"/>
  <c r="M51" i="48"/>
  <c r="S431" i="48"/>
  <c r="AJ431" i="48" s="1"/>
  <c r="F7" i="48"/>
  <c r="I59" i="48"/>
  <c r="F80" i="48"/>
  <c r="AI325" i="48"/>
  <c r="AG340" i="48"/>
  <c r="F523" i="48"/>
  <c r="D523" i="48"/>
  <c r="B523" i="48"/>
  <c r="G523" i="48"/>
  <c r="C523" i="48"/>
  <c r="H523" i="48"/>
  <c r="E523" i="48"/>
  <c r="AA35" i="48"/>
  <c r="Y46" i="48"/>
  <c r="Z262" i="48"/>
  <c r="Y47" i="48"/>
  <c r="S430" i="48"/>
  <c r="AJ430" i="48" s="1"/>
  <c r="AG37" i="48"/>
  <c r="AI218" i="48"/>
  <c r="W340" i="48"/>
  <c r="F24" i="48"/>
  <c r="I76" i="48"/>
  <c r="Y210" i="48"/>
  <c r="AI152" i="48"/>
  <c r="X41" i="48"/>
  <c r="F15" i="48"/>
  <c r="I67" i="48"/>
  <c r="Y444" i="48"/>
  <c r="AH366" i="48"/>
  <c r="AI210" i="48"/>
  <c r="AB211" i="48" s="1"/>
  <c r="F10" i="48"/>
  <c r="I62" i="48"/>
  <c r="X45" i="48"/>
  <c r="Y34" i="48"/>
  <c r="AI34" i="48" s="1"/>
  <c r="S333" i="48"/>
  <c r="AJ333" i="48" s="1"/>
  <c r="O51" i="48"/>
  <c r="W366" i="48"/>
  <c r="S328" i="48"/>
  <c r="AJ328" i="48" s="1"/>
  <c r="S117" i="48"/>
  <c r="AJ117" i="48" s="1"/>
  <c r="O52" i="48"/>
  <c r="Y184" i="48"/>
  <c r="AA49" i="48"/>
  <c r="S203" i="48"/>
  <c r="AJ203" i="48" s="1"/>
  <c r="S254" i="48"/>
  <c r="AJ254" i="48" s="1"/>
  <c r="S382" i="48"/>
  <c r="AJ382" i="48" s="1"/>
  <c r="AI139" i="48"/>
  <c r="F19" i="48"/>
  <c r="I71" i="48"/>
  <c r="X37" i="48"/>
  <c r="Z158" i="48"/>
  <c r="X38" i="48"/>
  <c r="AI38" i="48" s="1"/>
  <c r="S276" i="48"/>
  <c r="AI340" i="48"/>
  <c r="AB341" i="48" s="1"/>
  <c r="F11" i="48"/>
  <c r="I63" i="48"/>
  <c r="AI195" i="48"/>
  <c r="AA46" i="48"/>
  <c r="AA211" i="48"/>
  <c r="AI44" i="48"/>
  <c r="S279" i="48"/>
  <c r="AJ279" i="48" s="1"/>
  <c r="AI321" i="48"/>
  <c r="AI372" i="48"/>
  <c r="AG33" i="48"/>
  <c r="AI36" i="48"/>
  <c r="S345" i="48"/>
  <c r="S438" i="48"/>
  <c r="AJ438" i="48" s="1"/>
  <c r="AA366" i="48"/>
  <c r="L44" i="48"/>
  <c r="S122" i="48"/>
  <c r="AJ122" i="48" s="1"/>
  <c r="N51" i="48"/>
  <c r="R51" i="48"/>
  <c r="S241" i="48"/>
  <c r="Y366" i="48"/>
  <c r="S251" i="48"/>
  <c r="AJ251" i="48" s="1"/>
  <c r="S330" i="48"/>
  <c r="AJ330" i="48" s="1"/>
  <c r="S111" i="48"/>
  <c r="AA184" i="48"/>
  <c r="S371" i="48"/>
  <c r="S169" i="48"/>
  <c r="AJ169" i="48" s="1"/>
  <c r="Y40" i="48"/>
  <c r="S350" i="48"/>
  <c r="AJ350" i="48" s="1"/>
  <c r="S277" i="48"/>
  <c r="AJ277" i="48" s="1"/>
  <c r="Z41" i="48"/>
  <c r="Y43" i="48"/>
  <c r="F25" i="48"/>
  <c r="I77" i="48"/>
  <c r="I143" i="48"/>
  <c r="F20" i="48"/>
  <c r="I72" i="48"/>
  <c r="F27" i="48"/>
  <c r="I79" i="48"/>
  <c r="W39" i="48"/>
  <c r="AA132" i="48"/>
  <c r="AF35" i="48"/>
  <c r="X158" i="48"/>
  <c r="AI158" i="48" s="1"/>
  <c r="AE263" i="48"/>
  <c r="X314" i="48"/>
  <c r="Y262" i="48"/>
  <c r="S381" i="48"/>
  <c r="AJ381" i="48" s="1"/>
  <c r="X46" i="48"/>
  <c r="S113" i="48"/>
  <c r="AJ113" i="48" s="1"/>
  <c r="R48" i="48"/>
  <c r="W43" i="48"/>
  <c r="AI43" i="48" s="1"/>
  <c r="S329" i="48"/>
  <c r="AJ329" i="48" s="1"/>
  <c r="S293" i="48"/>
  <c r="S119" i="48"/>
  <c r="AJ119" i="48" s="1"/>
  <c r="M33" i="48"/>
  <c r="M132" i="48"/>
  <c r="O33" i="48"/>
  <c r="O50" i="48"/>
  <c r="R52" i="48"/>
  <c r="X184" i="48"/>
  <c r="F12" i="48"/>
  <c r="I64" i="48"/>
  <c r="X39" i="48"/>
  <c r="S171" i="48"/>
  <c r="AJ171" i="48" s="1"/>
  <c r="S405" i="48"/>
  <c r="AJ405" i="48" s="1"/>
  <c r="Q418" i="48"/>
  <c r="N262" i="48"/>
  <c r="AH211" i="48"/>
  <c r="Z37" i="48"/>
  <c r="AI164" i="48"/>
  <c r="S325" i="48"/>
  <c r="AJ325" i="48" s="1"/>
  <c r="AI52" i="48"/>
  <c r="S174" i="48"/>
  <c r="AJ174" i="48" s="1"/>
  <c r="AF40" i="48"/>
  <c r="X288" i="48"/>
  <c r="S230" i="48"/>
  <c r="AJ230" i="48" s="1"/>
  <c r="S374" i="48"/>
  <c r="AJ374" i="48" s="1"/>
  <c r="W49" i="48"/>
  <c r="AI148" i="48"/>
  <c r="S199" i="48"/>
  <c r="AJ199" i="48" s="1"/>
  <c r="AC263" i="48"/>
  <c r="S326" i="48"/>
  <c r="AJ326" i="48" s="1"/>
  <c r="Q262" i="48"/>
  <c r="F548" i="48"/>
  <c r="S349" i="48"/>
  <c r="AJ349" i="48" s="1"/>
  <c r="S123" i="48"/>
  <c r="AJ123" i="48" s="1"/>
  <c r="AC366" i="48"/>
  <c r="S163" i="48"/>
  <c r="S377" i="48"/>
  <c r="AJ377" i="48" s="1"/>
  <c r="AF625" i="42"/>
  <c r="AF625" i="43"/>
  <c r="AF625" i="46"/>
  <c r="AF625" i="40"/>
  <c r="AF625" i="47"/>
  <c r="S378" i="48"/>
  <c r="AJ378" i="48" s="1"/>
  <c r="AG263" i="48"/>
  <c r="S146" i="48"/>
  <c r="AJ146" i="48" s="1"/>
  <c r="F23" i="48"/>
  <c r="I75" i="48"/>
  <c r="F8" i="48"/>
  <c r="I60" i="48"/>
  <c r="S283" i="48"/>
  <c r="AJ283" i="48" s="1"/>
  <c r="L46" i="48"/>
  <c r="S124" i="48"/>
  <c r="AJ124" i="48" s="1"/>
  <c r="S245" i="48"/>
  <c r="AJ245" i="48" s="1"/>
  <c r="L43" i="48"/>
  <c r="S121" i="48"/>
  <c r="AJ121" i="48" s="1"/>
  <c r="S149" i="48"/>
  <c r="AJ149" i="48" s="1"/>
  <c r="Q33" i="48"/>
  <c r="Q132" i="48"/>
  <c r="S170" i="48"/>
  <c r="AJ170" i="48" s="1"/>
  <c r="S250" i="48"/>
  <c r="AJ250" i="48" s="1"/>
  <c r="S255" i="48"/>
  <c r="AJ255" i="48" s="1"/>
  <c r="S278" i="48"/>
  <c r="AJ278" i="48" s="1"/>
  <c r="S408" i="48"/>
  <c r="AJ408" i="48" s="1"/>
  <c r="S353" i="48"/>
  <c r="AJ353" i="48" s="1"/>
  <c r="X366" i="48"/>
  <c r="S397" i="48"/>
  <c r="L444" i="48"/>
  <c r="S423" i="48"/>
  <c r="S252" i="48"/>
  <c r="AJ252" i="48" s="1"/>
  <c r="O41" i="48"/>
  <c r="S407" i="48"/>
  <c r="AJ407" i="48" s="1"/>
  <c r="S385" i="48"/>
  <c r="AJ385" i="48" s="1"/>
  <c r="Q50" i="48"/>
  <c r="Z184" i="48"/>
  <c r="AF184" i="48"/>
  <c r="X40" i="48"/>
  <c r="AI40" i="48" s="1"/>
  <c r="AI216" i="48"/>
  <c r="AI304" i="48"/>
  <c r="S334" i="48"/>
  <c r="AJ334" i="48" s="1"/>
  <c r="R418" i="48"/>
  <c r="AI47" i="48"/>
  <c r="I65" i="48"/>
  <c r="P7" i="48"/>
  <c r="M236" i="48"/>
  <c r="AI144" i="48"/>
  <c r="AG392" i="48"/>
  <c r="Z39" i="48"/>
  <c r="AF625" i="41"/>
  <c r="S166" i="48"/>
  <c r="AJ166" i="48" s="1"/>
  <c r="R45" i="48"/>
  <c r="AG366" i="48"/>
  <c r="S323" i="48"/>
  <c r="AJ323" i="48" s="1"/>
  <c r="S322" i="48"/>
  <c r="AJ322" i="48" s="1"/>
  <c r="Z392" i="48"/>
  <c r="F14" i="48"/>
  <c r="I66" i="48"/>
  <c r="S140" i="48"/>
  <c r="AJ140" i="48" s="1"/>
  <c r="N34" i="48"/>
  <c r="AI50" i="48"/>
  <c r="AI53" i="48"/>
  <c r="AJ53" i="48" s="1"/>
  <c r="I548" i="48"/>
  <c r="AG210" i="48"/>
  <c r="S173" i="48"/>
  <c r="AJ173" i="48" s="1"/>
  <c r="AE211" i="48"/>
  <c r="W288" i="48"/>
  <c r="S307" i="48"/>
  <c r="AJ307" i="48" s="1"/>
  <c r="S435" i="48"/>
  <c r="AJ435" i="48" s="1"/>
  <c r="F21" i="48"/>
  <c r="I73" i="48"/>
  <c r="X49" i="48"/>
  <c r="N50" i="48"/>
  <c r="L340" i="48"/>
  <c r="S319" i="48"/>
  <c r="S348" i="48"/>
  <c r="AJ348" i="48" s="1"/>
  <c r="N52" i="48"/>
  <c r="S273" i="48"/>
  <c r="AJ273" i="48" s="1"/>
  <c r="R46" i="48"/>
  <c r="Q52" i="48"/>
  <c r="N39" i="48"/>
  <c r="F17" i="48"/>
  <c r="I69" i="48"/>
  <c r="AI262" i="48"/>
  <c r="AH263" i="48" s="1"/>
  <c r="V263" i="48"/>
  <c r="Q45" i="48"/>
  <c r="S202" i="48"/>
  <c r="AJ202" i="48" s="1"/>
  <c r="R236" i="48"/>
  <c r="S118" i="48"/>
  <c r="AJ118" i="48" s="1"/>
  <c r="S222" i="48"/>
  <c r="AJ222" i="48" s="1"/>
  <c r="S304" i="48"/>
  <c r="AJ304" i="48" s="1"/>
  <c r="Q38" i="48"/>
  <c r="L42" i="48"/>
  <c r="S120" i="48"/>
  <c r="AJ120" i="48" s="1"/>
  <c r="L47" i="48"/>
  <c r="S125" i="48"/>
  <c r="AJ125" i="48" s="1"/>
  <c r="L52" i="48"/>
  <c r="S138" i="48"/>
  <c r="AJ138" i="48" s="1"/>
  <c r="M52" i="48"/>
  <c r="S189" i="48"/>
  <c r="Z366" i="48"/>
  <c r="AF366" i="48"/>
  <c r="S150" i="48"/>
  <c r="AJ150" i="48" s="1"/>
  <c r="R33" i="48"/>
  <c r="L38" i="48"/>
  <c r="S116" i="48"/>
  <c r="AJ116" i="48" s="1"/>
  <c r="R39" i="48"/>
  <c r="N33" i="48"/>
  <c r="R50" i="48"/>
  <c r="L158" i="48"/>
  <c r="S137" i="48"/>
  <c r="AH184" i="48"/>
  <c r="S424" i="48"/>
  <c r="AJ424" i="48" s="1"/>
  <c r="S428" i="48"/>
  <c r="AJ428" i="48" s="1"/>
  <c r="S409" i="48"/>
  <c r="AJ409" i="48" s="1"/>
  <c r="O444" i="48"/>
  <c r="P101" i="48"/>
  <c r="P23" i="48" s="1"/>
  <c r="S269" i="48"/>
  <c r="AJ269" i="48" s="1"/>
  <c r="O418" i="48"/>
  <c r="N42" i="48"/>
  <c r="G497" i="48"/>
  <c r="B497" i="48"/>
  <c r="E497" i="48"/>
  <c r="H497" i="48"/>
  <c r="C497" i="48"/>
  <c r="F497" i="48"/>
  <c r="D497" i="48"/>
  <c r="Q40" i="48"/>
  <c r="S280" i="48"/>
  <c r="AJ280" i="48" s="1"/>
  <c r="S413" i="48"/>
  <c r="AJ413" i="48" s="1"/>
  <c r="F26" i="48"/>
  <c r="I78" i="48"/>
  <c r="AD237" i="48"/>
  <c r="S200" i="48"/>
  <c r="AJ200" i="48" s="1"/>
  <c r="S281" i="48"/>
  <c r="AJ281" i="48" s="1"/>
  <c r="S379" i="48"/>
  <c r="AJ379" i="48" s="1"/>
  <c r="S167" i="48"/>
  <c r="AJ167" i="48" s="1"/>
  <c r="AI268" i="48"/>
  <c r="S249" i="48"/>
  <c r="AJ249" i="48" s="1"/>
  <c r="R41" i="48"/>
  <c r="AI145" i="48"/>
  <c r="D46" i="48"/>
  <c r="AG41" i="48"/>
  <c r="S190" i="48"/>
  <c r="AJ190" i="48" s="1"/>
  <c r="AI48" i="48"/>
  <c r="S145" i="48"/>
  <c r="W211" i="48"/>
  <c r="S303" i="48"/>
  <c r="AJ303" i="48" s="1"/>
  <c r="S327" i="48"/>
  <c r="AJ327" i="48" s="1"/>
  <c r="S402" i="48"/>
  <c r="AJ402" i="48" s="1"/>
  <c r="M48" i="48"/>
  <c r="S247" i="48"/>
  <c r="AJ247" i="48" s="1"/>
  <c r="X35" i="48"/>
  <c r="AI35" i="48" s="1"/>
  <c r="Z46" i="48"/>
  <c r="S193" i="48"/>
  <c r="AJ193" i="48" s="1"/>
  <c r="O132" i="48"/>
  <c r="W445" i="48" l="1"/>
  <c r="AC445" i="48"/>
  <c r="AD445" i="48"/>
  <c r="V445" i="48"/>
  <c r="AG445" i="48"/>
  <c r="V159" i="48"/>
  <c r="AF159" i="48"/>
  <c r="N38" i="48"/>
  <c r="S38" i="48" s="1"/>
  <c r="AJ38" i="48" s="1"/>
  <c r="R47" i="48"/>
  <c r="S172" i="48"/>
  <c r="AJ172" i="48" s="1"/>
  <c r="M418" i="48"/>
  <c r="D40" i="48"/>
  <c r="S302" i="48"/>
  <c r="AJ302" i="48" s="1"/>
  <c r="AC237" i="48"/>
  <c r="S296" i="48"/>
  <c r="AJ296" i="48" s="1"/>
  <c r="AC341" i="48"/>
  <c r="AI288" i="48"/>
  <c r="R340" i="48"/>
  <c r="Q444" i="48"/>
  <c r="M340" i="48"/>
  <c r="O236" i="48"/>
  <c r="O262" i="48"/>
  <c r="S282" i="48"/>
  <c r="AJ282" i="48" s="1"/>
  <c r="S128" i="48"/>
  <c r="AJ128" i="48" s="1"/>
  <c r="S387" i="48"/>
  <c r="AJ387" i="48" s="1"/>
  <c r="S351" i="48"/>
  <c r="AJ351" i="48" s="1"/>
  <c r="S204" i="48"/>
  <c r="AJ204" i="48" s="1"/>
  <c r="N44" i="48"/>
  <c r="S243" i="48"/>
  <c r="AJ243" i="48" s="1"/>
  <c r="O38" i="48"/>
  <c r="Q44" i="48"/>
  <c r="S437" i="48"/>
  <c r="AJ437" i="48" s="1"/>
  <c r="N418" i="48"/>
  <c r="S164" i="48"/>
  <c r="AJ164" i="48" s="1"/>
  <c r="O47" i="48"/>
  <c r="AE341" i="48"/>
  <c r="S321" i="48"/>
  <c r="AJ321" i="48" s="1"/>
  <c r="Q340" i="48"/>
  <c r="V341" i="48"/>
  <c r="AJ276" i="48"/>
  <c r="N47" i="48"/>
  <c r="M44" i="48"/>
  <c r="Q36" i="48"/>
  <c r="S139" i="48"/>
  <c r="AJ139" i="48" s="1"/>
  <c r="S406" i="48"/>
  <c r="AJ406" i="48" s="1"/>
  <c r="Q47" i="48"/>
  <c r="S151" i="48"/>
  <c r="AJ151" i="48" s="1"/>
  <c r="S355" i="48"/>
  <c r="AJ355" i="48" s="1"/>
  <c r="X445" i="48"/>
  <c r="S399" i="48"/>
  <c r="AJ399" i="48" s="1"/>
  <c r="O42" i="48"/>
  <c r="AD341" i="48"/>
  <c r="M41" i="48"/>
  <c r="R262" i="48"/>
  <c r="D35" i="48"/>
  <c r="I281" i="48"/>
  <c r="S220" i="48"/>
  <c r="AJ220" i="48" s="1"/>
  <c r="O43" i="48"/>
  <c r="S384" i="48"/>
  <c r="AJ384" i="48" s="1"/>
  <c r="I270" i="48"/>
  <c r="R158" i="48"/>
  <c r="S401" i="48"/>
  <c r="AJ401" i="48" s="1"/>
  <c r="R44" i="48"/>
  <c r="R314" i="48"/>
  <c r="N48" i="48"/>
  <c r="R38" i="48"/>
  <c r="S308" i="48"/>
  <c r="AJ308" i="48" s="1"/>
  <c r="S177" i="48"/>
  <c r="AJ177" i="48" s="1"/>
  <c r="S300" i="48"/>
  <c r="AJ300" i="48" s="1"/>
  <c r="N45" i="48"/>
  <c r="S221" i="48"/>
  <c r="AJ221" i="48" s="1"/>
  <c r="O34" i="48"/>
  <c r="R444" i="48"/>
  <c r="M40" i="48"/>
  <c r="M38" i="48"/>
  <c r="S176" i="48"/>
  <c r="AJ176" i="48" s="1"/>
  <c r="S192" i="48"/>
  <c r="AJ192" i="48" s="1"/>
  <c r="S439" i="48"/>
  <c r="AJ439" i="48" s="1"/>
  <c r="M288" i="48"/>
  <c r="S142" i="48"/>
  <c r="AJ142" i="48" s="1"/>
  <c r="R43" i="48"/>
  <c r="M210" i="48"/>
  <c r="R37" i="48"/>
  <c r="S373" i="48"/>
  <c r="AJ373" i="48" s="1"/>
  <c r="R210" i="48"/>
  <c r="AG49" i="48"/>
  <c r="AG54" i="48" s="1"/>
  <c r="S271" i="48"/>
  <c r="AJ271" i="48" s="1"/>
  <c r="O36" i="48"/>
  <c r="S191" i="48"/>
  <c r="AJ191" i="48" s="1"/>
  <c r="O392" i="48"/>
  <c r="G41" i="48"/>
  <c r="Q42" i="48"/>
  <c r="S42" i="48" s="1"/>
  <c r="AJ42" i="48" s="1"/>
  <c r="S357" i="48"/>
  <c r="AJ357" i="48" s="1"/>
  <c r="S359" i="48"/>
  <c r="AJ359" i="48" s="1"/>
  <c r="S248" i="48"/>
  <c r="AJ248" i="48" s="1"/>
  <c r="M444" i="48"/>
  <c r="AD211" i="48"/>
  <c r="S305" i="48"/>
  <c r="AJ305" i="48" s="1"/>
  <c r="N444" i="48"/>
  <c r="M43" i="48"/>
  <c r="N46" i="48"/>
  <c r="N36" i="48"/>
  <c r="H40" i="48"/>
  <c r="O40" i="48"/>
  <c r="N340" i="48"/>
  <c r="S201" i="48"/>
  <c r="AJ201" i="48" s="1"/>
  <c r="M45" i="48"/>
  <c r="S168" i="48"/>
  <c r="AJ168" i="48" s="1"/>
  <c r="N43" i="48"/>
  <c r="S426" i="48"/>
  <c r="AJ426" i="48" s="1"/>
  <c r="AI39" i="48"/>
  <c r="S165" i="48"/>
  <c r="AJ165" i="48" s="1"/>
  <c r="AI46" i="48"/>
  <c r="S335" i="48"/>
  <c r="AJ335" i="48" s="1"/>
  <c r="S196" i="48"/>
  <c r="AJ196" i="48" s="1"/>
  <c r="S410" i="48"/>
  <c r="AJ410" i="48" s="1"/>
  <c r="S229" i="48"/>
  <c r="AJ229" i="48" s="1"/>
  <c r="S360" i="48"/>
  <c r="AJ360" i="48" s="1"/>
  <c r="M392" i="48"/>
  <c r="S383" i="48"/>
  <c r="AJ383" i="48" s="1"/>
  <c r="S224" i="48"/>
  <c r="AJ224" i="48" s="1"/>
  <c r="O39" i="48"/>
  <c r="O340" i="48"/>
  <c r="S434" i="48"/>
  <c r="AJ434" i="48" s="1"/>
  <c r="N314" i="48"/>
  <c r="S257" i="48"/>
  <c r="AJ257" i="48" s="1"/>
  <c r="S198" i="48"/>
  <c r="AJ198" i="48" s="1"/>
  <c r="D41" i="48"/>
  <c r="S429" i="48"/>
  <c r="AJ429" i="48" s="1"/>
  <c r="L48" i="48"/>
  <c r="S358" i="48"/>
  <c r="AJ358" i="48" s="1"/>
  <c r="M39" i="48"/>
  <c r="O45" i="48"/>
  <c r="S301" i="48"/>
  <c r="AJ301" i="48" s="1"/>
  <c r="M262" i="48"/>
  <c r="O35" i="48"/>
  <c r="S375" i="48"/>
  <c r="AJ375" i="48" s="1"/>
  <c r="S306" i="48"/>
  <c r="AJ306" i="48" s="1"/>
  <c r="Q236" i="48"/>
  <c r="S275" i="48"/>
  <c r="AJ275" i="48" s="1"/>
  <c r="S274" i="48"/>
  <c r="AJ274" i="48" s="1"/>
  <c r="AA54" i="48"/>
  <c r="Q210" i="48"/>
  <c r="R42" i="48"/>
  <c r="X237" i="48"/>
  <c r="I471" i="48"/>
  <c r="L45" i="48"/>
  <c r="S425" i="48"/>
  <c r="AJ425" i="48" s="1"/>
  <c r="Z341" i="48"/>
  <c r="O314" i="48"/>
  <c r="M46" i="48"/>
  <c r="O48" i="48"/>
  <c r="S141" i="48"/>
  <c r="AJ141" i="48" s="1"/>
  <c r="S144" i="48"/>
  <c r="AJ144" i="48" s="1"/>
  <c r="D37" i="48"/>
  <c r="L36" i="48"/>
  <c r="S354" i="48"/>
  <c r="AJ354" i="48" s="1"/>
  <c r="S436" i="48"/>
  <c r="AJ436" i="48" s="1"/>
  <c r="R36" i="48"/>
  <c r="S299" i="48"/>
  <c r="AJ299" i="48" s="1"/>
  <c r="O158" i="48"/>
  <c r="S226" i="48"/>
  <c r="AJ226" i="48" s="1"/>
  <c r="S331" i="48"/>
  <c r="AJ331" i="48" s="1"/>
  <c r="S411" i="48"/>
  <c r="AJ411" i="48" s="1"/>
  <c r="AI37" i="48"/>
  <c r="AI41" i="48"/>
  <c r="R35" i="48"/>
  <c r="Q43" i="48"/>
  <c r="X211" i="48"/>
  <c r="X54" i="48"/>
  <c r="S332" i="48"/>
  <c r="AJ332" i="48" s="1"/>
  <c r="S404" i="48"/>
  <c r="AJ404" i="48" s="1"/>
  <c r="S356" i="48"/>
  <c r="AJ356" i="48" s="1"/>
  <c r="O46" i="48"/>
  <c r="N288" i="48"/>
  <c r="AG211" i="48"/>
  <c r="AC211" i="48"/>
  <c r="S346" i="48"/>
  <c r="AJ346" i="48" s="1"/>
  <c r="S433" i="48"/>
  <c r="AJ433" i="48" s="1"/>
  <c r="S324" i="48"/>
  <c r="AJ324" i="48" s="1"/>
  <c r="S194" i="48"/>
  <c r="AJ194" i="48" s="1"/>
  <c r="O37" i="48"/>
  <c r="AI314" i="48"/>
  <c r="S205" i="48"/>
  <c r="AJ205" i="48" s="1"/>
  <c r="M158" i="48"/>
  <c r="S432" i="48"/>
  <c r="AJ432" i="48" s="1"/>
  <c r="S225" i="48"/>
  <c r="AJ225" i="48" s="1"/>
  <c r="S197" i="48"/>
  <c r="AJ197" i="48" s="1"/>
  <c r="S153" i="48"/>
  <c r="AJ153" i="48" s="1"/>
  <c r="N236" i="48"/>
  <c r="AI45" i="48"/>
  <c r="S380" i="48"/>
  <c r="AJ380" i="48" s="1"/>
  <c r="Q39" i="48"/>
  <c r="M314" i="48"/>
  <c r="AB315" i="48"/>
  <c r="AH315" i="48"/>
  <c r="V315" i="48"/>
  <c r="Z315" i="48"/>
  <c r="W315" i="48"/>
  <c r="AD315" i="48"/>
  <c r="AF315" i="48"/>
  <c r="AC315" i="48"/>
  <c r="AG315" i="48"/>
  <c r="AA315" i="48"/>
  <c r="AE315" i="48"/>
  <c r="Y315" i="48"/>
  <c r="AB289" i="48"/>
  <c r="AE289" i="48"/>
  <c r="AC289" i="48"/>
  <c r="AH289" i="48"/>
  <c r="AD289" i="48"/>
  <c r="Z289" i="48"/>
  <c r="Y289" i="48"/>
  <c r="AG289" i="48"/>
  <c r="AA289" i="48"/>
  <c r="AF289" i="48"/>
  <c r="V289" i="48"/>
  <c r="S48" i="48"/>
  <c r="AJ48" i="48" s="1"/>
  <c r="H47" i="48"/>
  <c r="I375" i="48"/>
  <c r="G52" i="48"/>
  <c r="AJ319" i="48"/>
  <c r="I297" i="48"/>
  <c r="O288" i="48"/>
  <c r="S372" i="48"/>
  <c r="I230" i="48"/>
  <c r="I300" i="48"/>
  <c r="I168" i="48"/>
  <c r="M47" i="48"/>
  <c r="S130" i="48"/>
  <c r="AJ130" i="48" s="1"/>
  <c r="R288" i="48"/>
  <c r="I378" i="48"/>
  <c r="X289" i="48"/>
  <c r="O210" i="48"/>
  <c r="S217" i="48"/>
  <c r="AJ217" i="48" s="1"/>
  <c r="L392" i="48"/>
  <c r="AJ241" i="48"/>
  <c r="S147" i="48"/>
  <c r="AJ147" i="48" s="1"/>
  <c r="AB159" i="48"/>
  <c r="AH159" i="48"/>
  <c r="N210" i="48"/>
  <c r="AC159" i="48"/>
  <c r="AD159" i="48"/>
  <c r="S398" i="48"/>
  <c r="AJ398" i="48" s="1"/>
  <c r="O44" i="48"/>
  <c r="R392" i="48"/>
  <c r="I433" i="48"/>
  <c r="I431" i="48"/>
  <c r="I425" i="48"/>
  <c r="I332" i="48"/>
  <c r="I347" i="48"/>
  <c r="I199" i="48"/>
  <c r="E46" i="48"/>
  <c r="I276" i="48"/>
  <c r="I404" i="48"/>
  <c r="I356" i="48"/>
  <c r="I345" i="48"/>
  <c r="I150" i="48"/>
  <c r="C45" i="48"/>
  <c r="C39" i="48"/>
  <c r="H34" i="48"/>
  <c r="I203" i="48"/>
  <c r="G34" i="48"/>
  <c r="O184" i="48"/>
  <c r="I355" i="48"/>
  <c r="I301" i="48"/>
  <c r="I145" i="48"/>
  <c r="I148" i="48"/>
  <c r="G44" i="48"/>
  <c r="D36" i="48"/>
  <c r="I255" i="48"/>
  <c r="I430" i="48"/>
  <c r="I321" i="48"/>
  <c r="I353" i="48"/>
  <c r="I220" i="48"/>
  <c r="I170" i="48"/>
  <c r="N366" i="48"/>
  <c r="I217" i="48"/>
  <c r="W159" i="48"/>
  <c r="Z49" i="48"/>
  <c r="Z54" i="48" s="1"/>
  <c r="S52" i="48"/>
  <c r="AJ52" i="48" s="1"/>
  <c r="L40" i="48"/>
  <c r="S232" i="48"/>
  <c r="AJ232" i="48" s="1"/>
  <c r="S178" i="48"/>
  <c r="AJ178" i="48" s="1"/>
  <c r="Q314" i="48"/>
  <c r="I195" i="48"/>
  <c r="I256" i="48"/>
  <c r="S427" i="48"/>
  <c r="AJ427" i="48" s="1"/>
  <c r="AD184" i="48"/>
  <c r="AD49" i="48"/>
  <c r="AD54" i="48" s="1"/>
  <c r="AE159" i="48"/>
  <c r="N35" i="48"/>
  <c r="AJ111" i="48"/>
  <c r="L262" i="48"/>
  <c r="AE445" i="48"/>
  <c r="V49" i="48"/>
  <c r="AI127" i="48"/>
  <c r="V132" i="48"/>
  <c r="Q392" i="48"/>
  <c r="I398" i="48"/>
  <c r="AJ215" i="48"/>
  <c r="S386" i="48"/>
  <c r="AJ386" i="48" s="1"/>
  <c r="X263" i="48"/>
  <c r="Z237" i="48"/>
  <c r="D34" i="48"/>
  <c r="E47" i="48"/>
  <c r="C236" i="48"/>
  <c r="I377" i="48"/>
  <c r="I252" i="48"/>
  <c r="I323" i="48"/>
  <c r="I191" i="48"/>
  <c r="L132" i="48"/>
  <c r="AJ371" i="48"/>
  <c r="I167" i="48"/>
  <c r="I380" i="48"/>
  <c r="I359" i="48"/>
  <c r="S206" i="48"/>
  <c r="AJ206" i="48" s="1"/>
  <c r="D42" i="48"/>
  <c r="S231" i="48"/>
  <c r="AJ231" i="48" s="1"/>
  <c r="S195" i="48"/>
  <c r="AJ195" i="48" s="1"/>
  <c r="S227" i="48"/>
  <c r="AJ227" i="48" s="1"/>
  <c r="I250" i="48"/>
  <c r="I351" i="48"/>
  <c r="I166" i="48"/>
  <c r="H48" i="48"/>
  <c r="C44" i="48"/>
  <c r="C38" i="48"/>
  <c r="I146" i="48"/>
  <c r="G47" i="48"/>
  <c r="G43" i="48"/>
  <c r="I251" i="48"/>
  <c r="I429" i="48"/>
  <c r="S414" i="48"/>
  <c r="AJ414" i="48" s="1"/>
  <c r="I374" i="48"/>
  <c r="I350" i="48"/>
  <c r="S336" i="48"/>
  <c r="AJ336" i="48" s="1"/>
  <c r="I249" i="48"/>
  <c r="I253" i="48"/>
  <c r="S376" i="48"/>
  <c r="AJ376" i="48" s="1"/>
  <c r="Q288" i="48"/>
  <c r="R40" i="48"/>
  <c r="N37" i="48"/>
  <c r="AJ397" i="48"/>
  <c r="S218" i="48"/>
  <c r="AJ218" i="48" s="1"/>
  <c r="G37" i="48"/>
  <c r="AI361" i="48"/>
  <c r="R34" i="48"/>
  <c r="D392" i="48"/>
  <c r="S295" i="48"/>
  <c r="AJ295" i="48" s="1"/>
  <c r="M42" i="48"/>
  <c r="S253" i="48"/>
  <c r="AJ253" i="48" s="1"/>
  <c r="M366" i="48"/>
  <c r="S216" i="48"/>
  <c r="AJ216" i="48" s="1"/>
  <c r="S44" i="48"/>
  <c r="AJ44" i="48" s="1"/>
  <c r="AJ345" i="48"/>
  <c r="AG341" i="48"/>
  <c r="S352" i="48"/>
  <c r="AJ352" i="48" s="1"/>
  <c r="S242" i="48"/>
  <c r="AJ242" i="48" s="1"/>
  <c r="L236" i="48"/>
  <c r="Y49" i="48"/>
  <c r="Y54" i="48" s="1"/>
  <c r="S143" i="48"/>
  <c r="AJ143" i="48" s="1"/>
  <c r="I575" i="48"/>
  <c r="I386" i="48"/>
  <c r="AF211" i="48"/>
  <c r="AG237" i="48"/>
  <c r="AI366" i="48"/>
  <c r="S258" i="48"/>
  <c r="AJ258" i="48" s="1"/>
  <c r="H44" i="48"/>
  <c r="I219" i="48"/>
  <c r="AF49" i="48"/>
  <c r="AF54" i="48" s="1"/>
  <c r="AF132" i="48"/>
  <c r="I432" i="48"/>
  <c r="I324" i="48"/>
  <c r="I279" i="48"/>
  <c r="E39" i="48"/>
  <c r="I221" i="48"/>
  <c r="D44" i="48"/>
  <c r="L288" i="48"/>
  <c r="S267" i="48"/>
  <c r="N40" i="48"/>
  <c r="AJ423" i="48"/>
  <c r="S45" i="48"/>
  <c r="AJ45" i="48" s="1"/>
  <c r="S256" i="48"/>
  <c r="AJ256" i="48" s="1"/>
  <c r="I192" i="48"/>
  <c r="I307" i="48"/>
  <c r="I171" i="48"/>
  <c r="I147" i="48"/>
  <c r="G39" i="48"/>
  <c r="I424" i="48"/>
  <c r="I326" i="48"/>
  <c r="I196" i="48"/>
  <c r="H45" i="48"/>
  <c r="E40" i="48"/>
  <c r="I411" i="48"/>
  <c r="S284" i="48"/>
  <c r="AJ284" i="48" s="1"/>
  <c r="H38" i="48"/>
  <c r="G36" i="48"/>
  <c r="I436" i="48"/>
  <c r="I383" i="48"/>
  <c r="I141" i="48"/>
  <c r="I140" i="48"/>
  <c r="I410" i="48"/>
  <c r="I349" i="48"/>
  <c r="E288" i="48"/>
  <c r="I218" i="48"/>
  <c r="I197" i="48"/>
  <c r="I177" i="48"/>
  <c r="H158" i="48"/>
  <c r="C46" i="48"/>
  <c r="H43" i="48"/>
  <c r="C40" i="48"/>
  <c r="I402" i="48"/>
  <c r="N392" i="48"/>
  <c r="S320" i="48"/>
  <c r="AJ320" i="48" s="1"/>
  <c r="AJ145" i="48"/>
  <c r="G46" i="48"/>
  <c r="I282" i="48"/>
  <c r="L418" i="48"/>
  <c r="N158" i="48"/>
  <c r="I295" i="48"/>
  <c r="M36" i="48"/>
  <c r="S36" i="48" s="1"/>
  <c r="AJ36" i="48" s="1"/>
  <c r="L35" i="48"/>
  <c r="N184" i="48"/>
  <c r="X159" i="48"/>
  <c r="L33" i="48"/>
  <c r="Q34" i="48"/>
  <c r="AI418" i="48"/>
  <c r="S246" i="48"/>
  <c r="AJ246" i="48" s="1"/>
  <c r="I325" i="48"/>
  <c r="M49" i="48"/>
  <c r="M54" i="48" s="1"/>
  <c r="Y445" i="48"/>
  <c r="I352" i="48"/>
  <c r="I242" i="48"/>
  <c r="G314" i="48"/>
  <c r="V237" i="48"/>
  <c r="S347" i="48"/>
  <c r="AJ347" i="48" s="1"/>
  <c r="Y237" i="48"/>
  <c r="I426" i="48"/>
  <c r="B33" i="48"/>
  <c r="I111" i="48"/>
  <c r="H41" i="48"/>
  <c r="I229" i="48"/>
  <c r="H42" i="48"/>
  <c r="I403" i="48"/>
  <c r="I400" i="48"/>
  <c r="I149" i="48"/>
  <c r="E37" i="48"/>
  <c r="C34" i="48"/>
  <c r="E41" i="48"/>
  <c r="I247" i="48"/>
  <c r="I254" i="48"/>
  <c r="G158" i="48"/>
  <c r="I387" i="48"/>
  <c r="M37" i="48"/>
  <c r="L39" i="48"/>
  <c r="I294" i="48"/>
  <c r="I227" i="48"/>
  <c r="I334" i="48"/>
  <c r="I333" i="48"/>
  <c r="I178" i="48"/>
  <c r="I357" i="48"/>
  <c r="I302" i="48"/>
  <c r="I174" i="48"/>
  <c r="I399" i="48"/>
  <c r="I165" i="48"/>
  <c r="G210" i="48"/>
  <c r="E48" i="48"/>
  <c r="H236" i="48"/>
  <c r="H46" i="48"/>
  <c r="I372" i="48"/>
  <c r="L37" i="48"/>
  <c r="S115" i="48"/>
  <c r="AJ115" i="48" s="1"/>
  <c r="AJ137" i="48"/>
  <c r="R366" i="48"/>
  <c r="AB263" i="48"/>
  <c r="AD263" i="48"/>
  <c r="G549" i="48"/>
  <c r="E549" i="48"/>
  <c r="B549" i="48"/>
  <c r="H549" i="48"/>
  <c r="F549" i="48"/>
  <c r="D549" i="48"/>
  <c r="C549" i="48"/>
  <c r="S223" i="48"/>
  <c r="AJ223" i="48" s="1"/>
  <c r="R184" i="48"/>
  <c r="Q41" i="48"/>
  <c r="AJ163" i="48"/>
  <c r="I257" i="48"/>
  <c r="G288" i="48"/>
  <c r="S228" i="48"/>
  <c r="AJ228" i="48" s="1"/>
  <c r="G40" i="48"/>
  <c r="W54" i="48"/>
  <c r="AG184" i="48"/>
  <c r="I246" i="48"/>
  <c r="M34" i="48"/>
  <c r="Z263" i="48"/>
  <c r="AI392" i="48"/>
  <c r="AH49" i="48"/>
  <c r="AH54" i="48" s="1"/>
  <c r="AH132" i="48"/>
  <c r="AB237" i="48"/>
  <c r="AE237" i="48"/>
  <c r="AH237" i="48"/>
  <c r="AA159" i="48"/>
  <c r="S148" i="48"/>
  <c r="AJ148" i="48" s="1"/>
  <c r="AA341" i="48"/>
  <c r="AA237" i="48"/>
  <c r="Z211" i="48"/>
  <c r="AF263" i="48"/>
  <c r="I434" i="48"/>
  <c r="E392" i="48"/>
  <c r="I329" i="48"/>
  <c r="I201" i="48"/>
  <c r="D39" i="48"/>
  <c r="E42" i="48"/>
  <c r="C37" i="48"/>
  <c r="I437" i="48"/>
  <c r="I274" i="48"/>
  <c r="G48" i="48"/>
  <c r="AJ372" i="48"/>
  <c r="I305" i="48"/>
  <c r="I269" i="48"/>
  <c r="I248" i="48"/>
  <c r="E210" i="48"/>
  <c r="C41" i="48"/>
  <c r="I360" i="48"/>
  <c r="I320" i="48"/>
  <c r="I304" i="48"/>
  <c r="I268" i="48"/>
  <c r="I202" i="48"/>
  <c r="I401" i="48"/>
  <c r="I354" i="48"/>
  <c r="I245" i="48"/>
  <c r="I200" i="48"/>
  <c r="I428" i="48"/>
  <c r="I303" i="48"/>
  <c r="I144" i="48"/>
  <c r="E44" i="48"/>
  <c r="E34" i="48"/>
  <c r="I198" i="48"/>
  <c r="I142" i="48"/>
  <c r="S440" i="48"/>
  <c r="AJ440" i="48" s="1"/>
  <c r="E340" i="48"/>
  <c r="C314" i="48"/>
  <c r="I226" i="48"/>
  <c r="D48" i="48"/>
  <c r="I406" i="48"/>
  <c r="I330" i="48"/>
  <c r="I280" i="48"/>
  <c r="I243" i="48"/>
  <c r="I194" i="48"/>
  <c r="I382" i="48"/>
  <c r="I164" i="48"/>
  <c r="E43" i="48"/>
  <c r="H36" i="48"/>
  <c r="I222" i="48"/>
  <c r="S388" i="48"/>
  <c r="I348" i="48"/>
  <c r="I173" i="48"/>
  <c r="I438" i="48"/>
  <c r="I427" i="48"/>
  <c r="H392" i="48"/>
  <c r="I331" i="48"/>
  <c r="I299" i="48"/>
  <c r="I225" i="48"/>
  <c r="I172" i="48"/>
  <c r="I204" i="48"/>
  <c r="H39" i="48"/>
  <c r="C35" i="48"/>
  <c r="I385" i="48"/>
  <c r="I328" i="48"/>
  <c r="I175" i="48"/>
  <c r="C48" i="48"/>
  <c r="C43" i="48"/>
  <c r="E38" i="48"/>
  <c r="I138" i="48"/>
  <c r="G38" i="48"/>
  <c r="H35" i="48"/>
  <c r="O49" i="48"/>
  <c r="I373" i="48"/>
  <c r="I139" i="48"/>
  <c r="C158" i="48"/>
  <c r="G42" i="48"/>
  <c r="I278" i="48"/>
  <c r="I405" i="48"/>
  <c r="I384" i="48"/>
  <c r="I327" i="48"/>
  <c r="I379" i="48"/>
  <c r="I216" i="48"/>
  <c r="I193" i="48"/>
  <c r="I169" i="48"/>
  <c r="D45" i="48"/>
  <c r="D43" i="48"/>
  <c r="W263" i="48"/>
  <c r="AI263" i="48" s="1"/>
  <c r="I497" i="48"/>
  <c r="I409" i="48"/>
  <c r="AJ189" i="48"/>
  <c r="W289" i="48"/>
  <c r="AG159" i="48"/>
  <c r="I223" i="48"/>
  <c r="Q366" i="48"/>
  <c r="S152" i="48"/>
  <c r="AJ152" i="48" s="1"/>
  <c r="S244" i="48"/>
  <c r="AJ244" i="48" s="1"/>
  <c r="Q158" i="48"/>
  <c r="Q46" i="48"/>
  <c r="S46" i="48" s="1"/>
  <c r="AJ46" i="48" s="1"/>
  <c r="N41" i="48"/>
  <c r="I228" i="48"/>
  <c r="AJ293" i="48"/>
  <c r="AB445" i="48"/>
  <c r="AH445" i="48"/>
  <c r="AA445" i="48"/>
  <c r="Q184" i="48"/>
  <c r="Q37" i="48"/>
  <c r="AI179" i="48"/>
  <c r="V184" i="48"/>
  <c r="D288" i="48"/>
  <c r="Z159" i="48"/>
  <c r="S272" i="48"/>
  <c r="AJ272" i="48" s="1"/>
  <c r="G392" i="48"/>
  <c r="V211" i="48"/>
  <c r="W341" i="48"/>
  <c r="I523" i="48"/>
  <c r="I80" i="48"/>
  <c r="S175" i="48"/>
  <c r="AJ175" i="48" s="1"/>
  <c r="W237" i="48"/>
  <c r="S412" i="48"/>
  <c r="AJ412" i="48" s="1"/>
  <c r="Z445" i="48"/>
  <c r="AF445" i="48"/>
  <c r="AF341" i="48"/>
  <c r="I358" i="48"/>
  <c r="C36" i="48"/>
  <c r="H37" i="48"/>
  <c r="X315" i="48"/>
  <c r="S51" i="48"/>
  <c r="AJ51" i="48" s="1"/>
  <c r="I296" i="48"/>
  <c r="D158" i="48"/>
  <c r="D38" i="48"/>
  <c r="E45" i="48"/>
  <c r="I151" i="48"/>
  <c r="I408" i="48"/>
  <c r="I376" i="48"/>
  <c r="I308" i="48"/>
  <c r="I298" i="48"/>
  <c r="I271" i="48"/>
  <c r="I224" i="48"/>
  <c r="I176" i="48"/>
  <c r="I407" i="48"/>
  <c r="H418" i="48"/>
  <c r="D418" i="48"/>
  <c r="I306" i="48"/>
  <c r="I322" i="48"/>
  <c r="I275" i="48"/>
  <c r="D262" i="48"/>
  <c r="I190" i="48"/>
  <c r="I152" i="48"/>
  <c r="D47" i="48"/>
  <c r="E35" i="48"/>
  <c r="I435" i="48"/>
  <c r="I381" i="48"/>
  <c r="S310" i="48"/>
  <c r="AJ310" i="48" s="1"/>
  <c r="C47" i="48"/>
  <c r="C42" i="48"/>
  <c r="E36" i="48"/>
  <c r="I163" i="48"/>
  <c r="G45" i="48"/>
  <c r="I273" i="48"/>
  <c r="I346" i="48"/>
  <c r="D314" i="48"/>
  <c r="G35" i="48"/>
  <c r="L210" i="48"/>
  <c r="S270" i="48"/>
  <c r="AJ270" i="48" s="1"/>
  <c r="AG367" i="48"/>
  <c r="S297" i="48"/>
  <c r="AJ297" i="48" s="1"/>
  <c r="M35" i="48"/>
  <c r="S43" i="48"/>
  <c r="AJ43" i="48" s="1"/>
  <c r="I244" i="48"/>
  <c r="S219" i="48"/>
  <c r="AJ219" i="48" s="1"/>
  <c r="L41" i="48"/>
  <c r="L314" i="48"/>
  <c r="S403" i="48"/>
  <c r="AJ403" i="48" s="1"/>
  <c r="Y263" i="48"/>
  <c r="AC49" i="48"/>
  <c r="AC54" i="48" s="1"/>
  <c r="AC132" i="48"/>
  <c r="S400" i="48"/>
  <c r="AJ400" i="48" s="1"/>
  <c r="I272" i="48"/>
  <c r="S294" i="48"/>
  <c r="AJ294" i="48" s="1"/>
  <c r="Y211" i="48"/>
  <c r="I277" i="48"/>
  <c r="L34" i="48"/>
  <c r="S129" i="48"/>
  <c r="AJ129" i="48" s="1"/>
  <c r="Q35" i="48"/>
  <c r="I413" i="48"/>
  <c r="AH341" i="48"/>
  <c r="I412" i="48"/>
  <c r="AE49" i="48"/>
  <c r="AE54" i="48" s="1"/>
  <c r="AE184" i="48"/>
  <c r="Y159" i="48"/>
  <c r="Y341" i="48"/>
  <c r="AA263" i="48"/>
  <c r="D184" i="48"/>
  <c r="I283" i="48" l="1"/>
  <c r="AI315" i="48"/>
  <c r="B35" i="48"/>
  <c r="S314" i="48"/>
  <c r="C288" i="48"/>
  <c r="I205" i="48"/>
  <c r="S444" i="48"/>
  <c r="AJ444" i="48" s="1"/>
  <c r="D444" i="48"/>
  <c r="O366" i="48"/>
  <c r="I439" i="48"/>
  <c r="S210" i="48"/>
  <c r="B444" i="48"/>
  <c r="E314" i="48"/>
  <c r="I153" i="48"/>
  <c r="AI341" i="48"/>
  <c r="I241" i="48"/>
  <c r="I262" i="48" s="1"/>
  <c r="E263" i="48" s="1"/>
  <c r="C444" i="48"/>
  <c r="AI159" i="48"/>
  <c r="C392" i="48"/>
  <c r="C418" i="48"/>
  <c r="I335" i="48"/>
  <c r="AI211" i="48"/>
  <c r="G262" i="48"/>
  <c r="I309" i="48"/>
  <c r="AI445" i="48"/>
  <c r="E262" i="48"/>
  <c r="G444" i="48"/>
  <c r="O54" i="48"/>
  <c r="AB393" i="48"/>
  <c r="AH393" i="48"/>
  <c r="V393" i="48"/>
  <c r="AE393" i="48"/>
  <c r="AD393" i="48"/>
  <c r="AF393" i="48"/>
  <c r="AA393" i="48"/>
  <c r="AC393" i="48"/>
  <c r="W393" i="48"/>
  <c r="Y393" i="48"/>
  <c r="S158" i="48"/>
  <c r="G418" i="48"/>
  <c r="AB419" i="48"/>
  <c r="AH419" i="48"/>
  <c r="AF419" i="48"/>
  <c r="AA419" i="48"/>
  <c r="W419" i="48"/>
  <c r="AG419" i="48"/>
  <c r="AE419" i="48"/>
  <c r="V419" i="48"/>
  <c r="Z419" i="48"/>
  <c r="Y419" i="48"/>
  <c r="AC419" i="48"/>
  <c r="AD419" i="48"/>
  <c r="B45" i="48"/>
  <c r="AB367" i="48"/>
  <c r="AD367" i="48"/>
  <c r="V367" i="48"/>
  <c r="B41" i="48"/>
  <c r="B46" i="48"/>
  <c r="I267" i="48"/>
  <c r="I288" i="48" s="1"/>
  <c r="I189" i="48"/>
  <c r="I210" i="48" s="1"/>
  <c r="S34" i="48"/>
  <c r="AJ34" i="48" s="1"/>
  <c r="I231" i="48"/>
  <c r="I397" i="48"/>
  <c r="I418" i="48" s="1"/>
  <c r="AH367" i="48"/>
  <c r="G366" i="48"/>
  <c r="S179" i="48"/>
  <c r="AJ179" i="48" s="1"/>
  <c r="L184" i="48"/>
  <c r="H314" i="48"/>
  <c r="B262" i="48"/>
  <c r="E418" i="48"/>
  <c r="E158" i="48"/>
  <c r="E444" i="48"/>
  <c r="S236" i="48"/>
  <c r="B288" i="48"/>
  <c r="D366" i="48"/>
  <c r="B210" i="48"/>
  <c r="C262" i="48"/>
  <c r="B366" i="48"/>
  <c r="Y367" i="48"/>
  <c r="I336" i="48"/>
  <c r="Z367" i="48"/>
  <c r="S154" i="48"/>
  <c r="AJ154" i="48" s="1"/>
  <c r="AE367" i="48"/>
  <c r="AJ210" i="48"/>
  <c r="N211" i="48"/>
  <c r="T210" i="48"/>
  <c r="Q211" i="48"/>
  <c r="O211" i="48"/>
  <c r="R211" i="48"/>
  <c r="M211" i="48"/>
  <c r="L211" i="48"/>
  <c r="P211" i="48"/>
  <c r="H444" i="48"/>
  <c r="I293" i="48"/>
  <c r="I314" i="48" s="1"/>
  <c r="B48" i="48"/>
  <c r="H366" i="48"/>
  <c r="S37" i="48"/>
  <c r="AJ37" i="48" s="1"/>
  <c r="I116" i="48"/>
  <c r="I122" i="48"/>
  <c r="S33" i="48"/>
  <c r="I112" i="48"/>
  <c r="O445" i="48"/>
  <c r="P445" i="48"/>
  <c r="E236" i="48"/>
  <c r="I215" i="48"/>
  <c r="I236" i="48" s="1"/>
  <c r="AD185" i="48"/>
  <c r="AC367" i="48"/>
  <c r="S262" i="48"/>
  <c r="D210" i="48"/>
  <c r="I35" i="48"/>
  <c r="B418" i="48"/>
  <c r="I310" i="48"/>
  <c r="B184" i="48"/>
  <c r="C340" i="48"/>
  <c r="I118" i="48"/>
  <c r="H262" i="48"/>
  <c r="C210" i="48"/>
  <c r="B314" i="48"/>
  <c r="AG393" i="48"/>
  <c r="S361" i="48"/>
  <c r="L366" i="48"/>
  <c r="H340" i="48"/>
  <c r="I549" i="48"/>
  <c r="B38" i="48"/>
  <c r="B44" i="48"/>
  <c r="I319" i="48"/>
  <c r="I340" i="48" s="1"/>
  <c r="B34" i="48"/>
  <c r="H132" i="48"/>
  <c r="E33" i="48"/>
  <c r="B236" i="48"/>
  <c r="S40" i="48"/>
  <c r="AJ40" i="48" s="1"/>
  <c r="I125" i="48"/>
  <c r="G236" i="48"/>
  <c r="X367" i="48"/>
  <c r="I388" i="48"/>
  <c r="I126" i="48"/>
  <c r="I284" i="48"/>
  <c r="I206" i="48"/>
  <c r="I440" i="48"/>
  <c r="I121" i="48"/>
  <c r="D132" i="48"/>
  <c r="B40" i="48"/>
  <c r="I114" i="48"/>
  <c r="Q49" i="48"/>
  <c r="S184" i="48"/>
  <c r="S47" i="48"/>
  <c r="AJ47" i="48" s="1"/>
  <c r="B340" i="48"/>
  <c r="I117" i="48"/>
  <c r="H33" i="48"/>
  <c r="I137" i="48"/>
  <c r="I158" i="48" s="1"/>
  <c r="L49" i="48"/>
  <c r="L54" i="48" s="1"/>
  <c r="S127" i="48"/>
  <c r="AJ127" i="48" s="1"/>
  <c r="AI132" i="48"/>
  <c r="B47" i="48"/>
  <c r="H288" i="48"/>
  <c r="D236" i="48"/>
  <c r="X419" i="48"/>
  <c r="W367" i="48"/>
  <c r="S340" i="48"/>
  <c r="I232" i="48"/>
  <c r="S39" i="48"/>
  <c r="AJ39" i="48" s="1"/>
  <c r="E184" i="48"/>
  <c r="X393" i="48"/>
  <c r="M184" i="48"/>
  <c r="C52" i="48"/>
  <c r="S362" i="48"/>
  <c r="AJ362" i="48" s="1"/>
  <c r="I120" i="48"/>
  <c r="C184" i="48"/>
  <c r="H81" i="48"/>
  <c r="F81" i="48"/>
  <c r="D81" i="48"/>
  <c r="E81" i="48"/>
  <c r="C81" i="48"/>
  <c r="G81" i="48"/>
  <c r="B81" i="48"/>
  <c r="I115" i="48"/>
  <c r="C132" i="48"/>
  <c r="E366" i="48"/>
  <c r="B43" i="48"/>
  <c r="D33" i="48"/>
  <c r="G132" i="48"/>
  <c r="I371" i="48"/>
  <c r="I392" i="48" s="1"/>
  <c r="B36" i="48"/>
  <c r="C366" i="48"/>
  <c r="R49" i="48"/>
  <c r="R132" i="48"/>
  <c r="G184" i="48"/>
  <c r="S35" i="48"/>
  <c r="AJ35" i="48" s="1"/>
  <c r="B39" i="48"/>
  <c r="D340" i="48"/>
  <c r="AJ267" i="48"/>
  <c r="S288" i="48"/>
  <c r="B158" i="48"/>
  <c r="S418" i="48"/>
  <c r="H210" i="48"/>
  <c r="H184" i="48"/>
  <c r="AF367" i="48"/>
  <c r="M315" i="48"/>
  <c r="R315" i="48"/>
  <c r="L315" i="48"/>
  <c r="T314" i="48"/>
  <c r="O315" i="48"/>
  <c r="P315" i="48"/>
  <c r="N315" i="48"/>
  <c r="AJ314" i="48"/>
  <c r="Q315" i="48"/>
  <c r="G340" i="48"/>
  <c r="I414" i="48"/>
  <c r="S180" i="48"/>
  <c r="AJ180" i="48" s="1"/>
  <c r="I258" i="48"/>
  <c r="S41" i="48"/>
  <c r="AJ41" i="48" s="1"/>
  <c r="B42" i="48"/>
  <c r="I113" i="48"/>
  <c r="AI184" i="48"/>
  <c r="V185" i="48" s="1"/>
  <c r="B37" i="48"/>
  <c r="C33" i="48"/>
  <c r="I423" i="48"/>
  <c r="I444" i="48" s="1"/>
  <c r="G33" i="48"/>
  <c r="B392" i="48"/>
  <c r="Z393" i="48"/>
  <c r="AI237" i="48"/>
  <c r="AA367" i="48"/>
  <c r="I123" i="48"/>
  <c r="I119" i="48"/>
  <c r="S392" i="48"/>
  <c r="I124" i="48"/>
  <c r="AI49" i="48"/>
  <c r="V54" i="48"/>
  <c r="N49" i="48"/>
  <c r="N132" i="48"/>
  <c r="AI289" i="48"/>
  <c r="N445" i="48" l="1"/>
  <c r="B263" i="48"/>
  <c r="T444" i="48"/>
  <c r="Q445" i="48"/>
  <c r="D263" i="48"/>
  <c r="C263" i="48"/>
  <c r="I263" i="48" s="1"/>
  <c r="L445" i="48"/>
  <c r="F263" i="48"/>
  <c r="AE185" i="48"/>
  <c r="R445" i="48"/>
  <c r="H263" i="48"/>
  <c r="I154" i="48"/>
  <c r="M445" i="48"/>
  <c r="G263" i="48"/>
  <c r="I515" i="47"/>
  <c r="I572" i="47"/>
  <c r="AJ392" i="48"/>
  <c r="N393" i="48"/>
  <c r="L393" i="48"/>
  <c r="M393" i="48"/>
  <c r="Q393" i="48"/>
  <c r="T392" i="48"/>
  <c r="O393" i="48"/>
  <c r="P393" i="48"/>
  <c r="R393" i="48"/>
  <c r="I44" i="48"/>
  <c r="AJ158" i="48"/>
  <c r="P159" i="48"/>
  <c r="O159" i="48"/>
  <c r="M159" i="48"/>
  <c r="L159" i="48"/>
  <c r="N159" i="48"/>
  <c r="Q159" i="48"/>
  <c r="T158" i="48"/>
  <c r="R159" i="48"/>
  <c r="F74" i="47"/>
  <c r="I464" i="47"/>
  <c r="I492" i="47"/>
  <c r="I530" i="47"/>
  <c r="I546" i="47"/>
  <c r="I482" i="47"/>
  <c r="I488" i="47"/>
  <c r="I504" i="47"/>
  <c r="I508" i="47"/>
  <c r="I512" i="47"/>
  <c r="I516" i="47"/>
  <c r="I520" i="47"/>
  <c r="I553" i="47"/>
  <c r="I557" i="47"/>
  <c r="I561" i="47"/>
  <c r="I565" i="47"/>
  <c r="I569" i="47"/>
  <c r="I573" i="47"/>
  <c r="H50" i="48"/>
  <c r="E49" i="48"/>
  <c r="C49" i="48"/>
  <c r="I46" i="48"/>
  <c r="AI393" i="48"/>
  <c r="I43" i="48"/>
  <c r="I481" i="47"/>
  <c r="I449" i="47"/>
  <c r="I453" i="47"/>
  <c r="I457" i="47"/>
  <c r="I461" i="47"/>
  <c r="I465" i="47"/>
  <c r="I469" i="47"/>
  <c r="I478" i="47"/>
  <c r="I483" i="47"/>
  <c r="I493" i="47"/>
  <c r="I527" i="47"/>
  <c r="I531" i="47"/>
  <c r="I535" i="47"/>
  <c r="I539" i="47"/>
  <c r="I543" i="47"/>
  <c r="I547" i="47"/>
  <c r="E52" i="48"/>
  <c r="AB185" i="48"/>
  <c r="W185" i="48"/>
  <c r="AI185" i="48" s="1"/>
  <c r="AC185" i="48"/>
  <c r="Y185" i="48"/>
  <c r="AH185" i="48"/>
  <c r="X185" i="48"/>
  <c r="AF185" i="48"/>
  <c r="AA185" i="48"/>
  <c r="Z185" i="48"/>
  <c r="T288" i="48"/>
  <c r="R289" i="48"/>
  <c r="P289" i="48"/>
  <c r="Q289" i="48"/>
  <c r="M289" i="48"/>
  <c r="N289" i="48"/>
  <c r="L289" i="48"/>
  <c r="O289" i="48"/>
  <c r="AJ288" i="48"/>
  <c r="E50" i="48"/>
  <c r="S132" i="48"/>
  <c r="L263" i="48"/>
  <c r="M263" i="48"/>
  <c r="P263" i="48"/>
  <c r="N263" i="48"/>
  <c r="AJ262" i="48"/>
  <c r="R263" i="48"/>
  <c r="Q263" i="48"/>
  <c r="T262" i="48"/>
  <c r="O263" i="48"/>
  <c r="I48" i="48"/>
  <c r="S211" i="48"/>
  <c r="AJ211" i="48" s="1"/>
  <c r="N237" i="48"/>
  <c r="P237" i="48"/>
  <c r="M237" i="48"/>
  <c r="AJ236" i="48"/>
  <c r="Q237" i="48"/>
  <c r="O237" i="48"/>
  <c r="T236" i="48"/>
  <c r="L237" i="48"/>
  <c r="R237" i="48"/>
  <c r="B419" i="48"/>
  <c r="H419" i="48"/>
  <c r="G419" i="48"/>
  <c r="E419" i="48"/>
  <c r="C419" i="48"/>
  <c r="F419" i="48"/>
  <c r="D419" i="48"/>
  <c r="D49" i="48"/>
  <c r="D54" i="48" s="1"/>
  <c r="I41" i="48"/>
  <c r="R54" i="48"/>
  <c r="I511" i="47"/>
  <c r="I564" i="47"/>
  <c r="C54" i="48"/>
  <c r="I468" i="47"/>
  <c r="I542" i="47"/>
  <c r="E54" i="48"/>
  <c r="I489" i="47"/>
  <c r="I505" i="47"/>
  <c r="I509" i="47"/>
  <c r="I513" i="47"/>
  <c r="I517" i="47"/>
  <c r="I521" i="47"/>
  <c r="I554" i="47"/>
  <c r="I558" i="47"/>
  <c r="I562" i="47"/>
  <c r="I566" i="47"/>
  <c r="I570" i="47"/>
  <c r="I362" i="48"/>
  <c r="AI54" i="48"/>
  <c r="V55" i="48" s="1"/>
  <c r="S315" i="48"/>
  <c r="AJ315" i="48" s="1"/>
  <c r="B49" i="48"/>
  <c r="I127" i="48"/>
  <c r="I132" i="48" s="1"/>
  <c r="B132" i="48"/>
  <c r="N54" i="48"/>
  <c r="I36" i="48"/>
  <c r="E159" i="48"/>
  <c r="C159" i="48"/>
  <c r="F159" i="48"/>
  <c r="D159" i="48"/>
  <c r="H159" i="48"/>
  <c r="B159" i="48"/>
  <c r="I159" i="48" s="1"/>
  <c r="G159" i="48"/>
  <c r="I40" i="48"/>
  <c r="I179" i="48"/>
  <c r="I184" i="48" s="1"/>
  <c r="E132" i="48"/>
  <c r="AI367" i="48"/>
  <c r="I507" i="47"/>
  <c r="I460" i="47"/>
  <c r="I538" i="47"/>
  <c r="I38" i="48"/>
  <c r="I450" i="47"/>
  <c r="F64" i="47"/>
  <c r="I454" i="47"/>
  <c r="I462" i="47"/>
  <c r="I466" i="47"/>
  <c r="I475" i="47"/>
  <c r="I479" i="47"/>
  <c r="I484" i="47"/>
  <c r="I490" i="47"/>
  <c r="I494" i="47"/>
  <c r="I528" i="47"/>
  <c r="I532" i="47"/>
  <c r="I536" i="47"/>
  <c r="I540" i="47"/>
  <c r="I544" i="47"/>
  <c r="G50" i="48"/>
  <c r="I42" i="48"/>
  <c r="T418" i="48"/>
  <c r="M419" i="48"/>
  <c r="AJ418" i="48"/>
  <c r="P419" i="48"/>
  <c r="N419" i="48"/>
  <c r="Q419" i="48"/>
  <c r="O419" i="48"/>
  <c r="L419" i="48"/>
  <c r="R419" i="48"/>
  <c r="D393" i="48"/>
  <c r="F393" i="48"/>
  <c r="H393" i="48"/>
  <c r="E393" i="48"/>
  <c r="C393" i="48"/>
  <c r="G393" i="48"/>
  <c r="B393" i="48"/>
  <c r="I81" i="48"/>
  <c r="I47" i="48"/>
  <c r="I34" i="48"/>
  <c r="F315" i="48"/>
  <c r="D315" i="48"/>
  <c r="B315" i="48"/>
  <c r="G315" i="48"/>
  <c r="E315" i="48"/>
  <c r="C315" i="48"/>
  <c r="H315" i="48"/>
  <c r="I487" i="47"/>
  <c r="I519" i="47"/>
  <c r="I560" i="47"/>
  <c r="I568" i="47"/>
  <c r="O341" i="48"/>
  <c r="P341" i="48"/>
  <c r="R341" i="48"/>
  <c r="N341" i="48"/>
  <c r="Q341" i="48"/>
  <c r="L341" i="48"/>
  <c r="T340" i="48"/>
  <c r="M341" i="48"/>
  <c r="AJ340" i="48"/>
  <c r="F211" i="48"/>
  <c r="D211" i="48"/>
  <c r="B211" i="48"/>
  <c r="G211" i="48"/>
  <c r="C211" i="48"/>
  <c r="H211" i="48"/>
  <c r="E211" i="48"/>
  <c r="H52" i="48"/>
  <c r="I534" i="47"/>
  <c r="I37" i="48"/>
  <c r="S49" i="48"/>
  <c r="AJ49" i="48" s="1"/>
  <c r="C237" i="48"/>
  <c r="D237" i="48"/>
  <c r="H237" i="48"/>
  <c r="B237" i="48"/>
  <c r="I237" i="48" s="1"/>
  <c r="F237" i="48"/>
  <c r="G237" i="48"/>
  <c r="E237" i="48"/>
  <c r="I485" i="47"/>
  <c r="I502" i="47"/>
  <c r="I506" i="47"/>
  <c r="I510" i="47"/>
  <c r="I514" i="47"/>
  <c r="I518" i="47"/>
  <c r="I555" i="47"/>
  <c r="I559" i="47"/>
  <c r="I563" i="47"/>
  <c r="I567" i="47"/>
  <c r="I571" i="47"/>
  <c r="D50" i="48"/>
  <c r="G49" i="48"/>
  <c r="I39" i="48"/>
  <c r="G341" i="48"/>
  <c r="E341" i="48"/>
  <c r="C341" i="48"/>
  <c r="H341" i="48"/>
  <c r="F341" i="48"/>
  <c r="D341" i="48"/>
  <c r="B341" i="48"/>
  <c r="S445" i="48"/>
  <c r="AJ445" i="48" s="1"/>
  <c r="AI419" i="48"/>
  <c r="Q54" i="48"/>
  <c r="I503" i="47"/>
  <c r="I556" i="47"/>
  <c r="B54" i="48"/>
  <c r="I452" i="47"/>
  <c r="I477" i="47"/>
  <c r="O185" i="48"/>
  <c r="T184" i="48"/>
  <c r="AJ184" i="48"/>
  <c r="L185" i="48"/>
  <c r="M185" i="48"/>
  <c r="R185" i="48"/>
  <c r="Q185" i="48"/>
  <c r="N185" i="48"/>
  <c r="P185" i="48"/>
  <c r="I361" i="48"/>
  <c r="I366" i="48" s="1"/>
  <c r="E289" i="48"/>
  <c r="C289" i="48"/>
  <c r="F289" i="48"/>
  <c r="H289" i="48"/>
  <c r="B289" i="48"/>
  <c r="G289" i="48"/>
  <c r="D289" i="48"/>
  <c r="F61" i="47"/>
  <c r="I451" i="47"/>
  <c r="I459" i="47"/>
  <c r="I467" i="47"/>
  <c r="I476" i="47"/>
  <c r="I480" i="47"/>
  <c r="I486" i="47"/>
  <c r="I491" i="47"/>
  <c r="I495" i="47"/>
  <c r="I529" i="47"/>
  <c r="I533" i="47"/>
  <c r="I537" i="47"/>
  <c r="I541" i="47"/>
  <c r="I545" i="47"/>
  <c r="C50" i="48"/>
  <c r="AG185" i="48"/>
  <c r="E445" i="48"/>
  <c r="C445" i="48"/>
  <c r="F445" i="48"/>
  <c r="D445" i="48"/>
  <c r="H445" i="48"/>
  <c r="B445" i="48"/>
  <c r="G445" i="48"/>
  <c r="I33" i="48"/>
  <c r="AJ361" i="48"/>
  <c r="S366" i="48"/>
  <c r="AJ33" i="48"/>
  <c r="S54" i="48"/>
  <c r="L50" i="48"/>
  <c r="I45" i="48"/>
  <c r="H49" i="48"/>
  <c r="AG418" i="47"/>
  <c r="AI154" i="47"/>
  <c r="AI157" i="47"/>
  <c r="AJ157" i="47" s="1"/>
  <c r="AG52" i="47"/>
  <c r="AH53" i="47"/>
  <c r="AI209" i="47"/>
  <c r="AJ209" i="47" s="1"/>
  <c r="AE236" i="47"/>
  <c r="AI287" i="47"/>
  <c r="AJ287" i="47" s="1"/>
  <c r="AC418" i="47"/>
  <c r="AI443" i="47"/>
  <c r="AJ443" i="47" s="1"/>
  <c r="AF624" i="47"/>
  <c r="X53" i="47" l="1"/>
  <c r="F70" i="47"/>
  <c r="AI440" i="47"/>
  <c r="AI414" i="47"/>
  <c r="Z366" i="47"/>
  <c r="AC236" i="47"/>
  <c r="AE184" i="47"/>
  <c r="F77" i="47"/>
  <c r="F25" i="47" s="1"/>
  <c r="AI313" i="47"/>
  <c r="AJ313" i="47" s="1"/>
  <c r="AI163" i="47"/>
  <c r="AI391" i="47"/>
  <c r="AJ391" i="47" s="1"/>
  <c r="AC36" i="47"/>
  <c r="Z34" i="47"/>
  <c r="I180" i="48"/>
  <c r="F67" i="47"/>
  <c r="F15" i="47" s="1"/>
  <c r="AI311" i="47"/>
  <c r="AJ311" i="47" s="1"/>
  <c r="AI258" i="47"/>
  <c r="AG51" i="47"/>
  <c r="AE36" i="47"/>
  <c r="AE418" i="47"/>
  <c r="AI363" i="47"/>
  <c r="AJ363" i="47" s="1"/>
  <c r="AE366" i="47"/>
  <c r="V366" i="47"/>
  <c r="AD288" i="47"/>
  <c r="AI261" i="47"/>
  <c r="AJ261" i="47" s="1"/>
  <c r="AI206" i="47"/>
  <c r="AI235" i="47"/>
  <c r="AJ235" i="47" s="1"/>
  <c r="Z52" i="47"/>
  <c r="AG53" i="47"/>
  <c r="AH366" i="47"/>
  <c r="F470" i="47"/>
  <c r="I496" i="47"/>
  <c r="E497" i="47" s="1"/>
  <c r="AI442" i="47"/>
  <c r="AJ442" i="47" s="1"/>
  <c r="AC366" i="47"/>
  <c r="AI339" i="47"/>
  <c r="AJ339" i="47" s="1"/>
  <c r="AI336" i="47"/>
  <c r="AI286" i="47"/>
  <c r="AJ286" i="47" s="1"/>
  <c r="AG50" i="47"/>
  <c r="AG184" i="47"/>
  <c r="I574" i="47"/>
  <c r="AC184" i="47"/>
  <c r="AI417" i="47"/>
  <c r="AJ417" i="47" s="1"/>
  <c r="Z36" i="47"/>
  <c r="S393" i="48"/>
  <c r="AJ393" i="48" s="1"/>
  <c r="D133" i="48"/>
  <c r="B133" i="48"/>
  <c r="C133" i="48"/>
  <c r="G133" i="48"/>
  <c r="E133" i="48"/>
  <c r="H133" i="48"/>
  <c r="F133" i="48"/>
  <c r="AI167" i="47"/>
  <c r="AA314" i="47"/>
  <c r="Z340" i="47"/>
  <c r="Z44" i="47"/>
  <c r="V38" i="47"/>
  <c r="AI116" i="47"/>
  <c r="AI165" i="47"/>
  <c r="AH50" i="47"/>
  <c r="W36" i="47"/>
  <c r="P101" i="47"/>
  <c r="P23" i="47" s="1"/>
  <c r="P87" i="47"/>
  <c r="P9" i="47" s="1"/>
  <c r="F9" i="47"/>
  <c r="I61" i="47"/>
  <c r="H497" i="47"/>
  <c r="F18" i="47"/>
  <c r="I70" i="47"/>
  <c r="C575" i="47"/>
  <c r="B575" i="47"/>
  <c r="E575" i="47"/>
  <c r="H575" i="47"/>
  <c r="D575" i="47"/>
  <c r="G575" i="47"/>
  <c r="AC50" i="47"/>
  <c r="W52" i="47"/>
  <c r="AA45" i="47"/>
  <c r="AG236" i="47"/>
  <c r="AH44" i="47"/>
  <c r="F73" i="47"/>
  <c r="I463" i="47"/>
  <c r="I211" i="48"/>
  <c r="AB55" i="48"/>
  <c r="X55" i="48"/>
  <c r="AA55" i="48"/>
  <c r="AF55" i="48"/>
  <c r="AC55" i="48"/>
  <c r="AH55" i="48"/>
  <c r="AD55" i="48"/>
  <c r="AE55" i="48"/>
  <c r="Z55" i="48"/>
  <c r="W55" i="48"/>
  <c r="Y55" i="48"/>
  <c r="AG55" i="48"/>
  <c r="F522" i="47"/>
  <c r="I501" i="47"/>
  <c r="I522" i="47" s="1"/>
  <c r="S237" i="48"/>
  <c r="AJ237" i="48" s="1"/>
  <c r="AF612" i="47"/>
  <c r="AG444" i="47"/>
  <c r="AI410" i="47"/>
  <c r="AI389" i="47"/>
  <c r="AJ389" i="47" s="1"/>
  <c r="AE392" i="47"/>
  <c r="AI304" i="47"/>
  <c r="W314" i="47"/>
  <c r="AI361" i="47"/>
  <c r="AI353" i="47"/>
  <c r="AI349" i="47"/>
  <c r="AI328" i="47"/>
  <c r="AI319" i="47"/>
  <c r="V340" i="47"/>
  <c r="AI259" i="47"/>
  <c r="AJ259" i="47" s="1"/>
  <c r="Z262" i="47"/>
  <c r="AA236" i="47"/>
  <c r="W262" i="47"/>
  <c r="AD53" i="47"/>
  <c r="V52" i="47"/>
  <c r="AI130" i="47"/>
  <c r="Z50" i="47"/>
  <c r="AE48" i="47"/>
  <c r="AC45" i="47"/>
  <c r="V44" i="47"/>
  <c r="AI122" i="47"/>
  <c r="AE40" i="47"/>
  <c r="AD37" i="47"/>
  <c r="W35" i="47"/>
  <c r="W43" i="47"/>
  <c r="AI192" i="47"/>
  <c r="AE210" i="47"/>
  <c r="AI182" i="47"/>
  <c r="AJ182" i="47" s="1"/>
  <c r="AI169" i="47"/>
  <c r="AD184" i="47"/>
  <c r="AC53" i="47"/>
  <c r="AH51" i="47"/>
  <c r="AD50" i="47"/>
  <c r="AC46" i="47"/>
  <c r="AC42" i="47"/>
  <c r="AA38" i="47"/>
  <c r="V37" i="47"/>
  <c r="AI115" i="47"/>
  <c r="AG35" i="47"/>
  <c r="AD34" i="47"/>
  <c r="Z33" i="47"/>
  <c r="Z132" i="47"/>
  <c r="AG49" i="47"/>
  <c r="AH46" i="47"/>
  <c r="AH42" i="47"/>
  <c r="AH35" i="47"/>
  <c r="P102" i="47"/>
  <c r="P24" i="47" s="1"/>
  <c r="P97" i="47"/>
  <c r="P19" i="47" s="1"/>
  <c r="S185" i="48"/>
  <c r="AJ185" i="48" s="1"/>
  <c r="F62" i="47"/>
  <c r="I341" i="48"/>
  <c r="I315" i="48"/>
  <c r="I393" i="48"/>
  <c r="S419" i="48"/>
  <c r="AJ419" i="48" s="1"/>
  <c r="F76" i="47"/>
  <c r="F60" i="47"/>
  <c r="F548" i="47"/>
  <c r="AE444" i="47"/>
  <c r="AI269" i="47"/>
  <c r="AA262" i="47"/>
  <c r="W46" i="47"/>
  <c r="Y52" i="47"/>
  <c r="AC41" i="47"/>
  <c r="F66" i="47"/>
  <c r="I456" i="47"/>
  <c r="AF611" i="47"/>
  <c r="AI438" i="47"/>
  <c r="AC444" i="47"/>
  <c r="AA366" i="47"/>
  <c r="AI323" i="47"/>
  <c r="Z47" i="47"/>
  <c r="Z41" i="47"/>
  <c r="AI436" i="47"/>
  <c r="AI382" i="47"/>
  <c r="AC392" i="47"/>
  <c r="AI354" i="47"/>
  <c r="AI299" i="47"/>
  <c r="AI296" i="47"/>
  <c r="AD392" i="47"/>
  <c r="AI333" i="47"/>
  <c r="AI329" i="47"/>
  <c r="Y340" i="47"/>
  <c r="AI312" i="47"/>
  <c r="AJ312" i="47" s="1"/>
  <c r="V314" i="47"/>
  <c r="AI293" i="47"/>
  <c r="AI272" i="47"/>
  <c r="W288" i="47"/>
  <c r="AI249" i="47"/>
  <c r="AF236" i="47"/>
  <c r="AI207" i="47"/>
  <c r="AJ207" i="47" s="1"/>
  <c r="AI223" i="47"/>
  <c r="AI204" i="47"/>
  <c r="AI181" i="47"/>
  <c r="AJ181" i="47" s="1"/>
  <c r="AA53" i="47"/>
  <c r="AE51" i="47"/>
  <c r="X50" i="47"/>
  <c r="AC48" i="47"/>
  <c r="V47" i="47"/>
  <c r="AI125" i="47"/>
  <c r="AC40" i="47"/>
  <c r="V39" i="47"/>
  <c r="AI117" i="47"/>
  <c r="AA37" i="47"/>
  <c r="AE34" i="47"/>
  <c r="AI200" i="47"/>
  <c r="AC210" i="47"/>
  <c r="AI170" i="47"/>
  <c r="AA184" i="47"/>
  <c r="AE158" i="47"/>
  <c r="Z53" i="47"/>
  <c r="AF51" i="47"/>
  <c r="AA50" i="47"/>
  <c r="V49" i="47"/>
  <c r="AI127" i="47"/>
  <c r="AE47" i="47"/>
  <c r="Z46" i="47"/>
  <c r="W45" i="47"/>
  <c r="AE43" i="47"/>
  <c r="AA42" i="47"/>
  <c r="V41" i="47"/>
  <c r="AI119" i="47"/>
  <c r="AE39" i="47"/>
  <c r="AH36" i="47"/>
  <c r="AE35" i="47"/>
  <c r="AA34" i="47"/>
  <c r="X33" i="47"/>
  <c r="X132" i="47"/>
  <c r="AH314" i="47"/>
  <c r="P98" i="47"/>
  <c r="P20" i="47" s="1"/>
  <c r="P93" i="47"/>
  <c r="P15" i="47" s="1"/>
  <c r="P88" i="47"/>
  <c r="P10" i="47" s="1"/>
  <c r="AJ366" i="48"/>
  <c r="Q367" i="48"/>
  <c r="M367" i="48"/>
  <c r="R367" i="48"/>
  <c r="L367" i="48"/>
  <c r="O367" i="48"/>
  <c r="T366" i="48"/>
  <c r="P367" i="48"/>
  <c r="N367" i="48"/>
  <c r="AI114" i="47"/>
  <c r="I49" i="48"/>
  <c r="S289" i="48"/>
  <c r="AJ289" i="48" s="1"/>
  <c r="B52" i="48"/>
  <c r="I130" i="48"/>
  <c r="I548" i="47"/>
  <c r="F79" i="47"/>
  <c r="F63" i="47"/>
  <c r="S159" i="48"/>
  <c r="AJ159" i="48" s="1"/>
  <c r="AD366" i="47"/>
  <c r="AI267" i="47"/>
  <c r="V288" i="47"/>
  <c r="W158" i="47"/>
  <c r="AD39" i="47"/>
  <c r="AD45" i="47"/>
  <c r="P104" i="47"/>
  <c r="P26" i="47" s="1"/>
  <c r="F22" i="47"/>
  <c r="I74" i="47"/>
  <c r="W444" i="47"/>
  <c r="AI364" i="47"/>
  <c r="AJ364" i="47" s="1"/>
  <c r="AI348" i="47"/>
  <c r="Z314" i="47"/>
  <c r="AI277" i="47"/>
  <c r="AF53" i="47"/>
  <c r="W41" i="47"/>
  <c r="AF50" i="47"/>
  <c r="AC33" i="47"/>
  <c r="AC132" i="47"/>
  <c r="AH47" i="47"/>
  <c r="AI387" i="47"/>
  <c r="L55" i="48"/>
  <c r="N55" i="48"/>
  <c r="M55" i="48"/>
  <c r="O55" i="48"/>
  <c r="P55" i="48"/>
  <c r="AJ54" i="48"/>
  <c r="Q55" i="48"/>
  <c r="R55" i="48"/>
  <c r="T54" i="48"/>
  <c r="AI427" i="47"/>
  <c r="AI423" i="47"/>
  <c r="V444" i="47"/>
  <c r="AI411" i="47"/>
  <c r="Z45" i="47"/>
  <c r="AI401" i="47"/>
  <c r="AI390" i="47"/>
  <c r="AJ390" i="47" s="1"/>
  <c r="Z392" i="47"/>
  <c r="AI310" i="47"/>
  <c r="AI285" i="47"/>
  <c r="AJ285" i="47" s="1"/>
  <c r="AA392" i="47"/>
  <c r="AI365" i="47"/>
  <c r="AJ365" i="47" s="1"/>
  <c r="AI358" i="47"/>
  <c r="AI357" i="47"/>
  <c r="AI334" i="47"/>
  <c r="AI302" i="47"/>
  <c r="AI252" i="47"/>
  <c r="V262" i="47"/>
  <c r="AI241" i="47"/>
  <c r="Z236" i="47"/>
  <c r="AI202" i="47"/>
  <c r="AI283" i="47"/>
  <c r="AI274" i="47"/>
  <c r="AE288" i="47"/>
  <c r="AI246" i="47"/>
  <c r="AI233" i="47"/>
  <c r="AJ233" i="47" s="1"/>
  <c r="Y236" i="47"/>
  <c r="AI208" i="47"/>
  <c r="AJ208" i="47" s="1"/>
  <c r="AD210" i="47"/>
  <c r="AI179" i="47"/>
  <c r="Y53" i="47"/>
  <c r="AC51" i="47"/>
  <c r="V50" i="47"/>
  <c r="AI128" i="47"/>
  <c r="Z48" i="47"/>
  <c r="AD43" i="47"/>
  <c r="V42" i="47"/>
  <c r="AI120" i="47"/>
  <c r="AA40" i="47"/>
  <c r="AE38" i="47"/>
  <c r="AC34" i="47"/>
  <c r="Z210" i="47"/>
  <c r="AI183" i="47"/>
  <c r="AJ183" i="47" s="1"/>
  <c r="AI174" i="47"/>
  <c r="AI171" i="47"/>
  <c r="AI166" i="47"/>
  <c r="AI151" i="47"/>
  <c r="AI146" i="47"/>
  <c r="AC158" i="47"/>
  <c r="AH52" i="47"/>
  <c r="AD51" i="47"/>
  <c r="Y50" i="47"/>
  <c r="AH48" i="47"/>
  <c r="AC47" i="47"/>
  <c r="AC43" i="47"/>
  <c r="AH40" i="47"/>
  <c r="AC39" i="47"/>
  <c r="W38" i="47"/>
  <c r="AC35" i="47"/>
  <c r="V33" i="47"/>
  <c r="V132" i="47"/>
  <c r="AI111" i="47"/>
  <c r="AH418" i="47"/>
  <c r="AG45" i="47"/>
  <c r="AH340" i="47"/>
  <c r="AH288" i="47"/>
  <c r="AH41" i="47"/>
  <c r="AH33" i="47"/>
  <c r="AH132" i="47"/>
  <c r="P90" i="47"/>
  <c r="P12" i="47" s="1"/>
  <c r="P89" i="47"/>
  <c r="P11" i="47" s="1"/>
  <c r="F69" i="47"/>
  <c r="H367" i="48"/>
  <c r="F367" i="48"/>
  <c r="D367" i="48"/>
  <c r="B367" i="48"/>
  <c r="E367" i="48"/>
  <c r="C367" i="48"/>
  <c r="G367" i="48"/>
  <c r="V36" i="47"/>
  <c r="F72" i="47"/>
  <c r="F185" i="48"/>
  <c r="G185" i="48"/>
  <c r="D185" i="48"/>
  <c r="B185" i="48"/>
  <c r="C185" i="48"/>
  <c r="H185" i="48"/>
  <c r="E185" i="48"/>
  <c r="S263" i="48"/>
  <c r="AJ263" i="48" s="1"/>
  <c r="AI230" i="47"/>
  <c r="AE50" i="47"/>
  <c r="AC49" i="47"/>
  <c r="Z37" i="47"/>
  <c r="F12" i="47"/>
  <c r="I64" i="47"/>
  <c r="AH392" i="47"/>
  <c r="AI360" i="47"/>
  <c r="AI352" i="47"/>
  <c r="AC262" i="47"/>
  <c r="W236" i="47"/>
  <c r="AI260" i="47"/>
  <c r="AJ260" i="47" s="1"/>
  <c r="W49" i="47"/>
  <c r="Z49" i="47"/>
  <c r="AD38" i="47"/>
  <c r="P100" i="47"/>
  <c r="P22" i="47" s="1"/>
  <c r="I445" i="48"/>
  <c r="AI388" i="47"/>
  <c r="AI383" i="47"/>
  <c r="AI375" i="47"/>
  <c r="AI408" i="47"/>
  <c r="AI385" i="47"/>
  <c r="AI350" i="47"/>
  <c r="AI338" i="47"/>
  <c r="AJ338" i="47" s="1"/>
  <c r="AD340" i="47"/>
  <c r="AI308" i="47"/>
  <c r="AI297" i="47"/>
  <c r="AI362" i="47"/>
  <c r="AI346" i="47"/>
  <c r="AI337" i="47"/>
  <c r="AJ337" i="47" s="1"/>
  <c r="AI325" i="47"/>
  <c r="AI278" i="47"/>
  <c r="AI268" i="47"/>
  <c r="AI255" i="47"/>
  <c r="AI234" i="47"/>
  <c r="AJ234" i="47" s="1"/>
  <c r="Z42" i="47"/>
  <c r="AI205" i="47"/>
  <c r="AI279" i="47"/>
  <c r="AI275" i="47"/>
  <c r="AC288" i="47"/>
  <c r="AH262" i="47"/>
  <c r="AI218" i="47"/>
  <c r="AA210" i="47"/>
  <c r="AD158" i="47"/>
  <c r="W53" i="47"/>
  <c r="Z51" i="47"/>
  <c r="AD46" i="47"/>
  <c r="V45" i="47"/>
  <c r="AI123" i="47"/>
  <c r="AC38" i="47"/>
  <c r="W37" i="47"/>
  <c r="AF33" i="47"/>
  <c r="AF132" i="47"/>
  <c r="X45" i="47"/>
  <c r="W184" i="47"/>
  <c r="AI147" i="47"/>
  <c r="AI142" i="47"/>
  <c r="Z158" i="47"/>
  <c r="AF52" i="47"/>
  <c r="AA51" i="47"/>
  <c r="W50" i="47"/>
  <c r="AA47" i="47"/>
  <c r="V46" i="47"/>
  <c r="AI124" i="47"/>
  <c r="AE44" i="47"/>
  <c r="AA43" i="47"/>
  <c r="W42" i="47"/>
  <c r="AD36" i="47"/>
  <c r="Z35" i="47"/>
  <c r="W34" i="47"/>
  <c r="AH184" i="47"/>
  <c r="AG158" i="47"/>
  <c r="AH39" i="47"/>
  <c r="P86" i="47"/>
  <c r="P8" i="47" s="1"/>
  <c r="P85" i="47"/>
  <c r="I54" i="48"/>
  <c r="F65" i="47"/>
  <c r="I455" i="47"/>
  <c r="Z184" i="47"/>
  <c r="H54" i="48"/>
  <c r="F68" i="47"/>
  <c r="I458" i="47"/>
  <c r="V184" i="47"/>
  <c r="AI112" i="47"/>
  <c r="G54" i="48"/>
  <c r="F78" i="47"/>
  <c r="R133" i="48"/>
  <c r="O133" i="48"/>
  <c r="AJ132" i="48"/>
  <c r="Q133" i="48"/>
  <c r="N133" i="48"/>
  <c r="L133" i="48"/>
  <c r="P133" i="48"/>
  <c r="T132" i="48"/>
  <c r="M133" i="48"/>
  <c r="F75" i="47"/>
  <c r="AI131" i="47"/>
  <c r="AJ131" i="47" s="1"/>
  <c r="AI384" i="47"/>
  <c r="AI376" i="47"/>
  <c r="AI322" i="47"/>
  <c r="AC314" i="47"/>
  <c r="AI256" i="47"/>
  <c r="AE262" i="47"/>
  <c r="Y33" i="47"/>
  <c r="Y132" i="47"/>
  <c r="AE33" i="47"/>
  <c r="AE132" i="47"/>
  <c r="AG340" i="47"/>
  <c r="AH37" i="47"/>
  <c r="S50" i="48"/>
  <c r="AJ50" i="48" s="1"/>
  <c r="Z444" i="47"/>
  <c r="AI379" i="47"/>
  <c r="AA288" i="47"/>
  <c r="AI281" i="47"/>
  <c r="AG262" i="47"/>
  <c r="AI228" i="47"/>
  <c r="X52" i="47"/>
  <c r="AD42" i="47"/>
  <c r="W33" i="47"/>
  <c r="W132" i="47"/>
  <c r="W48" i="47"/>
  <c r="AE42" i="47"/>
  <c r="AG36" i="47"/>
  <c r="P105" i="47"/>
  <c r="P27" i="47" s="1"/>
  <c r="AF444" i="47"/>
  <c r="AI433" i="47"/>
  <c r="AD444" i="47"/>
  <c r="AI416" i="47"/>
  <c r="AJ416" i="47" s="1"/>
  <c r="AI441" i="47"/>
  <c r="AJ441" i="47" s="1"/>
  <c r="AI429" i="47"/>
  <c r="AI415" i="47"/>
  <c r="AJ415" i="47" s="1"/>
  <c r="Y418" i="47"/>
  <c r="AD418" i="47"/>
  <c r="AI378" i="47"/>
  <c r="V418" i="47"/>
  <c r="AI397" i="47"/>
  <c r="AI380" i="47"/>
  <c r="AI377" i="47"/>
  <c r="AI371" i="47"/>
  <c r="V392" i="47"/>
  <c r="AA340" i="47"/>
  <c r="AI305" i="47"/>
  <c r="AI300" i="47"/>
  <c r="W392" i="47"/>
  <c r="AI351" i="47"/>
  <c r="AI347" i="47"/>
  <c r="AI330" i="47"/>
  <c r="AI321" i="47"/>
  <c r="AE340" i="47"/>
  <c r="AI307" i="47"/>
  <c r="AG314" i="47"/>
  <c r="AI273" i="47"/>
  <c r="AI250" i="47"/>
  <c r="AI229" i="47"/>
  <c r="AI224" i="47"/>
  <c r="AI203" i="47"/>
  <c r="AI280" i="47"/>
  <c r="AI271" i="47"/>
  <c r="Z288" i="47"/>
  <c r="AI220" i="47"/>
  <c r="AI215" i="47"/>
  <c r="V236" i="47"/>
  <c r="Y40" i="47"/>
  <c r="AA158" i="47"/>
  <c r="AE52" i="47"/>
  <c r="X51" i="47"/>
  <c r="AD49" i="47"/>
  <c r="V48" i="47"/>
  <c r="AI126" i="47"/>
  <c r="AA46" i="47"/>
  <c r="AD41" i="47"/>
  <c r="W40" i="47"/>
  <c r="Z38" i="47"/>
  <c r="AD33" i="47"/>
  <c r="AD132" i="47"/>
  <c r="AI201" i="47"/>
  <c r="AI194" i="47"/>
  <c r="AI193" i="47"/>
  <c r="AI190" i="47"/>
  <c r="V210" i="47"/>
  <c r="AI189" i="47"/>
  <c r="AI180" i="47"/>
  <c r="AI176" i="47"/>
  <c r="AI155" i="47"/>
  <c r="AJ155" i="47" s="1"/>
  <c r="AA39" i="47"/>
  <c r="AD52" i="47"/>
  <c r="Y51" i="47"/>
  <c r="AD48" i="47"/>
  <c r="AH45" i="47"/>
  <c r="AC44" i="47"/>
  <c r="AG41" i="47"/>
  <c r="AD40" i="47"/>
  <c r="W39" i="47"/>
  <c r="AE37" i="47"/>
  <c r="AA36" i="47"/>
  <c r="AG392" i="47"/>
  <c r="AH236" i="47"/>
  <c r="AG42" i="47"/>
  <c r="AH210" i="47"/>
  <c r="AH158" i="47"/>
  <c r="P103" i="47"/>
  <c r="P25" i="47" s="1"/>
  <c r="V34" i="47"/>
  <c r="F59" i="47"/>
  <c r="V53" i="47"/>
  <c r="AI53" i="47" s="1"/>
  <c r="AJ53" i="47" s="1"/>
  <c r="B50" i="48"/>
  <c r="AI309" i="47"/>
  <c r="AI298" i="47"/>
  <c r="AI335" i="47"/>
  <c r="AF340" i="47"/>
  <c r="AD47" i="47"/>
  <c r="AA35" i="47"/>
  <c r="AG46" i="47"/>
  <c r="AH34" i="47"/>
  <c r="AI430" i="47"/>
  <c r="AI413" i="47"/>
  <c r="AI405" i="47"/>
  <c r="AI406" i="47"/>
  <c r="AI373" i="47"/>
  <c r="AD236" i="47"/>
  <c r="AE45" i="47"/>
  <c r="AE53" i="47"/>
  <c r="AE46" i="47"/>
  <c r="V40" i="47"/>
  <c r="AI118" i="47"/>
  <c r="AF623" i="47"/>
  <c r="AI432" i="47"/>
  <c r="AA444" i="47"/>
  <c r="AI434" i="47"/>
  <c r="AI412" i="47"/>
  <c r="AI402" i="47"/>
  <c r="AA418" i="47"/>
  <c r="AI386" i="47"/>
  <c r="AI306" i="47"/>
  <c r="AD314" i="47"/>
  <c r="AI374" i="47"/>
  <c r="AI359" i="47"/>
  <c r="AI355" i="47"/>
  <c r="AI331" i="47"/>
  <c r="AI326" i="47"/>
  <c r="AC340" i="47"/>
  <c r="AE314" i="47"/>
  <c r="AI253" i="47"/>
  <c r="AI245" i="47"/>
  <c r="AI232" i="47"/>
  <c r="AI227" i="47"/>
  <c r="AI284" i="47"/>
  <c r="AI276" i="47"/>
  <c r="AF39" i="47"/>
  <c r="AI244" i="47"/>
  <c r="AD262" i="47"/>
  <c r="AI231" i="47"/>
  <c r="AI217" i="47"/>
  <c r="AI156" i="47"/>
  <c r="AJ156" i="47" s="1"/>
  <c r="AC52" i="47"/>
  <c r="V51" i="47"/>
  <c r="AI129" i="47"/>
  <c r="AA49" i="47"/>
  <c r="AD44" i="47"/>
  <c r="V43" i="47"/>
  <c r="AI121" i="47"/>
  <c r="AA41" i="47"/>
  <c r="AD35" i="47"/>
  <c r="AA33" i="47"/>
  <c r="AA132" i="47"/>
  <c r="AI198" i="47"/>
  <c r="X42" i="47"/>
  <c r="AI143" i="47"/>
  <c r="Y34" i="47"/>
  <c r="AI137" i="47"/>
  <c r="V158" i="47"/>
  <c r="AA52" i="47"/>
  <c r="W51" i="47"/>
  <c r="AE49" i="47"/>
  <c r="AA48" i="47"/>
  <c r="W47" i="47"/>
  <c r="AA44" i="47"/>
  <c r="AE41" i="47"/>
  <c r="Z40" i="47"/>
  <c r="AH38" i="47"/>
  <c r="AC37" i="47"/>
  <c r="V35" i="47"/>
  <c r="AI113" i="47"/>
  <c r="AG33" i="47"/>
  <c r="AH43" i="47"/>
  <c r="AH444" i="47"/>
  <c r="AG39" i="47"/>
  <c r="AH49" i="47"/>
  <c r="AG38" i="47"/>
  <c r="P95" i="47"/>
  <c r="I289" i="48"/>
  <c r="S341" i="48"/>
  <c r="AJ341" i="48" s="1"/>
  <c r="F496" i="47"/>
  <c r="I419" i="48"/>
  <c r="F71" i="47"/>
  <c r="AI345" i="47"/>
  <c r="F574" i="47"/>
  <c r="F575" i="47" s="1"/>
  <c r="Y444" i="47" l="1"/>
  <c r="AF366" i="47"/>
  <c r="AI138" i="47"/>
  <c r="AF44" i="47"/>
  <c r="AI139" i="47"/>
  <c r="AG366" i="47"/>
  <c r="AF158" i="47"/>
  <c r="X314" i="47"/>
  <c r="X46" i="47"/>
  <c r="X262" i="47"/>
  <c r="Y288" i="47"/>
  <c r="AI282" i="47"/>
  <c r="AF418" i="47"/>
  <c r="Y158" i="47"/>
  <c r="Y36" i="47"/>
  <c r="AF36" i="47"/>
  <c r="X38" i="47"/>
  <c r="AI404" i="47"/>
  <c r="AI435" i="47"/>
  <c r="AG44" i="47"/>
  <c r="AG37" i="47"/>
  <c r="Z43" i="47"/>
  <c r="AI294" i="47"/>
  <c r="AI439" i="47"/>
  <c r="X44" i="47"/>
  <c r="X39" i="47"/>
  <c r="AI324" i="47"/>
  <c r="AI409" i="47"/>
  <c r="AI403" i="47"/>
  <c r="AF41" i="47"/>
  <c r="Y262" i="47"/>
  <c r="I77" i="47"/>
  <c r="Y48" i="47"/>
  <c r="X288" i="47"/>
  <c r="Y45" i="47"/>
  <c r="AI141" i="47"/>
  <c r="AI196" i="47"/>
  <c r="AI243" i="47"/>
  <c r="Y44" i="47"/>
  <c r="AG47" i="47"/>
  <c r="AI320" i="47"/>
  <c r="B497" i="47"/>
  <c r="F497" i="47"/>
  <c r="AI425" i="47"/>
  <c r="AI172" i="47"/>
  <c r="AF43" i="47"/>
  <c r="AI295" i="47"/>
  <c r="AF288" i="47"/>
  <c r="AI247" i="47"/>
  <c r="AF392" i="47"/>
  <c r="AI327" i="47"/>
  <c r="Y184" i="47"/>
  <c r="Y314" i="47"/>
  <c r="AI314" i="47" s="1"/>
  <c r="X36" i="47"/>
  <c r="X54" i="47" s="1"/>
  <c r="AI153" i="47"/>
  <c r="AI55" i="48"/>
  <c r="G497" i="47"/>
  <c r="AI197" i="47"/>
  <c r="AI424" i="47"/>
  <c r="AF45" i="47"/>
  <c r="AI178" i="47"/>
  <c r="W210" i="47"/>
  <c r="Y47" i="47"/>
  <c r="AI381" i="47"/>
  <c r="AG43" i="47"/>
  <c r="Y43" i="47"/>
  <c r="AI332" i="47"/>
  <c r="AF46" i="47"/>
  <c r="AF49" i="47"/>
  <c r="AI173" i="47"/>
  <c r="X47" i="47"/>
  <c r="I470" i="47"/>
  <c r="X366" i="47"/>
  <c r="AC54" i="47"/>
  <c r="AF262" i="47"/>
  <c r="X49" i="47"/>
  <c r="I67" i="47"/>
  <c r="AF34" i="47"/>
  <c r="D497" i="47"/>
  <c r="AI428" i="47"/>
  <c r="AG40" i="47"/>
  <c r="AF47" i="47"/>
  <c r="AI148" i="47"/>
  <c r="AF35" i="47"/>
  <c r="AI257" i="47"/>
  <c r="AI303" i="47"/>
  <c r="AI175" i="47"/>
  <c r="AD54" i="47"/>
  <c r="X340" i="47"/>
  <c r="AF42" i="47"/>
  <c r="AF38" i="47"/>
  <c r="AF54" i="47" s="1"/>
  <c r="AI144" i="47"/>
  <c r="AI400" i="47"/>
  <c r="AI248" i="47"/>
  <c r="AF314" i="47"/>
  <c r="C497" i="47"/>
  <c r="Z418" i="47"/>
  <c r="Y37" i="47"/>
  <c r="X392" i="47"/>
  <c r="AI407" i="47"/>
  <c r="AF37" i="47"/>
  <c r="AF40" i="47"/>
  <c r="Y392" i="47"/>
  <c r="AI392" i="47" s="1"/>
  <c r="AF184" i="47"/>
  <c r="Y46" i="47"/>
  <c r="AI437" i="47"/>
  <c r="Y35" i="47"/>
  <c r="X43" i="47"/>
  <c r="AI426" i="47"/>
  <c r="AF48" i="47"/>
  <c r="AI191" i="47"/>
  <c r="AI431" i="47"/>
  <c r="X41" i="47"/>
  <c r="AF210" i="47"/>
  <c r="AI301" i="47"/>
  <c r="C471" i="47"/>
  <c r="H471" i="47"/>
  <c r="B471" i="47"/>
  <c r="G471" i="47"/>
  <c r="F471" i="47"/>
  <c r="E471" i="47"/>
  <c r="D471" i="47"/>
  <c r="R51" i="47"/>
  <c r="Q52" i="47"/>
  <c r="S301" i="47"/>
  <c r="AJ301" i="47" s="1"/>
  <c r="N340" i="47"/>
  <c r="X236" i="47"/>
  <c r="S230" i="47"/>
  <c r="AJ230" i="47" s="1"/>
  <c r="AI226" i="47"/>
  <c r="I185" i="48"/>
  <c r="I367" i="48"/>
  <c r="S199" i="47"/>
  <c r="AJ199" i="47" s="1"/>
  <c r="AI47" i="47"/>
  <c r="AG288" i="47"/>
  <c r="X418" i="47"/>
  <c r="AI418" i="47" s="1"/>
  <c r="X444" i="47"/>
  <c r="S169" i="47"/>
  <c r="AJ169" i="47" s="1"/>
  <c r="AI225" i="47"/>
  <c r="Y366" i="47"/>
  <c r="AI356" i="47"/>
  <c r="S375" i="47"/>
  <c r="AJ375" i="47" s="1"/>
  <c r="S356" i="47"/>
  <c r="AJ356" i="47" s="1"/>
  <c r="L210" i="47"/>
  <c r="S189" i="47"/>
  <c r="O33" i="47"/>
  <c r="O132" i="47"/>
  <c r="N50" i="47"/>
  <c r="O392" i="47"/>
  <c r="L33" i="47"/>
  <c r="S111" i="47"/>
  <c r="S124" i="47"/>
  <c r="AJ124" i="47" s="1"/>
  <c r="L38" i="47"/>
  <c r="S116" i="47"/>
  <c r="AJ116" i="47" s="1"/>
  <c r="Q50" i="47"/>
  <c r="S319" i="47"/>
  <c r="N39" i="47"/>
  <c r="S431" i="47"/>
  <c r="AJ431" i="47" s="1"/>
  <c r="O36" i="47"/>
  <c r="X184" i="47"/>
  <c r="X34" i="47"/>
  <c r="AI51" i="47"/>
  <c r="AI399" i="47"/>
  <c r="F7" i="47"/>
  <c r="I59" i="47"/>
  <c r="F80" i="47"/>
  <c r="X35" i="47"/>
  <c r="AI35" i="47" s="1"/>
  <c r="AI251" i="47"/>
  <c r="AI270" i="47"/>
  <c r="I65" i="47"/>
  <c r="Y39" i="47"/>
  <c r="Z39" i="47"/>
  <c r="Z54" i="47" s="1"/>
  <c r="AG48" i="47"/>
  <c r="AI372" i="47"/>
  <c r="AI145" i="47"/>
  <c r="AI50" i="47"/>
  <c r="AI242" i="47"/>
  <c r="I52" i="48"/>
  <c r="I352" i="47"/>
  <c r="Y38" i="47"/>
  <c r="F14" i="47"/>
  <c r="I66" i="47"/>
  <c r="AI195" i="47"/>
  <c r="Q37" i="47"/>
  <c r="AI140" i="47"/>
  <c r="AG210" i="47"/>
  <c r="Q34" i="47"/>
  <c r="I50" i="48"/>
  <c r="Y210" i="47"/>
  <c r="S193" i="47"/>
  <c r="AJ193" i="47" s="1"/>
  <c r="F8" i="47"/>
  <c r="I60" i="47"/>
  <c r="I497" i="47"/>
  <c r="S277" i="47"/>
  <c r="AJ277" i="47" s="1"/>
  <c r="S119" i="47"/>
  <c r="AJ119" i="47" s="1"/>
  <c r="S252" i="47"/>
  <c r="AJ252" i="47" s="1"/>
  <c r="S198" i="47"/>
  <c r="AJ198" i="47" s="1"/>
  <c r="AI43" i="47"/>
  <c r="S381" i="47"/>
  <c r="AJ381" i="47" s="1"/>
  <c r="AE54" i="47"/>
  <c r="AI132" i="47"/>
  <c r="Y42" i="47"/>
  <c r="AI42" i="47" s="1"/>
  <c r="S55" i="48"/>
  <c r="AJ55" i="48" s="1"/>
  <c r="W44" i="47"/>
  <c r="AI44" i="47" s="1"/>
  <c r="Q46" i="47"/>
  <c r="F24" i="47"/>
  <c r="I76" i="47"/>
  <c r="Q48" i="47"/>
  <c r="AI199" i="47"/>
  <c r="AI52" i="47"/>
  <c r="X37" i="47"/>
  <c r="AI37" i="47" s="1"/>
  <c r="AI149" i="47"/>
  <c r="AI152" i="47"/>
  <c r="L48" i="47"/>
  <c r="S126" i="47"/>
  <c r="AJ126" i="47" s="1"/>
  <c r="S192" i="47"/>
  <c r="AJ192" i="47" s="1"/>
  <c r="F23" i="47"/>
  <c r="I75" i="47"/>
  <c r="B55" i="48"/>
  <c r="G55" i="48"/>
  <c r="E55" i="48"/>
  <c r="C55" i="48"/>
  <c r="H55" i="48"/>
  <c r="F55" i="48"/>
  <c r="D55" i="48"/>
  <c r="L36" i="47"/>
  <c r="S114" i="47"/>
  <c r="AJ114" i="47" s="1"/>
  <c r="Q51" i="47"/>
  <c r="S163" i="47"/>
  <c r="S345" i="47"/>
  <c r="S382" i="47"/>
  <c r="AJ382" i="47" s="1"/>
  <c r="S118" i="47"/>
  <c r="AJ118" i="47" s="1"/>
  <c r="R50" i="47"/>
  <c r="R52" i="47"/>
  <c r="S120" i="47"/>
  <c r="AJ120" i="47" s="1"/>
  <c r="L44" i="47"/>
  <c r="S122" i="47"/>
  <c r="AJ122" i="47" s="1"/>
  <c r="L51" i="47"/>
  <c r="S423" i="47"/>
  <c r="L158" i="47"/>
  <c r="AI221" i="47"/>
  <c r="S379" i="47"/>
  <c r="AJ379" i="47" s="1"/>
  <c r="X40" i="47"/>
  <c r="AI40" i="47" s="1"/>
  <c r="Y49" i="47"/>
  <c r="F16" i="47"/>
  <c r="I68" i="47"/>
  <c r="X48" i="47"/>
  <c r="AI48" i="47" s="1"/>
  <c r="F17" i="47"/>
  <c r="I69" i="47"/>
  <c r="AH54" i="47"/>
  <c r="V54" i="47"/>
  <c r="AI33" i="47"/>
  <c r="AI150" i="47"/>
  <c r="S171" i="47"/>
  <c r="AJ171" i="47" s="1"/>
  <c r="S367" i="48"/>
  <c r="AJ367" i="48" s="1"/>
  <c r="AI254" i="47"/>
  <c r="S438" i="47"/>
  <c r="AJ438" i="47" s="1"/>
  <c r="L236" i="47"/>
  <c r="S215" i="47"/>
  <c r="O50" i="47"/>
  <c r="M51" i="47"/>
  <c r="R33" i="47"/>
  <c r="R132" i="47"/>
  <c r="N444" i="47"/>
  <c r="S137" i="47"/>
  <c r="L46" i="47"/>
  <c r="S223" i="47"/>
  <c r="AJ223" i="47" s="1"/>
  <c r="S357" i="47"/>
  <c r="AJ357" i="47" s="1"/>
  <c r="AA54" i="47"/>
  <c r="F26" i="47"/>
  <c r="I78" i="47"/>
  <c r="P7" i="47"/>
  <c r="S247" i="47"/>
  <c r="AJ247" i="47" s="1"/>
  <c r="S216" i="47"/>
  <c r="AI262" i="47"/>
  <c r="AB263" i="47" s="1"/>
  <c r="AI219" i="47"/>
  <c r="F11" i="47"/>
  <c r="I63" i="47"/>
  <c r="AG34" i="47"/>
  <c r="I330" i="47"/>
  <c r="S330" i="47"/>
  <c r="AJ330" i="47" s="1"/>
  <c r="Z263" i="47"/>
  <c r="I73" i="47"/>
  <c r="F21" i="47"/>
  <c r="S145" i="47"/>
  <c r="AJ145" i="47" s="1"/>
  <c r="W418" i="47"/>
  <c r="Q33" i="47"/>
  <c r="Q132" i="47"/>
  <c r="S113" i="47"/>
  <c r="AJ113" i="47" s="1"/>
  <c r="L418" i="47"/>
  <c r="S397" i="47"/>
  <c r="S140" i="47"/>
  <c r="AJ140" i="47" s="1"/>
  <c r="S115" i="47"/>
  <c r="AJ115" i="47" s="1"/>
  <c r="O45" i="47"/>
  <c r="S433" i="47"/>
  <c r="AJ433" i="47" s="1"/>
  <c r="AI45" i="47"/>
  <c r="I199" i="47"/>
  <c r="AI38" i="47"/>
  <c r="M50" i="47"/>
  <c r="S219" i="47"/>
  <c r="S194" i="47"/>
  <c r="AJ194" i="47" s="1"/>
  <c r="L47" i="47"/>
  <c r="S125" i="47"/>
  <c r="AJ125" i="47" s="1"/>
  <c r="S173" i="47"/>
  <c r="AJ173" i="47" s="1"/>
  <c r="D36" i="47"/>
  <c r="S175" i="47"/>
  <c r="AJ175" i="47" s="1"/>
  <c r="L43" i="47"/>
  <c r="S121" i="47"/>
  <c r="AJ121" i="47" s="1"/>
  <c r="S123" i="47"/>
  <c r="AJ123" i="47" s="1"/>
  <c r="L52" i="47"/>
  <c r="S399" i="47"/>
  <c r="AJ399" i="47" s="1"/>
  <c r="N33" i="47"/>
  <c r="N132" i="47"/>
  <c r="S127" i="47"/>
  <c r="AJ127" i="47" s="1"/>
  <c r="O51" i="47"/>
  <c r="S170" i="47"/>
  <c r="AJ170" i="47" s="1"/>
  <c r="L262" i="47"/>
  <c r="S241" i="47"/>
  <c r="L314" i="47"/>
  <c r="S293" i="47"/>
  <c r="S249" i="47"/>
  <c r="AJ249" i="47" s="1"/>
  <c r="M33" i="47"/>
  <c r="M132" i="47"/>
  <c r="S229" i="47"/>
  <c r="AJ229" i="47" s="1"/>
  <c r="S274" i="47"/>
  <c r="AJ274" i="47" s="1"/>
  <c r="S279" i="47"/>
  <c r="AJ279" i="47" s="1"/>
  <c r="S280" i="47"/>
  <c r="AJ280" i="47" s="1"/>
  <c r="S282" i="47"/>
  <c r="AJ282" i="47" s="1"/>
  <c r="S167" i="47"/>
  <c r="AJ167" i="47" s="1"/>
  <c r="AG132" i="47"/>
  <c r="AI216" i="47"/>
  <c r="N36" i="47"/>
  <c r="S384" i="47"/>
  <c r="AJ384" i="47" s="1"/>
  <c r="X210" i="47"/>
  <c r="AI210" i="47" s="1"/>
  <c r="S177" i="47"/>
  <c r="AJ177" i="47" s="1"/>
  <c r="S325" i="47"/>
  <c r="AJ325" i="47" s="1"/>
  <c r="S321" i="47"/>
  <c r="AJ321" i="47" s="1"/>
  <c r="AI177" i="47"/>
  <c r="AI222" i="47"/>
  <c r="Y41" i="47"/>
  <c r="AI41" i="47" s="1"/>
  <c r="F20" i="47"/>
  <c r="I72" i="47"/>
  <c r="S334" i="47"/>
  <c r="AJ334" i="47" s="1"/>
  <c r="AI398" i="47"/>
  <c r="Q210" i="47"/>
  <c r="AI164" i="47"/>
  <c r="AI288" i="47"/>
  <c r="AF289" i="47" s="1"/>
  <c r="F27" i="47"/>
  <c r="I79" i="47"/>
  <c r="S200" i="47"/>
  <c r="AJ200" i="47" s="1"/>
  <c r="S141" i="47"/>
  <c r="AJ141" i="47" s="1"/>
  <c r="S231" i="47"/>
  <c r="AJ231" i="47" s="1"/>
  <c r="S333" i="47"/>
  <c r="AJ333" i="47" s="1"/>
  <c r="F10" i="47"/>
  <c r="I62" i="47"/>
  <c r="S139" i="47"/>
  <c r="AJ139" i="47" s="1"/>
  <c r="D523" i="47"/>
  <c r="B523" i="47"/>
  <c r="C523" i="47"/>
  <c r="G523" i="47"/>
  <c r="E523" i="47"/>
  <c r="H523" i="47"/>
  <c r="F523" i="47"/>
  <c r="I575" i="47"/>
  <c r="AI168" i="47"/>
  <c r="W340" i="47"/>
  <c r="AI340" i="47" s="1"/>
  <c r="N52" i="47"/>
  <c r="S435" i="47"/>
  <c r="AJ435" i="47" s="1"/>
  <c r="O52" i="47"/>
  <c r="AI184" i="47"/>
  <c r="AD185" i="47" s="1"/>
  <c r="S147" i="47"/>
  <c r="AJ147" i="47" s="1"/>
  <c r="M52" i="47"/>
  <c r="S117" i="47"/>
  <c r="AJ117" i="47" s="1"/>
  <c r="S128" i="47"/>
  <c r="AJ128" i="47" s="1"/>
  <c r="N51" i="47"/>
  <c r="S267" i="47"/>
  <c r="L392" i="47"/>
  <c r="S371" i="47"/>
  <c r="L37" i="47"/>
  <c r="S377" i="47"/>
  <c r="AJ377" i="47" s="1"/>
  <c r="S272" i="47"/>
  <c r="AJ272" i="47" s="1"/>
  <c r="S308" i="47"/>
  <c r="AJ308" i="47" s="1"/>
  <c r="I404" i="47"/>
  <c r="S404" i="47"/>
  <c r="AJ404" i="47" s="1"/>
  <c r="S307" i="47"/>
  <c r="AJ307" i="47" s="1"/>
  <c r="S242" i="47"/>
  <c r="S410" i="47"/>
  <c r="AJ410" i="47" s="1"/>
  <c r="F19" i="47"/>
  <c r="I71" i="47"/>
  <c r="AG54" i="47"/>
  <c r="AD263" i="47"/>
  <c r="S306" i="47"/>
  <c r="AJ306" i="47" s="1"/>
  <c r="S405" i="47"/>
  <c r="AJ405" i="47" s="1"/>
  <c r="S332" i="47"/>
  <c r="AJ332" i="47" s="1"/>
  <c r="AI34" i="47"/>
  <c r="X158" i="47"/>
  <c r="AI236" i="47"/>
  <c r="Z237" i="47" s="1"/>
  <c r="S425" i="47"/>
  <c r="AJ425" i="47" s="1"/>
  <c r="S439" i="47"/>
  <c r="AJ439" i="47" s="1"/>
  <c r="AE263" i="47"/>
  <c r="S133" i="48"/>
  <c r="AJ133" i="48" s="1"/>
  <c r="AI46" i="47"/>
  <c r="S222" i="47"/>
  <c r="AJ222" i="47" s="1"/>
  <c r="AE289" i="47"/>
  <c r="S283" i="47"/>
  <c r="AJ283" i="47" s="1"/>
  <c r="R47" i="47"/>
  <c r="S409" i="47"/>
  <c r="AJ409" i="47" s="1"/>
  <c r="E549" i="47"/>
  <c r="G549" i="47"/>
  <c r="B549" i="47"/>
  <c r="F549" i="47"/>
  <c r="D549" i="47"/>
  <c r="H549" i="47"/>
  <c r="C549" i="47"/>
  <c r="W289" i="47"/>
  <c r="M340" i="47"/>
  <c r="W366" i="47"/>
  <c r="AA263" i="47"/>
  <c r="Q38" i="47"/>
  <c r="I133" i="48"/>
  <c r="AB393" i="47" l="1"/>
  <c r="AA393" i="47"/>
  <c r="AD393" i="47"/>
  <c r="AB315" i="47"/>
  <c r="AD315" i="47"/>
  <c r="AB341" i="47"/>
  <c r="AA341" i="47"/>
  <c r="AD341" i="47"/>
  <c r="Z419" i="47"/>
  <c r="AF419" i="47"/>
  <c r="N262" i="47"/>
  <c r="S303" i="47"/>
  <c r="AJ303" i="47" s="1"/>
  <c r="Q41" i="47"/>
  <c r="S300" i="47"/>
  <c r="AJ300" i="47" s="1"/>
  <c r="S385" i="47"/>
  <c r="AJ385" i="47" s="1"/>
  <c r="Q444" i="47"/>
  <c r="M34" i="47"/>
  <c r="AJ216" i="47"/>
  <c r="S205" i="47"/>
  <c r="AJ205" i="47" s="1"/>
  <c r="S424" i="47"/>
  <c r="AJ424" i="47" s="1"/>
  <c r="S253" i="47"/>
  <c r="AJ253" i="47" s="1"/>
  <c r="O184" i="47"/>
  <c r="S190" i="47"/>
  <c r="AJ190" i="47" s="1"/>
  <c r="S428" i="47"/>
  <c r="AJ428" i="47" s="1"/>
  <c r="AI36" i="47"/>
  <c r="N44" i="47"/>
  <c r="S218" i="47"/>
  <c r="AJ218" i="47" s="1"/>
  <c r="N40" i="47"/>
  <c r="S411" i="47"/>
  <c r="AJ411" i="47" s="1"/>
  <c r="S437" i="47"/>
  <c r="AJ437" i="47" s="1"/>
  <c r="S244" i="47"/>
  <c r="AJ244" i="47" s="1"/>
  <c r="S434" i="47"/>
  <c r="AJ434" i="47" s="1"/>
  <c r="R34" i="47"/>
  <c r="R340" i="47"/>
  <c r="Q43" i="47"/>
  <c r="S220" i="47"/>
  <c r="AJ220" i="47" s="1"/>
  <c r="I274" i="47"/>
  <c r="S354" i="47"/>
  <c r="AJ354" i="47" s="1"/>
  <c r="S374" i="47"/>
  <c r="AJ374" i="47" s="1"/>
  <c r="S165" i="47"/>
  <c r="AJ165" i="47" s="1"/>
  <c r="Q288" i="47"/>
  <c r="S281" i="47"/>
  <c r="AJ281" i="47" s="1"/>
  <c r="S256" i="47"/>
  <c r="AJ256" i="47" s="1"/>
  <c r="S195" i="47"/>
  <c r="AJ195" i="47" s="1"/>
  <c r="S360" i="47"/>
  <c r="AJ360" i="47" s="1"/>
  <c r="O43" i="47"/>
  <c r="R38" i="47"/>
  <c r="R54" i="47" s="1"/>
  <c r="Q40" i="47"/>
  <c r="S350" i="47"/>
  <c r="AJ350" i="47" s="1"/>
  <c r="M262" i="47"/>
  <c r="S412" i="47"/>
  <c r="AJ412" i="47" s="1"/>
  <c r="S275" i="47"/>
  <c r="AJ275" i="47" s="1"/>
  <c r="O39" i="47"/>
  <c r="M36" i="47"/>
  <c r="O340" i="47"/>
  <c r="N46" i="47"/>
  <c r="S352" i="47"/>
  <c r="AJ352" i="47" s="1"/>
  <c r="S322" i="47"/>
  <c r="AJ322" i="47" s="1"/>
  <c r="O41" i="47"/>
  <c r="S436" i="47"/>
  <c r="AJ436" i="47" s="1"/>
  <c r="N38" i="47"/>
  <c r="S38" i="47" s="1"/>
  <c r="AJ38" i="47" s="1"/>
  <c r="O210" i="47"/>
  <c r="S276" i="47"/>
  <c r="AJ276" i="47" s="1"/>
  <c r="AJ242" i="47"/>
  <c r="O42" i="47"/>
  <c r="S150" i="47"/>
  <c r="AJ150" i="47" s="1"/>
  <c r="M41" i="47"/>
  <c r="S151" i="47"/>
  <c r="AJ151" i="47" s="1"/>
  <c r="R392" i="47"/>
  <c r="R210" i="47"/>
  <c r="S372" i="47"/>
  <c r="AJ372" i="47" s="1"/>
  <c r="S429" i="47"/>
  <c r="AJ429" i="47" s="1"/>
  <c r="S221" i="47"/>
  <c r="AJ221" i="47" s="1"/>
  <c r="S202" i="47"/>
  <c r="AJ202" i="47" s="1"/>
  <c r="R418" i="47"/>
  <c r="S358" i="47"/>
  <c r="AJ358" i="47" s="1"/>
  <c r="M42" i="47"/>
  <c r="S42" i="47" s="1"/>
  <c r="AJ42" i="47" s="1"/>
  <c r="S403" i="47"/>
  <c r="AJ403" i="47" s="1"/>
  <c r="S257" i="47"/>
  <c r="AJ257" i="47" s="1"/>
  <c r="I195" i="47"/>
  <c r="O262" i="47"/>
  <c r="S271" i="47"/>
  <c r="AJ271" i="47" s="1"/>
  <c r="S413" i="47"/>
  <c r="AJ413" i="47" s="1"/>
  <c r="O158" i="47"/>
  <c r="AI49" i="47"/>
  <c r="S380" i="47"/>
  <c r="AJ380" i="47" s="1"/>
  <c r="S148" i="47"/>
  <c r="AJ148" i="47" s="1"/>
  <c r="Q392" i="47"/>
  <c r="O288" i="47"/>
  <c r="S294" i="47"/>
  <c r="AJ294" i="47" s="1"/>
  <c r="O38" i="47"/>
  <c r="O314" i="47"/>
  <c r="O366" i="47"/>
  <c r="S378" i="47"/>
  <c r="AJ378" i="47" s="1"/>
  <c r="R288" i="47"/>
  <c r="O35" i="47"/>
  <c r="O37" i="47"/>
  <c r="R40" i="47"/>
  <c r="I331" i="47"/>
  <c r="M392" i="47"/>
  <c r="N236" i="47"/>
  <c r="L42" i="47"/>
  <c r="N41" i="47"/>
  <c r="AG237" i="47"/>
  <c r="S408" i="47"/>
  <c r="AJ408" i="47" s="1"/>
  <c r="AJ219" i="47"/>
  <c r="Q314" i="47"/>
  <c r="S203" i="47"/>
  <c r="AJ203" i="47" s="1"/>
  <c r="S373" i="47"/>
  <c r="AJ373" i="47" s="1"/>
  <c r="R184" i="47"/>
  <c r="R39" i="47"/>
  <c r="L288" i="47"/>
  <c r="N42" i="47"/>
  <c r="S152" i="47"/>
  <c r="AJ152" i="47" s="1"/>
  <c r="S269" i="47"/>
  <c r="AJ269" i="47" s="1"/>
  <c r="S204" i="47"/>
  <c r="AJ204" i="47" s="1"/>
  <c r="M46" i="47"/>
  <c r="S228" i="47"/>
  <c r="AJ228" i="47" s="1"/>
  <c r="R43" i="47"/>
  <c r="S326" i="47"/>
  <c r="AJ326" i="47" s="1"/>
  <c r="AC289" i="47"/>
  <c r="I148" i="47"/>
  <c r="S245" i="47"/>
  <c r="AJ245" i="47" s="1"/>
  <c r="S270" i="47"/>
  <c r="AJ270" i="47" s="1"/>
  <c r="O47" i="47"/>
  <c r="O44" i="47"/>
  <c r="S383" i="47"/>
  <c r="AJ383" i="47" s="1"/>
  <c r="Q47" i="47"/>
  <c r="N210" i="47"/>
  <c r="N184" i="47"/>
  <c r="R42" i="47"/>
  <c r="S299" i="47"/>
  <c r="AJ299" i="47" s="1"/>
  <c r="S227" i="47"/>
  <c r="AJ227" i="47" s="1"/>
  <c r="S329" i="47"/>
  <c r="AJ329" i="47" s="1"/>
  <c r="S305" i="47"/>
  <c r="AJ305" i="47" s="1"/>
  <c r="S348" i="47"/>
  <c r="AJ348" i="47" s="1"/>
  <c r="S376" i="47"/>
  <c r="AJ376" i="47" s="1"/>
  <c r="S335" i="47"/>
  <c r="AJ335" i="47" s="1"/>
  <c r="N418" i="47"/>
  <c r="N288" i="47"/>
  <c r="S347" i="47"/>
  <c r="AJ347" i="47" s="1"/>
  <c r="N35" i="47"/>
  <c r="N37" i="47"/>
  <c r="S402" i="47"/>
  <c r="AJ402" i="47" s="1"/>
  <c r="S268" i="47"/>
  <c r="AJ268" i="47" s="1"/>
  <c r="S201" i="47"/>
  <c r="AJ201" i="47" s="1"/>
  <c r="S309" i="47"/>
  <c r="AJ309" i="47" s="1"/>
  <c r="S327" i="47"/>
  <c r="AJ327" i="47" s="1"/>
  <c r="M40" i="47"/>
  <c r="S255" i="47"/>
  <c r="AJ255" i="47" s="1"/>
  <c r="O49" i="47"/>
  <c r="S302" i="47"/>
  <c r="AJ302" i="47" s="1"/>
  <c r="S400" i="47"/>
  <c r="AJ400" i="47" s="1"/>
  <c r="R45" i="47"/>
  <c r="S355" i="47"/>
  <c r="AJ355" i="47" s="1"/>
  <c r="O48" i="47"/>
  <c r="O46" i="47"/>
  <c r="Q45" i="47"/>
  <c r="S304" i="47"/>
  <c r="AJ304" i="47" s="1"/>
  <c r="Q36" i="47"/>
  <c r="S324" i="47"/>
  <c r="AJ324" i="47" s="1"/>
  <c r="Q262" i="47"/>
  <c r="S168" i="47"/>
  <c r="AJ168" i="47" s="1"/>
  <c r="N45" i="47"/>
  <c r="S323" i="47"/>
  <c r="AJ323" i="47" s="1"/>
  <c r="Q42" i="47"/>
  <c r="N47" i="47"/>
  <c r="O236" i="47"/>
  <c r="L40" i="47"/>
  <c r="S40" i="47" s="1"/>
  <c r="AJ40" i="47" s="1"/>
  <c r="M184" i="47"/>
  <c r="S278" i="47"/>
  <c r="AJ278" i="47" s="1"/>
  <c r="AI158" i="47"/>
  <c r="AB159" i="47" s="1"/>
  <c r="S346" i="47"/>
  <c r="AJ346" i="47" s="1"/>
  <c r="S398" i="47"/>
  <c r="AJ398" i="47" s="1"/>
  <c r="M48" i="47"/>
  <c r="S48" i="47" s="1"/>
  <c r="AJ48" i="47" s="1"/>
  <c r="M45" i="47"/>
  <c r="N158" i="47"/>
  <c r="S426" i="47"/>
  <c r="AJ426" i="47" s="1"/>
  <c r="M39" i="47"/>
  <c r="I347" i="47"/>
  <c r="S427" i="47"/>
  <c r="AJ427" i="47" s="1"/>
  <c r="S191" i="47"/>
  <c r="AJ191" i="47" s="1"/>
  <c r="S251" i="47"/>
  <c r="AJ251" i="47" s="1"/>
  <c r="S296" i="47"/>
  <c r="AJ296" i="47" s="1"/>
  <c r="V263" i="47"/>
  <c r="S387" i="47"/>
  <c r="AJ387" i="47" s="1"/>
  <c r="M44" i="47"/>
  <c r="Q44" i="47"/>
  <c r="S298" i="47"/>
  <c r="AJ298" i="47" s="1"/>
  <c r="S225" i="47"/>
  <c r="AJ225" i="47" s="1"/>
  <c r="R41" i="47"/>
  <c r="S432" i="47"/>
  <c r="AJ432" i="47" s="1"/>
  <c r="S359" i="47"/>
  <c r="AJ359" i="47" s="1"/>
  <c r="S248" i="47"/>
  <c r="AJ248" i="47" s="1"/>
  <c r="S386" i="47"/>
  <c r="AJ386" i="47" s="1"/>
  <c r="R236" i="47"/>
  <c r="S297" i="47"/>
  <c r="AJ297" i="47" s="1"/>
  <c r="O444" i="47"/>
  <c r="O40" i="47"/>
  <c r="R44" i="47"/>
  <c r="S142" i="47"/>
  <c r="AJ142" i="47" s="1"/>
  <c r="S273" i="47"/>
  <c r="AJ273" i="47" s="1"/>
  <c r="R314" i="47"/>
  <c r="Q340" i="47"/>
  <c r="M49" i="47"/>
  <c r="O418" i="47"/>
  <c r="S217" i="47"/>
  <c r="AJ217" i="47" s="1"/>
  <c r="R46" i="47"/>
  <c r="R444" i="47"/>
  <c r="R48" i="47"/>
  <c r="R366" i="47"/>
  <c r="R49" i="47"/>
  <c r="AH289" i="47"/>
  <c r="S226" i="47"/>
  <c r="AJ226" i="47" s="1"/>
  <c r="D34" i="47"/>
  <c r="S351" i="47"/>
  <c r="AJ351" i="47" s="1"/>
  <c r="N43" i="47"/>
  <c r="S254" i="47"/>
  <c r="AJ254" i="47" s="1"/>
  <c r="R262" i="47"/>
  <c r="S250" i="47"/>
  <c r="AJ250" i="47" s="1"/>
  <c r="S406" i="47"/>
  <c r="AJ406" i="47" s="1"/>
  <c r="R35" i="47"/>
  <c r="N49" i="47"/>
  <c r="R37" i="47"/>
  <c r="S224" i="47"/>
  <c r="AJ224" i="47" s="1"/>
  <c r="M418" i="47"/>
  <c r="R36" i="47"/>
  <c r="S178" i="47"/>
  <c r="AJ178" i="47" s="1"/>
  <c r="S246" i="47"/>
  <c r="AJ246" i="47" s="1"/>
  <c r="Q158" i="47"/>
  <c r="S46" i="47"/>
  <c r="AJ46" i="47" s="1"/>
  <c r="AD159" i="47"/>
  <c r="AH159" i="47"/>
  <c r="Z159" i="47"/>
  <c r="AA159" i="47"/>
  <c r="AG159" i="47"/>
  <c r="AE159" i="47"/>
  <c r="W159" i="47"/>
  <c r="Y159" i="47"/>
  <c r="V159" i="47"/>
  <c r="D184" i="47"/>
  <c r="AB211" i="47"/>
  <c r="W211" i="47"/>
  <c r="AD211" i="47"/>
  <c r="AA211" i="47"/>
  <c r="AE211" i="47"/>
  <c r="AC211" i="47"/>
  <c r="Z211" i="47"/>
  <c r="AH211" i="47"/>
  <c r="AF211" i="47"/>
  <c r="V211" i="47"/>
  <c r="I405" i="47"/>
  <c r="I137" i="47"/>
  <c r="I280" i="47"/>
  <c r="I428" i="47"/>
  <c r="I424" i="47"/>
  <c r="I381" i="47"/>
  <c r="I322" i="47"/>
  <c r="S232" i="47"/>
  <c r="AJ232" i="47" s="1"/>
  <c r="I333" i="47"/>
  <c r="I165" i="47"/>
  <c r="I384" i="47"/>
  <c r="I375" i="47"/>
  <c r="I355" i="47"/>
  <c r="I306" i="47"/>
  <c r="I268" i="47"/>
  <c r="I224" i="47"/>
  <c r="D48" i="47"/>
  <c r="H41" i="47"/>
  <c r="D39" i="47"/>
  <c r="I197" i="47"/>
  <c r="S407" i="47"/>
  <c r="AJ407" i="47" s="1"/>
  <c r="M444" i="47"/>
  <c r="S143" i="47"/>
  <c r="AJ143" i="47" s="1"/>
  <c r="S295" i="47"/>
  <c r="AJ295" i="47" s="1"/>
  <c r="M38" i="47"/>
  <c r="S353" i="47"/>
  <c r="AJ353" i="47" s="1"/>
  <c r="S172" i="47"/>
  <c r="AJ172" i="47" s="1"/>
  <c r="R158" i="47"/>
  <c r="Z315" i="47"/>
  <c r="S174" i="47"/>
  <c r="AJ174" i="47" s="1"/>
  <c r="AJ163" i="47"/>
  <c r="I55" i="48"/>
  <c r="S361" i="47"/>
  <c r="AJ361" i="47" s="1"/>
  <c r="L41" i="47"/>
  <c r="Y211" i="47"/>
  <c r="S33" i="47"/>
  <c r="Q49" i="47"/>
  <c r="S179" i="47"/>
  <c r="AJ179" i="47" s="1"/>
  <c r="AG393" i="47"/>
  <c r="I437" i="47"/>
  <c r="I326" i="47"/>
  <c r="I276" i="47"/>
  <c r="H42" i="47"/>
  <c r="I177" i="47"/>
  <c r="D158" i="47"/>
  <c r="H45" i="47"/>
  <c r="G35" i="47"/>
  <c r="I167" i="47"/>
  <c r="C418" i="47"/>
  <c r="I325" i="47"/>
  <c r="I220" i="47"/>
  <c r="I282" i="47"/>
  <c r="I219" i="47"/>
  <c r="H37" i="47"/>
  <c r="I196" i="47"/>
  <c r="I139" i="47"/>
  <c r="H34" i="47"/>
  <c r="I435" i="47"/>
  <c r="I377" i="47"/>
  <c r="I374" i="47"/>
  <c r="I360" i="47"/>
  <c r="I248" i="47"/>
  <c r="I228" i="47"/>
  <c r="G45" i="47"/>
  <c r="C41" i="47"/>
  <c r="I329" i="47"/>
  <c r="I411" i="47"/>
  <c r="I298" i="47"/>
  <c r="I354" i="47"/>
  <c r="I332" i="47"/>
  <c r="I245" i="47"/>
  <c r="C236" i="47"/>
  <c r="I174" i="47"/>
  <c r="I164" i="47"/>
  <c r="C42" i="47"/>
  <c r="M366" i="47"/>
  <c r="V185" i="47"/>
  <c r="W263" i="47"/>
  <c r="N34" i="47"/>
  <c r="I429" i="47"/>
  <c r="Q39" i="47"/>
  <c r="Q54" i="47" s="1"/>
  <c r="AJ241" i="47"/>
  <c r="O34" i="47"/>
  <c r="L49" i="47"/>
  <c r="S130" i="47"/>
  <c r="AJ130" i="47" s="1"/>
  <c r="S166" i="47"/>
  <c r="AJ166" i="47" s="1"/>
  <c r="M236" i="47"/>
  <c r="I353" i="47"/>
  <c r="W315" i="47"/>
  <c r="D418" i="47"/>
  <c r="W393" i="47"/>
  <c r="AJ215" i="47"/>
  <c r="S236" i="47"/>
  <c r="M47" i="47"/>
  <c r="S47" i="47" s="1"/>
  <c r="AJ47" i="47" s="1"/>
  <c r="L184" i="47"/>
  <c r="AG341" i="47"/>
  <c r="S362" i="47"/>
  <c r="AJ362" i="47" s="1"/>
  <c r="S196" i="47"/>
  <c r="AJ196" i="47" s="1"/>
  <c r="S331" i="47"/>
  <c r="AJ331" i="47" s="1"/>
  <c r="Z393" i="47"/>
  <c r="W54" i="47"/>
  <c r="S320" i="47"/>
  <c r="AJ320" i="47" s="1"/>
  <c r="N314" i="47"/>
  <c r="V341" i="47"/>
  <c r="Y315" i="47"/>
  <c r="I412" i="47"/>
  <c r="C45" i="47"/>
  <c r="I401" i="47"/>
  <c r="I323" i="47"/>
  <c r="I270" i="47"/>
  <c r="I427" i="47"/>
  <c r="I252" i="47"/>
  <c r="I194" i="47"/>
  <c r="C392" i="47"/>
  <c r="S52" i="47"/>
  <c r="AJ52" i="47" s="1"/>
  <c r="AJ397" i="47"/>
  <c r="M314" i="47"/>
  <c r="L34" i="47"/>
  <c r="S112" i="47"/>
  <c r="AJ112" i="47" s="1"/>
  <c r="AG211" i="47"/>
  <c r="I202" i="47"/>
  <c r="I152" i="47"/>
  <c r="I218" i="47"/>
  <c r="I273" i="47"/>
  <c r="D43" i="47"/>
  <c r="E37" i="47"/>
  <c r="H444" i="47"/>
  <c r="I372" i="47"/>
  <c r="I348" i="47"/>
  <c r="S336" i="47"/>
  <c r="AJ336" i="47" s="1"/>
  <c r="I225" i="47"/>
  <c r="I251" i="47"/>
  <c r="I217" i="47"/>
  <c r="H44" i="47"/>
  <c r="E40" i="47"/>
  <c r="H184" i="47"/>
  <c r="E45" i="47"/>
  <c r="E38" i="47"/>
  <c r="B33" i="47"/>
  <c r="B132" i="47"/>
  <c r="I111" i="47"/>
  <c r="S284" i="47"/>
  <c r="AJ284" i="47" s="1"/>
  <c r="I382" i="47"/>
  <c r="I296" i="47"/>
  <c r="I350" i="47"/>
  <c r="G340" i="47"/>
  <c r="I243" i="47"/>
  <c r="I172" i="47"/>
  <c r="C184" i="47"/>
  <c r="C48" i="47"/>
  <c r="C36" i="47"/>
  <c r="B49" i="47"/>
  <c r="AB237" i="47"/>
  <c r="AE237" i="47"/>
  <c r="AC237" i="47"/>
  <c r="S349" i="47"/>
  <c r="AJ349" i="47" s="1"/>
  <c r="M37" i="47"/>
  <c r="W341" i="47"/>
  <c r="G418" i="47"/>
  <c r="S197" i="47"/>
  <c r="AJ197" i="47" s="1"/>
  <c r="N48" i="47"/>
  <c r="N392" i="47"/>
  <c r="G236" i="47"/>
  <c r="AA185" i="47"/>
  <c r="I149" i="47"/>
  <c r="AJ423" i="47"/>
  <c r="S51" i="47"/>
  <c r="AJ51" i="47" s="1"/>
  <c r="Q35" i="47"/>
  <c r="AA289" i="47"/>
  <c r="Y54" i="47"/>
  <c r="V315" i="47"/>
  <c r="AC263" i="47"/>
  <c r="AE315" i="47"/>
  <c r="I328" i="47"/>
  <c r="Y289" i="47"/>
  <c r="Y237" i="47"/>
  <c r="Y393" i="47"/>
  <c r="AF393" i="47"/>
  <c r="I299" i="47"/>
  <c r="I438" i="47"/>
  <c r="I254" i="47"/>
  <c r="E340" i="47"/>
  <c r="D47" i="47"/>
  <c r="C43" i="47"/>
  <c r="I142" i="47"/>
  <c r="I351" i="47"/>
  <c r="S149" i="47"/>
  <c r="AJ149" i="47" s="1"/>
  <c r="S328" i="47"/>
  <c r="AJ328" i="47" s="1"/>
  <c r="Y185" i="47"/>
  <c r="I127" i="47"/>
  <c r="E44" i="47"/>
  <c r="I253" i="47"/>
  <c r="I321" i="47"/>
  <c r="I192" i="47"/>
  <c r="I436" i="47"/>
  <c r="I307" i="47"/>
  <c r="I434" i="47"/>
  <c r="I426" i="47"/>
  <c r="I408" i="47"/>
  <c r="I305" i="47"/>
  <c r="I327" i="47"/>
  <c r="I221" i="47"/>
  <c r="I250" i="47"/>
  <c r="H48" i="47"/>
  <c r="I190" i="47"/>
  <c r="I138" i="47"/>
  <c r="I380" i="47"/>
  <c r="I359" i="47"/>
  <c r="S258" i="47"/>
  <c r="AJ258" i="47" s="1"/>
  <c r="D45" i="47"/>
  <c r="C40" i="47"/>
  <c r="G38" i="47"/>
  <c r="I169" i="47"/>
  <c r="G41" i="47"/>
  <c r="I179" i="47"/>
  <c r="V237" i="47"/>
  <c r="X159" i="47"/>
  <c r="D366" i="47"/>
  <c r="I349" i="47"/>
  <c r="L39" i="47"/>
  <c r="M288" i="47"/>
  <c r="V289" i="47"/>
  <c r="S144" i="47"/>
  <c r="AJ144" i="47" s="1"/>
  <c r="AD419" i="47"/>
  <c r="L444" i="47"/>
  <c r="G36" i="47"/>
  <c r="AE393" i="47"/>
  <c r="AH315" i="47"/>
  <c r="Q366" i="47"/>
  <c r="S401" i="47"/>
  <c r="AJ401" i="47" s="1"/>
  <c r="I222" i="47"/>
  <c r="S138" i="47"/>
  <c r="AJ138" i="47" s="1"/>
  <c r="AJ189" i="47"/>
  <c r="X419" i="47"/>
  <c r="X263" i="47"/>
  <c r="X393" i="47"/>
  <c r="D46" i="47"/>
  <c r="C34" i="47"/>
  <c r="I275" i="47"/>
  <c r="I409" i="47"/>
  <c r="I295" i="47"/>
  <c r="I193" i="47"/>
  <c r="H47" i="47"/>
  <c r="E41" i="47"/>
  <c r="I173" i="47"/>
  <c r="L35" i="47"/>
  <c r="N366" i="47"/>
  <c r="M158" i="47"/>
  <c r="Q418" i="47"/>
  <c r="AF185" i="47"/>
  <c r="G48" i="47"/>
  <c r="I143" i="47"/>
  <c r="D40" i="47"/>
  <c r="I402" i="47"/>
  <c r="E158" i="47"/>
  <c r="I191" i="47"/>
  <c r="E42" i="47"/>
  <c r="H36" i="47"/>
  <c r="I140" i="47"/>
  <c r="I410" i="47"/>
  <c r="I204" i="47"/>
  <c r="G39" i="47"/>
  <c r="E43" i="47"/>
  <c r="I198" i="47"/>
  <c r="I294" i="47"/>
  <c r="H366" i="47"/>
  <c r="H39" i="47"/>
  <c r="I178" i="47"/>
  <c r="I168" i="47"/>
  <c r="I150" i="47"/>
  <c r="G46" i="47"/>
  <c r="G40" i="47"/>
  <c r="D35" i="47"/>
  <c r="I358" i="47"/>
  <c r="AJ371" i="47"/>
  <c r="AJ267" i="47"/>
  <c r="M35" i="47"/>
  <c r="I523" i="47"/>
  <c r="AB289" i="47"/>
  <c r="AD289" i="47"/>
  <c r="X211" i="47"/>
  <c r="L45" i="47"/>
  <c r="M43" i="47"/>
  <c r="S43" i="47" s="1"/>
  <c r="AJ43" i="47" s="1"/>
  <c r="S164" i="47"/>
  <c r="AJ164" i="47" s="1"/>
  <c r="S243" i="47"/>
  <c r="AJ243" i="47" s="1"/>
  <c r="G34" i="47"/>
  <c r="AC315" i="47"/>
  <c r="AA237" i="47"/>
  <c r="AH263" i="47"/>
  <c r="AA419" i="47"/>
  <c r="X185" i="47"/>
  <c r="AJ319" i="47"/>
  <c r="I471" i="47"/>
  <c r="X315" i="47"/>
  <c r="X289" i="47"/>
  <c r="E39" i="47"/>
  <c r="I398" i="47"/>
  <c r="I256" i="47"/>
  <c r="H43" i="47"/>
  <c r="I244" i="47"/>
  <c r="I433" i="47"/>
  <c r="E34" i="47"/>
  <c r="D444" i="47"/>
  <c r="I320" i="47"/>
  <c r="I269" i="47"/>
  <c r="I242" i="47"/>
  <c r="I407" i="47"/>
  <c r="I301" i="47"/>
  <c r="C46" i="47"/>
  <c r="AB185" i="47"/>
  <c r="AG185" i="47"/>
  <c r="AE185" i="47"/>
  <c r="AC185" i="47"/>
  <c r="S153" i="47"/>
  <c r="AJ153" i="47" s="1"/>
  <c r="S36" i="47"/>
  <c r="AJ36" i="47" s="1"/>
  <c r="AH185" i="47"/>
  <c r="D392" i="47"/>
  <c r="D42" i="47"/>
  <c r="I281" i="47"/>
  <c r="H35" i="47"/>
  <c r="I376" i="47"/>
  <c r="I272" i="47"/>
  <c r="I125" i="47"/>
  <c r="C39" i="47"/>
  <c r="I386" i="47"/>
  <c r="I230" i="47"/>
  <c r="I279" i="47"/>
  <c r="H46" i="47"/>
  <c r="I304" i="47"/>
  <c r="I216" i="47"/>
  <c r="C262" i="47"/>
  <c r="C35" i="47"/>
  <c r="I432" i="47"/>
  <c r="I406" i="47"/>
  <c r="H314" i="47"/>
  <c r="I346" i="47"/>
  <c r="E236" i="47"/>
  <c r="I247" i="47"/>
  <c r="G47" i="47"/>
  <c r="D44" i="47"/>
  <c r="E48" i="47"/>
  <c r="D37" i="47"/>
  <c r="H340" i="47"/>
  <c r="I357" i="47"/>
  <c r="S388" i="47"/>
  <c r="H262" i="47"/>
  <c r="E35" i="47"/>
  <c r="E47" i="47"/>
  <c r="E36" i="47"/>
  <c r="I334" i="47"/>
  <c r="S180" i="47"/>
  <c r="AJ180" i="47" s="1"/>
  <c r="I200" i="47"/>
  <c r="S414" i="47"/>
  <c r="AJ414" i="47" s="1"/>
  <c r="I400" i="47"/>
  <c r="I302" i="47"/>
  <c r="D262" i="47"/>
  <c r="G288" i="47"/>
  <c r="C47" i="47"/>
  <c r="I431" i="47"/>
  <c r="I425" i="47"/>
  <c r="I403" i="47"/>
  <c r="I324" i="47"/>
  <c r="I246" i="47"/>
  <c r="I271" i="47"/>
  <c r="I171" i="47"/>
  <c r="I170" i="47"/>
  <c r="G44" i="47"/>
  <c r="W367" i="47"/>
  <c r="AI366" i="47"/>
  <c r="AD237" i="47"/>
  <c r="V419" i="47"/>
  <c r="Z289" i="47"/>
  <c r="AJ293" i="47"/>
  <c r="M210" i="47"/>
  <c r="W419" i="47"/>
  <c r="AH419" i="47"/>
  <c r="S176" i="47"/>
  <c r="AJ176" i="47" s="1"/>
  <c r="Y341" i="47"/>
  <c r="AC341" i="47"/>
  <c r="S146" i="47"/>
  <c r="AJ146" i="47" s="1"/>
  <c r="S44" i="47"/>
  <c r="AJ44" i="47" s="1"/>
  <c r="AJ345" i="47"/>
  <c r="AI39" i="47"/>
  <c r="AC393" i="47"/>
  <c r="W237" i="47"/>
  <c r="AG315" i="47"/>
  <c r="L340" i="47"/>
  <c r="AJ111" i="47"/>
  <c r="S132" i="47"/>
  <c r="X237" i="47"/>
  <c r="S430" i="47"/>
  <c r="AJ430" i="47" s="1"/>
  <c r="AF315" i="47"/>
  <c r="AG263" i="47"/>
  <c r="I277" i="47"/>
  <c r="I147" i="47"/>
  <c r="I297" i="47"/>
  <c r="I144" i="47"/>
  <c r="I373" i="47"/>
  <c r="C37" i="47"/>
  <c r="H40" i="47"/>
  <c r="I255" i="47"/>
  <c r="I229" i="47"/>
  <c r="H38" i="47"/>
  <c r="G37" i="47"/>
  <c r="S129" i="47"/>
  <c r="AJ129" i="47" s="1"/>
  <c r="I383" i="47"/>
  <c r="I379" i="47"/>
  <c r="I303" i="47"/>
  <c r="I227" i="47"/>
  <c r="I278" i="47"/>
  <c r="G43" i="47"/>
  <c r="G210" i="47"/>
  <c r="I141" i="47"/>
  <c r="D41" i="47"/>
  <c r="I151" i="47"/>
  <c r="S440" i="47"/>
  <c r="AJ440" i="47" s="1"/>
  <c r="I399" i="47"/>
  <c r="I300" i="47"/>
  <c r="S206" i="47"/>
  <c r="AJ206" i="47" s="1"/>
  <c r="I223" i="47"/>
  <c r="G42" i="47"/>
  <c r="I385" i="47"/>
  <c r="I203" i="47"/>
  <c r="E46" i="47"/>
  <c r="D38" i="47"/>
  <c r="I378" i="47"/>
  <c r="I201" i="47"/>
  <c r="I308" i="47"/>
  <c r="C314" i="47"/>
  <c r="I356" i="47"/>
  <c r="E366" i="47"/>
  <c r="S310" i="47"/>
  <c r="AJ310" i="47" s="1"/>
  <c r="I249" i="47"/>
  <c r="I226" i="47"/>
  <c r="I175" i="47"/>
  <c r="I166" i="47"/>
  <c r="I145" i="47"/>
  <c r="C44" i="47"/>
  <c r="C38" i="47"/>
  <c r="I549" i="47"/>
  <c r="AH341" i="47"/>
  <c r="W185" i="47"/>
  <c r="AB419" i="47"/>
  <c r="AC419" i="47"/>
  <c r="AG419" i="47"/>
  <c r="AE419" i="47"/>
  <c r="I413" i="47"/>
  <c r="AF237" i="47"/>
  <c r="AA315" i="47"/>
  <c r="G366" i="47"/>
  <c r="V393" i="47"/>
  <c r="I176" i="47"/>
  <c r="AJ137" i="47"/>
  <c r="AE341" i="47"/>
  <c r="I146" i="47"/>
  <c r="L366" i="47"/>
  <c r="AH237" i="47"/>
  <c r="Z185" i="47"/>
  <c r="Z341" i="47"/>
  <c r="Q184" i="47"/>
  <c r="AH393" i="47"/>
  <c r="H49" i="47"/>
  <c r="Q236" i="47"/>
  <c r="I80" i="47"/>
  <c r="L132" i="47"/>
  <c r="Y367" i="47"/>
  <c r="AG289" i="47"/>
  <c r="AI444" i="47"/>
  <c r="AF341" i="47"/>
  <c r="I430" i="47"/>
  <c r="AF263" i="47"/>
  <c r="Y419" i="47"/>
  <c r="X341" i="47"/>
  <c r="Y263" i="47"/>
  <c r="AI263" i="47" s="1"/>
  <c r="I439" i="47" l="1"/>
  <c r="O54" i="47"/>
  <c r="I309" i="47"/>
  <c r="I335" i="47"/>
  <c r="S366" i="47"/>
  <c r="I257" i="47"/>
  <c r="G392" i="47"/>
  <c r="E49" i="47"/>
  <c r="I387" i="47"/>
  <c r="AF159" i="47"/>
  <c r="S158" i="47"/>
  <c r="I189" i="47"/>
  <c r="I210" i="47" s="1"/>
  <c r="E184" i="47"/>
  <c r="S288" i="47"/>
  <c r="O289" i="47" s="1"/>
  <c r="E262" i="47"/>
  <c r="E288" i="47"/>
  <c r="C340" i="47"/>
  <c r="N54" i="47"/>
  <c r="I117" i="47"/>
  <c r="D314" i="47"/>
  <c r="S392" i="47"/>
  <c r="S418" i="47"/>
  <c r="Q419" i="47" s="1"/>
  <c r="C288" i="47"/>
  <c r="I231" i="47"/>
  <c r="I153" i="47"/>
  <c r="I397" i="47"/>
  <c r="I418" i="47" s="1"/>
  <c r="S340" i="47"/>
  <c r="AJ340" i="47" s="1"/>
  <c r="S210" i="47"/>
  <c r="AC159" i="47"/>
  <c r="I283" i="47"/>
  <c r="C366" i="47"/>
  <c r="B45" i="47"/>
  <c r="I45" i="47" s="1"/>
  <c r="I205" i="47"/>
  <c r="B34" i="47"/>
  <c r="F211" i="47"/>
  <c r="G211" i="47"/>
  <c r="H211" i="47"/>
  <c r="I158" i="47"/>
  <c r="B35" i="47"/>
  <c r="G49" i="47"/>
  <c r="I116" i="47"/>
  <c r="T340" i="47"/>
  <c r="M341" i="47"/>
  <c r="R341" i="47"/>
  <c r="L341" i="47"/>
  <c r="O341" i="47"/>
  <c r="Q341" i="47"/>
  <c r="N341" i="47"/>
  <c r="P341" i="47"/>
  <c r="G50" i="47"/>
  <c r="S35" i="47"/>
  <c r="AJ35" i="47" s="1"/>
  <c r="B236" i="47"/>
  <c r="H288" i="47"/>
  <c r="I371" i="47"/>
  <c r="I392" i="47" s="1"/>
  <c r="B366" i="47"/>
  <c r="B48" i="47"/>
  <c r="AI341" i="47"/>
  <c r="H236" i="47"/>
  <c r="B46" i="47"/>
  <c r="S37" i="47"/>
  <c r="AJ37" i="47" s="1"/>
  <c r="AI54" i="47"/>
  <c r="AI419" i="47"/>
  <c r="D210" i="47"/>
  <c r="D211" i="47" s="1"/>
  <c r="S154" i="47"/>
  <c r="AJ154" i="47" s="1"/>
  <c r="L50" i="47"/>
  <c r="B158" i="47"/>
  <c r="B47" i="47"/>
  <c r="B38" i="47"/>
  <c r="R393" i="47"/>
  <c r="L393" i="47"/>
  <c r="Q393" i="47"/>
  <c r="M393" i="47"/>
  <c r="P393" i="47"/>
  <c r="O393" i="47"/>
  <c r="T392" i="47"/>
  <c r="N393" i="47"/>
  <c r="AJ392" i="47"/>
  <c r="E444" i="47"/>
  <c r="I112" i="47"/>
  <c r="B392" i="47"/>
  <c r="S49" i="47"/>
  <c r="AJ49" i="47" s="1"/>
  <c r="G81" i="47"/>
  <c r="H81" i="47"/>
  <c r="C81" i="47"/>
  <c r="D81" i="47"/>
  <c r="B81" i="47"/>
  <c r="F81" i="47"/>
  <c r="E81" i="47"/>
  <c r="B210" i="47"/>
  <c r="B211" i="47" s="1"/>
  <c r="N237" i="47"/>
  <c r="AJ236" i="47"/>
  <c r="L237" i="47"/>
  <c r="R237" i="47"/>
  <c r="Q237" i="47"/>
  <c r="M237" i="47"/>
  <c r="O237" i="47"/>
  <c r="T236" i="47"/>
  <c r="P237" i="47"/>
  <c r="AI211" i="47"/>
  <c r="I336" i="47"/>
  <c r="H50" i="47"/>
  <c r="I267" i="47"/>
  <c r="E132" i="47"/>
  <c r="B39" i="47"/>
  <c r="C50" i="47"/>
  <c r="B340" i="47"/>
  <c r="B418" i="47"/>
  <c r="B419" i="47" s="1"/>
  <c r="I121" i="47"/>
  <c r="H33" i="47"/>
  <c r="E418" i="47"/>
  <c r="E419" i="47" s="1"/>
  <c r="I293" i="47"/>
  <c r="I314" i="47" s="1"/>
  <c r="S444" i="47"/>
  <c r="G314" i="47"/>
  <c r="S262" i="47"/>
  <c r="AI185" i="47"/>
  <c r="I114" i="47"/>
  <c r="H210" i="47"/>
  <c r="AI159" i="47"/>
  <c r="I284" i="47"/>
  <c r="C444" i="47"/>
  <c r="I122" i="47"/>
  <c r="B288" i="47"/>
  <c r="E33" i="47"/>
  <c r="C49" i="47"/>
  <c r="B43" i="47"/>
  <c r="I423" i="47"/>
  <c r="I444" i="47" s="1"/>
  <c r="B314" i="47"/>
  <c r="G158" i="47"/>
  <c r="H158" i="47"/>
  <c r="B36" i="47"/>
  <c r="I115" i="47"/>
  <c r="C158" i="47"/>
  <c r="G52" i="47"/>
  <c r="B52" i="47"/>
  <c r="I206" i="47"/>
  <c r="I319" i="47"/>
  <c r="I340" i="47" s="1"/>
  <c r="AJ210" i="47"/>
  <c r="T210" i="47"/>
  <c r="M211" i="47"/>
  <c r="R211" i="47"/>
  <c r="N211" i="47"/>
  <c r="O211" i="47"/>
  <c r="Q211" i="47"/>
  <c r="L211" i="47"/>
  <c r="P211" i="47"/>
  <c r="I232" i="47"/>
  <c r="I258" i="47"/>
  <c r="I440" i="47"/>
  <c r="C210" i="47"/>
  <c r="C211" i="47" s="1"/>
  <c r="B444" i="47"/>
  <c r="S45" i="47"/>
  <c r="AJ45" i="47" s="1"/>
  <c r="I163" i="47"/>
  <c r="I184" i="47" s="1"/>
  <c r="I361" i="47"/>
  <c r="S34" i="47"/>
  <c r="AJ34" i="47" s="1"/>
  <c r="G444" i="47"/>
  <c r="H418" i="47"/>
  <c r="W55" i="47"/>
  <c r="D50" i="47"/>
  <c r="B37" i="47"/>
  <c r="D132" i="47"/>
  <c r="AB445" i="47"/>
  <c r="AH445" i="47"/>
  <c r="AA445" i="47"/>
  <c r="AF445" i="47"/>
  <c r="AD445" i="47"/>
  <c r="AG445" i="47"/>
  <c r="AC445" i="47"/>
  <c r="Y445" i="47"/>
  <c r="W445" i="47"/>
  <c r="Z445" i="47"/>
  <c r="V445" i="47"/>
  <c r="AE445" i="47"/>
  <c r="H132" i="47"/>
  <c r="I34" i="47"/>
  <c r="E50" i="47"/>
  <c r="AJ418" i="47"/>
  <c r="R419" i="47"/>
  <c r="P419" i="47"/>
  <c r="G184" i="47"/>
  <c r="I414" i="47"/>
  <c r="I388" i="47"/>
  <c r="I362" i="47"/>
  <c r="L159" i="47"/>
  <c r="P159" i="47"/>
  <c r="R159" i="47"/>
  <c r="N159" i="47"/>
  <c r="AJ158" i="47"/>
  <c r="M159" i="47"/>
  <c r="T158" i="47"/>
  <c r="Q159" i="47"/>
  <c r="O159" i="47"/>
  <c r="I180" i="47"/>
  <c r="B44" i="47"/>
  <c r="I119" i="47"/>
  <c r="G132" i="47"/>
  <c r="I118" i="47"/>
  <c r="E52" i="47"/>
  <c r="AJ132" i="47"/>
  <c r="O133" i="47"/>
  <c r="R133" i="47"/>
  <c r="Q133" i="47"/>
  <c r="T132" i="47"/>
  <c r="M133" i="47"/>
  <c r="P133" i="47"/>
  <c r="N133" i="47"/>
  <c r="L133" i="47"/>
  <c r="S314" i="47"/>
  <c r="B41" i="47"/>
  <c r="G33" i="47"/>
  <c r="B40" i="47"/>
  <c r="H392" i="47"/>
  <c r="I241" i="47"/>
  <c r="I120" i="47"/>
  <c r="G262" i="47"/>
  <c r="B184" i="47"/>
  <c r="X445" i="47"/>
  <c r="C132" i="47"/>
  <c r="AJ33" i="47"/>
  <c r="S184" i="47"/>
  <c r="D33" i="47"/>
  <c r="D236" i="47"/>
  <c r="L367" i="47"/>
  <c r="N367" i="47"/>
  <c r="AJ366" i="47"/>
  <c r="R367" i="47"/>
  <c r="T366" i="47"/>
  <c r="O367" i="47"/>
  <c r="Q367" i="47"/>
  <c r="P367" i="47"/>
  <c r="M367" i="47"/>
  <c r="G419" i="47"/>
  <c r="H419" i="47"/>
  <c r="C419" i="47"/>
  <c r="D419" i="47"/>
  <c r="F419" i="47"/>
  <c r="S39" i="47"/>
  <c r="AJ39" i="47" s="1"/>
  <c r="C52" i="47"/>
  <c r="I310" i="47"/>
  <c r="H52" i="47"/>
  <c r="AI393" i="47"/>
  <c r="E392" i="47"/>
  <c r="I123" i="47"/>
  <c r="AB367" i="47"/>
  <c r="AE367" i="47"/>
  <c r="V367" i="47"/>
  <c r="AC367" i="47"/>
  <c r="Z367" i="47"/>
  <c r="AH367" i="47"/>
  <c r="AA367" i="47"/>
  <c r="AD367" i="47"/>
  <c r="X367" i="47"/>
  <c r="AF367" i="47"/>
  <c r="AG367" i="47"/>
  <c r="D340" i="47"/>
  <c r="I113" i="47"/>
  <c r="L289" i="47"/>
  <c r="Q289" i="47"/>
  <c r="B262" i="47"/>
  <c r="B42" i="47"/>
  <c r="AI289" i="47"/>
  <c r="AI237" i="47"/>
  <c r="D288" i="47"/>
  <c r="D49" i="47"/>
  <c r="AI315" i="47"/>
  <c r="M54" i="47"/>
  <c r="I215" i="47"/>
  <c r="I236" i="47" s="1"/>
  <c r="I345" i="47"/>
  <c r="I366" i="47" s="1"/>
  <c r="E210" i="47"/>
  <c r="E211" i="47" s="1"/>
  <c r="I126" i="47"/>
  <c r="C33" i="47"/>
  <c r="I33" i="47" s="1"/>
  <c r="L54" i="47"/>
  <c r="S41" i="47"/>
  <c r="AJ41" i="47" s="1"/>
  <c r="I124" i="47"/>
  <c r="E314" i="47"/>
  <c r="AJ288" i="47" l="1"/>
  <c r="R289" i="47"/>
  <c r="I262" i="47"/>
  <c r="O419" i="47"/>
  <c r="P289" i="47"/>
  <c r="M419" i="47"/>
  <c r="I288" i="47"/>
  <c r="H289" i="47" s="1"/>
  <c r="N289" i="47"/>
  <c r="S289" i="47" s="1"/>
  <c r="AJ289" i="47" s="1"/>
  <c r="T418" i="47"/>
  <c r="M289" i="47"/>
  <c r="N419" i="47"/>
  <c r="I419" i="47"/>
  <c r="I132" i="47"/>
  <c r="B133" i="47" s="1"/>
  <c r="T288" i="47"/>
  <c r="L419" i="47"/>
  <c r="S419" i="47" s="1"/>
  <c r="AJ419" i="47" s="1"/>
  <c r="AI445" i="47"/>
  <c r="I211" i="47"/>
  <c r="S367" i="47"/>
  <c r="F133" i="47"/>
  <c r="C133" i="47"/>
  <c r="D133" i="47"/>
  <c r="H133" i="47"/>
  <c r="I36" i="47"/>
  <c r="C445" i="47"/>
  <c r="D445" i="47"/>
  <c r="H445" i="47"/>
  <c r="B445" i="47"/>
  <c r="F445" i="47"/>
  <c r="G445" i="47"/>
  <c r="E445" i="47"/>
  <c r="AJ444" i="47"/>
  <c r="N445" i="47"/>
  <c r="R445" i="47"/>
  <c r="O445" i="47"/>
  <c r="P445" i="47"/>
  <c r="M445" i="47"/>
  <c r="L445" i="47"/>
  <c r="Q445" i="47"/>
  <c r="T444" i="47"/>
  <c r="C289" i="47"/>
  <c r="I47" i="47"/>
  <c r="S159" i="47"/>
  <c r="AJ159" i="47" s="1"/>
  <c r="I130" i="47"/>
  <c r="E54" i="47"/>
  <c r="H393" i="47"/>
  <c r="F393" i="47"/>
  <c r="G393" i="47"/>
  <c r="D393" i="47"/>
  <c r="B393" i="47"/>
  <c r="E393" i="47"/>
  <c r="C393" i="47"/>
  <c r="C315" i="47"/>
  <c r="H315" i="47"/>
  <c r="F315" i="47"/>
  <c r="D315" i="47"/>
  <c r="B315" i="47"/>
  <c r="G315" i="47"/>
  <c r="E315" i="47"/>
  <c r="I46" i="47"/>
  <c r="H263" i="47"/>
  <c r="F263" i="47"/>
  <c r="G263" i="47"/>
  <c r="D263" i="47"/>
  <c r="B263" i="47"/>
  <c r="E263" i="47"/>
  <c r="C263" i="47"/>
  <c r="I40" i="47"/>
  <c r="S393" i="47"/>
  <c r="AJ393" i="47" s="1"/>
  <c r="S50" i="47"/>
  <c r="AJ50" i="47" s="1"/>
  <c r="I35" i="47"/>
  <c r="B54" i="47"/>
  <c r="AI367" i="47"/>
  <c r="AJ367" i="47" s="1"/>
  <c r="D54" i="47"/>
  <c r="G54" i="47"/>
  <c r="I44" i="47"/>
  <c r="S341" i="47"/>
  <c r="AJ341" i="47" s="1"/>
  <c r="E159" i="47"/>
  <c r="C159" i="47"/>
  <c r="F159" i="47"/>
  <c r="H159" i="47"/>
  <c r="B159" i="47"/>
  <c r="G159" i="47"/>
  <c r="D159" i="47"/>
  <c r="E367" i="47"/>
  <c r="C367" i="47"/>
  <c r="D367" i="47"/>
  <c r="H367" i="47"/>
  <c r="F367" i="47"/>
  <c r="B367" i="47"/>
  <c r="G367" i="47"/>
  <c r="I52" i="47"/>
  <c r="I42" i="47"/>
  <c r="N185" i="47"/>
  <c r="M185" i="47"/>
  <c r="P185" i="47"/>
  <c r="AJ184" i="47"/>
  <c r="T184" i="47"/>
  <c r="Q185" i="47"/>
  <c r="O185" i="47"/>
  <c r="L185" i="47"/>
  <c r="R185" i="47"/>
  <c r="I41" i="47"/>
  <c r="I154" i="47"/>
  <c r="S211" i="47"/>
  <c r="AJ211" i="47" s="1"/>
  <c r="S237" i="47"/>
  <c r="AJ237" i="47" s="1"/>
  <c r="I81" i="47"/>
  <c r="I38" i="47"/>
  <c r="I43" i="47"/>
  <c r="C54" i="47"/>
  <c r="B237" i="47"/>
  <c r="G237" i="47"/>
  <c r="H237" i="47"/>
  <c r="E237" i="47"/>
  <c r="C237" i="47"/>
  <c r="F237" i="47"/>
  <c r="D237" i="47"/>
  <c r="S54" i="47"/>
  <c r="R315" i="47"/>
  <c r="N315" i="47"/>
  <c r="O315" i="47"/>
  <c r="Q315" i="47"/>
  <c r="P315" i="47"/>
  <c r="T314" i="47"/>
  <c r="L315" i="47"/>
  <c r="AJ314" i="47"/>
  <c r="M315" i="47"/>
  <c r="B50" i="47"/>
  <c r="F341" i="47"/>
  <c r="D341" i="47"/>
  <c r="E341" i="47"/>
  <c r="C341" i="47"/>
  <c r="B341" i="47"/>
  <c r="G341" i="47"/>
  <c r="H341" i="47"/>
  <c r="I49" i="47"/>
  <c r="R263" i="47"/>
  <c r="M263" i="47"/>
  <c r="N263" i="47"/>
  <c r="Q263" i="47"/>
  <c r="AJ262" i="47"/>
  <c r="P263" i="47"/>
  <c r="O263" i="47"/>
  <c r="T262" i="47"/>
  <c r="L263" i="47"/>
  <c r="H54" i="47"/>
  <c r="I39" i="47"/>
  <c r="I48" i="47"/>
  <c r="S133" i="47"/>
  <c r="AJ133" i="47" s="1"/>
  <c r="I37" i="47"/>
  <c r="G185" i="47"/>
  <c r="E185" i="47"/>
  <c r="H185" i="47"/>
  <c r="C185" i="47"/>
  <c r="F185" i="47"/>
  <c r="D185" i="47"/>
  <c r="B185" i="47"/>
  <c r="AB55" i="47"/>
  <c r="AD55" i="47"/>
  <c r="AC55" i="47"/>
  <c r="Z55" i="47"/>
  <c r="AG55" i="47"/>
  <c r="AA55" i="47"/>
  <c r="AF55" i="47"/>
  <c r="AE55" i="47"/>
  <c r="AH55" i="47"/>
  <c r="X55" i="47"/>
  <c r="V55" i="47"/>
  <c r="Y55" i="47"/>
  <c r="G289" i="47" l="1"/>
  <c r="E289" i="47"/>
  <c r="B289" i="47"/>
  <c r="D289" i="47"/>
  <c r="E133" i="47"/>
  <c r="I133" i="47" s="1"/>
  <c r="I54" i="47"/>
  <c r="G55" i="47" s="1"/>
  <c r="G133" i="47"/>
  <c r="F289" i="47"/>
  <c r="I289" i="47" s="1"/>
  <c r="S445" i="47"/>
  <c r="AJ445" i="47" s="1"/>
  <c r="D55" i="47"/>
  <c r="B55" i="47"/>
  <c r="S263" i="47"/>
  <c r="AJ263" i="47" s="1"/>
  <c r="AI55" i="47"/>
  <c r="I263" i="47"/>
  <c r="I237" i="47"/>
  <c r="I315" i="47"/>
  <c r="I393" i="47"/>
  <c r="I341" i="47"/>
  <c r="Q55" i="47"/>
  <c r="P55" i="47"/>
  <c r="N55" i="47"/>
  <c r="AJ54" i="47"/>
  <c r="M55" i="47"/>
  <c r="O55" i="47"/>
  <c r="T54" i="47"/>
  <c r="L55" i="47"/>
  <c r="R55" i="47"/>
  <c r="I367" i="47"/>
  <c r="I159" i="47"/>
  <c r="I50" i="47"/>
  <c r="I185" i="47"/>
  <c r="S315" i="47"/>
  <c r="AJ315" i="47" s="1"/>
  <c r="S185" i="47"/>
  <c r="AJ185" i="47" s="1"/>
  <c r="I445" i="47"/>
  <c r="C55" i="47" l="1"/>
  <c r="H55" i="47"/>
  <c r="E55" i="47"/>
  <c r="F55" i="47"/>
  <c r="I55" i="47"/>
  <c r="S55" i="47"/>
  <c r="AJ55" i="47" s="1"/>
  <c r="I451" i="46" l="1"/>
  <c r="I459" i="46"/>
  <c r="I467" i="46"/>
  <c r="I476" i="46"/>
  <c r="I480" i="46"/>
  <c r="I487" i="46"/>
  <c r="I504" i="46"/>
  <c r="I508" i="46"/>
  <c r="I512" i="46"/>
  <c r="I516" i="46"/>
  <c r="I520" i="46"/>
  <c r="I553" i="46"/>
  <c r="I557" i="46"/>
  <c r="I561" i="46"/>
  <c r="I565" i="46"/>
  <c r="I569" i="46"/>
  <c r="I573" i="46"/>
  <c r="I488" i="46"/>
  <c r="I493" i="46"/>
  <c r="I527" i="46"/>
  <c r="I531" i="46"/>
  <c r="I535" i="46"/>
  <c r="I539" i="46"/>
  <c r="I543" i="46"/>
  <c r="I547" i="46"/>
  <c r="I477" i="46"/>
  <c r="I513" i="46"/>
  <c r="I566" i="46"/>
  <c r="I482" i="46"/>
  <c r="I490" i="46"/>
  <c r="I494" i="46"/>
  <c r="I528" i="46"/>
  <c r="I532" i="46"/>
  <c r="I536" i="46"/>
  <c r="I540" i="46"/>
  <c r="I544" i="46"/>
  <c r="I489" i="46"/>
  <c r="I521" i="46"/>
  <c r="I449" i="46"/>
  <c r="I453" i="46"/>
  <c r="I457" i="46"/>
  <c r="F71" i="46"/>
  <c r="I461" i="46"/>
  <c r="I465" i="46"/>
  <c r="I469" i="46"/>
  <c r="I478" i="46"/>
  <c r="I483" i="46"/>
  <c r="I502" i="46"/>
  <c r="I506" i="46"/>
  <c r="I510" i="46"/>
  <c r="I514" i="46"/>
  <c r="I518" i="46"/>
  <c r="I555" i="46"/>
  <c r="I559" i="46"/>
  <c r="I563" i="46"/>
  <c r="I567" i="46"/>
  <c r="I571" i="46"/>
  <c r="I464" i="46"/>
  <c r="I505" i="46"/>
  <c r="I554" i="46"/>
  <c r="I484" i="46"/>
  <c r="I491" i="46"/>
  <c r="I495" i="46"/>
  <c r="I529" i="46"/>
  <c r="I533" i="46"/>
  <c r="I537" i="46"/>
  <c r="I541" i="46"/>
  <c r="I545" i="46"/>
  <c r="I468" i="46"/>
  <c r="I501" i="46"/>
  <c r="I517" i="46"/>
  <c r="I562" i="46"/>
  <c r="I450" i="46"/>
  <c r="I454" i="46"/>
  <c r="F470" i="46"/>
  <c r="F72" i="46"/>
  <c r="I462" i="46"/>
  <c r="I466" i="46"/>
  <c r="I479" i="46"/>
  <c r="I485" i="46"/>
  <c r="I503" i="46"/>
  <c r="I507" i="46"/>
  <c r="I511" i="46"/>
  <c r="I515" i="46"/>
  <c r="I519" i="46"/>
  <c r="I556" i="46"/>
  <c r="I560" i="46"/>
  <c r="I564" i="46"/>
  <c r="I568" i="46"/>
  <c r="I572" i="46"/>
  <c r="I452" i="46"/>
  <c r="I481" i="46"/>
  <c r="I509" i="46"/>
  <c r="I558" i="46"/>
  <c r="I570" i="46"/>
  <c r="I486" i="46"/>
  <c r="I492" i="46"/>
  <c r="I530" i="46"/>
  <c r="I534" i="46"/>
  <c r="I538" i="46"/>
  <c r="I542" i="46"/>
  <c r="I546" i="46"/>
  <c r="AH45" i="46"/>
  <c r="AI154" i="46"/>
  <c r="AH51" i="46"/>
  <c r="AG35" i="46"/>
  <c r="AG37" i="46"/>
  <c r="AH314" i="46"/>
  <c r="AI336" i="46"/>
  <c r="AG366" i="46"/>
  <c r="AI287" i="46"/>
  <c r="AI362" i="46"/>
  <c r="AI365" i="46"/>
  <c r="AG392" i="46"/>
  <c r="AH418" i="46"/>
  <c r="AI390" i="46"/>
  <c r="AI442" i="46"/>
  <c r="AH236" i="46" l="1"/>
  <c r="AH34" i="46"/>
  <c r="AI440" i="46"/>
  <c r="AI388" i="46"/>
  <c r="AE314" i="46"/>
  <c r="AH366" i="46"/>
  <c r="AE366" i="46"/>
  <c r="AI157" i="46"/>
  <c r="AH50" i="46"/>
  <c r="AG44" i="46"/>
  <c r="AH36" i="46"/>
  <c r="AF612" i="46"/>
  <c r="AI261" i="46"/>
  <c r="AH288" i="46"/>
  <c r="AE262" i="46"/>
  <c r="AE184" i="46"/>
  <c r="AG47" i="46"/>
  <c r="F78" i="46"/>
  <c r="AE418" i="46"/>
  <c r="AG418" i="46"/>
  <c r="AH340" i="46"/>
  <c r="AC262" i="46"/>
  <c r="AH40" i="46"/>
  <c r="AC184" i="46"/>
  <c r="AG39" i="46"/>
  <c r="I574" i="46"/>
  <c r="AI443" i="46"/>
  <c r="AI258" i="46"/>
  <c r="AH38" i="46"/>
  <c r="AH444" i="46"/>
  <c r="AI232" i="46"/>
  <c r="AH52" i="46"/>
  <c r="AH48" i="46"/>
  <c r="AG42" i="46"/>
  <c r="F64" i="46"/>
  <c r="AC314" i="46"/>
  <c r="AC418" i="46"/>
  <c r="AI313" i="46"/>
  <c r="AI284" i="46"/>
  <c r="AI338" i="46"/>
  <c r="AG41" i="46"/>
  <c r="AG33" i="46"/>
  <c r="W392" i="46"/>
  <c r="AC366" i="46"/>
  <c r="AG314" i="46"/>
  <c r="AI286" i="46"/>
  <c r="AI235" i="46"/>
  <c r="AG53" i="46"/>
  <c r="AH262" i="46"/>
  <c r="AI180" i="46"/>
  <c r="AG210" i="46"/>
  <c r="AG43" i="46"/>
  <c r="V392" i="46"/>
  <c r="AI371" i="46"/>
  <c r="AD314" i="46"/>
  <c r="AD366" i="46"/>
  <c r="W236" i="46"/>
  <c r="AI243" i="46"/>
  <c r="AI233" i="46"/>
  <c r="AE236" i="46"/>
  <c r="AE210" i="46"/>
  <c r="AC53" i="46"/>
  <c r="W52" i="46"/>
  <c r="AA50" i="46"/>
  <c r="AD45" i="46"/>
  <c r="W44" i="46"/>
  <c r="AA42" i="46"/>
  <c r="AC37" i="46"/>
  <c r="W36" i="46"/>
  <c r="AG52" i="46"/>
  <c r="AC51" i="46"/>
  <c r="X50" i="46"/>
  <c r="AD47" i="46"/>
  <c r="AH44" i="46"/>
  <c r="AD43" i="46"/>
  <c r="AD39" i="46"/>
  <c r="AD35" i="46"/>
  <c r="P89" i="46"/>
  <c r="P11" i="46" s="1"/>
  <c r="P98" i="46"/>
  <c r="P88" i="46"/>
  <c r="P10" i="46" s="1"/>
  <c r="F26" i="46"/>
  <c r="I78" i="46"/>
  <c r="F79" i="46"/>
  <c r="F63" i="46"/>
  <c r="F70" i="46"/>
  <c r="I460" i="46"/>
  <c r="AG132" i="46"/>
  <c r="F69" i="46"/>
  <c r="AD444" i="46"/>
  <c r="AI412" i="46"/>
  <c r="AG444" i="46"/>
  <c r="V444" i="46"/>
  <c r="AI423" i="46"/>
  <c r="AI414" i="46"/>
  <c r="AI401" i="46"/>
  <c r="AI377" i="46"/>
  <c r="AA288" i="46"/>
  <c r="AF45" i="46"/>
  <c r="AI248" i="46"/>
  <c r="AC236" i="46"/>
  <c r="AI205" i="46"/>
  <c r="AI201" i="46"/>
  <c r="AC210" i="46"/>
  <c r="AI183" i="46"/>
  <c r="AI170" i="46"/>
  <c r="AI149" i="46"/>
  <c r="X158" i="46"/>
  <c r="Z53" i="46"/>
  <c r="AF51" i="46"/>
  <c r="Y50" i="46"/>
  <c r="AD48" i="46"/>
  <c r="W47" i="46"/>
  <c r="AA45" i="46"/>
  <c r="AE43" i="46"/>
  <c r="AD40" i="46"/>
  <c r="W39" i="46"/>
  <c r="AE35" i="46"/>
  <c r="AI181" i="46"/>
  <c r="AG36" i="46"/>
  <c r="W158" i="46"/>
  <c r="AE52" i="46"/>
  <c r="Z51" i="46"/>
  <c r="V50" i="46"/>
  <c r="AI128" i="46"/>
  <c r="AE48" i="46"/>
  <c r="W46" i="46"/>
  <c r="V42" i="46"/>
  <c r="AI120" i="46"/>
  <c r="AE40" i="46"/>
  <c r="V38" i="46"/>
  <c r="AI116" i="46"/>
  <c r="AE36" i="46"/>
  <c r="V34" i="46"/>
  <c r="AI112" i="46"/>
  <c r="AF623" i="46"/>
  <c r="AF611" i="46"/>
  <c r="P90" i="46"/>
  <c r="P12" i="46" s="1"/>
  <c r="I475" i="46"/>
  <c r="I496" i="46" s="1"/>
  <c r="F496" i="46"/>
  <c r="AI117" i="46"/>
  <c r="F574" i="46"/>
  <c r="F65" i="46"/>
  <c r="I455" i="46"/>
  <c r="AI360" i="46"/>
  <c r="AE158" i="46"/>
  <c r="AH49" i="46"/>
  <c r="AH41" i="46"/>
  <c r="AG49" i="46"/>
  <c r="AI429" i="46"/>
  <c r="AI404" i="46"/>
  <c r="AD418" i="46"/>
  <c r="AI391" i="46"/>
  <c r="AH392" i="46"/>
  <c r="AI363" i="46"/>
  <c r="AI333" i="46"/>
  <c r="AI325" i="46"/>
  <c r="W314" i="46"/>
  <c r="AI353" i="46"/>
  <c r="AG340" i="46"/>
  <c r="AE288" i="46"/>
  <c r="AI245" i="46"/>
  <c r="AA262" i="46"/>
  <c r="AI176" i="46"/>
  <c r="AC158" i="46"/>
  <c r="V53" i="46"/>
  <c r="AI131" i="46"/>
  <c r="AA51" i="46"/>
  <c r="AE49" i="46"/>
  <c r="AC46" i="46"/>
  <c r="W45" i="46"/>
  <c r="AA43" i="46"/>
  <c r="AE41" i="46"/>
  <c r="AD38" i="46"/>
  <c r="V37" i="46"/>
  <c r="AI115" i="46"/>
  <c r="AE33" i="46"/>
  <c r="AE132" i="46"/>
  <c r="Z43" i="46"/>
  <c r="AF53" i="46"/>
  <c r="Z52" i="46"/>
  <c r="V51" i="46"/>
  <c r="AI129" i="46"/>
  <c r="V47" i="46"/>
  <c r="AI125" i="46"/>
  <c r="AE45" i="46"/>
  <c r="V43" i="46"/>
  <c r="AI121" i="46"/>
  <c r="AA40" i="46"/>
  <c r="W35" i="46"/>
  <c r="AF33" i="46"/>
  <c r="AF132" i="46"/>
  <c r="AF624" i="46"/>
  <c r="P95" i="46"/>
  <c r="AH184" i="46"/>
  <c r="F59" i="46"/>
  <c r="F66" i="46"/>
  <c r="I456" i="46"/>
  <c r="AI382" i="46"/>
  <c r="AI411" i="46"/>
  <c r="AI399" i="46"/>
  <c r="AI356" i="46"/>
  <c r="AI352" i="46"/>
  <c r="AI268" i="46"/>
  <c r="AE46" i="46"/>
  <c r="W34" i="46"/>
  <c r="AH210" i="46"/>
  <c r="X42" i="46"/>
  <c r="X51" i="46"/>
  <c r="AC40" i="46"/>
  <c r="AH33" i="46"/>
  <c r="AH132" i="46"/>
  <c r="P86" i="46"/>
  <c r="P8" i="46" s="1"/>
  <c r="AI410" i="46"/>
  <c r="AI378" i="46"/>
  <c r="AE392" i="46"/>
  <c r="AI407" i="46"/>
  <c r="AI386" i="46"/>
  <c r="AI383" i="46"/>
  <c r="AI361" i="46"/>
  <c r="AA340" i="46"/>
  <c r="AI312" i="46"/>
  <c r="AI307" i="46"/>
  <c r="AI304" i="46"/>
  <c r="AI337" i="46"/>
  <c r="AI334" i="46"/>
  <c r="Z40" i="46"/>
  <c r="AE340" i="46"/>
  <c r="AD288" i="46"/>
  <c r="AI256" i="46"/>
  <c r="AI230" i="46"/>
  <c r="AI222" i="46"/>
  <c r="AA35" i="46"/>
  <c r="AA48" i="46"/>
  <c r="AI274" i="46"/>
  <c r="AC288" i="46"/>
  <c r="V236" i="46"/>
  <c r="AI215" i="46"/>
  <c r="AI206" i="46"/>
  <c r="AI198" i="46"/>
  <c r="V210" i="46"/>
  <c r="AI189" i="46"/>
  <c r="AI179" i="46"/>
  <c r="AI171" i="46"/>
  <c r="AI155" i="46"/>
  <c r="AI139" i="46"/>
  <c r="AF52" i="46"/>
  <c r="Y51" i="46"/>
  <c r="AC49" i="46"/>
  <c r="W48" i="46"/>
  <c r="AE44" i="46"/>
  <c r="AC41" i="46"/>
  <c r="V40" i="46"/>
  <c r="AI118" i="46"/>
  <c r="AC33" i="46"/>
  <c r="AC132" i="46"/>
  <c r="AD210" i="46"/>
  <c r="AG48" i="46"/>
  <c r="AF37" i="46"/>
  <c r="AH158" i="46"/>
  <c r="AD53" i="46"/>
  <c r="X52" i="46"/>
  <c r="AG50" i="46"/>
  <c r="AD49" i="46"/>
  <c r="AH46" i="46"/>
  <c r="AC45" i="46"/>
  <c r="AH42" i="46"/>
  <c r="AD41" i="46"/>
  <c r="AG38" i="46"/>
  <c r="AD37" i="46"/>
  <c r="AD33" i="46"/>
  <c r="AD132" i="46"/>
  <c r="P104" i="46"/>
  <c r="P26" i="46" s="1"/>
  <c r="P87" i="46"/>
  <c r="P9" i="46" s="1"/>
  <c r="F76" i="46"/>
  <c r="F60" i="46"/>
  <c r="F19" i="46"/>
  <c r="I71" i="46"/>
  <c r="F77" i="46"/>
  <c r="F61" i="46"/>
  <c r="V340" i="46"/>
  <c r="AI319" i="46"/>
  <c r="AI406" i="46"/>
  <c r="AI349" i="46"/>
  <c r="AI280" i="46"/>
  <c r="AD184" i="46"/>
  <c r="X53" i="46"/>
  <c r="AC43" i="46"/>
  <c r="AF184" i="46"/>
  <c r="Y46" i="46"/>
  <c r="AI142" i="46"/>
  <c r="AG45" i="46"/>
  <c r="P103" i="46"/>
  <c r="P25" i="46" s="1"/>
  <c r="AI415" i="46"/>
  <c r="AI441" i="46"/>
  <c r="AC392" i="46"/>
  <c r="AD392" i="46"/>
  <c r="AI409" i="46"/>
  <c r="AI328" i="46"/>
  <c r="AI320" i="46"/>
  <c r="AI310" i="46"/>
  <c r="AI358" i="46"/>
  <c r="AA366" i="46"/>
  <c r="AI322" i="46"/>
  <c r="AC340" i="46"/>
  <c r="AI309" i="46"/>
  <c r="AI272" i="46"/>
  <c r="AI269" i="46"/>
  <c r="AI234" i="46"/>
  <c r="AD236" i="46"/>
  <c r="AI209" i="46"/>
  <c r="AG262" i="46"/>
  <c r="W262" i="46"/>
  <c r="AI228" i="46"/>
  <c r="AI224" i="46"/>
  <c r="AI199" i="46"/>
  <c r="AA210" i="46"/>
  <c r="W184" i="46"/>
  <c r="AF158" i="46"/>
  <c r="AD52" i="46"/>
  <c r="W51" i="46"/>
  <c r="Z49" i="46"/>
  <c r="AE47" i="46"/>
  <c r="AC44" i="46"/>
  <c r="W43" i="46"/>
  <c r="AE39" i="46"/>
  <c r="AD36" i="46"/>
  <c r="V35" i="46"/>
  <c r="AI113" i="46"/>
  <c r="Z33" i="46"/>
  <c r="Z132" i="46"/>
  <c r="AI192" i="46"/>
  <c r="AI156" i="46"/>
  <c r="Z44" i="46"/>
  <c r="AI147" i="46"/>
  <c r="AA53" i="46"/>
  <c r="V52" i="46"/>
  <c r="AI130" i="46"/>
  <c r="AE50" i="46"/>
  <c r="AA49" i="46"/>
  <c r="V48" i="46"/>
  <c r="AI126" i="46"/>
  <c r="V44" i="46"/>
  <c r="AI122" i="46"/>
  <c r="AE38" i="46"/>
  <c r="V36" i="46"/>
  <c r="AI114" i="46"/>
  <c r="AE34" i="46"/>
  <c r="AA33" i="46"/>
  <c r="AA132" i="46"/>
  <c r="P101" i="46"/>
  <c r="P23" i="46" s="1"/>
  <c r="P100" i="46"/>
  <c r="P22" i="46" s="1"/>
  <c r="P105" i="46"/>
  <c r="P27" i="46" s="1"/>
  <c r="P85" i="46"/>
  <c r="I522" i="46"/>
  <c r="F74" i="46"/>
  <c r="AI241" i="46"/>
  <c r="F548" i="46"/>
  <c r="F73" i="46"/>
  <c r="I463" i="46"/>
  <c r="AI385" i="46"/>
  <c r="AI374" i="46"/>
  <c r="AI282" i="46"/>
  <c r="AI226" i="46"/>
  <c r="AI437" i="46"/>
  <c r="AI428" i="46"/>
  <c r="AI339" i="46"/>
  <c r="AI298" i="46"/>
  <c r="AI273" i="46"/>
  <c r="AG288" i="46"/>
  <c r="AI249" i="46"/>
  <c r="W50" i="46"/>
  <c r="W42" i="46"/>
  <c r="AH53" i="46"/>
  <c r="AC48" i="46"/>
  <c r="AC36" i="46"/>
  <c r="AI311" i="46"/>
  <c r="F75" i="46"/>
  <c r="G575" i="46"/>
  <c r="H575" i="46"/>
  <c r="F575" i="46"/>
  <c r="C575" i="46"/>
  <c r="B575" i="46"/>
  <c r="D575" i="46"/>
  <c r="E575" i="46"/>
  <c r="W444" i="46"/>
  <c r="AI425" i="46"/>
  <c r="AI438" i="46"/>
  <c r="AI430" i="46"/>
  <c r="AE444" i="46"/>
  <c r="AA41" i="46"/>
  <c r="AI389" i="46"/>
  <c r="AA38" i="46"/>
  <c r="X392" i="46"/>
  <c r="Y444" i="46"/>
  <c r="AI416" i="46"/>
  <c r="AI435" i="46"/>
  <c r="AI426" i="46"/>
  <c r="AC444" i="46"/>
  <c r="AI405" i="46"/>
  <c r="AI400" i="46"/>
  <c r="W418" i="46"/>
  <c r="AI387" i="46"/>
  <c r="AI384" i="46"/>
  <c r="AI376" i="46"/>
  <c r="AI381" i="46"/>
  <c r="AI364" i="46"/>
  <c r="AF366" i="46"/>
  <c r="AI305" i="46"/>
  <c r="AI297" i="46"/>
  <c r="AI294" i="46"/>
  <c r="AI347" i="46"/>
  <c r="AI346" i="46"/>
  <c r="AI335" i="46"/>
  <c r="AI326" i="46"/>
  <c r="AI306" i="46"/>
  <c r="AF314" i="46"/>
  <c r="AI259" i="46"/>
  <c r="AI220" i="46"/>
  <c r="AA236" i="46"/>
  <c r="Z46" i="46"/>
  <c r="AI271" i="46"/>
  <c r="AI260" i="46"/>
  <c r="AI255" i="46"/>
  <c r="AI251" i="46"/>
  <c r="AI246" i="46"/>
  <c r="AI182" i="46"/>
  <c r="AI174" i="46"/>
  <c r="AI166" i="46"/>
  <c r="AI140" i="46"/>
  <c r="V158" i="46"/>
  <c r="AI137" i="46"/>
  <c r="AA52" i="46"/>
  <c r="AF50" i="46"/>
  <c r="AC47" i="46"/>
  <c r="V46" i="46"/>
  <c r="AI124" i="46"/>
  <c r="AA44" i="46"/>
  <c r="AE42" i="46"/>
  <c r="AC39" i="46"/>
  <c r="W38" i="46"/>
  <c r="X33" i="46"/>
  <c r="X132" i="46"/>
  <c r="X44" i="46"/>
  <c r="AD158" i="46"/>
  <c r="Y53" i="46"/>
  <c r="AG51" i="46"/>
  <c r="AC50" i="46"/>
  <c r="AH47" i="46"/>
  <c r="AD46" i="46"/>
  <c r="AH43" i="46"/>
  <c r="AD42" i="46"/>
  <c r="AH39" i="46"/>
  <c r="AC38" i="46"/>
  <c r="AH35" i="46"/>
  <c r="AC34" i="46"/>
  <c r="Y33" i="46"/>
  <c r="Y132" i="46"/>
  <c r="P97" i="46"/>
  <c r="F62" i="46"/>
  <c r="F20" i="46"/>
  <c r="I72" i="46"/>
  <c r="F522" i="46"/>
  <c r="F67" i="46"/>
  <c r="AI345" i="46"/>
  <c r="V262" i="46"/>
  <c r="I548" i="46"/>
  <c r="AI439" i="46"/>
  <c r="AI433" i="46"/>
  <c r="AI372" i="46"/>
  <c r="W340" i="46"/>
  <c r="AI285" i="46"/>
  <c r="V314" i="46"/>
  <c r="AI293" i="46"/>
  <c r="AI227" i="46"/>
  <c r="AI208" i="46"/>
  <c r="AI203" i="46"/>
  <c r="AI253" i="46"/>
  <c r="AD262" i="46"/>
  <c r="AI191" i="46"/>
  <c r="X40" i="46"/>
  <c r="AD51" i="46"/>
  <c r="AC35" i="46"/>
  <c r="AG46" i="46"/>
  <c r="AC52" i="46"/>
  <c r="AD44" i="46"/>
  <c r="AH37" i="46"/>
  <c r="F12" i="46"/>
  <c r="I64" i="46"/>
  <c r="V39" i="46"/>
  <c r="AI431" i="46"/>
  <c r="Z444" i="46"/>
  <c r="AI417" i="46"/>
  <c r="AI403" i="46"/>
  <c r="AI379" i="46"/>
  <c r="AA392" i="46"/>
  <c r="AF392" i="46"/>
  <c r="AI402" i="46"/>
  <c r="V418" i="46"/>
  <c r="AI397" i="46"/>
  <c r="AI380" i="46"/>
  <c r="AI350" i="46"/>
  <c r="AI329" i="46"/>
  <c r="Z340" i="46"/>
  <c r="AI321" i="46"/>
  <c r="AD340" i="46"/>
  <c r="AI308" i="46"/>
  <c r="AI300" i="46"/>
  <c r="AA314" i="46"/>
  <c r="AI359" i="46"/>
  <c r="AI351" i="46"/>
  <c r="AI331" i="46"/>
  <c r="AI327" i="46"/>
  <c r="AI301" i="46"/>
  <c r="AI278" i="46"/>
  <c r="AI270" i="46"/>
  <c r="W288" i="46"/>
  <c r="AI257" i="46"/>
  <c r="AI254" i="46"/>
  <c r="AI231" i="46"/>
  <c r="AI223" i="46"/>
  <c r="Z236" i="46"/>
  <c r="AI207" i="46"/>
  <c r="Z41" i="46"/>
  <c r="V288" i="46"/>
  <c r="AI267" i="46"/>
  <c r="AI247" i="46"/>
  <c r="AG236" i="46"/>
  <c r="AI196" i="46"/>
  <c r="AI177" i="46"/>
  <c r="AA184" i="46"/>
  <c r="AI164" i="46"/>
  <c r="AA34" i="46"/>
  <c r="AE53" i="46"/>
  <c r="Y52" i="46"/>
  <c r="AD50" i="46"/>
  <c r="V49" i="46"/>
  <c r="AI127" i="46"/>
  <c r="AA47" i="46"/>
  <c r="AC42" i="46"/>
  <c r="V41" i="46"/>
  <c r="AI119" i="46"/>
  <c r="AA39" i="46"/>
  <c r="AE37" i="46"/>
  <c r="AD34" i="46"/>
  <c r="V33" i="46"/>
  <c r="V132" i="46"/>
  <c r="AI111" i="46"/>
  <c r="W210" i="46"/>
  <c r="V184" i="46"/>
  <c r="AI163" i="46"/>
  <c r="AI152" i="46"/>
  <c r="AA158" i="46"/>
  <c r="W53" i="46"/>
  <c r="AE51" i="46"/>
  <c r="Z50" i="46"/>
  <c r="W49" i="46"/>
  <c r="AA46" i="46"/>
  <c r="V45" i="46"/>
  <c r="AI123" i="46"/>
  <c r="AF43" i="46"/>
  <c r="W41" i="46"/>
  <c r="W37" i="46"/>
  <c r="Z34" i="46"/>
  <c r="W33" i="46"/>
  <c r="W132" i="46"/>
  <c r="P93" i="46"/>
  <c r="P102" i="46"/>
  <c r="P24" i="46" s="1"/>
  <c r="F68" i="46"/>
  <c r="I458" i="46"/>
  <c r="V366" i="46"/>
  <c r="Y40" i="46" l="1"/>
  <c r="Y43" i="46"/>
  <c r="I575" i="46"/>
  <c r="AI244" i="46"/>
  <c r="X43" i="46"/>
  <c r="X47" i="46"/>
  <c r="AI47" i="46" s="1"/>
  <c r="AF44" i="46"/>
  <c r="Y44" i="46"/>
  <c r="AI44" i="46" s="1"/>
  <c r="Y340" i="46"/>
  <c r="Y37" i="46"/>
  <c r="AF49" i="46"/>
  <c r="AF40" i="46"/>
  <c r="AI175" i="46"/>
  <c r="X236" i="46"/>
  <c r="Z288" i="46"/>
  <c r="AI323" i="46"/>
  <c r="X39" i="46"/>
  <c r="AI354" i="46"/>
  <c r="AI434" i="46"/>
  <c r="X444" i="46"/>
  <c r="AI151" i="46"/>
  <c r="X41" i="46"/>
  <c r="AI41" i="46" s="1"/>
  <c r="AF288" i="46"/>
  <c r="AF47" i="46"/>
  <c r="X288" i="46"/>
  <c r="AI299" i="46"/>
  <c r="Z35" i="46"/>
  <c r="AI219" i="46"/>
  <c r="AF39" i="46"/>
  <c r="AI169" i="46"/>
  <c r="AI375" i="46"/>
  <c r="AG40" i="46"/>
  <c r="AF42" i="46"/>
  <c r="Y47" i="46"/>
  <c r="AI408" i="46"/>
  <c r="Z210" i="46"/>
  <c r="Z366" i="46"/>
  <c r="AA444" i="46"/>
  <c r="Y262" i="46"/>
  <c r="AI355" i="46"/>
  <c r="AI373" i="46"/>
  <c r="Y184" i="46"/>
  <c r="X49" i="46"/>
  <c r="AI283" i="46"/>
  <c r="AI413" i="46"/>
  <c r="AI277" i="46"/>
  <c r="AI279" i="46"/>
  <c r="AI330" i="46"/>
  <c r="AI357" i="46"/>
  <c r="AI173" i="46"/>
  <c r="Z42" i="46"/>
  <c r="AI190" i="46"/>
  <c r="AI144" i="46"/>
  <c r="Y210" i="46"/>
  <c r="X37" i="46"/>
  <c r="AI324" i="46"/>
  <c r="Y45" i="46"/>
  <c r="AF34" i="46"/>
  <c r="AF36" i="46"/>
  <c r="Z262" i="46"/>
  <c r="AF340" i="46"/>
  <c r="AF444" i="46"/>
  <c r="Y35" i="46"/>
  <c r="AI35" i="46" s="1"/>
  <c r="AF41" i="46"/>
  <c r="Z38" i="46"/>
  <c r="AI143" i="46"/>
  <c r="AI348" i="46"/>
  <c r="Y48" i="46"/>
  <c r="Z39" i="46"/>
  <c r="I470" i="46"/>
  <c r="B471" i="46" s="1"/>
  <c r="AI195" i="46"/>
  <c r="AI296" i="46"/>
  <c r="Z48" i="46"/>
  <c r="AI148" i="46"/>
  <c r="AI168" i="46"/>
  <c r="AF48" i="46"/>
  <c r="AI172" i="46"/>
  <c r="AF210" i="46"/>
  <c r="Y288" i="46"/>
  <c r="AF262" i="46"/>
  <c r="AI281" i="46"/>
  <c r="Z392" i="46"/>
  <c r="AG158" i="46"/>
  <c r="AI436" i="46"/>
  <c r="Z158" i="46"/>
  <c r="AH54" i="46"/>
  <c r="AI216" i="46"/>
  <c r="AI194" i="46"/>
  <c r="AA418" i="46"/>
  <c r="AI398" i="46"/>
  <c r="X35" i="46"/>
  <c r="AI204" i="46"/>
  <c r="AI295" i="46"/>
  <c r="AF236" i="46"/>
  <c r="AI153" i="46"/>
  <c r="AA37" i="46"/>
  <c r="AI303" i="46"/>
  <c r="AF35" i="46"/>
  <c r="AI427" i="46"/>
  <c r="AI197" i="46"/>
  <c r="AI221" i="46"/>
  <c r="AI332" i="46"/>
  <c r="AI432" i="46"/>
  <c r="AI218" i="46"/>
  <c r="Y42" i="46"/>
  <c r="Z47" i="46"/>
  <c r="AF38" i="46"/>
  <c r="AF54" i="46" s="1"/>
  <c r="AI132" i="46"/>
  <c r="AI229" i="46"/>
  <c r="AI252" i="46"/>
  <c r="AI202" i="46"/>
  <c r="AF46" i="46"/>
  <c r="Y41" i="46"/>
  <c r="AF418" i="46"/>
  <c r="AI302" i="46"/>
  <c r="AI150" i="46"/>
  <c r="X38" i="46"/>
  <c r="Y158" i="46"/>
  <c r="D471" i="46"/>
  <c r="G471" i="46"/>
  <c r="L41" i="46"/>
  <c r="S119" i="46"/>
  <c r="M52" i="46"/>
  <c r="S361" i="46"/>
  <c r="F16" i="46"/>
  <c r="I68" i="46"/>
  <c r="R40" i="46"/>
  <c r="X262" i="46"/>
  <c r="AI275" i="46"/>
  <c r="Y392" i="46"/>
  <c r="AI392" i="46" s="1"/>
  <c r="F15" i="46"/>
  <c r="I67" i="46"/>
  <c r="Y49" i="46"/>
  <c r="AI158" i="46"/>
  <c r="AB159" i="46" s="1"/>
  <c r="Y418" i="46"/>
  <c r="P7" i="46"/>
  <c r="AI52" i="46"/>
  <c r="Y38" i="46"/>
  <c r="AI250" i="46"/>
  <c r="AI178" i="46"/>
  <c r="F25" i="46"/>
  <c r="I77" i="46"/>
  <c r="F8" i="46"/>
  <c r="I60" i="46"/>
  <c r="X36" i="46"/>
  <c r="AI36" i="46" s="1"/>
  <c r="N392" i="46"/>
  <c r="AI146" i="46"/>
  <c r="I65" i="46"/>
  <c r="AI50" i="46"/>
  <c r="F11" i="46"/>
  <c r="I63" i="46"/>
  <c r="Y39" i="46"/>
  <c r="AI200" i="46"/>
  <c r="L366" i="46"/>
  <c r="S345" i="46"/>
  <c r="L34" i="46"/>
  <c r="S112" i="46"/>
  <c r="Q52" i="46"/>
  <c r="S229" i="46"/>
  <c r="S293" i="46"/>
  <c r="L314" i="46"/>
  <c r="L52" i="46"/>
  <c r="S215" i="46"/>
  <c r="L236" i="46"/>
  <c r="S203" i="46"/>
  <c r="Y366" i="46"/>
  <c r="Z184" i="46"/>
  <c r="AI141" i="46"/>
  <c r="F22" i="46"/>
  <c r="I74" i="46"/>
  <c r="Z45" i="46"/>
  <c r="AI45" i="46" s="1"/>
  <c r="S302" i="46"/>
  <c r="F24" i="46"/>
  <c r="I76" i="46"/>
  <c r="X48" i="46"/>
  <c r="AC289" i="46"/>
  <c r="AI43" i="46"/>
  <c r="AI51" i="46"/>
  <c r="S202" i="46"/>
  <c r="W366" i="46"/>
  <c r="AI424" i="46"/>
  <c r="AI42" i="46"/>
  <c r="AI167" i="46"/>
  <c r="Y34" i="46"/>
  <c r="F17" i="46"/>
  <c r="I69" i="46"/>
  <c r="F27" i="46"/>
  <c r="I79" i="46"/>
  <c r="S163" i="46"/>
  <c r="L184" i="46"/>
  <c r="R52" i="46"/>
  <c r="S123" i="46"/>
  <c r="Q33" i="46"/>
  <c r="Q132" i="46"/>
  <c r="L40" i="46"/>
  <c r="S118" i="46"/>
  <c r="S124" i="46"/>
  <c r="S402" i="46"/>
  <c r="S381" i="46"/>
  <c r="L51" i="46"/>
  <c r="L33" i="46"/>
  <c r="S111" i="46"/>
  <c r="L132" i="46"/>
  <c r="V54" i="46"/>
  <c r="AI33" i="46"/>
  <c r="Z418" i="46"/>
  <c r="AI39" i="46"/>
  <c r="AA36" i="46"/>
  <c r="AI145" i="46"/>
  <c r="M184" i="46"/>
  <c r="S373" i="46"/>
  <c r="X314" i="46"/>
  <c r="Y314" i="46"/>
  <c r="Q46" i="46"/>
  <c r="X210" i="46"/>
  <c r="AI210" i="46" s="1"/>
  <c r="Z37" i="46"/>
  <c r="AI37" i="46" s="1"/>
  <c r="AI276" i="46"/>
  <c r="S375" i="46"/>
  <c r="S401" i="46"/>
  <c r="AI165" i="46"/>
  <c r="AI242" i="46"/>
  <c r="M50" i="46"/>
  <c r="G523" i="46"/>
  <c r="E523" i="46"/>
  <c r="D523" i="46"/>
  <c r="C523" i="46"/>
  <c r="H523" i="46"/>
  <c r="F523" i="46"/>
  <c r="B523" i="46"/>
  <c r="L38" i="46"/>
  <c r="S116" i="46"/>
  <c r="L47" i="46"/>
  <c r="S125" i="46"/>
  <c r="S200" i="46"/>
  <c r="S297" i="46"/>
  <c r="S411" i="46"/>
  <c r="N52" i="46"/>
  <c r="O51" i="46"/>
  <c r="S216" i="46"/>
  <c r="S397" i="46"/>
  <c r="L418" i="46"/>
  <c r="Y236" i="46"/>
  <c r="W40" i="46"/>
  <c r="AI40" i="46" s="1"/>
  <c r="AI48" i="46"/>
  <c r="R35" i="46"/>
  <c r="O210" i="46"/>
  <c r="Q43" i="46"/>
  <c r="S280" i="46"/>
  <c r="S194" i="46"/>
  <c r="Z36" i="46"/>
  <c r="AI138" i="46"/>
  <c r="AI53" i="46"/>
  <c r="AJ53" i="46" s="1"/>
  <c r="S429" i="46"/>
  <c r="I352" i="46"/>
  <c r="N288" i="46"/>
  <c r="S294" i="46"/>
  <c r="S189" i="46"/>
  <c r="L210" i="46"/>
  <c r="L36" i="46"/>
  <c r="S114" i="46"/>
  <c r="L158" i="46"/>
  <c r="S137" i="46"/>
  <c r="S423" i="46"/>
  <c r="S353" i="46"/>
  <c r="S408" i="46"/>
  <c r="S428" i="46"/>
  <c r="N444" i="46"/>
  <c r="L37" i="46"/>
  <c r="S115" i="46"/>
  <c r="L49" i="46"/>
  <c r="S127" i="46"/>
  <c r="R51" i="46"/>
  <c r="S413" i="46"/>
  <c r="S246" i="46"/>
  <c r="R49" i="46"/>
  <c r="Y36" i="46"/>
  <c r="X184" i="46"/>
  <c r="AI288" i="46"/>
  <c r="AF289" i="46" s="1"/>
  <c r="V289" i="46"/>
  <c r="W289" i="46"/>
  <c r="X45" i="46"/>
  <c r="S169" i="46"/>
  <c r="S346" i="46"/>
  <c r="S432" i="46"/>
  <c r="AG289" i="46"/>
  <c r="X46" i="46"/>
  <c r="AG184" i="46"/>
  <c r="Z314" i="46"/>
  <c r="S328" i="46"/>
  <c r="R210" i="46"/>
  <c r="R47" i="46"/>
  <c r="X418" i="46"/>
  <c r="AI38" i="46"/>
  <c r="N36" i="46"/>
  <c r="Q48" i="46"/>
  <c r="S404" i="46"/>
  <c r="X34" i="46"/>
  <c r="AI34" i="46" s="1"/>
  <c r="AI193" i="46"/>
  <c r="AI217" i="46"/>
  <c r="S319" i="46"/>
  <c r="L42" i="46"/>
  <c r="S120" i="46"/>
  <c r="S359" i="46"/>
  <c r="M33" i="46"/>
  <c r="M132" i="46"/>
  <c r="N50" i="46"/>
  <c r="S301" i="46"/>
  <c r="S371" i="46"/>
  <c r="L392" i="46"/>
  <c r="W54" i="46"/>
  <c r="S327" i="46"/>
  <c r="AI46" i="46"/>
  <c r="S249" i="46"/>
  <c r="Q44" i="46"/>
  <c r="X366" i="46"/>
  <c r="O33" i="46"/>
  <c r="O132" i="46"/>
  <c r="S241" i="46"/>
  <c r="L262" i="46"/>
  <c r="S283" i="46"/>
  <c r="M51" i="46"/>
  <c r="Q50" i="46"/>
  <c r="S221" i="46"/>
  <c r="Q392" i="46"/>
  <c r="S254" i="46"/>
  <c r="R33" i="46"/>
  <c r="R132" i="46"/>
  <c r="L44" i="46"/>
  <c r="S122" i="46"/>
  <c r="O52" i="46"/>
  <c r="S267" i="46"/>
  <c r="L288" i="46"/>
  <c r="S306" i="46"/>
  <c r="S380" i="46"/>
  <c r="L39" i="46"/>
  <c r="S117" i="46"/>
  <c r="N51" i="46"/>
  <c r="L35" i="46"/>
  <c r="S113" i="46"/>
  <c r="S282" i="46"/>
  <c r="L48" i="46"/>
  <c r="O38" i="46"/>
  <c r="S218" i="46"/>
  <c r="N47" i="46"/>
  <c r="X340" i="46"/>
  <c r="AI340" i="46" s="1"/>
  <c r="S300" i="46"/>
  <c r="AI314" i="46"/>
  <c r="V315" i="46" s="1"/>
  <c r="S295" i="46"/>
  <c r="F10" i="46"/>
  <c r="I62" i="46"/>
  <c r="S144" i="46"/>
  <c r="AI225" i="46"/>
  <c r="S387" i="46"/>
  <c r="I73" i="46"/>
  <c r="F21" i="46"/>
  <c r="AA54" i="46"/>
  <c r="R41" i="46"/>
  <c r="S224" i="46"/>
  <c r="S358" i="46"/>
  <c r="AD54" i="46"/>
  <c r="Q47" i="46"/>
  <c r="AC54" i="46"/>
  <c r="AI236" i="46"/>
  <c r="W237" i="46" s="1"/>
  <c r="AD289" i="46"/>
  <c r="F7" i="46"/>
  <c r="F80" i="46"/>
  <c r="I59" i="46"/>
  <c r="AE54" i="46"/>
  <c r="AE289" i="46"/>
  <c r="S227" i="46"/>
  <c r="M418" i="46"/>
  <c r="S431" i="46"/>
  <c r="G497" i="46"/>
  <c r="E497" i="46"/>
  <c r="C497" i="46"/>
  <c r="F497" i="46"/>
  <c r="D497" i="46"/>
  <c r="B497" i="46"/>
  <c r="H497" i="46"/>
  <c r="S377" i="46"/>
  <c r="AI444" i="46"/>
  <c r="AG445" i="46" s="1"/>
  <c r="V445" i="46"/>
  <c r="AD445" i="46"/>
  <c r="O50" i="46"/>
  <c r="R50" i="46"/>
  <c r="S278" i="46"/>
  <c r="S225" i="46"/>
  <c r="S151" i="46"/>
  <c r="S191" i="46"/>
  <c r="L43" i="46"/>
  <c r="S121" i="46"/>
  <c r="Q51" i="46"/>
  <c r="S382" i="46"/>
  <c r="S126" i="46"/>
  <c r="N33" i="46"/>
  <c r="N132" i="46"/>
  <c r="S231" i="46"/>
  <c r="AI49" i="46"/>
  <c r="AI418" i="46"/>
  <c r="S152" i="46"/>
  <c r="M392" i="46"/>
  <c r="E549" i="46"/>
  <c r="F549" i="46"/>
  <c r="C549" i="46"/>
  <c r="B549" i="46"/>
  <c r="G549" i="46"/>
  <c r="D549" i="46"/>
  <c r="H549" i="46"/>
  <c r="S351" i="46"/>
  <c r="W419" i="46"/>
  <c r="AE445" i="46"/>
  <c r="F23" i="46"/>
  <c r="I75" i="46"/>
  <c r="S298" i="46"/>
  <c r="S437" i="46"/>
  <c r="M43" i="46"/>
  <c r="F9" i="46"/>
  <c r="I61" i="46"/>
  <c r="AG34" i="46"/>
  <c r="S142" i="46"/>
  <c r="S166" i="46"/>
  <c r="R45" i="46"/>
  <c r="F14" i="46"/>
  <c r="I66" i="46"/>
  <c r="S296" i="46"/>
  <c r="N340" i="46"/>
  <c r="Q37" i="46"/>
  <c r="F18" i="46"/>
  <c r="I70" i="46"/>
  <c r="S146" i="46"/>
  <c r="S252" i="46"/>
  <c r="AF341" i="46" l="1"/>
  <c r="AG341" i="46"/>
  <c r="AD341" i="46"/>
  <c r="AA341" i="46"/>
  <c r="V341" i="46"/>
  <c r="AE341" i="46"/>
  <c r="Q34" i="46"/>
  <c r="S145" i="46"/>
  <c r="O39" i="46"/>
  <c r="S320" i="46"/>
  <c r="S190" i="46"/>
  <c r="L444" i="46"/>
  <c r="Q236" i="46"/>
  <c r="S348" i="46"/>
  <c r="R158" i="46"/>
  <c r="S257" i="46"/>
  <c r="N38" i="46"/>
  <c r="M34" i="46"/>
  <c r="S149" i="46"/>
  <c r="S250" i="46"/>
  <c r="S355" i="46"/>
  <c r="S150" i="46"/>
  <c r="S330" i="46"/>
  <c r="O444" i="46"/>
  <c r="S281" i="46"/>
  <c r="S332" i="46"/>
  <c r="S326" i="46"/>
  <c r="S220" i="46"/>
  <c r="S385" i="46"/>
  <c r="S350" i="46"/>
  <c r="S244" i="46"/>
  <c r="S439" i="46"/>
  <c r="S333" i="46"/>
  <c r="N43" i="46"/>
  <c r="M236" i="46"/>
  <c r="M288" i="46"/>
  <c r="N46" i="46"/>
  <c r="Q340" i="46"/>
  <c r="S427" i="46"/>
  <c r="I334" i="46"/>
  <c r="O392" i="46"/>
  <c r="N210" i="46"/>
  <c r="O44" i="46"/>
  <c r="S299" i="46"/>
  <c r="S197" i="46"/>
  <c r="N37" i="46"/>
  <c r="S277" i="46"/>
  <c r="S173" i="46"/>
  <c r="S374" i="46"/>
  <c r="S276" i="46"/>
  <c r="S253" i="46"/>
  <c r="R48" i="46"/>
  <c r="S403" i="46"/>
  <c r="S376" i="46"/>
  <c r="S228" i="46"/>
  <c r="E471" i="46"/>
  <c r="Q45" i="46"/>
  <c r="S230" i="46"/>
  <c r="R392" i="46"/>
  <c r="S323" i="46"/>
  <c r="R314" i="46"/>
  <c r="Q210" i="46"/>
  <c r="S357" i="46"/>
  <c r="N42" i="46"/>
  <c r="S42" i="46" s="1"/>
  <c r="AJ42" i="46" s="1"/>
  <c r="S360" i="46"/>
  <c r="S378" i="46"/>
  <c r="S399" i="46"/>
  <c r="AF315" i="46"/>
  <c r="M35" i="46"/>
  <c r="S179" i="46"/>
  <c r="S349" i="46"/>
  <c r="N41" i="46"/>
  <c r="S41" i="46" s="1"/>
  <c r="AJ41" i="46" s="1"/>
  <c r="S196" i="46"/>
  <c r="S243" i="46"/>
  <c r="S175" i="46"/>
  <c r="S407" i="46"/>
  <c r="S256" i="46"/>
  <c r="S255" i="46"/>
  <c r="O158" i="46"/>
  <c r="R236" i="46"/>
  <c r="S304" i="46"/>
  <c r="S204" i="46"/>
  <c r="S308" i="46"/>
  <c r="R38" i="46"/>
  <c r="S356" i="46"/>
  <c r="S198" i="46"/>
  <c r="S210" i="46" s="1"/>
  <c r="S176" i="46"/>
  <c r="C471" i="46"/>
  <c r="R262" i="46"/>
  <c r="O45" i="46"/>
  <c r="R44" i="46"/>
  <c r="O37" i="46"/>
  <c r="Q38" i="46"/>
  <c r="S354" i="46"/>
  <c r="Q35" i="46"/>
  <c r="Q42" i="46"/>
  <c r="S201" i="46"/>
  <c r="Q49" i="46"/>
  <c r="O41" i="46"/>
  <c r="AC237" i="46"/>
  <c r="S409" i="46"/>
  <c r="N48" i="46"/>
  <c r="O40" i="46"/>
  <c r="AC445" i="46"/>
  <c r="O42" i="46"/>
  <c r="M366" i="46"/>
  <c r="S205" i="46"/>
  <c r="S171" i="46"/>
  <c r="S426" i="46"/>
  <c r="S322" i="46"/>
  <c r="M44" i="46"/>
  <c r="S141" i="46"/>
  <c r="S167" i="46"/>
  <c r="S140" i="46"/>
  <c r="S410" i="46"/>
  <c r="S309" i="46"/>
  <c r="R42" i="46"/>
  <c r="S347" i="46"/>
  <c r="S366" i="46" s="1"/>
  <c r="M49" i="46"/>
  <c r="R36" i="46"/>
  <c r="S271" i="46"/>
  <c r="X289" i="46"/>
  <c r="R340" i="46"/>
  <c r="S275" i="46"/>
  <c r="S248" i="46"/>
  <c r="O366" i="46"/>
  <c r="N40" i="46"/>
  <c r="N45" i="46"/>
  <c r="S303" i="46"/>
  <c r="M47" i="46"/>
  <c r="S438" i="46"/>
  <c r="O35" i="46"/>
  <c r="S245" i="46"/>
  <c r="S379" i="46"/>
  <c r="N158" i="46"/>
  <c r="Q41" i="46"/>
  <c r="S172" i="46"/>
  <c r="O236" i="46"/>
  <c r="O49" i="46"/>
  <c r="S269" i="46"/>
  <c r="S321" i="46"/>
  <c r="S226" i="46"/>
  <c r="S168" i="46"/>
  <c r="S147" i="46"/>
  <c r="Z54" i="46"/>
  <c r="S274" i="46"/>
  <c r="R184" i="46"/>
  <c r="Q39" i="46"/>
  <c r="O43" i="46"/>
  <c r="Y54" i="46"/>
  <c r="S433" i="46"/>
  <c r="S272" i="46"/>
  <c r="S425" i="46"/>
  <c r="S170" i="46"/>
  <c r="S383" i="46"/>
  <c r="R37" i="46"/>
  <c r="H471" i="46"/>
  <c r="M39" i="46"/>
  <c r="S324" i="46"/>
  <c r="S335" i="46"/>
  <c r="S305" i="46"/>
  <c r="N39" i="46"/>
  <c r="AG54" i="46"/>
  <c r="S178" i="46"/>
  <c r="S143" i="46"/>
  <c r="R46" i="46"/>
  <c r="O314" i="46"/>
  <c r="N236" i="46"/>
  <c r="S329" i="46"/>
  <c r="S222" i="46"/>
  <c r="S153" i="46"/>
  <c r="S331" i="46"/>
  <c r="S164" i="46"/>
  <c r="O262" i="46"/>
  <c r="S412" i="46"/>
  <c r="S406" i="46"/>
  <c r="S405" i="46"/>
  <c r="AE237" i="46"/>
  <c r="S199" i="46"/>
  <c r="R288" i="46"/>
  <c r="Q36" i="46"/>
  <c r="I523" i="46"/>
  <c r="S384" i="46"/>
  <c r="S430" i="46"/>
  <c r="S148" i="46"/>
  <c r="S247" i="46"/>
  <c r="S195" i="46"/>
  <c r="O46" i="46"/>
  <c r="F471" i="46"/>
  <c r="M262" i="46"/>
  <c r="S400" i="46"/>
  <c r="S279" i="46"/>
  <c r="S251" i="46"/>
  <c r="R418" i="46"/>
  <c r="S434" i="46"/>
  <c r="S193" i="46"/>
  <c r="S270" i="46"/>
  <c r="AG237" i="46"/>
  <c r="O48" i="46"/>
  <c r="S217" i="46"/>
  <c r="O288" i="46"/>
  <c r="S177" i="46"/>
  <c r="S273" i="46"/>
  <c r="S223" i="46"/>
  <c r="R444" i="46"/>
  <c r="S386" i="46"/>
  <c r="N35" i="46"/>
  <c r="S35" i="46" s="1"/>
  <c r="AJ35" i="46" s="1"/>
  <c r="S352" i="46"/>
  <c r="S325" i="46"/>
  <c r="S174" i="46"/>
  <c r="O47" i="46"/>
  <c r="O340" i="46"/>
  <c r="S219" i="46"/>
  <c r="S192" i="46"/>
  <c r="R39" i="46"/>
  <c r="Q444" i="46"/>
  <c r="Q288" i="46"/>
  <c r="W445" i="46"/>
  <c r="S184" i="46"/>
  <c r="AB211" i="46"/>
  <c r="AG211" i="46"/>
  <c r="AF211" i="46"/>
  <c r="AC211" i="46"/>
  <c r="AH211" i="46"/>
  <c r="AA211" i="46"/>
  <c r="AD211" i="46"/>
  <c r="W211" i="46"/>
  <c r="V211" i="46"/>
  <c r="Y211" i="46"/>
  <c r="Z211" i="46"/>
  <c r="AE211" i="46"/>
  <c r="AB393" i="46"/>
  <c r="AG393" i="46"/>
  <c r="W393" i="46"/>
  <c r="X393" i="46"/>
  <c r="AF393" i="46"/>
  <c r="AA393" i="46"/>
  <c r="AC393" i="46"/>
  <c r="Z393" i="46"/>
  <c r="AD393" i="46"/>
  <c r="AH393" i="46"/>
  <c r="V393" i="46"/>
  <c r="AE393" i="46"/>
  <c r="I331" i="46"/>
  <c r="I303" i="46"/>
  <c r="I271" i="46"/>
  <c r="I254" i="46"/>
  <c r="H40" i="46"/>
  <c r="AB419" i="46"/>
  <c r="AH419" i="46"/>
  <c r="AE419" i="46"/>
  <c r="AG419" i="46"/>
  <c r="AC419" i="46"/>
  <c r="D418" i="46"/>
  <c r="R366" i="46"/>
  <c r="S49" i="46"/>
  <c r="AJ49" i="46" s="1"/>
  <c r="Q314" i="46"/>
  <c r="S242" i="46"/>
  <c r="S262" i="46" s="1"/>
  <c r="M36" i="46"/>
  <c r="S138" i="46"/>
  <c r="O34" i="46"/>
  <c r="D366" i="46"/>
  <c r="I304" i="46"/>
  <c r="I216" i="46"/>
  <c r="I256" i="46"/>
  <c r="I150" i="46"/>
  <c r="D37" i="46"/>
  <c r="I195" i="46"/>
  <c r="I149" i="46"/>
  <c r="G43" i="46"/>
  <c r="I248" i="46"/>
  <c r="I438" i="46"/>
  <c r="I426" i="46"/>
  <c r="I407" i="46"/>
  <c r="I382" i="46"/>
  <c r="I346" i="46"/>
  <c r="I225" i="46"/>
  <c r="I276" i="46"/>
  <c r="I166" i="46"/>
  <c r="H48" i="46"/>
  <c r="G41" i="46"/>
  <c r="E35" i="46"/>
  <c r="I386" i="46"/>
  <c r="I301" i="46"/>
  <c r="I224" i="46"/>
  <c r="C36" i="46"/>
  <c r="C40" i="46"/>
  <c r="I353" i="46"/>
  <c r="I400" i="46"/>
  <c r="I299" i="46"/>
  <c r="I196" i="46"/>
  <c r="I251" i="46"/>
  <c r="I203" i="46"/>
  <c r="C45" i="46"/>
  <c r="E38" i="46"/>
  <c r="E34" i="46"/>
  <c r="I190" i="46"/>
  <c r="S180" i="46"/>
  <c r="G48" i="46"/>
  <c r="H44" i="46"/>
  <c r="H42" i="46"/>
  <c r="D39" i="46"/>
  <c r="D36" i="46"/>
  <c r="I435" i="46"/>
  <c r="V419" i="46"/>
  <c r="O184" i="46"/>
  <c r="I80" i="46"/>
  <c r="S436" i="46"/>
  <c r="G366" i="46"/>
  <c r="Z315" i="46"/>
  <c r="M444" i="46"/>
  <c r="M42" i="46"/>
  <c r="M38" i="46"/>
  <c r="M40" i="46"/>
  <c r="I404" i="46"/>
  <c r="AA289" i="46"/>
  <c r="W159" i="46"/>
  <c r="AC341" i="46"/>
  <c r="W341" i="46"/>
  <c r="AI341" i="46" s="1"/>
  <c r="S372" i="46"/>
  <c r="R34" i="46"/>
  <c r="L45" i="46"/>
  <c r="X54" i="46"/>
  <c r="AI54" i="46" s="1"/>
  <c r="S130" i="46"/>
  <c r="N366" i="46"/>
  <c r="Y419" i="46"/>
  <c r="S268" i="46"/>
  <c r="S288" i="46" s="1"/>
  <c r="N49" i="46"/>
  <c r="M46" i="46"/>
  <c r="Y341" i="46"/>
  <c r="AF445" i="46"/>
  <c r="S440" i="46"/>
  <c r="I324" i="46"/>
  <c r="I277" i="46"/>
  <c r="I375" i="46"/>
  <c r="I296" i="46"/>
  <c r="E47" i="46"/>
  <c r="I202" i="46"/>
  <c r="I144" i="46"/>
  <c r="I373" i="46"/>
  <c r="I412" i="46"/>
  <c r="I269" i="46"/>
  <c r="I250" i="46"/>
  <c r="I191" i="46"/>
  <c r="D42" i="46"/>
  <c r="S52" i="46"/>
  <c r="AJ52" i="46" s="1"/>
  <c r="S206" i="46"/>
  <c r="C37" i="46"/>
  <c r="I433" i="46"/>
  <c r="I249" i="46"/>
  <c r="I434" i="46"/>
  <c r="I425" i="46"/>
  <c r="I374" i="46"/>
  <c r="I359" i="46"/>
  <c r="I272" i="46"/>
  <c r="I164" i="46"/>
  <c r="E48" i="46"/>
  <c r="I152" i="46"/>
  <c r="H46" i="46"/>
  <c r="D34" i="46"/>
  <c r="I170" i="46"/>
  <c r="I383" i="46"/>
  <c r="S336" i="46"/>
  <c r="I295" i="46"/>
  <c r="I177" i="46"/>
  <c r="D35" i="46"/>
  <c r="H158" i="46"/>
  <c r="I347" i="46"/>
  <c r="I398" i="46"/>
  <c r="I378" i="46"/>
  <c r="I323" i="46"/>
  <c r="I244" i="46"/>
  <c r="D210" i="46"/>
  <c r="E44" i="46"/>
  <c r="D40" i="46"/>
  <c r="H36" i="46"/>
  <c r="H210" i="46"/>
  <c r="I179" i="46"/>
  <c r="M314" i="46"/>
  <c r="M41" i="46"/>
  <c r="I497" i="46"/>
  <c r="Q418" i="46"/>
  <c r="S139" i="46"/>
  <c r="S158" i="46" s="1"/>
  <c r="AA315" i="46"/>
  <c r="M158" i="46"/>
  <c r="N44" i="46"/>
  <c r="Y237" i="46"/>
  <c r="G314" i="46"/>
  <c r="AA159" i="46"/>
  <c r="S33" i="46"/>
  <c r="AE159" i="46"/>
  <c r="N184" i="46"/>
  <c r="Q158" i="46"/>
  <c r="AD315" i="46"/>
  <c r="Y159" i="46"/>
  <c r="Z159" i="46"/>
  <c r="I307" i="46"/>
  <c r="I385" i="46"/>
  <c r="E43" i="46"/>
  <c r="I408" i="46"/>
  <c r="C33" i="46"/>
  <c r="G38" i="46"/>
  <c r="D38" i="46"/>
  <c r="I294" i="46"/>
  <c r="G46" i="46"/>
  <c r="D48" i="46"/>
  <c r="I326" i="46"/>
  <c r="I176" i="46"/>
  <c r="I406" i="46"/>
  <c r="H366" i="46"/>
  <c r="I247" i="46"/>
  <c r="I178" i="46"/>
  <c r="I405" i="46"/>
  <c r="I139" i="46"/>
  <c r="I308" i="46"/>
  <c r="I222" i="46"/>
  <c r="I173" i="46"/>
  <c r="E45" i="46"/>
  <c r="C418" i="46"/>
  <c r="I330" i="46"/>
  <c r="I281" i="46"/>
  <c r="I227" i="46"/>
  <c r="I200" i="46"/>
  <c r="I167" i="46"/>
  <c r="I549" i="46"/>
  <c r="M37" i="46"/>
  <c r="S37" i="46" s="1"/>
  <c r="AJ37" i="46" s="1"/>
  <c r="O36" i="46"/>
  <c r="AB445" i="46"/>
  <c r="AH445" i="46"/>
  <c r="Q40" i="46"/>
  <c r="Q54" i="46" s="1"/>
  <c r="S398" i="46"/>
  <c r="S236" i="46"/>
  <c r="D184" i="46"/>
  <c r="I387" i="46"/>
  <c r="O418" i="46"/>
  <c r="X315" i="46"/>
  <c r="G418" i="46"/>
  <c r="S165" i="46"/>
  <c r="Y367" i="46"/>
  <c r="D314" i="46"/>
  <c r="S307" i="46"/>
  <c r="S314" i="46" s="1"/>
  <c r="M340" i="46"/>
  <c r="AF419" i="46"/>
  <c r="Y445" i="46"/>
  <c r="I151" i="46"/>
  <c r="H35" i="46"/>
  <c r="I411" i="46"/>
  <c r="S310" i="46"/>
  <c r="I252" i="46"/>
  <c r="I322" i="46"/>
  <c r="I141" i="46"/>
  <c r="H340" i="46"/>
  <c r="C42" i="46"/>
  <c r="AA419" i="46"/>
  <c r="I333" i="46"/>
  <c r="G42" i="46"/>
  <c r="I437" i="46"/>
  <c r="I432" i="46"/>
  <c r="I228" i="46"/>
  <c r="C41" i="46"/>
  <c r="I410" i="46"/>
  <c r="I332" i="46"/>
  <c r="I270" i="46"/>
  <c r="I142" i="46"/>
  <c r="I409" i="46"/>
  <c r="I194" i="46"/>
  <c r="E46" i="46"/>
  <c r="E40" i="46"/>
  <c r="AI184" i="46"/>
  <c r="X185" i="46" s="1"/>
  <c r="S424" i="46"/>
  <c r="AH159" i="46"/>
  <c r="Z341" i="46"/>
  <c r="W315" i="46"/>
  <c r="Z445" i="46"/>
  <c r="S435" i="46"/>
  <c r="I309" i="46"/>
  <c r="AD419" i="46"/>
  <c r="AD159" i="46"/>
  <c r="S38" i="46"/>
  <c r="AJ38" i="46" s="1"/>
  <c r="Y315" i="46"/>
  <c r="Z419" i="46"/>
  <c r="M48" i="46"/>
  <c r="S48" i="46" s="1"/>
  <c r="AJ48" i="46" s="1"/>
  <c r="L46" i="46"/>
  <c r="I361" i="46"/>
  <c r="Q262" i="46"/>
  <c r="M45" i="46"/>
  <c r="X445" i="46"/>
  <c r="AI445" i="46" s="1"/>
  <c r="I138" i="46"/>
  <c r="I349" i="46"/>
  <c r="I229" i="46"/>
  <c r="I372" i="46"/>
  <c r="S258" i="46"/>
  <c r="G34" i="46"/>
  <c r="I221" i="46"/>
  <c r="D47" i="46"/>
  <c r="E392" i="46"/>
  <c r="I384" i="46"/>
  <c r="I201" i="46"/>
  <c r="D44" i="46"/>
  <c r="S39" i="46"/>
  <c r="AJ39" i="46" s="1"/>
  <c r="R43" i="46"/>
  <c r="S43" i="46" s="1"/>
  <c r="AJ43" i="46" s="1"/>
  <c r="G40" i="46"/>
  <c r="I148" i="46"/>
  <c r="G47" i="46"/>
  <c r="I403" i="46"/>
  <c r="I329" i="46"/>
  <c r="I246" i="46"/>
  <c r="S232" i="46"/>
  <c r="I204" i="46"/>
  <c r="I113" i="46"/>
  <c r="I171" i="46"/>
  <c r="I147" i="46"/>
  <c r="I320" i="46"/>
  <c r="I351" i="46"/>
  <c r="I306" i="46"/>
  <c r="S414" i="46"/>
  <c r="I371" i="46"/>
  <c r="I356" i="46"/>
  <c r="B49" i="46"/>
  <c r="D41" i="46"/>
  <c r="I325" i="46"/>
  <c r="I220" i="46"/>
  <c r="I175" i="46"/>
  <c r="E39" i="46"/>
  <c r="I146" i="46"/>
  <c r="G45" i="46"/>
  <c r="I429" i="46"/>
  <c r="I243" i="46"/>
  <c r="I428" i="46"/>
  <c r="I424" i="46"/>
  <c r="I350" i="46"/>
  <c r="I279" i="46"/>
  <c r="C47" i="46"/>
  <c r="G37" i="46"/>
  <c r="I381" i="46"/>
  <c r="S362" i="46"/>
  <c r="I355" i="46"/>
  <c r="I282" i="46"/>
  <c r="I219" i="46"/>
  <c r="I169" i="46"/>
  <c r="H47" i="46"/>
  <c r="I430" i="46"/>
  <c r="I245" i="46"/>
  <c r="I328" i="46"/>
  <c r="I321" i="46"/>
  <c r="I255" i="46"/>
  <c r="E262" i="46"/>
  <c r="I199" i="46"/>
  <c r="I174" i="46"/>
  <c r="C43" i="46"/>
  <c r="C39" i="46"/>
  <c r="E36" i="46"/>
  <c r="E210" i="46"/>
  <c r="H43" i="46"/>
  <c r="E340" i="46"/>
  <c r="I268" i="46"/>
  <c r="I197" i="46"/>
  <c r="I242" i="46"/>
  <c r="I280" i="46"/>
  <c r="H45" i="46"/>
  <c r="C34" i="46"/>
  <c r="I165" i="46"/>
  <c r="I140" i="46"/>
  <c r="G36" i="46"/>
  <c r="I377" i="46"/>
  <c r="I401" i="46"/>
  <c r="I305" i="46"/>
  <c r="I297" i="46"/>
  <c r="I431" i="46"/>
  <c r="I379" i="46"/>
  <c r="I397" i="46"/>
  <c r="I376" i="46"/>
  <c r="I298" i="46"/>
  <c r="S284" i="46"/>
  <c r="I354" i="46"/>
  <c r="E184" i="46"/>
  <c r="C48" i="46"/>
  <c r="C44" i="46"/>
  <c r="I143" i="46"/>
  <c r="C340" i="46"/>
  <c r="I275" i="46"/>
  <c r="I253" i="46"/>
  <c r="I198" i="46"/>
  <c r="I172" i="46"/>
  <c r="H37" i="46"/>
  <c r="M210" i="46"/>
  <c r="V237" i="46"/>
  <c r="X341" i="46"/>
  <c r="N34" i="46"/>
  <c r="X419" i="46"/>
  <c r="AC159" i="46"/>
  <c r="AG159" i="46"/>
  <c r="AB289" i="46"/>
  <c r="AH289" i="46"/>
  <c r="I257" i="46"/>
  <c r="AD237" i="46"/>
  <c r="S129" i="46"/>
  <c r="D262" i="46"/>
  <c r="Z289" i="46"/>
  <c r="I471" i="46"/>
  <c r="Y289" i="46"/>
  <c r="AA445" i="46"/>
  <c r="G44" i="46"/>
  <c r="I145" i="46"/>
  <c r="E41" i="46"/>
  <c r="I360" i="46"/>
  <c r="I226" i="46"/>
  <c r="B33" i="46"/>
  <c r="I111" i="46"/>
  <c r="B132" i="46"/>
  <c r="I193" i="46"/>
  <c r="I302" i="46"/>
  <c r="I380" i="46"/>
  <c r="I273" i="46"/>
  <c r="I357" i="46"/>
  <c r="C236" i="46"/>
  <c r="I230" i="46"/>
  <c r="G262" i="46"/>
  <c r="S132" i="46"/>
  <c r="Y393" i="46"/>
  <c r="I399" i="46"/>
  <c r="C288" i="46"/>
  <c r="I218" i="46"/>
  <c r="G288" i="46"/>
  <c r="I223" i="46"/>
  <c r="C38" i="46"/>
  <c r="G39" i="46"/>
  <c r="C35" i="46"/>
  <c r="I117" i="46"/>
  <c r="I427" i="46"/>
  <c r="H314" i="46"/>
  <c r="I348" i="46"/>
  <c r="I327" i="46"/>
  <c r="I278" i="46"/>
  <c r="D288" i="46"/>
  <c r="I168" i="46"/>
  <c r="D46" i="46"/>
  <c r="G35" i="46"/>
  <c r="C158" i="46"/>
  <c r="H41" i="46"/>
  <c r="I300" i="46"/>
  <c r="I274" i="46"/>
  <c r="I217" i="46"/>
  <c r="C46" i="46"/>
  <c r="I358" i="46"/>
  <c r="I402" i="46"/>
  <c r="S388" i="46"/>
  <c r="C184" i="46"/>
  <c r="E42" i="46"/>
  <c r="H38" i="46"/>
  <c r="H34" i="46"/>
  <c r="I192" i="46"/>
  <c r="D45" i="46"/>
  <c r="D43" i="46"/>
  <c r="H39" i="46"/>
  <c r="E37" i="46"/>
  <c r="N314" i="46"/>
  <c r="AB237" i="46"/>
  <c r="AH237" i="46"/>
  <c r="AB341" i="46"/>
  <c r="AH341" i="46"/>
  <c r="AB315" i="46"/>
  <c r="AE315" i="46"/>
  <c r="AC315" i="46"/>
  <c r="AH315" i="46"/>
  <c r="AG315" i="46"/>
  <c r="Q184" i="46"/>
  <c r="S334" i="46"/>
  <c r="G184" i="46"/>
  <c r="AF159" i="46"/>
  <c r="L340" i="46"/>
  <c r="X159" i="46"/>
  <c r="N418" i="46"/>
  <c r="AI366" i="46"/>
  <c r="N262" i="46"/>
  <c r="S47" i="46"/>
  <c r="AJ47" i="46" s="1"/>
  <c r="X211" i="46"/>
  <c r="Q366" i="46"/>
  <c r="S51" i="46"/>
  <c r="AJ51" i="46" s="1"/>
  <c r="G49" i="46"/>
  <c r="AA237" i="46"/>
  <c r="I436" i="46"/>
  <c r="V159" i="46"/>
  <c r="AI262" i="46"/>
  <c r="X263" i="46" s="1"/>
  <c r="S128" i="46"/>
  <c r="X237" i="46"/>
  <c r="AF237" i="46"/>
  <c r="Z237" i="46"/>
  <c r="AG55" i="46" l="1"/>
  <c r="V55" i="46"/>
  <c r="S444" i="46"/>
  <c r="I413" i="46"/>
  <c r="H49" i="46"/>
  <c r="S340" i="46"/>
  <c r="O341" i="46" s="1"/>
  <c r="H33" i="46"/>
  <c r="H184" i="46"/>
  <c r="AI289" i="46"/>
  <c r="B392" i="46"/>
  <c r="E158" i="46"/>
  <c r="C392" i="46"/>
  <c r="C314" i="46"/>
  <c r="S418" i="46"/>
  <c r="O419" i="46" s="1"/>
  <c r="S36" i="46"/>
  <c r="AJ36" i="46" s="1"/>
  <c r="D236" i="46"/>
  <c r="I283" i="46"/>
  <c r="I123" i="46"/>
  <c r="I114" i="46"/>
  <c r="O54" i="46"/>
  <c r="AI315" i="46"/>
  <c r="G236" i="46"/>
  <c r="E236" i="46"/>
  <c r="G392" i="46"/>
  <c r="L54" i="46"/>
  <c r="S40" i="46"/>
  <c r="AJ40" i="46" s="1"/>
  <c r="I124" i="46"/>
  <c r="E49" i="46"/>
  <c r="I205" i="46"/>
  <c r="I335" i="46"/>
  <c r="I231" i="46"/>
  <c r="Z185" i="46"/>
  <c r="D340" i="46"/>
  <c r="I153" i="46"/>
  <c r="S392" i="46"/>
  <c r="O393" i="46" s="1"/>
  <c r="I439" i="46"/>
  <c r="I126" i="46"/>
  <c r="P393" i="46"/>
  <c r="T392" i="46"/>
  <c r="R393" i="46"/>
  <c r="Q393" i="46"/>
  <c r="L393" i="46"/>
  <c r="M393" i="46"/>
  <c r="Q445" i="46"/>
  <c r="AJ444" i="46"/>
  <c r="O445" i="46"/>
  <c r="M445" i="46"/>
  <c r="P445" i="46"/>
  <c r="T444" i="46"/>
  <c r="L445" i="46"/>
  <c r="N445" i="46"/>
  <c r="R445" i="46"/>
  <c r="L341" i="46"/>
  <c r="N341" i="46"/>
  <c r="T418" i="46"/>
  <c r="P419" i="46"/>
  <c r="M159" i="46"/>
  <c r="P159" i="46"/>
  <c r="O159" i="46"/>
  <c r="T158" i="46"/>
  <c r="N159" i="46"/>
  <c r="Q159" i="46"/>
  <c r="L159" i="46"/>
  <c r="R159" i="46"/>
  <c r="O263" i="46"/>
  <c r="M263" i="46"/>
  <c r="P263" i="46"/>
  <c r="Q263" i="46"/>
  <c r="N263" i="46"/>
  <c r="T262" i="46"/>
  <c r="R263" i="46"/>
  <c r="L263" i="46"/>
  <c r="M315" i="46"/>
  <c r="R315" i="46"/>
  <c r="N315" i="46"/>
  <c r="T314" i="46"/>
  <c r="L315" i="46"/>
  <c r="O315" i="46"/>
  <c r="P315" i="46"/>
  <c r="Q315" i="46"/>
  <c r="I414" i="46"/>
  <c r="H54" i="46"/>
  <c r="B47" i="46"/>
  <c r="D50" i="46"/>
  <c r="I392" i="46"/>
  <c r="I118" i="46"/>
  <c r="G81" i="46"/>
  <c r="E81" i="46"/>
  <c r="H81" i="46"/>
  <c r="C81" i="46"/>
  <c r="F81" i="46"/>
  <c r="D81" i="46"/>
  <c r="B81" i="46"/>
  <c r="AB55" i="46"/>
  <c r="AH55" i="46"/>
  <c r="B48" i="46"/>
  <c r="AI211" i="46"/>
  <c r="I284" i="46"/>
  <c r="I232" i="46"/>
  <c r="AI159" i="46"/>
  <c r="G50" i="46"/>
  <c r="B46" i="46"/>
  <c r="E366" i="46"/>
  <c r="B39" i="46"/>
  <c r="C262" i="46"/>
  <c r="B45" i="46"/>
  <c r="D33" i="46"/>
  <c r="B35" i="46"/>
  <c r="B44" i="46"/>
  <c r="S46" i="46"/>
  <c r="AJ46" i="46" s="1"/>
  <c r="I163" i="46"/>
  <c r="I184" i="46" s="1"/>
  <c r="T236" i="46"/>
  <c r="M237" i="46"/>
  <c r="Q237" i="46"/>
  <c r="O237" i="46"/>
  <c r="L237" i="46"/>
  <c r="P237" i="46"/>
  <c r="N237" i="46"/>
  <c r="R237" i="46"/>
  <c r="AJ33" i="46"/>
  <c r="B40" i="46"/>
  <c r="R54" i="46"/>
  <c r="H418" i="46"/>
  <c r="I119" i="46"/>
  <c r="AA55" i="46"/>
  <c r="Z55" i="46"/>
  <c r="I206" i="46"/>
  <c r="E52" i="46"/>
  <c r="C52" i="46"/>
  <c r="I116" i="46"/>
  <c r="AD55" i="46"/>
  <c r="H236" i="46"/>
  <c r="B418" i="46"/>
  <c r="I137" i="46"/>
  <c r="I158" i="46" s="1"/>
  <c r="D49" i="46"/>
  <c r="I120" i="46"/>
  <c r="C444" i="46"/>
  <c r="H444" i="46"/>
  <c r="I345" i="46"/>
  <c r="I366" i="46" s="1"/>
  <c r="C210" i="46"/>
  <c r="I121" i="46"/>
  <c r="C366" i="46"/>
  <c r="AI419" i="46"/>
  <c r="D158" i="46"/>
  <c r="B314" i="46"/>
  <c r="B41" i="46"/>
  <c r="E50" i="46"/>
  <c r="AI393" i="46"/>
  <c r="N211" i="46"/>
  <c r="Q211" i="46"/>
  <c r="L211" i="46"/>
  <c r="O211" i="46"/>
  <c r="M211" i="46"/>
  <c r="T210" i="46"/>
  <c r="R211" i="46"/>
  <c r="P211" i="46"/>
  <c r="G52" i="46"/>
  <c r="AB263" i="46"/>
  <c r="AE263" i="46"/>
  <c r="AC263" i="46"/>
  <c r="AH263" i="46"/>
  <c r="V263" i="46"/>
  <c r="Z263" i="46"/>
  <c r="AA263" i="46"/>
  <c r="AD263" i="46"/>
  <c r="Y263" i="46"/>
  <c r="AF263" i="46"/>
  <c r="W263" i="46"/>
  <c r="AG263" i="46"/>
  <c r="AB367" i="46"/>
  <c r="AG367" i="46"/>
  <c r="AC367" i="46"/>
  <c r="AH367" i="46"/>
  <c r="AE367" i="46"/>
  <c r="Z367" i="46"/>
  <c r="V367" i="46"/>
  <c r="AF367" i="46"/>
  <c r="AD367" i="46"/>
  <c r="AA367" i="46"/>
  <c r="I115" i="46"/>
  <c r="B38" i="46"/>
  <c r="G444" i="46"/>
  <c r="AI237" i="46"/>
  <c r="C49" i="46"/>
  <c r="C54" i="46" s="1"/>
  <c r="I418" i="46"/>
  <c r="B158" i="46"/>
  <c r="I127" i="46"/>
  <c r="B42" i="46"/>
  <c r="G340" i="46"/>
  <c r="B366" i="46"/>
  <c r="S44" i="46"/>
  <c r="AJ44" i="46" s="1"/>
  <c r="B43" i="46"/>
  <c r="AF55" i="46"/>
  <c r="I293" i="46"/>
  <c r="I314" i="46" s="1"/>
  <c r="B262" i="46"/>
  <c r="B340" i="46"/>
  <c r="M185" i="46"/>
  <c r="Q185" i="46"/>
  <c r="R185" i="46"/>
  <c r="T184" i="46"/>
  <c r="L185" i="46"/>
  <c r="O185" i="46"/>
  <c r="N185" i="46"/>
  <c r="P185" i="46"/>
  <c r="I440" i="46"/>
  <c r="B36" i="46"/>
  <c r="H52" i="46"/>
  <c r="AE55" i="46"/>
  <c r="B210" i="46"/>
  <c r="B288" i="46"/>
  <c r="AB185" i="46"/>
  <c r="AC185" i="46"/>
  <c r="AE185" i="46"/>
  <c r="Y185" i="46"/>
  <c r="V185" i="46"/>
  <c r="AF185" i="46"/>
  <c r="AA185" i="46"/>
  <c r="AD185" i="46"/>
  <c r="W185" i="46"/>
  <c r="AH185" i="46"/>
  <c r="C50" i="46"/>
  <c r="I112" i="46"/>
  <c r="H288" i="46"/>
  <c r="E418" i="46"/>
  <c r="W55" i="46"/>
  <c r="G210" i="46"/>
  <c r="I241" i="46"/>
  <c r="I262" i="46" s="1"/>
  <c r="I319" i="46"/>
  <c r="I340" i="46" s="1"/>
  <c r="S45" i="46"/>
  <c r="AJ45" i="46" s="1"/>
  <c r="M367" i="46"/>
  <c r="O367" i="46"/>
  <c r="N367" i="46"/>
  <c r="P367" i="46"/>
  <c r="Q367" i="46"/>
  <c r="T366" i="46"/>
  <c r="L367" i="46"/>
  <c r="R367" i="46"/>
  <c r="I180" i="46"/>
  <c r="D132" i="46"/>
  <c r="I122" i="46"/>
  <c r="B184" i="46"/>
  <c r="B52" i="46"/>
  <c r="I130" i="46"/>
  <c r="I258" i="46"/>
  <c r="I388" i="46"/>
  <c r="B444" i="46"/>
  <c r="B37" i="46"/>
  <c r="D444" i="46"/>
  <c r="G132" i="46"/>
  <c r="S154" i="46"/>
  <c r="L50" i="46"/>
  <c r="I336" i="46"/>
  <c r="E132" i="46"/>
  <c r="I423" i="46"/>
  <c r="I444" i="46" s="1"/>
  <c r="S34" i="46"/>
  <c r="AJ34" i="46" s="1"/>
  <c r="G33" i="46"/>
  <c r="I33" i="46" s="1"/>
  <c r="I189" i="46"/>
  <c r="I210" i="46" s="1"/>
  <c r="I267" i="46"/>
  <c r="I288" i="46" s="1"/>
  <c r="B34" i="46"/>
  <c r="H262" i="46"/>
  <c r="B236" i="46"/>
  <c r="H392" i="46"/>
  <c r="R133" i="46"/>
  <c r="M133" i="46"/>
  <c r="T132" i="46"/>
  <c r="Q133" i="46"/>
  <c r="N133" i="46"/>
  <c r="O133" i="46"/>
  <c r="L133" i="46"/>
  <c r="P133" i="46"/>
  <c r="N289" i="46"/>
  <c r="Q289" i="46"/>
  <c r="R289" i="46"/>
  <c r="T288" i="46"/>
  <c r="O289" i="46"/>
  <c r="M289" i="46"/>
  <c r="L289" i="46"/>
  <c r="P289" i="46"/>
  <c r="I310" i="46"/>
  <c r="I362" i="46"/>
  <c r="E33" i="46"/>
  <c r="H132" i="46"/>
  <c r="D392" i="46"/>
  <c r="AC55" i="46"/>
  <c r="E314" i="46"/>
  <c r="W367" i="46"/>
  <c r="AG185" i="46"/>
  <c r="N54" i="46"/>
  <c r="E288" i="46"/>
  <c r="X367" i="46"/>
  <c r="M54" i="46"/>
  <c r="I125" i="46"/>
  <c r="C132" i="46"/>
  <c r="E444" i="46"/>
  <c r="X55" i="46"/>
  <c r="G158" i="46"/>
  <c r="I215" i="46"/>
  <c r="I236" i="46" s="1"/>
  <c r="H50" i="46"/>
  <c r="Y55" i="46"/>
  <c r="B54" i="46" l="1"/>
  <c r="S237" i="46"/>
  <c r="M419" i="46"/>
  <c r="Q341" i="46"/>
  <c r="AI55" i="46"/>
  <c r="I81" i="46"/>
  <c r="R419" i="46"/>
  <c r="P341" i="46"/>
  <c r="I132" i="46"/>
  <c r="G133" i="46" s="1"/>
  <c r="Q419" i="46"/>
  <c r="M341" i="46"/>
  <c r="S341" i="46" s="1"/>
  <c r="N419" i="46"/>
  <c r="T340" i="46"/>
  <c r="AI263" i="46"/>
  <c r="L419" i="46"/>
  <c r="S419" i="46" s="1"/>
  <c r="R341" i="46"/>
  <c r="N393" i="46"/>
  <c r="H133" i="46"/>
  <c r="E133" i="46"/>
  <c r="C133" i="46"/>
  <c r="D133" i="46"/>
  <c r="F133" i="46"/>
  <c r="F367" i="46"/>
  <c r="D367" i="46"/>
  <c r="E367" i="46"/>
  <c r="B367" i="46"/>
  <c r="G367" i="46"/>
  <c r="H367" i="46"/>
  <c r="C367" i="46"/>
  <c r="I44" i="46"/>
  <c r="I154" i="46"/>
  <c r="S445" i="46"/>
  <c r="E54" i="46"/>
  <c r="S133" i="46"/>
  <c r="E289" i="46"/>
  <c r="D289" i="46"/>
  <c r="H289" i="46"/>
  <c r="F289" i="46"/>
  <c r="G289" i="46"/>
  <c r="B289" i="46"/>
  <c r="C289" i="46"/>
  <c r="D263" i="46"/>
  <c r="C263" i="46"/>
  <c r="G263" i="46"/>
  <c r="E263" i="46"/>
  <c r="B263" i="46"/>
  <c r="H263" i="46"/>
  <c r="F263" i="46"/>
  <c r="S185" i="46"/>
  <c r="I42" i="46"/>
  <c r="I38" i="46"/>
  <c r="I35" i="46"/>
  <c r="I46" i="46"/>
  <c r="B50" i="46"/>
  <c r="F393" i="46"/>
  <c r="E393" i="46"/>
  <c r="C393" i="46"/>
  <c r="D393" i="46"/>
  <c r="G393" i="46"/>
  <c r="H393" i="46"/>
  <c r="B393" i="46"/>
  <c r="S393" i="46"/>
  <c r="G341" i="46"/>
  <c r="F341" i="46"/>
  <c r="H341" i="46"/>
  <c r="D341" i="46"/>
  <c r="C341" i="46"/>
  <c r="E341" i="46"/>
  <c r="B341" i="46"/>
  <c r="S50" i="46"/>
  <c r="AJ50" i="46" s="1"/>
  <c r="I37" i="46"/>
  <c r="D315" i="46"/>
  <c r="F315" i="46"/>
  <c r="E315" i="46"/>
  <c r="H315" i="46"/>
  <c r="B315" i="46"/>
  <c r="C315" i="46"/>
  <c r="G315" i="46"/>
  <c r="I41" i="46"/>
  <c r="S54" i="46"/>
  <c r="D54" i="46"/>
  <c r="G237" i="46"/>
  <c r="F237" i="46"/>
  <c r="H237" i="46"/>
  <c r="E237" i="46"/>
  <c r="B237" i="46"/>
  <c r="C237" i="46"/>
  <c r="D237" i="46"/>
  <c r="G54" i="46"/>
  <c r="I52" i="46"/>
  <c r="H419" i="46"/>
  <c r="G419" i="46"/>
  <c r="C419" i="46"/>
  <c r="D419" i="46"/>
  <c r="E419" i="46"/>
  <c r="F419" i="46"/>
  <c r="B419" i="46"/>
  <c r="I45" i="46"/>
  <c r="I40" i="46"/>
  <c r="I43" i="46"/>
  <c r="S211" i="46"/>
  <c r="D159" i="46"/>
  <c r="B159" i="46"/>
  <c r="G159" i="46"/>
  <c r="C159" i="46"/>
  <c r="E159" i="46"/>
  <c r="H159" i="46"/>
  <c r="F159" i="46"/>
  <c r="H185" i="46"/>
  <c r="B185" i="46"/>
  <c r="F185" i="46"/>
  <c r="G185" i="46"/>
  <c r="C185" i="46"/>
  <c r="E185" i="46"/>
  <c r="D185" i="46"/>
  <c r="I48" i="46"/>
  <c r="S263" i="46"/>
  <c r="I36" i="46"/>
  <c r="D211" i="46"/>
  <c r="B211" i="46"/>
  <c r="H211" i="46"/>
  <c r="G211" i="46"/>
  <c r="F211" i="46"/>
  <c r="E211" i="46"/>
  <c r="C211" i="46"/>
  <c r="S367" i="46"/>
  <c r="I34" i="46"/>
  <c r="H445" i="46"/>
  <c r="F445" i="46"/>
  <c r="B445" i="46"/>
  <c r="G445" i="46"/>
  <c r="C445" i="46"/>
  <c r="D445" i="46"/>
  <c r="E445" i="46"/>
  <c r="I49" i="46"/>
  <c r="S159" i="46"/>
  <c r="S289" i="46"/>
  <c r="AI185" i="46"/>
  <c r="AI367" i="46"/>
  <c r="I39" i="46"/>
  <c r="I47" i="46"/>
  <c r="S315" i="46"/>
  <c r="I315" i="46" l="1"/>
  <c r="I393" i="46"/>
  <c r="I54" i="46"/>
  <c r="H55" i="46" s="1"/>
  <c r="B133" i="46"/>
  <c r="I237" i="46"/>
  <c r="G55" i="46"/>
  <c r="F55" i="46"/>
  <c r="D55" i="46"/>
  <c r="E55" i="46"/>
  <c r="B55" i="46"/>
  <c r="I341" i="46"/>
  <c r="I50" i="46"/>
  <c r="I419" i="46"/>
  <c r="I211" i="46"/>
  <c r="P55" i="46"/>
  <c r="L55" i="46"/>
  <c r="M55" i="46"/>
  <c r="N55" i="46"/>
  <c r="AJ54" i="46"/>
  <c r="Q55" i="46"/>
  <c r="O55" i="46"/>
  <c r="T54" i="46"/>
  <c r="R55" i="46"/>
  <c r="I289" i="46"/>
  <c r="I367" i="46"/>
  <c r="I445" i="46"/>
  <c r="I159" i="46"/>
  <c r="I263" i="46"/>
  <c r="I133" i="46"/>
  <c r="I185" i="46"/>
  <c r="C55" i="46" l="1"/>
  <c r="I55" i="46"/>
  <c r="S55" i="46"/>
  <c r="AJ55" i="46" s="1"/>
  <c r="AF623" i="40" l="1"/>
  <c r="AF623" i="41"/>
  <c r="AF612" i="43"/>
  <c r="AF612" i="40"/>
  <c r="AF624" i="42"/>
  <c r="AF611" i="42"/>
  <c r="AF623" i="43"/>
  <c r="AF611" i="40"/>
  <c r="AF611" i="41"/>
  <c r="AF624" i="43"/>
  <c r="AF623" i="42"/>
  <c r="AF612" i="41"/>
  <c r="AF624" i="40"/>
  <c r="AF612" i="42"/>
  <c r="AF624" i="41"/>
  <c r="AF611" i="43"/>
  <c r="I573" i="40" l="1"/>
  <c r="I504" i="40" l="1"/>
  <c r="I452" i="40"/>
  <c r="I547" i="40"/>
  <c r="I556" i="40"/>
  <c r="I521" i="40"/>
  <c r="I478" i="40"/>
  <c r="I469" i="40"/>
  <c r="I495" i="40"/>
  <c r="I530" i="40"/>
  <c r="AH53" i="40"/>
  <c r="AF53" i="40"/>
  <c r="I570" i="2"/>
  <c r="I541" i="2"/>
  <c r="I539" i="2"/>
  <c r="I535" i="2"/>
  <c r="I529" i="2"/>
  <c r="I511" i="2"/>
  <c r="I495" i="2"/>
  <c r="I494" i="2"/>
  <c r="I491" i="2"/>
  <c r="I478" i="2"/>
  <c r="AG36" i="40" l="1"/>
  <c r="F62" i="40"/>
  <c r="AD53" i="40"/>
  <c r="I139" i="2"/>
  <c r="I179" i="2"/>
  <c r="I233" i="2"/>
  <c r="I270" i="2"/>
  <c r="I348" i="2"/>
  <c r="AI183" i="40"/>
  <c r="I138" i="2"/>
  <c r="I178" i="2"/>
  <c r="I269" i="2"/>
  <c r="I347" i="2"/>
  <c r="I359" i="2"/>
  <c r="I375" i="2"/>
  <c r="Y53" i="40"/>
  <c r="I458" i="2"/>
  <c r="I479" i="2"/>
  <c r="I489" i="2"/>
  <c r="I504" i="2"/>
  <c r="I514" i="2"/>
  <c r="I521" i="2"/>
  <c r="I554" i="2"/>
  <c r="I564" i="2"/>
  <c r="I572" i="2"/>
  <c r="P105" i="40"/>
  <c r="P27" i="40" s="1"/>
  <c r="AE53" i="40"/>
  <c r="W36" i="40"/>
  <c r="I150" i="2"/>
  <c r="I153" i="2"/>
  <c r="I192" i="2"/>
  <c r="I467" i="2"/>
  <c r="I481" i="2"/>
  <c r="I490" i="2"/>
  <c r="I505" i="2"/>
  <c r="I515" i="2"/>
  <c r="I530" i="2"/>
  <c r="I540" i="2"/>
  <c r="I547" i="2"/>
  <c r="I555" i="2"/>
  <c r="I565" i="2"/>
  <c r="AI417" i="40"/>
  <c r="AI209" i="40"/>
  <c r="AC53" i="40"/>
  <c r="V36" i="40"/>
  <c r="AI114" i="40"/>
  <c r="AI157" i="40"/>
  <c r="I460" i="2"/>
  <c r="I507" i="2"/>
  <c r="I531" i="2"/>
  <c r="I566" i="2"/>
  <c r="Z53" i="40"/>
  <c r="I127" i="2"/>
  <c r="E52" i="2"/>
  <c r="I155" i="2"/>
  <c r="I171" i="2"/>
  <c r="I203" i="2"/>
  <c r="I207" i="2"/>
  <c r="I232" i="2"/>
  <c r="H288" i="2"/>
  <c r="I282" i="2"/>
  <c r="I298" i="2"/>
  <c r="I307" i="2"/>
  <c r="I385" i="2"/>
  <c r="I484" i="2"/>
  <c r="I492" i="2"/>
  <c r="I509" i="2"/>
  <c r="I517" i="2"/>
  <c r="I533" i="2"/>
  <c r="I542" i="2"/>
  <c r="I557" i="2"/>
  <c r="I567" i="2"/>
  <c r="AI339" i="40"/>
  <c r="AI287" i="40"/>
  <c r="AI235" i="40"/>
  <c r="X53" i="40"/>
  <c r="AH36" i="40"/>
  <c r="AA53" i="40"/>
  <c r="I113" i="2"/>
  <c r="I129" i="2"/>
  <c r="I165" i="2"/>
  <c r="I177" i="2"/>
  <c r="I181" i="2"/>
  <c r="I194" i="2"/>
  <c r="I268" i="2"/>
  <c r="I285" i="2"/>
  <c r="I346" i="2"/>
  <c r="I358" i="2"/>
  <c r="I382" i="2"/>
  <c r="I462" i="2"/>
  <c r="I475" i="2"/>
  <c r="I485" i="2"/>
  <c r="I493" i="2"/>
  <c r="I510" i="2"/>
  <c r="I518" i="2"/>
  <c r="I543" i="2"/>
  <c r="I559" i="2"/>
  <c r="I568" i="2"/>
  <c r="AI400" i="40"/>
  <c r="AI166" i="40"/>
  <c r="V53" i="40"/>
  <c r="AI131" i="40"/>
  <c r="W53" i="40"/>
  <c r="I483" i="2"/>
  <c r="I556" i="2"/>
  <c r="H132" i="2"/>
  <c r="I126" i="2"/>
  <c r="I202" i="2"/>
  <c r="I278" i="2"/>
  <c r="I281" i="2"/>
  <c r="I297" i="2"/>
  <c r="I304" i="2"/>
  <c r="I306" i="2"/>
  <c r="I349" i="2"/>
  <c r="I384" i="2"/>
  <c r="I453" i="2"/>
  <c r="F63" i="2"/>
  <c r="I476" i="2"/>
  <c r="I486" i="2"/>
  <c r="I519" i="2"/>
  <c r="I536" i="2"/>
  <c r="I544" i="2"/>
  <c r="I561" i="2"/>
  <c r="I569" i="2"/>
  <c r="G626" i="57"/>
  <c r="I610" i="57"/>
  <c r="AI391" i="40"/>
  <c r="AI348" i="40"/>
  <c r="AI261" i="40"/>
  <c r="AE36" i="40"/>
  <c r="AD36" i="40"/>
  <c r="P88" i="40"/>
  <c r="P10" i="40" s="1"/>
  <c r="AG53" i="40"/>
  <c r="I516" i="2"/>
  <c r="I573" i="2"/>
  <c r="AI296" i="40"/>
  <c r="AI218" i="40"/>
  <c r="I112" i="2"/>
  <c r="I154" i="2"/>
  <c r="I164" i="2"/>
  <c r="I176" i="2"/>
  <c r="I180" i="2"/>
  <c r="I193" i="2"/>
  <c r="I200" i="2"/>
  <c r="I219" i="2"/>
  <c r="I231" i="2"/>
  <c r="I271" i="2"/>
  <c r="I284" i="2"/>
  <c r="I455" i="2"/>
  <c r="I464" i="2"/>
  <c r="I477" i="2"/>
  <c r="I487" i="2"/>
  <c r="I502" i="2"/>
  <c r="I512" i="2"/>
  <c r="I520" i="2"/>
  <c r="I537" i="2"/>
  <c r="I545" i="2"/>
  <c r="I562" i="2"/>
  <c r="I612" i="2"/>
  <c r="AI365" i="40"/>
  <c r="AC36" i="40"/>
  <c r="AA36" i="40"/>
  <c r="F79" i="40"/>
  <c r="H392" i="2"/>
  <c r="I450" i="2"/>
  <c r="AI443" i="40"/>
  <c r="F10" i="40"/>
  <c r="I62" i="40"/>
  <c r="I151" i="2"/>
  <c r="I226" i="2"/>
  <c r="I280" i="2"/>
  <c r="I488" i="2"/>
  <c r="I503" i="2"/>
  <c r="I513" i="2"/>
  <c r="I528" i="2"/>
  <c r="I538" i="2"/>
  <c r="I546" i="2"/>
  <c r="I563" i="2"/>
  <c r="I571" i="2"/>
  <c r="Y36" i="40"/>
  <c r="AI322" i="40"/>
  <c r="AI313" i="40"/>
  <c r="I616" i="57"/>
  <c r="I609" i="57"/>
  <c r="I619" i="57"/>
  <c r="I615" i="57"/>
  <c r="I608" i="57"/>
  <c r="H52" i="2"/>
  <c r="I190" i="2"/>
  <c r="D44" i="2"/>
  <c r="H45" i="2"/>
  <c r="H43" i="2"/>
  <c r="I166" i="2"/>
  <c r="G48" i="2"/>
  <c r="D38" i="2"/>
  <c r="H40" i="2"/>
  <c r="H42" i="2"/>
  <c r="G44" i="2"/>
  <c r="G46" i="2"/>
  <c r="H49" i="2"/>
  <c r="D51" i="2"/>
  <c r="H51" i="2"/>
  <c r="I267" i="2"/>
  <c r="D37" i="2"/>
  <c r="H39" i="2"/>
  <c r="I286" i="2"/>
  <c r="I152" i="2"/>
  <c r="E42" i="2"/>
  <c r="I351" i="2"/>
  <c r="E34" i="2"/>
  <c r="G43" i="2"/>
  <c r="E39" i="2"/>
  <c r="I114" i="2"/>
  <c r="I130" i="2"/>
  <c r="I143" i="2"/>
  <c r="I148" i="2"/>
  <c r="I191" i="2"/>
  <c r="I216" i="2"/>
  <c r="I228" i="2"/>
  <c r="I229" i="2"/>
  <c r="I294" i="2"/>
  <c r="I377" i="2"/>
  <c r="F91" i="2"/>
  <c r="I189" i="2"/>
  <c r="I323" i="2" l="1"/>
  <c r="I618" i="2"/>
  <c r="E48" i="2"/>
  <c r="G47" i="2"/>
  <c r="E51" i="2"/>
  <c r="AI270" i="40"/>
  <c r="AI426" i="40"/>
  <c r="AF36" i="40"/>
  <c r="H50" i="2"/>
  <c r="E46" i="2"/>
  <c r="X36" i="40"/>
  <c r="AI36" i="40" s="1"/>
  <c r="I163" i="2"/>
  <c r="E132" i="2"/>
  <c r="G49" i="2"/>
  <c r="E37" i="2"/>
  <c r="H44" i="2"/>
  <c r="G39" i="2"/>
  <c r="H48" i="2"/>
  <c r="G184" i="2"/>
  <c r="I620" i="57"/>
  <c r="Z36" i="40"/>
  <c r="I611" i="57"/>
  <c r="I428" i="2"/>
  <c r="H626" i="2"/>
  <c r="I610" i="2"/>
  <c r="C36" i="2"/>
  <c r="G51" i="2"/>
  <c r="H46" i="2"/>
  <c r="H35" i="2"/>
  <c r="G36" i="2"/>
  <c r="G37" i="2"/>
  <c r="C37" i="2"/>
  <c r="E49" i="2"/>
  <c r="AI140" i="40"/>
  <c r="I616" i="2"/>
  <c r="I607" i="57"/>
  <c r="G34" i="2"/>
  <c r="G45" i="2"/>
  <c r="C51" i="2"/>
  <c r="G40" i="2"/>
  <c r="G38" i="2"/>
  <c r="G41" i="2"/>
  <c r="E36" i="2"/>
  <c r="AI192" i="40"/>
  <c r="F72" i="2"/>
  <c r="I72" i="2" s="1"/>
  <c r="H41" i="2"/>
  <c r="H37" i="2"/>
  <c r="G35" i="2"/>
  <c r="G42" i="2"/>
  <c r="C38" i="2"/>
  <c r="H34" i="2"/>
  <c r="G50" i="2"/>
  <c r="E41" i="2"/>
  <c r="G52" i="2"/>
  <c r="I614" i="2"/>
  <c r="H36" i="2"/>
  <c r="AI374" i="40"/>
  <c r="E47" i="2"/>
  <c r="E35" i="2"/>
  <c r="H38" i="2"/>
  <c r="E50" i="2"/>
  <c r="H47" i="2"/>
  <c r="AI53" i="40"/>
  <c r="AJ53" i="40" s="1"/>
  <c r="AI244" i="40"/>
  <c r="G366" i="2"/>
  <c r="I299" i="2"/>
  <c r="I168" i="2"/>
  <c r="I411" i="2"/>
  <c r="I354" i="2"/>
  <c r="I611" i="2"/>
  <c r="I612" i="57"/>
  <c r="I463" i="2"/>
  <c r="F73" i="2"/>
  <c r="C626" i="2"/>
  <c r="I116" i="2"/>
  <c r="I527" i="2"/>
  <c r="I295" i="2"/>
  <c r="I332" i="2"/>
  <c r="I608" i="47"/>
  <c r="I623" i="57"/>
  <c r="I137" i="2"/>
  <c r="F74" i="2"/>
  <c r="I452" i="2"/>
  <c r="F62" i="2"/>
  <c r="I468" i="2"/>
  <c r="F78" i="2"/>
  <c r="I388" i="2"/>
  <c r="I142" i="2"/>
  <c r="I208" i="2"/>
  <c r="I355" i="2"/>
  <c r="S218" i="40"/>
  <c r="I195" i="2"/>
  <c r="I620" i="50"/>
  <c r="I618" i="57"/>
  <c r="F60" i="2"/>
  <c r="I374" i="2"/>
  <c r="I363" i="2"/>
  <c r="I296" i="2"/>
  <c r="I115" i="2"/>
  <c r="I337" i="2"/>
  <c r="L36" i="40"/>
  <c r="I608" i="40"/>
  <c r="G210" i="2"/>
  <c r="I398" i="2"/>
  <c r="I605" i="57"/>
  <c r="I63" i="2"/>
  <c r="I356" i="2"/>
  <c r="I372" i="2"/>
  <c r="I174" i="2"/>
  <c r="I425" i="2"/>
  <c r="I400" i="2"/>
  <c r="I437" i="2"/>
  <c r="I390" i="2"/>
  <c r="I615" i="54"/>
  <c r="I614" i="57"/>
  <c r="I259" i="2"/>
  <c r="F65" i="2"/>
  <c r="I461" i="2"/>
  <c r="F71" i="2"/>
  <c r="F77" i="2"/>
  <c r="I466" i="2"/>
  <c r="F76" i="2"/>
  <c r="S114" i="40"/>
  <c r="I613" i="54"/>
  <c r="F95" i="2"/>
  <c r="I387" i="2"/>
  <c r="I255" i="2"/>
  <c r="I293" i="2"/>
  <c r="I221" i="2"/>
  <c r="I145" i="2"/>
  <c r="D47" i="2"/>
  <c r="I436" i="2"/>
  <c r="I173" i="2"/>
  <c r="H340" i="2"/>
  <c r="I611" i="50"/>
  <c r="I624" i="50"/>
  <c r="I612" i="50"/>
  <c r="I623" i="52"/>
  <c r="I613" i="52"/>
  <c r="I622" i="52"/>
  <c r="I624" i="57"/>
  <c r="I613" i="57"/>
  <c r="I625" i="57"/>
  <c r="F75" i="2"/>
  <c r="I465" i="2"/>
  <c r="S192" i="40"/>
  <c r="I345" i="2"/>
  <c r="I224" i="2"/>
  <c r="S400" i="40"/>
  <c r="S296" i="40"/>
  <c r="I245" i="2"/>
  <c r="I620" i="52"/>
  <c r="F93" i="2"/>
  <c r="G392" i="2"/>
  <c r="F89" i="2"/>
  <c r="F11" i="2" s="1"/>
  <c r="I310" i="2"/>
  <c r="I215" i="2"/>
  <c r="I619" i="2"/>
  <c r="I252" i="2"/>
  <c r="I618" i="54"/>
  <c r="I624" i="54"/>
  <c r="I608" i="54"/>
  <c r="I621" i="57"/>
  <c r="I371" i="2"/>
  <c r="S166" i="40"/>
  <c r="F79" i="2"/>
  <c r="I469" i="2"/>
  <c r="I451" i="2"/>
  <c r="F61" i="2"/>
  <c r="I459" i="2"/>
  <c r="F69" i="2"/>
  <c r="F87" i="2"/>
  <c r="I217" i="2"/>
  <c r="I611" i="54"/>
  <c r="I624" i="52"/>
  <c r="I606" i="2"/>
  <c r="F97" i="2"/>
  <c r="I389" i="2"/>
  <c r="I218" i="2"/>
  <c r="I434" i="2"/>
  <c r="I373" i="2"/>
  <c r="I309" i="2"/>
  <c r="I609" i="2"/>
  <c r="I283" i="2"/>
  <c r="C46" i="2"/>
  <c r="I609" i="52"/>
  <c r="I607" i="52"/>
  <c r="I611" i="52"/>
  <c r="I622" i="57"/>
  <c r="I457" i="2"/>
  <c r="F67" i="2"/>
  <c r="F27" i="40"/>
  <c r="I79" i="40"/>
  <c r="Q36" i="40"/>
  <c r="F70" i="2"/>
  <c r="F68" i="2"/>
  <c r="I623" i="54"/>
  <c r="S618" i="57"/>
  <c r="AG618" i="57" s="1"/>
  <c r="Q626" i="57"/>
  <c r="AB630" i="57" s="1"/>
  <c r="S608" i="57"/>
  <c r="AG608" i="57" s="1"/>
  <c r="S619" i="57"/>
  <c r="AG619" i="57" s="1"/>
  <c r="S620" i="57"/>
  <c r="AG620" i="57" s="1"/>
  <c r="S609" i="57"/>
  <c r="AG609" i="57" s="1"/>
  <c r="I617" i="57"/>
  <c r="S613" i="57"/>
  <c r="AG613" i="57" s="1"/>
  <c r="S622" i="57"/>
  <c r="AG622" i="57" s="1"/>
  <c r="S614" i="57"/>
  <c r="AG614" i="57" s="1"/>
  <c r="S607" i="57"/>
  <c r="AG607" i="57" s="1"/>
  <c r="I614" i="55"/>
  <c r="I620" i="55"/>
  <c r="I610" i="55"/>
  <c r="I613" i="55"/>
  <c r="I624" i="55"/>
  <c r="C158" i="2"/>
  <c r="I612" i="53"/>
  <c r="I610" i="53"/>
  <c r="I617" i="52"/>
  <c r="I614" i="53"/>
  <c r="S612" i="52"/>
  <c r="AG612" i="52" s="1"/>
  <c r="S609" i="52"/>
  <c r="AG609" i="52" s="1"/>
  <c r="S624" i="52"/>
  <c r="AG624" i="52" s="1"/>
  <c r="I305" i="2"/>
  <c r="I225" i="2"/>
  <c r="I360" i="2"/>
  <c r="I613" i="51"/>
  <c r="I119" i="2"/>
  <c r="C288" i="2"/>
  <c r="I383" i="2"/>
  <c r="I302" i="2"/>
  <c r="S612" i="50"/>
  <c r="AG612" i="50" s="1"/>
  <c r="G94" i="2"/>
  <c r="G16" i="2" s="1"/>
  <c r="C86" i="2"/>
  <c r="H626" i="47"/>
  <c r="I620" i="48"/>
  <c r="I611" i="48"/>
  <c r="I625" i="48"/>
  <c r="I624" i="48"/>
  <c r="I608" i="48"/>
  <c r="I613" i="48"/>
  <c r="I612" i="48"/>
  <c r="I625" i="46"/>
  <c r="G100" i="2"/>
  <c r="G22" i="2" s="1"/>
  <c r="I637" i="2"/>
  <c r="I201" i="2"/>
  <c r="I319" i="2"/>
  <c r="I624" i="40"/>
  <c r="C35" i="2"/>
  <c r="I429" i="2"/>
  <c r="I247" i="2"/>
  <c r="I610" i="54" l="1"/>
  <c r="S244" i="40"/>
  <c r="I198" i="2"/>
  <c r="I613" i="53"/>
  <c r="I611" i="55"/>
  <c r="S140" i="40"/>
  <c r="I618" i="52"/>
  <c r="I625" i="50"/>
  <c r="S374" i="40"/>
  <c r="I612" i="52"/>
  <c r="I625" i="52"/>
  <c r="I620" i="53"/>
  <c r="D34" i="2"/>
  <c r="S611" i="50"/>
  <c r="AG611" i="50" s="1"/>
  <c r="G96" i="2"/>
  <c r="G18" i="2" s="1"/>
  <c r="I608" i="51"/>
  <c r="S607" i="52"/>
  <c r="AG607" i="52" s="1"/>
  <c r="I622" i="53"/>
  <c r="I608" i="50"/>
  <c r="O626" i="57"/>
  <c r="Y630" i="57" s="1"/>
  <c r="I620" i="51"/>
  <c r="I149" i="2"/>
  <c r="S620" i="52"/>
  <c r="AG620" i="52" s="1"/>
  <c r="I615" i="53"/>
  <c r="S625" i="57"/>
  <c r="AG625" i="57" s="1"/>
  <c r="I615" i="52"/>
  <c r="I612" i="54"/>
  <c r="I614" i="52"/>
  <c r="S348" i="40"/>
  <c r="O36" i="40"/>
  <c r="R36" i="40"/>
  <c r="S624" i="57"/>
  <c r="AG624" i="57" s="1"/>
  <c r="I357" i="2"/>
  <c r="I625" i="51"/>
  <c r="I608" i="55"/>
  <c r="S270" i="40"/>
  <c r="I243" i="2"/>
  <c r="D35" i="2"/>
  <c r="I227" i="2"/>
  <c r="I175" i="2"/>
  <c r="I312" i="2"/>
  <c r="S613" i="52"/>
  <c r="AG613" i="52" s="1"/>
  <c r="I619" i="53"/>
  <c r="I607" i="55"/>
  <c r="S611" i="57"/>
  <c r="AG611" i="57" s="1"/>
  <c r="I607" i="54"/>
  <c r="S322" i="40"/>
  <c r="I608" i="52"/>
  <c r="I610" i="52"/>
  <c r="S606" i="57"/>
  <c r="AG606" i="57" s="1"/>
  <c r="I364" i="2"/>
  <c r="I276" i="2"/>
  <c r="I197" i="2"/>
  <c r="S615" i="52"/>
  <c r="AG615" i="52" s="1"/>
  <c r="I607" i="53"/>
  <c r="S615" i="57"/>
  <c r="AG615" i="57" s="1"/>
  <c r="I609" i="54"/>
  <c r="I218" i="40"/>
  <c r="G314" i="2"/>
  <c r="I613" i="50"/>
  <c r="I605" i="53"/>
  <c r="S615" i="54"/>
  <c r="AG615" i="54" s="1"/>
  <c r="S608" i="54"/>
  <c r="AG608" i="54" s="1"/>
  <c r="I77" i="2"/>
  <c r="I605" i="2"/>
  <c r="C34" i="2"/>
  <c r="C8" i="2" s="1"/>
  <c r="H36" i="40"/>
  <c r="D36" i="40"/>
  <c r="I320" i="2"/>
  <c r="I380" i="2"/>
  <c r="E88" i="2"/>
  <c r="E10" i="2" s="1"/>
  <c r="I620" i="2"/>
  <c r="S624" i="50"/>
  <c r="AG624" i="50" s="1"/>
  <c r="S611" i="47"/>
  <c r="AG611" i="47" s="1"/>
  <c r="I611" i="47"/>
  <c r="I611" i="40"/>
  <c r="I381" i="2"/>
  <c r="C392" i="2"/>
  <c r="H314" i="2"/>
  <c r="H444" i="2"/>
  <c r="I607" i="2"/>
  <c r="S611" i="52"/>
  <c r="AG611" i="52" s="1"/>
  <c r="S610" i="52"/>
  <c r="AG610" i="52" s="1"/>
  <c r="S608" i="52"/>
  <c r="AG608" i="52" s="1"/>
  <c r="I618" i="53"/>
  <c r="S619" i="52"/>
  <c r="AG619" i="52" s="1"/>
  <c r="I619" i="52"/>
  <c r="S610" i="54"/>
  <c r="AG610" i="54" s="1"/>
  <c r="I146" i="2"/>
  <c r="I625" i="55"/>
  <c r="H626" i="55"/>
  <c r="S621" i="57"/>
  <c r="AG621" i="57" s="1"/>
  <c r="I169" i="2"/>
  <c r="I206" i="2"/>
  <c r="S426" i="40"/>
  <c r="D314" i="2"/>
  <c r="C39" i="2"/>
  <c r="F99" i="2"/>
  <c r="F21" i="2" s="1"/>
  <c r="G36" i="40"/>
  <c r="I623" i="48"/>
  <c r="I612" i="40"/>
  <c r="I624" i="2"/>
  <c r="I123" i="2"/>
  <c r="H184" i="2"/>
  <c r="I608" i="53"/>
  <c r="I624" i="53"/>
  <c r="I234" i="2"/>
  <c r="I609" i="55"/>
  <c r="S610" i="57"/>
  <c r="AG610" i="57" s="1"/>
  <c r="S605" i="57"/>
  <c r="S612" i="57"/>
  <c r="AG612" i="57" s="1"/>
  <c r="C184" i="2"/>
  <c r="I147" i="2"/>
  <c r="B132" i="2"/>
  <c r="C626" i="57"/>
  <c r="N36" i="40"/>
  <c r="I60" i="2"/>
  <c r="I118" i="2"/>
  <c r="B40" i="2"/>
  <c r="H626" i="57"/>
  <c r="I78" i="2"/>
  <c r="F26" i="2"/>
  <c r="C36" i="40"/>
  <c r="I79" i="2"/>
  <c r="I140" i="2"/>
  <c r="I374" i="40"/>
  <c r="I407" i="2"/>
  <c r="I633" i="2"/>
  <c r="I641" i="2"/>
  <c r="H97" i="2"/>
  <c r="H19" i="2" s="1"/>
  <c r="I361" i="2"/>
  <c r="F98" i="2"/>
  <c r="F20" i="2" s="1"/>
  <c r="S625" i="50"/>
  <c r="AG625" i="50" s="1"/>
  <c r="F104" i="2"/>
  <c r="G288" i="2"/>
  <c r="I279" i="2"/>
  <c r="F105" i="2"/>
  <c r="F27" i="2" s="1"/>
  <c r="I617" i="2"/>
  <c r="H210" i="2"/>
  <c r="I612" i="51"/>
  <c r="I624" i="51"/>
  <c r="G158" i="2"/>
  <c r="S614" i="52"/>
  <c r="AG614" i="52" s="1"/>
  <c r="S622" i="52"/>
  <c r="AG622" i="52" s="1"/>
  <c r="S623" i="52"/>
  <c r="AG623" i="52" s="1"/>
  <c r="S611" i="54"/>
  <c r="AG611" i="54" s="1"/>
  <c r="S618" i="54"/>
  <c r="AG618" i="54" s="1"/>
  <c r="I620" i="54"/>
  <c r="I379" i="2"/>
  <c r="I167" i="2"/>
  <c r="B184" i="2"/>
  <c r="I71" i="2"/>
  <c r="F19" i="2"/>
  <c r="C210" i="2"/>
  <c r="I449" i="2"/>
  <c r="F59" i="2"/>
  <c r="I74" i="2"/>
  <c r="I608" i="2"/>
  <c r="I386" i="2"/>
  <c r="I639" i="2"/>
  <c r="H87" i="2"/>
  <c r="H9" i="2" s="1"/>
  <c r="I608" i="46"/>
  <c r="S625" i="52"/>
  <c r="AG625" i="52" s="1"/>
  <c r="I623" i="55"/>
  <c r="S625" i="54"/>
  <c r="AG625" i="54" s="1"/>
  <c r="I625" i="54"/>
  <c r="I75" i="2"/>
  <c r="I73" i="2"/>
  <c r="I415" i="2"/>
  <c r="S611" i="40"/>
  <c r="AG611" i="40" s="1"/>
  <c r="I296" i="40"/>
  <c r="I391" i="2"/>
  <c r="H626" i="46"/>
  <c r="I644" i="2"/>
  <c r="S620" i="50"/>
  <c r="AG620" i="50" s="1"/>
  <c r="I624" i="47"/>
  <c r="I623" i="47"/>
  <c r="F96" i="2"/>
  <c r="F18" i="2" s="1"/>
  <c r="I182" i="2"/>
  <c r="C52" i="2"/>
  <c r="C132" i="2"/>
  <c r="F86" i="2"/>
  <c r="F8" i="2" s="1"/>
  <c r="I414" i="2"/>
  <c r="I613" i="2"/>
  <c r="I157" i="2"/>
  <c r="I609" i="53"/>
  <c r="H626" i="53"/>
  <c r="S607" i="54"/>
  <c r="AG607" i="54" s="1"/>
  <c r="I612" i="55"/>
  <c r="I622" i="54"/>
  <c r="I619" i="54"/>
  <c r="S623" i="57"/>
  <c r="AG623" i="57" s="1"/>
  <c r="I70" i="2"/>
  <c r="I275" i="2"/>
  <c r="E33" i="2"/>
  <c r="B236" i="2"/>
  <c r="M36" i="40"/>
  <c r="I76" i="2"/>
  <c r="F24" i="2"/>
  <c r="I62" i="2"/>
  <c r="B288" i="2"/>
  <c r="C33" i="2"/>
  <c r="I410" i="2"/>
  <c r="H366" i="2"/>
  <c r="I612" i="47"/>
  <c r="F100" i="2"/>
  <c r="F22" i="2" s="1"/>
  <c r="I615" i="2"/>
  <c r="S609" i="54"/>
  <c r="AG609" i="54" s="1"/>
  <c r="R626" i="57"/>
  <c r="F17" i="2"/>
  <c r="I69" i="2"/>
  <c r="I426" i="40"/>
  <c r="H158" i="2"/>
  <c r="I322" i="40"/>
  <c r="I140" i="40"/>
  <c r="I399" i="2"/>
  <c r="I427" i="2"/>
  <c r="I270" i="40"/>
  <c r="I131" i="2"/>
  <c r="I325" i="2"/>
  <c r="I403" i="2"/>
  <c r="I166" i="40"/>
  <c r="I348" i="40"/>
  <c r="S608" i="40"/>
  <c r="AG608" i="40" s="1"/>
  <c r="I413" i="2"/>
  <c r="I635" i="2"/>
  <c r="I643" i="2"/>
  <c r="H236" i="2"/>
  <c r="F94" i="2"/>
  <c r="S608" i="47"/>
  <c r="AG608" i="47" s="1"/>
  <c r="H626" i="48"/>
  <c r="I620" i="40"/>
  <c r="H626" i="40"/>
  <c r="I621" i="2"/>
  <c r="D184" i="2"/>
  <c r="I412" i="2"/>
  <c r="H626" i="51"/>
  <c r="I611" i="51"/>
  <c r="I623" i="50"/>
  <c r="G236" i="2"/>
  <c r="I611" i="53"/>
  <c r="S624" i="54"/>
  <c r="AG624" i="54" s="1"/>
  <c r="S623" i="54"/>
  <c r="AG623" i="54" s="1"/>
  <c r="I619" i="55"/>
  <c r="S616" i="57"/>
  <c r="AG616" i="57" s="1"/>
  <c r="I273" i="2"/>
  <c r="F9" i="2"/>
  <c r="I61" i="2"/>
  <c r="C44" i="2"/>
  <c r="I122" i="2"/>
  <c r="I65" i="2"/>
  <c r="F13" i="2"/>
  <c r="I553" i="2"/>
  <c r="B38" i="2"/>
  <c r="F101" i="2"/>
  <c r="F23" i="2" s="1"/>
  <c r="I400" i="40"/>
  <c r="I631" i="2"/>
  <c r="S608" i="50"/>
  <c r="AG608" i="50" s="1"/>
  <c r="S613" i="47"/>
  <c r="AG613" i="47" s="1"/>
  <c r="I613" i="47"/>
  <c r="I277" i="2"/>
  <c r="S613" i="54"/>
  <c r="AG613" i="54" s="1"/>
  <c r="I621" i="55"/>
  <c r="D39" i="2"/>
  <c r="I117" i="2"/>
  <c r="G132" i="2"/>
  <c r="G33" i="2"/>
  <c r="I111" i="2"/>
  <c r="I192" i="40"/>
  <c r="I244" i="40"/>
  <c r="E36" i="40"/>
  <c r="I613" i="40"/>
  <c r="H93" i="2"/>
  <c r="H15" i="2" s="1"/>
  <c r="I640" i="2"/>
  <c r="I611" i="46"/>
  <c r="R626" i="50"/>
  <c r="I625" i="47"/>
  <c r="S620" i="47"/>
  <c r="AG620" i="47" s="1"/>
  <c r="I620" i="47"/>
  <c r="I426" i="2"/>
  <c r="F88" i="2"/>
  <c r="F10" i="2" s="1"/>
  <c r="I205" i="2"/>
  <c r="I128" i="2"/>
  <c r="I416" i="2"/>
  <c r="I199" i="2"/>
  <c r="H626" i="50"/>
  <c r="S618" i="52"/>
  <c r="AG618" i="52" s="1"/>
  <c r="S605" i="52"/>
  <c r="I625" i="53"/>
  <c r="R626" i="52"/>
  <c r="S612" i="54"/>
  <c r="AG612" i="54" s="1"/>
  <c r="I618" i="55"/>
  <c r="I605" i="55"/>
  <c r="I615" i="55"/>
  <c r="I614" i="54"/>
  <c r="I622" i="55"/>
  <c r="I68" i="2"/>
  <c r="F16" i="2"/>
  <c r="F15" i="2"/>
  <c r="I67" i="2"/>
  <c r="I141" i="2"/>
  <c r="B158" i="2"/>
  <c r="B39" i="2"/>
  <c r="I242" i="2"/>
  <c r="I501" i="2"/>
  <c r="S605" i="54"/>
  <c r="S617" i="57"/>
  <c r="AG617" i="57" s="1"/>
  <c r="S608" i="55"/>
  <c r="AG608" i="55" s="1"/>
  <c r="S611" i="53"/>
  <c r="AG611" i="53" s="1"/>
  <c r="S612" i="53"/>
  <c r="AG612" i="53" s="1"/>
  <c r="S619" i="53"/>
  <c r="AG619" i="53" s="1"/>
  <c r="S624" i="53"/>
  <c r="AG624" i="53" s="1"/>
  <c r="G98" i="2"/>
  <c r="G20" i="2" s="1"/>
  <c r="D88" i="2"/>
  <c r="H94" i="2"/>
  <c r="H16" i="2" s="1"/>
  <c r="C89" i="2"/>
  <c r="C11" i="2" s="1"/>
  <c r="D104" i="2"/>
  <c r="E86" i="2"/>
  <c r="E8" i="2" s="1"/>
  <c r="E87" i="2"/>
  <c r="E9" i="2" s="1"/>
  <c r="D99" i="2"/>
  <c r="D21" i="2" s="1"/>
  <c r="E89" i="2"/>
  <c r="E11" i="2" s="1"/>
  <c r="G89" i="2"/>
  <c r="G11" i="2" s="1"/>
  <c r="D89" i="2"/>
  <c r="D11" i="2" s="1"/>
  <c r="C99" i="2"/>
  <c r="H100" i="2"/>
  <c r="H22" i="2" s="1"/>
  <c r="C45" i="2"/>
  <c r="C100" i="2"/>
  <c r="D96" i="2"/>
  <c r="D18" i="2" s="1"/>
  <c r="H96" i="2"/>
  <c r="H18" i="2" s="1"/>
  <c r="D91" i="2"/>
  <c r="E100" i="2"/>
  <c r="E22" i="2" s="1"/>
  <c r="S612" i="47"/>
  <c r="AG612" i="47" s="1"/>
  <c r="S612" i="51"/>
  <c r="AG612" i="51" s="1"/>
  <c r="S611" i="51"/>
  <c r="AG611" i="51" s="1"/>
  <c r="H101" i="2"/>
  <c r="H23" i="2" s="1"/>
  <c r="H91" i="2"/>
  <c r="H13" i="2" s="1"/>
  <c r="E104" i="2"/>
  <c r="E26" i="2" s="1"/>
  <c r="G86" i="2"/>
  <c r="G8" i="2" s="1"/>
  <c r="E96" i="2"/>
  <c r="G95" i="2"/>
  <c r="G17" i="2" s="1"/>
  <c r="H95" i="2"/>
  <c r="H17" i="2" s="1"/>
  <c r="C91" i="2"/>
  <c r="C101" i="2"/>
  <c r="G101" i="2"/>
  <c r="G23" i="2" s="1"/>
  <c r="G91" i="2"/>
  <c r="G13" i="2" s="1"/>
  <c r="D101" i="2"/>
  <c r="E98" i="2"/>
  <c r="E20" i="2" s="1"/>
  <c r="E45" i="2"/>
  <c r="G104" i="2"/>
  <c r="G26" i="2" s="1"/>
  <c r="H88" i="2"/>
  <c r="H10" i="2" s="1"/>
  <c r="H104" i="2"/>
  <c r="H26" i="2" s="1"/>
  <c r="C88" i="2"/>
  <c r="C10" i="2" s="1"/>
  <c r="D98" i="2"/>
  <c r="E93" i="2"/>
  <c r="E15" i="2" s="1"/>
  <c r="S625" i="48"/>
  <c r="AG625" i="48" s="1"/>
  <c r="S611" i="48"/>
  <c r="AG611" i="48" s="1"/>
  <c r="C626" i="48"/>
  <c r="S612" i="48"/>
  <c r="AG612" i="48" s="1"/>
  <c r="S613" i="48"/>
  <c r="AG613" i="48" s="1"/>
  <c r="S608" i="48"/>
  <c r="AG608" i="48" s="1"/>
  <c r="S624" i="48"/>
  <c r="AG624" i="48" s="1"/>
  <c r="S620" i="48"/>
  <c r="AG620" i="48" s="1"/>
  <c r="C95" i="2"/>
  <c r="D95" i="2"/>
  <c r="R626" i="46"/>
  <c r="S608" i="46"/>
  <c r="AG608" i="46" s="1"/>
  <c r="I623" i="46"/>
  <c r="I620" i="46"/>
  <c r="I624" i="46"/>
  <c r="S625" i="46"/>
  <c r="AG625" i="46" s="1"/>
  <c r="E101" i="2"/>
  <c r="E23" i="2" s="1"/>
  <c r="E95" i="2"/>
  <c r="I251" i="2"/>
  <c r="D49" i="2"/>
  <c r="D23" i="2" s="1"/>
  <c r="I250" i="2"/>
  <c r="D53" i="2"/>
  <c r="H262" i="2"/>
  <c r="G262" i="2"/>
  <c r="E53" i="2"/>
  <c r="S613" i="40"/>
  <c r="AG613" i="40" s="1"/>
  <c r="S612" i="40"/>
  <c r="AG612" i="40" s="1"/>
  <c r="S624" i="40"/>
  <c r="AG624" i="40" s="1"/>
  <c r="S623" i="40"/>
  <c r="AG623" i="40" s="1"/>
  <c r="S620" i="40"/>
  <c r="AG620" i="40" s="1"/>
  <c r="D132" i="2" l="1"/>
  <c r="I606" i="57"/>
  <c r="I626" i="57" s="1"/>
  <c r="E626" i="57"/>
  <c r="S611" i="46"/>
  <c r="AG611" i="46" s="1"/>
  <c r="I439" i="2"/>
  <c r="I438" i="2"/>
  <c r="I612" i="46"/>
  <c r="D418" i="2"/>
  <c r="R626" i="55"/>
  <c r="I606" i="55"/>
  <c r="B53" i="2"/>
  <c r="C262" i="2"/>
  <c r="S621" i="52"/>
  <c r="AG621" i="52" s="1"/>
  <c r="I621" i="53"/>
  <c r="I606" i="53"/>
  <c r="I623" i="53"/>
  <c r="I613" i="46"/>
  <c r="I406" i="2"/>
  <c r="I623" i="51"/>
  <c r="H626" i="54"/>
  <c r="I645" i="2"/>
  <c r="C53" i="2"/>
  <c r="C49" i="2"/>
  <c r="C23" i="2" s="1"/>
  <c r="I431" i="2"/>
  <c r="D41" i="2"/>
  <c r="I258" i="2"/>
  <c r="R626" i="47"/>
  <c r="C418" i="2"/>
  <c r="R626" i="54"/>
  <c r="I623" i="40"/>
  <c r="E19" i="2"/>
  <c r="C87" i="2"/>
  <c r="C9" i="2" s="1"/>
  <c r="S624" i="51"/>
  <c r="AG624" i="51" s="1"/>
  <c r="S620" i="51"/>
  <c r="AG620" i="51" s="1"/>
  <c r="S623" i="55"/>
  <c r="AG623" i="55" s="1"/>
  <c r="S605" i="55"/>
  <c r="S621" i="55"/>
  <c r="AG621" i="55" s="1"/>
  <c r="S618" i="55"/>
  <c r="AG618" i="55" s="1"/>
  <c r="D262" i="2"/>
  <c r="I241" i="2"/>
  <c r="D33" i="2"/>
  <c r="S606" i="54"/>
  <c r="AG606" i="54" s="1"/>
  <c r="C42" i="2"/>
  <c r="I120" i="2"/>
  <c r="B91" i="2"/>
  <c r="B13" i="2" s="1"/>
  <c r="I13" i="2" s="1"/>
  <c r="D627" i="57"/>
  <c r="F627" i="57"/>
  <c r="B627" i="57"/>
  <c r="E627" i="57"/>
  <c r="H627" i="57"/>
  <c r="C627" i="57"/>
  <c r="G627" i="57"/>
  <c r="AF631" i="57"/>
  <c r="I333" i="2"/>
  <c r="B47" i="2"/>
  <c r="AG605" i="57"/>
  <c r="S626" i="57"/>
  <c r="S36" i="40"/>
  <c r="AJ36" i="40" s="1"/>
  <c r="AG605" i="54"/>
  <c r="I338" i="2"/>
  <c r="D340" i="2"/>
  <c r="I257" i="2"/>
  <c r="B49" i="2"/>
  <c r="I432" i="2"/>
  <c r="I595" i="2"/>
  <c r="B101" i="2"/>
  <c r="I101" i="2" s="1"/>
  <c r="I440" i="2"/>
  <c r="H99" i="2"/>
  <c r="H21" i="2" s="1"/>
  <c r="I335" i="2"/>
  <c r="B98" i="2"/>
  <c r="C626" i="50"/>
  <c r="I435" i="2"/>
  <c r="S613" i="50"/>
  <c r="AG613" i="50" s="1"/>
  <c r="B96" i="2"/>
  <c r="G88" i="2"/>
  <c r="G10" i="2" s="1"/>
  <c r="R626" i="53"/>
  <c r="S605" i="53"/>
  <c r="S624" i="55"/>
  <c r="AG624" i="55" s="1"/>
  <c r="S612" i="55"/>
  <c r="AG612" i="55" s="1"/>
  <c r="D13" i="2"/>
  <c r="D392" i="2"/>
  <c r="D236" i="2"/>
  <c r="C626" i="40"/>
  <c r="I336" i="2"/>
  <c r="M626" i="57"/>
  <c r="I647" i="2"/>
  <c r="C236" i="2"/>
  <c r="I223" i="2"/>
  <c r="I365" i="2"/>
  <c r="I650" i="2"/>
  <c r="D43" i="2"/>
  <c r="D17" i="2" s="1"/>
  <c r="I121" i="2"/>
  <c r="I287" i="2"/>
  <c r="G93" i="2"/>
  <c r="G15" i="2" s="1"/>
  <c r="S623" i="51"/>
  <c r="AG623" i="51" s="1"/>
  <c r="B100" i="2"/>
  <c r="S610" i="55"/>
  <c r="AG610" i="55" s="1"/>
  <c r="I321" i="2"/>
  <c r="B35" i="2"/>
  <c r="I59" i="2"/>
  <c r="I156" i="2"/>
  <c r="D52" i="2"/>
  <c r="D26" i="2" s="1"/>
  <c r="D46" i="2"/>
  <c r="D20" i="2" s="1"/>
  <c r="I124" i="2"/>
  <c r="E44" i="2"/>
  <c r="E18" i="2" s="1"/>
  <c r="B104" i="2"/>
  <c r="S623" i="47"/>
  <c r="AG623" i="47" s="1"/>
  <c r="S621" i="53"/>
  <c r="AG621" i="53" s="1"/>
  <c r="S623" i="53"/>
  <c r="AG623" i="53" s="1"/>
  <c r="S620" i="53"/>
  <c r="AG620" i="53" s="1"/>
  <c r="S618" i="53"/>
  <c r="AG618" i="53" s="1"/>
  <c r="S622" i="55"/>
  <c r="AG622" i="55" s="1"/>
  <c r="S620" i="55"/>
  <c r="AG620" i="55" s="1"/>
  <c r="S611" i="55"/>
  <c r="AG611" i="55" s="1"/>
  <c r="I617" i="54"/>
  <c r="I254" i="2"/>
  <c r="B46" i="2"/>
  <c r="S621" i="54"/>
  <c r="AG621" i="54" s="1"/>
  <c r="S606" i="52"/>
  <c r="AG606" i="52" s="1"/>
  <c r="C41" i="2"/>
  <c r="I209" i="2"/>
  <c r="B210" i="2"/>
  <c r="D48" i="2"/>
  <c r="I204" i="2"/>
  <c r="F85" i="2"/>
  <c r="I642" i="2"/>
  <c r="I605" i="54"/>
  <c r="I632" i="2"/>
  <c r="I409" i="2"/>
  <c r="S613" i="51"/>
  <c r="AG613" i="51" s="1"/>
  <c r="I331" i="2"/>
  <c r="I328" i="2"/>
  <c r="R626" i="40"/>
  <c r="S609" i="55"/>
  <c r="AG609" i="55" s="1"/>
  <c r="C43" i="2"/>
  <c r="C17" i="2" s="1"/>
  <c r="I303" i="2"/>
  <c r="I606" i="52"/>
  <c r="C626" i="52"/>
  <c r="S620" i="54"/>
  <c r="AG620" i="54" s="1"/>
  <c r="I424" i="2"/>
  <c r="B34" i="2"/>
  <c r="I260" i="2"/>
  <c r="B52" i="2"/>
  <c r="I256" i="2"/>
  <c r="G97" i="2"/>
  <c r="G19" i="2" s="1"/>
  <c r="S624" i="47"/>
  <c r="AG624" i="47" s="1"/>
  <c r="H86" i="2"/>
  <c r="H8" i="2" s="1"/>
  <c r="S608" i="51"/>
  <c r="AG608" i="51" s="1"/>
  <c r="C626" i="51"/>
  <c r="B89" i="2"/>
  <c r="H89" i="2"/>
  <c r="H11" i="2" s="1"/>
  <c r="S614" i="55"/>
  <c r="AG614" i="55" s="1"/>
  <c r="S625" i="55"/>
  <c r="AG625" i="55" s="1"/>
  <c r="S619" i="55"/>
  <c r="AG619" i="55" s="1"/>
  <c r="I301" i="2"/>
  <c r="I353" i="2"/>
  <c r="H53" i="2"/>
  <c r="I651" i="2"/>
  <c r="B392" i="2"/>
  <c r="I405" i="2"/>
  <c r="H418" i="2"/>
  <c r="H33" i="2"/>
  <c r="B42" i="2"/>
  <c r="I313" i="2"/>
  <c r="D45" i="2"/>
  <c r="G99" i="2"/>
  <c r="G21" i="2" s="1"/>
  <c r="S615" i="55"/>
  <c r="AG615" i="55" s="1"/>
  <c r="D36" i="2"/>
  <c r="D10" i="2" s="1"/>
  <c r="I244" i="2"/>
  <c r="I249" i="2"/>
  <c r="B99" i="2"/>
  <c r="R626" i="48"/>
  <c r="C626" i="46"/>
  <c r="S625" i="47"/>
  <c r="AG625" i="47" s="1"/>
  <c r="G418" i="2"/>
  <c r="I327" i="2"/>
  <c r="S623" i="50"/>
  <c r="AG623" i="50" s="1"/>
  <c r="I253" i="2"/>
  <c r="S607" i="53"/>
  <c r="AG607" i="53" s="1"/>
  <c r="S625" i="53"/>
  <c r="AG625" i="53" s="1"/>
  <c r="S609" i="53"/>
  <c r="AG609" i="53" s="1"/>
  <c r="S606" i="53"/>
  <c r="AG606" i="53" s="1"/>
  <c r="S606" i="55"/>
  <c r="AG606" i="55" s="1"/>
  <c r="D288" i="2"/>
  <c r="I183" i="2"/>
  <c r="I114" i="40"/>
  <c r="I401" i="2"/>
  <c r="B37" i="2"/>
  <c r="B418" i="2"/>
  <c r="I397" i="2"/>
  <c r="B33" i="2"/>
  <c r="B262" i="2"/>
  <c r="S619" i="54"/>
  <c r="AG619" i="54" s="1"/>
  <c r="I235" i="2"/>
  <c r="B45" i="2"/>
  <c r="C13" i="2"/>
  <c r="I605" i="52"/>
  <c r="I646" i="2"/>
  <c r="I408" i="2"/>
  <c r="B44" i="2"/>
  <c r="H626" i="52"/>
  <c r="D210" i="2"/>
  <c r="I433" i="2"/>
  <c r="I334" i="2"/>
  <c r="R626" i="51"/>
  <c r="AG605" i="52"/>
  <c r="I621" i="54"/>
  <c r="C105" i="2"/>
  <c r="C27" i="2" s="1"/>
  <c r="C444" i="2"/>
  <c r="I261" i="2"/>
  <c r="I329" i="2"/>
  <c r="E99" i="2"/>
  <c r="E21" i="2" s="1"/>
  <c r="S623" i="48"/>
  <c r="AG623" i="48" s="1"/>
  <c r="C96" i="2"/>
  <c r="C98" i="2"/>
  <c r="C20" i="2" s="1"/>
  <c r="S608" i="53"/>
  <c r="AG608" i="53" s="1"/>
  <c r="S607" i="55"/>
  <c r="AG607" i="55" s="1"/>
  <c r="S614" i="54"/>
  <c r="AG614" i="54" s="1"/>
  <c r="B36" i="40"/>
  <c r="C314" i="2"/>
  <c r="C48" i="2"/>
  <c r="C22" i="2" s="1"/>
  <c r="I308" i="2"/>
  <c r="C47" i="2"/>
  <c r="C21" i="2" s="1"/>
  <c r="I125" i="2"/>
  <c r="I634" i="2"/>
  <c r="G340" i="2"/>
  <c r="S625" i="51"/>
  <c r="AG625" i="51" s="1"/>
  <c r="G444" i="2"/>
  <c r="I39" i="2"/>
  <c r="I172" i="2"/>
  <c r="D42" i="2"/>
  <c r="I589" i="2"/>
  <c r="B95" i="2"/>
  <c r="I95" i="2" s="1"/>
  <c r="G87" i="2"/>
  <c r="G9" i="2" s="1"/>
  <c r="M626" i="47"/>
  <c r="C626" i="47"/>
  <c r="I442" i="2"/>
  <c r="H98" i="2"/>
  <c r="H20" i="2" s="1"/>
  <c r="S610" i="53"/>
  <c r="AG610" i="53" s="1"/>
  <c r="S614" i="53"/>
  <c r="AG614" i="53" s="1"/>
  <c r="S615" i="53"/>
  <c r="AG615" i="53" s="1"/>
  <c r="S622" i="53"/>
  <c r="AG622" i="53" s="1"/>
  <c r="S613" i="53"/>
  <c r="AG613" i="53" s="1"/>
  <c r="S613" i="55"/>
  <c r="AG613" i="55" s="1"/>
  <c r="B43" i="2"/>
  <c r="C18" i="2"/>
  <c r="I621" i="52"/>
  <c r="I322" i="2"/>
  <c r="B36" i="2"/>
  <c r="I606" i="54"/>
  <c r="S622" i="54"/>
  <c r="AG622" i="54" s="1"/>
  <c r="D444" i="2"/>
  <c r="I423" i="2"/>
  <c r="I230" i="2"/>
  <c r="B48" i="2"/>
  <c r="G88" i="57"/>
  <c r="G10" i="57" s="1"/>
  <c r="H95" i="57"/>
  <c r="H17" i="57" s="1"/>
  <c r="G89" i="57"/>
  <c r="G11" i="57" s="1"/>
  <c r="H90" i="57"/>
  <c r="H12" i="57" s="1"/>
  <c r="G100" i="57"/>
  <c r="G22" i="57" s="1"/>
  <c r="E88" i="57"/>
  <c r="E10" i="57" s="1"/>
  <c r="E87" i="57"/>
  <c r="G93" i="57"/>
  <c r="G15" i="57" s="1"/>
  <c r="D97" i="57"/>
  <c r="D19" i="57" s="1"/>
  <c r="D104" i="57"/>
  <c r="D26" i="57" s="1"/>
  <c r="C104" i="57"/>
  <c r="C26" i="57" s="1"/>
  <c r="H89" i="57"/>
  <c r="H11" i="57" s="1"/>
  <c r="C100" i="57"/>
  <c r="C22" i="57" s="1"/>
  <c r="H97" i="57"/>
  <c r="H19" i="57" s="1"/>
  <c r="H94" i="57"/>
  <c r="H16" i="57" s="1"/>
  <c r="G105" i="57"/>
  <c r="G27" i="57" s="1"/>
  <c r="E105" i="57"/>
  <c r="E27" i="57" s="1"/>
  <c r="G100" i="55"/>
  <c r="G22" i="55" s="1"/>
  <c r="C93" i="2"/>
  <c r="D93" i="2"/>
  <c r="D15" i="2" s="1"/>
  <c r="E94" i="2"/>
  <c r="E16" i="2" s="1"/>
  <c r="G100" i="52"/>
  <c r="G22" i="52" s="1"/>
  <c r="H100" i="52"/>
  <c r="H22" i="52" s="1"/>
  <c r="G88" i="52"/>
  <c r="G10" i="52" s="1"/>
  <c r="G98" i="52"/>
  <c r="G20" i="52" s="1"/>
  <c r="H93" i="52"/>
  <c r="H15" i="52" s="1"/>
  <c r="E99" i="52"/>
  <c r="E21" i="52" s="1"/>
  <c r="H98" i="52"/>
  <c r="H20" i="52" s="1"/>
  <c r="E90" i="52"/>
  <c r="E12" i="52" s="1"/>
  <c r="E105" i="52"/>
  <c r="E27" i="52" s="1"/>
  <c r="D94" i="2"/>
  <c r="C94" i="2"/>
  <c r="D87" i="2"/>
  <c r="D9" i="2" s="1"/>
  <c r="C104" i="2"/>
  <c r="C26" i="2" s="1"/>
  <c r="D105" i="2"/>
  <c r="D27" i="2" s="1"/>
  <c r="D100" i="2"/>
  <c r="H105" i="2"/>
  <c r="D97" i="2"/>
  <c r="E91" i="2"/>
  <c r="E13" i="2" s="1"/>
  <c r="M626" i="51"/>
  <c r="E97" i="2"/>
  <c r="C97" i="2"/>
  <c r="C19" i="2" s="1"/>
  <c r="D86" i="2"/>
  <c r="D8" i="2" s="1"/>
  <c r="H90" i="48"/>
  <c r="H12" i="48" s="1"/>
  <c r="G100" i="47"/>
  <c r="G22" i="47" s="1"/>
  <c r="H95" i="46"/>
  <c r="H17" i="46" s="1"/>
  <c r="S624" i="46"/>
  <c r="AG624" i="46" s="1"/>
  <c r="S612" i="46"/>
  <c r="AG612" i="46" s="1"/>
  <c r="S620" i="46"/>
  <c r="AG620" i="46" s="1"/>
  <c r="S623" i="46"/>
  <c r="AG623" i="46" s="1"/>
  <c r="S613" i="46"/>
  <c r="AG613" i="46" s="1"/>
  <c r="I625" i="40"/>
  <c r="M626" i="40"/>
  <c r="B340" i="2" l="1"/>
  <c r="C87" i="57"/>
  <c r="C9" i="57" s="1"/>
  <c r="H90" i="47"/>
  <c r="H12" i="47" s="1"/>
  <c r="I593" i="2"/>
  <c r="I89" i="2"/>
  <c r="G100" i="51"/>
  <c r="G22" i="51" s="1"/>
  <c r="I330" i="2"/>
  <c r="B41" i="2"/>
  <c r="H100" i="57"/>
  <c r="H22" i="57" s="1"/>
  <c r="D105" i="57"/>
  <c r="D27" i="57" s="1"/>
  <c r="I132" i="2"/>
  <c r="F133" i="2" s="1"/>
  <c r="I590" i="2"/>
  <c r="I98" i="2"/>
  <c r="G95" i="46"/>
  <c r="G17" i="46" s="1"/>
  <c r="E98" i="52"/>
  <c r="E20" i="52" s="1"/>
  <c r="C100" i="52"/>
  <c r="C22" i="52" s="1"/>
  <c r="D88" i="57"/>
  <c r="D10" i="57" s="1"/>
  <c r="C626" i="54"/>
  <c r="C105" i="50"/>
  <c r="C27" i="50" s="1"/>
  <c r="E98" i="57"/>
  <c r="E20" i="57" s="1"/>
  <c r="G90" i="47"/>
  <c r="G12" i="47" s="1"/>
  <c r="H88" i="52"/>
  <c r="H10" i="52" s="1"/>
  <c r="H87" i="52"/>
  <c r="H9" i="52" s="1"/>
  <c r="H95" i="50"/>
  <c r="H17" i="50" s="1"/>
  <c r="G100" i="46"/>
  <c r="G22" i="46" s="1"/>
  <c r="I598" i="2"/>
  <c r="G103" i="47"/>
  <c r="G25" i="47" s="1"/>
  <c r="D87" i="52"/>
  <c r="D9" i="52" s="1"/>
  <c r="G105" i="52"/>
  <c r="G27" i="52" s="1"/>
  <c r="E88" i="52"/>
  <c r="E10" i="52" s="1"/>
  <c r="C105" i="52"/>
  <c r="C27" i="52" s="1"/>
  <c r="C105" i="57"/>
  <c r="G89" i="53"/>
  <c r="G11" i="53" s="1"/>
  <c r="I104" i="2"/>
  <c r="G100" i="53"/>
  <c r="G22" i="53" s="1"/>
  <c r="I133" i="2"/>
  <c r="B133" i="2"/>
  <c r="E9" i="57"/>
  <c r="I643" i="51"/>
  <c r="I644" i="50"/>
  <c r="G104" i="47"/>
  <c r="G26" i="47" s="1"/>
  <c r="H89" i="50"/>
  <c r="H11" i="50" s="1"/>
  <c r="I33" i="2"/>
  <c r="B26" i="2"/>
  <c r="I26" i="2" s="1"/>
  <c r="I52" i="2"/>
  <c r="B21" i="2"/>
  <c r="I21" i="2" s="1"/>
  <c r="I47" i="2"/>
  <c r="D85" i="2"/>
  <c r="E90" i="50"/>
  <c r="E12" i="50" s="1"/>
  <c r="G94" i="48"/>
  <c r="G16" i="48" s="1"/>
  <c r="I650" i="50"/>
  <c r="E90" i="46"/>
  <c r="E12" i="46" s="1"/>
  <c r="E98" i="54"/>
  <c r="E20" i="54" s="1"/>
  <c r="H105" i="47"/>
  <c r="H27" i="47" s="1"/>
  <c r="N88" i="55"/>
  <c r="N10" i="55" s="1"/>
  <c r="I46" i="2"/>
  <c r="B20" i="2"/>
  <c r="I20" i="2" s="1"/>
  <c r="B85" i="2"/>
  <c r="E90" i="48"/>
  <c r="E12" i="48" s="1"/>
  <c r="G100" i="50"/>
  <c r="G22" i="50" s="1"/>
  <c r="G88" i="50"/>
  <c r="G10" i="50" s="1"/>
  <c r="R94" i="47"/>
  <c r="R16" i="47" s="1"/>
  <c r="H94" i="47"/>
  <c r="H16" i="47" s="1"/>
  <c r="O87" i="51"/>
  <c r="O9" i="51" s="1"/>
  <c r="E87" i="51"/>
  <c r="E9" i="51" s="1"/>
  <c r="H98" i="51"/>
  <c r="H20" i="51" s="1"/>
  <c r="N103" i="50"/>
  <c r="N25" i="50" s="1"/>
  <c r="D103" i="50"/>
  <c r="D25" i="50" s="1"/>
  <c r="G93" i="47"/>
  <c r="G15" i="47" s="1"/>
  <c r="D103" i="46"/>
  <c r="D25" i="46" s="1"/>
  <c r="Q98" i="46"/>
  <c r="Q20" i="46" s="1"/>
  <c r="G98" i="46"/>
  <c r="G20" i="46" s="1"/>
  <c r="E104" i="46"/>
  <c r="E26" i="46" s="1"/>
  <c r="I591" i="2"/>
  <c r="B97" i="2"/>
  <c r="I97" i="2" s="1"/>
  <c r="G105" i="46"/>
  <c r="G27" i="46" s="1"/>
  <c r="C100" i="48"/>
  <c r="C22" i="48" s="1"/>
  <c r="O99" i="40"/>
  <c r="E99" i="40"/>
  <c r="H88" i="46"/>
  <c r="H10" i="46" s="1"/>
  <c r="G105" i="51"/>
  <c r="G27" i="51" s="1"/>
  <c r="C93" i="40"/>
  <c r="H100" i="48"/>
  <c r="H22" i="48" s="1"/>
  <c r="G103" i="48"/>
  <c r="G25" i="48" s="1"/>
  <c r="H103" i="46"/>
  <c r="H25" i="46" s="1"/>
  <c r="H89" i="52"/>
  <c r="H11" i="52" s="1"/>
  <c r="O99" i="51"/>
  <c r="O21" i="51" s="1"/>
  <c r="E99" i="51"/>
  <c r="E21" i="51" s="1"/>
  <c r="H97" i="52"/>
  <c r="H19" i="52" s="1"/>
  <c r="C103" i="47"/>
  <c r="C25" i="47" s="1"/>
  <c r="G87" i="53"/>
  <c r="G9" i="53" s="1"/>
  <c r="Q87" i="50"/>
  <c r="Q9" i="50" s="1"/>
  <c r="G87" i="50"/>
  <c r="G9" i="50" s="1"/>
  <c r="H103" i="50"/>
  <c r="H25" i="50" s="1"/>
  <c r="H87" i="54"/>
  <c r="H9" i="54" s="1"/>
  <c r="C104" i="54"/>
  <c r="H105" i="52"/>
  <c r="H27" i="52" s="1"/>
  <c r="Q105" i="55"/>
  <c r="H104" i="55"/>
  <c r="H93" i="57"/>
  <c r="H15" i="57" s="1"/>
  <c r="G98" i="57"/>
  <c r="G20" i="57" s="1"/>
  <c r="H88" i="57"/>
  <c r="H10" i="57" s="1"/>
  <c r="E97" i="57"/>
  <c r="E19" i="57" s="1"/>
  <c r="I48" i="2"/>
  <c r="B22" i="2"/>
  <c r="B17" i="2"/>
  <c r="G89" i="51"/>
  <c r="G11" i="51" s="1"/>
  <c r="I36" i="40"/>
  <c r="E87" i="54"/>
  <c r="E9" i="54" s="1"/>
  <c r="H95" i="47"/>
  <c r="H17" i="47" s="1"/>
  <c r="I99" i="2"/>
  <c r="H105" i="57"/>
  <c r="H27" i="57" s="1"/>
  <c r="C15" i="2"/>
  <c r="I592" i="2"/>
  <c r="AG605" i="55"/>
  <c r="G105" i="50"/>
  <c r="G27" i="50" s="1"/>
  <c r="D105" i="50"/>
  <c r="D27" i="50" s="1"/>
  <c r="C104" i="46"/>
  <c r="C26" i="46" s="1"/>
  <c r="G90" i="52"/>
  <c r="G12" i="52" s="1"/>
  <c r="H94" i="54"/>
  <c r="H16" i="54" s="1"/>
  <c r="G89" i="50"/>
  <c r="G11" i="50" s="1"/>
  <c r="E98" i="46"/>
  <c r="E20" i="46" s="1"/>
  <c r="G94" i="50"/>
  <c r="G16" i="50" s="1"/>
  <c r="H94" i="51"/>
  <c r="H16" i="51" s="1"/>
  <c r="E88" i="50"/>
  <c r="E10" i="50" s="1"/>
  <c r="C87" i="47"/>
  <c r="C9" i="47" s="1"/>
  <c r="E100" i="48"/>
  <c r="E22" i="48" s="1"/>
  <c r="H87" i="47"/>
  <c r="H9" i="47" s="1"/>
  <c r="C88" i="53"/>
  <c r="C10" i="53" s="1"/>
  <c r="O97" i="53"/>
  <c r="O19" i="53" s="1"/>
  <c r="E97" i="53"/>
  <c r="E19" i="53" s="1"/>
  <c r="Q97" i="55"/>
  <c r="Q19" i="55" s="1"/>
  <c r="G97" i="55"/>
  <c r="G19" i="55" s="1"/>
  <c r="G95" i="47"/>
  <c r="G17" i="47" s="1"/>
  <c r="H95" i="48"/>
  <c r="H17" i="48" s="1"/>
  <c r="C103" i="50"/>
  <c r="C25" i="50" s="1"/>
  <c r="C88" i="47"/>
  <c r="C10" i="47" s="1"/>
  <c r="H94" i="50"/>
  <c r="H16" i="50" s="1"/>
  <c r="Q98" i="50"/>
  <c r="Q20" i="50" s="1"/>
  <c r="I643" i="50"/>
  <c r="I643" i="47"/>
  <c r="C87" i="46"/>
  <c r="C9" i="46" s="1"/>
  <c r="E88" i="40"/>
  <c r="E10" i="40" s="1"/>
  <c r="E100" i="46"/>
  <c r="E22" i="46" s="1"/>
  <c r="R97" i="50"/>
  <c r="R19" i="50" s="1"/>
  <c r="H97" i="50"/>
  <c r="H19" i="50" s="1"/>
  <c r="G97" i="46"/>
  <c r="G19" i="46" s="1"/>
  <c r="C100" i="40"/>
  <c r="H104" i="50"/>
  <c r="H26" i="50" s="1"/>
  <c r="G105" i="47"/>
  <c r="G27" i="47" s="1"/>
  <c r="G88" i="46"/>
  <c r="G10" i="46" s="1"/>
  <c r="O99" i="47"/>
  <c r="O21" i="47" s="1"/>
  <c r="E99" i="47"/>
  <c r="E21" i="47" s="1"/>
  <c r="D105" i="47"/>
  <c r="D27" i="47" s="1"/>
  <c r="R100" i="50"/>
  <c r="R22" i="50" s="1"/>
  <c r="G105" i="48"/>
  <c r="G27" i="48" s="1"/>
  <c r="C105" i="46"/>
  <c r="C27" i="46" s="1"/>
  <c r="C105" i="48"/>
  <c r="C27" i="48" s="1"/>
  <c r="B88" i="48"/>
  <c r="I581" i="2"/>
  <c r="B87" i="2"/>
  <c r="I87" i="2" s="1"/>
  <c r="H89" i="46"/>
  <c r="H11" i="46" s="1"/>
  <c r="I588" i="2"/>
  <c r="B94" i="2"/>
  <c r="I94" i="2" s="1"/>
  <c r="Q98" i="47"/>
  <c r="Q20" i="47" s="1"/>
  <c r="D93" i="52"/>
  <c r="D15" i="52" s="1"/>
  <c r="C87" i="52"/>
  <c r="C9" i="52" s="1"/>
  <c r="C104" i="52"/>
  <c r="C26" i="52" s="1"/>
  <c r="D103" i="40"/>
  <c r="I587" i="2"/>
  <c r="B93" i="2"/>
  <c r="I93" i="2" s="1"/>
  <c r="C88" i="52"/>
  <c r="C10" i="52" s="1"/>
  <c r="D105" i="54"/>
  <c r="H87" i="53"/>
  <c r="H9" i="53" s="1"/>
  <c r="R105" i="53"/>
  <c r="R27" i="53" s="1"/>
  <c r="H105" i="53"/>
  <c r="H105" i="40"/>
  <c r="H27" i="40" s="1"/>
  <c r="R89" i="55"/>
  <c r="R11" i="55" s="1"/>
  <c r="H89" i="55"/>
  <c r="H11" i="55" s="1"/>
  <c r="M87" i="55"/>
  <c r="M9" i="55" s="1"/>
  <c r="G95" i="55"/>
  <c r="G17" i="55" s="1"/>
  <c r="G105" i="55"/>
  <c r="C27" i="57"/>
  <c r="D93" i="57"/>
  <c r="D15" i="57" s="1"/>
  <c r="E100" i="57"/>
  <c r="E22" i="57" s="1"/>
  <c r="N97" i="55"/>
  <c r="N19" i="55" s="1"/>
  <c r="D97" i="55"/>
  <c r="D19" i="55" s="1"/>
  <c r="R88" i="55"/>
  <c r="R10" i="55" s="1"/>
  <c r="O97" i="55"/>
  <c r="O19" i="55" s="1"/>
  <c r="E90" i="57"/>
  <c r="E12" i="57" s="1"/>
  <c r="G94" i="57"/>
  <c r="G16" i="57" s="1"/>
  <c r="I617" i="55"/>
  <c r="C626" i="55"/>
  <c r="I41" i="2"/>
  <c r="D19" i="2"/>
  <c r="I34" i="2"/>
  <c r="AG605" i="53"/>
  <c r="G88" i="51"/>
  <c r="G10" i="51" s="1"/>
  <c r="I49" i="2"/>
  <c r="B23" i="2"/>
  <c r="I23" i="2" s="1"/>
  <c r="H94" i="48"/>
  <c r="H16" i="48" s="1"/>
  <c r="E88" i="46"/>
  <c r="E10" i="46" s="1"/>
  <c r="O99" i="48"/>
  <c r="O21" i="48" s="1"/>
  <c r="E99" i="48"/>
  <c r="E21" i="48" s="1"/>
  <c r="H100" i="40"/>
  <c r="E105" i="51"/>
  <c r="E27" i="51" s="1"/>
  <c r="E87" i="53"/>
  <c r="E9" i="53" s="1"/>
  <c r="G97" i="57"/>
  <c r="G19" i="57" s="1"/>
  <c r="B18" i="2"/>
  <c r="I18" i="2" s="1"/>
  <c r="I44" i="2"/>
  <c r="R90" i="51"/>
  <c r="R12" i="51" s="1"/>
  <c r="H90" i="51"/>
  <c r="H12" i="51" s="1"/>
  <c r="H87" i="46"/>
  <c r="H9" i="46" s="1"/>
  <c r="C100" i="46"/>
  <c r="C22" i="46" s="1"/>
  <c r="H97" i="46"/>
  <c r="H19" i="46" s="1"/>
  <c r="C103" i="46"/>
  <c r="C25" i="46" s="1"/>
  <c r="E90" i="53"/>
  <c r="E12" i="53" s="1"/>
  <c r="S617" i="54"/>
  <c r="AG617" i="54" s="1"/>
  <c r="O104" i="40"/>
  <c r="I646" i="40"/>
  <c r="G95" i="50"/>
  <c r="G17" i="50" s="1"/>
  <c r="I580" i="2"/>
  <c r="B86" i="2"/>
  <c r="I86" i="2" s="1"/>
  <c r="C88" i="46"/>
  <c r="C10" i="46" s="1"/>
  <c r="I649" i="48"/>
  <c r="H87" i="51"/>
  <c r="H9" i="51" s="1"/>
  <c r="C88" i="51"/>
  <c r="C10" i="51" s="1"/>
  <c r="C96" i="51"/>
  <c r="C18" i="51" s="1"/>
  <c r="H93" i="48"/>
  <c r="H15" i="48" s="1"/>
  <c r="C96" i="46"/>
  <c r="C18" i="46" s="1"/>
  <c r="G94" i="46"/>
  <c r="G16" i="46" s="1"/>
  <c r="I649" i="46"/>
  <c r="D103" i="48"/>
  <c r="D25" i="48" s="1"/>
  <c r="H94" i="46"/>
  <c r="H16" i="46" s="1"/>
  <c r="I650" i="40"/>
  <c r="D88" i="40"/>
  <c r="D10" i="40" s="1"/>
  <c r="E104" i="48"/>
  <c r="E26" i="48" s="1"/>
  <c r="G105" i="40"/>
  <c r="G27" i="40" s="1"/>
  <c r="D104" i="46"/>
  <c r="D26" i="46" s="1"/>
  <c r="D104" i="40"/>
  <c r="D105" i="40"/>
  <c r="D27" i="40" s="1"/>
  <c r="R88" i="48"/>
  <c r="R10" i="48" s="1"/>
  <c r="N88" i="51"/>
  <c r="N10" i="51" s="1"/>
  <c r="D88" i="51"/>
  <c r="D10" i="51" s="1"/>
  <c r="D93" i="40"/>
  <c r="G87" i="46"/>
  <c r="G9" i="46" s="1"/>
  <c r="M104" i="50"/>
  <c r="M26" i="50" s="1"/>
  <c r="G103" i="46"/>
  <c r="G25" i="46" s="1"/>
  <c r="H89" i="48"/>
  <c r="H11" i="48" s="1"/>
  <c r="H103" i="48"/>
  <c r="H25" i="48" s="1"/>
  <c r="N104" i="50"/>
  <c r="N26" i="50" s="1"/>
  <c r="D104" i="50"/>
  <c r="D26" i="50" s="1"/>
  <c r="D105" i="52"/>
  <c r="D27" i="52" s="1"/>
  <c r="C98" i="52"/>
  <c r="C20" i="52" s="1"/>
  <c r="D93" i="51"/>
  <c r="D15" i="51" s="1"/>
  <c r="G94" i="52"/>
  <c r="G16" i="52" s="1"/>
  <c r="M87" i="51"/>
  <c r="M9" i="51" s="1"/>
  <c r="C87" i="51"/>
  <c r="C9" i="51" s="1"/>
  <c r="C96" i="53"/>
  <c r="C18" i="53" s="1"/>
  <c r="H98" i="54"/>
  <c r="H20" i="54" s="1"/>
  <c r="C105" i="54"/>
  <c r="G89" i="54"/>
  <c r="G11" i="54" s="1"/>
  <c r="H100" i="54"/>
  <c r="H22" i="54" s="1"/>
  <c r="D93" i="54"/>
  <c r="D15" i="54" s="1"/>
  <c r="C98" i="54"/>
  <c r="C20" i="54" s="1"/>
  <c r="E90" i="54"/>
  <c r="E12" i="54" s="1"/>
  <c r="H105" i="48"/>
  <c r="H27" i="48" s="1"/>
  <c r="H105" i="50"/>
  <c r="H27" i="50" s="1"/>
  <c r="S617" i="55"/>
  <c r="AG617" i="55" s="1"/>
  <c r="R95" i="55"/>
  <c r="R17" i="55" s="1"/>
  <c r="H95" i="55"/>
  <c r="H17" i="55" s="1"/>
  <c r="C105" i="55"/>
  <c r="O100" i="55"/>
  <c r="O22" i="55" s="1"/>
  <c r="E100" i="55"/>
  <c r="E22" i="55" s="1"/>
  <c r="H98" i="57"/>
  <c r="G88" i="55"/>
  <c r="G10" i="55" s="1"/>
  <c r="G89" i="46"/>
  <c r="G11" i="46" s="1"/>
  <c r="G100" i="48"/>
  <c r="G22" i="48" s="1"/>
  <c r="G95" i="57"/>
  <c r="G17" i="57" s="1"/>
  <c r="H104" i="57"/>
  <c r="H26" i="57" s="1"/>
  <c r="I585" i="2"/>
  <c r="E43" i="2"/>
  <c r="E17" i="2" s="1"/>
  <c r="M626" i="48"/>
  <c r="Q88" i="50"/>
  <c r="Q10" i="50" s="1"/>
  <c r="G100" i="40"/>
  <c r="H93" i="40"/>
  <c r="N88" i="46"/>
  <c r="N10" i="46" s="1"/>
  <c r="D88" i="46"/>
  <c r="D10" i="46" s="1"/>
  <c r="G103" i="40"/>
  <c r="H104" i="52"/>
  <c r="H26" i="52" s="1"/>
  <c r="C103" i="48"/>
  <c r="C25" i="48" s="1"/>
  <c r="Q89" i="54"/>
  <c r="H98" i="55"/>
  <c r="H20" i="55" s="1"/>
  <c r="G90" i="46"/>
  <c r="G12" i="46" s="1"/>
  <c r="R98" i="46"/>
  <c r="R20" i="46" s="1"/>
  <c r="H98" i="46"/>
  <c r="H20" i="46" s="1"/>
  <c r="G93" i="40"/>
  <c r="C100" i="47"/>
  <c r="C22" i="47" s="1"/>
  <c r="B105" i="2"/>
  <c r="I599" i="2"/>
  <c r="R88" i="50"/>
  <c r="R10" i="50" s="1"/>
  <c r="H88" i="50"/>
  <c r="H10" i="50" s="1"/>
  <c r="C100" i="54"/>
  <c r="C22" i="54" s="1"/>
  <c r="H97" i="54"/>
  <c r="H19" i="54" s="1"/>
  <c r="R97" i="55"/>
  <c r="R19" i="55" s="1"/>
  <c r="S617" i="52"/>
  <c r="AG617" i="52" s="1"/>
  <c r="M626" i="52"/>
  <c r="I627" i="57"/>
  <c r="I579" i="2"/>
  <c r="Q104" i="46"/>
  <c r="Q26" i="46" s="1"/>
  <c r="G95" i="48"/>
  <c r="G17" i="48" s="1"/>
  <c r="Q89" i="50"/>
  <c r="Q11" i="50" s="1"/>
  <c r="I634" i="50"/>
  <c r="G98" i="51"/>
  <c r="G20" i="51" s="1"/>
  <c r="G95" i="51"/>
  <c r="G17" i="51" s="1"/>
  <c r="E90" i="51"/>
  <c r="E12" i="51" s="1"/>
  <c r="Q89" i="47"/>
  <c r="Q11" i="47" s="1"/>
  <c r="G89" i="47"/>
  <c r="G11" i="47" s="1"/>
  <c r="G93" i="48"/>
  <c r="G15" i="48" s="1"/>
  <c r="M626" i="46"/>
  <c r="O97" i="47"/>
  <c r="O19" i="47" s="1"/>
  <c r="E97" i="47"/>
  <c r="E19" i="47" s="1"/>
  <c r="D105" i="51"/>
  <c r="D27" i="51" s="1"/>
  <c r="C105" i="47"/>
  <c r="C27" i="47" s="1"/>
  <c r="C103" i="40"/>
  <c r="R98" i="50"/>
  <c r="R20" i="50" s="1"/>
  <c r="H93" i="51"/>
  <c r="H15" i="51" s="1"/>
  <c r="D105" i="46"/>
  <c r="D27" i="46" s="1"/>
  <c r="G97" i="52"/>
  <c r="G19" i="52" s="1"/>
  <c r="G94" i="47"/>
  <c r="G16" i="47" s="1"/>
  <c r="G87" i="52"/>
  <c r="G9" i="52" s="1"/>
  <c r="E100" i="52"/>
  <c r="E22" i="52" s="1"/>
  <c r="O87" i="53"/>
  <c r="O9" i="53" s="1"/>
  <c r="C96" i="52"/>
  <c r="C18" i="52" s="1"/>
  <c r="G104" i="52"/>
  <c r="G26" i="52" s="1"/>
  <c r="G94" i="54"/>
  <c r="G16" i="54" s="1"/>
  <c r="D88" i="54"/>
  <c r="D10" i="54" s="1"/>
  <c r="R98" i="53"/>
  <c r="R20" i="53" s="1"/>
  <c r="H98" i="53"/>
  <c r="H20" i="53" s="1"/>
  <c r="E105" i="54"/>
  <c r="C104" i="53"/>
  <c r="C26" i="53" s="1"/>
  <c r="R100" i="53"/>
  <c r="R22" i="53" s="1"/>
  <c r="H100" i="53"/>
  <c r="H22" i="53" s="1"/>
  <c r="H93" i="54"/>
  <c r="H15" i="54" s="1"/>
  <c r="H105" i="46"/>
  <c r="H27" i="46" s="1"/>
  <c r="G87" i="55"/>
  <c r="G9" i="55" s="1"/>
  <c r="C96" i="55"/>
  <c r="C18" i="55" s="1"/>
  <c r="E105" i="55"/>
  <c r="I598" i="55"/>
  <c r="C98" i="57"/>
  <c r="C20" i="57" s="1"/>
  <c r="O88" i="55"/>
  <c r="O10" i="55" s="1"/>
  <c r="E88" i="55"/>
  <c r="E10" i="55" s="1"/>
  <c r="B10" i="2"/>
  <c r="I10" i="2" s="1"/>
  <c r="I36" i="2"/>
  <c r="B11" i="2"/>
  <c r="I11" i="2" s="1"/>
  <c r="I37" i="2"/>
  <c r="I42" i="2"/>
  <c r="F7" i="2"/>
  <c r="G90" i="57"/>
  <c r="G12" i="57" s="1"/>
  <c r="I617" i="53"/>
  <c r="C626" i="53"/>
  <c r="I91" i="2"/>
  <c r="D7" i="2"/>
  <c r="I582" i="2"/>
  <c r="B88" i="2"/>
  <c r="I88" i="2" s="1"/>
  <c r="G87" i="47"/>
  <c r="G9" i="47" s="1"/>
  <c r="C100" i="51"/>
  <c r="C22" i="51" s="1"/>
  <c r="E97" i="54"/>
  <c r="E19" i="54" s="1"/>
  <c r="R90" i="55"/>
  <c r="R12" i="55" s="1"/>
  <c r="H90" i="55"/>
  <c r="H12" i="55" s="1"/>
  <c r="O87" i="55"/>
  <c r="O9" i="55" s="1"/>
  <c r="E87" i="55"/>
  <c r="E9" i="55" s="1"/>
  <c r="D93" i="48"/>
  <c r="D15" i="48" s="1"/>
  <c r="E105" i="48"/>
  <c r="E27" i="48" s="1"/>
  <c r="G104" i="53"/>
  <c r="G26" i="53" s="1"/>
  <c r="G98" i="54"/>
  <c r="G20" i="54" s="1"/>
  <c r="E87" i="52"/>
  <c r="E9" i="52" s="1"/>
  <c r="H90" i="46"/>
  <c r="H12" i="46" s="1"/>
  <c r="O98" i="47"/>
  <c r="O20" i="47" s="1"/>
  <c r="G90" i="50"/>
  <c r="G12" i="50" s="1"/>
  <c r="C88" i="50"/>
  <c r="C10" i="50" s="1"/>
  <c r="G97" i="51"/>
  <c r="G19" i="51" s="1"/>
  <c r="R104" i="46"/>
  <c r="R26" i="46" s="1"/>
  <c r="E104" i="51"/>
  <c r="E26" i="51" s="1"/>
  <c r="G90" i="51"/>
  <c r="G12" i="51" s="1"/>
  <c r="R95" i="51"/>
  <c r="R17" i="51" s="1"/>
  <c r="H95" i="51"/>
  <c r="H17" i="51" s="1"/>
  <c r="C93" i="51"/>
  <c r="C15" i="51" s="1"/>
  <c r="E90" i="47"/>
  <c r="E12" i="47" s="1"/>
  <c r="G94" i="51"/>
  <c r="G16" i="51" s="1"/>
  <c r="M98" i="48"/>
  <c r="M20" i="48" s="1"/>
  <c r="C98" i="48"/>
  <c r="C20" i="48" s="1"/>
  <c r="M98" i="47"/>
  <c r="M20" i="47" s="1"/>
  <c r="C98" i="47"/>
  <c r="C20" i="47" s="1"/>
  <c r="E87" i="46"/>
  <c r="E9" i="46" s="1"/>
  <c r="G93" i="46"/>
  <c r="G15" i="46" s="1"/>
  <c r="R97" i="48"/>
  <c r="R19" i="48" s="1"/>
  <c r="C93" i="46"/>
  <c r="C15" i="46" s="1"/>
  <c r="C93" i="48"/>
  <c r="C15" i="48" s="1"/>
  <c r="M626" i="50"/>
  <c r="O100" i="40"/>
  <c r="E100" i="40"/>
  <c r="M100" i="50"/>
  <c r="M22" i="50" s="1"/>
  <c r="C100" i="50"/>
  <c r="C22" i="50" s="1"/>
  <c r="D93" i="47"/>
  <c r="D15" i="47" s="1"/>
  <c r="E105" i="40"/>
  <c r="E27" i="40" s="1"/>
  <c r="N104" i="51"/>
  <c r="N26" i="51" s="1"/>
  <c r="O99" i="50"/>
  <c r="O21" i="50" s="1"/>
  <c r="E99" i="50"/>
  <c r="E21" i="50" s="1"/>
  <c r="H100" i="46"/>
  <c r="H22" i="46" s="1"/>
  <c r="R88" i="47"/>
  <c r="R10" i="47" s="1"/>
  <c r="H88" i="47"/>
  <c r="H10" i="47" s="1"/>
  <c r="E103" i="47"/>
  <c r="E25" i="47" s="1"/>
  <c r="H94" i="52"/>
  <c r="H16" i="52" s="1"/>
  <c r="E97" i="52"/>
  <c r="E19" i="52" s="1"/>
  <c r="G93" i="52"/>
  <c r="G15" i="52" s="1"/>
  <c r="G87" i="51"/>
  <c r="G9" i="51" s="1"/>
  <c r="E100" i="51"/>
  <c r="E22" i="51" s="1"/>
  <c r="E104" i="53"/>
  <c r="E26" i="53" s="1"/>
  <c r="G95" i="53"/>
  <c r="G17" i="53" s="1"/>
  <c r="D87" i="54"/>
  <c r="D9" i="54" s="1"/>
  <c r="G97" i="54"/>
  <c r="G19" i="54" s="1"/>
  <c r="Q100" i="54"/>
  <c r="Q22" i="54" s="1"/>
  <c r="G100" i="54"/>
  <c r="Q88" i="54"/>
  <c r="Q10" i="54" s="1"/>
  <c r="G88" i="54"/>
  <c r="G10" i="54" s="1"/>
  <c r="G105" i="54"/>
  <c r="E100" i="54"/>
  <c r="E22" i="54" s="1"/>
  <c r="C87" i="54"/>
  <c r="C9" i="54" s="1"/>
  <c r="D104" i="54"/>
  <c r="H89" i="54"/>
  <c r="H11" i="54" s="1"/>
  <c r="H88" i="54"/>
  <c r="H10" i="54" s="1"/>
  <c r="G93" i="54"/>
  <c r="G15" i="54" s="1"/>
  <c r="O98" i="55"/>
  <c r="O20" i="55" s="1"/>
  <c r="E98" i="55"/>
  <c r="E20" i="55" s="1"/>
  <c r="G90" i="55"/>
  <c r="G12" i="55" s="1"/>
  <c r="G87" i="54"/>
  <c r="G9" i="54" s="1"/>
  <c r="H105" i="55"/>
  <c r="M96" i="54"/>
  <c r="M18" i="54" s="1"/>
  <c r="N93" i="55"/>
  <c r="N15" i="55" s="1"/>
  <c r="D93" i="55"/>
  <c r="D15" i="55" s="1"/>
  <c r="D87" i="57"/>
  <c r="D9" i="57" s="1"/>
  <c r="C104" i="55"/>
  <c r="C87" i="55"/>
  <c r="C9" i="55" s="1"/>
  <c r="D16" i="2"/>
  <c r="H95" i="52"/>
  <c r="H17" i="52" s="1"/>
  <c r="E104" i="57"/>
  <c r="E26" i="57" s="1"/>
  <c r="C96" i="57"/>
  <c r="C18" i="57" s="1"/>
  <c r="H90" i="54"/>
  <c r="H12" i="54" s="1"/>
  <c r="I339" i="2"/>
  <c r="G53" i="2"/>
  <c r="H90" i="52"/>
  <c r="H12" i="52" s="1"/>
  <c r="H54" i="2"/>
  <c r="I443" i="2"/>
  <c r="G88" i="48"/>
  <c r="G10" i="48" s="1"/>
  <c r="D22" i="2"/>
  <c r="I594" i="2"/>
  <c r="G87" i="57"/>
  <c r="G9" i="57" s="1"/>
  <c r="R627" i="57"/>
  <c r="Q627" i="57"/>
  <c r="P627" i="57"/>
  <c r="L627" i="57"/>
  <c r="M627" i="57"/>
  <c r="AG626" i="57"/>
  <c r="O627" i="57"/>
  <c r="N627" i="57"/>
  <c r="AF630" i="57"/>
  <c r="I417" i="2"/>
  <c r="I644" i="46"/>
  <c r="H93" i="47"/>
  <c r="H15" i="47" s="1"/>
  <c r="E100" i="47"/>
  <c r="E22" i="47" s="1"/>
  <c r="B88" i="46"/>
  <c r="R89" i="51"/>
  <c r="R11" i="51" s="1"/>
  <c r="I639" i="40"/>
  <c r="O105" i="53"/>
  <c r="O27" i="53" s="1"/>
  <c r="I599" i="53"/>
  <c r="D97" i="54"/>
  <c r="D19" i="54" s="1"/>
  <c r="R105" i="51"/>
  <c r="R27" i="51" s="1"/>
  <c r="R98" i="55"/>
  <c r="R20" i="55" s="1"/>
  <c r="E104" i="55"/>
  <c r="E105" i="47"/>
  <c r="E27" i="47" s="1"/>
  <c r="D105" i="48"/>
  <c r="D27" i="48" s="1"/>
  <c r="H100" i="47"/>
  <c r="H22" i="47" s="1"/>
  <c r="M104" i="51"/>
  <c r="M26" i="51" s="1"/>
  <c r="C104" i="51"/>
  <c r="C26" i="51" s="1"/>
  <c r="G89" i="52"/>
  <c r="G11" i="52" s="1"/>
  <c r="R90" i="53"/>
  <c r="R12" i="53" s="1"/>
  <c r="H90" i="53"/>
  <c r="H12" i="53" s="1"/>
  <c r="H104" i="54"/>
  <c r="G104" i="55"/>
  <c r="Q104" i="40"/>
  <c r="G104" i="40"/>
  <c r="Q100" i="50"/>
  <c r="Q22" i="50" s="1"/>
  <c r="G90" i="48"/>
  <c r="G12" i="48" s="1"/>
  <c r="Q88" i="47"/>
  <c r="Q10" i="47" s="1"/>
  <c r="G88" i="47"/>
  <c r="G10" i="47" s="1"/>
  <c r="G88" i="40"/>
  <c r="G10" i="40" s="1"/>
  <c r="I634" i="48"/>
  <c r="G97" i="47"/>
  <c r="G19" i="47" s="1"/>
  <c r="C88" i="40"/>
  <c r="C10" i="40" s="1"/>
  <c r="E98" i="48"/>
  <c r="E20" i="48" s="1"/>
  <c r="R87" i="50"/>
  <c r="R9" i="50" s="1"/>
  <c r="H87" i="50"/>
  <c r="H9" i="50" s="1"/>
  <c r="G104" i="50"/>
  <c r="G26" i="50" s="1"/>
  <c r="C98" i="46"/>
  <c r="C20" i="46" s="1"/>
  <c r="E103" i="48"/>
  <c r="E25" i="48" s="1"/>
  <c r="O87" i="47"/>
  <c r="O9" i="47" s="1"/>
  <c r="E87" i="47"/>
  <c r="E9" i="47" s="1"/>
  <c r="E87" i="48"/>
  <c r="E9" i="48" s="1"/>
  <c r="H93" i="46"/>
  <c r="H15" i="46" s="1"/>
  <c r="I644" i="48"/>
  <c r="G93" i="50"/>
  <c r="G15" i="50" s="1"/>
  <c r="I643" i="48"/>
  <c r="O97" i="48"/>
  <c r="O19" i="48" s="1"/>
  <c r="E97" i="48"/>
  <c r="E19" i="48" s="1"/>
  <c r="D103" i="47"/>
  <c r="D25" i="47" s="1"/>
  <c r="C93" i="47"/>
  <c r="C15" i="47" s="1"/>
  <c r="O88" i="48"/>
  <c r="O10" i="48" s="1"/>
  <c r="E88" i="48"/>
  <c r="E10" i="48" s="1"/>
  <c r="D93" i="46"/>
  <c r="D15" i="46" s="1"/>
  <c r="I642" i="50"/>
  <c r="O99" i="46"/>
  <c r="O21" i="46" s="1"/>
  <c r="E99" i="46"/>
  <c r="E21" i="46" s="1"/>
  <c r="N104" i="48"/>
  <c r="N26" i="48" s="1"/>
  <c r="D104" i="48"/>
  <c r="D26" i="48" s="1"/>
  <c r="E105" i="46"/>
  <c r="E27" i="46" s="1"/>
  <c r="C104" i="47"/>
  <c r="C26" i="47" s="1"/>
  <c r="H89" i="47"/>
  <c r="H11" i="47" s="1"/>
  <c r="B103" i="46"/>
  <c r="O97" i="51"/>
  <c r="O19" i="51" s="1"/>
  <c r="E97" i="51"/>
  <c r="E19" i="51" s="1"/>
  <c r="H100" i="51"/>
  <c r="H22" i="51" s="1"/>
  <c r="Q93" i="51"/>
  <c r="Q15" i="51" s="1"/>
  <c r="E104" i="52"/>
  <c r="E26" i="52" s="1"/>
  <c r="G95" i="52"/>
  <c r="G17" i="52" s="1"/>
  <c r="S617" i="53"/>
  <c r="AG617" i="53" s="1"/>
  <c r="R95" i="53"/>
  <c r="R17" i="53" s="1"/>
  <c r="H95" i="53"/>
  <c r="H17" i="53" s="1"/>
  <c r="H104" i="53"/>
  <c r="H26" i="53" s="1"/>
  <c r="G90" i="53"/>
  <c r="G12" i="53" s="1"/>
  <c r="R89" i="53"/>
  <c r="R11" i="53" s="1"/>
  <c r="Q97" i="53"/>
  <c r="Q19" i="53" s="1"/>
  <c r="G97" i="53"/>
  <c r="G19" i="53" s="1"/>
  <c r="E88" i="54"/>
  <c r="E10" i="54" s="1"/>
  <c r="M87" i="53"/>
  <c r="M9" i="53" s="1"/>
  <c r="C87" i="53"/>
  <c r="C9" i="53" s="1"/>
  <c r="Q105" i="53"/>
  <c r="Q27" i="53" s="1"/>
  <c r="G105" i="53"/>
  <c r="G27" i="53" s="1"/>
  <c r="N104" i="53"/>
  <c r="N26" i="53" s="1"/>
  <c r="D104" i="53"/>
  <c r="D26" i="53" s="1"/>
  <c r="N97" i="53"/>
  <c r="N19" i="53" s="1"/>
  <c r="R88" i="53"/>
  <c r="R10" i="53" s="1"/>
  <c r="R97" i="53"/>
  <c r="R19" i="53" s="1"/>
  <c r="Q93" i="53"/>
  <c r="Q15" i="53" s="1"/>
  <c r="M98" i="55"/>
  <c r="M20" i="55" s="1"/>
  <c r="C98" i="55"/>
  <c r="C20" i="55" s="1"/>
  <c r="Q90" i="54"/>
  <c r="Q12" i="54" s="1"/>
  <c r="M88" i="54"/>
  <c r="M10" i="54" s="1"/>
  <c r="E104" i="54"/>
  <c r="H105" i="54"/>
  <c r="C88" i="55"/>
  <c r="C10" i="55" s="1"/>
  <c r="H93" i="55"/>
  <c r="H15" i="55" s="1"/>
  <c r="D87" i="55"/>
  <c r="D9" i="55" s="1"/>
  <c r="H87" i="57"/>
  <c r="H9" i="57" s="1"/>
  <c r="D105" i="55"/>
  <c r="M93" i="55"/>
  <c r="M15" i="55" s="1"/>
  <c r="E87" i="50"/>
  <c r="E9" i="50" s="1"/>
  <c r="C88" i="57"/>
  <c r="C10" i="57" s="1"/>
  <c r="B19" i="2"/>
  <c r="I19" i="2" s="1"/>
  <c r="I45" i="2"/>
  <c r="H95" i="54"/>
  <c r="H17" i="54" s="1"/>
  <c r="G104" i="57"/>
  <c r="G26" i="57" s="1"/>
  <c r="H27" i="2"/>
  <c r="I583" i="2"/>
  <c r="G88" i="53"/>
  <c r="G10" i="53" s="1"/>
  <c r="I35" i="2"/>
  <c r="B9" i="2"/>
  <c r="I9" i="2" s="1"/>
  <c r="I100" i="2"/>
  <c r="G89" i="55"/>
  <c r="G11" i="55" s="1"/>
  <c r="I96" i="2"/>
  <c r="H90" i="50"/>
  <c r="H12" i="50" s="1"/>
  <c r="G89" i="48"/>
  <c r="G11" i="48" s="1"/>
  <c r="C16" i="2"/>
  <c r="R105" i="57"/>
  <c r="R27" i="57" s="1"/>
  <c r="Q89" i="57"/>
  <c r="Q11" i="57" s="1"/>
  <c r="Q95" i="57"/>
  <c r="Q87" i="57"/>
  <c r="Q9" i="57" s="1"/>
  <c r="Q90" i="57"/>
  <c r="Q12" i="57" s="1"/>
  <c r="M88" i="57"/>
  <c r="M10" i="57" s="1"/>
  <c r="R104" i="57"/>
  <c r="R26" i="57" s="1"/>
  <c r="H86" i="57"/>
  <c r="H8" i="57" s="1"/>
  <c r="Q88" i="57"/>
  <c r="Q10" i="57" s="1"/>
  <c r="M96" i="57"/>
  <c r="M18" i="57" s="1"/>
  <c r="I646" i="57"/>
  <c r="I650" i="57"/>
  <c r="N88" i="57"/>
  <c r="N10" i="57" s="1"/>
  <c r="R97" i="57"/>
  <c r="R19" i="57" s="1"/>
  <c r="D98" i="57"/>
  <c r="D20" i="57" s="1"/>
  <c r="I644" i="57"/>
  <c r="H103" i="57"/>
  <c r="H25" i="57" s="1"/>
  <c r="G103" i="57"/>
  <c r="G25" i="57" s="1"/>
  <c r="N105" i="57"/>
  <c r="N27" i="57" s="1"/>
  <c r="O87" i="57"/>
  <c r="O9" i="57" s="1"/>
  <c r="E94" i="57"/>
  <c r="E16" i="57" s="1"/>
  <c r="I633" i="57"/>
  <c r="C103" i="57"/>
  <c r="C25" i="57" s="1"/>
  <c r="R88" i="57"/>
  <c r="R10" i="57" s="1"/>
  <c r="O97" i="57"/>
  <c r="O19" i="57" s="1"/>
  <c r="C86" i="57"/>
  <c r="C8" i="57" s="1"/>
  <c r="I634" i="57"/>
  <c r="I641" i="57"/>
  <c r="R93" i="57"/>
  <c r="R15" i="57" s="1"/>
  <c r="M98" i="57"/>
  <c r="M20" i="57" s="1"/>
  <c r="R100" i="57"/>
  <c r="R22" i="57" s="1"/>
  <c r="I636" i="57"/>
  <c r="I635" i="57"/>
  <c r="I642" i="57"/>
  <c r="I643" i="57"/>
  <c r="R90" i="57"/>
  <c r="R12" i="57" s="1"/>
  <c r="R98" i="57"/>
  <c r="R20" i="57" s="1"/>
  <c r="I640" i="57"/>
  <c r="M105" i="57"/>
  <c r="M27" i="57" s="1"/>
  <c r="D103" i="57"/>
  <c r="D25" i="57" s="1"/>
  <c r="N87" i="57"/>
  <c r="O90" i="57"/>
  <c r="O12" i="57" s="1"/>
  <c r="O88" i="57"/>
  <c r="O10" i="57" s="1"/>
  <c r="I651" i="57"/>
  <c r="D94" i="57"/>
  <c r="R95" i="57"/>
  <c r="R17" i="57" s="1"/>
  <c r="E94" i="55"/>
  <c r="E16" i="55" s="1"/>
  <c r="C94" i="55"/>
  <c r="D98" i="55"/>
  <c r="D20" i="55" s="1"/>
  <c r="E103" i="55"/>
  <c r="I643" i="54"/>
  <c r="D98" i="54"/>
  <c r="D20" i="54" s="1"/>
  <c r="C94" i="54"/>
  <c r="C16" i="54" s="1"/>
  <c r="D94" i="54"/>
  <c r="D16" i="54" s="1"/>
  <c r="C94" i="53"/>
  <c r="C16" i="53" s="1"/>
  <c r="I640" i="53"/>
  <c r="O99" i="52"/>
  <c r="O21" i="52" s="1"/>
  <c r="O98" i="52"/>
  <c r="O20" i="52" s="1"/>
  <c r="R90" i="52"/>
  <c r="R12" i="52" s="1"/>
  <c r="D100" i="57"/>
  <c r="D22" i="57" s="1"/>
  <c r="R97" i="52"/>
  <c r="R19" i="52" s="1"/>
  <c r="C94" i="52"/>
  <c r="C16" i="52" s="1"/>
  <c r="G103" i="52"/>
  <c r="G25" i="52" s="1"/>
  <c r="N105" i="52"/>
  <c r="N27" i="52" s="1"/>
  <c r="I644" i="52"/>
  <c r="R87" i="52"/>
  <c r="R9" i="52" s="1"/>
  <c r="D88" i="52"/>
  <c r="D10" i="52" s="1"/>
  <c r="D104" i="52"/>
  <c r="D26" i="52" s="1"/>
  <c r="I650" i="52"/>
  <c r="Q94" i="52"/>
  <c r="Q16" i="52" s="1"/>
  <c r="I640" i="52"/>
  <c r="O88" i="52"/>
  <c r="O10" i="52" s="1"/>
  <c r="I651" i="52"/>
  <c r="C86" i="52"/>
  <c r="C8" i="52" s="1"/>
  <c r="I642" i="52"/>
  <c r="I641" i="52"/>
  <c r="R98" i="52"/>
  <c r="R20" i="52" s="1"/>
  <c r="I643" i="52"/>
  <c r="R94" i="52"/>
  <c r="R16" i="52" s="1"/>
  <c r="I636" i="52"/>
  <c r="O87" i="52"/>
  <c r="O9" i="52" s="1"/>
  <c r="E94" i="52"/>
  <c r="E16" i="52" s="1"/>
  <c r="D97" i="52"/>
  <c r="D19" i="52" s="1"/>
  <c r="R88" i="52"/>
  <c r="R10" i="52" s="1"/>
  <c r="D94" i="52"/>
  <c r="D16" i="52" s="1"/>
  <c r="R93" i="52"/>
  <c r="R15" i="52" s="1"/>
  <c r="M98" i="52"/>
  <c r="M20" i="52" s="1"/>
  <c r="H103" i="52"/>
  <c r="H25" i="52" s="1"/>
  <c r="I634" i="52"/>
  <c r="O100" i="52"/>
  <c r="O22" i="52" s="1"/>
  <c r="I635" i="52"/>
  <c r="I646" i="52"/>
  <c r="R95" i="52"/>
  <c r="R17" i="52" s="1"/>
  <c r="I633" i="52"/>
  <c r="C95" i="51"/>
  <c r="C17" i="51" s="1"/>
  <c r="H104" i="51"/>
  <c r="H26" i="51" s="1"/>
  <c r="I634" i="51"/>
  <c r="C94" i="51"/>
  <c r="C16" i="51" s="1"/>
  <c r="I646" i="51"/>
  <c r="I642" i="51"/>
  <c r="I651" i="50"/>
  <c r="Q100" i="47"/>
  <c r="Q22" i="47" s="1"/>
  <c r="R90" i="48"/>
  <c r="R12" i="48" s="1"/>
  <c r="R95" i="46"/>
  <c r="R17" i="46" s="1"/>
  <c r="Q89" i="48"/>
  <c r="Q11" i="48" s="1"/>
  <c r="Q89" i="46"/>
  <c r="Q11" i="46" s="1"/>
  <c r="I640" i="48"/>
  <c r="S643" i="48"/>
  <c r="I651" i="48"/>
  <c r="I636" i="48"/>
  <c r="I641" i="48"/>
  <c r="G104" i="48"/>
  <c r="G26" i="48" s="1"/>
  <c r="I639" i="48"/>
  <c r="M96" i="48"/>
  <c r="M18" i="48" s="1"/>
  <c r="I646" i="48"/>
  <c r="Q100" i="48"/>
  <c r="Q22" i="48" s="1"/>
  <c r="C94" i="48"/>
  <c r="C16" i="48" s="1"/>
  <c r="E94" i="48"/>
  <c r="E16" i="48" s="1"/>
  <c r="I651" i="47"/>
  <c r="I641" i="47"/>
  <c r="I646" i="47"/>
  <c r="I639" i="47"/>
  <c r="Q90" i="47"/>
  <c r="Q12" i="47" s="1"/>
  <c r="E104" i="47"/>
  <c r="E26" i="47" s="1"/>
  <c r="I636" i="47"/>
  <c r="R90" i="47"/>
  <c r="R12" i="47" s="1"/>
  <c r="R95" i="47"/>
  <c r="R17" i="47" s="1"/>
  <c r="Q103" i="47"/>
  <c r="Q25" i="47" s="1"/>
  <c r="S642" i="47"/>
  <c r="Q95" i="47"/>
  <c r="Q17" i="47" s="1"/>
  <c r="I640" i="47"/>
  <c r="I640" i="46"/>
  <c r="O98" i="46"/>
  <c r="O20" i="46" s="1"/>
  <c r="I651" i="46"/>
  <c r="I641" i="46"/>
  <c r="N103" i="46"/>
  <c r="N25" i="46" s="1"/>
  <c r="I646" i="46"/>
  <c r="Q100" i="46"/>
  <c r="Q22" i="46" s="1"/>
  <c r="M96" i="46"/>
  <c r="M18" i="46" s="1"/>
  <c r="N103" i="40"/>
  <c r="S625" i="40"/>
  <c r="AG625" i="40" s="1"/>
  <c r="Q103" i="40"/>
  <c r="B104" i="52" l="1"/>
  <c r="R93" i="50"/>
  <c r="R15" i="50" s="1"/>
  <c r="O97" i="52"/>
  <c r="O19" i="52" s="1"/>
  <c r="E94" i="54"/>
  <c r="E16" i="54" s="1"/>
  <c r="Q105" i="57"/>
  <c r="Q27" i="57" s="1"/>
  <c r="N105" i="55"/>
  <c r="G90" i="54"/>
  <c r="G12" i="54" s="1"/>
  <c r="D97" i="53"/>
  <c r="D19" i="53" s="1"/>
  <c r="E100" i="53"/>
  <c r="E22" i="53" s="1"/>
  <c r="I644" i="47"/>
  <c r="I633" i="50"/>
  <c r="Q87" i="48"/>
  <c r="Q9" i="48" s="1"/>
  <c r="R98" i="48"/>
  <c r="R20" i="48" s="1"/>
  <c r="H104" i="47"/>
  <c r="H26" i="47" s="1"/>
  <c r="G93" i="55"/>
  <c r="G15" i="55" s="1"/>
  <c r="G133" i="2"/>
  <c r="M103" i="40"/>
  <c r="I636" i="46"/>
  <c r="O98" i="48"/>
  <c r="O20" i="48" s="1"/>
  <c r="O100" i="57"/>
  <c r="O22" i="57" s="1"/>
  <c r="R87" i="57"/>
  <c r="R9" i="57" s="1"/>
  <c r="O105" i="46"/>
  <c r="O27" i="46" s="1"/>
  <c r="I634" i="47"/>
  <c r="D104" i="51"/>
  <c r="D26" i="51" s="1"/>
  <c r="H104" i="46"/>
  <c r="H26" i="46" s="1"/>
  <c r="N93" i="48"/>
  <c r="N15" i="48" s="1"/>
  <c r="C98" i="51"/>
  <c r="C20" i="51" s="1"/>
  <c r="R94" i="53"/>
  <c r="R16" i="53" s="1"/>
  <c r="I635" i="48"/>
  <c r="E98" i="50"/>
  <c r="E20" i="50" s="1"/>
  <c r="N104" i="47"/>
  <c r="N26" i="47" s="1"/>
  <c r="R87" i="48"/>
  <c r="R9" i="48" s="1"/>
  <c r="C133" i="2"/>
  <c r="I640" i="51"/>
  <c r="O104" i="54"/>
  <c r="I642" i="46"/>
  <c r="H105" i="51"/>
  <c r="H27" i="51" s="1"/>
  <c r="I582" i="46"/>
  <c r="M104" i="53"/>
  <c r="M26" i="53" s="1"/>
  <c r="G97" i="50"/>
  <c r="G19" i="50" s="1"/>
  <c r="E103" i="50"/>
  <c r="E25" i="50" s="1"/>
  <c r="C93" i="53"/>
  <c r="C15" i="53" s="1"/>
  <c r="M88" i="48"/>
  <c r="M10" i="48" s="1"/>
  <c r="Q98" i="53"/>
  <c r="Q20" i="53" s="1"/>
  <c r="D133" i="2"/>
  <c r="H97" i="48"/>
  <c r="H19" i="48" s="1"/>
  <c r="S644" i="48"/>
  <c r="I646" i="50"/>
  <c r="I641" i="51"/>
  <c r="Q98" i="57"/>
  <c r="Q20" i="57" s="1"/>
  <c r="M104" i="57"/>
  <c r="M26" i="57" s="1"/>
  <c r="E104" i="50"/>
  <c r="E26" i="50" s="1"/>
  <c r="H87" i="55"/>
  <c r="H9" i="55" s="1"/>
  <c r="C104" i="48"/>
  <c r="C26" i="48" s="1"/>
  <c r="M93" i="48"/>
  <c r="M15" i="48" s="1"/>
  <c r="G94" i="55"/>
  <c r="G16" i="55" s="1"/>
  <c r="O98" i="53"/>
  <c r="O20" i="53" s="1"/>
  <c r="N105" i="53"/>
  <c r="N27" i="53" s="1"/>
  <c r="Q105" i="47"/>
  <c r="Q27" i="47" s="1"/>
  <c r="I22" i="2"/>
  <c r="C86" i="54"/>
  <c r="C8" i="54" s="1"/>
  <c r="I642" i="47"/>
  <c r="E133" i="2"/>
  <c r="H104" i="48"/>
  <c r="H26" i="48" s="1"/>
  <c r="I636" i="50"/>
  <c r="I644" i="51"/>
  <c r="I642" i="53"/>
  <c r="I644" i="54"/>
  <c r="I640" i="54"/>
  <c r="N87" i="55"/>
  <c r="N9" i="55" s="1"/>
  <c r="E97" i="50"/>
  <c r="E19" i="50" s="1"/>
  <c r="I633" i="47"/>
  <c r="I642" i="48"/>
  <c r="Q87" i="47"/>
  <c r="Q9" i="47" s="1"/>
  <c r="I633" i="48"/>
  <c r="M626" i="54"/>
  <c r="M104" i="55"/>
  <c r="R93" i="51"/>
  <c r="R15" i="51" s="1"/>
  <c r="M105" i="55"/>
  <c r="E104" i="40"/>
  <c r="R105" i="52"/>
  <c r="R27" i="52" s="1"/>
  <c r="E88" i="51"/>
  <c r="E10" i="51" s="1"/>
  <c r="M105" i="53"/>
  <c r="M27" i="53" s="1"/>
  <c r="H133" i="2"/>
  <c r="N93" i="52"/>
  <c r="N15" i="52" s="1"/>
  <c r="S643" i="47"/>
  <c r="I635" i="50"/>
  <c r="O105" i="52"/>
  <c r="O27" i="52" s="1"/>
  <c r="I646" i="53"/>
  <c r="I646" i="54"/>
  <c r="I643" i="55"/>
  <c r="I635" i="55"/>
  <c r="R94" i="57"/>
  <c r="R16" i="57" s="1"/>
  <c r="H88" i="53"/>
  <c r="H10" i="53" s="1"/>
  <c r="I650" i="47"/>
  <c r="I634" i="40"/>
  <c r="R94" i="55"/>
  <c r="R16" i="55" s="1"/>
  <c r="H98" i="50"/>
  <c r="H20" i="50" s="1"/>
  <c r="M87" i="50"/>
  <c r="M9" i="50" s="1"/>
  <c r="E90" i="55"/>
  <c r="E12" i="55" s="1"/>
  <c r="C104" i="40"/>
  <c r="N88" i="40"/>
  <c r="N10" i="40" s="1"/>
  <c r="O90" i="53"/>
  <c r="O12" i="53" s="1"/>
  <c r="M100" i="48"/>
  <c r="M22" i="48" s="1"/>
  <c r="H104" i="40"/>
  <c r="H100" i="55"/>
  <c r="H22" i="55" s="1"/>
  <c r="N88" i="53"/>
  <c r="N10" i="53" s="1"/>
  <c r="E98" i="51"/>
  <c r="E20" i="51" s="1"/>
  <c r="Q17" i="57"/>
  <c r="I639" i="50"/>
  <c r="B93" i="50"/>
  <c r="S635" i="47"/>
  <c r="I635" i="47"/>
  <c r="M96" i="51"/>
  <c r="M18" i="51" s="1"/>
  <c r="O103" i="53"/>
  <c r="O25" i="53" s="1"/>
  <c r="E103" i="53"/>
  <c r="E25" i="53" s="1"/>
  <c r="G103" i="53"/>
  <c r="G25" i="53" s="1"/>
  <c r="R94" i="54"/>
  <c r="R16" i="54" s="1"/>
  <c r="M104" i="54"/>
  <c r="O98" i="54"/>
  <c r="O20" i="54" s="1"/>
  <c r="R90" i="54"/>
  <c r="R12" i="54" s="1"/>
  <c r="I582" i="54"/>
  <c r="B88" i="54"/>
  <c r="O88" i="54"/>
  <c r="O10" i="54" s="1"/>
  <c r="I631" i="55"/>
  <c r="E86" i="55"/>
  <c r="E8" i="55" s="1"/>
  <c r="C85" i="57"/>
  <c r="B25" i="46"/>
  <c r="H86" i="52"/>
  <c r="H8" i="52" s="1"/>
  <c r="Q93" i="46"/>
  <c r="Q15" i="46" s="1"/>
  <c r="C96" i="50"/>
  <c r="C18" i="50" s="1"/>
  <c r="B27" i="2"/>
  <c r="D88" i="47"/>
  <c r="D10" i="47" s="1"/>
  <c r="I104" i="52"/>
  <c r="B26" i="52"/>
  <c r="I26" i="52" s="1"/>
  <c r="M88" i="47"/>
  <c r="M10" i="47" s="1"/>
  <c r="B93" i="40"/>
  <c r="E88" i="47"/>
  <c r="E10" i="47" s="1"/>
  <c r="R103" i="46"/>
  <c r="R25" i="46" s="1"/>
  <c r="H93" i="50"/>
  <c r="H15" i="50" s="1"/>
  <c r="O100" i="50"/>
  <c r="O22" i="50" s="1"/>
  <c r="B88" i="40"/>
  <c r="I582" i="40"/>
  <c r="L103" i="46"/>
  <c r="E85" i="47"/>
  <c r="R90" i="46"/>
  <c r="R12" i="46" s="1"/>
  <c r="S635" i="48"/>
  <c r="R93" i="40"/>
  <c r="I641" i="50"/>
  <c r="G103" i="50"/>
  <c r="G25" i="50" s="1"/>
  <c r="H86" i="48"/>
  <c r="H8" i="48" s="1"/>
  <c r="Q100" i="51"/>
  <c r="Q22" i="51" s="1"/>
  <c r="O90" i="51"/>
  <c r="O12" i="51" s="1"/>
  <c r="I636" i="51"/>
  <c r="O104" i="51"/>
  <c r="O26" i="51" s="1"/>
  <c r="Q95" i="51"/>
  <c r="Q17" i="51" s="1"/>
  <c r="E94" i="51"/>
  <c r="E16" i="51" s="1"/>
  <c r="Q97" i="46"/>
  <c r="Q19" i="46" s="1"/>
  <c r="Q97" i="47"/>
  <c r="Q19" i="47" s="1"/>
  <c r="I633" i="46"/>
  <c r="S650" i="40"/>
  <c r="B103" i="52"/>
  <c r="I597" i="52"/>
  <c r="M105" i="52"/>
  <c r="M27" i="52" s="1"/>
  <c r="I649" i="52"/>
  <c r="D103" i="52"/>
  <c r="D25" i="52" s="1"/>
  <c r="O90" i="52"/>
  <c r="O12" i="52" s="1"/>
  <c r="Q98" i="52"/>
  <c r="Q20" i="52" s="1"/>
  <c r="R89" i="52"/>
  <c r="R11" i="52" s="1"/>
  <c r="Q88" i="52"/>
  <c r="Q10" i="52" s="1"/>
  <c r="C85" i="52"/>
  <c r="I636" i="53"/>
  <c r="O87" i="54"/>
  <c r="O9" i="54" s="1"/>
  <c r="N104" i="54"/>
  <c r="B104" i="54"/>
  <c r="I598" i="54"/>
  <c r="I636" i="54"/>
  <c r="O100" i="54"/>
  <c r="O22" i="54" s="1"/>
  <c r="O97" i="54"/>
  <c r="O19" i="54" s="1"/>
  <c r="O104" i="55"/>
  <c r="I633" i="55"/>
  <c r="Q89" i="55"/>
  <c r="Q11" i="55" s="1"/>
  <c r="H86" i="55"/>
  <c r="H8" i="55" s="1"/>
  <c r="Q90" i="55"/>
  <c r="Q12" i="55" s="1"/>
  <c r="I646" i="55"/>
  <c r="E103" i="57"/>
  <c r="E25" i="57" s="1"/>
  <c r="N93" i="57"/>
  <c r="N15" i="57" s="1"/>
  <c r="N97" i="57"/>
  <c r="N19" i="57" s="1"/>
  <c r="Q94" i="57"/>
  <c r="Q16" i="57" s="1"/>
  <c r="C88" i="54"/>
  <c r="G93" i="53"/>
  <c r="G15" i="53" s="1"/>
  <c r="O97" i="50"/>
  <c r="O19" i="50" s="1"/>
  <c r="Q93" i="50"/>
  <c r="Q15" i="50" s="1"/>
  <c r="M98" i="46"/>
  <c r="M20" i="46" s="1"/>
  <c r="H89" i="51"/>
  <c r="H11" i="51" s="1"/>
  <c r="O100" i="47"/>
  <c r="O22" i="47" s="1"/>
  <c r="R100" i="46"/>
  <c r="R22" i="46" s="1"/>
  <c r="E98" i="47"/>
  <c r="E20" i="47" s="1"/>
  <c r="G103" i="51"/>
  <c r="G25" i="51" s="1"/>
  <c r="Q97" i="50"/>
  <c r="Q19" i="50" s="1"/>
  <c r="C85" i="2"/>
  <c r="C600" i="2"/>
  <c r="C87" i="50"/>
  <c r="C9" i="50" s="1"/>
  <c r="H20" i="57"/>
  <c r="Q87" i="46"/>
  <c r="Q9" i="46" s="1"/>
  <c r="I599" i="48"/>
  <c r="N88" i="47"/>
  <c r="N10" i="47" s="1"/>
  <c r="R93" i="48"/>
  <c r="R15" i="48" s="1"/>
  <c r="M100" i="46"/>
  <c r="M22" i="46" s="1"/>
  <c r="D105" i="53"/>
  <c r="D27" i="53" s="1"/>
  <c r="R87" i="53"/>
  <c r="R9" i="53" s="1"/>
  <c r="G98" i="47"/>
  <c r="G20" i="47" s="1"/>
  <c r="N105" i="47"/>
  <c r="N27" i="47" s="1"/>
  <c r="R94" i="50"/>
  <c r="R16" i="50" s="1"/>
  <c r="C88" i="48"/>
  <c r="C10" i="48" s="1"/>
  <c r="L93" i="40"/>
  <c r="G94" i="53"/>
  <c r="G16" i="53" s="1"/>
  <c r="O88" i="47"/>
  <c r="O10" i="47" s="1"/>
  <c r="G98" i="53"/>
  <c r="G20" i="53" s="1"/>
  <c r="O88" i="51"/>
  <c r="O10" i="51" s="1"/>
  <c r="D104" i="47"/>
  <c r="D26" i="47" s="1"/>
  <c r="H98" i="48"/>
  <c r="H20" i="48" s="1"/>
  <c r="R104" i="40"/>
  <c r="D88" i="53"/>
  <c r="D10" i="53" s="1"/>
  <c r="H87" i="48"/>
  <c r="H9" i="48" s="1"/>
  <c r="B103" i="50"/>
  <c r="I597" i="50"/>
  <c r="Q93" i="55"/>
  <c r="Q15" i="55" s="1"/>
  <c r="L88" i="40"/>
  <c r="C86" i="46"/>
  <c r="C8" i="46" s="1"/>
  <c r="R89" i="50"/>
  <c r="R11" i="50" s="1"/>
  <c r="M94" i="47"/>
  <c r="M16" i="47" s="1"/>
  <c r="C94" i="47"/>
  <c r="C16" i="47" s="1"/>
  <c r="I631" i="51"/>
  <c r="M104" i="47"/>
  <c r="M26" i="47" s="1"/>
  <c r="N105" i="54"/>
  <c r="C93" i="57"/>
  <c r="Q94" i="53"/>
  <c r="Q16" i="53" s="1"/>
  <c r="C85" i="47"/>
  <c r="M103" i="46"/>
  <c r="M25" i="46" s="1"/>
  <c r="R104" i="50"/>
  <c r="R26" i="50" s="1"/>
  <c r="M103" i="50"/>
  <c r="M25" i="50" s="1"/>
  <c r="B104" i="50"/>
  <c r="I598" i="50"/>
  <c r="R105" i="50"/>
  <c r="R27" i="50" s="1"/>
  <c r="S634" i="50"/>
  <c r="O90" i="50"/>
  <c r="O12" i="50" s="1"/>
  <c r="Q95" i="50"/>
  <c r="Q17" i="50" s="1"/>
  <c r="I639" i="51"/>
  <c r="Q98" i="51"/>
  <c r="Q20" i="51" s="1"/>
  <c r="O105" i="51"/>
  <c r="O27" i="51" s="1"/>
  <c r="S643" i="51"/>
  <c r="Q97" i="51"/>
  <c r="Q19" i="51" s="1"/>
  <c r="I633" i="51"/>
  <c r="C85" i="50"/>
  <c r="Q93" i="52"/>
  <c r="Q15" i="52" s="1"/>
  <c r="R100" i="52"/>
  <c r="R22" i="52" s="1"/>
  <c r="Q105" i="52"/>
  <c r="Q27" i="52" s="1"/>
  <c r="B94" i="52"/>
  <c r="I588" i="52"/>
  <c r="B90" i="52"/>
  <c r="B12" i="52" s="1"/>
  <c r="I641" i="53"/>
  <c r="I634" i="53"/>
  <c r="G85" i="52"/>
  <c r="H85" i="52"/>
  <c r="R86" i="53"/>
  <c r="R8" i="53" s="1"/>
  <c r="H86" i="53"/>
  <c r="H8" i="53" s="1"/>
  <c r="I644" i="53"/>
  <c r="Q95" i="53"/>
  <c r="Q17" i="53" s="1"/>
  <c r="Q103" i="53"/>
  <c r="Q25" i="53" s="1"/>
  <c r="Q88" i="53"/>
  <c r="Q10" i="53" s="1"/>
  <c r="E94" i="53"/>
  <c r="E16" i="53" s="1"/>
  <c r="M98" i="54"/>
  <c r="M20" i="54" s="1"/>
  <c r="R88" i="54"/>
  <c r="R10" i="54" s="1"/>
  <c r="N88" i="54"/>
  <c r="N10" i="54" s="1"/>
  <c r="Q97" i="54"/>
  <c r="Q19" i="54" s="1"/>
  <c r="R97" i="54"/>
  <c r="R19" i="54" s="1"/>
  <c r="I639" i="54"/>
  <c r="B93" i="54"/>
  <c r="I641" i="54"/>
  <c r="N87" i="54"/>
  <c r="N9" i="54" s="1"/>
  <c r="E86" i="54"/>
  <c r="E8" i="54" s="1"/>
  <c r="M96" i="55"/>
  <c r="M18" i="55" s="1"/>
  <c r="O105" i="55"/>
  <c r="C103" i="55"/>
  <c r="C16" i="55"/>
  <c r="I649" i="57"/>
  <c r="M87" i="57"/>
  <c r="M9" i="57" s="1"/>
  <c r="I639" i="57"/>
  <c r="B93" i="57"/>
  <c r="B15" i="57" s="1"/>
  <c r="B88" i="57"/>
  <c r="I582" i="57"/>
  <c r="Q104" i="57"/>
  <c r="Q26" i="57" s="1"/>
  <c r="B88" i="52"/>
  <c r="N93" i="46"/>
  <c r="N15" i="46" s="1"/>
  <c r="O104" i="50"/>
  <c r="O26" i="50" s="1"/>
  <c r="C96" i="47"/>
  <c r="C18" i="47" s="1"/>
  <c r="R104" i="54"/>
  <c r="R87" i="55"/>
  <c r="R9" i="55" s="1"/>
  <c r="R93" i="47"/>
  <c r="R15" i="47" s="1"/>
  <c r="M104" i="48"/>
  <c r="M26" i="48" s="1"/>
  <c r="C96" i="48"/>
  <c r="C18" i="48" s="1"/>
  <c r="S599" i="40"/>
  <c r="N104" i="55"/>
  <c r="Q94" i="47"/>
  <c r="Q16" i="47" s="1"/>
  <c r="G97" i="48"/>
  <c r="G19" i="48" s="1"/>
  <c r="O103" i="50"/>
  <c r="O25" i="50" s="1"/>
  <c r="I634" i="46"/>
  <c r="H97" i="55"/>
  <c r="H19" i="55" s="1"/>
  <c r="E97" i="46"/>
  <c r="E19" i="46" s="1"/>
  <c r="D88" i="50"/>
  <c r="D10" i="50" s="1"/>
  <c r="Q94" i="55"/>
  <c r="Q16" i="55" s="1"/>
  <c r="R105" i="48"/>
  <c r="R27" i="48" s="1"/>
  <c r="I598" i="51"/>
  <c r="H88" i="48"/>
  <c r="H10" i="48" s="1"/>
  <c r="R98" i="47"/>
  <c r="R20" i="47" s="1"/>
  <c r="B8" i="2"/>
  <c r="I8" i="2" s="1"/>
  <c r="M93" i="53"/>
  <c r="M15" i="53" s="1"/>
  <c r="M88" i="52"/>
  <c r="M10" i="52" s="1"/>
  <c r="H97" i="51"/>
  <c r="H19" i="51" s="1"/>
  <c r="B10" i="48"/>
  <c r="R88" i="51"/>
  <c r="R10" i="51" s="1"/>
  <c r="Q94" i="50"/>
  <c r="Q16" i="50" s="1"/>
  <c r="D93" i="53"/>
  <c r="B88" i="51"/>
  <c r="I599" i="51"/>
  <c r="B93" i="47"/>
  <c r="R104" i="47"/>
  <c r="R26" i="47" s="1"/>
  <c r="R100" i="55"/>
  <c r="R22" i="55" s="1"/>
  <c r="O90" i="46"/>
  <c r="O12" i="46" s="1"/>
  <c r="B7" i="2"/>
  <c r="O98" i="51"/>
  <c r="O20" i="51" s="1"/>
  <c r="O94" i="46"/>
  <c r="O16" i="46" s="1"/>
  <c r="E94" i="46"/>
  <c r="E16" i="46" s="1"/>
  <c r="R94" i="51"/>
  <c r="R16" i="51" s="1"/>
  <c r="E85" i="50"/>
  <c r="D103" i="51"/>
  <c r="D25" i="51" s="1"/>
  <c r="I597" i="51"/>
  <c r="B103" i="51"/>
  <c r="Q88" i="46"/>
  <c r="Q10" i="46" s="1"/>
  <c r="E85" i="52"/>
  <c r="Q90" i="53"/>
  <c r="Q12" i="53" s="1"/>
  <c r="I598" i="48"/>
  <c r="Q90" i="46"/>
  <c r="Q12" i="46" s="1"/>
  <c r="Q94" i="51"/>
  <c r="Q16" i="51" s="1"/>
  <c r="G85" i="50"/>
  <c r="Q87" i="51"/>
  <c r="Q9" i="51" s="1"/>
  <c r="O87" i="48"/>
  <c r="O9" i="48" s="1"/>
  <c r="Q97" i="52"/>
  <c r="Q19" i="52" s="1"/>
  <c r="Q90" i="52"/>
  <c r="Q12" i="52" s="1"/>
  <c r="O90" i="54"/>
  <c r="O12" i="54" s="1"/>
  <c r="Q87" i="55"/>
  <c r="Q9" i="55" s="1"/>
  <c r="E85" i="57"/>
  <c r="E7" i="57" s="1"/>
  <c r="I598" i="57"/>
  <c r="B104" i="57"/>
  <c r="H85" i="57"/>
  <c r="D104" i="55"/>
  <c r="Q93" i="48"/>
  <c r="Q15" i="48" s="1"/>
  <c r="H88" i="51"/>
  <c r="H10" i="51" s="1"/>
  <c r="I582" i="51"/>
  <c r="R95" i="48"/>
  <c r="R17" i="48" s="1"/>
  <c r="O90" i="47"/>
  <c r="O12" i="47" s="1"/>
  <c r="Q105" i="46"/>
  <c r="Q27" i="46" s="1"/>
  <c r="N105" i="48"/>
  <c r="N27" i="48" s="1"/>
  <c r="R105" i="46"/>
  <c r="R27" i="46" s="1"/>
  <c r="Q103" i="46"/>
  <c r="Q25" i="46" s="1"/>
  <c r="N105" i="50"/>
  <c r="N27" i="50" s="1"/>
  <c r="R95" i="50"/>
  <c r="R17" i="50" s="1"/>
  <c r="S650" i="50"/>
  <c r="M88" i="46"/>
  <c r="M10" i="46" s="1"/>
  <c r="Q88" i="51"/>
  <c r="Q10" i="51" s="1"/>
  <c r="H85" i="50"/>
  <c r="I635" i="51"/>
  <c r="Q104" i="50"/>
  <c r="Q26" i="50" s="1"/>
  <c r="S643" i="46"/>
  <c r="I643" i="46"/>
  <c r="Q100" i="40"/>
  <c r="I639" i="52"/>
  <c r="B93" i="52"/>
  <c r="Q95" i="52"/>
  <c r="Q17" i="52" s="1"/>
  <c r="M96" i="53"/>
  <c r="M18" i="53" s="1"/>
  <c r="I650" i="54"/>
  <c r="G103" i="54"/>
  <c r="C93" i="54"/>
  <c r="C15" i="54" s="1"/>
  <c r="I633" i="54"/>
  <c r="B105" i="54"/>
  <c r="I105" i="54" s="1"/>
  <c r="I599" i="54"/>
  <c r="I642" i="54"/>
  <c r="I636" i="55"/>
  <c r="I644" i="55"/>
  <c r="I641" i="55"/>
  <c r="Q100" i="55"/>
  <c r="Q22" i="55" s="1"/>
  <c r="G85" i="54"/>
  <c r="G7" i="54" s="1"/>
  <c r="R104" i="55"/>
  <c r="B94" i="55"/>
  <c r="B16" i="55" s="1"/>
  <c r="D94" i="55"/>
  <c r="D16" i="55" s="1"/>
  <c r="D16" i="57"/>
  <c r="Q97" i="57"/>
  <c r="Q19" i="57" s="1"/>
  <c r="N104" i="57"/>
  <c r="N26" i="57" s="1"/>
  <c r="I599" i="57"/>
  <c r="B105" i="57"/>
  <c r="Q100" i="57"/>
  <c r="Q22" i="57" s="1"/>
  <c r="O100" i="53"/>
  <c r="O22" i="53" s="1"/>
  <c r="I582" i="52"/>
  <c r="R93" i="46"/>
  <c r="R15" i="46" s="1"/>
  <c r="B93" i="51"/>
  <c r="I88" i="46"/>
  <c r="B10" i="46"/>
  <c r="I10" i="46" s="1"/>
  <c r="S627" i="57"/>
  <c r="G54" i="2"/>
  <c r="I53" i="2"/>
  <c r="G22" i="54"/>
  <c r="D88" i="48"/>
  <c r="D10" i="48" s="1"/>
  <c r="H93" i="53"/>
  <c r="H15" i="53" s="1"/>
  <c r="C103" i="51"/>
  <c r="C25" i="51" s="1"/>
  <c r="B105" i="47"/>
  <c r="I599" i="47"/>
  <c r="B16" i="2"/>
  <c r="I16" i="2" s="1"/>
  <c r="C98" i="53"/>
  <c r="C20" i="53" s="1"/>
  <c r="I598" i="53"/>
  <c r="Q97" i="48"/>
  <c r="Q19" i="48" s="1"/>
  <c r="O87" i="50"/>
  <c r="O9" i="50" s="1"/>
  <c r="Q95" i="48"/>
  <c r="Q17" i="48" s="1"/>
  <c r="O97" i="46"/>
  <c r="O19" i="46" s="1"/>
  <c r="R104" i="52"/>
  <c r="R26" i="52" s="1"/>
  <c r="N88" i="50"/>
  <c r="N10" i="50" s="1"/>
  <c r="G86" i="57"/>
  <c r="G8" i="57" s="1"/>
  <c r="C104" i="50"/>
  <c r="C26" i="50" s="1"/>
  <c r="N104" i="46"/>
  <c r="N26" i="46" s="1"/>
  <c r="D93" i="50"/>
  <c r="D15" i="50" s="1"/>
  <c r="M626" i="55"/>
  <c r="R105" i="40"/>
  <c r="R27" i="40" s="1"/>
  <c r="R97" i="51"/>
  <c r="R19" i="51" s="1"/>
  <c r="E105" i="50"/>
  <c r="E27" i="50" s="1"/>
  <c r="O100" i="46"/>
  <c r="O22" i="46" s="1"/>
  <c r="R87" i="47"/>
  <c r="R9" i="47" s="1"/>
  <c r="N93" i="53"/>
  <c r="N15" i="53" s="1"/>
  <c r="R100" i="48"/>
  <c r="R22" i="48" s="1"/>
  <c r="Q105" i="51"/>
  <c r="Q27" i="51" s="1"/>
  <c r="C100" i="55"/>
  <c r="C22" i="55" s="1"/>
  <c r="H103" i="51"/>
  <c r="H25" i="51" s="1"/>
  <c r="Q105" i="48"/>
  <c r="Q27" i="48" s="1"/>
  <c r="R100" i="51"/>
  <c r="R22" i="51" s="1"/>
  <c r="O87" i="46"/>
  <c r="O9" i="46" s="1"/>
  <c r="I631" i="52"/>
  <c r="C94" i="46"/>
  <c r="C16" i="46" s="1"/>
  <c r="M100" i="51"/>
  <c r="M22" i="51" s="1"/>
  <c r="M88" i="40"/>
  <c r="M10" i="40" s="1"/>
  <c r="Q100" i="53"/>
  <c r="Q22" i="53" s="1"/>
  <c r="Q87" i="53"/>
  <c r="Q9" i="53" s="1"/>
  <c r="M105" i="54"/>
  <c r="Q88" i="55"/>
  <c r="Q10" i="55" s="1"/>
  <c r="R89" i="57"/>
  <c r="R11" i="57" s="1"/>
  <c r="I582" i="48"/>
  <c r="M93" i="40"/>
  <c r="S644" i="46"/>
  <c r="L88" i="46"/>
  <c r="S582" i="46"/>
  <c r="I631" i="46"/>
  <c r="S644" i="47"/>
  <c r="O104" i="46"/>
  <c r="O26" i="46" s="1"/>
  <c r="G85" i="47"/>
  <c r="Q95" i="46"/>
  <c r="Q17" i="46" s="1"/>
  <c r="S644" i="50"/>
  <c r="C94" i="50"/>
  <c r="C16" i="50" s="1"/>
  <c r="M93" i="51"/>
  <c r="M15" i="51" s="1"/>
  <c r="C86" i="47"/>
  <c r="C8" i="47" s="1"/>
  <c r="H86" i="46"/>
  <c r="H8" i="46" s="1"/>
  <c r="S650" i="51"/>
  <c r="I650" i="46"/>
  <c r="O88" i="50"/>
  <c r="O10" i="50" s="1"/>
  <c r="Q87" i="52"/>
  <c r="Q9" i="52" s="1"/>
  <c r="M87" i="52"/>
  <c r="M9" i="52" s="1"/>
  <c r="M104" i="52"/>
  <c r="M26" i="52" s="1"/>
  <c r="N87" i="52"/>
  <c r="N9" i="52" s="1"/>
  <c r="Q104" i="52"/>
  <c r="Q26" i="52" s="1"/>
  <c r="Q89" i="52"/>
  <c r="Q11" i="52" s="1"/>
  <c r="I643" i="53"/>
  <c r="H103" i="53"/>
  <c r="H25" i="53" s="1"/>
  <c r="C86" i="53"/>
  <c r="C8" i="53" s="1"/>
  <c r="D94" i="53"/>
  <c r="E86" i="47"/>
  <c r="E8" i="47" s="1"/>
  <c r="I635" i="54"/>
  <c r="M87" i="54"/>
  <c r="M9" i="54" s="1"/>
  <c r="R89" i="54"/>
  <c r="R11" i="54" s="1"/>
  <c r="Q98" i="54"/>
  <c r="Q20" i="54" s="1"/>
  <c r="D103" i="54"/>
  <c r="R100" i="54"/>
  <c r="R22" i="54" s="1"/>
  <c r="R95" i="54"/>
  <c r="R17" i="54" s="1"/>
  <c r="O86" i="53"/>
  <c r="O8" i="53" s="1"/>
  <c r="E86" i="53"/>
  <c r="E8" i="53" s="1"/>
  <c r="R105" i="55"/>
  <c r="I640" i="55"/>
  <c r="Q103" i="55"/>
  <c r="G103" i="55"/>
  <c r="R86" i="55"/>
  <c r="R8" i="55" s="1"/>
  <c r="I631" i="57"/>
  <c r="M86" i="55"/>
  <c r="M8" i="55" s="1"/>
  <c r="C86" i="55"/>
  <c r="C8" i="55" s="1"/>
  <c r="R93" i="55"/>
  <c r="R15" i="55" s="1"/>
  <c r="M94" i="57"/>
  <c r="M16" i="57" s="1"/>
  <c r="C94" i="57"/>
  <c r="C16" i="57" s="1"/>
  <c r="C93" i="55"/>
  <c r="C15" i="55" s="1"/>
  <c r="R89" i="47"/>
  <c r="R11" i="47" s="1"/>
  <c r="M93" i="47"/>
  <c r="M15" i="47" s="1"/>
  <c r="B93" i="48"/>
  <c r="O105" i="47"/>
  <c r="O27" i="47" s="1"/>
  <c r="H88" i="40"/>
  <c r="H10" i="40" s="1"/>
  <c r="N88" i="48"/>
  <c r="N10" i="48" s="1"/>
  <c r="O105" i="40"/>
  <c r="O27" i="40" s="1"/>
  <c r="C87" i="48"/>
  <c r="C9" i="48" s="1"/>
  <c r="R93" i="53"/>
  <c r="R15" i="53" s="1"/>
  <c r="S599" i="47"/>
  <c r="H94" i="55"/>
  <c r="H16" i="55" s="1"/>
  <c r="M98" i="53"/>
  <c r="M20" i="53" s="1"/>
  <c r="N105" i="51"/>
  <c r="N27" i="51" s="1"/>
  <c r="R103" i="48"/>
  <c r="R25" i="48" s="1"/>
  <c r="N93" i="50"/>
  <c r="N15" i="50" s="1"/>
  <c r="G98" i="48"/>
  <c r="G20" i="48" s="1"/>
  <c r="E85" i="2"/>
  <c r="E97" i="55"/>
  <c r="E19" i="55" s="1"/>
  <c r="G98" i="55"/>
  <c r="G20" i="55" s="1"/>
  <c r="H27" i="53"/>
  <c r="R89" i="46"/>
  <c r="R11" i="46" s="1"/>
  <c r="M105" i="48"/>
  <c r="M27" i="48" s="1"/>
  <c r="O105" i="50"/>
  <c r="O27" i="50" s="1"/>
  <c r="H97" i="47"/>
  <c r="H19" i="47" s="1"/>
  <c r="Q105" i="50"/>
  <c r="Q27" i="50" s="1"/>
  <c r="O90" i="55"/>
  <c r="O12" i="55" s="1"/>
  <c r="B88" i="50"/>
  <c r="I582" i="50"/>
  <c r="C105" i="40"/>
  <c r="C27" i="40" s="1"/>
  <c r="I599" i="46"/>
  <c r="C98" i="50"/>
  <c r="C20" i="50" s="1"/>
  <c r="B103" i="40"/>
  <c r="M100" i="55"/>
  <c r="M22" i="55" s="1"/>
  <c r="I588" i="48"/>
  <c r="Q90" i="48"/>
  <c r="Q12" i="48" s="1"/>
  <c r="M93" i="50"/>
  <c r="M15" i="50" s="1"/>
  <c r="Q88" i="40"/>
  <c r="Q10" i="40" s="1"/>
  <c r="R98" i="51"/>
  <c r="R20" i="51" s="1"/>
  <c r="E86" i="52"/>
  <c r="E8" i="52" s="1"/>
  <c r="M88" i="53"/>
  <c r="M10" i="53" s="1"/>
  <c r="N98" i="53"/>
  <c r="N20" i="53" s="1"/>
  <c r="D98" i="53"/>
  <c r="D20" i="53" s="1"/>
  <c r="I631" i="47"/>
  <c r="M105" i="50"/>
  <c r="M27" i="50" s="1"/>
  <c r="E103" i="51"/>
  <c r="E25" i="51" s="1"/>
  <c r="M88" i="50"/>
  <c r="M10" i="50" s="1"/>
  <c r="Q89" i="53"/>
  <c r="Q11" i="53" s="1"/>
  <c r="R87" i="54"/>
  <c r="R9" i="54" s="1"/>
  <c r="B105" i="40"/>
  <c r="I599" i="40"/>
  <c r="M100" i="47"/>
  <c r="M22" i="47" s="1"/>
  <c r="N104" i="40"/>
  <c r="H98" i="47"/>
  <c r="H20" i="47" s="1"/>
  <c r="R100" i="40"/>
  <c r="M87" i="46"/>
  <c r="M9" i="46" s="1"/>
  <c r="I631" i="48"/>
  <c r="S642" i="46"/>
  <c r="S599" i="46"/>
  <c r="M103" i="47"/>
  <c r="M25" i="47" s="1"/>
  <c r="O103" i="48"/>
  <c r="O25" i="48" s="1"/>
  <c r="S642" i="48"/>
  <c r="L88" i="48"/>
  <c r="S582" i="48"/>
  <c r="R94" i="48"/>
  <c r="R16" i="48" s="1"/>
  <c r="Q103" i="48"/>
  <c r="Q25" i="48" s="1"/>
  <c r="M105" i="46"/>
  <c r="M27" i="46" s="1"/>
  <c r="R103" i="50"/>
  <c r="R25" i="50" s="1"/>
  <c r="I640" i="50"/>
  <c r="S642" i="50"/>
  <c r="M86" i="50"/>
  <c r="M8" i="50" s="1"/>
  <c r="C86" i="50"/>
  <c r="C8" i="50" s="1"/>
  <c r="I635" i="46"/>
  <c r="Q90" i="51"/>
  <c r="Q12" i="51" s="1"/>
  <c r="I598" i="46"/>
  <c r="O104" i="48"/>
  <c r="O26" i="48" s="1"/>
  <c r="N105" i="46"/>
  <c r="N27" i="46" s="1"/>
  <c r="R94" i="46"/>
  <c r="R16" i="46" s="1"/>
  <c r="M96" i="47"/>
  <c r="M18" i="47" s="1"/>
  <c r="R90" i="50"/>
  <c r="R12" i="50" s="1"/>
  <c r="I631" i="50"/>
  <c r="S651" i="40"/>
  <c r="I651" i="40"/>
  <c r="R103" i="47"/>
  <c r="R25" i="47" s="1"/>
  <c r="R88" i="46"/>
  <c r="R10" i="46" s="1"/>
  <c r="R87" i="51"/>
  <c r="R9" i="51" s="1"/>
  <c r="N93" i="51"/>
  <c r="N15" i="51" s="1"/>
  <c r="Q89" i="51"/>
  <c r="Q11" i="51" s="1"/>
  <c r="S599" i="51"/>
  <c r="M88" i="51"/>
  <c r="M10" i="51" s="1"/>
  <c r="R86" i="51"/>
  <c r="R8" i="51" s="1"/>
  <c r="H86" i="51"/>
  <c r="H8" i="51" s="1"/>
  <c r="M86" i="51"/>
  <c r="M8" i="51" s="1"/>
  <c r="C86" i="51"/>
  <c r="C8" i="51" s="1"/>
  <c r="C86" i="48"/>
  <c r="C8" i="48" s="1"/>
  <c r="R87" i="46"/>
  <c r="R9" i="46" s="1"/>
  <c r="C103" i="52"/>
  <c r="C25" i="52" s="1"/>
  <c r="E103" i="52"/>
  <c r="E25" i="52" s="1"/>
  <c r="M100" i="52"/>
  <c r="M22" i="52" s="1"/>
  <c r="Q100" i="52"/>
  <c r="Q22" i="52" s="1"/>
  <c r="Q104" i="53"/>
  <c r="Q26" i="53" s="1"/>
  <c r="C103" i="53"/>
  <c r="C25" i="53" s="1"/>
  <c r="I633" i="53"/>
  <c r="M86" i="53"/>
  <c r="M8" i="53" s="1"/>
  <c r="O105" i="54"/>
  <c r="Q105" i="54"/>
  <c r="Q93" i="54"/>
  <c r="Q15" i="54" s="1"/>
  <c r="M103" i="54"/>
  <c r="C103" i="54"/>
  <c r="Q94" i="54"/>
  <c r="Q16" i="54" s="1"/>
  <c r="R93" i="54"/>
  <c r="R15" i="54" s="1"/>
  <c r="M100" i="54"/>
  <c r="M22" i="54" s="1"/>
  <c r="E103" i="54"/>
  <c r="N103" i="55"/>
  <c r="D103" i="55"/>
  <c r="C85" i="54"/>
  <c r="C7" i="54" s="1"/>
  <c r="H103" i="55"/>
  <c r="E85" i="54"/>
  <c r="I642" i="55"/>
  <c r="O98" i="57"/>
  <c r="O20" i="57" s="1"/>
  <c r="I632" i="57"/>
  <c r="Q93" i="57"/>
  <c r="Q15" i="57" s="1"/>
  <c r="O105" i="57"/>
  <c r="O27" i="57" s="1"/>
  <c r="G85" i="57"/>
  <c r="I599" i="55"/>
  <c r="O104" i="52"/>
  <c r="O26" i="52" s="1"/>
  <c r="G93" i="51"/>
  <c r="G15" i="51" s="1"/>
  <c r="H600" i="2"/>
  <c r="H85" i="2"/>
  <c r="E105" i="53"/>
  <c r="E27" i="53" s="1"/>
  <c r="R88" i="40"/>
  <c r="R10" i="40" s="1"/>
  <c r="C96" i="54"/>
  <c r="C18" i="54" s="1"/>
  <c r="Q87" i="54"/>
  <c r="Q9" i="54" s="1"/>
  <c r="M93" i="46"/>
  <c r="M15" i="46" s="1"/>
  <c r="M87" i="48"/>
  <c r="M9" i="48" s="1"/>
  <c r="I582" i="53"/>
  <c r="O105" i="48"/>
  <c r="O27" i="48" s="1"/>
  <c r="C100" i="53"/>
  <c r="C22" i="53" s="1"/>
  <c r="D87" i="53"/>
  <c r="D9" i="53" s="1"/>
  <c r="M96" i="52"/>
  <c r="M18" i="52" s="1"/>
  <c r="M98" i="51"/>
  <c r="M20" i="51" s="1"/>
  <c r="B105" i="50"/>
  <c r="I599" i="50"/>
  <c r="G104" i="46"/>
  <c r="G26" i="46" s="1"/>
  <c r="Q93" i="40"/>
  <c r="Q11" i="54"/>
  <c r="G95" i="54"/>
  <c r="G17" i="54" s="1"/>
  <c r="G104" i="54"/>
  <c r="M104" i="40"/>
  <c r="N105" i="40"/>
  <c r="N27" i="40" s="1"/>
  <c r="Q105" i="40"/>
  <c r="Q27" i="40" s="1"/>
  <c r="Q98" i="48"/>
  <c r="Q20" i="48" s="1"/>
  <c r="B15" i="2"/>
  <c r="I15" i="2" s="1"/>
  <c r="Q98" i="55"/>
  <c r="Q20" i="55" s="1"/>
  <c r="E88" i="53"/>
  <c r="E10" i="53" s="1"/>
  <c r="H100" i="50"/>
  <c r="H22" i="50" s="1"/>
  <c r="M100" i="40"/>
  <c r="O88" i="40"/>
  <c r="O10" i="40" s="1"/>
  <c r="R97" i="47"/>
  <c r="R19" i="47" s="1"/>
  <c r="G98" i="50"/>
  <c r="G20" i="50" s="1"/>
  <c r="G85" i="2"/>
  <c r="G600" i="2"/>
  <c r="O100" i="48"/>
  <c r="O22" i="48" s="1"/>
  <c r="M104" i="46"/>
  <c r="M26" i="46" s="1"/>
  <c r="I43" i="2"/>
  <c r="H86" i="54"/>
  <c r="H8" i="54" s="1"/>
  <c r="C105" i="51"/>
  <c r="C27" i="51" s="1"/>
  <c r="M105" i="40"/>
  <c r="M27" i="40" s="1"/>
  <c r="B105" i="46"/>
  <c r="M98" i="50"/>
  <c r="M20" i="50" s="1"/>
  <c r="L103" i="40"/>
  <c r="D88" i="55"/>
  <c r="D10" i="55" s="1"/>
  <c r="B88" i="47"/>
  <c r="I582" i="47"/>
  <c r="Q94" i="48"/>
  <c r="Q16" i="48" s="1"/>
  <c r="S639" i="40"/>
  <c r="I588" i="46"/>
  <c r="S633" i="47"/>
  <c r="R104" i="53"/>
  <c r="R26" i="53" s="1"/>
  <c r="R100" i="47"/>
  <c r="R22" i="47" s="1"/>
  <c r="O103" i="46"/>
  <c r="O25" i="46" s="1"/>
  <c r="E103" i="46"/>
  <c r="E25" i="46" s="1"/>
  <c r="Q86" i="52"/>
  <c r="Q8" i="52" s="1"/>
  <c r="G86" i="52"/>
  <c r="G8" i="52" s="1"/>
  <c r="R105" i="54"/>
  <c r="Q86" i="54"/>
  <c r="Q8" i="54" s="1"/>
  <c r="C93" i="50"/>
  <c r="C15" i="50" s="1"/>
  <c r="B105" i="48"/>
  <c r="S634" i="40"/>
  <c r="S634" i="47"/>
  <c r="N103" i="48"/>
  <c r="N25" i="48" s="1"/>
  <c r="S599" i="48"/>
  <c r="H85" i="47"/>
  <c r="M103" i="48"/>
  <c r="M25" i="48" s="1"/>
  <c r="N93" i="47"/>
  <c r="N15" i="47" s="1"/>
  <c r="Q94" i="46"/>
  <c r="Q16" i="46" s="1"/>
  <c r="S643" i="50"/>
  <c r="O98" i="50"/>
  <c r="O20" i="50" s="1"/>
  <c r="Q103" i="50"/>
  <c r="Q25" i="50" s="1"/>
  <c r="Q90" i="50"/>
  <c r="Q12" i="50" s="1"/>
  <c r="O94" i="47"/>
  <c r="O16" i="47" s="1"/>
  <c r="E94" i="47"/>
  <c r="E16" i="47" s="1"/>
  <c r="E94" i="50"/>
  <c r="E16" i="50" s="1"/>
  <c r="Q104" i="47"/>
  <c r="Q26" i="47" s="1"/>
  <c r="R103" i="40"/>
  <c r="O100" i="51"/>
  <c r="O22" i="51" s="1"/>
  <c r="G104" i="51"/>
  <c r="G26" i="51" s="1"/>
  <c r="G86" i="46"/>
  <c r="G8" i="46" s="1"/>
  <c r="M96" i="50"/>
  <c r="M18" i="50" s="1"/>
  <c r="Q86" i="51"/>
  <c r="Q8" i="51" s="1"/>
  <c r="O103" i="40"/>
  <c r="E103" i="40"/>
  <c r="R97" i="46"/>
  <c r="R19" i="46" s="1"/>
  <c r="I650" i="48"/>
  <c r="C93" i="52"/>
  <c r="C15" i="52" s="1"/>
  <c r="B105" i="52"/>
  <c r="I599" i="52"/>
  <c r="N98" i="52"/>
  <c r="N20" i="52" s="1"/>
  <c r="D98" i="52"/>
  <c r="D20" i="52" s="1"/>
  <c r="S599" i="53"/>
  <c r="N103" i="53"/>
  <c r="N25" i="53" s="1"/>
  <c r="D103" i="53"/>
  <c r="D25" i="53" s="1"/>
  <c r="S582" i="53"/>
  <c r="I631" i="53"/>
  <c r="I635" i="53"/>
  <c r="O104" i="53"/>
  <c r="O26" i="53" s="1"/>
  <c r="I632" i="52"/>
  <c r="R103" i="54"/>
  <c r="H103" i="54"/>
  <c r="R98" i="54"/>
  <c r="R20" i="54" s="1"/>
  <c r="N93" i="54"/>
  <c r="N15" i="54" s="1"/>
  <c r="N97" i="54"/>
  <c r="N19" i="54" s="1"/>
  <c r="I651" i="54"/>
  <c r="I634" i="54"/>
  <c r="B103" i="54"/>
  <c r="I597" i="54"/>
  <c r="Q104" i="55"/>
  <c r="Q95" i="55"/>
  <c r="Q17" i="55" s="1"/>
  <c r="M88" i="55"/>
  <c r="M10" i="55" s="1"/>
  <c r="N9" i="57"/>
  <c r="E86" i="57"/>
  <c r="E8" i="57" s="1"/>
  <c r="I597" i="57"/>
  <c r="B103" i="57"/>
  <c r="O104" i="57"/>
  <c r="O26" i="57" s="1"/>
  <c r="M100" i="57"/>
  <c r="M22" i="57" s="1"/>
  <c r="I597" i="55"/>
  <c r="H97" i="53"/>
  <c r="H19" i="53" s="1"/>
  <c r="H89" i="53"/>
  <c r="H11" i="53" s="1"/>
  <c r="N103" i="47"/>
  <c r="N25" i="47" s="1"/>
  <c r="B88" i="53"/>
  <c r="M100" i="53"/>
  <c r="M22" i="53" s="1"/>
  <c r="N87" i="53"/>
  <c r="N9" i="53" s="1"/>
  <c r="M105" i="47"/>
  <c r="M27" i="47" s="1"/>
  <c r="S599" i="50"/>
  <c r="M626" i="53"/>
  <c r="Q95" i="54"/>
  <c r="Q17" i="54" s="1"/>
  <c r="Q104" i="54"/>
  <c r="I582" i="55"/>
  <c r="H88" i="55"/>
  <c r="H10" i="55" s="1"/>
  <c r="E98" i="53"/>
  <c r="E20" i="53" s="1"/>
  <c r="H94" i="53"/>
  <c r="H16" i="53" s="1"/>
  <c r="O88" i="53"/>
  <c r="O10" i="53" s="1"/>
  <c r="I598" i="52"/>
  <c r="I17" i="2"/>
  <c r="I597" i="53"/>
  <c r="M105" i="51"/>
  <c r="M27" i="51" s="1"/>
  <c r="G87" i="48"/>
  <c r="G9" i="48" s="1"/>
  <c r="Q93" i="47"/>
  <c r="Q15" i="47" s="1"/>
  <c r="H86" i="50"/>
  <c r="H8" i="50" s="1"/>
  <c r="O90" i="48"/>
  <c r="O12" i="48" s="1"/>
  <c r="R105" i="47"/>
  <c r="R27" i="47" s="1"/>
  <c r="E100" i="50"/>
  <c r="E22" i="50" s="1"/>
  <c r="C105" i="53"/>
  <c r="C27" i="53" s="1"/>
  <c r="L88" i="47"/>
  <c r="S582" i="47"/>
  <c r="Q88" i="48"/>
  <c r="Q10" i="48" s="1"/>
  <c r="D95" i="57"/>
  <c r="D17" i="57" s="1"/>
  <c r="D90" i="57"/>
  <c r="D12" i="57" s="1"/>
  <c r="Q86" i="57"/>
  <c r="Q8" i="57" s="1"/>
  <c r="M103" i="57"/>
  <c r="M25" i="57" s="1"/>
  <c r="R86" i="57"/>
  <c r="R8" i="57" s="1"/>
  <c r="E95" i="57"/>
  <c r="N100" i="57"/>
  <c r="N22" i="57" s="1"/>
  <c r="N95" i="57"/>
  <c r="N17" i="57" s="1"/>
  <c r="S643" i="57"/>
  <c r="M86" i="57"/>
  <c r="M8" i="57" s="1"/>
  <c r="D96" i="57"/>
  <c r="D18" i="57" s="1"/>
  <c r="N94" i="57"/>
  <c r="N16" i="57" s="1"/>
  <c r="O86" i="57"/>
  <c r="O8" i="57" s="1"/>
  <c r="S640" i="57"/>
  <c r="C95" i="57"/>
  <c r="C17" i="57" s="1"/>
  <c r="S644" i="57"/>
  <c r="N90" i="57"/>
  <c r="N12" i="57" s="1"/>
  <c r="S646" i="57"/>
  <c r="S635" i="57"/>
  <c r="N103" i="57"/>
  <c r="N25" i="57" s="1"/>
  <c r="S634" i="57"/>
  <c r="S651" i="57"/>
  <c r="S632" i="57"/>
  <c r="S636" i="57"/>
  <c r="S641" i="57"/>
  <c r="S633" i="57"/>
  <c r="O94" i="57"/>
  <c r="O16" i="57" s="1"/>
  <c r="S642" i="57"/>
  <c r="M89" i="57"/>
  <c r="M11" i="57" s="1"/>
  <c r="C97" i="57"/>
  <c r="C19" i="57" s="1"/>
  <c r="E96" i="57"/>
  <c r="E18" i="57" s="1"/>
  <c r="N98" i="57"/>
  <c r="N20" i="57" s="1"/>
  <c r="E95" i="55"/>
  <c r="E17" i="55" s="1"/>
  <c r="D95" i="55"/>
  <c r="D17" i="55" s="1"/>
  <c r="C95" i="55"/>
  <c r="C17" i="55" s="1"/>
  <c r="C90" i="55"/>
  <c r="C12" i="55" s="1"/>
  <c r="C89" i="55"/>
  <c r="C11" i="55" s="1"/>
  <c r="D90" i="55"/>
  <c r="D12" i="55" s="1"/>
  <c r="H96" i="55"/>
  <c r="H18" i="55" s="1"/>
  <c r="E89" i="55"/>
  <c r="E11" i="55" s="1"/>
  <c r="D100" i="54"/>
  <c r="D22" i="54" s="1"/>
  <c r="D90" i="54"/>
  <c r="D12" i="54" s="1"/>
  <c r="D89" i="54"/>
  <c r="D11" i="54" s="1"/>
  <c r="C89" i="54"/>
  <c r="C11" i="54" s="1"/>
  <c r="S650" i="54"/>
  <c r="E89" i="53"/>
  <c r="E11" i="53" s="1"/>
  <c r="D89" i="53"/>
  <c r="D11" i="53" s="1"/>
  <c r="C89" i="53"/>
  <c r="C11" i="53" s="1"/>
  <c r="D90" i="53"/>
  <c r="D12" i="53" s="1"/>
  <c r="C90" i="53"/>
  <c r="C12" i="53" s="1"/>
  <c r="C97" i="53"/>
  <c r="C19" i="53" s="1"/>
  <c r="E95" i="53"/>
  <c r="E17" i="53" s="1"/>
  <c r="D100" i="53"/>
  <c r="D22" i="53" s="1"/>
  <c r="C95" i="53"/>
  <c r="C17" i="53" s="1"/>
  <c r="S633" i="52"/>
  <c r="S635" i="52"/>
  <c r="M94" i="52"/>
  <c r="M16" i="52" s="1"/>
  <c r="D100" i="47"/>
  <c r="D22" i="47" s="1"/>
  <c r="N97" i="52"/>
  <c r="N19" i="52" s="1"/>
  <c r="S641" i="52"/>
  <c r="C89" i="52"/>
  <c r="C11" i="52" s="1"/>
  <c r="R86" i="52"/>
  <c r="R8" i="52" s="1"/>
  <c r="N88" i="52"/>
  <c r="N10" i="52" s="1"/>
  <c r="N94" i="52"/>
  <c r="N16" i="52" s="1"/>
  <c r="S651" i="52"/>
  <c r="S640" i="52"/>
  <c r="C97" i="51"/>
  <c r="C19" i="51" s="1"/>
  <c r="C89" i="51"/>
  <c r="C11" i="51" s="1"/>
  <c r="E89" i="52"/>
  <c r="E11" i="52" s="1"/>
  <c r="S642" i="52"/>
  <c r="O94" i="52"/>
  <c r="O16" i="52" s="1"/>
  <c r="D89" i="52"/>
  <c r="D11" i="52" s="1"/>
  <c r="E95" i="52"/>
  <c r="E17" i="52" s="1"/>
  <c r="S636" i="52"/>
  <c r="C95" i="52"/>
  <c r="C17" i="52" s="1"/>
  <c r="N104" i="52"/>
  <c r="N26" i="52" s="1"/>
  <c r="S644" i="52"/>
  <c r="M103" i="52"/>
  <c r="M25" i="52" s="1"/>
  <c r="S643" i="52"/>
  <c r="S646" i="52"/>
  <c r="R103" i="52"/>
  <c r="R25" i="52" s="1"/>
  <c r="D95" i="52"/>
  <c r="D17" i="52" s="1"/>
  <c r="S650" i="48"/>
  <c r="S650" i="46"/>
  <c r="C95" i="50"/>
  <c r="C17" i="50" s="1"/>
  <c r="S646" i="50"/>
  <c r="O94" i="48"/>
  <c r="O16" i="48" s="1"/>
  <c r="M94" i="48"/>
  <c r="M16" i="48" s="1"/>
  <c r="S639" i="48"/>
  <c r="R104" i="48"/>
  <c r="R26" i="48" s="1"/>
  <c r="S646" i="48"/>
  <c r="Q104" i="48"/>
  <c r="Q26" i="48" s="1"/>
  <c r="S641" i="48"/>
  <c r="S640" i="47"/>
  <c r="S636" i="47"/>
  <c r="S646" i="47"/>
  <c r="S641" i="47"/>
  <c r="O104" i="47"/>
  <c r="O26" i="47" s="1"/>
  <c r="S651" i="47"/>
  <c r="S646" i="46"/>
  <c r="S641" i="46"/>
  <c r="L105" i="46"/>
  <c r="S639" i="46"/>
  <c r="S634" i="46" l="1"/>
  <c r="I632" i="51"/>
  <c r="Q103" i="52"/>
  <c r="Q25" i="52" s="1"/>
  <c r="S650" i="47"/>
  <c r="S646" i="40"/>
  <c r="G86" i="50"/>
  <c r="G8" i="50" s="1"/>
  <c r="O86" i="55"/>
  <c r="O8" i="55" s="1"/>
  <c r="I649" i="54"/>
  <c r="S651" i="54"/>
  <c r="S598" i="52"/>
  <c r="B104" i="46"/>
  <c r="S639" i="47"/>
  <c r="R89" i="48"/>
  <c r="R11" i="48" s="1"/>
  <c r="G86" i="51"/>
  <c r="G8" i="51" s="1"/>
  <c r="S649" i="46"/>
  <c r="Q86" i="50"/>
  <c r="Q8" i="50" s="1"/>
  <c r="O86" i="51"/>
  <c r="O8" i="51" s="1"/>
  <c r="I104" i="54"/>
  <c r="I632" i="54"/>
  <c r="G86" i="54"/>
  <c r="G8" i="54" s="1"/>
  <c r="S582" i="50"/>
  <c r="S649" i="47"/>
  <c r="I649" i="51"/>
  <c r="S649" i="50"/>
  <c r="S640" i="46"/>
  <c r="O88" i="46"/>
  <c r="O10" i="46" s="1"/>
  <c r="L27" i="46"/>
  <c r="S27" i="46" s="1"/>
  <c r="S105" i="46"/>
  <c r="I592" i="46"/>
  <c r="S631" i="50"/>
  <c r="G85" i="51"/>
  <c r="R96" i="47"/>
  <c r="R18" i="47" s="1"/>
  <c r="O89" i="53"/>
  <c r="O11" i="53" s="1"/>
  <c r="S646" i="54"/>
  <c r="B27" i="46"/>
  <c r="I27" i="46" s="1"/>
  <c r="I105" i="46"/>
  <c r="B27" i="40"/>
  <c r="I27" i="40" s="1"/>
  <c r="I105" i="40"/>
  <c r="R86" i="54"/>
  <c r="R8" i="54" s="1"/>
  <c r="M87" i="47"/>
  <c r="M9" i="47" s="1"/>
  <c r="I88" i="52"/>
  <c r="B10" i="52"/>
  <c r="I10" i="52" s="1"/>
  <c r="S588" i="48"/>
  <c r="O85" i="50"/>
  <c r="R85" i="50"/>
  <c r="H96" i="51"/>
  <c r="H18" i="51" s="1"/>
  <c r="S633" i="53"/>
  <c r="C85" i="53"/>
  <c r="C600" i="53"/>
  <c r="B98" i="54"/>
  <c r="I592" i="54"/>
  <c r="D89" i="55"/>
  <c r="D11" i="55" s="1"/>
  <c r="B98" i="57"/>
  <c r="I592" i="57"/>
  <c r="S650" i="57"/>
  <c r="S88" i="46"/>
  <c r="L10" i="46"/>
  <c r="S10" i="46" s="1"/>
  <c r="T10" i="46" s="1"/>
  <c r="O103" i="47"/>
  <c r="O25" i="47" s="1"/>
  <c r="I650" i="55"/>
  <c r="B104" i="55"/>
  <c r="I104" i="55" s="1"/>
  <c r="B15" i="52"/>
  <c r="E7" i="50"/>
  <c r="C7" i="47"/>
  <c r="I632" i="55"/>
  <c r="E7" i="47"/>
  <c r="I88" i="40"/>
  <c r="B10" i="40"/>
  <c r="I10" i="40" s="1"/>
  <c r="S588" i="47"/>
  <c r="I592" i="47"/>
  <c r="H85" i="48"/>
  <c r="Q85" i="50"/>
  <c r="I588" i="50"/>
  <c r="S635" i="46"/>
  <c r="I581" i="46"/>
  <c r="S635" i="51"/>
  <c r="S633" i="51"/>
  <c r="E95" i="46"/>
  <c r="E17" i="46" s="1"/>
  <c r="C95" i="48"/>
  <c r="C17" i="48" s="1"/>
  <c r="E95" i="48"/>
  <c r="E17" i="48" s="1"/>
  <c r="H96" i="46"/>
  <c r="H18" i="46" s="1"/>
  <c r="N103" i="52"/>
  <c r="N25" i="52" s="1"/>
  <c r="C97" i="50"/>
  <c r="C19" i="50" s="1"/>
  <c r="M97" i="52"/>
  <c r="M19" i="52" s="1"/>
  <c r="C97" i="52"/>
  <c r="C19" i="52" s="1"/>
  <c r="D90" i="52"/>
  <c r="D12" i="52" s="1"/>
  <c r="C90" i="47"/>
  <c r="C12" i="47" s="1"/>
  <c r="S644" i="53"/>
  <c r="B90" i="53"/>
  <c r="I584" i="53"/>
  <c r="L103" i="54"/>
  <c r="O94" i="54"/>
  <c r="O16" i="54" s="1"/>
  <c r="D95" i="54"/>
  <c r="D17" i="54" s="1"/>
  <c r="L103" i="57"/>
  <c r="S597" i="57"/>
  <c r="S582" i="57"/>
  <c r="L88" i="57"/>
  <c r="I632" i="47"/>
  <c r="G86" i="53"/>
  <c r="G8" i="53" s="1"/>
  <c r="I104" i="46"/>
  <c r="B26" i="46"/>
  <c r="I26" i="46" s="1"/>
  <c r="L104" i="40"/>
  <c r="E86" i="46"/>
  <c r="E8" i="46" s="1"/>
  <c r="B103" i="48"/>
  <c r="I597" i="48"/>
  <c r="S649" i="40"/>
  <c r="E86" i="48"/>
  <c r="E8" i="48" s="1"/>
  <c r="I588" i="55"/>
  <c r="I94" i="55"/>
  <c r="C600" i="50"/>
  <c r="S633" i="48"/>
  <c r="R86" i="50"/>
  <c r="R8" i="50" s="1"/>
  <c r="S649" i="48"/>
  <c r="S597" i="46"/>
  <c r="M95" i="51"/>
  <c r="M17" i="51" s="1"/>
  <c r="M95" i="47"/>
  <c r="M17" i="47" s="1"/>
  <c r="C95" i="47"/>
  <c r="C17" i="47" s="1"/>
  <c r="L94" i="52"/>
  <c r="S588" i="52"/>
  <c r="B89" i="52"/>
  <c r="I583" i="52"/>
  <c r="D85" i="54"/>
  <c r="I592" i="55"/>
  <c r="B98" i="55"/>
  <c r="I632" i="48"/>
  <c r="M85" i="47"/>
  <c r="E95" i="51"/>
  <c r="E17" i="51" s="1"/>
  <c r="S633" i="46"/>
  <c r="D100" i="50"/>
  <c r="D22" i="50" s="1"/>
  <c r="L103" i="52"/>
  <c r="S597" i="52"/>
  <c r="G85" i="53"/>
  <c r="G600" i="53"/>
  <c r="S641" i="54"/>
  <c r="S644" i="55"/>
  <c r="E7" i="2"/>
  <c r="M85" i="50"/>
  <c r="S632" i="51"/>
  <c r="S646" i="51"/>
  <c r="S641" i="51"/>
  <c r="M86" i="46"/>
  <c r="M8" i="46" s="1"/>
  <c r="O86" i="47"/>
  <c r="O8" i="47" s="1"/>
  <c r="C89" i="50"/>
  <c r="C11" i="50" s="1"/>
  <c r="I583" i="50"/>
  <c r="R85" i="52"/>
  <c r="O85" i="52"/>
  <c r="M93" i="52"/>
  <c r="M15" i="52" s="1"/>
  <c r="D100" i="46"/>
  <c r="D22" i="46" s="1"/>
  <c r="M86" i="52"/>
  <c r="M8" i="52" s="1"/>
  <c r="C90" i="51"/>
  <c r="C12" i="51" s="1"/>
  <c r="S642" i="53"/>
  <c r="S635" i="53"/>
  <c r="S642" i="54"/>
  <c r="O103" i="54"/>
  <c r="O85" i="54"/>
  <c r="M85" i="54"/>
  <c r="E95" i="54"/>
  <c r="E17" i="54" s="1"/>
  <c r="C95" i="54"/>
  <c r="C17" i="54" s="1"/>
  <c r="B100" i="54"/>
  <c r="I594" i="54"/>
  <c r="O103" i="55"/>
  <c r="S635" i="55"/>
  <c r="H600" i="55"/>
  <c r="H85" i="55"/>
  <c r="I583" i="55"/>
  <c r="B89" i="55"/>
  <c r="D100" i="55"/>
  <c r="D22" i="55" s="1"/>
  <c r="M93" i="57"/>
  <c r="M15" i="57" s="1"/>
  <c r="Q103" i="57"/>
  <c r="Q25" i="57" s="1"/>
  <c r="S88" i="47"/>
  <c r="L10" i="47"/>
  <c r="S10" i="47" s="1"/>
  <c r="I103" i="57"/>
  <c r="B25" i="57"/>
  <c r="I25" i="57" s="1"/>
  <c r="H7" i="47"/>
  <c r="H7" i="2"/>
  <c r="Q86" i="53"/>
  <c r="Q8" i="53" s="1"/>
  <c r="E86" i="51"/>
  <c r="E8" i="51" s="1"/>
  <c r="O86" i="46"/>
  <c r="O8" i="46" s="1"/>
  <c r="L103" i="48"/>
  <c r="S597" i="48"/>
  <c r="O86" i="48"/>
  <c r="O8" i="48" s="1"/>
  <c r="I16" i="55"/>
  <c r="I649" i="55"/>
  <c r="B103" i="55"/>
  <c r="I103" i="55" s="1"/>
  <c r="I592" i="50"/>
  <c r="B104" i="47"/>
  <c r="I598" i="47"/>
  <c r="B104" i="48"/>
  <c r="I88" i="51"/>
  <c r="B10" i="51"/>
  <c r="I10" i="51" s="1"/>
  <c r="C7" i="50"/>
  <c r="I103" i="50"/>
  <c r="B25" i="50"/>
  <c r="I25" i="50" s="1"/>
  <c r="B103" i="47"/>
  <c r="I597" i="47"/>
  <c r="S103" i="46"/>
  <c r="L25" i="46"/>
  <c r="S25" i="46" s="1"/>
  <c r="I103" i="46"/>
  <c r="S636" i="50"/>
  <c r="S631" i="53"/>
  <c r="S582" i="54"/>
  <c r="M94" i="54"/>
  <c r="M16" i="54" s="1"/>
  <c r="N98" i="54"/>
  <c r="N20" i="54" s="1"/>
  <c r="S640" i="55"/>
  <c r="O85" i="57"/>
  <c r="L105" i="47"/>
  <c r="B15" i="47"/>
  <c r="S651" i="46"/>
  <c r="N103" i="51"/>
  <c r="N25" i="51" s="1"/>
  <c r="S641" i="53"/>
  <c r="M94" i="55"/>
  <c r="M16" i="55" s="1"/>
  <c r="R103" i="57"/>
  <c r="R25" i="57" s="1"/>
  <c r="R86" i="46"/>
  <c r="R8" i="46" s="1"/>
  <c r="G85" i="48"/>
  <c r="L104" i="46"/>
  <c r="S598" i="46"/>
  <c r="C85" i="46"/>
  <c r="S631" i="47"/>
  <c r="S640" i="48"/>
  <c r="S631" i="48"/>
  <c r="M94" i="51"/>
  <c r="M16" i="51" s="1"/>
  <c r="S640" i="51"/>
  <c r="S644" i="51"/>
  <c r="S631" i="51"/>
  <c r="M103" i="51"/>
  <c r="M25" i="51" s="1"/>
  <c r="E95" i="50"/>
  <c r="E17" i="50" s="1"/>
  <c r="R96" i="48"/>
  <c r="R18" i="48" s="1"/>
  <c r="H96" i="48"/>
  <c r="H18" i="48" s="1"/>
  <c r="L90" i="52"/>
  <c r="S631" i="52"/>
  <c r="D85" i="52"/>
  <c r="I591" i="50"/>
  <c r="G600" i="52"/>
  <c r="M90" i="48"/>
  <c r="M12" i="48" s="1"/>
  <c r="C90" i="48"/>
  <c r="C12" i="48" s="1"/>
  <c r="S640" i="53"/>
  <c r="E85" i="53"/>
  <c r="M94" i="53"/>
  <c r="M16" i="53" s="1"/>
  <c r="D95" i="53"/>
  <c r="D17" i="53" s="1"/>
  <c r="Q103" i="54"/>
  <c r="L104" i="54"/>
  <c r="S104" i="54" s="1"/>
  <c r="S598" i="54"/>
  <c r="S640" i="54"/>
  <c r="N94" i="54"/>
  <c r="N16" i="54" s="1"/>
  <c r="O86" i="54"/>
  <c r="O8" i="54" s="1"/>
  <c r="S632" i="55"/>
  <c r="S633" i="55"/>
  <c r="S641" i="55"/>
  <c r="M85" i="57"/>
  <c r="S639" i="57"/>
  <c r="L93" i="57"/>
  <c r="R85" i="57"/>
  <c r="S649" i="57"/>
  <c r="N89" i="57"/>
  <c r="N11" i="57" s="1"/>
  <c r="D89" i="57"/>
  <c r="D11" i="57" s="1"/>
  <c r="B85" i="57"/>
  <c r="I105" i="52"/>
  <c r="B27" i="52"/>
  <c r="I27" i="52" s="1"/>
  <c r="S634" i="48"/>
  <c r="L93" i="48"/>
  <c r="L88" i="50"/>
  <c r="I651" i="51"/>
  <c r="B105" i="51"/>
  <c r="H103" i="47"/>
  <c r="H25" i="47" s="1"/>
  <c r="I649" i="47"/>
  <c r="L93" i="46"/>
  <c r="S88" i="48"/>
  <c r="L10" i="48"/>
  <c r="S10" i="48" s="1"/>
  <c r="L104" i="51"/>
  <c r="N93" i="40"/>
  <c r="S582" i="55"/>
  <c r="I651" i="53"/>
  <c r="B105" i="53"/>
  <c r="H7" i="50"/>
  <c r="S592" i="50"/>
  <c r="L104" i="47"/>
  <c r="S598" i="47"/>
  <c r="D15" i="53"/>
  <c r="I10" i="48"/>
  <c r="C7" i="2"/>
  <c r="I631" i="54"/>
  <c r="L103" i="47"/>
  <c r="S597" i="47"/>
  <c r="I25" i="46"/>
  <c r="I650" i="51"/>
  <c r="B104" i="51"/>
  <c r="I639" i="46"/>
  <c r="B93" i="46"/>
  <c r="B15" i="50"/>
  <c r="S631" i="46"/>
  <c r="R85" i="54"/>
  <c r="B89" i="54"/>
  <c r="G7" i="57"/>
  <c r="G85" i="46"/>
  <c r="G600" i="46"/>
  <c r="C85" i="48"/>
  <c r="E85" i="46"/>
  <c r="E85" i="48"/>
  <c r="S639" i="50"/>
  <c r="L93" i="50"/>
  <c r="E85" i="51"/>
  <c r="I589" i="48"/>
  <c r="O89" i="46"/>
  <c r="O11" i="46" s="1"/>
  <c r="E89" i="46"/>
  <c r="E11" i="46" s="1"/>
  <c r="O89" i="47"/>
  <c r="O11" i="47" s="1"/>
  <c r="D100" i="48"/>
  <c r="D22" i="48" s="1"/>
  <c r="L105" i="52"/>
  <c r="S599" i="52"/>
  <c r="M85" i="52"/>
  <c r="B100" i="52"/>
  <c r="M90" i="52"/>
  <c r="M12" i="52" s="1"/>
  <c r="C97" i="47"/>
  <c r="C19" i="47" s="1"/>
  <c r="R103" i="53"/>
  <c r="R25" i="53" s="1"/>
  <c r="B94" i="53"/>
  <c r="B16" i="53" s="1"/>
  <c r="I588" i="53"/>
  <c r="S643" i="53"/>
  <c r="S631" i="54"/>
  <c r="S633" i="54"/>
  <c r="S635" i="54"/>
  <c r="S639" i="54"/>
  <c r="L93" i="54"/>
  <c r="S643" i="54"/>
  <c r="Q85" i="54"/>
  <c r="C85" i="55"/>
  <c r="S643" i="55"/>
  <c r="N98" i="55"/>
  <c r="N20" i="55" s="1"/>
  <c r="D85" i="55"/>
  <c r="I588" i="57"/>
  <c r="B94" i="57"/>
  <c r="E17" i="57"/>
  <c r="S599" i="55"/>
  <c r="I649" i="53"/>
  <c r="B103" i="53"/>
  <c r="G86" i="47"/>
  <c r="G8" i="47" s="1"/>
  <c r="G7" i="2"/>
  <c r="I94" i="53"/>
  <c r="D16" i="53"/>
  <c r="B15" i="51"/>
  <c r="H7" i="57"/>
  <c r="S582" i="51"/>
  <c r="I103" i="51"/>
  <c r="B25" i="51"/>
  <c r="I25" i="51" s="1"/>
  <c r="I88" i="48"/>
  <c r="H85" i="54"/>
  <c r="O94" i="53"/>
  <c r="O16" i="53" s="1"/>
  <c r="H7" i="52"/>
  <c r="E86" i="50"/>
  <c r="E8" i="50" s="1"/>
  <c r="I104" i="50"/>
  <c r="B26" i="50"/>
  <c r="I26" i="50" s="1"/>
  <c r="S597" i="50"/>
  <c r="I651" i="55"/>
  <c r="B105" i="55"/>
  <c r="I105" i="55" s="1"/>
  <c r="O94" i="51"/>
  <c r="O16" i="51" s="1"/>
  <c r="I632" i="50"/>
  <c r="I632" i="46"/>
  <c r="S642" i="51"/>
  <c r="E93" i="51"/>
  <c r="E15" i="51" s="1"/>
  <c r="I587" i="51"/>
  <c r="C90" i="46"/>
  <c r="C12" i="46" s="1"/>
  <c r="S646" i="53"/>
  <c r="S642" i="55"/>
  <c r="S631" i="57"/>
  <c r="I588" i="47"/>
  <c r="C15" i="57"/>
  <c r="C7" i="52"/>
  <c r="H85" i="46"/>
  <c r="H600" i="46"/>
  <c r="I592" i="48"/>
  <c r="M97" i="46"/>
  <c r="M19" i="46" s="1"/>
  <c r="C97" i="46"/>
  <c r="C19" i="46" s="1"/>
  <c r="H96" i="53"/>
  <c r="H18" i="53" s="1"/>
  <c r="S636" i="54"/>
  <c r="I88" i="53"/>
  <c r="B10" i="53"/>
  <c r="I10" i="53" s="1"/>
  <c r="I650" i="53"/>
  <c r="B104" i="53"/>
  <c r="M94" i="50"/>
  <c r="M16" i="50" s="1"/>
  <c r="O85" i="47"/>
  <c r="R85" i="47"/>
  <c r="Q103" i="51"/>
  <c r="Q25" i="51" s="1"/>
  <c r="I588" i="51"/>
  <c r="O103" i="51"/>
  <c r="O25" i="51" s="1"/>
  <c r="S640" i="50"/>
  <c r="S635" i="50"/>
  <c r="L103" i="51"/>
  <c r="R103" i="51"/>
  <c r="R25" i="51" s="1"/>
  <c r="O95" i="47"/>
  <c r="O17" i="47" s="1"/>
  <c r="E95" i="47"/>
  <c r="E17" i="47" s="1"/>
  <c r="Q86" i="46"/>
  <c r="Q8" i="46" s="1"/>
  <c r="M86" i="47"/>
  <c r="M8" i="47" s="1"/>
  <c r="M89" i="46"/>
  <c r="M11" i="46" s="1"/>
  <c r="C89" i="46"/>
  <c r="C11" i="46" s="1"/>
  <c r="O89" i="48"/>
  <c r="O11" i="48" s="1"/>
  <c r="E89" i="48"/>
  <c r="E11" i="48" s="1"/>
  <c r="D100" i="51"/>
  <c r="D22" i="51" s="1"/>
  <c r="O103" i="52"/>
  <c r="O25" i="52" s="1"/>
  <c r="S649" i="52"/>
  <c r="M97" i="48"/>
  <c r="M19" i="48" s="1"/>
  <c r="C97" i="48"/>
  <c r="C19" i="48" s="1"/>
  <c r="I584" i="51"/>
  <c r="I592" i="53"/>
  <c r="B98" i="53"/>
  <c r="H85" i="53"/>
  <c r="H600" i="53"/>
  <c r="I583" i="53"/>
  <c r="B89" i="53"/>
  <c r="S634" i="54"/>
  <c r="S649" i="54"/>
  <c r="G600" i="55"/>
  <c r="G85" i="55"/>
  <c r="E85" i="55"/>
  <c r="R103" i="55"/>
  <c r="B85" i="55"/>
  <c r="I579" i="55"/>
  <c r="C97" i="55"/>
  <c r="C19" i="55" s="1"/>
  <c r="Q85" i="57"/>
  <c r="O103" i="57"/>
  <c r="O25" i="57" s="1"/>
  <c r="L104" i="57"/>
  <c r="S598" i="57"/>
  <c r="I597" i="46"/>
  <c r="I103" i="54"/>
  <c r="Q86" i="47"/>
  <c r="Q8" i="47" s="1"/>
  <c r="I649" i="40"/>
  <c r="H103" i="40"/>
  <c r="I103" i="40" s="1"/>
  <c r="O94" i="50"/>
  <c r="O16" i="50" s="1"/>
  <c r="B27" i="48"/>
  <c r="I27" i="48" s="1"/>
  <c r="I105" i="48"/>
  <c r="E7" i="54"/>
  <c r="I634" i="55"/>
  <c r="B88" i="55"/>
  <c r="I632" i="53"/>
  <c r="I88" i="50"/>
  <c r="B10" i="50"/>
  <c r="I10" i="50" s="1"/>
  <c r="B15" i="48"/>
  <c r="N94" i="53"/>
  <c r="N16" i="53" s="1"/>
  <c r="I639" i="53"/>
  <c r="B93" i="53"/>
  <c r="B15" i="53" s="1"/>
  <c r="L93" i="47"/>
  <c r="B27" i="47"/>
  <c r="I27" i="47" s="1"/>
  <c r="I105" i="47"/>
  <c r="B27" i="57"/>
  <c r="I27" i="57" s="1"/>
  <c r="I105" i="57"/>
  <c r="G600" i="50"/>
  <c r="L105" i="40"/>
  <c r="B15" i="54"/>
  <c r="I94" i="52"/>
  <c r="B16" i="52"/>
  <c r="I16" i="52" s="1"/>
  <c r="O86" i="50"/>
  <c r="O8" i="50" s="1"/>
  <c r="L103" i="50"/>
  <c r="S582" i="40"/>
  <c r="C10" i="54"/>
  <c r="G86" i="55"/>
  <c r="G8" i="55" s="1"/>
  <c r="G86" i="48"/>
  <c r="G8" i="48" s="1"/>
  <c r="S632" i="50"/>
  <c r="S632" i="46"/>
  <c r="I88" i="54"/>
  <c r="B10" i="54"/>
  <c r="S633" i="50"/>
  <c r="I649" i="50"/>
  <c r="Q85" i="47"/>
  <c r="Q600" i="47"/>
  <c r="C600" i="51"/>
  <c r="C85" i="51"/>
  <c r="I592" i="51"/>
  <c r="B94" i="54"/>
  <c r="I588" i="54"/>
  <c r="M93" i="54"/>
  <c r="M15" i="54" s="1"/>
  <c r="I103" i="52"/>
  <c r="B25" i="52"/>
  <c r="I25" i="52" s="1"/>
  <c r="R86" i="48"/>
  <c r="R8" i="48" s="1"/>
  <c r="S641" i="50"/>
  <c r="I591" i="51"/>
  <c r="N94" i="55"/>
  <c r="N16" i="55" s="1"/>
  <c r="I88" i="47"/>
  <c r="B10" i="47"/>
  <c r="I10" i="47" s="1"/>
  <c r="B27" i="50"/>
  <c r="I27" i="50" s="1"/>
  <c r="I105" i="50"/>
  <c r="B104" i="40"/>
  <c r="I104" i="40" s="1"/>
  <c r="I598" i="40"/>
  <c r="S598" i="53"/>
  <c r="S636" i="46"/>
  <c r="L104" i="48"/>
  <c r="S598" i="48"/>
  <c r="S636" i="48"/>
  <c r="M94" i="46"/>
  <c r="M16" i="46" s="1"/>
  <c r="R104" i="51"/>
  <c r="R26" i="51" s="1"/>
  <c r="H85" i="51"/>
  <c r="S636" i="51"/>
  <c r="C95" i="46"/>
  <c r="C17" i="46" s="1"/>
  <c r="R86" i="47"/>
  <c r="R8" i="47" s="1"/>
  <c r="E89" i="51"/>
  <c r="E11" i="51" s="1"/>
  <c r="I583" i="51"/>
  <c r="M89" i="48"/>
  <c r="M11" i="48" s="1"/>
  <c r="C89" i="48"/>
  <c r="C11" i="48" s="1"/>
  <c r="Q85" i="52"/>
  <c r="Q600" i="52"/>
  <c r="S639" i="52"/>
  <c r="L93" i="52"/>
  <c r="C90" i="50"/>
  <c r="C12" i="50" s="1"/>
  <c r="I584" i="47"/>
  <c r="S636" i="53"/>
  <c r="D85" i="53"/>
  <c r="B95" i="53"/>
  <c r="I589" i="53"/>
  <c r="S644" i="54"/>
  <c r="N103" i="54"/>
  <c r="S103" i="54" s="1"/>
  <c r="L105" i="54"/>
  <c r="S105" i="54" s="1"/>
  <c r="S599" i="54"/>
  <c r="M86" i="54"/>
  <c r="M8" i="54" s="1"/>
  <c r="S646" i="55"/>
  <c r="L94" i="55"/>
  <c r="O94" i="55"/>
  <c r="O16" i="55" s="1"/>
  <c r="C97" i="54"/>
  <c r="C19" i="54" s="1"/>
  <c r="S636" i="55"/>
  <c r="S599" i="57"/>
  <c r="L105" i="57"/>
  <c r="S632" i="53"/>
  <c r="S582" i="52"/>
  <c r="M86" i="48"/>
  <c r="M8" i="48" s="1"/>
  <c r="I597" i="40"/>
  <c r="G7" i="47"/>
  <c r="H86" i="47"/>
  <c r="H8" i="47" s="1"/>
  <c r="I104" i="57"/>
  <c r="B26" i="57"/>
  <c r="I26" i="57" s="1"/>
  <c r="G7" i="50"/>
  <c r="E7" i="52"/>
  <c r="I88" i="57"/>
  <c r="B10" i="57"/>
  <c r="I10" i="57" s="1"/>
  <c r="S598" i="55"/>
  <c r="G7" i="52"/>
  <c r="S88" i="40"/>
  <c r="L10" i="40"/>
  <c r="S10" i="40" s="1"/>
  <c r="T10" i="40" s="1"/>
  <c r="I85" i="2"/>
  <c r="Q86" i="55"/>
  <c r="Q8" i="55" s="1"/>
  <c r="Q86" i="48"/>
  <c r="Q8" i="48" s="1"/>
  <c r="C7" i="57"/>
  <c r="I639" i="55"/>
  <c r="B93" i="55"/>
  <c r="O89" i="57"/>
  <c r="O11" i="57" s="1"/>
  <c r="O95" i="57"/>
  <c r="O17" i="57" s="1"/>
  <c r="N96" i="57"/>
  <c r="N18" i="57" s="1"/>
  <c r="C90" i="57"/>
  <c r="C12" i="57" s="1"/>
  <c r="O96" i="57"/>
  <c r="O18" i="57" s="1"/>
  <c r="M97" i="57"/>
  <c r="M19" i="57" s="1"/>
  <c r="D86" i="57"/>
  <c r="D8" i="57" s="1"/>
  <c r="M95" i="57"/>
  <c r="M17" i="57" s="1"/>
  <c r="C90" i="54"/>
  <c r="C12" i="54" s="1"/>
  <c r="N100" i="53"/>
  <c r="N22" i="53" s="1"/>
  <c r="N90" i="53"/>
  <c r="N12" i="53" s="1"/>
  <c r="M89" i="53"/>
  <c r="M11" i="53" s="1"/>
  <c r="N89" i="53"/>
  <c r="N11" i="53" s="1"/>
  <c r="O95" i="52"/>
  <c r="O17" i="52" s="1"/>
  <c r="M89" i="52"/>
  <c r="M11" i="52" s="1"/>
  <c r="M95" i="52"/>
  <c r="M17" i="52" s="1"/>
  <c r="N89" i="52"/>
  <c r="N11" i="52" s="1"/>
  <c r="D100" i="52"/>
  <c r="D22" i="52" s="1"/>
  <c r="N95" i="52"/>
  <c r="N17" i="52" s="1"/>
  <c r="O89" i="52"/>
  <c r="O11" i="52" s="1"/>
  <c r="O93" i="51"/>
  <c r="O15" i="51" s="1"/>
  <c r="I579" i="46"/>
  <c r="I15" i="51" l="1"/>
  <c r="M600" i="52"/>
  <c r="I10" i="54"/>
  <c r="I590" i="50"/>
  <c r="H600" i="48"/>
  <c r="S597" i="51"/>
  <c r="C600" i="55"/>
  <c r="I7" i="2"/>
  <c r="I590" i="47"/>
  <c r="I589" i="47"/>
  <c r="C600" i="46"/>
  <c r="C600" i="54"/>
  <c r="B100" i="53"/>
  <c r="I594" i="53"/>
  <c r="N90" i="54"/>
  <c r="N12" i="54" s="1"/>
  <c r="B86" i="54"/>
  <c r="I590" i="55"/>
  <c r="Q85" i="55"/>
  <c r="Q600" i="55"/>
  <c r="I590" i="57"/>
  <c r="B96" i="57"/>
  <c r="L85" i="57"/>
  <c r="I594" i="57"/>
  <c r="B100" i="57"/>
  <c r="S631" i="55"/>
  <c r="S639" i="51"/>
  <c r="L93" i="51"/>
  <c r="Q7" i="47"/>
  <c r="I85" i="55"/>
  <c r="B7" i="55"/>
  <c r="B100" i="47"/>
  <c r="I594" i="47"/>
  <c r="R96" i="53"/>
  <c r="R18" i="53" s="1"/>
  <c r="H7" i="54"/>
  <c r="E89" i="47"/>
  <c r="S103" i="47"/>
  <c r="L25" i="47"/>
  <c r="S25" i="47" s="1"/>
  <c r="M7" i="57"/>
  <c r="E89" i="54"/>
  <c r="S649" i="53"/>
  <c r="L103" i="53"/>
  <c r="S103" i="48"/>
  <c r="L25" i="48"/>
  <c r="S25" i="48" s="1"/>
  <c r="I89" i="55"/>
  <c r="B11" i="55"/>
  <c r="I11" i="55" s="1"/>
  <c r="R7" i="52"/>
  <c r="S591" i="46"/>
  <c r="S634" i="53"/>
  <c r="L88" i="53"/>
  <c r="S103" i="57"/>
  <c r="L25" i="57"/>
  <c r="S25" i="57" s="1"/>
  <c r="I90" i="53"/>
  <c r="B12" i="53"/>
  <c r="I12" i="53" s="1"/>
  <c r="O95" i="48"/>
  <c r="O17" i="48" s="1"/>
  <c r="S583" i="48"/>
  <c r="S592" i="47"/>
  <c r="R85" i="48"/>
  <c r="R600" i="48"/>
  <c r="S588" i="50"/>
  <c r="I581" i="47"/>
  <c r="Q600" i="51"/>
  <c r="Q85" i="51"/>
  <c r="M95" i="50"/>
  <c r="M17" i="50" s="1"/>
  <c r="H96" i="52"/>
  <c r="H18" i="52" s="1"/>
  <c r="H600" i="52"/>
  <c r="N100" i="48"/>
  <c r="N22" i="48" s="1"/>
  <c r="E93" i="53"/>
  <c r="E15" i="53" s="1"/>
  <c r="I15" i="53" s="1"/>
  <c r="I587" i="53"/>
  <c r="M90" i="53"/>
  <c r="M12" i="53" s="1"/>
  <c r="Q85" i="53"/>
  <c r="Q600" i="53"/>
  <c r="M97" i="53"/>
  <c r="M19" i="53" s="1"/>
  <c r="L89" i="54"/>
  <c r="L94" i="54"/>
  <c r="S588" i="54"/>
  <c r="M95" i="55"/>
  <c r="M17" i="55" s="1"/>
  <c r="O85" i="55"/>
  <c r="B97" i="57"/>
  <c r="I591" i="57"/>
  <c r="B90" i="57"/>
  <c r="I584" i="57"/>
  <c r="M97" i="55"/>
  <c r="M19" i="55" s="1"/>
  <c r="D7" i="53"/>
  <c r="I89" i="53"/>
  <c r="B11" i="53"/>
  <c r="I11" i="53" s="1"/>
  <c r="I98" i="53"/>
  <c r="B20" i="53"/>
  <c r="I20" i="53" s="1"/>
  <c r="L100" i="47"/>
  <c r="I93" i="51"/>
  <c r="B16" i="57"/>
  <c r="I16" i="57" s="1"/>
  <c r="I94" i="57"/>
  <c r="C7" i="55"/>
  <c r="M7" i="52"/>
  <c r="E89" i="50"/>
  <c r="E11" i="50" s="1"/>
  <c r="I104" i="51"/>
  <c r="B26" i="51"/>
  <c r="I26" i="51" s="1"/>
  <c r="O89" i="54"/>
  <c r="O11" i="54" s="1"/>
  <c r="T10" i="47"/>
  <c r="I100" i="54"/>
  <c r="B22" i="54"/>
  <c r="I22" i="54" s="1"/>
  <c r="M7" i="54"/>
  <c r="B100" i="50"/>
  <c r="I594" i="50"/>
  <c r="O95" i="51"/>
  <c r="O17" i="51" s="1"/>
  <c r="N95" i="54"/>
  <c r="N17" i="54" s="1"/>
  <c r="C89" i="47"/>
  <c r="C600" i="47"/>
  <c r="Q104" i="51"/>
  <c r="Q26" i="51" s="1"/>
  <c r="S598" i="51"/>
  <c r="S632" i="48"/>
  <c r="H96" i="47"/>
  <c r="H18" i="47" s="1"/>
  <c r="H600" i="47"/>
  <c r="I579" i="50"/>
  <c r="R85" i="46"/>
  <c r="I590" i="52"/>
  <c r="I590" i="54"/>
  <c r="E89" i="57"/>
  <c r="I590" i="48"/>
  <c r="I581" i="51"/>
  <c r="L100" i="52"/>
  <c r="M85" i="53"/>
  <c r="B86" i="53"/>
  <c r="L98" i="53"/>
  <c r="S592" i="53"/>
  <c r="N90" i="52"/>
  <c r="N12" i="52" s="1"/>
  <c r="B97" i="54"/>
  <c r="I591" i="54"/>
  <c r="M90" i="46"/>
  <c r="M12" i="46" s="1"/>
  <c r="M89" i="55"/>
  <c r="M11" i="55" s="1"/>
  <c r="R96" i="55"/>
  <c r="R18" i="55" s="1"/>
  <c r="I580" i="57"/>
  <c r="B86" i="57"/>
  <c r="D85" i="57"/>
  <c r="G96" i="57"/>
  <c r="G18" i="57" s="1"/>
  <c r="G600" i="57"/>
  <c r="S650" i="55"/>
  <c r="L104" i="55"/>
  <c r="S104" i="55" s="1"/>
  <c r="S94" i="55"/>
  <c r="L16" i="55"/>
  <c r="S16" i="55" s="1"/>
  <c r="T16" i="55" s="1"/>
  <c r="B100" i="48"/>
  <c r="I594" i="48"/>
  <c r="I94" i="54"/>
  <c r="B16" i="54"/>
  <c r="I16" i="54" s="1"/>
  <c r="Q7" i="57"/>
  <c r="E7" i="55"/>
  <c r="I591" i="48"/>
  <c r="Q7" i="54"/>
  <c r="I16" i="53"/>
  <c r="S105" i="52"/>
  <c r="L27" i="52"/>
  <c r="S27" i="52" s="1"/>
  <c r="I583" i="54"/>
  <c r="B27" i="53"/>
  <c r="I27" i="53" s="1"/>
  <c r="I105" i="53"/>
  <c r="I589" i="50"/>
  <c r="S651" i="50"/>
  <c r="L105" i="50"/>
  <c r="C7" i="46"/>
  <c r="L27" i="47"/>
  <c r="S27" i="47" s="1"/>
  <c r="S105" i="47"/>
  <c r="I104" i="48"/>
  <c r="B26" i="48"/>
  <c r="I26" i="48" s="1"/>
  <c r="O86" i="52"/>
  <c r="O8" i="52" s="1"/>
  <c r="S103" i="52"/>
  <c r="L25" i="52"/>
  <c r="S25" i="52" s="1"/>
  <c r="M7" i="47"/>
  <c r="I89" i="52"/>
  <c r="B11" i="52"/>
  <c r="I11" i="52" s="1"/>
  <c r="I583" i="46"/>
  <c r="E93" i="47"/>
  <c r="I587" i="47"/>
  <c r="H7" i="48"/>
  <c r="B20" i="57"/>
  <c r="I20" i="57" s="1"/>
  <c r="I98" i="57"/>
  <c r="R96" i="51"/>
  <c r="R18" i="51" s="1"/>
  <c r="O85" i="48"/>
  <c r="O89" i="51"/>
  <c r="O11" i="51" s="1"/>
  <c r="S589" i="47"/>
  <c r="L89" i="52"/>
  <c r="S583" i="52"/>
  <c r="B90" i="54"/>
  <c r="I584" i="54"/>
  <c r="S588" i="57"/>
  <c r="L94" i="57"/>
  <c r="S588" i="55"/>
  <c r="S104" i="48"/>
  <c r="L26" i="48"/>
  <c r="S26" i="48" s="1"/>
  <c r="I98" i="55"/>
  <c r="B20" i="55"/>
  <c r="I20" i="55" s="1"/>
  <c r="I581" i="50"/>
  <c r="R85" i="51"/>
  <c r="O93" i="50"/>
  <c r="O15" i="50" s="1"/>
  <c r="S587" i="50"/>
  <c r="I580" i="52"/>
  <c r="O85" i="53"/>
  <c r="L95" i="53"/>
  <c r="M90" i="47"/>
  <c r="M12" i="47" s="1"/>
  <c r="L98" i="54"/>
  <c r="S592" i="54"/>
  <c r="N89" i="54"/>
  <c r="N11" i="54" s="1"/>
  <c r="B97" i="55"/>
  <c r="I591" i="55"/>
  <c r="I581" i="55"/>
  <c r="B87" i="55"/>
  <c r="M85" i="55"/>
  <c r="B90" i="55"/>
  <c r="I584" i="55"/>
  <c r="B86" i="55"/>
  <c r="E93" i="57"/>
  <c r="I587" i="57"/>
  <c r="I589" i="57"/>
  <c r="B95" i="57"/>
  <c r="S105" i="57"/>
  <c r="L27" i="57"/>
  <c r="S27" i="57" s="1"/>
  <c r="M90" i="50"/>
  <c r="M12" i="50" s="1"/>
  <c r="L100" i="48"/>
  <c r="S594" i="48"/>
  <c r="E93" i="50"/>
  <c r="I587" i="50"/>
  <c r="H600" i="51"/>
  <c r="C7" i="51"/>
  <c r="I88" i="55"/>
  <c r="B10" i="55"/>
  <c r="I10" i="55" s="1"/>
  <c r="C89" i="57"/>
  <c r="C600" i="57"/>
  <c r="S591" i="48"/>
  <c r="I103" i="53"/>
  <c r="B25" i="53"/>
  <c r="I25" i="53" s="1"/>
  <c r="S634" i="55"/>
  <c r="L88" i="55"/>
  <c r="E7" i="46"/>
  <c r="B11" i="54"/>
  <c r="I93" i="46"/>
  <c r="B15" i="46"/>
  <c r="S104" i="47"/>
  <c r="L26" i="47"/>
  <c r="S26" i="47" s="1"/>
  <c r="L26" i="51"/>
  <c r="R7" i="57"/>
  <c r="E7" i="53"/>
  <c r="I590" i="51"/>
  <c r="L88" i="54"/>
  <c r="S650" i="52"/>
  <c r="L104" i="52"/>
  <c r="B25" i="47"/>
  <c r="I25" i="47" s="1"/>
  <c r="I103" i="47"/>
  <c r="O7" i="54"/>
  <c r="S632" i="52"/>
  <c r="M7" i="50"/>
  <c r="S651" i="55"/>
  <c r="L105" i="55"/>
  <c r="S105" i="55" s="1"/>
  <c r="S88" i="57"/>
  <c r="L10" i="57"/>
  <c r="S10" i="57" s="1"/>
  <c r="T10" i="57" s="1"/>
  <c r="S639" i="55"/>
  <c r="L93" i="55"/>
  <c r="S632" i="54"/>
  <c r="S583" i="46"/>
  <c r="O93" i="47"/>
  <c r="O15" i="47" s="1"/>
  <c r="S587" i="47"/>
  <c r="O95" i="46"/>
  <c r="O17" i="46" s="1"/>
  <c r="S588" i="46"/>
  <c r="S592" i="46"/>
  <c r="R96" i="46"/>
  <c r="R18" i="46" s="1"/>
  <c r="N85" i="52"/>
  <c r="M103" i="55"/>
  <c r="S597" i="55"/>
  <c r="C90" i="52"/>
  <c r="I584" i="52"/>
  <c r="C7" i="53"/>
  <c r="O85" i="46"/>
  <c r="M89" i="51"/>
  <c r="M11" i="51" s="1"/>
  <c r="L94" i="53"/>
  <c r="S588" i="53"/>
  <c r="N100" i="54"/>
  <c r="N22" i="54" s="1"/>
  <c r="H96" i="54"/>
  <c r="H18" i="54" s="1"/>
  <c r="H600" i="54"/>
  <c r="B95" i="54"/>
  <c r="I589" i="54"/>
  <c r="O89" i="55"/>
  <c r="O11" i="55" s="1"/>
  <c r="L98" i="57"/>
  <c r="S592" i="57"/>
  <c r="C600" i="52"/>
  <c r="B98" i="52"/>
  <c r="I592" i="52"/>
  <c r="H7" i="51"/>
  <c r="S650" i="53"/>
  <c r="L104" i="53"/>
  <c r="S93" i="47"/>
  <c r="L15" i="47"/>
  <c r="S15" i="47" s="1"/>
  <c r="S649" i="55"/>
  <c r="L103" i="55"/>
  <c r="S651" i="53"/>
  <c r="L105" i="53"/>
  <c r="S103" i="51"/>
  <c r="L25" i="51"/>
  <c r="S25" i="51" s="1"/>
  <c r="H7" i="46"/>
  <c r="L104" i="50"/>
  <c r="S598" i="50"/>
  <c r="E7" i="51"/>
  <c r="C600" i="48"/>
  <c r="T10" i="48"/>
  <c r="I579" i="57"/>
  <c r="L15" i="57"/>
  <c r="L12" i="52"/>
  <c r="S104" i="46"/>
  <c r="L26" i="46"/>
  <c r="S26" i="46" s="1"/>
  <c r="O7" i="57"/>
  <c r="I104" i="47"/>
  <c r="B26" i="47"/>
  <c r="I26" i="47" s="1"/>
  <c r="S632" i="47"/>
  <c r="M95" i="54"/>
  <c r="M17" i="54" s="1"/>
  <c r="N100" i="50"/>
  <c r="N22" i="50" s="1"/>
  <c r="S94" i="52"/>
  <c r="L16" i="52"/>
  <c r="S597" i="54"/>
  <c r="M97" i="50"/>
  <c r="M19" i="50" s="1"/>
  <c r="I589" i="46"/>
  <c r="S649" i="51"/>
  <c r="S651" i="51"/>
  <c r="L105" i="51"/>
  <c r="Q600" i="50"/>
  <c r="S639" i="53"/>
  <c r="L93" i="53"/>
  <c r="R7" i="50"/>
  <c r="G7" i="51"/>
  <c r="S592" i="51"/>
  <c r="B97" i="52"/>
  <c r="I591" i="52"/>
  <c r="B85" i="53"/>
  <c r="I579" i="53"/>
  <c r="I579" i="51"/>
  <c r="B87" i="53"/>
  <c r="I581" i="53"/>
  <c r="M95" i="53"/>
  <c r="M17" i="53" s="1"/>
  <c r="N95" i="55"/>
  <c r="N17" i="55" s="1"/>
  <c r="N90" i="55"/>
  <c r="N12" i="55" s="1"/>
  <c r="N89" i="55"/>
  <c r="N11" i="55" s="1"/>
  <c r="S651" i="48"/>
  <c r="L105" i="48"/>
  <c r="O7" i="47"/>
  <c r="E7" i="48"/>
  <c r="I105" i="51"/>
  <c r="B27" i="51"/>
  <c r="I27" i="51" s="1"/>
  <c r="O95" i="50"/>
  <c r="O17" i="50" s="1"/>
  <c r="H7" i="55"/>
  <c r="H96" i="50"/>
  <c r="H18" i="50" s="1"/>
  <c r="H600" i="50"/>
  <c r="I579" i="47"/>
  <c r="Q85" i="46"/>
  <c r="Q600" i="46"/>
  <c r="S592" i="48"/>
  <c r="O85" i="51"/>
  <c r="M95" i="48"/>
  <c r="M17" i="48" s="1"/>
  <c r="N100" i="47"/>
  <c r="N22" i="47" s="1"/>
  <c r="B95" i="52"/>
  <c r="I589" i="52"/>
  <c r="M85" i="46"/>
  <c r="S584" i="48"/>
  <c r="I579" i="48"/>
  <c r="Q85" i="48"/>
  <c r="Q600" i="48"/>
  <c r="S591" i="50"/>
  <c r="M85" i="51"/>
  <c r="E93" i="48"/>
  <c r="I587" i="48"/>
  <c r="M97" i="51"/>
  <c r="M19" i="51" s="1"/>
  <c r="B86" i="52"/>
  <c r="M90" i="51"/>
  <c r="M12" i="51" s="1"/>
  <c r="S583" i="53"/>
  <c r="L89" i="53"/>
  <c r="B97" i="53"/>
  <c r="I591" i="53"/>
  <c r="N95" i="53"/>
  <c r="N17" i="53" s="1"/>
  <c r="L100" i="54"/>
  <c r="S594" i="54"/>
  <c r="B87" i="54"/>
  <c r="I581" i="54"/>
  <c r="L89" i="55"/>
  <c r="M90" i="55"/>
  <c r="M12" i="55" s="1"/>
  <c r="B100" i="55"/>
  <c r="I594" i="55"/>
  <c r="O95" i="55"/>
  <c r="O17" i="55" s="1"/>
  <c r="M97" i="54"/>
  <c r="M19" i="54" s="1"/>
  <c r="H96" i="57"/>
  <c r="H18" i="57" s="1"/>
  <c r="H600" i="57"/>
  <c r="B15" i="55"/>
  <c r="Q7" i="52"/>
  <c r="S634" i="51"/>
  <c r="L88" i="51"/>
  <c r="S634" i="52"/>
  <c r="L88" i="52"/>
  <c r="S103" i="50"/>
  <c r="L25" i="50"/>
  <c r="S25" i="50" s="1"/>
  <c r="L27" i="40"/>
  <c r="S27" i="40" s="1"/>
  <c r="S105" i="40"/>
  <c r="G600" i="47"/>
  <c r="H7" i="53"/>
  <c r="N100" i="51"/>
  <c r="N22" i="51" s="1"/>
  <c r="R600" i="47"/>
  <c r="L15" i="54"/>
  <c r="I590" i="53"/>
  <c r="M103" i="53"/>
  <c r="M25" i="53" s="1"/>
  <c r="S597" i="53"/>
  <c r="I594" i="52"/>
  <c r="C7" i="48"/>
  <c r="R7" i="54"/>
  <c r="S88" i="50"/>
  <c r="L10" i="50"/>
  <c r="S10" i="50" s="1"/>
  <c r="T10" i="50" s="1"/>
  <c r="I583" i="47"/>
  <c r="G600" i="48"/>
  <c r="N100" i="46"/>
  <c r="N22" i="46" s="1"/>
  <c r="O7" i="52"/>
  <c r="G7" i="53"/>
  <c r="B25" i="48"/>
  <c r="I25" i="48" s="1"/>
  <c r="I103" i="48"/>
  <c r="Q7" i="50"/>
  <c r="G600" i="51"/>
  <c r="O95" i="53"/>
  <c r="O17" i="53" s="1"/>
  <c r="M85" i="48"/>
  <c r="M600" i="48"/>
  <c r="I589" i="51"/>
  <c r="E93" i="46"/>
  <c r="E15" i="46" s="1"/>
  <c r="I587" i="46"/>
  <c r="N85" i="53"/>
  <c r="G7" i="46"/>
  <c r="L100" i="50"/>
  <c r="S581" i="46"/>
  <c r="S588" i="51"/>
  <c r="M95" i="46"/>
  <c r="M17" i="46" s="1"/>
  <c r="B85" i="52"/>
  <c r="I579" i="52"/>
  <c r="E93" i="52"/>
  <c r="I587" i="52"/>
  <c r="R85" i="53"/>
  <c r="R600" i="53"/>
  <c r="M97" i="47"/>
  <c r="M19" i="47" s="1"/>
  <c r="I580" i="53"/>
  <c r="E93" i="54"/>
  <c r="I587" i="54"/>
  <c r="B85" i="54"/>
  <c r="I579" i="54"/>
  <c r="G600" i="54"/>
  <c r="I580" i="54"/>
  <c r="L85" i="55"/>
  <c r="S579" i="55"/>
  <c r="E93" i="55"/>
  <c r="E15" i="55" s="1"/>
  <c r="I587" i="55"/>
  <c r="R600" i="55"/>
  <c r="R85" i="55"/>
  <c r="L98" i="55"/>
  <c r="S592" i="55"/>
  <c r="I589" i="55"/>
  <c r="B95" i="55"/>
  <c r="S583" i="57"/>
  <c r="L89" i="57"/>
  <c r="I95" i="53"/>
  <c r="B17" i="53"/>
  <c r="I17" i="53" s="1"/>
  <c r="I584" i="50"/>
  <c r="L15" i="52"/>
  <c r="S104" i="57"/>
  <c r="L26" i="57"/>
  <c r="S26" i="57" s="1"/>
  <c r="G7" i="55"/>
  <c r="B100" i="46"/>
  <c r="I594" i="46"/>
  <c r="R7" i="47"/>
  <c r="I104" i="53"/>
  <c r="B26" i="53"/>
  <c r="I26" i="53" s="1"/>
  <c r="D7" i="55"/>
  <c r="I100" i="52"/>
  <c r="B22" i="52"/>
  <c r="I22" i="52" s="1"/>
  <c r="S93" i="50"/>
  <c r="L15" i="50"/>
  <c r="S15" i="50" s="1"/>
  <c r="L15" i="46"/>
  <c r="L15" i="48"/>
  <c r="I85" i="57"/>
  <c r="B7" i="57"/>
  <c r="D7" i="52"/>
  <c r="G7" i="48"/>
  <c r="N100" i="55"/>
  <c r="N22" i="55" s="1"/>
  <c r="O95" i="54"/>
  <c r="O17" i="54" s="1"/>
  <c r="I584" i="46"/>
  <c r="I591" i="46"/>
  <c r="D7" i="54"/>
  <c r="S587" i="51"/>
  <c r="I98" i="54"/>
  <c r="B20" i="54"/>
  <c r="I20" i="54" s="1"/>
  <c r="I584" i="48"/>
  <c r="O7" i="50"/>
  <c r="I583" i="48"/>
  <c r="N86" i="57"/>
  <c r="N8" i="57" s="1"/>
  <c r="M90" i="54"/>
  <c r="M12" i="54" s="1"/>
  <c r="S584" i="47" l="1"/>
  <c r="I93" i="55"/>
  <c r="S591" i="51"/>
  <c r="S594" i="50"/>
  <c r="M600" i="51"/>
  <c r="S12" i="52"/>
  <c r="S589" i="48"/>
  <c r="S90" i="52"/>
  <c r="S584" i="52"/>
  <c r="B7" i="52"/>
  <c r="N7" i="53"/>
  <c r="M7" i="48"/>
  <c r="S88" i="52"/>
  <c r="L10" i="52"/>
  <c r="S10" i="52" s="1"/>
  <c r="T10" i="52" s="1"/>
  <c r="I100" i="55"/>
  <c r="B22" i="55"/>
  <c r="I22" i="55" s="1"/>
  <c r="M89" i="54"/>
  <c r="M600" i="54"/>
  <c r="I95" i="52"/>
  <c r="B17" i="52"/>
  <c r="I17" i="52" s="1"/>
  <c r="T15" i="47"/>
  <c r="I98" i="52"/>
  <c r="B20" i="52"/>
  <c r="I20" i="52" s="1"/>
  <c r="I90" i="52"/>
  <c r="C12" i="52"/>
  <c r="L15" i="55"/>
  <c r="M89" i="50"/>
  <c r="M600" i="50"/>
  <c r="S104" i="52"/>
  <c r="L26" i="52"/>
  <c r="S26" i="52" s="1"/>
  <c r="I95" i="57"/>
  <c r="B17" i="57"/>
  <c r="I17" i="57" s="1"/>
  <c r="M7" i="55"/>
  <c r="D86" i="55"/>
  <c r="O89" i="50"/>
  <c r="S100" i="47"/>
  <c r="L22" i="47"/>
  <c r="S22" i="47" s="1"/>
  <c r="S89" i="54"/>
  <c r="L11" i="54"/>
  <c r="S88" i="53"/>
  <c r="L10" i="53"/>
  <c r="S10" i="53" s="1"/>
  <c r="T10" i="53" s="1"/>
  <c r="E11" i="54"/>
  <c r="E11" i="47"/>
  <c r="I100" i="47"/>
  <c r="B22" i="47"/>
  <c r="I22" i="47" s="1"/>
  <c r="S93" i="51"/>
  <c r="L15" i="51"/>
  <c r="S15" i="51" s="1"/>
  <c r="T15" i="51" s="1"/>
  <c r="S579" i="50"/>
  <c r="S579" i="51"/>
  <c r="S581" i="51"/>
  <c r="O93" i="46"/>
  <c r="S587" i="46"/>
  <c r="O93" i="52"/>
  <c r="S587" i="52"/>
  <c r="Q600" i="54"/>
  <c r="L95" i="54"/>
  <c r="S589" i="54"/>
  <c r="S590" i="54"/>
  <c r="L86" i="57"/>
  <c r="S580" i="57"/>
  <c r="I100" i="46"/>
  <c r="B22" i="46"/>
  <c r="I22" i="46" s="1"/>
  <c r="I95" i="55"/>
  <c r="B17" i="55"/>
  <c r="I17" i="55" s="1"/>
  <c r="I97" i="53"/>
  <c r="B19" i="53"/>
  <c r="I19" i="53" s="1"/>
  <c r="B87" i="52"/>
  <c r="I581" i="52"/>
  <c r="M7" i="51"/>
  <c r="O7" i="51"/>
  <c r="I87" i="53"/>
  <c r="B9" i="53"/>
  <c r="I9" i="53" s="1"/>
  <c r="S105" i="51"/>
  <c r="L27" i="51"/>
  <c r="S27" i="51" s="1"/>
  <c r="I15" i="46"/>
  <c r="S100" i="48"/>
  <c r="L22" i="48"/>
  <c r="S22" i="48" s="1"/>
  <c r="M600" i="55"/>
  <c r="O7" i="53"/>
  <c r="R96" i="50"/>
  <c r="R18" i="50" s="1"/>
  <c r="R600" i="50"/>
  <c r="S98" i="53"/>
  <c r="L20" i="53"/>
  <c r="S20" i="53" s="1"/>
  <c r="T20" i="53" s="1"/>
  <c r="I581" i="48"/>
  <c r="R600" i="46"/>
  <c r="Q7" i="51"/>
  <c r="R7" i="48"/>
  <c r="I100" i="57"/>
  <c r="B22" i="57"/>
  <c r="I22" i="57" s="1"/>
  <c r="Q7" i="55"/>
  <c r="I100" i="53"/>
  <c r="B22" i="53"/>
  <c r="I22" i="53" s="1"/>
  <c r="S581" i="54"/>
  <c r="L87" i="54"/>
  <c r="L100" i="57"/>
  <c r="S594" i="57"/>
  <c r="B8" i="53"/>
  <c r="L87" i="53"/>
  <c r="S581" i="53"/>
  <c r="L95" i="55"/>
  <c r="S589" i="55"/>
  <c r="L95" i="57"/>
  <c r="S589" i="57"/>
  <c r="N85" i="57"/>
  <c r="I85" i="54"/>
  <c r="B7" i="54"/>
  <c r="E15" i="52"/>
  <c r="I15" i="52" s="1"/>
  <c r="I93" i="52"/>
  <c r="S100" i="50"/>
  <c r="L22" i="50"/>
  <c r="S22" i="50" s="1"/>
  <c r="S583" i="55"/>
  <c r="S100" i="54"/>
  <c r="L22" i="54"/>
  <c r="S22" i="54" s="1"/>
  <c r="T22" i="54" s="1"/>
  <c r="S89" i="53"/>
  <c r="L11" i="53"/>
  <c r="S11" i="53" s="1"/>
  <c r="T11" i="53" s="1"/>
  <c r="M89" i="47"/>
  <c r="M600" i="47"/>
  <c r="S583" i="47"/>
  <c r="S580" i="48"/>
  <c r="I85" i="53"/>
  <c r="B7" i="53"/>
  <c r="S98" i="57"/>
  <c r="L20" i="57"/>
  <c r="S20" i="57" s="1"/>
  <c r="T20" i="57" s="1"/>
  <c r="S88" i="55"/>
  <c r="L10" i="55"/>
  <c r="S10" i="55" s="1"/>
  <c r="T10" i="55" s="1"/>
  <c r="E15" i="57"/>
  <c r="I15" i="57" s="1"/>
  <c r="I93" i="57"/>
  <c r="I90" i="54"/>
  <c r="B12" i="54"/>
  <c r="I12" i="54" s="1"/>
  <c r="I100" i="48"/>
  <c r="B22" i="48"/>
  <c r="I22" i="48" s="1"/>
  <c r="S103" i="53"/>
  <c r="L25" i="53"/>
  <c r="S25" i="53" s="1"/>
  <c r="L7" i="57"/>
  <c r="S581" i="47"/>
  <c r="S579" i="54"/>
  <c r="L85" i="54"/>
  <c r="S580" i="53"/>
  <c r="S104" i="53"/>
  <c r="L26" i="53"/>
  <c r="S26" i="53" s="1"/>
  <c r="S88" i="54"/>
  <c r="L10" i="54"/>
  <c r="S10" i="54" s="1"/>
  <c r="T10" i="54" s="1"/>
  <c r="S98" i="54"/>
  <c r="L20" i="54"/>
  <c r="S20" i="54" s="1"/>
  <c r="T20" i="54" s="1"/>
  <c r="D7" i="57"/>
  <c r="I7" i="57" s="1"/>
  <c r="R7" i="46"/>
  <c r="O93" i="48"/>
  <c r="S587" i="48"/>
  <c r="L85" i="53"/>
  <c r="S579" i="53"/>
  <c r="S591" i="53"/>
  <c r="L97" i="53"/>
  <c r="L90" i="55"/>
  <c r="S584" i="55"/>
  <c r="S591" i="57"/>
  <c r="L97" i="57"/>
  <c r="O93" i="57"/>
  <c r="S587" i="57"/>
  <c r="I85" i="52"/>
  <c r="S98" i="55"/>
  <c r="L20" i="55"/>
  <c r="S20" i="55" s="1"/>
  <c r="T20" i="55" s="1"/>
  <c r="L7" i="55"/>
  <c r="B100" i="51"/>
  <c r="I594" i="51"/>
  <c r="S89" i="55"/>
  <c r="L11" i="55"/>
  <c r="S11" i="55" s="1"/>
  <c r="T11" i="55" s="1"/>
  <c r="I580" i="50"/>
  <c r="S105" i="53"/>
  <c r="L27" i="53"/>
  <c r="S27" i="53" s="1"/>
  <c r="L100" i="46"/>
  <c r="S594" i="46"/>
  <c r="I11" i="54"/>
  <c r="B8" i="55"/>
  <c r="I580" i="47"/>
  <c r="R7" i="51"/>
  <c r="O7" i="48"/>
  <c r="I86" i="57"/>
  <c r="B8" i="57"/>
  <c r="I8" i="57" s="1"/>
  <c r="M600" i="53"/>
  <c r="E11" i="57"/>
  <c r="I100" i="50"/>
  <c r="B22" i="50"/>
  <c r="I22" i="50" s="1"/>
  <c r="I97" i="57"/>
  <c r="B19" i="57"/>
  <c r="I19" i="57" s="1"/>
  <c r="S94" i="54"/>
  <c r="L16" i="54"/>
  <c r="S16" i="54" s="1"/>
  <c r="T16" i="54" s="1"/>
  <c r="Q7" i="53"/>
  <c r="L97" i="52"/>
  <c r="S591" i="52"/>
  <c r="M90" i="57"/>
  <c r="M600" i="57"/>
  <c r="I580" i="48"/>
  <c r="D86" i="52"/>
  <c r="I86" i="52" s="1"/>
  <c r="S589" i="51"/>
  <c r="O93" i="53"/>
  <c r="O15" i="53" s="1"/>
  <c r="S587" i="53"/>
  <c r="O93" i="54"/>
  <c r="S587" i="54"/>
  <c r="R96" i="54"/>
  <c r="R18" i="54" s="1"/>
  <c r="R600" i="54"/>
  <c r="L97" i="54"/>
  <c r="S591" i="54"/>
  <c r="L100" i="55"/>
  <c r="S594" i="55"/>
  <c r="R96" i="57"/>
  <c r="R18" i="57" s="1"/>
  <c r="R600" i="57"/>
  <c r="D86" i="54"/>
  <c r="I86" i="54" s="1"/>
  <c r="E15" i="54"/>
  <c r="I15" i="54" s="1"/>
  <c r="I93" i="54"/>
  <c r="R7" i="53"/>
  <c r="S594" i="51"/>
  <c r="L100" i="51"/>
  <c r="B8" i="52"/>
  <c r="E15" i="48"/>
  <c r="I15" i="48" s="1"/>
  <c r="I93" i="48"/>
  <c r="M600" i="46"/>
  <c r="I580" i="46"/>
  <c r="S579" i="46"/>
  <c r="L27" i="48"/>
  <c r="S27" i="48" s="1"/>
  <c r="S105" i="48"/>
  <c r="I97" i="52"/>
  <c r="B19" i="52"/>
  <c r="I19" i="52" s="1"/>
  <c r="S589" i="50"/>
  <c r="S26" i="51"/>
  <c r="I89" i="54"/>
  <c r="C11" i="57"/>
  <c r="I580" i="55"/>
  <c r="I97" i="55"/>
  <c r="B19" i="55"/>
  <c r="I19" i="55" s="1"/>
  <c r="S589" i="53"/>
  <c r="R600" i="51"/>
  <c r="S89" i="52"/>
  <c r="L11" i="52"/>
  <c r="S11" i="52" s="1"/>
  <c r="T11" i="52" s="1"/>
  <c r="S589" i="46"/>
  <c r="I97" i="54"/>
  <c r="B19" i="54"/>
  <c r="I19" i="54" s="1"/>
  <c r="M7" i="53"/>
  <c r="C11" i="47"/>
  <c r="I581" i="57"/>
  <c r="B87" i="57"/>
  <c r="N85" i="54"/>
  <c r="S584" i="50"/>
  <c r="S579" i="57"/>
  <c r="B8" i="54"/>
  <c r="S583" i="50"/>
  <c r="I87" i="55"/>
  <c r="B9" i="55"/>
  <c r="I9" i="55" s="1"/>
  <c r="I90" i="57"/>
  <c r="B12" i="57"/>
  <c r="I12" i="57" s="1"/>
  <c r="S581" i="50"/>
  <c r="S580" i="47"/>
  <c r="S579" i="48"/>
  <c r="L86" i="52"/>
  <c r="S580" i="52"/>
  <c r="R96" i="52"/>
  <c r="R18" i="52" s="1"/>
  <c r="R600" i="52"/>
  <c r="L95" i="52"/>
  <c r="S589" i="52"/>
  <c r="L86" i="53"/>
  <c r="L90" i="54"/>
  <c r="S584" i="54"/>
  <c r="L86" i="54"/>
  <c r="O93" i="55"/>
  <c r="O15" i="55" s="1"/>
  <c r="S587" i="55"/>
  <c r="L87" i="55"/>
  <c r="S581" i="55"/>
  <c r="L86" i="55"/>
  <c r="Q96" i="57"/>
  <c r="Q18" i="57" s="1"/>
  <c r="Q600" i="57"/>
  <c r="R7" i="55"/>
  <c r="D86" i="53"/>
  <c r="I591" i="47"/>
  <c r="L90" i="53"/>
  <c r="S584" i="53"/>
  <c r="I580" i="51"/>
  <c r="M7" i="46"/>
  <c r="S580" i="46"/>
  <c r="Q7" i="46"/>
  <c r="S93" i="53"/>
  <c r="L15" i="53"/>
  <c r="S15" i="53" s="1"/>
  <c r="T15" i="53" s="1"/>
  <c r="S104" i="50"/>
  <c r="L26" i="50"/>
  <c r="S26" i="50" s="1"/>
  <c r="S103" i="55"/>
  <c r="S94" i="53"/>
  <c r="L16" i="53"/>
  <c r="S16" i="53" s="1"/>
  <c r="T16" i="53" s="1"/>
  <c r="S104" i="51"/>
  <c r="B89" i="57"/>
  <c r="I583" i="57"/>
  <c r="S95" i="53"/>
  <c r="L17" i="53"/>
  <c r="S17" i="53" s="1"/>
  <c r="T17" i="53" s="1"/>
  <c r="I590" i="46"/>
  <c r="S94" i="57"/>
  <c r="L16" i="57"/>
  <c r="S16" i="57" s="1"/>
  <c r="T16" i="57" s="1"/>
  <c r="O7" i="55"/>
  <c r="I96" i="57"/>
  <c r="B18" i="57"/>
  <c r="I18" i="57" s="1"/>
  <c r="S579" i="47"/>
  <c r="N86" i="54"/>
  <c r="N8" i="54" s="1"/>
  <c r="S580" i="51"/>
  <c r="S88" i="51"/>
  <c r="L10" i="51"/>
  <c r="S10" i="51" s="1"/>
  <c r="T10" i="51" s="1"/>
  <c r="I7" i="55"/>
  <c r="L85" i="52"/>
  <c r="S579" i="52"/>
  <c r="S590" i="55"/>
  <c r="L97" i="55"/>
  <c r="S591" i="55"/>
  <c r="S584" i="57"/>
  <c r="L90" i="57"/>
  <c r="N86" i="55"/>
  <c r="N8" i="55" s="1"/>
  <c r="S590" i="57"/>
  <c r="L96" i="57"/>
  <c r="S89" i="57"/>
  <c r="L11" i="57"/>
  <c r="S11" i="57" s="1"/>
  <c r="S591" i="47"/>
  <c r="I15" i="55"/>
  <c r="I87" i="54"/>
  <c r="B9" i="54"/>
  <c r="I9" i="54" s="1"/>
  <c r="L98" i="52"/>
  <c r="S592" i="52"/>
  <c r="Q7" i="48"/>
  <c r="S584" i="46"/>
  <c r="I95" i="54"/>
  <c r="B17" i="54"/>
  <c r="I17" i="54" s="1"/>
  <c r="O7" i="46"/>
  <c r="N7" i="52"/>
  <c r="E15" i="50"/>
  <c r="I15" i="50" s="1"/>
  <c r="T15" i="50" s="1"/>
  <c r="I93" i="50"/>
  <c r="I90" i="55"/>
  <c r="B12" i="55"/>
  <c r="I12" i="55" s="1"/>
  <c r="S583" i="51"/>
  <c r="E15" i="47"/>
  <c r="I15" i="47" s="1"/>
  <c r="I93" i="47"/>
  <c r="S105" i="50"/>
  <c r="L27" i="50"/>
  <c r="S27" i="50" s="1"/>
  <c r="L22" i="52"/>
  <c r="I93" i="53"/>
  <c r="S594" i="47"/>
  <c r="N85" i="55"/>
  <c r="S583" i="54"/>
  <c r="S584" i="51"/>
  <c r="S15" i="55" l="1"/>
  <c r="T15" i="55" s="1"/>
  <c r="S580" i="55"/>
  <c r="T22" i="50"/>
  <c r="N7" i="55"/>
  <c r="S85" i="52"/>
  <c r="L7" i="52"/>
  <c r="S86" i="55"/>
  <c r="L8" i="55"/>
  <c r="S8" i="55" s="1"/>
  <c r="S100" i="57"/>
  <c r="L22" i="57"/>
  <c r="S22" i="57" s="1"/>
  <c r="T22" i="57" s="1"/>
  <c r="S97" i="52"/>
  <c r="L19" i="52"/>
  <c r="S19" i="52" s="1"/>
  <c r="T19" i="52" s="1"/>
  <c r="S87" i="53"/>
  <c r="L9" i="53"/>
  <c r="S9" i="53" s="1"/>
  <c r="T9" i="53" s="1"/>
  <c r="S87" i="54"/>
  <c r="L9" i="54"/>
  <c r="S9" i="54" s="1"/>
  <c r="T9" i="54" s="1"/>
  <c r="S98" i="52"/>
  <c r="L20" i="52"/>
  <c r="S20" i="52" s="1"/>
  <c r="T20" i="52" s="1"/>
  <c r="S87" i="55"/>
  <c r="L9" i="55"/>
  <c r="S9" i="55" s="1"/>
  <c r="T9" i="55" s="1"/>
  <c r="N7" i="54"/>
  <c r="D8" i="52"/>
  <c r="I8" i="52" s="1"/>
  <c r="N86" i="52"/>
  <c r="T22" i="47"/>
  <c r="S93" i="55"/>
  <c r="D8" i="55"/>
  <c r="S97" i="55"/>
  <c r="L19" i="55"/>
  <c r="S19" i="55" s="1"/>
  <c r="T19" i="55" s="1"/>
  <c r="S90" i="53"/>
  <c r="L12" i="53"/>
  <c r="S12" i="53" s="1"/>
  <c r="T12" i="53" s="1"/>
  <c r="O15" i="54"/>
  <c r="S15" i="54" s="1"/>
  <c r="T15" i="54" s="1"/>
  <c r="S93" i="54"/>
  <c r="I100" i="51"/>
  <c r="B22" i="51"/>
  <c r="I22" i="51" s="1"/>
  <c r="N7" i="57"/>
  <c r="L87" i="52"/>
  <c r="S581" i="52"/>
  <c r="I87" i="52"/>
  <c r="B9" i="52"/>
  <c r="I9" i="52" s="1"/>
  <c r="S95" i="54"/>
  <c r="L17" i="54"/>
  <c r="S17" i="54" s="1"/>
  <c r="T17" i="54" s="1"/>
  <c r="M11" i="50"/>
  <c r="S581" i="48"/>
  <c r="L19" i="53"/>
  <c r="S19" i="53" s="1"/>
  <c r="S97" i="53"/>
  <c r="O15" i="52"/>
  <c r="S15" i="52" s="1"/>
  <c r="T15" i="52" s="1"/>
  <c r="S93" i="52"/>
  <c r="S96" i="57"/>
  <c r="L18" i="57"/>
  <c r="S18" i="57" s="1"/>
  <c r="T18" i="57" s="1"/>
  <c r="S95" i="52"/>
  <c r="L17" i="52"/>
  <c r="B9" i="57"/>
  <c r="I9" i="57" s="1"/>
  <c r="I87" i="57"/>
  <c r="I86" i="55"/>
  <c r="O15" i="57"/>
  <c r="S15" i="57" s="1"/>
  <c r="T15" i="57" s="1"/>
  <c r="S93" i="57"/>
  <c r="N100" i="52"/>
  <c r="S594" i="52"/>
  <c r="T22" i="48"/>
  <c r="T19" i="53"/>
  <c r="I12" i="52"/>
  <c r="T12" i="52" s="1"/>
  <c r="S90" i="57"/>
  <c r="L12" i="57"/>
  <c r="S12" i="57" s="1"/>
  <c r="T12" i="57" s="1"/>
  <c r="D8" i="53"/>
  <c r="S90" i="55"/>
  <c r="L12" i="55"/>
  <c r="S12" i="55" s="1"/>
  <c r="T12" i="55" s="1"/>
  <c r="S580" i="54"/>
  <c r="S100" i="55"/>
  <c r="L22" i="55"/>
  <c r="S22" i="55" s="1"/>
  <c r="T22" i="55" s="1"/>
  <c r="S85" i="55"/>
  <c r="S97" i="57"/>
  <c r="L19" i="57"/>
  <c r="S19" i="57" s="1"/>
  <c r="T19" i="57" s="1"/>
  <c r="L7" i="53"/>
  <c r="N86" i="53"/>
  <c r="I7" i="54"/>
  <c r="L17" i="57"/>
  <c r="S17" i="57" s="1"/>
  <c r="T17" i="57" s="1"/>
  <c r="S95" i="57"/>
  <c r="I86" i="53"/>
  <c r="O15" i="46"/>
  <c r="S93" i="46"/>
  <c r="M11" i="54"/>
  <c r="I89" i="57"/>
  <c r="B11" i="57"/>
  <c r="I11" i="57" s="1"/>
  <c r="T11" i="57" s="1"/>
  <c r="L8" i="52"/>
  <c r="S581" i="57"/>
  <c r="L87" i="57"/>
  <c r="S580" i="50"/>
  <c r="L8" i="53"/>
  <c r="S86" i="54"/>
  <c r="L8" i="54"/>
  <c r="S8" i="54" s="1"/>
  <c r="D8" i="54"/>
  <c r="I8" i="54" s="1"/>
  <c r="S7" i="55"/>
  <c r="S85" i="57"/>
  <c r="L100" i="53"/>
  <c r="S594" i="53"/>
  <c r="O11" i="50"/>
  <c r="S85" i="53"/>
  <c r="S90" i="54"/>
  <c r="L12" i="54"/>
  <c r="S12" i="54" s="1"/>
  <c r="T12" i="54" s="1"/>
  <c r="S11" i="54"/>
  <c r="T11" i="54" s="1"/>
  <c r="S100" i="51"/>
  <c r="L22" i="51"/>
  <c r="S22" i="51" s="1"/>
  <c r="T22" i="51" s="1"/>
  <c r="S97" i="54"/>
  <c r="L19" i="54"/>
  <c r="S19" i="54" s="1"/>
  <c r="T19" i="54" s="1"/>
  <c r="M12" i="57"/>
  <c r="S100" i="46"/>
  <c r="L22" i="46"/>
  <c r="S22" i="46" s="1"/>
  <c r="T22" i="46" s="1"/>
  <c r="O15" i="48"/>
  <c r="S15" i="48" s="1"/>
  <c r="T15" i="48" s="1"/>
  <c r="S93" i="48"/>
  <c r="S85" i="54"/>
  <c r="L7" i="54"/>
  <c r="I7" i="53"/>
  <c r="M11" i="47"/>
  <c r="S95" i="55"/>
  <c r="L17" i="55"/>
  <c r="S17" i="55" s="1"/>
  <c r="T17" i="55" s="1"/>
  <c r="S86" i="57"/>
  <c r="L8" i="57"/>
  <c r="S8" i="57" s="1"/>
  <c r="T8" i="57" s="1"/>
  <c r="I7" i="52"/>
  <c r="N8" i="53" l="1"/>
  <c r="S87" i="52"/>
  <c r="L9" i="52"/>
  <c r="S9" i="52" s="1"/>
  <c r="T9" i="52" s="1"/>
  <c r="N8" i="52"/>
  <c r="S8" i="52" s="1"/>
  <c r="T8" i="52" s="1"/>
  <c r="P67" i="46"/>
  <c r="S483" i="46"/>
  <c r="S8" i="53"/>
  <c r="S86" i="52"/>
  <c r="S7" i="53"/>
  <c r="S86" i="53"/>
  <c r="I8" i="53"/>
  <c r="S7" i="54"/>
  <c r="S100" i="53"/>
  <c r="L22" i="53"/>
  <c r="S22" i="53" s="1"/>
  <c r="T22" i="53" s="1"/>
  <c r="T8" i="54"/>
  <c r="N22" i="52"/>
  <c r="S22" i="52" s="1"/>
  <c r="T22" i="52" s="1"/>
  <c r="S100" i="52"/>
  <c r="S7" i="52"/>
  <c r="S87" i="57"/>
  <c r="L9" i="57"/>
  <c r="S9" i="57" s="1"/>
  <c r="T9" i="57" s="1"/>
  <c r="S7" i="57"/>
  <c r="T7" i="55"/>
  <c r="I8" i="55"/>
  <c r="T8" i="53" l="1"/>
  <c r="T7" i="52"/>
  <c r="T7" i="54"/>
  <c r="P15" i="46"/>
  <c r="S15" i="46" s="1"/>
  <c r="T15" i="46" s="1"/>
  <c r="S67" i="46"/>
  <c r="T8" i="55"/>
  <c r="T7" i="57"/>
  <c r="T7" i="53"/>
  <c r="I572" i="3" l="1"/>
  <c r="I517" i="3"/>
  <c r="I513" i="3"/>
  <c r="I559" i="5"/>
  <c r="F86" i="3"/>
  <c r="F87" i="3"/>
  <c r="I477" i="3"/>
  <c r="F88" i="3"/>
  <c r="I478" i="3"/>
  <c r="F89" i="3"/>
  <c r="F90" i="3"/>
  <c r="F91" i="3"/>
  <c r="F93" i="3"/>
  <c r="I483" i="3"/>
  <c r="F94" i="3"/>
  <c r="I484" i="3"/>
  <c r="F95" i="3"/>
  <c r="I511" i="3"/>
  <c r="I485" i="3"/>
  <c r="F96" i="3"/>
  <c r="F97" i="3"/>
  <c r="F98" i="3"/>
  <c r="I566" i="3"/>
  <c r="F99" i="3"/>
  <c r="F100" i="3"/>
  <c r="F101" i="3"/>
  <c r="I543" i="3"/>
  <c r="F103" i="3"/>
  <c r="F104" i="3"/>
  <c r="F105" i="3"/>
  <c r="I554" i="4"/>
  <c r="I476" i="4"/>
  <c r="I479" i="4"/>
  <c r="F91" i="4"/>
  <c r="I483" i="4"/>
  <c r="F94" i="4"/>
  <c r="F96" i="4"/>
  <c r="I513" i="4"/>
  <c r="F99" i="4"/>
  <c r="I569" i="4"/>
  <c r="I571" i="4"/>
  <c r="I495" i="4"/>
  <c r="F86" i="5"/>
  <c r="I476" i="5"/>
  <c r="F87" i="5"/>
  <c r="I555" i="5"/>
  <c r="F88" i="5"/>
  <c r="I530" i="5"/>
  <c r="F89" i="5"/>
  <c r="F90" i="5"/>
  <c r="F91" i="5"/>
  <c r="F93" i="5"/>
  <c r="F94" i="5"/>
  <c r="I484" i="5"/>
  <c r="F95" i="5"/>
  <c r="I563" i="5"/>
  <c r="F96" i="5"/>
  <c r="F97" i="5"/>
  <c r="F98" i="5"/>
  <c r="F99" i="5"/>
  <c r="F100" i="5"/>
  <c r="F101" i="5"/>
  <c r="I517" i="5"/>
  <c r="F103" i="5"/>
  <c r="F104" i="5"/>
  <c r="F105" i="5"/>
  <c r="I547" i="5"/>
  <c r="F86" i="6"/>
  <c r="I476" i="6"/>
  <c r="F87" i="6"/>
  <c r="F88" i="6"/>
  <c r="I556" i="6"/>
  <c r="F89" i="6"/>
  <c r="I610" i="6"/>
  <c r="F90" i="6"/>
  <c r="F91" i="6"/>
  <c r="F93" i="6"/>
  <c r="I509" i="6"/>
  <c r="I483" i="6"/>
  <c r="F94" i="6"/>
  <c r="I562" i="6"/>
  <c r="F95" i="6"/>
  <c r="F96" i="6"/>
  <c r="I486" i="6"/>
  <c r="F97" i="6"/>
  <c r="F98" i="6"/>
  <c r="F99" i="6"/>
  <c r="F100" i="6"/>
  <c r="I516" i="6"/>
  <c r="F101" i="6"/>
  <c r="F103" i="6"/>
  <c r="I519" i="6"/>
  <c r="F104" i="6"/>
  <c r="I546" i="6"/>
  <c r="I477" i="7"/>
  <c r="I507" i="7"/>
  <c r="I481" i="7"/>
  <c r="I540" i="7"/>
  <c r="I493" i="7"/>
  <c r="I495" i="7"/>
  <c r="I346" i="5"/>
  <c r="I346" i="6"/>
  <c r="I153" i="3"/>
  <c r="I153" i="5"/>
  <c r="I610" i="3" l="1"/>
  <c r="I346" i="4"/>
  <c r="I542" i="6"/>
  <c r="I573" i="5"/>
  <c r="I546" i="5"/>
  <c r="I519" i="5"/>
  <c r="I518" i="5"/>
  <c r="I486" i="5"/>
  <c r="I502" i="4"/>
  <c r="I521" i="3"/>
  <c r="I111" i="3"/>
  <c r="I115" i="7"/>
  <c r="I122" i="3"/>
  <c r="I129" i="5"/>
  <c r="I113" i="7"/>
  <c r="I382" i="5"/>
  <c r="I520" i="7"/>
  <c r="I519" i="7"/>
  <c r="I544" i="7"/>
  <c r="I491" i="7"/>
  <c r="I539" i="7"/>
  <c r="I563" i="7"/>
  <c r="I535" i="7"/>
  <c r="I557" i="7"/>
  <c r="I556" i="7"/>
  <c r="I555" i="7"/>
  <c r="I347" i="7"/>
  <c r="I502" i="7"/>
  <c r="I547" i="6"/>
  <c r="I520" i="6"/>
  <c r="I493" i="6"/>
  <c r="I492" i="6"/>
  <c r="I568" i="6"/>
  <c r="I567" i="6"/>
  <c r="I462" i="6"/>
  <c r="I563" i="6"/>
  <c r="I347" i="6"/>
  <c r="I572" i="5"/>
  <c r="I545" i="5"/>
  <c r="I544" i="5"/>
  <c r="I491" i="5"/>
  <c r="I514" i="5"/>
  <c r="I512" i="5"/>
  <c r="I535" i="5"/>
  <c r="I481" i="5"/>
  <c r="I557" i="5"/>
  <c r="I347" i="5"/>
  <c r="F100" i="4"/>
  <c r="I540" i="4"/>
  <c r="I537" i="4"/>
  <c r="I453" i="4"/>
  <c r="I528" i="4"/>
  <c r="I164" i="4"/>
  <c r="I573" i="3"/>
  <c r="I536" i="3"/>
  <c r="I503" i="3"/>
  <c r="I556" i="5"/>
  <c r="I489" i="4"/>
  <c r="I516" i="3"/>
  <c r="I520" i="3"/>
  <c r="I556" i="32"/>
  <c r="I345" i="3"/>
  <c r="I518" i="7"/>
  <c r="I566" i="7"/>
  <c r="I541" i="6"/>
  <c r="I465" i="5"/>
  <c r="I531" i="5"/>
  <c r="I510" i="3"/>
  <c r="I111" i="6"/>
  <c r="I115" i="5"/>
  <c r="I117" i="7"/>
  <c r="I122" i="6"/>
  <c r="I129" i="7"/>
  <c r="I113" i="5"/>
  <c r="I521" i="7"/>
  <c r="I546" i="7"/>
  <c r="I545" i="7"/>
  <c r="I570" i="7"/>
  <c r="I517" i="7"/>
  <c r="I464" i="7"/>
  <c r="I489" i="7"/>
  <c r="I565" i="7"/>
  <c r="I460" i="7"/>
  <c r="I561" i="7"/>
  <c r="I528" i="7"/>
  <c r="I501" i="7"/>
  <c r="I573" i="6"/>
  <c r="I518" i="6"/>
  <c r="I488" i="6"/>
  <c r="F85" i="6"/>
  <c r="I571" i="5"/>
  <c r="I570" i="5"/>
  <c r="I540" i="5"/>
  <c r="I538" i="5"/>
  <c r="I561" i="5"/>
  <c r="I533" i="5"/>
  <c r="I611" i="5"/>
  <c r="I468" i="4"/>
  <c r="I566" i="4"/>
  <c r="I563" i="4"/>
  <c r="I452" i="4"/>
  <c r="I477" i="4"/>
  <c r="I449" i="4"/>
  <c r="I489" i="3"/>
  <c r="I562" i="3"/>
  <c r="I453" i="3"/>
  <c r="I529" i="3"/>
  <c r="I475" i="4"/>
  <c r="I478" i="4"/>
  <c r="I481" i="4"/>
  <c r="I512" i="3"/>
  <c r="I541" i="4"/>
  <c r="I568" i="3"/>
  <c r="I537" i="7"/>
  <c r="I494" i="6"/>
  <c r="I537" i="6"/>
  <c r="I555" i="6"/>
  <c r="I509" i="5"/>
  <c r="F101" i="4"/>
  <c r="I562" i="4"/>
  <c r="I570" i="3"/>
  <c r="I507" i="5"/>
  <c r="I111" i="4"/>
  <c r="I115" i="3"/>
  <c r="I117" i="5"/>
  <c r="I122" i="4"/>
  <c r="I346" i="3"/>
  <c r="I129" i="6"/>
  <c r="I382" i="7"/>
  <c r="I613" i="36"/>
  <c r="I547" i="7"/>
  <c r="I572" i="7"/>
  <c r="I571" i="7"/>
  <c r="I543" i="7"/>
  <c r="I490" i="7"/>
  <c r="I515" i="7"/>
  <c r="I486" i="7"/>
  <c r="I484" i="7"/>
  <c r="I533" i="7"/>
  <c r="I611" i="7"/>
  <c r="I610" i="7"/>
  <c r="I554" i="7"/>
  <c r="F105" i="6"/>
  <c r="I572" i="6"/>
  <c r="I545" i="6"/>
  <c r="I544" i="6"/>
  <c r="I491" i="6"/>
  <c r="I514" i="6"/>
  <c r="I512" i="6"/>
  <c r="I226" i="6"/>
  <c r="I535" i="6"/>
  <c r="I479" i="6"/>
  <c r="I502" i="6"/>
  <c r="I543" i="5"/>
  <c r="I566" i="5"/>
  <c r="I487" i="5"/>
  <c r="I564" i="5"/>
  <c r="I510" i="5"/>
  <c r="I610" i="5"/>
  <c r="I502" i="5"/>
  <c r="I521" i="4"/>
  <c r="I494" i="4"/>
  <c r="F98" i="4"/>
  <c r="I565" i="4"/>
  <c r="F95" i="4"/>
  <c r="I509" i="4"/>
  <c r="I505" i="4"/>
  <c r="I504" i="4"/>
  <c r="I503" i="4"/>
  <c r="F86" i="4"/>
  <c r="F59" i="4"/>
  <c r="I541" i="3"/>
  <c r="I537" i="3"/>
  <c r="I509" i="3"/>
  <c r="I479" i="3"/>
  <c r="I530" i="3"/>
  <c r="I555" i="3"/>
  <c r="I476" i="3"/>
  <c r="I530" i="4"/>
  <c r="I533" i="4"/>
  <c r="I564" i="3"/>
  <c r="I491" i="4"/>
  <c r="I495" i="3"/>
  <c r="I111" i="5"/>
  <c r="I494" i="7"/>
  <c r="I513" i="7"/>
  <c r="I521" i="6"/>
  <c r="I488" i="5"/>
  <c r="I514" i="4"/>
  <c r="I538" i="3"/>
  <c r="I504" i="5"/>
  <c r="I345" i="6"/>
  <c r="I153" i="7"/>
  <c r="I115" i="6"/>
  <c r="I112" i="6"/>
  <c r="I129" i="4"/>
  <c r="I573" i="7"/>
  <c r="I569" i="7"/>
  <c r="I516" i="7"/>
  <c r="I541" i="7"/>
  <c r="I512" i="7"/>
  <c r="I510" i="7"/>
  <c r="I559" i="7"/>
  <c r="I571" i="6"/>
  <c r="I570" i="6"/>
  <c r="I517" i="6"/>
  <c r="I540" i="6"/>
  <c r="I461" i="6"/>
  <c r="I538" i="6"/>
  <c r="I484" i="6"/>
  <c r="I561" i="6"/>
  <c r="I481" i="6"/>
  <c r="I505" i="6"/>
  <c r="I478" i="6"/>
  <c r="I528" i="6"/>
  <c r="I164" i="6"/>
  <c r="I569" i="5"/>
  <c r="I490" i="5"/>
  <c r="I489" i="5"/>
  <c r="I307" i="5"/>
  <c r="I513" i="5"/>
  <c r="I485" i="5"/>
  <c r="I536" i="5"/>
  <c r="I528" i="5"/>
  <c r="I164" i="5"/>
  <c r="I547" i="4"/>
  <c r="I520" i="4"/>
  <c r="I493" i="4"/>
  <c r="I492" i="4"/>
  <c r="F97" i="4"/>
  <c r="I535" i="4"/>
  <c r="I531" i="4"/>
  <c r="I556" i="4"/>
  <c r="I529" i="4"/>
  <c r="I165" i="4"/>
  <c r="I488" i="3"/>
  <c r="I563" i="3"/>
  <c r="I535" i="3"/>
  <c r="I611" i="3"/>
  <c r="I505" i="3"/>
  <c r="I502" i="3"/>
  <c r="I164" i="3"/>
  <c r="I449" i="3"/>
  <c r="I487" i="4"/>
  <c r="I515" i="3"/>
  <c r="I543" i="4"/>
  <c r="I547" i="3"/>
  <c r="I478" i="1"/>
  <c r="I530" i="8"/>
  <c r="I122" i="5"/>
  <c r="I509" i="7"/>
  <c r="I531" i="7"/>
  <c r="I529" i="7"/>
  <c r="I476" i="7"/>
  <c r="F103" i="4"/>
  <c r="I568" i="4"/>
  <c r="I538" i="4"/>
  <c r="I345" i="4"/>
  <c r="I153" i="6"/>
  <c r="I115" i="4"/>
  <c r="I117" i="6"/>
  <c r="I112" i="7"/>
  <c r="I129" i="3"/>
  <c r="I382" i="3"/>
  <c r="I542" i="7"/>
  <c r="I567" i="7"/>
  <c r="I488" i="7"/>
  <c r="I538" i="7"/>
  <c r="I536" i="7"/>
  <c r="I543" i="6"/>
  <c r="I566" i="6"/>
  <c r="I487" i="6"/>
  <c r="I564" i="6"/>
  <c r="I510" i="6"/>
  <c r="I507" i="6"/>
  <c r="I531" i="6"/>
  <c r="I504" i="6"/>
  <c r="I477" i="6"/>
  <c r="I554" i="6"/>
  <c r="I495" i="5"/>
  <c r="I516" i="5"/>
  <c r="I515" i="5"/>
  <c r="I539" i="5"/>
  <c r="I511" i="5"/>
  <c r="I562" i="5"/>
  <c r="I477" i="5"/>
  <c r="I554" i="5"/>
  <c r="I573" i="4"/>
  <c r="I546" i="4"/>
  <c r="I519" i="4"/>
  <c r="I518" i="4"/>
  <c r="I515" i="4"/>
  <c r="I512" i="4"/>
  <c r="I484" i="4"/>
  <c r="I561" i="4"/>
  <c r="I507" i="4"/>
  <c r="I557" i="4"/>
  <c r="F88" i="4"/>
  <c r="I555" i="4"/>
  <c r="I493" i="3"/>
  <c r="I492" i="3"/>
  <c r="I490" i="3"/>
  <c r="I514" i="3"/>
  <c r="I487" i="3"/>
  <c r="I561" i="3"/>
  <c r="I481" i="3"/>
  <c r="I531" i="3"/>
  <c r="I528" i="3"/>
  <c r="I504" i="3"/>
  <c r="I507" i="3"/>
  <c r="I539" i="4"/>
  <c r="I567" i="3"/>
  <c r="I112" i="3"/>
  <c r="I467" i="6"/>
  <c r="I511" i="4"/>
  <c r="I345" i="7"/>
  <c r="I153" i="4"/>
  <c r="I117" i="4"/>
  <c r="I112" i="5"/>
  <c r="I113" i="6"/>
  <c r="I382" i="4"/>
  <c r="I382" i="6"/>
  <c r="I466" i="7"/>
  <c r="I568" i="7"/>
  <c r="I514" i="7"/>
  <c r="I564" i="7"/>
  <c r="I485" i="7"/>
  <c r="I562" i="7"/>
  <c r="I479" i="7"/>
  <c r="I478" i="7"/>
  <c r="I569" i="6"/>
  <c r="I490" i="6"/>
  <c r="I489" i="6"/>
  <c r="I513" i="6"/>
  <c r="I485" i="6"/>
  <c r="I536" i="6"/>
  <c r="I533" i="6"/>
  <c r="I557" i="6"/>
  <c r="I530" i="6"/>
  <c r="I503" i="6"/>
  <c r="I521" i="5"/>
  <c r="I494" i="5"/>
  <c r="I542" i="5"/>
  <c r="I541" i="5"/>
  <c r="I565" i="5"/>
  <c r="I537" i="5"/>
  <c r="I479" i="5"/>
  <c r="I478" i="5"/>
  <c r="I503" i="5"/>
  <c r="F105" i="4"/>
  <c r="I572" i="4"/>
  <c r="I545" i="4"/>
  <c r="I544" i="4"/>
  <c r="I517" i="4"/>
  <c r="I567" i="4"/>
  <c r="I564" i="4"/>
  <c r="I459" i="4"/>
  <c r="I510" i="4"/>
  <c r="F93" i="4"/>
  <c r="I559" i="4"/>
  <c r="I611" i="4"/>
  <c r="F89" i="4"/>
  <c r="F87" i="4"/>
  <c r="I347" i="4"/>
  <c r="I494" i="3"/>
  <c r="I519" i="3"/>
  <c r="I518" i="3"/>
  <c r="I491" i="3"/>
  <c r="I542" i="3"/>
  <c r="I540" i="3"/>
  <c r="I539" i="3"/>
  <c r="I533" i="3"/>
  <c r="I557" i="3"/>
  <c r="I554" i="3"/>
  <c r="I556" i="3"/>
  <c r="I559" i="3"/>
  <c r="I490" i="4"/>
  <c r="I113" i="3"/>
  <c r="I530" i="7"/>
  <c r="I565" i="6"/>
  <c r="I571" i="3"/>
  <c r="I565" i="3"/>
  <c r="I345" i="5"/>
  <c r="I111" i="7"/>
  <c r="I122" i="7"/>
  <c r="I346" i="7"/>
  <c r="I112" i="4"/>
  <c r="I113" i="4"/>
  <c r="I492" i="7"/>
  <c r="I487" i="7"/>
  <c r="I511" i="7"/>
  <c r="I483" i="7"/>
  <c r="I505" i="7"/>
  <c r="I504" i="7"/>
  <c r="I503" i="7"/>
  <c r="I165" i="7"/>
  <c r="I164" i="7"/>
  <c r="I495" i="6"/>
  <c r="I515" i="6"/>
  <c r="I539" i="6"/>
  <c r="I511" i="6"/>
  <c r="I559" i="6"/>
  <c r="I611" i="6"/>
  <c r="I529" i="6"/>
  <c r="I165" i="6"/>
  <c r="I520" i="5"/>
  <c r="I493" i="5"/>
  <c r="I492" i="5"/>
  <c r="I568" i="5"/>
  <c r="I567" i="5"/>
  <c r="I483" i="5"/>
  <c r="I505" i="5"/>
  <c r="I529" i="5"/>
  <c r="I165" i="5"/>
  <c r="F85" i="5"/>
  <c r="F104" i="4"/>
  <c r="I570" i="4"/>
  <c r="I516" i="4"/>
  <c r="I488" i="4"/>
  <c r="I485" i="4"/>
  <c r="I536" i="4"/>
  <c r="F90" i="4"/>
  <c r="I610" i="4"/>
  <c r="I546" i="3"/>
  <c r="I545" i="3"/>
  <c r="I544" i="3"/>
  <c r="I486" i="3"/>
  <c r="F85" i="3"/>
  <c r="I449" i="5"/>
  <c r="F59" i="5"/>
  <c r="I486" i="4"/>
  <c r="I542" i="4"/>
  <c r="I569" i="3"/>
  <c r="I478" i="8"/>
  <c r="I194" i="3"/>
  <c r="I618" i="7"/>
  <c r="I616" i="3"/>
  <c r="I616" i="4"/>
  <c r="I616" i="7"/>
  <c r="I267" i="6"/>
  <c r="I349" i="4"/>
  <c r="I216" i="3"/>
  <c r="I363" i="3"/>
  <c r="I363" i="7"/>
  <c r="I181" i="4"/>
  <c r="I181" i="7"/>
  <c r="I181" i="5"/>
  <c r="I181" i="6"/>
  <c r="I221" i="7"/>
  <c r="I221" i="4"/>
  <c r="I178" i="5"/>
  <c r="I270" i="3"/>
  <c r="I270" i="5"/>
  <c r="I270" i="4"/>
  <c r="I270" i="6"/>
  <c r="I177" i="3"/>
  <c r="I178" i="3"/>
  <c r="I178" i="4"/>
  <c r="I178" i="6"/>
  <c r="I178" i="7"/>
  <c r="I304" i="4"/>
  <c r="I304" i="5"/>
  <c r="I304" i="3"/>
  <c r="I216" i="7"/>
  <c r="I216" i="4"/>
  <c r="I216" i="6"/>
  <c r="I207" i="7"/>
  <c r="I207" i="3"/>
  <c r="I155" i="6"/>
  <c r="I359" i="7"/>
  <c r="I359" i="3"/>
  <c r="I359" i="5"/>
  <c r="I359" i="6"/>
  <c r="I356" i="4"/>
  <c r="I356" i="5"/>
  <c r="I356" i="3"/>
  <c r="I285" i="6"/>
  <c r="I280" i="4"/>
  <c r="I269" i="3"/>
  <c r="I269" i="4"/>
  <c r="I269" i="5"/>
  <c r="C626" i="3"/>
  <c r="C626" i="6"/>
  <c r="H626" i="4"/>
  <c r="H626" i="5"/>
  <c r="H626" i="6"/>
  <c r="H626" i="3"/>
  <c r="I207" i="5"/>
  <c r="I278" i="4"/>
  <c r="I278" i="5"/>
  <c r="I278" i="7"/>
  <c r="I226" i="4"/>
  <c r="I226" i="7"/>
  <c r="I176" i="3"/>
  <c r="I176" i="4"/>
  <c r="I176" i="5"/>
  <c r="I176" i="6"/>
  <c r="I176" i="7"/>
  <c r="I307" i="3"/>
  <c r="I307" i="6"/>
  <c r="I307" i="7"/>
  <c r="I217" i="3"/>
  <c r="I217" i="4"/>
  <c r="I217" i="7"/>
  <c r="I215" i="6"/>
  <c r="I215" i="7"/>
  <c r="I215" i="5"/>
  <c r="I203" i="4"/>
  <c r="I203" i="5"/>
  <c r="I203" i="6"/>
  <c r="I203" i="7"/>
  <c r="I151" i="3"/>
  <c r="I151" i="5"/>
  <c r="I151" i="6"/>
  <c r="I151" i="7"/>
  <c r="I139" i="5"/>
  <c r="I139" i="7"/>
  <c r="I358" i="4"/>
  <c r="I358" i="6"/>
  <c r="I358" i="7"/>
  <c r="I271" i="3"/>
  <c r="I271" i="4"/>
  <c r="I271" i="5"/>
  <c r="I271" i="7"/>
  <c r="I268" i="4"/>
  <c r="I268" i="6"/>
  <c r="I228" i="3"/>
  <c r="I228" i="5"/>
  <c r="I228" i="6"/>
  <c r="I228" i="7"/>
  <c r="I191" i="5"/>
  <c r="I191" i="6"/>
  <c r="I191" i="7"/>
  <c r="I191" i="3"/>
  <c r="I141" i="4"/>
  <c r="I141" i="6"/>
  <c r="I141" i="7"/>
  <c r="I282" i="7"/>
  <c r="I282" i="4"/>
  <c r="I282" i="3"/>
  <c r="I282" i="6"/>
  <c r="I282" i="5"/>
  <c r="I215" i="3" l="1"/>
  <c r="I278" i="6"/>
  <c r="C626" i="7"/>
  <c r="I285" i="5"/>
  <c r="I138" i="3"/>
  <c r="I150" i="4"/>
  <c r="G48" i="7"/>
  <c r="I193" i="6"/>
  <c r="I363" i="4"/>
  <c r="I228" i="4"/>
  <c r="I358" i="3"/>
  <c r="H626" i="7"/>
  <c r="H626" i="41"/>
  <c r="C626" i="5"/>
  <c r="I229" i="6"/>
  <c r="I229" i="7"/>
  <c r="I280" i="3"/>
  <c r="I306" i="4"/>
  <c r="I138" i="6"/>
  <c r="I207" i="6"/>
  <c r="I304" i="7"/>
  <c r="I150" i="5"/>
  <c r="G48" i="4"/>
  <c r="I193" i="4"/>
  <c r="I193" i="5"/>
  <c r="I226" i="3"/>
  <c r="C626" i="4"/>
  <c r="I285" i="4"/>
  <c r="I207" i="4"/>
  <c r="I304" i="6"/>
  <c r="I177" i="6"/>
  <c r="G48" i="3"/>
  <c r="I193" i="3"/>
  <c r="I363" i="6"/>
  <c r="I349" i="7"/>
  <c r="I221" i="3"/>
  <c r="I179" i="4"/>
  <c r="G48" i="6"/>
  <c r="I613" i="42"/>
  <c r="I141" i="5"/>
  <c r="I281" i="7"/>
  <c r="I139" i="3"/>
  <c r="I203" i="3"/>
  <c r="I217" i="6"/>
  <c r="I307" i="4"/>
  <c r="I359" i="4"/>
  <c r="I177" i="5"/>
  <c r="I177" i="7"/>
  <c r="I193" i="7"/>
  <c r="I363" i="5"/>
  <c r="F69" i="4"/>
  <c r="I138" i="7"/>
  <c r="I148" i="5"/>
  <c r="I281" i="6"/>
  <c r="I358" i="5"/>
  <c r="I217" i="5"/>
  <c r="I278" i="3"/>
  <c r="I142" i="4"/>
  <c r="I150" i="7"/>
  <c r="I177" i="4"/>
  <c r="I616" i="6"/>
  <c r="I616" i="5"/>
  <c r="I140" i="6"/>
  <c r="F59" i="3"/>
  <c r="I150" i="3"/>
  <c r="G48" i="5"/>
  <c r="I141" i="3"/>
  <c r="I281" i="5"/>
  <c r="I151" i="4"/>
  <c r="I226" i="5"/>
  <c r="I280" i="5"/>
  <c r="I150" i="6"/>
  <c r="I216" i="5"/>
  <c r="I270" i="7"/>
  <c r="I140" i="4"/>
  <c r="G35" i="7"/>
  <c r="I59" i="4"/>
  <c r="H47" i="4"/>
  <c r="F7" i="3"/>
  <c r="I59" i="3"/>
  <c r="I619" i="4"/>
  <c r="I168" i="6"/>
  <c r="I553" i="3"/>
  <c r="I69" i="4"/>
  <c r="F17" i="4"/>
  <c r="I267" i="3"/>
  <c r="I460" i="3"/>
  <c r="F70" i="3"/>
  <c r="I469" i="4"/>
  <c r="F79" i="4"/>
  <c r="I268" i="3"/>
  <c r="I229" i="5"/>
  <c r="I306" i="3"/>
  <c r="I356" i="7"/>
  <c r="I195" i="6"/>
  <c r="I179" i="3"/>
  <c r="I619" i="3"/>
  <c r="I127" i="5"/>
  <c r="I618" i="5"/>
  <c r="E52" i="7"/>
  <c r="I167" i="6"/>
  <c r="I168" i="5"/>
  <c r="I221" i="5"/>
  <c r="I459" i="3"/>
  <c r="F69" i="3"/>
  <c r="I457" i="7"/>
  <c r="F67" i="7"/>
  <c r="F85" i="4"/>
  <c r="F7" i="4" s="1"/>
  <c r="F78" i="5"/>
  <c r="I468" i="5"/>
  <c r="I449" i="6"/>
  <c r="F59" i="6"/>
  <c r="I142" i="6"/>
  <c r="I469" i="5"/>
  <c r="F79" i="5"/>
  <c r="I349" i="3"/>
  <c r="F69" i="5"/>
  <c r="I459" i="5"/>
  <c r="I455" i="6"/>
  <c r="F65" i="6"/>
  <c r="F61" i="4"/>
  <c r="I451" i="4"/>
  <c r="F60" i="5"/>
  <c r="I450" i="5"/>
  <c r="I138" i="4"/>
  <c r="I229" i="4"/>
  <c r="I280" i="7"/>
  <c r="I285" i="3"/>
  <c r="I356" i="6"/>
  <c r="I195" i="5"/>
  <c r="I179" i="7"/>
  <c r="I298" i="7"/>
  <c r="I619" i="5"/>
  <c r="I127" i="6"/>
  <c r="I618" i="3"/>
  <c r="I167" i="4"/>
  <c r="E49" i="6"/>
  <c r="I168" i="4"/>
  <c r="I530" i="32"/>
  <c r="I608" i="41"/>
  <c r="I504" i="32"/>
  <c r="I451" i="3"/>
  <c r="F61" i="3"/>
  <c r="I462" i="5"/>
  <c r="F72" i="5"/>
  <c r="I468" i="6"/>
  <c r="F78" i="6"/>
  <c r="I467" i="7"/>
  <c r="F77" i="7"/>
  <c r="I155" i="4"/>
  <c r="I461" i="3"/>
  <c r="F71" i="3"/>
  <c r="I464" i="4"/>
  <c r="F74" i="4"/>
  <c r="I527" i="5"/>
  <c r="I469" i="7"/>
  <c r="F79" i="7"/>
  <c r="I459" i="6"/>
  <c r="F69" i="6"/>
  <c r="I466" i="3"/>
  <c r="F76" i="3"/>
  <c r="I267" i="4"/>
  <c r="I527" i="7"/>
  <c r="I458" i="7"/>
  <c r="F68" i="7"/>
  <c r="F67" i="4"/>
  <c r="I457" i="4"/>
  <c r="I467" i="4"/>
  <c r="F77" i="4"/>
  <c r="I229" i="3"/>
  <c r="I280" i="6"/>
  <c r="I297" i="7"/>
  <c r="I195" i="4"/>
  <c r="I298" i="3"/>
  <c r="I127" i="7"/>
  <c r="I167" i="3"/>
  <c r="I194" i="5"/>
  <c r="I455" i="5"/>
  <c r="F65" i="5"/>
  <c r="I467" i="5"/>
  <c r="F77" i="5"/>
  <c r="I461" i="7"/>
  <c r="F71" i="7"/>
  <c r="F67" i="6"/>
  <c r="I457" i="6"/>
  <c r="I142" i="3"/>
  <c r="I267" i="5"/>
  <c r="I453" i="5"/>
  <c r="F63" i="5"/>
  <c r="I452" i="7"/>
  <c r="F62" i="7"/>
  <c r="I221" i="6"/>
  <c r="G39" i="7"/>
  <c r="I452" i="6"/>
  <c r="F62" i="6"/>
  <c r="F75" i="5"/>
  <c r="I450" i="6"/>
  <c r="F60" i="6"/>
  <c r="I458" i="3"/>
  <c r="F68" i="3"/>
  <c r="I464" i="6"/>
  <c r="F74" i="6"/>
  <c r="I268" i="7"/>
  <c r="I612" i="6"/>
  <c r="I612" i="7"/>
  <c r="I285" i="7"/>
  <c r="I297" i="6"/>
  <c r="I202" i="7"/>
  <c r="I195" i="3"/>
  <c r="I298" i="6"/>
  <c r="I127" i="4"/>
  <c r="I612" i="41"/>
  <c r="I611" i="41"/>
  <c r="I468" i="7"/>
  <c r="F78" i="7"/>
  <c r="I450" i="4"/>
  <c r="F60" i="4"/>
  <c r="F67" i="5"/>
  <c r="I457" i="5"/>
  <c r="I139" i="6"/>
  <c r="I465" i="3"/>
  <c r="F75" i="3"/>
  <c r="I475" i="3"/>
  <c r="I455" i="3"/>
  <c r="F65" i="3"/>
  <c r="I458" i="4"/>
  <c r="F68" i="4"/>
  <c r="F61" i="5"/>
  <c r="I451" i="5"/>
  <c r="I451" i="6"/>
  <c r="F61" i="6"/>
  <c r="I462" i="7"/>
  <c r="F72" i="7"/>
  <c r="I462" i="3"/>
  <c r="F72" i="3"/>
  <c r="I148" i="4"/>
  <c r="F76" i="4"/>
  <c r="I466" i="4"/>
  <c r="I463" i="5"/>
  <c r="F73" i="5"/>
  <c r="I181" i="3"/>
  <c r="F62" i="4"/>
  <c r="I148" i="7"/>
  <c r="F74" i="7"/>
  <c r="I468" i="3"/>
  <c r="F78" i="3"/>
  <c r="I553" i="5"/>
  <c r="I458" i="5"/>
  <c r="F68" i="5"/>
  <c r="I475" i="7"/>
  <c r="I449" i="7"/>
  <c r="F59" i="7"/>
  <c r="F70" i="5"/>
  <c r="I460" i="5"/>
  <c r="G47" i="7"/>
  <c r="I281" i="4"/>
  <c r="I612" i="5"/>
  <c r="I306" i="7"/>
  <c r="I297" i="5"/>
  <c r="I202" i="6"/>
  <c r="I298" i="5"/>
  <c r="I612" i="42"/>
  <c r="I194" i="7"/>
  <c r="I168" i="7"/>
  <c r="I452" i="5"/>
  <c r="F62" i="5"/>
  <c r="I501" i="6"/>
  <c r="I450" i="7"/>
  <c r="F60" i="7"/>
  <c r="I142" i="5"/>
  <c r="I349" i="5"/>
  <c r="I463" i="6"/>
  <c r="F73" i="6"/>
  <c r="I553" i="4"/>
  <c r="I138" i="5"/>
  <c r="I349" i="6"/>
  <c r="I450" i="3"/>
  <c r="F60" i="3"/>
  <c r="F63" i="3"/>
  <c r="I461" i="5"/>
  <c r="F71" i="5"/>
  <c r="I453" i="6"/>
  <c r="F63" i="6"/>
  <c r="I465" i="6"/>
  <c r="F75" i="6"/>
  <c r="F70" i="7"/>
  <c r="F63" i="4"/>
  <c r="I460" i="6"/>
  <c r="F70" i="6"/>
  <c r="I463" i="7"/>
  <c r="F73" i="7"/>
  <c r="I195" i="7"/>
  <c r="I127" i="3"/>
  <c r="I613" i="41"/>
  <c r="I464" i="3"/>
  <c r="F74" i="3"/>
  <c r="I451" i="7"/>
  <c r="F61" i="7"/>
  <c r="I460" i="4"/>
  <c r="F70" i="4"/>
  <c r="I268" i="5"/>
  <c r="I281" i="3"/>
  <c r="I271" i="6"/>
  <c r="I612" i="4"/>
  <c r="I269" i="7"/>
  <c r="I306" i="6"/>
  <c r="I297" i="4"/>
  <c r="I202" i="5"/>
  <c r="I179" i="6"/>
  <c r="I298" i="4"/>
  <c r="I619" i="7"/>
  <c r="I618" i="6"/>
  <c r="I167" i="7"/>
  <c r="I194" i="6"/>
  <c r="I168" i="3"/>
  <c r="I469" i="3"/>
  <c r="F79" i="3"/>
  <c r="I140" i="5"/>
  <c r="I527" i="6"/>
  <c r="I452" i="8"/>
  <c r="I527" i="3"/>
  <c r="I462" i="4"/>
  <c r="F72" i="4"/>
  <c r="I475" i="6"/>
  <c r="F76" i="7"/>
  <c r="F77" i="6"/>
  <c r="I501" i="3"/>
  <c r="I453" i="7"/>
  <c r="F63" i="7"/>
  <c r="I466" i="6"/>
  <c r="F76" i="6"/>
  <c r="I452" i="3"/>
  <c r="F62" i="3"/>
  <c r="I467" i="3"/>
  <c r="F77" i="3"/>
  <c r="I463" i="4"/>
  <c r="F73" i="4"/>
  <c r="F71" i="6"/>
  <c r="I463" i="3"/>
  <c r="F73" i="3"/>
  <c r="I527" i="4"/>
  <c r="I501" i="4"/>
  <c r="I139" i="4"/>
  <c r="I458" i="6"/>
  <c r="F68" i="6"/>
  <c r="I267" i="7"/>
  <c r="I501" i="5"/>
  <c r="F67" i="3"/>
  <c r="I457" i="3"/>
  <c r="F71" i="4"/>
  <c r="I461" i="4"/>
  <c r="I553" i="6"/>
  <c r="I142" i="7"/>
  <c r="I612" i="3"/>
  <c r="I269" i="6"/>
  <c r="I306" i="5"/>
  <c r="I297" i="3"/>
  <c r="I202" i="3"/>
  <c r="I202" i="4"/>
  <c r="I179" i="5"/>
  <c r="I619" i="6"/>
  <c r="I618" i="4"/>
  <c r="I167" i="5"/>
  <c r="I194" i="4"/>
  <c r="I59" i="5"/>
  <c r="F7" i="5"/>
  <c r="F75" i="7"/>
  <c r="I465" i="7"/>
  <c r="I466" i="5"/>
  <c r="F76" i="5"/>
  <c r="I469" i="6"/>
  <c r="F79" i="6"/>
  <c r="I455" i="7"/>
  <c r="F65" i="7"/>
  <c r="I465" i="4"/>
  <c r="F75" i="4"/>
  <c r="I475" i="5"/>
  <c r="I459" i="7"/>
  <c r="F69" i="7"/>
  <c r="I455" i="4"/>
  <c r="F65" i="4"/>
  <c r="I553" i="7"/>
  <c r="I464" i="5"/>
  <c r="F74" i="5"/>
  <c r="I215" i="4"/>
  <c r="F78" i="4"/>
  <c r="F72" i="6"/>
  <c r="I613" i="32"/>
  <c r="I119" i="4"/>
  <c r="S612" i="41"/>
  <c r="AG612" i="41" s="1"/>
  <c r="S613" i="41"/>
  <c r="AG613" i="41" s="1"/>
  <c r="H392" i="3"/>
  <c r="H52" i="6"/>
  <c r="D51" i="4"/>
  <c r="I608" i="42"/>
  <c r="C626" i="42"/>
  <c r="G444" i="5"/>
  <c r="E47" i="3"/>
  <c r="E47" i="7"/>
  <c r="H38" i="6"/>
  <c r="H38" i="7"/>
  <c r="G38" i="4"/>
  <c r="G38" i="6"/>
  <c r="G45" i="5"/>
  <c r="H37" i="4"/>
  <c r="H37" i="6"/>
  <c r="G41" i="5"/>
  <c r="E52" i="4"/>
  <c r="I242" i="3"/>
  <c r="G43" i="4"/>
  <c r="G43" i="5"/>
  <c r="G43" i="6"/>
  <c r="G43" i="7"/>
  <c r="G38" i="3"/>
  <c r="G46" i="7"/>
  <c r="G46" i="6"/>
  <c r="E41" i="3"/>
  <c r="I182" i="7"/>
  <c r="I182" i="5"/>
  <c r="H41" i="4"/>
  <c r="H41" i="5"/>
  <c r="H41" i="6"/>
  <c r="H41" i="7"/>
  <c r="G49" i="4"/>
  <c r="G49" i="5"/>
  <c r="G49" i="6"/>
  <c r="G49" i="7"/>
  <c r="E42" i="7"/>
  <c r="H44" i="7"/>
  <c r="E51" i="4"/>
  <c r="H35" i="3"/>
  <c r="H35" i="5"/>
  <c r="H35" i="7"/>
  <c r="G44" i="7"/>
  <c r="G44" i="4"/>
  <c r="G44" i="5"/>
  <c r="H46" i="4"/>
  <c r="H46" i="5"/>
  <c r="H46" i="6"/>
  <c r="E37" i="3"/>
  <c r="I408" i="7"/>
  <c r="I408" i="6"/>
  <c r="I408" i="5"/>
  <c r="I385" i="6"/>
  <c r="I385" i="3"/>
  <c r="I389" i="7"/>
  <c r="I389" i="3"/>
  <c r="H49" i="3"/>
  <c r="H49" i="4"/>
  <c r="H49" i="6"/>
  <c r="H49" i="7"/>
  <c r="G50" i="3"/>
  <c r="H34" i="6"/>
  <c r="G35" i="3"/>
  <c r="G35" i="5"/>
  <c r="G35" i="4"/>
  <c r="G35" i="6"/>
  <c r="E37" i="4"/>
  <c r="E37" i="7"/>
  <c r="G47" i="5"/>
  <c r="G47" i="6"/>
  <c r="H44" i="4"/>
  <c r="G50" i="5"/>
  <c r="G50" i="6"/>
  <c r="G50" i="4"/>
  <c r="H51" i="4"/>
  <c r="H51" i="7"/>
  <c r="G37" i="6"/>
  <c r="H47" i="3"/>
  <c r="H47" i="5"/>
  <c r="H47" i="6"/>
  <c r="H47" i="7"/>
  <c r="I198" i="3"/>
  <c r="I308" i="5"/>
  <c r="I308" i="6"/>
  <c r="I308" i="7"/>
  <c r="G52" i="5"/>
  <c r="G52" i="6"/>
  <c r="G52" i="7"/>
  <c r="G52" i="3"/>
  <c r="G52" i="4"/>
  <c r="I411" i="5"/>
  <c r="I411" i="6"/>
  <c r="I255" i="3"/>
  <c r="I255" i="4"/>
  <c r="I255" i="5"/>
  <c r="I182" i="6"/>
  <c r="I198" i="4"/>
  <c r="I192" i="3"/>
  <c r="I205" i="6"/>
  <c r="I205" i="7"/>
  <c r="I146" i="7"/>
  <c r="I360" i="5"/>
  <c r="I156" i="6"/>
  <c r="I208" i="4"/>
  <c r="I208" i="3"/>
  <c r="I364" i="6"/>
  <c r="I504" i="1"/>
  <c r="I232" i="3"/>
  <c r="I232" i="7"/>
  <c r="I232" i="4"/>
  <c r="I232" i="5"/>
  <c r="I232" i="6"/>
  <c r="I284" i="4"/>
  <c r="I284" i="5"/>
  <c r="I284" i="6"/>
  <c r="I284" i="3"/>
  <c r="I284" i="7"/>
  <c r="I227" i="5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4"/>
  <c r="I145" i="3"/>
  <c r="I145" i="6"/>
  <c r="I154" i="5"/>
  <c r="I154" i="4"/>
  <c r="I154" i="3"/>
  <c r="I154" i="7"/>
  <c r="I154" i="6"/>
  <c r="E37" i="6" l="1"/>
  <c r="G51" i="6"/>
  <c r="I208" i="6"/>
  <c r="I156" i="7"/>
  <c r="I156" i="4"/>
  <c r="I360" i="6"/>
  <c r="I312" i="6"/>
  <c r="I146" i="3"/>
  <c r="I234" i="4"/>
  <c r="I205" i="4"/>
  <c r="I197" i="6"/>
  <c r="I361" i="5"/>
  <c r="I401" i="6"/>
  <c r="G34" i="4"/>
  <c r="G47" i="3"/>
  <c r="E37" i="5"/>
  <c r="H34" i="4"/>
  <c r="G44" i="6"/>
  <c r="G39" i="5"/>
  <c r="H44" i="6"/>
  <c r="E42" i="6"/>
  <c r="E49" i="7"/>
  <c r="E41" i="5"/>
  <c r="E41" i="7"/>
  <c r="G38" i="5"/>
  <c r="G43" i="3"/>
  <c r="E52" i="6"/>
  <c r="G41" i="4"/>
  <c r="G40" i="7"/>
  <c r="E50" i="3"/>
  <c r="H38" i="5"/>
  <c r="D51" i="3"/>
  <c r="H52" i="3"/>
  <c r="G51" i="5"/>
  <c r="G37" i="7"/>
  <c r="G45" i="3"/>
  <c r="H52" i="5"/>
  <c r="I208" i="5"/>
  <c r="I325" i="4"/>
  <c r="I172" i="6"/>
  <c r="I205" i="3"/>
  <c r="I411" i="7"/>
  <c r="G34" i="7"/>
  <c r="H340" i="3"/>
  <c r="I384" i="7"/>
  <c r="H46" i="3"/>
  <c r="G39" i="3"/>
  <c r="H44" i="5"/>
  <c r="H48" i="7"/>
  <c r="E42" i="5"/>
  <c r="G49" i="3"/>
  <c r="E41" i="4"/>
  <c r="I242" i="7"/>
  <c r="E52" i="5"/>
  <c r="H37" i="7"/>
  <c r="G45" i="7"/>
  <c r="G40" i="6"/>
  <c r="H38" i="4"/>
  <c r="G444" i="6"/>
  <c r="D51" i="7"/>
  <c r="H392" i="6"/>
  <c r="I119" i="6"/>
  <c r="G444" i="3"/>
  <c r="I312" i="5"/>
  <c r="I172" i="5"/>
  <c r="I308" i="3"/>
  <c r="G34" i="3"/>
  <c r="I245" i="4"/>
  <c r="H51" i="5"/>
  <c r="H34" i="3"/>
  <c r="H35" i="6"/>
  <c r="E51" i="7"/>
  <c r="H48" i="6"/>
  <c r="E42" i="4"/>
  <c r="H41" i="3"/>
  <c r="I333" i="3"/>
  <c r="E49" i="5"/>
  <c r="G46" i="5"/>
  <c r="G41" i="3"/>
  <c r="H37" i="3"/>
  <c r="G45" i="6"/>
  <c r="G40" i="5"/>
  <c r="H38" i="3"/>
  <c r="G444" i="4"/>
  <c r="H210" i="4"/>
  <c r="H392" i="5"/>
  <c r="G51" i="7"/>
  <c r="I255" i="7"/>
  <c r="H210" i="6"/>
  <c r="I227" i="6"/>
  <c r="I353" i="3"/>
  <c r="I197" i="5"/>
  <c r="I361" i="4"/>
  <c r="I411" i="3"/>
  <c r="I373" i="5"/>
  <c r="I373" i="4"/>
  <c r="G37" i="5"/>
  <c r="I245" i="3"/>
  <c r="H51" i="3"/>
  <c r="G44" i="3"/>
  <c r="H35" i="4"/>
  <c r="E51" i="6"/>
  <c r="H44" i="3"/>
  <c r="E42" i="3"/>
  <c r="I333" i="7"/>
  <c r="E49" i="4"/>
  <c r="G46" i="4"/>
  <c r="I242" i="6"/>
  <c r="E50" i="6"/>
  <c r="E47" i="6"/>
  <c r="D51" i="5"/>
  <c r="H392" i="4"/>
  <c r="G51" i="4"/>
  <c r="G34" i="5"/>
  <c r="I255" i="6"/>
  <c r="I383" i="3"/>
  <c r="I156" i="5"/>
  <c r="I360" i="4"/>
  <c r="I234" i="5"/>
  <c r="I172" i="3"/>
  <c r="I353" i="6"/>
  <c r="G37" i="4"/>
  <c r="G50" i="7"/>
  <c r="I321" i="7"/>
  <c r="I408" i="3"/>
  <c r="H46" i="7"/>
  <c r="G39" i="6"/>
  <c r="H48" i="4"/>
  <c r="R626" i="41"/>
  <c r="E49" i="3"/>
  <c r="I171" i="7"/>
  <c r="G46" i="3"/>
  <c r="I242" i="5"/>
  <c r="G45" i="4"/>
  <c r="G40" i="3"/>
  <c r="E50" i="5"/>
  <c r="E47" i="5"/>
  <c r="H626" i="42"/>
  <c r="G51" i="3"/>
  <c r="I119" i="7"/>
  <c r="I245" i="7"/>
  <c r="I302" i="3"/>
  <c r="I646" i="6"/>
  <c r="I646" i="4"/>
  <c r="I197" i="4"/>
  <c r="I361" i="3"/>
  <c r="I373" i="3"/>
  <c r="G37" i="3"/>
  <c r="H340" i="5"/>
  <c r="G47" i="4"/>
  <c r="H34" i="7"/>
  <c r="H49" i="5"/>
  <c r="I379" i="3"/>
  <c r="I380" i="5"/>
  <c r="H418" i="5"/>
  <c r="H51" i="6"/>
  <c r="G39" i="4"/>
  <c r="G36" i="6"/>
  <c r="E51" i="3"/>
  <c r="H50" i="5"/>
  <c r="E35" i="5"/>
  <c r="H48" i="3"/>
  <c r="I380" i="3"/>
  <c r="I387" i="5"/>
  <c r="E41" i="6"/>
  <c r="I171" i="3"/>
  <c r="I171" i="4"/>
  <c r="I242" i="4"/>
  <c r="E52" i="3"/>
  <c r="G41" i="7"/>
  <c r="I206" i="4"/>
  <c r="H37" i="5"/>
  <c r="E50" i="4"/>
  <c r="E47" i="4"/>
  <c r="G444" i="7"/>
  <c r="H210" i="7"/>
  <c r="H392" i="7"/>
  <c r="C35" i="4"/>
  <c r="H444" i="6"/>
  <c r="I130" i="4"/>
  <c r="G288" i="6"/>
  <c r="I590" i="5"/>
  <c r="E46" i="7"/>
  <c r="H40" i="6"/>
  <c r="C626" i="43"/>
  <c r="I67" i="3"/>
  <c r="F15" i="3"/>
  <c r="I174" i="5"/>
  <c r="F16" i="5"/>
  <c r="I68" i="5"/>
  <c r="I174" i="6"/>
  <c r="I67" i="6"/>
  <c r="F15" i="6"/>
  <c r="I77" i="7"/>
  <c r="F25" i="7"/>
  <c r="F9" i="4"/>
  <c r="I61" i="4"/>
  <c r="F27" i="5"/>
  <c r="I79" i="5"/>
  <c r="I302" i="4"/>
  <c r="I235" i="4"/>
  <c r="I227" i="4"/>
  <c r="I130" i="5"/>
  <c r="I364" i="3"/>
  <c r="H366" i="7"/>
  <c r="H366" i="5"/>
  <c r="G366" i="3"/>
  <c r="I309" i="5"/>
  <c r="I287" i="6"/>
  <c r="I156" i="3"/>
  <c r="I360" i="3"/>
  <c r="I312" i="7"/>
  <c r="I116" i="7"/>
  <c r="I146" i="5"/>
  <c r="I590" i="4"/>
  <c r="I234" i="7"/>
  <c r="I234" i="3"/>
  <c r="I310" i="5"/>
  <c r="I380" i="4"/>
  <c r="I198" i="6"/>
  <c r="I299" i="6"/>
  <c r="G392" i="6"/>
  <c r="I355" i="7"/>
  <c r="G34" i="6"/>
  <c r="H340" i="4"/>
  <c r="E46" i="6"/>
  <c r="I166" i="3"/>
  <c r="I379" i="7"/>
  <c r="I380" i="7"/>
  <c r="I408" i="4"/>
  <c r="C236" i="5"/>
  <c r="I617" i="3"/>
  <c r="I180" i="7"/>
  <c r="H418" i="4"/>
  <c r="G36" i="5"/>
  <c r="I351" i="3"/>
  <c r="H39" i="6"/>
  <c r="E35" i="4"/>
  <c r="H43" i="7"/>
  <c r="I321" i="4"/>
  <c r="I385" i="5"/>
  <c r="I389" i="6"/>
  <c r="G41" i="6"/>
  <c r="H40" i="5"/>
  <c r="I428" i="5"/>
  <c r="I437" i="7"/>
  <c r="I333" i="5"/>
  <c r="H626" i="43"/>
  <c r="I283" i="7"/>
  <c r="I608" i="43"/>
  <c r="I624" i="42"/>
  <c r="I79" i="6"/>
  <c r="F27" i="6"/>
  <c r="I79" i="3"/>
  <c r="F27" i="3"/>
  <c r="I219" i="6"/>
  <c r="I613" i="1"/>
  <c r="I70" i="5"/>
  <c r="F18" i="5"/>
  <c r="I59" i="7"/>
  <c r="F7" i="7"/>
  <c r="I61" i="5"/>
  <c r="F9" i="5"/>
  <c r="F16" i="3"/>
  <c r="I68" i="3"/>
  <c r="F8" i="6"/>
  <c r="I60" i="6"/>
  <c r="I71" i="7"/>
  <c r="F19" i="7"/>
  <c r="I219" i="4"/>
  <c r="B236" i="4"/>
  <c r="F22" i="4"/>
  <c r="I74" i="4"/>
  <c r="F13" i="6"/>
  <c r="I65" i="6"/>
  <c r="I79" i="4"/>
  <c r="F27" i="4"/>
  <c r="H210" i="5"/>
  <c r="E132" i="5"/>
  <c r="H210" i="3"/>
  <c r="C236" i="6"/>
  <c r="I283" i="6"/>
  <c r="C626" i="41"/>
  <c r="I235" i="6"/>
  <c r="I227" i="3"/>
  <c r="I130" i="3"/>
  <c r="I305" i="7"/>
  <c r="I646" i="7"/>
  <c r="I383" i="7"/>
  <c r="I208" i="7"/>
  <c r="G366" i="7"/>
  <c r="G366" i="5"/>
  <c r="I309" i="4"/>
  <c r="G288" i="5"/>
  <c r="I116" i="5"/>
  <c r="I325" i="7"/>
  <c r="I390" i="6"/>
  <c r="I310" i="4"/>
  <c r="I205" i="5"/>
  <c r="I353" i="7"/>
  <c r="I361" i="6"/>
  <c r="I361" i="7"/>
  <c r="I380" i="6"/>
  <c r="I182" i="3"/>
  <c r="I308" i="4"/>
  <c r="I299" i="5"/>
  <c r="G392" i="7"/>
  <c r="I355" i="3"/>
  <c r="G210" i="4"/>
  <c r="G210" i="6"/>
  <c r="E46" i="5"/>
  <c r="H34" i="5"/>
  <c r="I384" i="4"/>
  <c r="C236" i="4"/>
  <c r="I617" i="4"/>
  <c r="I180" i="3"/>
  <c r="G36" i="4"/>
  <c r="G42" i="6"/>
  <c r="H39" i="4"/>
  <c r="I152" i="5"/>
  <c r="H43" i="6"/>
  <c r="I321" i="3"/>
  <c r="I387" i="4"/>
  <c r="I171" i="5"/>
  <c r="F96" i="1"/>
  <c r="I384" i="5"/>
  <c r="H40" i="4"/>
  <c r="I428" i="4"/>
  <c r="I114" i="3"/>
  <c r="I283" i="4"/>
  <c r="S612" i="42"/>
  <c r="AG612" i="42" s="1"/>
  <c r="I624" i="43"/>
  <c r="S611" i="43"/>
  <c r="AG611" i="43" s="1"/>
  <c r="I611" i="43"/>
  <c r="I72" i="6"/>
  <c r="F20" i="6"/>
  <c r="I75" i="4"/>
  <c r="F23" i="4"/>
  <c r="I245" i="6"/>
  <c r="I77" i="3"/>
  <c r="F25" i="3"/>
  <c r="F9" i="7"/>
  <c r="I61" i="7"/>
  <c r="I71" i="5"/>
  <c r="F19" i="5"/>
  <c r="I73" i="6"/>
  <c r="F21" i="6"/>
  <c r="I60" i="7"/>
  <c r="F8" i="7"/>
  <c r="F10" i="4"/>
  <c r="I62" i="4"/>
  <c r="I68" i="4"/>
  <c r="F16" i="4"/>
  <c r="I60" i="4"/>
  <c r="F8" i="4"/>
  <c r="F10" i="6"/>
  <c r="I62" i="6"/>
  <c r="I63" i="5"/>
  <c r="F11" i="5"/>
  <c r="I77" i="4"/>
  <c r="F25" i="4"/>
  <c r="I67" i="4"/>
  <c r="F15" i="4"/>
  <c r="I78" i="6"/>
  <c r="F26" i="6"/>
  <c r="F7" i="6"/>
  <c r="I59" i="6"/>
  <c r="I67" i="7"/>
  <c r="F15" i="7"/>
  <c r="I131" i="1"/>
  <c r="I219" i="3"/>
  <c r="I241" i="3"/>
  <c r="I76" i="7"/>
  <c r="F24" i="7"/>
  <c r="I235" i="3"/>
  <c r="I126" i="7"/>
  <c r="I305" i="6"/>
  <c r="I364" i="7"/>
  <c r="I309" i="3"/>
  <c r="I116" i="6"/>
  <c r="I146" i="4"/>
  <c r="I325" i="3"/>
  <c r="I390" i="5"/>
  <c r="I241" i="5"/>
  <c r="I310" i="3"/>
  <c r="I172" i="7"/>
  <c r="I137" i="5"/>
  <c r="I333" i="6"/>
  <c r="I299" i="7"/>
  <c r="I277" i="6"/>
  <c r="I355" i="5"/>
  <c r="H340" i="7"/>
  <c r="E46" i="4"/>
  <c r="I384" i="3"/>
  <c r="I209" i="6"/>
  <c r="C236" i="3"/>
  <c r="I617" i="6"/>
  <c r="I180" i="5"/>
  <c r="H418" i="7"/>
  <c r="I114" i="4"/>
  <c r="G36" i="3"/>
  <c r="G42" i="5"/>
  <c r="H50" i="4"/>
  <c r="I152" i="6"/>
  <c r="I286" i="3"/>
  <c r="H43" i="5"/>
  <c r="I375" i="6"/>
  <c r="I375" i="5"/>
  <c r="H288" i="7"/>
  <c r="H45" i="7"/>
  <c r="I385" i="7"/>
  <c r="I437" i="6"/>
  <c r="I429" i="7"/>
  <c r="I608" i="1"/>
  <c r="I123" i="3"/>
  <c r="I623" i="41"/>
  <c r="I379" i="4"/>
  <c r="I283" i="3"/>
  <c r="I321" i="5"/>
  <c r="S624" i="43"/>
  <c r="AG624" i="43" s="1"/>
  <c r="I78" i="4"/>
  <c r="F26" i="4"/>
  <c r="I76" i="5"/>
  <c r="F24" i="5"/>
  <c r="I143" i="3"/>
  <c r="I163" i="4"/>
  <c r="F21" i="3"/>
  <c r="I73" i="3"/>
  <c r="H33" i="5"/>
  <c r="I165" i="3"/>
  <c r="I155" i="7"/>
  <c r="I143" i="4"/>
  <c r="I73" i="7"/>
  <c r="F21" i="7"/>
  <c r="I70" i="7"/>
  <c r="F18" i="7"/>
  <c r="I374" i="8"/>
  <c r="F24" i="4"/>
  <c r="I76" i="4"/>
  <c r="I72" i="7"/>
  <c r="F20" i="7"/>
  <c r="I75" i="3"/>
  <c r="F23" i="3"/>
  <c r="I143" i="6"/>
  <c r="I68" i="7"/>
  <c r="F16" i="7"/>
  <c r="I76" i="3"/>
  <c r="F24" i="3"/>
  <c r="H52" i="7"/>
  <c r="I163" i="3"/>
  <c r="I70" i="3"/>
  <c r="F18" i="3"/>
  <c r="H366" i="3"/>
  <c r="H45" i="3"/>
  <c r="I163" i="5"/>
  <c r="I73" i="5"/>
  <c r="F21" i="5"/>
  <c r="I302" i="7"/>
  <c r="I235" i="7"/>
  <c r="I126" i="6"/>
  <c r="I646" i="5"/>
  <c r="I646" i="3"/>
  <c r="I383" i="6"/>
  <c r="I365" i="7"/>
  <c r="H366" i="4"/>
  <c r="G288" i="3"/>
  <c r="G288" i="4"/>
  <c r="I118" i="7"/>
  <c r="I360" i="7"/>
  <c r="I312" i="4"/>
  <c r="I116" i="4"/>
  <c r="I590" i="3"/>
  <c r="I390" i="3"/>
  <c r="I137" i="7"/>
  <c r="I353" i="5"/>
  <c r="I197" i="7"/>
  <c r="I299" i="4"/>
  <c r="I277" i="5"/>
  <c r="G392" i="4"/>
  <c r="I355" i="6"/>
  <c r="I209" i="4"/>
  <c r="I388" i="3"/>
  <c r="I617" i="5"/>
  <c r="I180" i="4"/>
  <c r="H418" i="3"/>
  <c r="G42" i="4"/>
  <c r="H50" i="3"/>
  <c r="H39" i="7"/>
  <c r="E35" i="3"/>
  <c r="I286" i="4"/>
  <c r="H43" i="4"/>
  <c r="I389" i="5"/>
  <c r="I375" i="3"/>
  <c r="I387" i="7"/>
  <c r="I387" i="3"/>
  <c r="H288" i="3"/>
  <c r="H45" i="6"/>
  <c r="I384" i="6"/>
  <c r="G38" i="7"/>
  <c r="I206" i="3"/>
  <c r="I428" i="7"/>
  <c r="I437" i="5"/>
  <c r="I429" i="6"/>
  <c r="I423" i="5"/>
  <c r="I182" i="4"/>
  <c r="I283" i="5"/>
  <c r="I321" i="6"/>
  <c r="S613" i="42"/>
  <c r="AG613" i="42" s="1"/>
  <c r="F13" i="4"/>
  <c r="I65" i="4"/>
  <c r="F16" i="6"/>
  <c r="I68" i="6"/>
  <c r="I62" i="3"/>
  <c r="F10" i="3"/>
  <c r="F22" i="3"/>
  <c r="I74" i="3"/>
  <c r="I219" i="7"/>
  <c r="I174" i="3"/>
  <c r="I65" i="3"/>
  <c r="F13" i="3"/>
  <c r="I78" i="7"/>
  <c r="F26" i="7"/>
  <c r="H52" i="4"/>
  <c r="F25" i="5"/>
  <c r="I77" i="5"/>
  <c r="I79" i="7"/>
  <c r="F27" i="7"/>
  <c r="I71" i="3"/>
  <c r="F19" i="3"/>
  <c r="I72" i="5"/>
  <c r="F20" i="5"/>
  <c r="I155" i="3"/>
  <c r="I155" i="5"/>
  <c r="F17" i="5"/>
  <c r="I69" i="5"/>
  <c r="H33" i="4"/>
  <c r="I309" i="6"/>
  <c r="G210" i="7"/>
  <c r="I351" i="4"/>
  <c r="I114" i="5"/>
  <c r="F21" i="4"/>
  <c r="I73" i="4"/>
  <c r="I302" i="6"/>
  <c r="I126" i="5"/>
  <c r="I305" i="4"/>
  <c r="H366" i="6"/>
  <c r="G366" i="4"/>
  <c r="I287" i="5"/>
  <c r="I118" i="5"/>
  <c r="I325" i="5"/>
  <c r="I234" i="6"/>
  <c r="I390" i="7"/>
  <c r="I137" i="4"/>
  <c r="I411" i="4"/>
  <c r="I277" i="4"/>
  <c r="G392" i="3"/>
  <c r="G392" i="5"/>
  <c r="I355" i="4"/>
  <c r="H33" i="7"/>
  <c r="G210" i="5"/>
  <c r="I198" i="5"/>
  <c r="I388" i="7"/>
  <c r="I617" i="7"/>
  <c r="I180" i="6"/>
  <c r="G42" i="3"/>
  <c r="I351" i="7"/>
  <c r="H39" i="5"/>
  <c r="I375" i="7"/>
  <c r="H288" i="6"/>
  <c r="H45" i="5"/>
  <c r="I223" i="4"/>
  <c r="I206" i="7"/>
  <c r="I131" i="5"/>
  <c r="H40" i="7"/>
  <c r="I428" i="3"/>
  <c r="I437" i="4"/>
  <c r="I429" i="5"/>
  <c r="E50" i="7"/>
  <c r="I123" i="5"/>
  <c r="I123" i="6"/>
  <c r="D51" i="6"/>
  <c r="I131" i="7"/>
  <c r="S613" i="43"/>
  <c r="AG613" i="43" s="1"/>
  <c r="I613" i="43"/>
  <c r="I613" i="8"/>
  <c r="I219" i="5"/>
  <c r="I365" i="35"/>
  <c r="F20" i="4"/>
  <c r="I72" i="4"/>
  <c r="I70" i="6"/>
  <c r="F18" i="6"/>
  <c r="F23" i="6"/>
  <c r="I75" i="6"/>
  <c r="I63" i="3"/>
  <c r="F11" i="3"/>
  <c r="F26" i="3"/>
  <c r="I78" i="3"/>
  <c r="F20" i="3"/>
  <c r="I72" i="3"/>
  <c r="I243" i="3"/>
  <c r="F23" i="5"/>
  <c r="I75" i="5"/>
  <c r="I174" i="7"/>
  <c r="I78" i="5"/>
  <c r="F26" i="5"/>
  <c r="I374" i="32"/>
  <c r="I131" i="8"/>
  <c r="I556" i="1"/>
  <c r="I383" i="4"/>
  <c r="I310" i="6"/>
  <c r="I299" i="3"/>
  <c r="F11" i="7"/>
  <c r="I63" i="7"/>
  <c r="I67" i="5"/>
  <c r="F15" i="5"/>
  <c r="I218" i="1"/>
  <c r="I227" i="7"/>
  <c r="I126" i="4"/>
  <c r="I130" i="7"/>
  <c r="I305" i="3"/>
  <c r="I305" i="5"/>
  <c r="I383" i="5"/>
  <c r="G366" i="6"/>
  <c r="I365" i="3"/>
  <c r="G288" i="7"/>
  <c r="I118" i="6"/>
  <c r="I325" i="6"/>
  <c r="I590" i="7"/>
  <c r="I390" i="4"/>
  <c r="I241" i="6"/>
  <c r="I172" i="4"/>
  <c r="I277" i="7"/>
  <c r="G210" i="3"/>
  <c r="E46" i="3"/>
  <c r="I198" i="7"/>
  <c r="I388" i="6"/>
  <c r="I388" i="5"/>
  <c r="G42" i="7"/>
  <c r="H50" i="7"/>
  <c r="I351" i="6"/>
  <c r="H39" i="3"/>
  <c r="E35" i="7"/>
  <c r="H48" i="5"/>
  <c r="H43" i="3"/>
  <c r="I375" i="4"/>
  <c r="I387" i="6"/>
  <c r="G184" i="5"/>
  <c r="I171" i="6"/>
  <c r="H288" i="5"/>
  <c r="H45" i="4"/>
  <c r="I333" i="4"/>
  <c r="I206" i="6"/>
  <c r="H40" i="3"/>
  <c r="G40" i="4"/>
  <c r="I437" i="3"/>
  <c r="I429" i="4"/>
  <c r="I123" i="7"/>
  <c r="I379" i="5"/>
  <c r="I623" i="43"/>
  <c r="I623" i="42"/>
  <c r="I624" i="41"/>
  <c r="I69" i="7"/>
  <c r="F17" i="7"/>
  <c r="I65" i="7"/>
  <c r="F13" i="7"/>
  <c r="E132" i="4"/>
  <c r="I452" i="32"/>
  <c r="F19" i="4"/>
  <c r="I71" i="4"/>
  <c r="I71" i="6"/>
  <c r="F19" i="6"/>
  <c r="I76" i="6"/>
  <c r="F24" i="6"/>
  <c r="I163" i="7"/>
  <c r="I174" i="4"/>
  <c r="I347" i="3"/>
  <c r="F8" i="3"/>
  <c r="I60" i="3"/>
  <c r="I117" i="3"/>
  <c r="E132" i="3"/>
  <c r="I143" i="5"/>
  <c r="I61" i="6"/>
  <c r="F9" i="6"/>
  <c r="I114" i="1"/>
  <c r="I119" i="3"/>
  <c r="I65" i="5"/>
  <c r="F13" i="5"/>
  <c r="I143" i="7"/>
  <c r="H33" i="6"/>
  <c r="I119" i="5"/>
  <c r="F8" i="5"/>
  <c r="I60" i="5"/>
  <c r="I69" i="3"/>
  <c r="F17" i="3"/>
  <c r="H33" i="3"/>
  <c r="E132" i="6"/>
  <c r="I365" i="6"/>
  <c r="I373" i="6"/>
  <c r="I173" i="6"/>
  <c r="I428" i="6"/>
  <c r="I75" i="7"/>
  <c r="F23" i="7"/>
  <c r="I163" i="6"/>
  <c r="I70" i="4"/>
  <c r="F18" i="4"/>
  <c r="I302" i="5"/>
  <c r="I235" i="5"/>
  <c r="I126" i="3"/>
  <c r="I130" i="6"/>
  <c r="I364" i="4"/>
  <c r="I364" i="5"/>
  <c r="I309" i="7"/>
  <c r="I287" i="7"/>
  <c r="I287" i="3"/>
  <c r="I118" i="4"/>
  <c r="I312" i="3"/>
  <c r="I146" i="6"/>
  <c r="I590" i="6"/>
  <c r="I310" i="7"/>
  <c r="I353" i="4"/>
  <c r="I197" i="3"/>
  <c r="I209" i="7"/>
  <c r="I277" i="3"/>
  <c r="I373" i="7"/>
  <c r="H340" i="6"/>
  <c r="I379" i="6"/>
  <c r="I388" i="4"/>
  <c r="C236" i="7"/>
  <c r="H418" i="6"/>
  <c r="G36" i="7"/>
  <c r="E51" i="5"/>
  <c r="H50" i="6"/>
  <c r="H36" i="1"/>
  <c r="I351" i="5"/>
  <c r="E35" i="6"/>
  <c r="I385" i="4"/>
  <c r="I391" i="4"/>
  <c r="I389" i="4"/>
  <c r="H288" i="4"/>
  <c r="I206" i="5"/>
  <c r="I131" i="6"/>
  <c r="I429" i="3"/>
  <c r="I123" i="4"/>
  <c r="I611" i="42"/>
  <c r="I114" i="6"/>
  <c r="M626" i="42"/>
  <c r="I478" i="32"/>
  <c r="S612" i="43"/>
  <c r="AG612" i="43" s="1"/>
  <c r="I612" i="43"/>
  <c r="I74" i="5"/>
  <c r="F22" i="5"/>
  <c r="I191" i="4"/>
  <c r="I77" i="6"/>
  <c r="F25" i="6"/>
  <c r="I245" i="5"/>
  <c r="F11" i="4"/>
  <c r="I63" i="4"/>
  <c r="I63" i="6"/>
  <c r="F11" i="6"/>
  <c r="F10" i="5"/>
  <c r="I62" i="5"/>
  <c r="F22" i="7"/>
  <c r="I74" i="7"/>
  <c r="E132" i="7"/>
  <c r="I74" i="6"/>
  <c r="F22" i="6"/>
  <c r="I62" i="7"/>
  <c r="F10" i="7"/>
  <c r="I69" i="6"/>
  <c r="F17" i="6"/>
  <c r="F9" i="3"/>
  <c r="I61" i="3"/>
  <c r="I114" i="8"/>
  <c r="S623" i="42"/>
  <c r="AG623" i="42" s="1"/>
  <c r="R626" i="42"/>
  <c r="I639" i="3"/>
  <c r="I225" i="5"/>
  <c r="B184" i="7"/>
  <c r="I399" i="4"/>
  <c r="I381" i="5"/>
  <c r="C43" i="6"/>
  <c r="I166" i="8"/>
  <c r="I374" i="1"/>
  <c r="I608" i="32"/>
  <c r="I608" i="36"/>
  <c r="I399" i="7"/>
  <c r="I399" i="6"/>
  <c r="I399" i="3"/>
  <c r="I612" i="32"/>
  <c r="I612" i="36"/>
  <c r="I131" i="32"/>
  <c r="I131" i="35"/>
  <c r="C210" i="4"/>
  <c r="I301" i="5"/>
  <c r="G97" i="6"/>
  <c r="G19" i="6" s="1"/>
  <c r="G97" i="5"/>
  <c r="G19" i="5" s="1"/>
  <c r="I365" i="32"/>
  <c r="I207" i="36"/>
  <c r="I391" i="35"/>
  <c r="I391" i="34"/>
  <c r="I311" i="32"/>
  <c r="H626" i="32"/>
  <c r="H626" i="36"/>
  <c r="H626" i="1"/>
  <c r="H52" i="32"/>
  <c r="I218" i="32"/>
  <c r="I312" i="8"/>
  <c r="I208" i="8"/>
  <c r="I208" i="36"/>
  <c r="I156" i="32"/>
  <c r="I156" i="36"/>
  <c r="I363" i="36"/>
  <c r="I286" i="8"/>
  <c r="I286" i="32"/>
  <c r="I233" i="32"/>
  <c r="I233" i="36"/>
  <c r="I620" i="43"/>
  <c r="I620" i="41"/>
  <c r="I434" i="5"/>
  <c r="I434" i="7"/>
  <c r="I434" i="3"/>
  <c r="I252" i="7"/>
  <c r="I252" i="3"/>
  <c r="C43" i="3"/>
  <c r="C43" i="5"/>
  <c r="C43" i="7"/>
  <c r="I357" i="4"/>
  <c r="I365" i="36"/>
  <c r="I365" i="8"/>
  <c r="I209" i="32"/>
  <c r="I209" i="8"/>
  <c r="I209" i="36"/>
  <c r="I207" i="1"/>
  <c r="E48" i="7"/>
  <c r="I364" i="1"/>
  <c r="I348" i="32"/>
  <c r="I311" i="1"/>
  <c r="I285" i="34"/>
  <c r="I270" i="8"/>
  <c r="I181" i="32"/>
  <c r="I312" i="32"/>
  <c r="I156" i="1"/>
  <c r="I156" i="8"/>
  <c r="I286" i="1"/>
  <c r="I286" i="36"/>
  <c r="I235" i="1"/>
  <c r="E99" i="43"/>
  <c r="E99" i="41"/>
  <c r="E93" i="3"/>
  <c r="E15" i="3" s="1"/>
  <c r="E93" i="4"/>
  <c r="E15" i="4" s="1"/>
  <c r="E93" i="5"/>
  <c r="E93" i="6"/>
  <c r="E15" i="6" s="1"/>
  <c r="E93" i="7"/>
  <c r="I415" i="4"/>
  <c r="I415" i="5"/>
  <c r="C97" i="5"/>
  <c r="H97" i="7"/>
  <c r="I365" i="1"/>
  <c r="I209" i="1"/>
  <c r="I182" i="32"/>
  <c r="I182" i="1"/>
  <c r="I207" i="8"/>
  <c r="I155" i="8"/>
  <c r="I391" i="8"/>
  <c r="I364" i="32"/>
  <c r="I364" i="36"/>
  <c r="I285" i="32"/>
  <c r="I234" i="8"/>
  <c r="I181" i="36"/>
  <c r="I312" i="1"/>
  <c r="I363" i="8"/>
  <c r="I363" i="32"/>
  <c r="I287" i="1"/>
  <c r="I235" i="32"/>
  <c r="I235" i="36"/>
  <c r="E104" i="6"/>
  <c r="E26" i="6" s="1"/>
  <c r="I323" i="6"/>
  <c r="I323" i="5"/>
  <c r="I207" i="32"/>
  <c r="I155" i="1"/>
  <c r="I391" i="32"/>
  <c r="I364" i="8"/>
  <c r="H52" i="8"/>
  <c r="I181" i="1"/>
  <c r="I312" i="36"/>
  <c r="I208" i="1"/>
  <c r="I363" i="1"/>
  <c r="I287" i="32"/>
  <c r="I286" i="34"/>
  <c r="I235" i="8"/>
  <c r="I233" i="8"/>
  <c r="I157" i="36"/>
  <c r="I157" i="32"/>
  <c r="H93" i="7"/>
  <c r="H15" i="7" s="1"/>
  <c r="H93" i="4"/>
  <c r="H15" i="4" s="1"/>
  <c r="H93" i="3"/>
  <c r="H15" i="3" s="1"/>
  <c r="H93" i="6"/>
  <c r="H15" i="6" s="1"/>
  <c r="G93" i="3"/>
  <c r="G15" i="3" s="1"/>
  <c r="G93" i="5"/>
  <c r="G15" i="5" s="1"/>
  <c r="G93" i="7"/>
  <c r="G15" i="7" s="1"/>
  <c r="G94" i="5"/>
  <c r="I301" i="6"/>
  <c r="I407" i="4"/>
  <c r="I407" i="5"/>
  <c r="I606" i="6"/>
  <c r="I443" i="3"/>
  <c r="I386" i="7"/>
  <c r="H52" i="34"/>
  <c r="I363" i="34"/>
  <c r="G101" i="4"/>
  <c r="G23" i="4" s="1"/>
  <c r="G101" i="7"/>
  <c r="G23" i="7" s="1"/>
  <c r="I364" i="34"/>
  <c r="C98" i="5"/>
  <c r="C98" i="3"/>
  <c r="I235" i="34"/>
  <c r="I313" i="34"/>
  <c r="H100" i="43"/>
  <c r="H100" i="41"/>
  <c r="E100" i="43"/>
  <c r="E100" i="41"/>
  <c r="E100" i="5"/>
  <c r="C100" i="43"/>
  <c r="C100" i="41"/>
  <c r="G95" i="3"/>
  <c r="G17" i="3" s="1"/>
  <c r="G95" i="7"/>
  <c r="G17" i="7" s="1"/>
  <c r="G95" i="4"/>
  <c r="G17" i="4" s="1"/>
  <c r="D88" i="41"/>
  <c r="E88" i="41"/>
  <c r="B96" i="3"/>
  <c r="D96" i="4"/>
  <c r="C96" i="7"/>
  <c r="E96" i="5"/>
  <c r="E96" i="6"/>
  <c r="B96" i="7"/>
  <c r="G88" i="41"/>
  <c r="C88" i="41"/>
  <c r="H88" i="41"/>
  <c r="D96" i="3"/>
  <c r="D96" i="6"/>
  <c r="D96" i="7"/>
  <c r="B96" i="5"/>
  <c r="E96" i="7"/>
  <c r="G88" i="43"/>
  <c r="H88" i="43"/>
  <c r="C88" i="43"/>
  <c r="D88" i="43"/>
  <c r="I287" i="34"/>
  <c r="I261" i="35"/>
  <c r="I156" i="34"/>
  <c r="I249" i="7"/>
  <c r="G53" i="34"/>
  <c r="I365" i="34"/>
  <c r="I260" i="34"/>
  <c r="I442" i="34"/>
  <c r="I632" i="7"/>
  <c r="I157" i="34"/>
  <c r="I426" i="5"/>
  <c r="I426" i="4"/>
  <c r="I426" i="3"/>
  <c r="I423" i="7"/>
  <c r="I247" i="4"/>
  <c r="I247" i="6"/>
  <c r="I247" i="3"/>
  <c r="H53" i="34"/>
  <c r="H101" i="3"/>
  <c r="H23" i="3" s="1"/>
  <c r="E101" i="4"/>
  <c r="E23" i="4" s="1"/>
  <c r="E101" i="3"/>
  <c r="E23" i="3" s="1"/>
  <c r="C101" i="4"/>
  <c r="C101" i="5"/>
  <c r="C101" i="6"/>
  <c r="C101" i="3"/>
  <c r="H50" i="34"/>
  <c r="E98" i="3"/>
  <c r="E98" i="4"/>
  <c r="E98" i="5"/>
  <c r="G98" i="4"/>
  <c r="G20" i="4" s="1"/>
  <c r="G98" i="7"/>
  <c r="G20" i="7" s="1"/>
  <c r="G98" i="5"/>
  <c r="G20" i="5" s="1"/>
  <c r="G98" i="3"/>
  <c r="G20" i="3" s="1"/>
  <c r="I208" i="34"/>
  <c r="I183" i="34"/>
  <c r="I312" i="34"/>
  <c r="I261" i="34"/>
  <c r="G100" i="43"/>
  <c r="G100" i="41"/>
  <c r="D100" i="5"/>
  <c r="D100" i="4"/>
  <c r="D100" i="3"/>
  <c r="D100" i="7"/>
  <c r="D100" i="6"/>
  <c r="H95" i="5"/>
  <c r="H95" i="4"/>
  <c r="H95" i="3"/>
  <c r="H95" i="7"/>
  <c r="H95" i="6"/>
  <c r="I234" i="34"/>
  <c r="B158" i="6"/>
  <c r="I149" i="3"/>
  <c r="I207" i="34"/>
  <c r="I230" i="4"/>
  <c r="I230" i="6"/>
  <c r="I230" i="7"/>
  <c r="I230" i="5"/>
  <c r="I609" i="5"/>
  <c r="I609" i="6"/>
  <c r="I426" i="7"/>
  <c r="I426" i="6"/>
  <c r="I301" i="4"/>
  <c r="I301" i="3"/>
  <c r="I247" i="5"/>
  <c r="I247" i="7"/>
  <c r="I433" i="5"/>
  <c r="I433" i="7"/>
  <c r="I613" i="35"/>
  <c r="I624" i="35"/>
  <c r="I285" i="35"/>
  <c r="I182" i="35"/>
  <c r="G51" i="35"/>
  <c r="E53" i="35"/>
  <c r="I207" i="35"/>
  <c r="I442" i="35"/>
  <c r="H50" i="35"/>
  <c r="H53" i="35"/>
  <c r="I313" i="35"/>
  <c r="I287" i="35"/>
  <c r="I234" i="35"/>
  <c r="I623" i="35"/>
  <c r="I260" i="35"/>
  <c r="I233" i="35"/>
  <c r="G50" i="35"/>
  <c r="I311" i="35"/>
  <c r="I155" i="35"/>
  <c r="I235" i="35"/>
  <c r="H52" i="35" l="1"/>
  <c r="I640" i="6"/>
  <c r="I354" i="5"/>
  <c r="I166" i="32"/>
  <c r="C34" i="4"/>
  <c r="I286" i="35"/>
  <c r="I149" i="7"/>
  <c r="C101" i="7"/>
  <c r="E101" i="6"/>
  <c r="E23" i="6" s="1"/>
  <c r="E53" i="34"/>
  <c r="H53" i="36"/>
  <c r="H53" i="1"/>
  <c r="I225" i="4"/>
  <c r="H36" i="32"/>
  <c r="I612" i="34"/>
  <c r="I612" i="35"/>
  <c r="I647" i="5"/>
  <c r="H93" i="5"/>
  <c r="H15" i="5" s="1"/>
  <c r="I364" i="35"/>
  <c r="I230" i="3"/>
  <c r="I182" i="34"/>
  <c r="G50" i="34"/>
  <c r="H52" i="36"/>
  <c r="E15" i="5"/>
  <c r="C43" i="4"/>
  <c r="R626" i="43"/>
  <c r="H42" i="6"/>
  <c r="E98" i="6"/>
  <c r="G93" i="6"/>
  <c r="D97" i="6"/>
  <c r="G51" i="8"/>
  <c r="G53" i="35"/>
  <c r="I433" i="6"/>
  <c r="I149" i="5"/>
  <c r="I632" i="3"/>
  <c r="H98" i="7"/>
  <c r="H20" i="7" s="1"/>
  <c r="I311" i="8"/>
  <c r="I443" i="6"/>
  <c r="H53" i="32"/>
  <c r="I250" i="4"/>
  <c r="I279" i="7"/>
  <c r="S608" i="42"/>
  <c r="AG608" i="42" s="1"/>
  <c r="S611" i="42"/>
  <c r="AG611" i="42" s="1"/>
  <c r="C34" i="5"/>
  <c r="I287" i="4"/>
  <c r="C51" i="5"/>
  <c r="I391" i="7"/>
  <c r="I639" i="4"/>
  <c r="H53" i="8"/>
  <c r="I182" i="8"/>
  <c r="I313" i="8"/>
  <c r="E15" i="7"/>
  <c r="G51" i="32"/>
  <c r="B236" i="6"/>
  <c r="I362" i="8"/>
  <c r="I154" i="32"/>
  <c r="B158" i="3"/>
  <c r="I632" i="5"/>
  <c r="D98" i="7"/>
  <c r="I311" i="36"/>
  <c r="I285" i="8"/>
  <c r="I208" i="35"/>
  <c r="I209" i="35"/>
  <c r="I311" i="34"/>
  <c r="H101" i="4"/>
  <c r="H23" i="4" s="1"/>
  <c r="I433" i="4"/>
  <c r="I391" i="1"/>
  <c r="I233" i="1"/>
  <c r="I183" i="32"/>
  <c r="I313" i="32"/>
  <c r="H52" i="1"/>
  <c r="I407" i="7"/>
  <c r="I608" i="34"/>
  <c r="I433" i="3"/>
  <c r="I155" i="32"/>
  <c r="I208" i="32"/>
  <c r="B53" i="7"/>
  <c r="I417" i="7"/>
  <c r="I593" i="3"/>
  <c r="I631" i="4"/>
  <c r="I632" i="6"/>
  <c r="E96" i="3"/>
  <c r="I436" i="3"/>
  <c r="I224" i="3"/>
  <c r="I166" i="4"/>
  <c r="B47" i="7"/>
  <c r="C47" i="3"/>
  <c r="I650" i="6"/>
  <c r="I593" i="5"/>
  <c r="I647" i="6"/>
  <c r="G158" i="3"/>
  <c r="G158" i="4"/>
  <c r="I631" i="3"/>
  <c r="I633" i="4"/>
  <c r="I614" i="4"/>
  <c r="I643" i="4"/>
  <c r="G314" i="5"/>
  <c r="I181" i="34"/>
  <c r="H96" i="6"/>
  <c r="H18" i="6" s="1"/>
  <c r="C96" i="6"/>
  <c r="H96" i="7"/>
  <c r="H18" i="7" s="1"/>
  <c r="H100" i="4"/>
  <c r="H22" i="4" s="1"/>
  <c r="I644" i="6"/>
  <c r="I644" i="5"/>
  <c r="I209" i="34"/>
  <c r="C98" i="7"/>
  <c r="C98" i="4"/>
  <c r="D98" i="3"/>
  <c r="G101" i="3"/>
  <c r="G23" i="3" s="1"/>
  <c r="I651" i="5"/>
  <c r="C158" i="3"/>
  <c r="G94" i="7"/>
  <c r="G50" i="36"/>
  <c r="I287" i="8"/>
  <c r="I323" i="7"/>
  <c r="I157" i="8"/>
  <c r="G53" i="36"/>
  <c r="H97" i="4"/>
  <c r="H97" i="3"/>
  <c r="C97" i="6"/>
  <c r="D93" i="6"/>
  <c r="I414" i="5"/>
  <c r="I337" i="5"/>
  <c r="I254" i="7"/>
  <c r="G97" i="4"/>
  <c r="G19" i="4" s="1"/>
  <c r="C36" i="7"/>
  <c r="E36" i="6"/>
  <c r="I276" i="5"/>
  <c r="I609" i="3"/>
  <c r="I201" i="4"/>
  <c r="E39" i="3"/>
  <c r="I192" i="4"/>
  <c r="I224" i="5"/>
  <c r="I443" i="5"/>
  <c r="E39" i="7"/>
  <c r="I621" i="4"/>
  <c r="H184" i="4"/>
  <c r="I398" i="7"/>
  <c r="I381" i="3"/>
  <c r="I173" i="5"/>
  <c r="I173" i="3"/>
  <c r="I279" i="3"/>
  <c r="D132" i="6"/>
  <c r="I270" i="32"/>
  <c r="I218" i="6"/>
  <c r="I166" i="5"/>
  <c r="I348" i="3"/>
  <c r="I209" i="3"/>
  <c r="B236" i="5"/>
  <c r="I206" i="1"/>
  <c r="I623" i="1"/>
  <c r="H36" i="5"/>
  <c r="H132" i="5"/>
  <c r="I154" i="36"/>
  <c r="H19" i="3"/>
  <c r="H17" i="5"/>
  <c r="C158" i="5"/>
  <c r="I233" i="4"/>
  <c r="E20" i="5"/>
  <c r="H36" i="4"/>
  <c r="H132" i="4"/>
  <c r="I148" i="3"/>
  <c r="G15" i="6"/>
  <c r="I233" i="7"/>
  <c r="C314" i="3"/>
  <c r="I294" i="3"/>
  <c r="C34" i="3"/>
  <c r="I233" i="34"/>
  <c r="E20" i="6"/>
  <c r="D314" i="4"/>
  <c r="I293" i="4"/>
  <c r="I365" i="5"/>
  <c r="I169" i="7"/>
  <c r="H42" i="3"/>
  <c r="H96" i="4"/>
  <c r="H18" i="4" s="1"/>
  <c r="I434" i="4"/>
  <c r="I224" i="7"/>
  <c r="E34" i="7"/>
  <c r="I530" i="1"/>
  <c r="I312" i="35"/>
  <c r="I137" i="3"/>
  <c r="C33" i="3"/>
  <c r="C47" i="6"/>
  <c r="C47" i="4"/>
  <c r="I650" i="5"/>
  <c r="I650" i="4"/>
  <c r="I640" i="5"/>
  <c r="B98" i="6"/>
  <c r="I592" i="6"/>
  <c r="I647" i="3"/>
  <c r="G158" i="6"/>
  <c r="G158" i="5"/>
  <c r="I633" i="3"/>
  <c r="I124" i="4"/>
  <c r="I643" i="7"/>
  <c r="H314" i="5"/>
  <c r="D96" i="5"/>
  <c r="C96" i="3"/>
  <c r="E100" i="7"/>
  <c r="E100" i="4"/>
  <c r="H100" i="5"/>
  <c r="G101" i="6"/>
  <c r="G23" i="6" s="1"/>
  <c r="I651" i="7"/>
  <c r="C184" i="5"/>
  <c r="G94" i="3"/>
  <c r="G16" i="3" s="1"/>
  <c r="G94" i="4"/>
  <c r="G16" i="4" s="1"/>
  <c r="H50" i="36"/>
  <c r="G93" i="4"/>
  <c r="G15" i="4" s="1"/>
  <c r="G418" i="5"/>
  <c r="I296" i="8"/>
  <c r="I182" i="36"/>
  <c r="I323" i="3"/>
  <c r="C39" i="6"/>
  <c r="G52" i="1"/>
  <c r="H97" i="5"/>
  <c r="C97" i="7"/>
  <c r="C184" i="7"/>
  <c r="B93" i="6"/>
  <c r="E53" i="8"/>
  <c r="I362" i="1"/>
  <c r="I414" i="4"/>
  <c r="I259" i="6"/>
  <c r="I254" i="6"/>
  <c r="I181" i="8"/>
  <c r="C36" i="4"/>
  <c r="E36" i="4"/>
  <c r="I276" i="7"/>
  <c r="I407" i="6"/>
  <c r="I286" i="5"/>
  <c r="I614" i="3"/>
  <c r="I605" i="6"/>
  <c r="I332" i="3"/>
  <c r="I192" i="7"/>
  <c r="I621" i="5"/>
  <c r="H184" i="5"/>
  <c r="I400" i="3"/>
  <c r="I381" i="7"/>
  <c r="I403" i="6"/>
  <c r="I192" i="32"/>
  <c r="I401" i="5"/>
  <c r="I225" i="3"/>
  <c r="I611" i="34"/>
  <c r="G132" i="6"/>
  <c r="I293" i="6"/>
  <c r="B184" i="4"/>
  <c r="I114" i="32"/>
  <c r="I611" i="1"/>
  <c r="G132" i="4"/>
  <c r="H17" i="3"/>
  <c r="I189" i="7"/>
  <c r="I611" i="32"/>
  <c r="I206" i="8"/>
  <c r="I200" i="3"/>
  <c r="D44" i="3"/>
  <c r="D18" i="3" s="1"/>
  <c r="I252" i="4"/>
  <c r="I348" i="6"/>
  <c r="I348" i="7"/>
  <c r="H19" i="7"/>
  <c r="D236" i="7"/>
  <c r="I218" i="7"/>
  <c r="I348" i="4"/>
  <c r="I223" i="3"/>
  <c r="B236" i="3"/>
  <c r="M626" i="43"/>
  <c r="B158" i="7"/>
  <c r="B158" i="5"/>
  <c r="B184" i="6"/>
  <c r="I397" i="3"/>
  <c r="D47" i="5"/>
  <c r="I175" i="5"/>
  <c r="I399" i="5"/>
  <c r="I295" i="5"/>
  <c r="C158" i="6"/>
  <c r="I137" i="6"/>
  <c r="C33" i="6"/>
  <c r="B47" i="5"/>
  <c r="I149" i="4"/>
  <c r="I640" i="7"/>
  <c r="B98" i="7"/>
  <c r="I592" i="7"/>
  <c r="G98" i="6"/>
  <c r="G20" i="6" s="1"/>
  <c r="I631" i="7"/>
  <c r="I124" i="6"/>
  <c r="I124" i="3"/>
  <c r="I632" i="4"/>
  <c r="I643" i="3"/>
  <c r="I313" i="5"/>
  <c r="G96" i="5"/>
  <c r="G18" i="5" s="1"/>
  <c r="C96" i="5"/>
  <c r="G96" i="7"/>
  <c r="G18" i="7" s="1"/>
  <c r="C100" i="5"/>
  <c r="E100" i="3"/>
  <c r="I644" i="4"/>
  <c r="C98" i="6"/>
  <c r="C184" i="6"/>
  <c r="I332" i="5"/>
  <c r="G94" i="6"/>
  <c r="I234" i="36"/>
  <c r="I323" i="4"/>
  <c r="C39" i="5"/>
  <c r="I313" i="36"/>
  <c r="C97" i="3"/>
  <c r="I386" i="4"/>
  <c r="I296" i="6"/>
  <c r="H94" i="6"/>
  <c r="H16" i="6" s="1"/>
  <c r="B93" i="5"/>
  <c r="I285" i="36"/>
  <c r="I313" i="1"/>
  <c r="I414" i="6"/>
  <c r="I260" i="32"/>
  <c r="I259" i="4"/>
  <c r="I337" i="4"/>
  <c r="I254" i="5"/>
  <c r="I620" i="3"/>
  <c r="G52" i="8"/>
  <c r="G53" i="8"/>
  <c r="C36" i="3"/>
  <c r="E36" i="5"/>
  <c r="I354" i="3"/>
  <c r="D47" i="6"/>
  <c r="I613" i="7"/>
  <c r="I286" i="6"/>
  <c r="I613" i="4"/>
  <c r="I614" i="5"/>
  <c r="I605" i="5"/>
  <c r="E39" i="6"/>
  <c r="I224" i="4"/>
  <c r="C288" i="7"/>
  <c r="E39" i="5"/>
  <c r="H184" i="7"/>
  <c r="I400" i="7"/>
  <c r="I381" i="6"/>
  <c r="E34" i="5"/>
  <c r="I372" i="7"/>
  <c r="I605" i="7"/>
  <c r="I401" i="7"/>
  <c r="H184" i="3"/>
  <c r="I398" i="3"/>
  <c r="I391" i="5"/>
  <c r="I391" i="6"/>
  <c r="I623" i="36"/>
  <c r="I244" i="3"/>
  <c r="I183" i="1"/>
  <c r="H36" i="7"/>
  <c r="H132" i="7"/>
  <c r="H19" i="4"/>
  <c r="G16" i="7"/>
  <c r="C314" i="7"/>
  <c r="I294" i="7"/>
  <c r="I200" i="7"/>
  <c r="D44" i="7"/>
  <c r="D18" i="7" s="1"/>
  <c r="D39" i="3"/>
  <c r="I169" i="3"/>
  <c r="C34" i="7"/>
  <c r="G132" i="3"/>
  <c r="I295" i="7"/>
  <c r="B35" i="7"/>
  <c r="I362" i="36"/>
  <c r="H36" i="3"/>
  <c r="H132" i="3"/>
  <c r="H17" i="6"/>
  <c r="I169" i="5"/>
  <c r="I169" i="6"/>
  <c r="H42" i="7"/>
  <c r="H42" i="5"/>
  <c r="I124" i="7"/>
  <c r="G314" i="3"/>
  <c r="I403" i="5"/>
  <c r="I337" i="6"/>
  <c r="I374" i="6"/>
  <c r="I192" i="8"/>
  <c r="H19" i="5"/>
  <c r="I611" i="35"/>
  <c r="B47" i="4"/>
  <c r="I650" i="3"/>
  <c r="G100" i="3"/>
  <c r="G22" i="3" s="1"/>
  <c r="I592" i="4"/>
  <c r="B98" i="4"/>
  <c r="I98" i="4" s="1"/>
  <c r="B98" i="3"/>
  <c r="I592" i="3"/>
  <c r="H101" i="6"/>
  <c r="H23" i="6" s="1"/>
  <c r="I647" i="4"/>
  <c r="I157" i="3"/>
  <c r="I633" i="7"/>
  <c r="I124" i="5"/>
  <c r="G314" i="4"/>
  <c r="G314" i="7"/>
  <c r="H314" i="4"/>
  <c r="G96" i="4"/>
  <c r="G18" i="4" s="1"/>
  <c r="I642" i="7"/>
  <c r="H96" i="3"/>
  <c r="H18" i="3" s="1"/>
  <c r="C100" i="7"/>
  <c r="C100" i="4"/>
  <c r="E100" i="6"/>
  <c r="I644" i="3"/>
  <c r="H98" i="4"/>
  <c r="H20" i="4" s="1"/>
  <c r="I641" i="4"/>
  <c r="C184" i="4"/>
  <c r="H50" i="32"/>
  <c r="I397" i="4"/>
  <c r="H104" i="4"/>
  <c r="I348" i="1"/>
  <c r="D97" i="4"/>
  <c r="I296" i="7"/>
  <c r="I606" i="4"/>
  <c r="H94" i="7"/>
  <c r="H94" i="5"/>
  <c r="H51" i="1"/>
  <c r="E53" i="32"/>
  <c r="I414" i="7"/>
  <c r="I357" i="6"/>
  <c r="I303" i="7"/>
  <c r="G104" i="5"/>
  <c r="G26" i="5" s="1"/>
  <c r="I259" i="7"/>
  <c r="I337" i="3"/>
  <c r="I436" i="7"/>
  <c r="I254" i="4"/>
  <c r="I620" i="7"/>
  <c r="E36" i="3"/>
  <c r="I354" i="6"/>
  <c r="I276" i="3"/>
  <c r="I609" i="7"/>
  <c r="I613" i="3"/>
  <c r="C210" i="3"/>
  <c r="I286" i="7"/>
  <c r="I332" i="4"/>
  <c r="I614" i="7"/>
  <c r="I621" i="6"/>
  <c r="I250" i="6"/>
  <c r="I250" i="5"/>
  <c r="I224" i="6"/>
  <c r="C626" i="32"/>
  <c r="I582" i="42"/>
  <c r="I400" i="5"/>
  <c r="E34" i="6"/>
  <c r="I279" i="5"/>
  <c r="I192" i="1"/>
  <c r="I414" i="3"/>
  <c r="I225" i="7"/>
  <c r="I225" i="6"/>
  <c r="I270" i="1"/>
  <c r="B37" i="6"/>
  <c r="I391" i="3"/>
  <c r="F62" i="32"/>
  <c r="I131" i="4"/>
  <c r="H22" i="5"/>
  <c r="I180" i="1"/>
  <c r="I623" i="34"/>
  <c r="I206" i="36"/>
  <c r="C314" i="6"/>
  <c r="I294" i="6"/>
  <c r="G51" i="36"/>
  <c r="I233" i="6"/>
  <c r="I423" i="4"/>
  <c r="H42" i="4"/>
  <c r="C51" i="4"/>
  <c r="H314" i="6"/>
  <c r="I296" i="4"/>
  <c r="E36" i="7"/>
  <c r="I169" i="4"/>
  <c r="G16" i="6"/>
  <c r="I582" i="35"/>
  <c r="I183" i="35"/>
  <c r="I156" i="35"/>
  <c r="I181" i="35"/>
  <c r="D46" i="6"/>
  <c r="B47" i="3"/>
  <c r="I155" i="34"/>
  <c r="G51" i="34"/>
  <c r="I640" i="4"/>
  <c r="B98" i="5"/>
  <c r="I592" i="5"/>
  <c r="I647" i="7"/>
  <c r="I244" i="5"/>
  <c r="I157" i="4"/>
  <c r="I631" i="6"/>
  <c r="I643" i="5"/>
  <c r="H314" i="7"/>
  <c r="E96" i="4"/>
  <c r="C100" i="3"/>
  <c r="H98" i="6"/>
  <c r="H20" i="6" s="1"/>
  <c r="H98" i="3"/>
  <c r="H20" i="3" s="1"/>
  <c r="I641" i="5"/>
  <c r="I641" i="3"/>
  <c r="I651" i="4"/>
  <c r="I651" i="3"/>
  <c r="I606" i="3"/>
  <c r="H51" i="8"/>
  <c r="I397" i="5"/>
  <c r="G51" i="1"/>
  <c r="E104" i="5"/>
  <c r="E26" i="5" s="1"/>
  <c r="H104" i="6"/>
  <c r="H26" i="6" s="1"/>
  <c r="H104" i="5"/>
  <c r="H26" i="5" s="1"/>
  <c r="I260" i="8"/>
  <c r="I285" i="1"/>
  <c r="D97" i="3"/>
  <c r="I371" i="4"/>
  <c r="I296" i="5"/>
  <c r="I606" i="7"/>
  <c r="H94" i="4"/>
  <c r="G50" i="32"/>
  <c r="H51" i="32"/>
  <c r="E48" i="4"/>
  <c r="E48" i="3"/>
  <c r="E22" i="3" s="1"/>
  <c r="I357" i="3"/>
  <c r="I256" i="6"/>
  <c r="I303" i="4"/>
  <c r="I260" i="36"/>
  <c r="G104" i="7"/>
  <c r="G26" i="7" s="1"/>
  <c r="G104" i="4"/>
  <c r="G26" i="4" s="1"/>
  <c r="I259" i="5"/>
  <c r="I436" i="6"/>
  <c r="I620" i="6"/>
  <c r="G53" i="1"/>
  <c r="I155" i="36"/>
  <c r="I374" i="7"/>
  <c r="D39" i="5"/>
  <c r="I354" i="4"/>
  <c r="D47" i="4"/>
  <c r="I613" i="5"/>
  <c r="I417" i="3"/>
  <c r="I332" i="7"/>
  <c r="I621" i="3"/>
  <c r="I613" i="6"/>
  <c r="I250" i="7"/>
  <c r="G184" i="7"/>
  <c r="I131" i="34"/>
  <c r="I624" i="1"/>
  <c r="I624" i="32"/>
  <c r="I398" i="6"/>
  <c r="I381" i="4"/>
  <c r="E34" i="3"/>
  <c r="H444" i="4"/>
  <c r="I279" i="6"/>
  <c r="E39" i="4"/>
  <c r="I639" i="6"/>
  <c r="I639" i="5"/>
  <c r="S624" i="42"/>
  <c r="AG624" i="42" s="1"/>
  <c r="I504" i="8"/>
  <c r="I646" i="41"/>
  <c r="S608" i="43"/>
  <c r="AG608" i="43" s="1"/>
  <c r="B35" i="4"/>
  <c r="D44" i="4"/>
  <c r="D18" i="4" s="1"/>
  <c r="I200" i="4"/>
  <c r="I148" i="6"/>
  <c r="I206" i="32"/>
  <c r="C314" i="5"/>
  <c r="I294" i="5"/>
  <c r="D44" i="5"/>
  <c r="D18" i="5" s="1"/>
  <c r="I200" i="5"/>
  <c r="I223" i="7"/>
  <c r="I140" i="3"/>
  <c r="I624" i="34"/>
  <c r="I423" i="3"/>
  <c r="C626" i="1"/>
  <c r="I612" i="1"/>
  <c r="I209" i="5"/>
  <c r="H26" i="4"/>
  <c r="B236" i="7"/>
  <c r="I183" i="8"/>
  <c r="H17" i="4"/>
  <c r="D236" i="5"/>
  <c r="I218" i="5"/>
  <c r="G16" i="5"/>
  <c r="I605" i="4"/>
  <c r="C626" i="35"/>
  <c r="I223" i="6"/>
  <c r="E88" i="43"/>
  <c r="G418" i="3"/>
  <c r="C47" i="5"/>
  <c r="H100" i="7"/>
  <c r="H22" i="7" s="1"/>
  <c r="C39" i="7"/>
  <c r="I121" i="5"/>
  <c r="E48" i="5"/>
  <c r="E22" i="5" s="1"/>
  <c r="I252" i="6"/>
  <c r="I166" i="7"/>
  <c r="D184" i="6"/>
  <c r="I166" i="6"/>
  <c r="E22" i="7"/>
  <c r="I244" i="4"/>
  <c r="I650" i="7"/>
  <c r="G100" i="5"/>
  <c r="G22" i="5" s="1"/>
  <c r="G100" i="6"/>
  <c r="G22" i="6" s="1"/>
  <c r="I157" i="35"/>
  <c r="I244" i="7"/>
  <c r="C47" i="7"/>
  <c r="I149" i="6"/>
  <c r="I593" i="7"/>
  <c r="I613" i="34"/>
  <c r="G100" i="7"/>
  <c r="G22" i="7" s="1"/>
  <c r="I640" i="3"/>
  <c r="E98" i="7"/>
  <c r="E20" i="7" s="1"/>
  <c r="E101" i="5"/>
  <c r="E23" i="5" s="1"/>
  <c r="H101" i="7"/>
  <c r="H23" i="7" s="1"/>
  <c r="H101" i="5"/>
  <c r="H23" i="5" s="1"/>
  <c r="I244" i="6"/>
  <c r="I157" i="5"/>
  <c r="I631" i="5"/>
  <c r="I633" i="6"/>
  <c r="C46" i="3"/>
  <c r="C20" i="3" s="1"/>
  <c r="I643" i="6"/>
  <c r="I313" i="4"/>
  <c r="G314" i="6"/>
  <c r="C96" i="4"/>
  <c r="H96" i="5"/>
  <c r="H18" i="5" s="1"/>
  <c r="G95" i="5"/>
  <c r="G17" i="5" s="1"/>
  <c r="G95" i="6"/>
  <c r="G17" i="6" s="1"/>
  <c r="C100" i="6"/>
  <c r="I621" i="7"/>
  <c r="I644" i="7"/>
  <c r="D98" i="4"/>
  <c r="H98" i="5"/>
  <c r="H20" i="5" s="1"/>
  <c r="D101" i="4"/>
  <c r="B101" i="4"/>
  <c r="I101" i="4" s="1"/>
  <c r="I595" i="4"/>
  <c r="I651" i="6"/>
  <c r="I121" i="6"/>
  <c r="E53" i="1"/>
  <c r="I397" i="6"/>
  <c r="G418" i="7"/>
  <c r="I234" i="32"/>
  <c r="C39" i="3"/>
  <c r="E104" i="7"/>
  <c r="E26" i="7" s="1"/>
  <c r="H104" i="7"/>
  <c r="H26" i="7" s="1"/>
  <c r="I296" i="1"/>
  <c r="D97" i="7"/>
  <c r="I371" i="6"/>
  <c r="D39" i="6"/>
  <c r="I121" i="3"/>
  <c r="I443" i="4"/>
  <c r="I606" i="5"/>
  <c r="H94" i="3"/>
  <c r="I234" i="1"/>
  <c r="I357" i="5"/>
  <c r="I416" i="3"/>
  <c r="I256" i="7"/>
  <c r="I303" i="3"/>
  <c r="I434" i="6"/>
  <c r="G104" i="3"/>
  <c r="G26" i="3" s="1"/>
  <c r="I259" i="3"/>
  <c r="I436" i="5"/>
  <c r="I254" i="3"/>
  <c r="I620" i="5"/>
  <c r="I157" i="1"/>
  <c r="G97" i="7"/>
  <c r="G19" i="7" s="1"/>
  <c r="E97" i="5"/>
  <c r="C36" i="6"/>
  <c r="D39" i="4"/>
  <c r="I354" i="7"/>
  <c r="I276" i="4"/>
  <c r="I301" i="7"/>
  <c r="I276" i="6"/>
  <c r="D47" i="3"/>
  <c r="I403" i="7"/>
  <c r="D46" i="5"/>
  <c r="G184" i="6"/>
  <c r="I279" i="4"/>
  <c r="C210" i="6"/>
  <c r="I250" i="3"/>
  <c r="G184" i="4"/>
  <c r="C210" i="5"/>
  <c r="H626" i="34"/>
  <c r="I398" i="4"/>
  <c r="E34" i="4"/>
  <c r="I443" i="7"/>
  <c r="I401" i="4"/>
  <c r="I173" i="7"/>
  <c r="I639" i="7"/>
  <c r="I556" i="8"/>
  <c r="D314" i="7"/>
  <c r="I293" i="7"/>
  <c r="I180" i="8"/>
  <c r="E20" i="3"/>
  <c r="I183" i="36"/>
  <c r="I154" i="8"/>
  <c r="I218" i="3"/>
  <c r="I608" i="35"/>
  <c r="I362" i="32"/>
  <c r="I233" i="5"/>
  <c r="I611" i="36"/>
  <c r="D184" i="3"/>
  <c r="D44" i="6"/>
  <c r="D18" i="6" s="1"/>
  <c r="I200" i="6"/>
  <c r="E20" i="4"/>
  <c r="G52" i="34"/>
  <c r="I365" i="4"/>
  <c r="C626" i="34"/>
  <c r="I293" i="3"/>
  <c r="I180" i="36"/>
  <c r="G132" i="7"/>
  <c r="I273" i="3"/>
  <c r="D288" i="3"/>
  <c r="I114" i="7"/>
  <c r="I363" i="35"/>
  <c r="H444" i="5"/>
  <c r="B37" i="5"/>
  <c r="I593" i="6"/>
  <c r="H100" i="3"/>
  <c r="H22" i="3" s="1"/>
  <c r="G50" i="8"/>
  <c r="I417" i="6"/>
  <c r="I192" i="6"/>
  <c r="I173" i="4"/>
  <c r="H184" i="6"/>
  <c r="H51" i="34"/>
  <c r="B47" i="6"/>
  <c r="I125" i="6"/>
  <c r="I593" i="4"/>
  <c r="G100" i="4"/>
  <c r="G22" i="4" s="1"/>
  <c r="E101" i="7"/>
  <c r="E23" i="7" s="1"/>
  <c r="G158" i="7"/>
  <c r="I633" i="5"/>
  <c r="I614" i="6"/>
  <c r="H314" i="3"/>
  <c r="G96" i="6"/>
  <c r="G18" i="6" s="1"/>
  <c r="G96" i="3"/>
  <c r="G18" i="3" s="1"/>
  <c r="H100" i="6"/>
  <c r="H22" i="6" s="1"/>
  <c r="D98" i="6"/>
  <c r="D98" i="5"/>
  <c r="I641" i="7"/>
  <c r="I641" i="6"/>
  <c r="D101" i="3"/>
  <c r="G101" i="5"/>
  <c r="G23" i="5" s="1"/>
  <c r="I121" i="7"/>
  <c r="I386" i="5"/>
  <c r="I296" i="3"/>
  <c r="H51" i="36"/>
  <c r="G52" i="32"/>
  <c r="I397" i="7"/>
  <c r="G418" i="4"/>
  <c r="C39" i="4"/>
  <c r="E104" i="3"/>
  <c r="E26" i="3" s="1"/>
  <c r="E104" i="4"/>
  <c r="E26" i="4" s="1"/>
  <c r="H104" i="3"/>
  <c r="H26" i="3" s="1"/>
  <c r="G53" i="32"/>
  <c r="D97" i="5"/>
  <c r="H97" i="6"/>
  <c r="H19" i="6" s="1"/>
  <c r="C97" i="4"/>
  <c r="I371" i="3"/>
  <c r="I121" i="4"/>
  <c r="I332" i="6"/>
  <c r="H50" i="8"/>
  <c r="I348" i="8"/>
  <c r="E48" i="6"/>
  <c r="E22" i="6" s="1"/>
  <c r="I357" i="7"/>
  <c r="I256" i="4"/>
  <c r="G104" i="6"/>
  <c r="G26" i="6" s="1"/>
  <c r="I337" i="7"/>
  <c r="I436" i="4"/>
  <c r="I620" i="4"/>
  <c r="I287" i="36"/>
  <c r="G97" i="3"/>
  <c r="G19" i="3" s="1"/>
  <c r="I374" i="3"/>
  <c r="C36" i="5"/>
  <c r="I609" i="4"/>
  <c r="D47" i="7"/>
  <c r="D33" i="7"/>
  <c r="G184" i="3"/>
  <c r="C210" i="7"/>
  <c r="I407" i="3"/>
  <c r="I183" i="5"/>
  <c r="I398" i="5"/>
  <c r="I624" i="36"/>
  <c r="I646" i="42"/>
  <c r="I605" i="3"/>
  <c r="I372" i="5"/>
  <c r="I400" i="4"/>
  <c r="I401" i="3"/>
  <c r="I175" i="7"/>
  <c r="I400" i="6"/>
  <c r="I386" i="3"/>
  <c r="D132" i="5"/>
  <c r="S623" i="43"/>
  <c r="AG623" i="43" s="1"/>
  <c r="B184" i="5"/>
  <c r="H36" i="6"/>
  <c r="H132" i="6"/>
  <c r="I223" i="5"/>
  <c r="C314" i="4"/>
  <c r="I294" i="4"/>
  <c r="D236" i="4"/>
  <c r="I218" i="4"/>
  <c r="I140" i="7"/>
  <c r="I295" i="4"/>
  <c r="D314" i="5"/>
  <c r="I293" i="5"/>
  <c r="I233" i="3"/>
  <c r="G132" i="5"/>
  <c r="C132" i="3"/>
  <c r="H626" i="35"/>
  <c r="I295" i="6"/>
  <c r="B35" i="6"/>
  <c r="C34" i="6"/>
  <c r="B158" i="4"/>
  <c r="I296" i="32"/>
  <c r="I623" i="32"/>
  <c r="G52" i="35"/>
  <c r="I180" i="32"/>
  <c r="I348" i="5"/>
  <c r="C626" i="36"/>
  <c r="H17" i="7"/>
  <c r="I295" i="3"/>
  <c r="B35" i="3"/>
  <c r="H51" i="35"/>
  <c r="H444" i="3"/>
  <c r="G418" i="6"/>
  <c r="I131" i="3"/>
  <c r="N88" i="43"/>
  <c r="R88" i="43"/>
  <c r="Q88" i="43"/>
  <c r="M88" i="43"/>
  <c r="M100" i="43"/>
  <c r="O99" i="43"/>
  <c r="I646" i="43"/>
  <c r="S620" i="43"/>
  <c r="AG620" i="43" s="1"/>
  <c r="I417" i="35"/>
  <c r="M626" i="41"/>
  <c r="S624" i="41"/>
  <c r="AG624" i="41" s="1"/>
  <c r="S623" i="41"/>
  <c r="AG623" i="41" s="1"/>
  <c r="S611" i="41"/>
  <c r="AG611" i="41" s="1"/>
  <c r="D103" i="43"/>
  <c r="D25" i="43" s="1"/>
  <c r="G88" i="42"/>
  <c r="I620" i="42"/>
  <c r="D88" i="42"/>
  <c r="E88" i="42"/>
  <c r="C88" i="42"/>
  <c r="H88" i="42"/>
  <c r="E100" i="42"/>
  <c r="G100" i="42"/>
  <c r="C100" i="42"/>
  <c r="H100" i="42"/>
  <c r="E99" i="42"/>
  <c r="I612" i="8"/>
  <c r="R100" i="41"/>
  <c r="O99" i="41"/>
  <c r="H626" i="8"/>
  <c r="D93" i="41"/>
  <c r="G93" i="41"/>
  <c r="C93" i="41"/>
  <c r="H93" i="41"/>
  <c r="H93" i="43"/>
  <c r="C93" i="43"/>
  <c r="G93" i="43"/>
  <c r="D93" i="43"/>
  <c r="G36" i="32"/>
  <c r="I261" i="36"/>
  <c r="I417" i="1"/>
  <c r="I623" i="8"/>
  <c r="C104" i="41"/>
  <c r="H104" i="41"/>
  <c r="G104" i="41"/>
  <c r="E104" i="41"/>
  <c r="D104" i="41"/>
  <c r="E104" i="43"/>
  <c r="D104" i="43"/>
  <c r="D26" i="43" s="1"/>
  <c r="C104" i="43"/>
  <c r="D35" i="3"/>
  <c r="C93" i="5"/>
  <c r="C93" i="3"/>
  <c r="C93" i="4"/>
  <c r="C93" i="7"/>
  <c r="E91" i="3"/>
  <c r="E91" i="7"/>
  <c r="E91" i="5"/>
  <c r="E91" i="6"/>
  <c r="I442" i="8"/>
  <c r="I261" i="32"/>
  <c r="I261" i="1"/>
  <c r="D48" i="5"/>
  <c r="D22" i="5" s="1"/>
  <c r="D48" i="3"/>
  <c r="D22" i="3" s="1"/>
  <c r="I440" i="6"/>
  <c r="I413" i="4"/>
  <c r="I338" i="7"/>
  <c r="I416" i="5"/>
  <c r="I416" i="7"/>
  <c r="I303" i="5"/>
  <c r="G88" i="4"/>
  <c r="G10" i="4" s="1"/>
  <c r="I442" i="1"/>
  <c r="I284" i="1"/>
  <c r="I400" i="8"/>
  <c r="I400" i="32"/>
  <c r="I261" i="8"/>
  <c r="I284" i="8"/>
  <c r="D37" i="3"/>
  <c r="D37" i="5"/>
  <c r="D37" i="4"/>
  <c r="D37" i="7"/>
  <c r="D37" i="6"/>
  <c r="G36" i="8"/>
  <c r="I611" i="8"/>
  <c r="I284" i="32"/>
  <c r="I400" i="1"/>
  <c r="I412" i="4"/>
  <c r="I424" i="4"/>
  <c r="I424" i="7"/>
  <c r="I424" i="6"/>
  <c r="I284" i="36"/>
  <c r="C48" i="5"/>
  <c r="C48" i="6"/>
  <c r="C22" i="6" s="1"/>
  <c r="I440" i="3"/>
  <c r="D52" i="5"/>
  <c r="I416" i="4"/>
  <c r="I303" i="6"/>
  <c r="I327" i="6"/>
  <c r="H262" i="5"/>
  <c r="H262" i="7"/>
  <c r="H262" i="3"/>
  <c r="D53" i="4"/>
  <c r="D53" i="6"/>
  <c r="G262" i="6"/>
  <c r="G262" i="4"/>
  <c r="H262" i="4"/>
  <c r="H262" i="6"/>
  <c r="D53" i="7"/>
  <c r="D53" i="5"/>
  <c r="G262" i="3"/>
  <c r="G262" i="7"/>
  <c r="G262" i="5"/>
  <c r="I154" i="34"/>
  <c r="I206" i="34"/>
  <c r="I180" i="34"/>
  <c r="D89" i="4"/>
  <c r="D89" i="3"/>
  <c r="D89" i="7"/>
  <c r="H105" i="43"/>
  <c r="H27" i="43" s="1"/>
  <c r="H105" i="41"/>
  <c r="H27" i="41" s="1"/>
  <c r="H89" i="3"/>
  <c r="H11" i="3" s="1"/>
  <c r="H89" i="7"/>
  <c r="H11" i="7" s="1"/>
  <c r="H89" i="5"/>
  <c r="H11" i="5" s="1"/>
  <c r="H89" i="6"/>
  <c r="H11" i="6" s="1"/>
  <c r="G105" i="41"/>
  <c r="G27" i="41" s="1"/>
  <c r="G89" i="6"/>
  <c r="G11" i="6" s="1"/>
  <c r="G89" i="3"/>
  <c r="G11" i="3" s="1"/>
  <c r="G89" i="7"/>
  <c r="G11" i="7" s="1"/>
  <c r="E53" i="3"/>
  <c r="E53" i="4"/>
  <c r="C53" i="3"/>
  <c r="C53" i="5"/>
  <c r="I336" i="5"/>
  <c r="I336" i="3"/>
  <c r="I336" i="4"/>
  <c r="I438" i="4"/>
  <c r="I362" i="34"/>
  <c r="D262" i="3"/>
  <c r="E53" i="7"/>
  <c r="E53" i="6"/>
  <c r="E53" i="5"/>
  <c r="C53" i="6"/>
  <c r="C53" i="7"/>
  <c r="C53" i="4"/>
  <c r="I336" i="6"/>
  <c r="I336" i="7"/>
  <c r="I438" i="5"/>
  <c r="E105" i="43"/>
  <c r="E27" i="43" s="1"/>
  <c r="E89" i="3"/>
  <c r="E11" i="3" s="1"/>
  <c r="E89" i="7"/>
  <c r="E11" i="7" s="1"/>
  <c r="E89" i="6"/>
  <c r="E11" i="6" s="1"/>
  <c r="C105" i="43"/>
  <c r="C27" i="43" s="1"/>
  <c r="C105" i="41"/>
  <c r="C27" i="41" s="1"/>
  <c r="C89" i="4"/>
  <c r="C89" i="3"/>
  <c r="C89" i="7"/>
  <c r="I440" i="7"/>
  <c r="E89" i="4" l="1"/>
  <c r="E11" i="4" s="1"/>
  <c r="G89" i="5"/>
  <c r="G11" i="5" s="1"/>
  <c r="D53" i="3"/>
  <c r="D88" i="5"/>
  <c r="I440" i="4"/>
  <c r="E103" i="42"/>
  <c r="E25" i="42" s="1"/>
  <c r="R100" i="43"/>
  <c r="I377" i="5"/>
  <c r="I377" i="6"/>
  <c r="D46" i="7"/>
  <c r="D20" i="7" s="1"/>
  <c r="I201" i="3"/>
  <c r="I442" i="36"/>
  <c r="C89" i="5"/>
  <c r="I251" i="6"/>
  <c r="D48" i="4"/>
  <c r="D22" i="4" s="1"/>
  <c r="I157" i="7"/>
  <c r="C132" i="4"/>
  <c r="D184" i="5"/>
  <c r="E13" i="7"/>
  <c r="D236" i="3"/>
  <c r="G89" i="4"/>
  <c r="G11" i="4" s="1"/>
  <c r="D52" i="6"/>
  <c r="D88" i="4"/>
  <c r="I431" i="5"/>
  <c r="I374" i="4"/>
  <c r="I96" i="5"/>
  <c r="I96" i="3"/>
  <c r="I372" i="3"/>
  <c r="B39" i="6"/>
  <c r="E91" i="4"/>
  <c r="E13" i="4" s="1"/>
  <c r="I313" i="7"/>
  <c r="I125" i="4"/>
  <c r="D48" i="7"/>
  <c r="D22" i="7" s="1"/>
  <c r="I435" i="4"/>
  <c r="D89" i="5"/>
  <c r="D52" i="3"/>
  <c r="D26" i="3" s="1"/>
  <c r="O88" i="43"/>
  <c r="I417" i="8"/>
  <c r="B39" i="7"/>
  <c r="G52" i="36"/>
  <c r="D48" i="6"/>
  <c r="D22" i="6" s="1"/>
  <c r="C103" i="43"/>
  <c r="C25" i="43" s="1"/>
  <c r="I646" i="36"/>
  <c r="G105" i="43"/>
  <c r="G27" i="43" s="1"/>
  <c r="H89" i="4"/>
  <c r="H11" i="4" s="1"/>
  <c r="C22" i="5"/>
  <c r="I607" i="7"/>
  <c r="I442" i="32"/>
  <c r="I607" i="5"/>
  <c r="I253" i="5"/>
  <c r="Q100" i="41"/>
  <c r="I615" i="4"/>
  <c r="I649" i="42"/>
  <c r="I338" i="5"/>
  <c r="I649" i="43"/>
  <c r="D20" i="5"/>
  <c r="D36" i="4"/>
  <c r="I157" i="6"/>
  <c r="E13" i="3"/>
  <c r="C46" i="5"/>
  <c r="C20" i="5" s="1"/>
  <c r="I180" i="35"/>
  <c r="B101" i="7"/>
  <c r="H87" i="6"/>
  <c r="H9" i="6" s="1"/>
  <c r="D99" i="3"/>
  <c r="C99" i="7"/>
  <c r="C21" i="7" s="1"/>
  <c r="I275" i="6"/>
  <c r="I582" i="41"/>
  <c r="I189" i="3"/>
  <c r="D33" i="3"/>
  <c r="I313" i="3"/>
  <c r="I128" i="7"/>
  <c r="I642" i="6"/>
  <c r="B96" i="6"/>
  <c r="I96" i="6" s="1"/>
  <c r="I39" i="6"/>
  <c r="I260" i="3"/>
  <c r="B52" i="3"/>
  <c r="C100" i="1"/>
  <c r="I583" i="6"/>
  <c r="B89" i="6"/>
  <c r="B89" i="5"/>
  <c r="I583" i="5"/>
  <c r="H100" i="32"/>
  <c r="D104" i="5"/>
  <c r="D26" i="5" s="1"/>
  <c r="G100" i="8"/>
  <c r="I413" i="3"/>
  <c r="I412" i="5"/>
  <c r="I320" i="6"/>
  <c r="B34" i="6"/>
  <c r="I284" i="34"/>
  <c r="E87" i="5"/>
  <c r="E9" i="5" s="1"/>
  <c r="H87" i="5"/>
  <c r="H9" i="5" s="1"/>
  <c r="C44" i="6"/>
  <c r="C18" i="6" s="1"/>
  <c r="C52" i="6"/>
  <c r="I334" i="6"/>
  <c r="I322" i="5"/>
  <c r="B36" i="5"/>
  <c r="G104" i="43"/>
  <c r="C99" i="3"/>
  <c r="H99" i="6"/>
  <c r="H21" i="6" s="1"/>
  <c r="E99" i="6"/>
  <c r="E21" i="6" s="1"/>
  <c r="C105" i="7"/>
  <c r="C27" i="7" s="1"/>
  <c r="C105" i="5"/>
  <c r="C27" i="5" s="1"/>
  <c r="B85" i="6"/>
  <c r="E44" i="3"/>
  <c r="E18" i="3" s="1"/>
  <c r="C91" i="7"/>
  <c r="C91" i="6"/>
  <c r="C13" i="6" s="1"/>
  <c r="H91" i="4"/>
  <c r="H13" i="4" s="1"/>
  <c r="I319" i="4"/>
  <c r="B33" i="4"/>
  <c r="I406" i="3"/>
  <c r="I253" i="4"/>
  <c r="O100" i="41"/>
  <c r="I256" i="5"/>
  <c r="I253" i="3"/>
  <c r="I275" i="4"/>
  <c r="I440" i="5"/>
  <c r="I413" i="6"/>
  <c r="H103" i="43"/>
  <c r="H25" i="43" s="1"/>
  <c r="D93" i="3"/>
  <c r="I585" i="4"/>
  <c r="I415" i="3"/>
  <c r="C51" i="3"/>
  <c r="E43" i="4"/>
  <c r="I147" i="4"/>
  <c r="C46" i="4"/>
  <c r="C20" i="4" s="1"/>
  <c r="I313" i="6"/>
  <c r="I423" i="6"/>
  <c r="I372" i="4"/>
  <c r="D262" i="4"/>
  <c r="I241" i="4"/>
  <c r="I374" i="5"/>
  <c r="E33" i="5"/>
  <c r="I201" i="7"/>
  <c r="I427" i="3"/>
  <c r="C37" i="3"/>
  <c r="C11" i="3" s="1"/>
  <c r="E33" i="6"/>
  <c r="I190" i="6"/>
  <c r="D34" i="6"/>
  <c r="H16" i="4"/>
  <c r="I372" i="6"/>
  <c r="I189" i="6"/>
  <c r="D33" i="6"/>
  <c r="H158" i="4"/>
  <c r="H53" i="4"/>
  <c r="H54" i="4" s="1"/>
  <c r="H16" i="7"/>
  <c r="E13" i="5"/>
  <c r="E13" i="6"/>
  <c r="I175" i="3"/>
  <c r="C184" i="3"/>
  <c r="C46" i="7"/>
  <c r="C20" i="7" s="1"/>
  <c r="H444" i="7"/>
  <c r="I424" i="3"/>
  <c r="I425" i="5"/>
  <c r="C35" i="5"/>
  <c r="I152" i="3"/>
  <c r="C48" i="3"/>
  <c r="C22" i="3" s="1"/>
  <c r="C21" i="3"/>
  <c r="E43" i="5"/>
  <c r="I147" i="5"/>
  <c r="C132" i="6"/>
  <c r="I284" i="35"/>
  <c r="B100" i="6"/>
  <c r="I100" i="6" s="1"/>
  <c r="I594" i="6"/>
  <c r="B105" i="6"/>
  <c r="I320" i="7"/>
  <c r="B34" i="7"/>
  <c r="H87" i="3"/>
  <c r="H9" i="3" s="1"/>
  <c r="I634" i="4"/>
  <c r="D99" i="7"/>
  <c r="I582" i="34"/>
  <c r="H100" i="1"/>
  <c r="C100" i="34"/>
  <c r="I583" i="7"/>
  <c r="B89" i="7"/>
  <c r="I89" i="7" s="1"/>
  <c r="D104" i="3"/>
  <c r="I582" i="32"/>
  <c r="B104" i="3"/>
  <c r="G53" i="5"/>
  <c r="I412" i="6"/>
  <c r="D11" i="3"/>
  <c r="C87" i="7"/>
  <c r="E87" i="7"/>
  <c r="E9" i="7" s="1"/>
  <c r="E87" i="6"/>
  <c r="E9" i="6" s="1"/>
  <c r="E97" i="6"/>
  <c r="I204" i="5"/>
  <c r="I322" i="4"/>
  <c r="B36" i="4"/>
  <c r="I257" i="5"/>
  <c r="G99" i="7"/>
  <c r="G21" i="7" s="1"/>
  <c r="E99" i="7"/>
  <c r="E21" i="7" s="1"/>
  <c r="H99" i="5"/>
  <c r="H21" i="5" s="1"/>
  <c r="I635" i="4"/>
  <c r="C105" i="4"/>
  <c r="C27" i="4" s="1"/>
  <c r="E44" i="4"/>
  <c r="E18" i="4" s="1"/>
  <c r="D91" i="6"/>
  <c r="D13" i="6" s="1"/>
  <c r="D91" i="5"/>
  <c r="D13" i="5" s="1"/>
  <c r="I319" i="5"/>
  <c r="B33" i="5"/>
  <c r="B104" i="4"/>
  <c r="I331" i="7"/>
  <c r="I253" i="7"/>
  <c r="S646" i="41"/>
  <c r="I204" i="3"/>
  <c r="B210" i="3"/>
  <c r="I615" i="3"/>
  <c r="I615" i="7"/>
  <c r="I416" i="6"/>
  <c r="E103" i="43"/>
  <c r="E25" i="43" s="1"/>
  <c r="D93" i="7"/>
  <c r="S634" i="43"/>
  <c r="I634" i="43"/>
  <c r="I241" i="7"/>
  <c r="I152" i="4"/>
  <c r="C48" i="4"/>
  <c r="C22" i="4" s="1"/>
  <c r="I190" i="4"/>
  <c r="D34" i="4"/>
  <c r="H158" i="7"/>
  <c r="H53" i="7"/>
  <c r="D184" i="7"/>
  <c r="C13" i="7"/>
  <c r="D10" i="4"/>
  <c r="I98" i="5"/>
  <c r="C33" i="4"/>
  <c r="I166" i="1"/>
  <c r="H16" i="3"/>
  <c r="D184" i="4"/>
  <c r="I322" i="3"/>
  <c r="B36" i="3"/>
  <c r="C105" i="6"/>
  <c r="C27" i="6" s="1"/>
  <c r="I406" i="6"/>
  <c r="B88" i="43"/>
  <c r="I88" i="43" s="1"/>
  <c r="I582" i="43"/>
  <c r="I646" i="32"/>
  <c r="E89" i="5"/>
  <c r="E11" i="5" s="1"/>
  <c r="B89" i="3"/>
  <c r="I89" i="3" s="1"/>
  <c r="I583" i="3"/>
  <c r="I582" i="1"/>
  <c r="H100" i="34"/>
  <c r="E100" i="1"/>
  <c r="G100" i="34"/>
  <c r="I438" i="6"/>
  <c r="B104" i="6"/>
  <c r="C52" i="3"/>
  <c r="I339" i="3"/>
  <c r="I412" i="3"/>
  <c r="C87" i="3"/>
  <c r="E87" i="3"/>
  <c r="E9" i="3" s="1"/>
  <c r="I615" i="5"/>
  <c r="H86" i="6"/>
  <c r="H8" i="6" s="1"/>
  <c r="I634" i="3"/>
  <c r="E97" i="7"/>
  <c r="C104" i="6"/>
  <c r="D35" i="4"/>
  <c r="I257" i="3"/>
  <c r="G99" i="6"/>
  <c r="G21" i="6" s="1"/>
  <c r="E99" i="5"/>
  <c r="E21" i="5" s="1"/>
  <c r="I635" i="3"/>
  <c r="C105" i="3"/>
  <c r="C27" i="3" s="1"/>
  <c r="E44" i="5"/>
  <c r="E18" i="5" s="1"/>
  <c r="G86" i="7"/>
  <c r="G8" i="7" s="1"/>
  <c r="G91" i="5"/>
  <c r="G13" i="5" s="1"/>
  <c r="G91" i="4"/>
  <c r="G13" i="4" s="1"/>
  <c r="G91" i="3"/>
  <c r="G13" i="3" s="1"/>
  <c r="H91" i="3"/>
  <c r="H13" i="3" s="1"/>
  <c r="I327" i="3"/>
  <c r="I331" i="6"/>
  <c r="I624" i="5"/>
  <c r="I615" i="6"/>
  <c r="I251" i="5"/>
  <c r="I438" i="7"/>
  <c r="D210" i="5"/>
  <c r="I608" i="8"/>
  <c r="G103" i="43"/>
  <c r="G25" i="43" s="1"/>
  <c r="D93" i="4"/>
  <c r="I417" i="5"/>
  <c r="I273" i="7"/>
  <c r="D288" i="7"/>
  <c r="I377" i="3"/>
  <c r="E22" i="4"/>
  <c r="I425" i="3"/>
  <c r="C35" i="3"/>
  <c r="C9" i="3" s="1"/>
  <c r="I642" i="3"/>
  <c r="I386" i="6"/>
  <c r="I377" i="4"/>
  <c r="H158" i="3"/>
  <c r="H53" i="3"/>
  <c r="I47" i="4"/>
  <c r="G36" i="1"/>
  <c r="I427" i="5"/>
  <c r="C37" i="5"/>
  <c r="C11" i="5" s="1"/>
  <c r="E33" i="4"/>
  <c r="I98" i="7"/>
  <c r="B35" i="5"/>
  <c r="B37" i="3"/>
  <c r="I183" i="4"/>
  <c r="I47" i="7"/>
  <c r="I260" i="1"/>
  <c r="C132" i="5"/>
  <c r="D132" i="7"/>
  <c r="D132" i="4"/>
  <c r="D52" i="7"/>
  <c r="I435" i="5"/>
  <c r="I432" i="5"/>
  <c r="I339" i="4"/>
  <c r="I432" i="6"/>
  <c r="E44" i="7"/>
  <c r="E18" i="7" s="1"/>
  <c r="B103" i="41"/>
  <c r="I152" i="7"/>
  <c r="C48" i="7"/>
  <c r="C22" i="7" s="1"/>
  <c r="B100" i="7"/>
  <c r="I100" i="7" s="1"/>
  <c r="I594" i="7"/>
  <c r="C100" i="36"/>
  <c r="E105" i="41"/>
  <c r="E27" i="41" s="1"/>
  <c r="E100" i="34"/>
  <c r="I251" i="4"/>
  <c r="I607" i="3"/>
  <c r="I438" i="3"/>
  <c r="I339" i="7"/>
  <c r="I120" i="5"/>
  <c r="B132" i="5"/>
  <c r="D11" i="7"/>
  <c r="C87" i="5"/>
  <c r="C87" i="4"/>
  <c r="C9" i="4" s="1"/>
  <c r="E87" i="4"/>
  <c r="E9" i="4" s="1"/>
  <c r="D88" i="7"/>
  <c r="C44" i="4"/>
  <c r="C18" i="4" s="1"/>
  <c r="C86" i="5"/>
  <c r="C8" i="5" s="1"/>
  <c r="H86" i="7"/>
  <c r="H8" i="7" s="1"/>
  <c r="H86" i="5"/>
  <c r="H8" i="5" s="1"/>
  <c r="E97" i="4"/>
  <c r="C104" i="4"/>
  <c r="I257" i="7"/>
  <c r="D99" i="6"/>
  <c r="D21" i="6" s="1"/>
  <c r="C99" i="6"/>
  <c r="C21" i="6" s="1"/>
  <c r="H99" i="4"/>
  <c r="H21" i="4" s="1"/>
  <c r="E99" i="4"/>
  <c r="E21" i="4" s="1"/>
  <c r="I582" i="4"/>
  <c r="B88" i="4"/>
  <c r="G87" i="3"/>
  <c r="G9" i="3" s="1"/>
  <c r="B85" i="4"/>
  <c r="G86" i="3"/>
  <c r="G8" i="3" s="1"/>
  <c r="C91" i="5"/>
  <c r="C13" i="5" s="1"/>
  <c r="C91" i="4"/>
  <c r="C91" i="3"/>
  <c r="C13" i="3" s="1"/>
  <c r="I204" i="4"/>
  <c r="I608" i="4"/>
  <c r="I331" i="5"/>
  <c r="I327" i="7"/>
  <c r="I608" i="5"/>
  <c r="I413" i="5"/>
  <c r="H103" i="42"/>
  <c r="H25" i="42" s="1"/>
  <c r="G103" i="42"/>
  <c r="G25" i="42" s="1"/>
  <c r="D103" i="42"/>
  <c r="D25" i="42" s="1"/>
  <c r="I431" i="4"/>
  <c r="B103" i="43"/>
  <c r="I597" i="43"/>
  <c r="I597" i="41"/>
  <c r="D93" i="5"/>
  <c r="I93" i="5" s="1"/>
  <c r="I327" i="4"/>
  <c r="O100" i="43"/>
  <c r="I140" i="32"/>
  <c r="D35" i="7"/>
  <c r="I243" i="7"/>
  <c r="I190" i="3"/>
  <c r="D34" i="3"/>
  <c r="E33" i="3"/>
  <c r="C13" i="4"/>
  <c r="D314" i="3"/>
  <c r="D35" i="6"/>
  <c r="I243" i="6"/>
  <c r="D262" i="6"/>
  <c r="I183" i="3"/>
  <c r="B184" i="3"/>
  <c r="I425" i="6"/>
  <c r="C35" i="6"/>
  <c r="B53" i="3"/>
  <c r="I47" i="3"/>
  <c r="I183" i="6"/>
  <c r="D210" i="4"/>
  <c r="I189" i="4"/>
  <c r="D33" i="4"/>
  <c r="I427" i="4"/>
  <c r="C37" i="4"/>
  <c r="C11" i="4" s="1"/>
  <c r="I403" i="4"/>
  <c r="B39" i="4"/>
  <c r="D46" i="3"/>
  <c r="D20" i="3" s="1"/>
  <c r="H158" i="5"/>
  <c r="H53" i="5"/>
  <c r="D314" i="6"/>
  <c r="I452" i="1"/>
  <c r="F62" i="1"/>
  <c r="D35" i="5"/>
  <c r="I243" i="5"/>
  <c r="I427" i="6"/>
  <c r="C37" i="6"/>
  <c r="C11" i="6" s="1"/>
  <c r="C33" i="5"/>
  <c r="D39" i="7"/>
  <c r="D236" i="6"/>
  <c r="I128" i="6"/>
  <c r="C33" i="7"/>
  <c r="I377" i="7"/>
  <c r="I125" i="7"/>
  <c r="D43" i="4"/>
  <c r="I585" i="5"/>
  <c r="I96" i="7"/>
  <c r="D36" i="7"/>
  <c r="G99" i="3"/>
  <c r="G21" i="3" s="1"/>
  <c r="I635" i="5"/>
  <c r="I319" i="7"/>
  <c r="B33" i="7"/>
  <c r="I273" i="5"/>
  <c r="D288" i="5"/>
  <c r="I646" i="34"/>
  <c r="I625" i="8"/>
  <c r="C89" i="6"/>
  <c r="H100" i="36"/>
  <c r="I261" i="3"/>
  <c r="G100" i="36"/>
  <c r="G100" i="32"/>
  <c r="I120" i="7"/>
  <c r="I132" i="7" s="1"/>
  <c r="B132" i="7"/>
  <c r="I410" i="7"/>
  <c r="I412" i="7"/>
  <c r="D11" i="4"/>
  <c r="I320" i="5"/>
  <c r="B34" i="5"/>
  <c r="C87" i="6"/>
  <c r="C44" i="3"/>
  <c r="C18" i="3" s="1"/>
  <c r="C86" i="7"/>
  <c r="C86" i="4"/>
  <c r="C8" i="4" s="1"/>
  <c r="H86" i="4"/>
  <c r="H8" i="4" s="1"/>
  <c r="I634" i="7"/>
  <c r="E97" i="3"/>
  <c r="B104" i="5"/>
  <c r="D101" i="6"/>
  <c r="C104" i="3"/>
  <c r="I257" i="6"/>
  <c r="H104" i="43"/>
  <c r="G99" i="5"/>
  <c r="G21" i="5" s="1"/>
  <c r="D99" i="5"/>
  <c r="D21" i="5" s="1"/>
  <c r="H99" i="3"/>
  <c r="H21" i="3" s="1"/>
  <c r="I635" i="7"/>
  <c r="G87" i="7"/>
  <c r="G9" i="7" s="1"/>
  <c r="E86" i="7"/>
  <c r="E8" i="7" s="1"/>
  <c r="G86" i="5"/>
  <c r="G8" i="5" s="1"/>
  <c r="G86" i="4"/>
  <c r="G8" i="4" s="1"/>
  <c r="D91" i="4"/>
  <c r="D13" i="4" s="1"/>
  <c r="D91" i="3"/>
  <c r="D13" i="3" s="1"/>
  <c r="G91" i="7"/>
  <c r="G13" i="7" s="1"/>
  <c r="I331" i="3"/>
  <c r="M100" i="41"/>
  <c r="I431" i="3"/>
  <c r="C103" i="42"/>
  <c r="C25" i="42" s="1"/>
  <c r="B103" i="42"/>
  <c r="I597" i="42"/>
  <c r="I634" i="42"/>
  <c r="I598" i="42"/>
  <c r="S608" i="41"/>
  <c r="AG608" i="41" s="1"/>
  <c r="I256" i="3"/>
  <c r="I199" i="4"/>
  <c r="B210" i="4"/>
  <c r="I331" i="4"/>
  <c r="Q100" i="43"/>
  <c r="I646" i="35"/>
  <c r="G340" i="7"/>
  <c r="G33" i="7"/>
  <c r="B11" i="5"/>
  <c r="I37" i="5"/>
  <c r="D36" i="6"/>
  <c r="I273" i="4"/>
  <c r="D288" i="4"/>
  <c r="D46" i="4"/>
  <c r="D20" i="4" s="1"/>
  <c r="D34" i="5"/>
  <c r="I190" i="5"/>
  <c r="F62" i="8"/>
  <c r="C46" i="6"/>
  <c r="C20" i="6" s="1"/>
  <c r="I125" i="3"/>
  <c r="I62" i="32"/>
  <c r="F10" i="32"/>
  <c r="B11" i="6"/>
  <c r="H158" i="6"/>
  <c r="H53" i="6"/>
  <c r="I243" i="4"/>
  <c r="G53" i="3"/>
  <c r="I201" i="5"/>
  <c r="I585" i="7"/>
  <c r="I415" i="6"/>
  <c r="C51" i="6"/>
  <c r="I47" i="5"/>
  <c r="C132" i="7"/>
  <c r="I192" i="5"/>
  <c r="D36" i="5"/>
  <c r="D10" i="5" s="1"/>
  <c r="B37" i="7"/>
  <c r="C626" i="8"/>
  <c r="I120" i="3"/>
  <c r="C44" i="5"/>
  <c r="C18" i="5" s="1"/>
  <c r="E86" i="6"/>
  <c r="E8" i="6" s="1"/>
  <c r="H91" i="7"/>
  <c r="H13" i="7" s="1"/>
  <c r="E100" i="32"/>
  <c r="E100" i="36"/>
  <c r="I261" i="7"/>
  <c r="D104" i="6"/>
  <c r="D26" i="6" s="1"/>
  <c r="I582" i="36"/>
  <c r="I442" i="3"/>
  <c r="B105" i="7"/>
  <c r="B27" i="7" s="1"/>
  <c r="I120" i="4"/>
  <c r="B132" i="4"/>
  <c r="I410" i="5"/>
  <c r="I320" i="4"/>
  <c r="B34" i="4"/>
  <c r="H87" i="7"/>
  <c r="H9" i="7" s="1"/>
  <c r="C86" i="3"/>
  <c r="C8" i="3" s="1"/>
  <c r="H86" i="3"/>
  <c r="H8" i="3" s="1"/>
  <c r="I432" i="4"/>
  <c r="D101" i="5"/>
  <c r="C104" i="7"/>
  <c r="I322" i="6"/>
  <c r="B36" i="6"/>
  <c r="I257" i="4"/>
  <c r="C99" i="5"/>
  <c r="C21" i="5" s="1"/>
  <c r="G99" i="4"/>
  <c r="G21" i="4" s="1"/>
  <c r="E99" i="3"/>
  <c r="E21" i="3" s="1"/>
  <c r="G87" i="5"/>
  <c r="G9" i="5" s="1"/>
  <c r="G87" i="4"/>
  <c r="G9" i="4" s="1"/>
  <c r="E86" i="3"/>
  <c r="E8" i="3" s="1"/>
  <c r="G86" i="6"/>
  <c r="G8" i="6" s="1"/>
  <c r="H91" i="6"/>
  <c r="H13" i="6" s="1"/>
  <c r="I319" i="3"/>
  <c r="B33" i="3"/>
  <c r="I406" i="4"/>
  <c r="I406" i="5"/>
  <c r="I435" i="7"/>
  <c r="D43" i="3"/>
  <c r="I431" i="7"/>
  <c r="S646" i="42"/>
  <c r="I431" i="6"/>
  <c r="C103" i="41"/>
  <c r="D103" i="41"/>
  <c r="I413" i="7"/>
  <c r="I634" i="41"/>
  <c r="I424" i="5"/>
  <c r="I128" i="5"/>
  <c r="D21" i="7"/>
  <c r="I154" i="1"/>
  <c r="D21" i="3"/>
  <c r="H36" i="8"/>
  <c r="I218" i="8"/>
  <c r="B210" i="5"/>
  <c r="I189" i="5"/>
  <c r="D33" i="5"/>
  <c r="I642" i="4"/>
  <c r="B96" i="4"/>
  <c r="I96" i="4" s="1"/>
  <c r="D20" i="6"/>
  <c r="H54" i="6"/>
  <c r="G33" i="5"/>
  <c r="G88" i="5"/>
  <c r="G10" i="5" s="1"/>
  <c r="E33" i="7"/>
  <c r="I642" i="5"/>
  <c r="I128" i="4"/>
  <c r="E43" i="7"/>
  <c r="I147" i="7"/>
  <c r="C8" i="7"/>
  <c r="I585" i="3"/>
  <c r="B37" i="4"/>
  <c r="I125" i="5"/>
  <c r="G53" i="4"/>
  <c r="I415" i="7"/>
  <c r="C51" i="7"/>
  <c r="I98" i="6"/>
  <c r="I140" i="1"/>
  <c r="I175" i="6"/>
  <c r="I252" i="5"/>
  <c r="I371" i="5"/>
  <c r="D132" i="3"/>
  <c r="B89" i="4"/>
  <c r="I583" i="4"/>
  <c r="I154" i="35"/>
  <c r="G91" i="6"/>
  <c r="G13" i="6" s="1"/>
  <c r="H91" i="5"/>
  <c r="H13" i="5" s="1"/>
  <c r="I327" i="5"/>
  <c r="I147" i="6"/>
  <c r="E43" i="6"/>
  <c r="B101" i="6"/>
  <c r="I101" i="6" s="1"/>
  <c r="I595" i="6"/>
  <c r="I594" i="3"/>
  <c r="B100" i="3"/>
  <c r="I100" i="3" s="1"/>
  <c r="C100" i="32"/>
  <c r="I362" i="35"/>
  <c r="G100" i="1"/>
  <c r="D104" i="4"/>
  <c r="D89" i="6"/>
  <c r="D11" i="6" s="1"/>
  <c r="I432" i="3"/>
  <c r="I442" i="6"/>
  <c r="I251" i="3"/>
  <c r="B105" i="5"/>
  <c r="G53" i="6"/>
  <c r="I120" i="6"/>
  <c r="I132" i="6" s="1"/>
  <c r="D133" i="6" s="1"/>
  <c r="B132" i="6"/>
  <c r="I410" i="6"/>
  <c r="D11" i="5"/>
  <c r="I320" i="3"/>
  <c r="B34" i="3"/>
  <c r="H87" i="4"/>
  <c r="H9" i="4" s="1"/>
  <c r="C44" i="7"/>
  <c r="C18" i="7" s="1"/>
  <c r="C86" i="6"/>
  <c r="C8" i="6" s="1"/>
  <c r="I607" i="4"/>
  <c r="C52" i="5"/>
  <c r="C26" i="5" s="1"/>
  <c r="D101" i="7"/>
  <c r="I251" i="7"/>
  <c r="C104" i="5"/>
  <c r="I322" i="7"/>
  <c r="B36" i="7"/>
  <c r="D99" i="4"/>
  <c r="D21" i="4" s="1"/>
  <c r="C99" i="4"/>
  <c r="H99" i="7"/>
  <c r="H21" i="7" s="1"/>
  <c r="I635" i="6"/>
  <c r="G87" i="6"/>
  <c r="G9" i="6" s="1"/>
  <c r="E44" i="6"/>
  <c r="E18" i="6" s="1"/>
  <c r="E86" i="5"/>
  <c r="E8" i="5" s="1"/>
  <c r="E86" i="4"/>
  <c r="E8" i="4" s="1"/>
  <c r="D91" i="7"/>
  <c r="I319" i="6"/>
  <c r="B33" i="6"/>
  <c r="I406" i="7"/>
  <c r="I253" i="6"/>
  <c r="I435" i="6"/>
  <c r="I435" i="3"/>
  <c r="I275" i="5"/>
  <c r="I338" i="6"/>
  <c r="I624" i="8"/>
  <c r="C35" i="7"/>
  <c r="C9" i="7" s="1"/>
  <c r="I425" i="7"/>
  <c r="I47" i="6"/>
  <c r="G53" i="7"/>
  <c r="I39" i="7"/>
  <c r="I128" i="3"/>
  <c r="I273" i="6"/>
  <c r="D288" i="6"/>
  <c r="E43" i="3"/>
  <c r="I147" i="3"/>
  <c r="C158" i="7"/>
  <c r="G340" i="4"/>
  <c r="G33" i="4"/>
  <c r="B88" i="42"/>
  <c r="I88" i="42" s="1"/>
  <c r="I417" i="4"/>
  <c r="I98" i="3"/>
  <c r="H16" i="5"/>
  <c r="C158" i="4"/>
  <c r="G340" i="6"/>
  <c r="G33" i="6"/>
  <c r="G340" i="3"/>
  <c r="G33" i="3"/>
  <c r="I201" i="6"/>
  <c r="I585" i="6"/>
  <c r="I371" i="7"/>
  <c r="C21" i="4"/>
  <c r="I403" i="3"/>
  <c r="B39" i="3"/>
  <c r="I183" i="7"/>
  <c r="I427" i="7"/>
  <c r="C37" i="7"/>
  <c r="C11" i="7" s="1"/>
  <c r="I338" i="3"/>
  <c r="I190" i="7"/>
  <c r="D34" i="7"/>
  <c r="I175" i="4"/>
  <c r="B39" i="5"/>
  <c r="D36" i="3"/>
  <c r="M104" i="43"/>
  <c r="N104" i="43"/>
  <c r="N93" i="43"/>
  <c r="M93" i="43"/>
  <c r="R93" i="43"/>
  <c r="M103" i="42"/>
  <c r="M25" i="42" s="1"/>
  <c r="N103" i="43"/>
  <c r="R104" i="43"/>
  <c r="O104" i="43"/>
  <c r="Q104" i="43"/>
  <c r="Q93" i="43"/>
  <c r="O99" i="42"/>
  <c r="R103" i="42"/>
  <c r="R25" i="42" s="1"/>
  <c r="R103" i="43"/>
  <c r="S646" i="43"/>
  <c r="I417" i="34"/>
  <c r="O105" i="43"/>
  <c r="O27" i="43" s="1"/>
  <c r="M105" i="41"/>
  <c r="M27" i="41" s="1"/>
  <c r="Q105" i="43"/>
  <c r="Q27" i="43" s="1"/>
  <c r="R105" i="41"/>
  <c r="R27" i="41" s="1"/>
  <c r="M103" i="41"/>
  <c r="Q100" i="42"/>
  <c r="H93" i="42"/>
  <c r="C93" i="42"/>
  <c r="G93" i="42"/>
  <c r="H104" i="42"/>
  <c r="C105" i="42"/>
  <c r="C27" i="42" s="1"/>
  <c r="D104" i="42"/>
  <c r="G104" i="42"/>
  <c r="D93" i="42"/>
  <c r="M88" i="41"/>
  <c r="N88" i="41"/>
  <c r="O88" i="41"/>
  <c r="Q88" i="41"/>
  <c r="R88" i="41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I417" i="32"/>
  <c r="I259" i="32"/>
  <c r="I259" i="8"/>
  <c r="I259" i="35"/>
  <c r="I441" i="32"/>
  <c r="I441" i="1"/>
  <c r="I441" i="35"/>
  <c r="C53" i="1"/>
  <c r="D105" i="3"/>
  <c r="D27" i="3" s="1"/>
  <c r="D105" i="6"/>
  <c r="D27" i="6" s="1"/>
  <c r="D105" i="7"/>
  <c r="D27" i="7" s="1"/>
  <c r="I329" i="3"/>
  <c r="E45" i="6"/>
  <c r="E19" i="6" s="1"/>
  <c r="C94" i="6"/>
  <c r="C94" i="3"/>
  <c r="C94" i="4"/>
  <c r="I620" i="32"/>
  <c r="I620" i="36"/>
  <c r="I441" i="8"/>
  <c r="I244" i="8"/>
  <c r="I620" i="34"/>
  <c r="I620" i="1"/>
  <c r="I244" i="1"/>
  <c r="I244" i="32"/>
  <c r="D105" i="5"/>
  <c r="D27" i="5" s="1"/>
  <c r="D105" i="4"/>
  <c r="D27" i="4" s="1"/>
  <c r="C42" i="4"/>
  <c r="C42" i="7"/>
  <c r="C42" i="6"/>
  <c r="C16" i="6" s="1"/>
  <c r="E45" i="3"/>
  <c r="E45" i="7"/>
  <c r="E19" i="7" s="1"/>
  <c r="E45" i="5"/>
  <c r="E19" i="5" s="1"/>
  <c r="C94" i="7"/>
  <c r="C94" i="5"/>
  <c r="C100" i="35"/>
  <c r="C88" i="35"/>
  <c r="C95" i="5"/>
  <c r="C17" i="5" s="1"/>
  <c r="C95" i="7"/>
  <c r="C17" i="7" s="1"/>
  <c r="H100" i="35"/>
  <c r="H88" i="35"/>
  <c r="G88" i="35"/>
  <c r="E88" i="35"/>
  <c r="D88" i="35"/>
  <c r="D95" i="3"/>
  <c r="D95" i="7"/>
  <c r="D95" i="6"/>
  <c r="D95" i="4"/>
  <c r="E95" i="7"/>
  <c r="E95" i="6"/>
  <c r="E95" i="4"/>
  <c r="E95" i="5"/>
  <c r="E95" i="3"/>
  <c r="G100" i="35"/>
  <c r="C95" i="4"/>
  <c r="C17" i="4" s="1"/>
  <c r="C95" i="6"/>
  <c r="C17" i="6" s="1"/>
  <c r="C95" i="3"/>
  <c r="C17" i="3" s="1"/>
  <c r="I206" i="35"/>
  <c r="B46" i="6" l="1"/>
  <c r="I199" i="3"/>
  <c r="I624" i="3"/>
  <c r="S649" i="41"/>
  <c r="I639" i="42"/>
  <c r="I89" i="4"/>
  <c r="E17" i="3"/>
  <c r="G340" i="5"/>
  <c r="C36" i="1"/>
  <c r="N103" i="41"/>
  <c r="I414" i="1"/>
  <c r="G105" i="42"/>
  <c r="G27" i="42" s="1"/>
  <c r="R105" i="43"/>
  <c r="R27" i="43" s="1"/>
  <c r="Q103" i="43"/>
  <c r="G133" i="6"/>
  <c r="B43" i="3"/>
  <c r="I43" i="3" s="1"/>
  <c r="O103" i="41"/>
  <c r="O105" i="41"/>
  <c r="O27" i="41" s="1"/>
  <c r="N103" i="42"/>
  <c r="N25" i="42" s="1"/>
  <c r="I579" i="6"/>
  <c r="I35" i="4"/>
  <c r="D133" i="7"/>
  <c r="F133" i="7"/>
  <c r="I133" i="7"/>
  <c r="E133" i="7"/>
  <c r="G133" i="7"/>
  <c r="H133" i="7"/>
  <c r="E88" i="1"/>
  <c r="G103" i="36"/>
  <c r="G25" i="36" s="1"/>
  <c r="C42" i="3"/>
  <c r="C16" i="3" s="1"/>
  <c r="C53" i="34"/>
  <c r="S649" i="43"/>
  <c r="G54" i="4"/>
  <c r="H88" i="5"/>
  <c r="H10" i="5" s="1"/>
  <c r="I637" i="7"/>
  <c r="B91" i="7"/>
  <c r="I645" i="3"/>
  <c r="B99" i="3"/>
  <c r="C288" i="3"/>
  <c r="I275" i="3"/>
  <c r="I53" i="3"/>
  <c r="C85" i="7"/>
  <c r="C7" i="7" s="1"/>
  <c r="C600" i="7"/>
  <c r="I36" i="3"/>
  <c r="I597" i="1"/>
  <c r="B103" i="1"/>
  <c r="I597" i="36"/>
  <c r="B103" i="36"/>
  <c r="D88" i="34"/>
  <c r="G88" i="1"/>
  <c r="G10" i="1" s="1"/>
  <c r="D88" i="36"/>
  <c r="E103" i="1"/>
  <c r="C16" i="7"/>
  <c r="D93" i="1"/>
  <c r="E104" i="35"/>
  <c r="G104" i="32"/>
  <c r="G26" i="32" s="1"/>
  <c r="I426" i="1"/>
  <c r="D36" i="1"/>
  <c r="C42" i="5"/>
  <c r="C16" i="5" s="1"/>
  <c r="D45" i="6"/>
  <c r="D19" i="6" s="1"/>
  <c r="E104" i="34"/>
  <c r="I330" i="7"/>
  <c r="B44" i="7"/>
  <c r="B94" i="7"/>
  <c r="I94" i="7" s="1"/>
  <c r="I588" i="7"/>
  <c r="S634" i="41"/>
  <c r="B105" i="4"/>
  <c r="C49" i="6"/>
  <c r="C23" i="6" s="1"/>
  <c r="C104" i="42"/>
  <c r="Q105" i="41"/>
  <c r="Q27" i="41" s="1"/>
  <c r="N88" i="42"/>
  <c r="O88" i="42"/>
  <c r="S650" i="43"/>
  <c r="I650" i="43"/>
  <c r="I39" i="5"/>
  <c r="B104" i="43"/>
  <c r="I104" i="43" s="1"/>
  <c r="I598" i="43"/>
  <c r="I414" i="32"/>
  <c r="I199" i="7"/>
  <c r="D210" i="7"/>
  <c r="D85" i="3"/>
  <c r="G85" i="6"/>
  <c r="E17" i="7"/>
  <c r="G54" i="5"/>
  <c r="D85" i="5"/>
  <c r="B104" i="7"/>
  <c r="I598" i="7"/>
  <c r="I11" i="6"/>
  <c r="I414" i="8"/>
  <c r="I199" i="6"/>
  <c r="D43" i="6"/>
  <c r="D17" i="6" s="1"/>
  <c r="I204" i="7"/>
  <c r="B210" i="7"/>
  <c r="E85" i="5"/>
  <c r="D13" i="7"/>
  <c r="H54" i="5"/>
  <c r="C36" i="32"/>
  <c r="I260" i="5"/>
  <c r="B52" i="5"/>
  <c r="I637" i="3"/>
  <c r="B91" i="3"/>
  <c r="I91" i="3" s="1"/>
  <c r="H88" i="7"/>
  <c r="H10" i="7" s="1"/>
  <c r="B11" i="3"/>
  <c r="I11" i="3" s="1"/>
  <c r="I37" i="3"/>
  <c r="H54" i="3"/>
  <c r="I35" i="3"/>
  <c r="E88" i="3"/>
  <c r="E10" i="3" s="1"/>
  <c r="B93" i="3"/>
  <c r="I93" i="3" s="1"/>
  <c r="I587" i="3"/>
  <c r="B46" i="5"/>
  <c r="I594" i="5"/>
  <c r="B100" i="5"/>
  <c r="I100" i="5" s="1"/>
  <c r="E88" i="4"/>
  <c r="E10" i="4" s="1"/>
  <c r="I52" i="3"/>
  <c r="B26" i="3"/>
  <c r="I339" i="6"/>
  <c r="H88" i="32"/>
  <c r="H10" i="32" s="1"/>
  <c r="D36" i="8"/>
  <c r="I426" i="8"/>
  <c r="I36" i="7"/>
  <c r="E88" i="6"/>
  <c r="E10" i="6" s="1"/>
  <c r="B103" i="35"/>
  <c r="I597" i="35"/>
  <c r="B88" i="8"/>
  <c r="I582" i="8"/>
  <c r="I598" i="1"/>
  <c r="G103" i="32"/>
  <c r="G25" i="32" s="1"/>
  <c r="E88" i="36"/>
  <c r="E103" i="36"/>
  <c r="I625" i="1"/>
  <c r="I598" i="34"/>
  <c r="C88" i="36"/>
  <c r="D88" i="1"/>
  <c r="E88" i="32"/>
  <c r="E19" i="3"/>
  <c r="C16" i="4"/>
  <c r="C104" i="1"/>
  <c r="I414" i="35"/>
  <c r="D418" i="6"/>
  <c r="D41" i="6"/>
  <c r="D15" i="6" s="1"/>
  <c r="D45" i="4"/>
  <c r="D19" i="4" s="1"/>
  <c r="H104" i="34"/>
  <c r="H26" i="34" s="1"/>
  <c r="C104" i="36"/>
  <c r="C53" i="35"/>
  <c r="I330" i="4"/>
  <c r="B44" i="4"/>
  <c r="C262" i="7"/>
  <c r="B94" i="5"/>
  <c r="I94" i="5" s="1"/>
  <c r="I588" i="5"/>
  <c r="N93" i="41"/>
  <c r="B105" i="3"/>
  <c r="D49" i="5"/>
  <c r="D23" i="5" s="1"/>
  <c r="D49" i="7"/>
  <c r="D23" i="7" s="1"/>
  <c r="E104" i="42"/>
  <c r="I334" i="3"/>
  <c r="M88" i="42"/>
  <c r="L104" i="43"/>
  <c r="C85" i="4"/>
  <c r="C7" i="4" s="1"/>
  <c r="C600" i="4"/>
  <c r="C133" i="7"/>
  <c r="I37" i="6"/>
  <c r="I204" i="6"/>
  <c r="B48" i="6"/>
  <c r="B210" i="6"/>
  <c r="I645" i="4"/>
  <c r="B99" i="4"/>
  <c r="C88" i="6"/>
  <c r="C10" i="6" s="1"/>
  <c r="I34" i="5"/>
  <c r="I442" i="5"/>
  <c r="I53" i="7"/>
  <c r="D85" i="7"/>
  <c r="D10" i="7"/>
  <c r="E85" i="3"/>
  <c r="G600" i="3"/>
  <c r="G85" i="3"/>
  <c r="G103" i="41"/>
  <c r="B93" i="42"/>
  <c r="D52" i="4"/>
  <c r="D26" i="4" s="1"/>
  <c r="I338" i="4"/>
  <c r="H88" i="4"/>
  <c r="H10" i="4" s="1"/>
  <c r="B10" i="4"/>
  <c r="I36" i="4"/>
  <c r="H85" i="3"/>
  <c r="D210" i="6"/>
  <c r="L88" i="43"/>
  <c r="C444" i="6"/>
  <c r="D104" i="35"/>
  <c r="I414" i="34"/>
  <c r="D45" i="7"/>
  <c r="D19" i="7" s="1"/>
  <c r="C45" i="4"/>
  <c r="C19" i="4" s="1"/>
  <c r="I62" i="8"/>
  <c r="F10" i="8"/>
  <c r="I637" i="4"/>
  <c r="B91" i="4"/>
  <c r="I91" i="4" s="1"/>
  <c r="C103" i="32"/>
  <c r="C103" i="35"/>
  <c r="I597" i="32"/>
  <c r="B103" i="32"/>
  <c r="I625" i="32"/>
  <c r="G104" i="35"/>
  <c r="G26" i="35" s="1"/>
  <c r="D104" i="1"/>
  <c r="E45" i="4"/>
  <c r="E19" i="4" s="1"/>
  <c r="I330" i="6"/>
  <c r="B44" i="6"/>
  <c r="I588" i="6"/>
  <c r="B94" i="6"/>
  <c r="I94" i="6" s="1"/>
  <c r="B94" i="3"/>
  <c r="I94" i="3" s="1"/>
  <c r="I588" i="3"/>
  <c r="D49" i="4"/>
  <c r="D23" i="4" s="1"/>
  <c r="H105" i="42"/>
  <c r="H27" i="42" s="1"/>
  <c r="Q103" i="42"/>
  <c r="Q25" i="42" s="1"/>
  <c r="M103" i="43"/>
  <c r="I599" i="43"/>
  <c r="I650" i="41"/>
  <c r="G54" i="3"/>
  <c r="I637" i="6"/>
  <c r="B91" i="6"/>
  <c r="I46" i="6"/>
  <c r="B20" i="6"/>
  <c r="I20" i="6" s="1"/>
  <c r="I275" i="7"/>
  <c r="B41" i="7"/>
  <c r="I261" i="5"/>
  <c r="B53" i="5"/>
  <c r="I260" i="7"/>
  <c r="B52" i="7"/>
  <c r="I607" i="6"/>
  <c r="I132" i="4"/>
  <c r="B133" i="4" s="1"/>
  <c r="I261" i="4"/>
  <c r="B53" i="4"/>
  <c r="D85" i="6"/>
  <c r="I608" i="7"/>
  <c r="D43" i="7"/>
  <c r="D17" i="7" s="1"/>
  <c r="E7" i="3"/>
  <c r="H133" i="6"/>
  <c r="I595" i="5"/>
  <c r="B101" i="5"/>
  <c r="I101" i="5" s="1"/>
  <c r="G88" i="7"/>
  <c r="G10" i="7" s="1"/>
  <c r="I132" i="5"/>
  <c r="I598" i="41"/>
  <c r="Q103" i="41"/>
  <c r="I104" i="4"/>
  <c r="C52" i="4"/>
  <c r="C26" i="4" s="1"/>
  <c r="I442" i="4"/>
  <c r="C9" i="5"/>
  <c r="E17" i="4"/>
  <c r="I36" i="5"/>
  <c r="I34" i="6"/>
  <c r="D7" i="3"/>
  <c r="H85" i="7"/>
  <c r="I595" i="7"/>
  <c r="I598" i="32"/>
  <c r="Q88" i="42"/>
  <c r="I591" i="6"/>
  <c r="B97" i="6"/>
  <c r="I97" i="6" s="1"/>
  <c r="I425" i="4"/>
  <c r="D444" i="4"/>
  <c r="D95" i="5"/>
  <c r="C88" i="32"/>
  <c r="I589" i="4"/>
  <c r="B95" i="4"/>
  <c r="I95" i="4" s="1"/>
  <c r="I625" i="35"/>
  <c r="I598" i="36"/>
  <c r="G88" i="34"/>
  <c r="G103" i="35"/>
  <c r="G25" i="35" s="1"/>
  <c r="D104" i="32"/>
  <c r="H103" i="32"/>
  <c r="H25" i="32" s="1"/>
  <c r="H103" i="36"/>
  <c r="H25" i="36" s="1"/>
  <c r="D41" i="7"/>
  <c r="D15" i="7" s="1"/>
  <c r="I258" i="3"/>
  <c r="D45" i="5"/>
  <c r="D19" i="5" s="1"/>
  <c r="I339" i="32"/>
  <c r="B53" i="32"/>
  <c r="D104" i="34"/>
  <c r="I426" i="32"/>
  <c r="D36" i="32"/>
  <c r="I258" i="6"/>
  <c r="I339" i="35"/>
  <c r="B53" i="35"/>
  <c r="E104" i="36"/>
  <c r="C104" i="32"/>
  <c r="G104" i="36"/>
  <c r="G26" i="36" s="1"/>
  <c r="I588" i="4"/>
  <c r="B94" i="4"/>
  <c r="I94" i="4" s="1"/>
  <c r="C45" i="6"/>
  <c r="C19" i="6" s="1"/>
  <c r="C49" i="3"/>
  <c r="C23" i="3" s="1"/>
  <c r="I599" i="42"/>
  <c r="M100" i="42"/>
  <c r="S620" i="42"/>
  <c r="AG620" i="42" s="1"/>
  <c r="L103" i="42"/>
  <c r="I39" i="3"/>
  <c r="B13" i="3"/>
  <c r="I13" i="3" s="1"/>
  <c r="I591" i="4"/>
  <c r="B97" i="4"/>
  <c r="I97" i="4" s="1"/>
  <c r="I432" i="7"/>
  <c r="D444" i="7"/>
  <c r="B11" i="4"/>
  <c r="I11" i="4" s="1"/>
  <c r="I37" i="4"/>
  <c r="G85" i="4"/>
  <c r="I34" i="4"/>
  <c r="C262" i="6"/>
  <c r="I11" i="5"/>
  <c r="I140" i="8"/>
  <c r="C36" i="8"/>
  <c r="B25" i="42"/>
  <c r="I103" i="42"/>
  <c r="I591" i="7"/>
  <c r="B97" i="7"/>
  <c r="I97" i="7" s="1"/>
  <c r="H88" i="6"/>
  <c r="H10" i="6" s="1"/>
  <c r="C85" i="3"/>
  <c r="C600" i="3"/>
  <c r="B133" i="7"/>
  <c r="I33" i="7"/>
  <c r="I624" i="4"/>
  <c r="I579" i="4"/>
  <c r="I260" i="4"/>
  <c r="B52" i="4"/>
  <c r="I645" i="7"/>
  <c r="B99" i="7"/>
  <c r="H85" i="5"/>
  <c r="C26" i="3"/>
  <c r="I260" i="6"/>
  <c r="B52" i="6"/>
  <c r="I598" i="4"/>
  <c r="B85" i="3"/>
  <c r="I579" i="3"/>
  <c r="C88" i="3"/>
  <c r="C10" i="3" s="1"/>
  <c r="H85" i="6"/>
  <c r="I34" i="7"/>
  <c r="C133" i="6"/>
  <c r="C288" i="4"/>
  <c r="I89" i="5"/>
  <c r="C52" i="7"/>
  <c r="C26" i="7" s="1"/>
  <c r="I442" i="7"/>
  <c r="I101" i="7"/>
  <c r="I339" i="5"/>
  <c r="C262" i="3"/>
  <c r="I258" i="5"/>
  <c r="I595" i="3"/>
  <c r="B101" i="3"/>
  <c r="I101" i="3" s="1"/>
  <c r="G88" i="3"/>
  <c r="G10" i="3" s="1"/>
  <c r="I637" i="5"/>
  <c r="B91" i="5"/>
  <c r="I91" i="5" s="1"/>
  <c r="C88" i="1"/>
  <c r="C10" i="1" s="1"/>
  <c r="C103" i="34"/>
  <c r="C103" i="36"/>
  <c r="B95" i="3"/>
  <c r="I95" i="3" s="1"/>
  <c r="I589" i="3"/>
  <c r="I598" i="35"/>
  <c r="H88" i="34"/>
  <c r="E103" i="32"/>
  <c r="I625" i="34"/>
  <c r="H105" i="3"/>
  <c r="H27" i="3" s="1"/>
  <c r="D45" i="3"/>
  <c r="D19" i="3" s="1"/>
  <c r="G600" i="5"/>
  <c r="B104" i="1"/>
  <c r="H105" i="6"/>
  <c r="H27" i="6" s="1"/>
  <c r="I258" i="4"/>
  <c r="H104" i="35"/>
  <c r="H26" i="35" s="1"/>
  <c r="B86" i="7"/>
  <c r="C418" i="4"/>
  <c r="I330" i="5"/>
  <c r="B44" i="5"/>
  <c r="I339" i="1"/>
  <c r="B53" i="1"/>
  <c r="C262" i="4"/>
  <c r="C45" i="5"/>
  <c r="C19" i="5" s="1"/>
  <c r="C45" i="3"/>
  <c r="C19" i="3" s="1"/>
  <c r="D49" i="3"/>
  <c r="D23" i="3" s="1"/>
  <c r="D49" i="6"/>
  <c r="D23" i="6" s="1"/>
  <c r="S649" i="42"/>
  <c r="O103" i="42"/>
  <c r="O25" i="42" s="1"/>
  <c r="S639" i="43"/>
  <c r="I639" i="43"/>
  <c r="L88" i="41"/>
  <c r="I34" i="3"/>
  <c r="E17" i="6"/>
  <c r="D17" i="3"/>
  <c r="I33" i="3"/>
  <c r="B7" i="3"/>
  <c r="I36" i="6"/>
  <c r="B97" i="5"/>
  <c r="I97" i="5" s="1"/>
  <c r="I591" i="5"/>
  <c r="I249" i="4"/>
  <c r="B41" i="4"/>
  <c r="B262" i="4"/>
  <c r="D17" i="4"/>
  <c r="H103" i="41"/>
  <c r="I624" i="7"/>
  <c r="D104" i="7"/>
  <c r="I35" i="5"/>
  <c r="E85" i="7"/>
  <c r="E7" i="7" s="1"/>
  <c r="E100" i="8"/>
  <c r="H54" i="7"/>
  <c r="I587" i="4"/>
  <c r="B93" i="4"/>
  <c r="I93" i="4" s="1"/>
  <c r="I33" i="5"/>
  <c r="I645" i="6"/>
  <c r="B99" i="6"/>
  <c r="I598" i="3"/>
  <c r="I587" i="5"/>
  <c r="I587" i="7"/>
  <c r="B93" i="7"/>
  <c r="I93" i="7" s="1"/>
  <c r="I33" i="4"/>
  <c r="B7" i="4"/>
  <c r="I608" i="3"/>
  <c r="D88" i="3"/>
  <c r="I89" i="6"/>
  <c r="D210" i="3"/>
  <c r="C262" i="5"/>
  <c r="D93" i="32"/>
  <c r="I439" i="3"/>
  <c r="I33" i="6"/>
  <c r="B7" i="6"/>
  <c r="C9" i="6"/>
  <c r="D43" i="5"/>
  <c r="I199" i="5"/>
  <c r="I591" i="3"/>
  <c r="B97" i="3"/>
  <c r="I97" i="3" s="1"/>
  <c r="I249" i="5"/>
  <c r="B41" i="5"/>
  <c r="B262" i="5"/>
  <c r="G103" i="1"/>
  <c r="G25" i="1" s="1"/>
  <c r="H103" i="1"/>
  <c r="H25" i="1" s="1"/>
  <c r="D103" i="34"/>
  <c r="E88" i="34"/>
  <c r="E100" i="35"/>
  <c r="C103" i="1"/>
  <c r="E103" i="34"/>
  <c r="E104" i="1"/>
  <c r="H88" i="36"/>
  <c r="H88" i="1"/>
  <c r="H10" i="1" s="1"/>
  <c r="H103" i="35"/>
  <c r="H25" i="35" s="1"/>
  <c r="H105" i="7"/>
  <c r="H27" i="7" s="1"/>
  <c r="H105" i="4"/>
  <c r="H27" i="4" s="1"/>
  <c r="I258" i="7"/>
  <c r="B262" i="7"/>
  <c r="C104" i="35"/>
  <c r="D93" i="8"/>
  <c r="C418" i="6"/>
  <c r="C45" i="7"/>
  <c r="C19" i="7" s="1"/>
  <c r="I439" i="4"/>
  <c r="I651" i="42"/>
  <c r="M105" i="43"/>
  <c r="M27" i="43" s="1"/>
  <c r="O100" i="42"/>
  <c r="L103" i="43"/>
  <c r="R88" i="42"/>
  <c r="R100" i="42"/>
  <c r="I249" i="3"/>
  <c r="B41" i="3"/>
  <c r="B262" i="3"/>
  <c r="E88" i="5"/>
  <c r="E10" i="5" s="1"/>
  <c r="B133" i="6"/>
  <c r="G85" i="5"/>
  <c r="G7" i="5" s="1"/>
  <c r="I261" i="6"/>
  <c r="B53" i="6"/>
  <c r="B11" i="7"/>
  <c r="I11" i="7" s="1"/>
  <c r="I37" i="7"/>
  <c r="G54" i="7"/>
  <c r="I35" i="6"/>
  <c r="I598" i="5"/>
  <c r="C88" i="7"/>
  <c r="C10" i="7" s="1"/>
  <c r="G85" i="7"/>
  <c r="I62" i="1"/>
  <c r="I39" i="4"/>
  <c r="R103" i="41"/>
  <c r="C85" i="6"/>
  <c r="C600" i="6"/>
  <c r="I410" i="4"/>
  <c r="B46" i="4"/>
  <c r="B46" i="7"/>
  <c r="L93" i="43"/>
  <c r="I645" i="5"/>
  <c r="B99" i="5"/>
  <c r="E88" i="7"/>
  <c r="E10" i="7" s="1"/>
  <c r="C85" i="5"/>
  <c r="C600" i="5"/>
  <c r="I598" i="6"/>
  <c r="C93" i="6"/>
  <c r="I93" i="6" s="1"/>
  <c r="I587" i="6"/>
  <c r="H88" i="3"/>
  <c r="H10" i="3" s="1"/>
  <c r="D88" i="6"/>
  <c r="D10" i="6" s="1"/>
  <c r="I608" i="6"/>
  <c r="I104" i="3"/>
  <c r="I599" i="6"/>
  <c r="E17" i="5"/>
  <c r="D444" i="6"/>
  <c r="C26" i="6"/>
  <c r="C288" i="6"/>
  <c r="C88" i="5"/>
  <c r="C10" i="5" s="1"/>
  <c r="E104" i="32"/>
  <c r="G600" i="7"/>
  <c r="C104" i="34"/>
  <c r="D7" i="5"/>
  <c r="B25" i="43"/>
  <c r="I103" i="43"/>
  <c r="I646" i="8"/>
  <c r="H88" i="8"/>
  <c r="G104" i="34"/>
  <c r="G26" i="34" s="1"/>
  <c r="D103" i="1"/>
  <c r="H104" i="1"/>
  <c r="H26" i="1" s="1"/>
  <c r="I634" i="35"/>
  <c r="B88" i="35"/>
  <c r="I88" i="35" s="1"/>
  <c r="G88" i="32"/>
  <c r="G10" i="32" s="1"/>
  <c r="C88" i="34"/>
  <c r="I597" i="34"/>
  <c r="B103" i="34"/>
  <c r="G88" i="36"/>
  <c r="D88" i="32"/>
  <c r="G103" i="34"/>
  <c r="G25" i="34" s="1"/>
  <c r="D103" i="36"/>
  <c r="E103" i="35"/>
  <c r="H103" i="34"/>
  <c r="H25" i="34" s="1"/>
  <c r="H105" i="5"/>
  <c r="H27" i="5" s="1"/>
  <c r="D93" i="34"/>
  <c r="D104" i="36"/>
  <c r="H104" i="32"/>
  <c r="H26" i="32" s="1"/>
  <c r="H104" i="36"/>
  <c r="H26" i="36" s="1"/>
  <c r="I339" i="34"/>
  <c r="B53" i="34"/>
  <c r="D93" i="35"/>
  <c r="D93" i="36"/>
  <c r="I339" i="8"/>
  <c r="B53" i="8"/>
  <c r="G104" i="1"/>
  <c r="G26" i="1" s="1"/>
  <c r="C418" i="3"/>
  <c r="I330" i="3"/>
  <c r="B44" i="3"/>
  <c r="I334" i="7"/>
  <c r="I439" i="7"/>
  <c r="E105" i="42"/>
  <c r="E27" i="42" s="1"/>
  <c r="I650" i="42"/>
  <c r="B41" i="6"/>
  <c r="O103" i="43"/>
  <c r="I651" i="43"/>
  <c r="S651" i="41"/>
  <c r="I651" i="41"/>
  <c r="D10" i="3"/>
  <c r="G7" i="6"/>
  <c r="G54" i="6"/>
  <c r="C288" i="5"/>
  <c r="I133" i="6"/>
  <c r="F133" i="6"/>
  <c r="E133" i="6"/>
  <c r="I634" i="5"/>
  <c r="H10" i="8"/>
  <c r="I414" i="36"/>
  <c r="E85" i="6"/>
  <c r="E7" i="6" s="1"/>
  <c r="I634" i="6"/>
  <c r="B104" i="42"/>
  <c r="B100" i="4"/>
  <c r="I100" i="4" s="1"/>
  <c r="I594" i="4"/>
  <c r="E85" i="4"/>
  <c r="I104" i="5"/>
  <c r="I249" i="6"/>
  <c r="B262" i="6"/>
  <c r="D85" i="4"/>
  <c r="G88" i="6"/>
  <c r="G10" i="6" s="1"/>
  <c r="C100" i="8"/>
  <c r="D26" i="7"/>
  <c r="I579" i="5"/>
  <c r="B85" i="5"/>
  <c r="I104" i="6"/>
  <c r="H100" i="8"/>
  <c r="E103" i="41"/>
  <c r="I35" i="7"/>
  <c r="C88" i="4"/>
  <c r="C10" i="4" s="1"/>
  <c r="E7" i="5"/>
  <c r="I649" i="41"/>
  <c r="I624" i="6"/>
  <c r="I85" i="6"/>
  <c r="H85" i="4"/>
  <c r="D444" i="5"/>
  <c r="B88" i="41"/>
  <c r="I88" i="41" s="1"/>
  <c r="I410" i="3"/>
  <c r="B46" i="3"/>
  <c r="D444" i="3"/>
  <c r="C444" i="3"/>
  <c r="S651" i="43"/>
  <c r="O104" i="42"/>
  <c r="O105" i="42"/>
  <c r="O27" i="42" s="1"/>
  <c r="L104" i="42"/>
  <c r="M104" i="42"/>
  <c r="Q105" i="42"/>
  <c r="Q27" i="42" s="1"/>
  <c r="R104" i="41"/>
  <c r="Q104" i="41"/>
  <c r="M104" i="41"/>
  <c r="O104" i="41"/>
  <c r="N104" i="41"/>
  <c r="S650" i="41"/>
  <c r="S620" i="41"/>
  <c r="AG620" i="41" s="1"/>
  <c r="Q104" i="42"/>
  <c r="N104" i="42"/>
  <c r="R104" i="42"/>
  <c r="D88" i="8"/>
  <c r="Q93" i="41"/>
  <c r="L93" i="41"/>
  <c r="I651" i="35"/>
  <c r="I651" i="34"/>
  <c r="I651" i="8"/>
  <c r="I620" i="8"/>
  <c r="I336" i="32"/>
  <c r="H93" i="36"/>
  <c r="I336" i="35"/>
  <c r="I336" i="34"/>
  <c r="I336" i="36"/>
  <c r="D87" i="7"/>
  <c r="D9" i="7" s="1"/>
  <c r="D87" i="3"/>
  <c r="D9" i="3" s="1"/>
  <c r="D87" i="5"/>
  <c r="D9" i="5" s="1"/>
  <c r="E36" i="32"/>
  <c r="E10" i="32" s="1"/>
  <c r="I651" i="32"/>
  <c r="I651" i="36"/>
  <c r="D53" i="34"/>
  <c r="B93" i="34"/>
  <c r="G93" i="36"/>
  <c r="H93" i="1"/>
  <c r="E36" i="1"/>
  <c r="E10" i="1" s="1"/>
  <c r="E36" i="8"/>
  <c r="I336" i="8"/>
  <c r="D86" i="5"/>
  <c r="D8" i="5" s="1"/>
  <c r="D86" i="4"/>
  <c r="D8" i="4" s="1"/>
  <c r="D86" i="3"/>
  <c r="D8" i="3" s="1"/>
  <c r="D86" i="6"/>
  <c r="D8" i="6" s="1"/>
  <c r="D87" i="6"/>
  <c r="D9" i="6" s="1"/>
  <c r="D87" i="4"/>
  <c r="D9" i="4" s="1"/>
  <c r="E103" i="8"/>
  <c r="H105" i="32"/>
  <c r="H27" i="32" s="1"/>
  <c r="G105" i="34"/>
  <c r="G27" i="34" s="1"/>
  <c r="E104" i="8"/>
  <c r="G103" i="8"/>
  <c r="G25" i="8" s="1"/>
  <c r="E105" i="35"/>
  <c r="E27" i="35" s="1"/>
  <c r="E105" i="1"/>
  <c r="E27" i="1" s="1"/>
  <c r="C105" i="34"/>
  <c r="D104" i="8"/>
  <c r="C104" i="8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5" i="32"/>
  <c r="G105" i="32"/>
  <c r="G27" i="32" s="1"/>
  <c r="G105" i="36"/>
  <c r="G27" i="36" s="1"/>
  <c r="H104" i="8"/>
  <c r="H26" i="8" s="1"/>
  <c r="C103" i="8"/>
  <c r="C105" i="32"/>
  <c r="C105" i="36"/>
  <c r="G104" i="8"/>
  <c r="G26" i="8" s="1"/>
  <c r="D105" i="1"/>
  <c r="H105" i="34"/>
  <c r="H27" i="34" s="1"/>
  <c r="H105" i="35"/>
  <c r="H27" i="35" s="1"/>
  <c r="H105" i="36"/>
  <c r="H27" i="36" s="1"/>
  <c r="C105" i="35"/>
  <c r="G88" i="8"/>
  <c r="G10" i="8" s="1"/>
  <c r="I599" i="5" l="1"/>
  <c r="B93" i="43"/>
  <c r="I103" i="41"/>
  <c r="I649" i="32"/>
  <c r="D17" i="5"/>
  <c r="C41" i="4"/>
  <c r="C15" i="4" s="1"/>
  <c r="I85" i="4"/>
  <c r="I104" i="42"/>
  <c r="I649" i="35"/>
  <c r="D105" i="35"/>
  <c r="I649" i="36"/>
  <c r="M105" i="42"/>
  <c r="M27" i="42" s="1"/>
  <c r="I405" i="4"/>
  <c r="B13" i="4"/>
  <c r="I13" i="4" s="1"/>
  <c r="B105" i="8"/>
  <c r="I599" i="36"/>
  <c r="I581" i="4"/>
  <c r="B87" i="4"/>
  <c r="C93" i="34"/>
  <c r="C93" i="8"/>
  <c r="R93" i="42"/>
  <c r="H7" i="4"/>
  <c r="B48" i="3"/>
  <c r="I85" i="5"/>
  <c r="B18" i="3"/>
  <c r="I18" i="3" s="1"/>
  <c r="I44" i="3"/>
  <c r="B20" i="7"/>
  <c r="I20" i="7" s="1"/>
  <c r="I46" i="7"/>
  <c r="B88" i="5"/>
  <c r="I582" i="5"/>
  <c r="B15" i="5"/>
  <c r="I328" i="5"/>
  <c r="B42" i="5"/>
  <c r="D103" i="32"/>
  <c r="I634" i="32"/>
  <c r="B88" i="32"/>
  <c r="I88" i="32" s="1"/>
  <c r="B15" i="7"/>
  <c r="B48" i="7"/>
  <c r="I335" i="5"/>
  <c r="B49" i="5"/>
  <c r="I634" i="34"/>
  <c r="B88" i="34"/>
  <c r="I88" i="34" s="1"/>
  <c r="I649" i="34"/>
  <c r="G133" i="4"/>
  <c r="I133" i="4"/>
  <c r="F133" i="4"/>
  <c r="E133" i="4"/>
  <c r="H133" i="4"/>
  <c r="C133" i="4"/>
  <c r="I99" i="3"/>
  <c r="B21" i="3"/>
  <c r="I21" i="3" s="1"/>
  <c r="B105" i="32"/>
  <c r="I105" i="32" s="1"/>
  <c r="I599" i="32"/>
  <c r="I599" i="35"/>
  <c r="B105" i="35"/>
  <c r="H93" i="34"/>
  <c r="H93" i="35"/>
  <c r="G93" i="35"/>
  <c r="Q93" i="42"/>
  <c r="H600" i="4"/>
  <c r="D42" i="4"/>
  <c r="D16" i="4" s="1"/>
  <c r="D340" i="4"/>
  <c r="D418" i="5"/>
  <c r="D41" i="5"/>
  <c r="D15" i="5" s="1"/>
  <c r="I85" i="3"/>
  <c r="H600" i="5"/>
  <c r="L104" i="41"/>
  <c r="C7" i="3"/>
  <c r="I598" i="8"/>
  <c r="C53" i="8"/>
  <c r="I53" i="8" s="1"/>
  <c r="I91" i="6"/>
  <c r="B13" i="6"/>
  <c r="I13" i="6" s="1"/>
  <c r="H600" i="3"/>
  <c r="D7" i="7"/>
  <c r="I99" i="4"/>
  <c r="B21" i="4"/>
  <c r="I21" i="4" s="1"/>
  <c r="I334" i="4"/>
  <c r="B48" i="4"/>
  <c r="I335" i="7"/>
  <c r="B49" i="7"/>
  <c r="C418" i="7"/>
  <c r="C41" i="7"/>
  <c r="C15" i="7" s="1"/>
  <c r="I91" i="7"/>
  <c r="B13" i="7"/>
  <c r="I13" i="7" s="1"/>
  <c r="C27" i="34"/>
  <c r="C418" i="5"/>
  <c r="I405" i="5"/>
  <c r="I103" i="32"/>
  <c r="B105" i="34"/>
  <c r="I105" i="34" s="1"/>
  <c r="I599" i="34"/>
  <c r="D27" i="34"/>
  <c r="C41" i="5"/>
  <c r="C15" i="5" s="1"/>
  <c r="I329" i="7"/>
  <c r="B43" i="7"/>
  <c r="B27" i="8"/>
  <c r="D42" i="3"/>
  <c r="D16" i="3" s="1"/>
  <c r="D340" i="3"/>
  <c r="I99" i="5"/>
  <c r="B21" i="5"/>
  <c r="I21" i="5" s="1"/>
  <c r="B20" i="4"/>
  <c r="I20" i="4" s="1"/>
  <c r="I46" i="4"/>
  <c r="B27" i="6"/>
  <c r="I53" i="6"/>
  <c r="B15" i="3"/>
  <c r="I328" i="4"/>
  <c r="B42" i="4"/>
  <c r="B15" i="4"/>
  <c r="D262" i="5"/>
  <c r="H600" i="6"/>
  <c r="H7" i="5"/>
  <c r="G600" i="4"/>
  <c r="I328" i="7"/>
  <c r="B42" i="7"/>
  <c r="I409" i="7"/>
  <c r="B45" i="7"/>
  <c r="B104" i="41"/>
  <c r="I104" i="41" s="1"/>
  <c r="I589" i="5"/>
  <c r="B95" i="5"/>
  <c r="I95" i="5" s="1"/>
  <c r="H7" i="3"/>
  <c r="D10" i="8"/>
  <c r="I26" i="3"/>
  <c r="I104" i="7"/>
  <c r="B13" i="5"/>
  <c r="I13" i="5" s="1"/>
  <c r="B85" i="7"/>
  <c r="I579" i="7"/>
  <c r="D10" i="1"/>
  <c r="I443" i="34"/>
  <c r="C444" i="5"/>
  <c r="C49" i="5"/>
  <c r="C23" i="5" s="1"/>
  <c r="F100" i="1"/>
  <c r="I646" i="1"/>
  <c r="G93" i="1"/>
  <c r="I336" i="1"/>
  <c r="B20" i="3"/>
  <c r="I20" i="3" s="1"/>
  <c r="I46" i="3"/>
  <c r="I329" i="5"/>
  <c r="B43" i="5"/>
  <c r="I99" i="6"/>
  <c r="B21" i="6"/>
  <c r="I21" i="6" s="1"/>
  <c r="B18" i="5"/>
  <c r="I18" i="5" s="1"/>
  <c r="I44" i="5"/>
  <c r="D340" i="6"/>
  <c r="D42" i="6"/>
  <c r="D16" i="6" s="1"/>
  <c r="I634" i="36"/>
  <c r="B88" i="36"/>
  <c r="I88" i="36" s="1"/>
  <c r="H7" i="6"/>
  <c r="I99" i="7"/>
  <c r="B21" i="7"/>
  <c r="I21" i="7" s="1"/>
  <c r="L103" i="41"/>
  <c r="C444" i="4"/>
  <c r="C49" i="4"/>
  <c r="C23" i="4" s="1"/>
  <c r="C88" i="8"/>
  <c r="C10" i="8" s="1"/>
  <c r="B133" i="5"/>
  <c r="F133" i="5"/>
  <c r="I133" i="5"/>
  <c r="E133" i="5"/>
  <c r="H133" i="5"/>
  <c r="D133" i="5"/>
  <c r="G133" i="5"/>
  <c r="B27" i="4"/>
  <c r="I53" i="4"/>
  <c r="I409" i="4"/>
  <c r="B45" i="4"/>
  <c r="I329" i="4"/>
  <c r="B43" i="4"/>
  <c r="I599" i="3"/>
  <c r="I405" i="3"/>
  <c r="B93" i="35"/>
  <c r="B93" i="32"/>
  <c r="I52" i="5"/>
  <c r="B26" i="5"/>
  <c r="I26" i="5" s="1"/>
  <c r="I599" i="4"/>
  <c r="D7" i="6"/>
  <c r="B27" i="3"/>
  <c r="G93" i="34"/>
  <c r="I328" i="3"/>
  <c r="B42" i="3"/>
  <c r="D340" i="5"/>
  <c r="D42" i="5"/>
  <c r="D16" i="5" s="1"/>
  <c r="B95" i="6"/>
  <c r="I95" i="6" s="1"/>
  <c r="I589" i="6"/>
  <c r="B86" i="4"/>
  <c r="I580" i="4"/>
  <c r="H93" i="32"/>
  <c r="C93" i="32"/>
  <c r="C93" i="35"/>
  <c r="R105" i="42"/>
  <c r="R27" i="42" s="1"/>
  <c r="N93" i="42"/>
  <c r="I405" i="6"/>
  <c r="I582" i="7"/>
  <c r="B88" i="7"/>
  <c r="B26" i="6"/>
  <c r="I26" i="6" s="1"/>
  <c r="I52" i="6"/>
  <c r="D10" i="32"/>
  <c r="B27" i="32"/>
  <c r="B88" i="1"/>
  <c r="I52" i="7"/>
  <c r="B26" i="7"/>
  <c r="I26" i="7" s="1"/>
  <c r="I409" i="6"/>
  <c r="B45" i="6"/>
  <c r="I335" i="6"/>
  <c r="B49" i="6"/>
  <c r="I10" i="4"/>
  <c r="B22" i="6"/>
  <c r="I22" i="6" s="1"/>
  <c r="I48" i="6"/>
  <c r="I409" i="3"/>
  <c r="B45" i="3"/>
  <c r="C27" i="35"/>
  <c r="I335" i="4"/>
  <c r="B49" i="4"/>
  <c r="I639" i="41"/>
  <c r="B93" i="41"/>
  <c r="I329" i="6"/>
  <c r="B43" i="6"/>
  <c r="I405" i="7"/>
  <c r="I581" i="3"/>
  <c r="B87" i="3"/>
  <c r="M93" i="42"/>
  <c r="E88" i="8"/>
  <c r="E10" i="8" s="1"/>
  <c r="B18" i="6"/>
  <c r="I18" i="6" s="1"/>
  <c r="I44" i="6"/>
  <c r="I597" i="8"/>
  <c r="B103" i="8"/>
  <c r="H105" i="1"/>
  <c r="H27" i="1" s="1"/>
  <c r="I599" i="1"/>
  <c r="B105" i="1"/>
  <c r="B27" i="1" s="1"/>
  <c r="D103" i="8"/>
  <c r="C93" i="36"/>
  <c r="G93" i="32"/>
  <c r="S651" i="42"/>
  <c r="E7" i="4"/>
  <c r="I439" i="5"/>
  <c r="I582" i="3"/>
  <c r="B88" i="3"/>
  <c r="I103" i="34"/>
  <c r="C7" i="6"/>
  <c r="B95" i="7"/>
  <c r="I95" i="7" s="1"/>
  <c r="I589" i="7"/>
  <c r="C53" i="32"/>
  <c r="C27" i="32" s="1"/>
  <c r="B26" i="4"/>
  <c r="I26" i="4" s="1"/>
  <c r="I52" i="4"/>
  <c r="L25" i="42"/>
  <c r="D418" i="4"/>
  <c r="D41" i="4"/>
  <c r="D15" i="4" s="1"/>
  <c r="D418" i="7"/>
  <c r="I409" i="5"/>
  <c r="B45" i="5"/>
  <c r="H600" i="7"/>
  <c r="D7" i="4"/>
  <c r="C10" i="32"/>
  <c r="I103" i="36"/>
  <c r="C41" i="3"/>
  <c r="C15" i="3" s="1"/>
  <c r="C93" i="1"/>
  <c r="S634" i="42"/>
  <c r="L88" i="42"/>
  <c r="I44" i="7"/>
  <c r="B18" i="7"/>
  <c r="I18" i="7" s="1"/>
  <c r="D53" i="8"/>
  <c r="I581" i="6"/>
  <c r="B87" i="6"/>
  <c r="D53" i="32"/>
  <c r="D27" i="32" s="1"/>
  <c r="H103" i="8"/>
  <c r="H25" i="8" s="1"/>
  <c r="S650" i="42"/>
  <c r="B15" i="6"/>
  <c r="I582" i="6"/>
  <c r="B88" i="6"/>
  <c r="I53" i="34"/>
  <c r="B27" i="34"/>
  <c r="C41" i="6"/>
  <c r="C15" i="6" s="1"/>
  <c r="I88" i="4"/>
  <c r="C7" i="5"/>
  <c r="G7" i="7"/>
  <c r="D340" i="7"/>
  <c r="D42" i="7"/>
  <c r="D16" i="7" s="1"/>
  <c r="D103" i="35"/>
  <c r="I103" i="35" s="1"/>
  <c r="D133" i="4"/>
  <c r="B7" i="5"/>
  <c r="I599" i="7"/>
  <c r="I599" i="41"/>
  <c r="I328" i="6"/>
  <c r="B42" i="6"/>
  <c r="B17" i="3"/>
  <c r="I17" i="3" s="1"/>
  <c r="B8" i="7"/>
  <c r="H7" i="7"/>
  <c r="I53" i="5"/>
  <c r="B27" i="5"/>
  <c r="G7" i="3"/>
  <c r="I335" i="3"/>
  <c r="B49" i="3"/>
  <c r="C444" i="7"/>
  <c r="C49" i="7"/>
  <c r="C23" i="7" s="1"/>
  <c r="D418" i="3"/>
  <c r="D41" i="3"/>
  <c r="D15" i="3" s="1"/>
  <c r="I439" i="6"/>
  <c r="C133" i="5"/>
  <c r="B18" i="4"/>
  <c r="I18" i="4" s="1"/>
  <c r="I44" i="4"/>
  <c r="I334" i="5"/>
  <c r="B48" i="5"/>
  <c r="I46" i="5"/>
  <c r="B20" i="5"/>
  <c r="I20" i="5" s="1"/>
  <c r="G600" i="6"/>
  <c r="D262" i="7"/>
  <c r="G7" i="4"/>
  <c r="R93" i="41"/>
  <c r="M93" i="41"/>
  <c r="F97" i="1"/>
  <c r="D105" i="8"/>
  <c r="F87" i="1"/>
  <c r="F102" i="1"/>
  <c r="I27" i="34" l="1"/>
  <c r="I103" i="8"/>
  <c r="I105" i="35"/>
  <c r="I41" i="5"/>
  <c r="I639" i="34"/>
  <c r="I7" i="4"/>
  <c r="B93" i="1"/>
  <c r="B23" i="4"/>
  <c r="I23" i="4" s="1"/>
  <c r="I49" i="4"/>
  <c r="D53" i="1"/>
  <c r="I443" i="1"/>
  <c r="I42" i="4"/>
  <c r="B16" i="4"/>
  <c r="I16" i="4" s="1"/>
  <c r="B86" i="6"/>
  <c r="I580" i="6"/>
  <c r="B23" i="5"/>
  <c r="I23" i="5" s="1"/>
  <c r="I49" i="5"/>
  <c r="I15" i="5"/>
  <c r="I634" i="8"/>
  <c r="E105" i="8"/>
  <c r="E27" i="8" s="1"/>
  <c r="I7" i="5"/>
  <c r="B93" i="8"/>
  <c r="H93" i="8"/>
  <c r="I41" i="6"/>
  <c r="B19" i="5"/>
  <c r="I19" i="5" s="1"/>
  <c r="I45" i="5"/>
  <c r="B19" i="4"/>
  <c r="I19" i="4" s="1"/>
  <c r="I45" i="4"/>
  <c r="S639" i="41"/>
  <c r="B16" i="7"/>
  <c r="I16" i="7" s="1"/>
  <c r="I42" i="7"/>
  <c r="B17" i="7"/>
  <c r="I17" i="7" s="1"/>
  <c r="I43" i="7"/>
  <c r="I650" i="35"/>
  <c r="B104" i="35"/>
  <c r="I104" i="35" s="1"/>
  <c r="I580" i="3"/>
  <c r="B86" i="3"/>
  <c r="I87" i="4"/>
  <c r="B9" i="4"/>
  <c r="I9" i="4" s="1"/>
  <c r="B22" i="5"/>
  <c r="I22" i="5" s="1"/>
  <c r="I48" i="5"/>
  <c r="I15" i="6"/>
  <c r="I443" i="8"/>
  <c r="I88" i="5"/>
  <c r="B10" i="5"/>
  <c r="I10" i="5" s="1"/>
  <c r="I322" i="32"/>
  <c r="B36" i="32"/>
  <c r="H105" i="8"/>
  <c r="H27" i="8" s="1"/>
  <c r="I581" i="5"/>
  <c r="B87" i="5"/>
  <c r="I650" i="32"/>
  <c r="B104" i="32"/>
  <c r="I104" i="32" s="1"/>
  <c r="B17" i="6"/>
  <c r="I17" i="6" s="1"/>
  <c r="I43" i="6"/>
  <c r="I88" i="7"/>
  <c r="B10" i="7"/>
  <c r="I10" i="7" s="1"/>
  <c r="D53" i="35"/>
  <c r="I443" i="35"/>
  <c r="I41" i="3"/>
  <c r="B86" i="5"/>
  <c r="I580" i="5"/>
  <c r="B22" i="7"/>
  <c r="I22" i="7" s="1"/>
  <c r="I48" i="7"/>
  <c r="I15" i="7"/>
  <c r="D86" i="7"/>
  <c r="I580" i="7"/>
  <c r="I650" i="36"/>
  <c r="B104" i="36"/>
  <c r="I104" i="36" s="1"/>
  <c r="G105" i="8"/>
  <c r="G27" i="8" s="1"/>
  <c r="I7" i="3"/>
  <c r="I87" i="3"/>
  <c r="B9" i="3"/>
  <c r="I9" i="3" s="1"/>
  <c r="I49" i="6"/>
  <c r="B23" i="6"/>
  <c r="I23" i="6" s="1"/>
  <c r="I86" i="4"/>
  <c r="B8" i="4"/>
  <c r="I15" i="3"/>
  <c r="B23" i="7"/>
  <c r="I23" i="7" s="1"/>
  <c r="I49" i="7"/>
  <c r="I88" i="8"/>
  <c r="I41" i="7"/>
  <c r="B16" i="5"/>
  <c r="I16" i="5" s="1"/>
  <c r="I42" i="5"/>
  <c r="I649" i="8"/>
  <c r="I42" i="6"/>
  <c r="B16" i="6"/>
  <c r="I16" i="6" s="1"/>
  <c r="B19" i="6"/>
  <c r="I19" i="6" s="1"/>
  <c r="I45" i="6"/>
  <c r="I322" i="1"/>
  <c r="B36" i="1"/>
  <c r="I88" i="6"/>
  <c r="B10" i="6"/>
  <c r="I10" i="6" s="1"/>
  <c r="I87" i="6"/>
  <c r="B9" i="6"/>
  <c r="I9" i="6" s="1"/>
  <c r="D27" i="8"/>
  <c r="I443" i="32"/>
  <c r="I88" i="3"/>
  <c r="B10" i="3"/>
  <c r="I10" i="3" s="1"/>
  <c r="I45" i="3"/>
  <c r="B19" i="3"/>
  <c r="I19" i="3" s="1"/>
  <c r="I53" i="32"/>
  <c r="B87" i="7"/>
  <c r="I581" i="7"/>
  <c r="B16" i="3"/>
  <c r="I16" i="3" s="1"/>
  <c r="I42" i="3"/>
  <c r="I7" i="6"/>
  <c r="I41" i="4"/>
  <c r="B27" i="35"/>
  <c r="I650" i="8"/>
  <c r="B104" i="8"/>
  <c r="I104" i="8" s="1"/>
  <c r="S639" i="42"/>
  <c r="L93" i="42"/>
  <c r="I49" i="3"/>
  <c r="B23" i="3"/>
  <c r="I23" i="3" s="1"/>
  <c r="B19" i="7"/>
  <c r="I19" i="7" s="1"/>
  <c r="I45" i="7"/>
  <c r="I322" i="8"/>
  <c r="B36" i="8"/>
  <c r="G93" i="8"/>
  <c r="I27" i="32"/>
  <c r="B17" i="4"/>
  <c r="I17" i="4" s="1"/>
  <c r="I43" i="4"/>
  <c r="B17" i="5"/>
  <c r="I17" i="5" s="1"/>
  <c r="I43" i="5"/>
  <c r="I639" i="35"/>
  <c r="I85" i="7"/>
  <c r="B7" i="7"/>
  <c r="I15" i="4"/>
  <c r="I650" i="34"/>
  <c r="B104" i="34"/>
  <c r="I104" i="34" s="1"/>
  <c r="I639" i="36"/>
  <c r="B93" i="36"/>
  <c r="I48" i="4"/>
  <c r="B22" i="4"/>
  <c r="I22" i="4" s="1"/>
  <c r="I639" i="32"/>
  <c r="B22" i="3"/>
  <c r="I22" i="3" s="1"/>
  <c r="I48" i="3"/>
  <c r="F90" i="1"/>
  <c r="B10" i="32" l="1"/>
  <c r="I10" i="32" s="1"/>
  <c r="I36" i="32"/>
  <c r="I86" i="6"/>
  <c r="B8" i="6"/>
  <c r="D27" i="1"/>
  <c r="I53" i="1"/>
  <c r="I7" i="7"/>
  <c r="I8" i="4"/>
  <c r="I639" i="8"/>
  <c r="I87" i="7"/>
  <c r="B9" i="7"/>
  <c r="I9" i="7" s="1"/>
  <c r="B10" i="8"/>
  <c r="I10" i="8" s="1"/>
  <c r="I36" i="8"/>
  <c r="B10" i="1"/>
  <c r="I36" i="1"/>
  <c r="C105" i="8"/>
  <c r="I599" i="8"/>
  <c r="I86" i="5"/>
  <c r="B8" i="5"/>
  <c r="D27" i="35"/>
  <c r="I27" i="35" s="1"/>
  <c r="I53" i="35"/>
  <c r="I86" i="3"/>
  <c r="B8" i="3"/>
  <c r="D8" i="7"/>
  <c r="I86" i="7"/>
  <c r="I87" i="5"/>
  <c r="B9" i="5"/>
  <c r="I9" i="5" s="1"/>
  <c r="I8" i="3" l="1"/>
  <c r="I8" i="7"/>
  <c r="I8" i="5"/>
  <c r="I105" i="8"/>
  <c r="C27" i="8"/>
  <c r="I27" i="8" s="1"/>
  <c r="I8" i="6"/>
  <c r="I416" i="8" l="1"/>
  <c r="I338" i="8"/>
  <c r="I494" i="8" l="1"/>
  <c r="I493" i="1"/>
  <c r="I494" i="1"/>
  <c r="I478" i="34"/>
  <c r="I493" i="8"/>
  <c r="E52" i="8"/>
  <c r="E26" i="8" s="1"/>
  <c r="I390" i="8"/>
  <c r="I572" i="8" l="1"/>
  <c r="I545" i="1"/>
  <c r="I348" i="34"/>
  <c r="I546" i="8"/>
  <c r="I572" i="1"/>
  <c r="I467" i="8"/>
  <c r="I452" i="34"/>
  <c r="I546" i="1"/>
  <c r="I468" i="8"/>
  <c r="I520" i="1"/>
  <c r="I519" i="8"/>
  <c r="I530" i="34"/>
  <c r="I571" i="1"/>
  <c r="I545" i="8"/>
  <c r="I519" i="1"/>
  <c r="I504" i="34"/>
  <c r="I468" i="1"/>
  <c r="I467" i="1"/>
  <c r="I520" i="8"/>
  <c r="I556" i="34"/>
  <c r="I244" i="34"/>
  <c r="I571" i="8"/>
  <c r="I166" i="34"/>
  <c r="I218" i="34"/>
  <c r="I270" i="34"/>
  <c r="I426" i="34"/>
  <c r="I296" i="34"/>
  <c r="F77" i="1" l="1"/>
  <c r="F78" i="1"/>
  <c r="I374" i="34"/>
  <c r="I77" i="1"/>
  <c r="I322" i="34"/>
  <c r="F62" i="34"/>
  <c r="I78" i="1"/>
  <c r="F78" i="8"/>
  <c r="F77" i="8"/>
  <c r="I140" i="34"/>
  <c r="I400" i="34"/>
  <c r="I62" i="34" l="1"/>
  <c r="F10" i="34"/>
  <c r="I114" i="34"/>
  <c r="F25" i="8"/>
  <c r="I77" i="8"/>
  <c r="I78" i="8"/>
  <c r="F26" i="8"/>
  <c r="B52" i="8"/>
  <c r="D52" i="8"/>
  <c r="D26" i="8" s="1"/>
  <c r="C52" i="8"/>
  <c r="C26" i="8" s="1"/>
  <c r="I52" i="8" l="1"/>
  <c r="B26" i="8"/>
  <c r="I26" i="8" s="1"/>
  <c r="I130" i="8"/>
  <c r="I129" i="8"/>
  <c r="I129" i="1" l="1"/>
  <c r="I130" i="1" l="1"/>
  <c r="I416" i="1" l="1"/>
  <c r="I338" i="1" l="1"/>
  <c r="C52" i="1"/>
  <c r="C26" i="1" s="1"/>
  <c r="I390" i="1"/>
  <c r="D52" i="1"/>
  <c r="D26" i="1" s="1"/>
  <c r="E52" i="1"/>
  <c r="E26" i="1" s="1"/>
  <c r="B52" i="1" l="1"/>
  <c r="B26" i="1" l="1"/>
  <c r="I52" i="1"/>
  <c r="C51" i="1" l="1"/>
  <c r="C25" i="1" s="1"/>
  <c r="D51" i="1"/>
  <c r="D25" i="1" s="1"/>
  <c r="I415" i="1"/>
  <c r="E51" i="1"/>
  <c r="E25" i="1" s="1"/>
  <c r="I389" i="1"/>
  <c r="I337" i="1" l="1"/>
  <c r="B51" i="1"/>
  <c r="B25" i="1" l="1"/>
  <c r="I51" i="1"/>
  <c r="E51" i="8" l="1"/>
  <c r="E25" i="8" s="1"/>
  <c r="D51" i="8"/>
  <c r="D25" i="8" s="1"/>
  <c r="I415" i="8"/>
  <c r="C51" i="8"/>
  <c r="C25" i="8" s="1"/>
  <c r="I389" i="8"/>
  <c r="I337" i="8" l="1"/>
  <c r="B51" i="8"/>
  <c r="B25" i="8" l="1"/>
  <c r="I25" i="8" s="1"/>
  <c r="I51" i="8"/>
  <c r="H36" i="34" l="1"/>
  <c r="H10" i="34" s="1"/>
  <c r="E36" i="34"/>
  <c r="E10" i="34" s="1"/>
  <c r="C36" i="34"/>
  <c r="C10" i="34" s="1"/>
  <c r="G36" i="34"/>
  <c r="G10" i="34" s="1"/>
  <c r="D36" i="34"/>
  <c r="D10" i="34" s="1"/>
  <c r="I192" i="34" l="1"/>
  <c r="B36" i="34"/>
  <c r="I36" i="34" l="1"/>
  <c r="B10" i="34"/>
  <c r="I10" i="34" s="1"/>
  <c r="I130" i="34" l="1"/>
  <c r="I129" i="34"/>
  <c r="Y53" i="43" l="1"/>
  <c r="I547" i="43" l="1"/>
  <c r="AI270" i="43"/>
  <c r="Z53" i="43"/>
  <c r="AI400" i="43"/>
  <c r="I495" i="43"/>
  <c r="AI140" i="43"/>
  <c r="V53" i="43"/>
  <c r="AI131" i="43"/>
  <c r="AC53" i="43"/>
  <c r="I556" i="43"/>
  <c r="AI443" i="43"/>
  <c r="AI339" i="43"/>
  <c r="AI235" i="43"/>
  <c r="AF53" i="43"/>
  <c r="W53" i="43"/>
  <c r="AI114" i="43"/>
  <c r="AI365" i="43"/>
  <c r="AI261" i="43"/>
  <c r="AI157" i="43"/>
  <c r="I504" i="43"/>
  <c r="AI218" i="43"/>
  <c r="AG53" i="43"/>
  <c r="X53" i="43"/>
  <c r="AI166" i="43"/>
  <c r="AI426" i="43"/>
  <c r="AI322" i="43"/>
  <c r="AA53" i="43"/>
  <c r="AH53" i="43"/>
  <c r="AI348" i="43"/>
  <c r="AI244" i="43"/>
  <c r="I573" i="43"/>
  <c r="AD53" i="43"/>
  <c r="I530" i="43"/>
  <c r="I521" i="43"/>
  <c r="AI391" i="43"/>
  <c r="AI287" i="43"/>
  <c r="AI183" i="43"/>
  <c r="AE53" i="43"/>
  <c r="AI417" i="43"/>
  <c r="AI313" i="43"/>
  <c r="AI209" i="43"/>
  <c r="I478" i="43"/>
  <c r="AI296" i="43" l="1"/>
  <c r="AI374" i="43"/>
  <c r="S322" i="43"/>
  <c r="S374" i="43"/>
  <c r="S348" i="43"/>
  <c r="S140" i="43"/>
  <c r="S166" i="43"/>
  <c r="F62" i="43"/>
  <c r="I452" i="43"/>
  <c r="F79" i="43"/>
  <c r="I469" i="43"/>
  <c r="S114" i="43"/>
  <c r="S296" i="43"/>
  <c r="AI53" i="43"/>
  <c r="AJ53" i="43" s="1"/>
  <c r="S244" i="43" l="1"/>
  <c r="S400" i="43"/>
  <c r="S218" i="43"/>
  <c r="S270" i="43"/>
  <c r="S426" i="43"/>
  <c r="F10" i="43"/>
  <c r="I62" i="43"/>
  <c r="P88" i="43"/>
  <c r="S582" i="43"/>
  <c r="I114" i="43"/>
  <c r="I426" i="43"/>
  <c r="I322" i="43"/>
  <c r="I244" i="43"/>
  <c r="I348" i="43"/>
  <c r="F27" i="43"/>
  <c r="I79" i="43"/>
  <c r="P105" i="43"/>
  <c r="P27" i="43" s="1"/>
  <c r="S599" i="43"/>
  <c r="I270" i="43"/>
  <c r="I374" i="43"/>
  <c r="I218" i="43"/>
  <c r="I166" i="43"/>
  <c r="I140" i="43"/>
  <c r="I400" i="43"/>
  <c r="I296" i="43"/>
  <c r="AF36" i="43"/>
  <c r="Z36" i="43"/>
  <c r="AA36" i="43"/>
  <c r="P10" i="43" l="1"/>
  <c r="S88" i="43"/>
  <c r="AH36" i="43"/>
  <c r="AD36" i="43"/>
  <c r="R36" i="43"/>
  <c r="R10" i="43" s="1"/>
  <c r="Q36" i="43" l="1"/>
  <c r="Q10" i="43" s="1"/>
  <c r="X36" i="43"/>
  <c r="Y36" i="43"/>
  <c r="AE36" i="43"/>
  <c r="W36" i="43"/>
  <c r="AC36" i="43"/>
  <c r="V36" i="43"/>
  <c r="AG36" i="43"/>
  <c r="N36" i="43"/>
  <c r="N10" i="43" s="1"/>
  <c r="O36" i="43"/>
  <c r="O10" i="43" s="1"/>
  <c r="H36" i="43" l="1"/>
  <c r="H10" i="43" s="1"/>
  <c r="C36" i="43"/>
  <c r="C10" i="43" s="1"/>
  <c r="AI192" i="43"/>
  <c r="G36" i="43"/>
  <c r="G10" i="43" s="1"/>
  <c r="M36" i="43"/>
  <c r="M10" i="43" s="1"/>
  <c r="AI36" i="43"/>
  <c r="S192" i="43" l="1"/>
  <c r="L36" i="43"/>
  <c r="D36" i="43"/>
  <c r="D10" i="43" s="1"/>
  <c r="E36" i="43"/>
  <c r="E10" i="43" s="1"/>
  <c r="L10" i="43" l="1"/>
  <c r="S10" i="43" s="1"/>
  <c r="S36" i="43"/>
  <c r="AJ36" i="43" s="1"/>
  <c r="I192" i="43"/>
  <c r="B36" i="43"/>
  <c r="AI155" i="43"/>
  <c r="AI441" i="43"/>
  <c r="AI337" i="43"/>
  <c r="AI311" i="43" l="1"/>
  <c r="AI415" i="43"/>
  <c r="I519" i="43"/>
  <c r="AI233" i="43"/>
  <c r="AI181" i="43"/>
  <c r="I571" i="43"/>
  <c r="AI389" i="43"/>
  <c r="AI363" i="43"/>
  <c r="B10" i="43"/>
  <c r="I10" i="43" s="1"/>
  <c r="T10" i="43" s="1"/>
  <c r="I36" i="43"/>
  <c r="I545" i="43"/>
  <c r="AI285" i="43"/>
  <c r="AI207" i="43"/>
  <c r="AI259" i="43"/>
  <c r="I493" i="43"/>
  <c r="F77" i="43" l="1"/>
  <c r="I467" i="43"/>
  <c r="I494" i="43" l="1"/>
  <c r="I520" i="43"/>
  <c r="I572" i="43"/>
  <c r="AI260" i="43"/>
  <c r="F25" i="43"/>
  <c r="I25" i="43" s="1"/>
  <c r="I77" i="43"/>
  <c r="P103" i="43"/>
  <c r="S597" i="43"/>
  <c r="AI156" i="43"/>
  <c r="AI208" i="43"/>
  <c r="AI182" i="43"/>
  <c r="AI286" i="43"/>
  <c r="I546" i="43"/>
  <c r="AI234" i="43"/>
  <c r="AI390" i="43"/>
  <c r="AI364" i="43"/>
  <c r="AI312" i="43"/>
  <c r="AI338" i="43" l="1"/>
  <c r="P25" i="43"/>
  <c r="S103" i="43"/>
  <c r="AI442" i="43"/>
  <c r="F78" i="43"/>
  <c r="I468" i="43"/>
  <c r="AI416" i="43"/>
  <c r="X52" i="43"/>
  <c r="F26" i="43" l="1"/>
  <c r="I78" i="43"/>
  <c r="P104" i="43"/>
  <c r="S598" i="43"/>
  <c r="AH52" i="43" l="1"/>
  <c r="AF52" i="43"/>
  <c r="AA52" i="43"/>
  <c r="P26" i="43"/>
  <c r="S104" i="43"/>
  <c r="AH51" i="43"/>
  <c r="Y52" i="43"/>
  <c r="AD52" i="43"/>
  <c r="AG52" i="43"/>
  <c r="Q52" i="43"/>
  <c r="Q26" i="43" s="1"/>
  <c r="W52" i="43"/>
  <c r="AC52" i="43"/>
  <c r="Z52" i="43"/>
  <c r="AE52" i="43"/>
  <c r="X51" i="43" l="1"/>
  <c r="R52" i="43"/>
  <c r="R26" i="43" s="1"/>
  <c r="N52" i="43"/>
  <c r="N26" i="43" s="1"/>
  <c r="W51" i="43"/>
  <c r="Y51" i="43"/>
  <c r="AC51" i="43"/>
  <c r="O52" i="43"/>
  <c r="O26" i="43" s="1"/>
  <c r="Z51" i="43"/>
  <c r="AD51" i="43"/>
  <c r="M52" i="43"/>
  <c r="M26" i="43" s="1"/>
  <c r="AE51" i="43"/>
  <c r="AA51" i="43"/>
  <c r="AG51" i="43"/>
  <c r="V52" i="43"/>
  <c r="AI52" i="43" s="1"/>
  <c r="AI130" i="43"/>
  <c r="AF51" i="43"/>
  <c r="M51" i="43" l="1"/>
  <c r="M25" i="43" s="1"/>
  <c r="L52" i="43"/>
  <c r="S130" i="43"/>
  <c r="V51" i="43"/>
  <c r="AI51" i="43" s="1"/>
  <c r="AI129" i="43"/>
  <c r="O51" i="43"/>
  <c r="O25" i="43" s="1"/>
  <c r="R51" i="43"/>
  <c r="R25" i="43" s="1"/>
  <c r="N51" i="43"/>
  <c r="N25" i="43" s="1"/>
  <c r="Q51" i="43"/>
  <c r="Q25" i="43" s="1"/>
  <c r="L26" i="43" l="1"/>
  <c r="S26" i="43" s="1"/>
  <c r="S52" i="43"/>
  <c r="AJ52" i="43" s="1"/>
  <c r="L51" i="43"/>
  <c r="S129" i="43"/>
  <c r="D105" i="43"/>
  <c r="D27" i="43" s="1"/>
  <c r="L25" i="43" l="1"/>
  <c r="S25" i="43" s="1"/>
  <c r="S51" i="43"/>
  <c r="AJ51" i="43" s="1"/>
  <c r="N105" i="43"/>
  <c r="N27" i="43" s="1"/>
  <c r="I625" i="43" l="1"/>
  <c r="B105" i="43"/>
  <c r="S625" i="43" l="1"/>
  <c r="AG625" i="43" s="1"/>
  <c r="L105" i="43"/>
  <c r="B27" i="43"/>
  <c r="I27" i="43" s="1"/>
  <c r="I105" i="43"/>
  <c r="L27" i="43" l="1"/>
  <c r="S27" i="43" s="1"/>
  <c r="S105" i="43"/>
  <c r="I478" i="41" l="1"/>
  <c r="I452" i="41"/>
  <c r="I495" i="41"/>
  <c r="I504" i="41"/>
  <c r="I530" i="41"/>
  <c r="I556" i="41"/>
  <c r="I547" i="41"/>
  <c r="F79" i="41"/>
  <c r="I469" i="41"/>
  <c r="I521" i="41"/>
  <c r="I573" i="41"/>
  <c r="AH36" i="41" l="1"/>
  <c r="AI391" i="41"/>
  <c r="AI287" i="41"/>
  <c r="AI183" i="41"/>
  <c r="AC53" i="41"/>
  <c r="AI313" i="41"/>
  <c r="P88" i="41"/>
  <c r="S582" i="41"/>
  <c r="AC36" i="41"/>
  <c r="AA53" i="41"/>
  <c r="F27" i="41"/>
  <c r="I79" i="41"/>
  <c r="AI374" i="41"/>
  <c r="AA36" i="41"/>
  <c r="AD53" i="41"/>
  <c r="AE53" i="41"/>
  <c r="AG36" i="41"/>
  <c r="AG53" i="41"/>
  <c r="X53" i="41"/>
  <c r="AI417" i="41"/>
  <c r="AI209" i="41"/>
  <c r="AE36" i="41"/>
  <c r="AI443" i="41"/>
  <c r="AI339" i="41"/>
  <c r="AI235" i="41"/>
  <c r="Z53" i="41"/>
  <c r="W53" i="41"/>
  <c r="AI400" i="41"/>
  <c r="AD36" i="41"/>
  <c r="Y53" i="41"/>
  <c r="AF53" i="41"/>
  <c r="F62" i="41"/>
  <c r="AI348" i="41"/>
  <c r="AI426" i="41"/>
  <c r="AI322" i="41"/>
  <c r="AI218" i="41"/>
  <c r="Z36" i="41"/>
  <c r="AH53" i="41"/>
  <c r="AI244" i="41"/>
  <c r="AI270" i="41"/>
  <c r="W36" i="41"/>
  <c r="V36" i="41"/>
  <c r="AI114" i="41"/>
  <c r="V53" i="41"/>
  <c r="AI131" i="41"/>
  <c r="AI140" i="41"/>
  <c r="AI365" i="41"/>
  <c r="AI261" i="41"/>
  <c r="AI157" i="41"/>
  <c r="AI296" i="41" l="1"/>
  <c r="X36" i="41"/>
  <c r="AF36" i="41"/>
  <c r="Y36" i="41"/>
  <c r="AI166" i="41"/>
  <c r="AI192" i="41"/>
  <c r="AI53" i="41"/>
  <c r="AJ53" i="41" s="1"/>
  <c r="AI36" i="41"/>
  <c r="P105" i="41"/>
  <c r="P27" i="41" s="1"/>
  <c r="S599" i="41"/>
  <c r="L36" i="41"/>
  <c r="S114" i="41"/>
  <c r="F10" i="41"/>
  <c r="I62" i="41"/>
  <c r="P10" i="41"/>
  <c r="S88" i="41"/>
  <c r="S270" i="41" l="1"/>
  <c r="R36" i="41"/>
  <c r="R10" i="41" s="1"/>
  <c r="S192" i="41"/>
  <c r="S400" i="41"/>
  <c r="S296" i="41"/>
  <c r="N36" i="41"/>
  <c r="N10" i="41" s="1"/>
  <c r="O36" i="41"/>
  <c r="O10" i="41" s="1"/>
  <c r="S166" i="41"/>
  <c r="S426" i="41"/>
  <c r="Q36" i="41"/>
  <c r="Q10" i="41" s="1"/>
  <c r="S322" i="41"/>
  <c r="S244" i="41"/>
  <c r="S348" i="41"/>
  <c r="S374" i="41"/>
  <c r="M36" i="41"/>
  <c r="M10" i="41" s="1"/>
  <c r="S218" i="41"/>
  <c r="L10" i="41"/>
  <c r="C36" i="41"/>
  <c r="C10" i="41" s="1"/>
  <c r="I244" i="41"/>
  <c r="H36" i="41"/>
  <c r="H10" i="41" s="1"/>
  <c r="I348" i="41"/>
  <c r="I192" i="41"/>
  <c r="D36" i="41"/>
  <c r="D10" i="41" s="1"/>
  <c r="G36" i="41"/>
  <c r="G10" i="41" s="1"/>
  <c r="I140" i="41"/>
  <c r="I426" i="41"/>
  <c r="S140" i="41"/>
  <c r="E36" i="41"/>
  <c r="E10" i="41" s="1"/>
  <c r="I218" i="41"/>
  <c r="I400" i="41"/>
  <c r="I270" i="41"/>
  <c r="I322" i="41"/>
  <c r="I166" i="41"/>
  <c r="I296" i="41"/>
  <c r="I374" i="41"/>
  <c r="S36" i="41" l="1"/>
  <c r="AJ36" i="41" s="1"/>
  <c r="S10" i="41"/>
  <c r="B36" i="41"/>
  <c r="I114" i="41"/>
  <c r="B10" i="41" l="1"/>
  <c r="I10" i="41" s="1"/>
  <c r="T10" i="41" s="1"/>
  <c r="I36" i="41"/>
  <c r="D105" i="41"/>
  <c r="D27" i="41" s="1"/>
  <c r="N105" i="41" l="1"/>
  <c r="N27" i="41" s="1"/>
  <c r="I625" i="41" l="1"/>
  <c r="B105" i="41"/>
  <c r="S625" i="41" l="1"/>
  <c r="AG625" i="41" s="1"/>
  <c r="L105" i="41"/>
  <c r="B27" i="41"/>
  <c r="I27" i="41" s="1"/>
  <c r="I105" i="41"/>
  <c r="L27" i="41" l="1"/>
  <c r="S27" i="41" s="1"/>
  <c r="S105" i="41"/>
  <c r="I571" i="41" l="1"/>
  <c r="I545" i="41"/>
  <c r="I493" i="41"/>
  <c r="I519" i="41"/>
  <c r="I467" i="41"/>
  <c r="AI389" i="41" l="1"/>
  <c r="AI233" i="41"/>
  <c r="AI311" i="41"/>
  <c r="AI415" i="41"/>
  <c r="AI155" i="41"/>
  <c r="AI259" i="41"/>
  <c r="AI337" i="41"/>
  <c r="AI441" i="41"/>
  <c r="AI363" i="41"/>
  <c r="AI181" i="41"/>
  <c r="AI285" i="41"/>
  <c r="AI207" i="41"/>
  <c r="F77" i="41"/>
  <c r="P103" i="41" l="1"/>
  <c r="S597" i="41"/>
  <c r="F25" i="41"/>
  <c r="I77" i="41"/>
  <c r="Z51" i="41"/>
  <c r="AA51" i="41"/>
  <c r="X51" i="41"/>
  <c r="AF51" i="41"/>
  <c r="Y51" i="41"/>
  <c r="AG51" i="41" l="1"/>
  <c r="AE51" i="41"/>
  <c r="V51" i="41"/>
  <c r="W51" i="41"/>
  <c r="AC51" i="41"/>
  <c r="AD51" i="41"/>
  <c r="AH51" i="41"/>
  <c r="P25" i="41"/>
  <c r="S103" i="41"/>
  <c r="M51" i="41"/>
  <c r="M25" i="41" s="1"/>
  <c r="R51" i="41"/>
  <c r="R25" i="41" s="1"/>
  <c r="O51" i="41"/>
  <c r="O25" i="41" s="1"/>
  <c r="N51" i="41"/>
  <c r="N25" i="41" s="1"/>
  <c r="Q51" i="41"/>
  <c r="Q25" i="41" s="1"/>
  <c r="AI129" i="41" l="1"/>
  <c r="AI51" i="41"/>
  <c r="L51" i="41"/>
  <c r="S129" i="41"/>
  <c r="G51" i="41" l="1"/>
  <c r="G25" i="41" s="1"/>
  <c r="L25" i="41"/>
  <c r="S25" i="41" s="1"/>
  <c r="S51" i="41"/>
  <c r="AJ51" i="41" s="1"/>
  <c r="B51" i="41"/>
  <c r="C51" i="41"/>
  <c r="C25" i="41" s="1"/>
  <c r="E51" i="41"/>
  <c r="E25" i="41" s="1"/>
  <c r="D51" i="41"/>
  <c r="D25" i="41" s="1"/>
  <c r="H51" i="41"/>
  <c r="H25" i="41" s="1"/>
  <c r="I129" i="41" l="1"/>
  <c r="B25" i="41"/>
  <c r="I25" i="41" s="1"/>
  <c r="I51" i="41"/>
  <c r="AI260" i="41" l="1"/>
  <c r="AI390" i="41"/>
  <c r="AI234" i="41" l="1"/>
  <c r="I468" i="41"/>
  <c r="AI156" i="41"/>
  <c r="AI416" i="41"/>
  <c r="AI338" i="41"/>
  <c r="AI208" i="41"/>
  <c r="AI286" i="41"/>
  <c r="AI312" i="41"/>
  <c r="AI364" i="41"/>
  <c r="AI182" i="41"/>
  <c r="AI442" i="41"/>
  <c r="I572" i="41" l="1"/>
  <c r="I520" i="41"/>
  <c r="I546" i="41"/>
  <c r="AD52" i="41" l="1"/>
  <c r="I494" i="41"/>
  <c r="F78" i="41"/>
  <c r="AE52" i="41"/>
  <c r="AA52" i="41"/>
  <c r="Y52" i="41"/>
  <c r="AH52" i="41"/>
  <c r="V52" i="41"/>
  <c r="AC52" i="41"/>
  <c r="W52" i="41"/>
  <c r="AG52" i="41"/>
  <c r="X52" i="41"/>
  <c r="AF52" i="41"/>
  <c r="Z52" i="41"/>
  <c r="AI52" i="41" l="1"/>
  <c r="F26" i="41"/>
  <c r="I78" i="41"/>
  <c r="AI130" i="41"/>
  <c r="P104" i="41"/>
  <c r="S598" i="41"/>
  <c r="I573" i="42" l="1"/>
  <c r="I478" i="42"/>
  <c r="I504" i="42"/>
  <c r="I521" i="42"/>
  <c r="I452" i="42"/>
  <c r="I469" i="42"/>
  <c r="I530" i="42"/>
  <c r="I547" i="42"/>
  <c r="P26" i="41"/>
  <c r="S104" i="41"/>
  <c r="I495" i="42"/>
  <c r="I556" i="42"/>
  <c r="AI374" i="42" l="1"/>
  <c r="AI270" i="42"/>
  <c r="AI166" i="42"/>
  <c r="AI114" i="42"/>
  <c r="AI426" i="42"/>
  <c r="P88" i="42"/>
  <c r="S582" i="42"/>
  <c r="AI296" i="42"/>
  <c r="AI322" i="42"/>
  <c r="AI218" i="42"/>
  <c r="F79" i="42"/>
  <c r="AI400" i="42"/>
  <c r="AI140" i="42"/>
  <c r="F62" i="42"/>
  <c r="AI348" i="42" l="1"/>
  <c r="AI244" i="42"/>
  <c r="S426" i="42"/>
  <c r="F10" i="42"/>
  <c r="I62" i="42"/>
  <c r="P10" i="42"/>
  <c r="S88" i="42"/>
  <c r="S218" i="42"/>
  <c r="S296" i="42"/>
  <c r="P105" i="42"/>
  <c r="P27" i="42" s="1"/>
  <c r="S599" i="42"/>
  <c r="S114" i="42"/>
  <c r="S374" i="42"/>
  <c r="S348" i="42"/>
  <c r="F27" i="42"/>
  <c r="I79" i="42"/>
  <c r="I339" i="36"/>
  <c r="I417" i="36"/>
  <c r="I443" i="36"/>
  <c r="S322" i="42" l="1"/>
  <c r="S400" i="42"/>
  <c r="S270" i="42"/>
  <c r="S244" i="42"/>
  <c r="S166" i="42"/>
  <c r="S140" i="42"/>
  <c r="I322" i="42"/>
  <c r="I244" i="42"/>
  <c r="I400" i="42"/>
  <c r="I166" i="42"/>
  <c r="I493" i="32"/>
  <c r="I426" i="42"/>
  <c r="I218" i="42"/>
  <c r="I114" i="42"/>
  <c r="I348" i="42"/>
  <c r="I131" i="36"/>
  <c r="I494" i="32"/>
  <c r="I270" i="42"/>
  <c r="I374" i="42"/>
  <c r="I140" i="42"/>
  <c r="I478" i="35"/>
  <c r="I296" i="42"/>
  <c r="E53" i="36"/>
  <c r="E27" i="36" s="1"/>
  <c r="D53" i="36"/>
  <c r="C53" i="36"/>
  <c r="C27" i="36" s="1"/>
  <c r="I530" i="36" l="1"/>
  <c r="I468" i="32"/>
  <c r="I545" i="32"/>
  <c r="I504" i="35"/>
  <c r="I572" i="32"/>
  <c r="I467" i="32"/>
  <c r="I556" i="35"/>
  <c r="I546" i="32"/>
  <c r="I452" i="36"/>
  <c r="F62" i="36"/>
  <c r="I556" i="36"/>
  <c r="I571" i="32"/>
  <c r="I519" i="32"/>
  <c r="I530" i="35"/>
  <c r="I452" i="35"/>
  <c r="F62" i="35"/>
  <c r="I520" i="32"/>
  <c r="I504" i="36"/>
  <c r="I166" i="36"/>
  <c r="I218" i="36"/>
  <c r="I140" i="36"/>
  <c r="I244" i="35"/>
  <c r="I322" i="35"/>
  <c r="I270" i="36"/>
  <c r="I244" i="36"/>
  <c r="I296" i="35"/>
  <c r="I426" i="36"/>
  <c r="I218" i="35"/>
  <c r="I270" i="35"/>
  <c r="I426" i="35"/>
  <c r="I114" i="35"/>
  <c r="I166" i="35"/>
  <c r="I348" i="35"/>
  <c r="I296" i="36"/>
  <c r="I348" i="36"/>
  <c r="I322" i="36"/>
  <c r="I374" i="35"/>
  <c r="I374" i="36" l="1"/>
  <c r="F10" i="35"/>
  <c r="I62" i="35"/>
  <c r="I400" i="35"/>
  <c r="I391" i="36"/>
  <c r="B53" i="36"/>
  <c r="F10" i="36"/>
  <c r="I62" i="36"/>
  <c r="I140" i="35"/>
  <c r="I400" i="36"/>
  <c r="I114" i="36"/>
  <c r="F77" i="32"/>
  <c r="F78" i="32"/>
  <c r="I78" i="32" l="1"/>
  <c r="F26" i="32"/>
  <c r="I77" i="32"/>
  <c r="F25" i="32"/>
  <c r="I53" i="36"/>
  <c r="Z36" i="42" l="1"/>
  <c r="Y36" i="42"/>
  <c r="X36" i="42"/>
  <c r="AA36" i="42"/>
  <c r="AF36" i="42"/>
  <c r="W36" i="42" l="1"/>
  <c r="V36" i="42"/>
  <c r="AD36" i="42"/>
  <c r="AE36" i="42"/>
  <c r="AH36" i="42"/>
  <c r="AG36" i="42"/>
  <c r="AC36" i="42"/>
  <c r="Q36" i="42"/>
  <c r="Q10" i="42" s="1"/>
  <c r="M36" i="42"/>
  <c r="M10" i="42" s="1"/>
  <c r="R36" i="42"/>
  <c r="R10" i="42" s="1"/>
  <c r="O36" i="42"/>
  <c r="O10" i="42" s="1"/>
  <c r="N36" i="42"/>
  <c r="N10" i="42" s="1"/>
  <c r="AI36" i="42" l="1"/>
  <c r="AI192" i="42"/>
  <c r="S192" i="42"/>
  <c r="L36" i="42"/>
  <c r="H36" i="42" l="1"/>
  <c r="H10" i="42" s="1"/>
  <c r="B36" i="42"/>
  <c r="G36" i="42"/>
  <c r="G10" i="42" s="1"/>
  <c r="L10" i="42"/>
  <c r="S10" i="42" s="1"/>
  <c r="S36" i="42"/>
  <c r="AJ36" i="42" s="1"/>
  <c r="D36" i="42"/>
  <c r="D10" i="42" s="1"/>
  <c r="E36" i="42"/>
  <c r="E10" i="42" s="1"/>
  <c r="C36" i="42"/>
  <c r="C10" i="42" s="1"/>
  <c r="B10" i="42" l="1"/>
  <c r="I10" i="42" s="1"/>
  <c r="T10" i="42" s="1"/>
  <c r="I36" i="42"/>
  <c r="I192" i="42"/>
  <c r="I130" i="32" l="1"/>
  <c r="I129" i="32"/>
  <c r="C51" i="32" l="1"/>
  <c r="C25" i="32" s="1"/>
  <c r="D51" i="32"/>
  <c r="D25" i="32" s="1"/>
  <c r="I416" i="32"/>
  <c r="I415" i="32"/>
  <c r="E51" i="32"/>
  <c r="E25" i="32" s="1"/>
  <c r="I337" i="32" l="1"/>
  <c r="B51" i="32"/>
  <c r="I338" i="32"/>
  <c r="I389" i="32"/>
  <c r="D52" i="32"/>
  <c r="D26" i="32" s="1"/>
  <c r="C52" i="32"/>
  <c r="C26" i="32" s="1"/>
  <c r="E52" i="32"/>
  <c r="E26" i="32" s="1"/>
  <c r="B25" i="32" l="1"/>
  <c r="I25" i="32" s="1"/>
  <c r="I51" i="32"/>
  <c r="I390" i="32" l="1"/>
  <c r="B52" i="32"/>
  <c r="B26" i="32" l="1"/>
  <c r="I26" i="32" s="1"/>
  <c r="I52" i="32"/>
  <c r="I129" i="35" l="1"/>
  <c r="I493" i="35" l="1"/>
  <c r="C51" i="35"/>
  <c r="C25" i="35" s="1"/>
  <c r="D51" i="35"/>
  <c r="D25" i="35" s="1"/>
  <c r="E51" i="35"/>
  <c r="E25" i="35" s="1"/>
  <c r="I415" i="35"/>
  <c r="I467" i="35" l="1"/>
  <c r="I337" i="35"/>
  <c r="B51" i="35"/>
  <c r="I389" i="35"/>
  <c r="I571" i="35"/>
  <c r="I545" i="35"/>
  <c r="I519" i="35"/>
  <c r="I494" i="35" l="1"/>
  <c r="B25" i="35"/>
  <c r="I51" i="35"/>
  <c r="F77" i="35"/>
  <c r="I416" i="35"/>
  <c r="E52" i="35"/>
  <c r="E26" i="35" s="1"/>
  <c r="I130" i="35" l="1"/>
  <c r="F25" i="35"/>
  <c r="I77" i="35"/>
  <c r="I546" i="35"/>
  <c r="C52" i="35"/>
  <c r="C26" i="35" s="1"/>
  <c r="I338" i="35"/>
  <c r="B52" i="35"/>
  <c r="I468" i="35"/>
  <c r="I25" i="35"/>
  <c r="I520" i="35"/>
  <c r="D52" i="35"/>
  <c r="D26" i="35" s="1"/>
  <c r="I572" i="35"/>
  <c r="I390" i="35" l="1"/>
  <c r="F78" i="35"/>
  <c r="B26" i="35"/>
  <c r="I52" i="35"/>
  <c r="F26" i="35" l="1"/>
  <c r="I26" i="35" s="1"/>
  <c r="I78" i="35"/>
  <c r="C36" i="35" l="1"/>
  <c r="C10" i="35" s="1"/>
  <c r="G36" i="35"/>
  <c r="G10" i="35" s="1"/>
  <c r="E36" i="35"/>
  <c r="E10" i="35" s="1"/>
  <c r="H36" i="35"/>
  <c r="H10" i="35" s="1"/>
  <c r="B36" i="35" l="1"/>
  <c r="D36" i="35"/>
  <c r="D10" i="35" s="1"/>
  <c r="I36" i="35" l="1"/>
  <c r="B10" i="35"/>
  <c r="I10" i="35" s="1"/>
  <c r="I192" i="35"/>
  <c r="I416" i="36" l="1"/>
  <c r="I338" i="36"/>
  <c r="I129" i="36" l="1"/>
  <c r="E52" i="36"/>
  <c r="E26" i="36" s="1"/>
  <c r="D105" i="36"/>
  <c r="D27" i="36" s="1"/>
  <c r="I572" i="36" l="1"/>
  <c r="I520" i="36"/>
  <c r="I468" i="36"/>
  <c r="F78" i="36"/>
  <c r="I390" i="36"/>
  <c r="I546" i="36"/>
  <c r="I625" i="36"/>
  <c r="B105" i="36"/>
  <c r="B52" i="36"/>
  <c r="D52" i="36"/>
  <c r="D26" i="36" s="1"/>
  <c r="F26" i="36" l="1"/>
  <c r="I78" i="36"/>
  <c r="B26" i="36"/>
  <c r="C52" i="36"/>
  <c r="C26" i="36" s="1"/>
  <c r="I130" i="36"/>
  <c r="I105" i="36"/>
  <c r="B27" i="36"/>
  <c r="I27" i="36" s="1"/>
  <c r="I26" i="36" l="1"/>
  <c r="I52" i="36"/>
  <c r="E51" i="36" l="1"/>
  <c r="E25" i="36" s="1"/>
  <c r="C51" i="36"/>
  <c r="C25" i="36" s="1"/>
  <c r="I415" i="36"/>
  <c r="D51" i="36"/>
  <c r="D25" i="36" s="1"/>
  <c r="I571" i="36" l="1"/>
  <c r="I337" i="36"/>
  <c r="B51" i="36"/>
  <c r="I389" i="36"/>
  <c r="I545" i="36"/>
  <c r="I519" i="36"/>
  <c r="I467" i="36"/>
  <c r="B25" i="36" l="1"/>
  <c r="I51" i="36"/>
  <c r="F77" i="36"/>
  <c r="I77" i="36" l="1"/>
  <c r="F25" i="36"/>
  <c r="I25" i="36"/>
  <c r="C36" i="36" l="1"/>
  <c r="C10" i="36" s="1"/>
  <c r="H36" i="36"/>
  <c r="H10" i="36" s="1"/>
  <c r="G36" i="36"/>
  <c r="G10" i="36" s="1"/>
  <c r="E36" i="36"/>
  <c r="E10" i="36" s="1"/>
  <c r="B36" i="36" l="1"/>
  <c r="D36" i="36"/>
  <c r="D10" i="36" s="1"/>
  <c r="I36" i="36" l="1"/>
  <c r="B10" i="36"/>
  <c r="I10" i="36" s="1"/>
  <c r="I192" i="36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545" i="42" l="1"/>
  <c r="I571" i="42"/>
  <c r="I493" i="42"/>
  <c r="I519" i="42"/>
  <c r="I467" i="42"/>
  <c r="F77" i="42" l="1"/>
  <c r="F25" i="42" l="1"/>
  <c r="I25" i="42" s="1"/>
  <c r="I77" i="42"/>
  <c r="P103" i="42"/>
  <c r="S597" i="42"/>
  <c r="I494" i="42" l="1"/>
  <c r="P25" i="42"/>
  <c r="S25" i="42" s="1"/>
  <c r="S103" i="42"/>
  <c r="I468" i="42"/>
  <c r="I520" i="42"/>
  <c r="I546" i="42"/>
  <c r="I572" i="42"/>
  <c r="F78" i="42" l="1"/>
  <c r="F26" i="42" l="1"/>
  <c r="I78" i="42"/>
  <c r="P104" i="42"/>
  <c r="S598" i="42"/>
  <c r="I311" i="2" l="1"/>
  <c r="B51" i="2"/>
  <c r="B314" i="2"/>
  <c r="I441" i="2"/>
  <c r="B444" i="2"/>
  <c r="P26" i="42"/>
  <c r="S104" i="42"/>
  <c r="I51" i="2" l="1"/>
  <c r="I311" i="4" l="1"/>
  <c r="B314" i="4"/>
  <c r="B51" i="4"/>
  <c r="I441" i="3"/>
  <c r="B444" i="3"/>
  <c r="I441" i="4"/>
  <c r="B444" i="4"/>
  <c r="I311" i="5" l="1"/>
  <c r="B51" i="5"/>
  <c r="B314" i="5"/>
  <c r="I51" i="4"/>
  <c r="I311" i="3"/>
  <c r="B314" i="3"/>
  <c r="B51" i="3"/>
  <c r="I441" i="5"/>
  <c r="B444" i="5"/>
  <c r="I440" i="35"/>
  <c r="I310" i="1"/>
  <c r="I440" i="1" l="1"/>
  <c r="I441" i="6"/>
  <c r="B444" i="6"/>
  <c r="I51" i="3"/>
  <c r="I51" i="5"/>
  <c r="I311" i="6"/>
  <c r="B51" i="6"/>
  <c r="B314" i="6"/>
  <c r="I310" i="32"/>
  <c r="I310" i="35"/>
  <c r="I440" i="32" l="1"/>
  <c r="I51" i="6"/>
  <c r="I311" i="7"/>
  <c r="B51" i="7"/>
  <c r="B314" i="7"/>
  <c r="I441" i="7"/>
  <c r="B444" i="7"/>
  <c r="I51" i="7" l="1"/>
  <c r="I416" i="34" l="1"/>
  <c r="I338" i="34" l="1"/>
  <c r="I494" i="34"/>
  <c r="C52" i="34"/>
  <c r="C26" i="34" s="1"/>
  <c r="D52" i="34"/>
  <c r="D26" i="34" s="1"/>
  <c r="E52" i="34"/>
  <c r="E26" i="34" s="1"/>
  <c r="I572" i="34" l="1"/>
  <c r="I493" i="34"/>
  <c r="I468" i="34"/>
  <c r="F78" i="34"/>
  <c r="I390" i="34"/>
  <c r="I520" i="34"/>
  <c r="I546" i="34"/>
  <c r="B52" i="34"/>
  <c r="D51" i="34"/>
  <c r="D25" i="34" s="1"/>
  <c r="I415" i="34"/>
  <c r="C51" i="34"/>
  <c r="C25" i="34" s="1"/>
  <c r="E51" i="34"/>
  <c r="E25" i="34" s="1"/>
  <c r="I337" i="34" l="1"/>
  <c r="B51" i="34"/>
  <c r="I78" i="34"/>
  <c r="F26" i="34"/>
  <c r="I571" i="34"/>
  <c r="I545" i="34"/>
  <c r="I519" i="34"/>
  <c r="B26" i="34"/>
  <c r="I52" i="34"/>
  <c r="I389" i="34"/>
  <c r="I467" i="34"/>
  <c r="I440" i="34"/>
  <c r="I26" i="34" l="1"/>
  <c r="F77" i="34"/>
  <c r="I51" i="34"/>
  <c r="B25" i="34"/>
  <c r="I77" i="34" l="1"/>
  <c r="F25" i="34"/>
  <c r="I25" i="34" s="1"/>
  <c r="I310" i="34" l="1"/>
  <c r="I310" i="8" l="1"/>
  <c r="I440" i="8" l="1"/>
  <c r="I310" i="36" l="1"/>
  <c r="I440" i="36" l="1"/>
  <c r="AD51" i="40" l="1"/>
  <c r="Z51" i="40"/>
  <c r="AE51" i="40"/>
  <c r="W51" i="40" l="1"/>
  <c r="AI181" i="40"/>
  <c r="V51" i="40"/>
  <c r="AI129" i="40"/>
  <c r="Y51" i="40"/>
  <c r="AI337" i="40"/>
  <c r="AI155" i="40"/>
  <c r="AI259" i="40"/>
  <c r="I572" i="40"/>
  <c r="AG51" i="40"/>
  <c r="AF51" i="40"/>
  <c r="I494" i="40"/>
  <c r="AA51" i="40"/>
  <c r="AI441" i="40"/>
  <c r="I493" i="40"/>
  <c r="AI207" i="40"/>
  <c r="I545" i="40"/>
  <c r="AI363" i="40"/>
  <c r="AI415" i="40"/>
  <c r="I520" i="40"/>
  <c r="AC51" i="40"/>
  <c r="AI389" i="40"/>
  <c r="AI311" i="40"/>
  <c r="I467" i="40"/>
  <c r="I468" i="40"/>
  <c r="I546" i="40"/>
  <c r="X51" i="40"/>
  <c r="AI233" i="40"/>
  <c r="I519" i="40"/>
  <c r="AH51" i="40"/>
  <c r="AI285" i="40"/>
  <c r="I571" i="40"/>
  <c r="AI156" i="40"/>
  <c r="O51" i="40"/>
  <c r="O25" i="40" s="1"/>
  <c r="M51" i="40"/>
  <c r="M25" i="40" s="1"/>
  <c r="N51" i="40"/>
  <c r="N25" i="40" s="1"/>
  <c r="R51" i="40"/>
  <c r="R25" i="40" s="1"/>
  <c r="Q51" i="40"/>
  <c r="Q25" i="40" s="1"/>
  <c r="AI286" i="40" l="1"/>
  <c r="AI416" i="40"/>
  <c r="AI208" i="40"/>
  <c r="L51" i="40"/>
  <c r="S129" i="40"/>
  <c r="F78" i="40"/>
  <c r="AI234" i="40"/>
  <c r="AI364" i="40"/>
  <c r="AI260" i="40"/>
  <c r="AI338" i="40"/>
  <c r="F77" i="40"/>
  <c r="AI442" i="40"/>
  <c r="AI390" i="40"/>
  <c r="AI182" i="40"/>
  <c r="AI312" i="40"/>
  <c r="AI51" i="40"/>
  <c r="F26" i="40" l="1"/>
  <c r="I78" i="40"/>
  <c r="D51" i="40"/>
  <c r="D25" i="40" s="1"/>
  <c r="F25" i="40"/>
  <c r="I77" i="40"/>
  <c r="AF52" i="40"/>
  <c r="H51" i="40"/>
  <c r="H25" i="40" s="1"/>
  <c r="AH52" i="40"/>
  <c r="L25" i="40"/>
  <c r="S51" i="40"/>
  <c r="AJ51" i="40" s="1"/>
  <c r="W52" i="40"/>
  <c r="E51" i="40"/>
  <c r="E25" i="40" s="1"/>
  <c r="P104" i="40"/>
  <c r="S598" i="40"/>
  <c r="G51" i="40"/>
  <c r="G25" i="40" s="1"/>
  <c r="C51" i="40"/>
  <c r="C25" i="40" s="1"/>
  <c r="AE52" i="40"/>
  <c r="B51" i="40"/>
  <c r="AD52" i="40"/>
  <c r="AC52" i="40"/>
  <c r="AG52" i="40"/>
  <c r="AA52" i="40"/>
  <c r="V52" i="40"/>
  <c r="Y52" i="40"/>
  <c r="Z52" i="40"/>
  <c r="X52" i="40"/>
  <c r="P103" i="40"/>
  <c r="S597" i="40"/>
  <c r="AI130" i="40" l="1"/>
  <c r="S25" i="40"/>
  <c r="I129" i="40"/>
  <c r="AI52" i="40"/>
  <c r="B25" i="40"/>
  <c r="I25" i="40" s="1"/>
  <c r="I51" i="40"/>
  <c r="P26" i="40"/>
  <c r="S104" i="40"/>
  <c r="P25" i="40"/>
  <c r="S103" i="40"/>
  <c r="I457" i="40" l="1"/>
  <c r="I509" i="40"/>
  <c r="I527" i="40"/>
  <c r="I532" i="40"/>
  <c r="I483" i="40"/>
  <c r="I479" i="40"/>
  <c r="I535" i="40"/>
  <c r="I505" i="40"/>
  <c r="I506" i="40"/>
  <c r="I453" i="40"/>
  <c r="I454" i="40"/>
  <c r="I531" i="40"/>
  <c r="I553" i="40"/>
  <c r="I558" i="40"/>
  <c r="I475" i="40"/>
  <c r="I501" i="40"/>
  <c r="I480" i="40"/>
  <c r="I557" i="40"/>
  <c r="P90" i="40" l="1"/>
  <c r="P12" i="40" s="1"/>
  <c r="F63" i="40"/>
  <c r="P89" i="40"/>
  <c r="P11" i="40" s="1"/>
  <c r="F64" i="40"/>
  <c r="F11" i="40" l="1"/>
  <c r="I63" i="40"/>
  <c r="F12" i="40"/>
  <c r="I64" i="40"/>
  <c r="I502" i="40" l="1"/>
  <c r="I528" i="40"/>
  <c r="I554" i="40"/>
  <c r="I476" i="40"/>
  <c r="I540" i="40" l="1"/>
  <c r="I566" i="40"/>
  <c r="I514" i="40"/>
  <c r="I488" i="40"/>
  <c r="I534" i="40" l="1"/>
  <c r="I508" i="40"/>
  <c r="I510" i="40" l="1"/>
  <c r="I456" i="40"/>
  <c r="I536" i="40"/>
  <c r="I562" i="40"/>
  <c r="I222" i="2"/>
  <c r="I274" i="2"/>
  <c r="I378" i="2"/>
  <c r="I248" i="2"/>
  <c r="I352" i="2"/>
  <c r="I509" i="41" l="1"/>
  <c r="I557" i="42"/>
  <c r="I557" i="43"/>
  <c r="I557" i="41"/>
  <c r="I554" i="41"/>
  <c r="I509" i="42"/>
  <c r="I300" i="2"/>
  <c r="I314" i="2" s="1"/>
  <c r="E314" i="2"/>
  <c r="E315" i="2" s="1"/>
  <c r="I118" i="3"/>
  <c r="I482" i="5"/>
  <c r="E444" i="2"/>
  <c r="I430" i="2"/>
  <c r="I444" i="2" s="1"/>
  <c r="I508" i="3"/>
  <c r="I480" i="41"/>
  <c r="I457" i="43"/>
  <c r="I482" i="3"/>
  <c r="I457" i="41"/>
  <c r="I505" i="42"/>
  <c r="I505" i="43"/>
  <c r="I505" i="41"/>
  <c r="I502" i="41"/>
  <c r="I457" i="42"/>
  <c r="I560" i="5"/>
  <c r="I560" i="7"/>
  <c r="I558" i="3"/>
  <c r="I560" i="6"/>
  <c r="I456" i="3"/>
  <c r="I482" i="2"/>
  <c r="I528" i="41"/>
  <c r="I453" i="42"/>
  <c r="I453" i="43"/>
  <c r="I453" i="41"/>
  <c r="I553" i="41"/>
  <c r="I531" i="43"/>
  <c r="I534" i="4"/>
  <c r="I508" i="5"/>
  <c r="I534" i="6"/>
  <c r="I508" i="7"/>
  <c r="I196" i="2"/>
  <c r="I210" i="2" s="1"/>
  <c r="E210" i="2"/>
  <c r="E211" i="2" s="1"/>
  <c r="I506" i="3"/>
  <c r="I522" i="3" s="1"/>
  <c r="F522" i="3"/>
  <c r="I508" i="6"/>
  <c r="I532" i="3"/>
  <c r="I483" i="43"/>
  <c r="I480" i="42"/>
  <c r="I560" i="3"/>
  <c r="I476" i="41"/>
  <c r="I558" i="42"/>
  <c r="I558" i="43"/>
  <c r="I558" i="41"/>
  <c r="I501" i="41"/>
  <c r="I479" i="43"/>
  <c r="I482" i="4"/>
  <c r="I456" i="5"/>
  <c r="I482" i="6"/>
  <c r="I456" i="7"/>
  <c r="I560" i="2"/>
  <c r="I454" i="3"/>
  <c r="I470" i="3" s="1"/>
  <c r="F64" i="3"/>
  <c r="F470" i="3"/>
  <c r="I456" i="6"/>
  <c r="I480" i="3"/>
  <c r="I496" i="3" s="1"/>
  <c r="F496" i="3"/>
  <c r="I531" i="41"/>
  <c r="I527" i="41"/>
  <c r="I506" i="42"/>
  <c r="I506" i="43"/>
  <c r="I506" i="41"/>
  <c r="I531" i="42"/>
  <c r="I532" i="43"/>
  <c r="I508" i="2"/>
  <c r="I560" i="4"/>
  <c r="I534" i="7"/>
  <c r="I170" i="2"/>
  <c r="I184" i="2" s="1"/>
  <c r="E184" i="2"/>
  <c r="I116" i="3"/>
  <c r="B132" i="3"/>
  <c r="I483" i="42"/>
  <c r="I479" i="41"/>
  <c r="I475" i="41"/>
  <c r="I454" i="42"/>
  <c r="I454" i="43"/>
  <c r="I454" i="41"/>
  <c r="I479" i="42"/>
  <c r="I480" i="43"/>
  <c r="I456" i="2"/>
  <c r="I508" i="4"/>
  <c r="I482" i="7"/>
  <c r="I458" i="40"/>
  <c r="I483" i="41"/>
  <c r="I534" i="5"/>
  <c r="I532" i="41"/>
  <c r="I535" i="42"/>
  <c r="I535" i="43"/>
  <c r="I535" i="41"/>
  <c r="I532" i="42"/>
  <c r="I509" i="43"/>
  <c r="I404" i="2"/>
  <c r="I534" i="3"/>
  <c r="I456" i="4"/>
  <c r="I534" i="2"/>
  <c r="I350" i="2"/>
  <c r="E366" i="2"/>
  <c r="C92" i="2"/>
  <c r="G92" i="2"/>
  <c r="G14" i="2" s="1"/>
  <c r="H92" i="2"/>
  <c r="H14" i="2" s="1"/>
  <c r="E92" i="2"/>
  <c r="I132" i="3" l="1"/>
  <c r="C133" i="3" s="1"/>
  <c r="F471" i="3"/>
  <c r="I532" i="7"/>
  <c r="I548" i="7" s="1"/>
  <c r="F548" i="7"/>
  <c r="I454" i="7"/>
  <c r="I470" i="7" s="1"/>
  <c r="F64" i="7"/>
  <c r="F470" i="7"/>
  <c r="F471" i="7" s="1"/>
  <c r="E90" i="2"/>
  <c r="E600" i="2"/>
  <c r="H90" i="2"/>
  <c r="I352" i="4"/>
  <c r="F64" i="41"/>
  <c r="I548" i="3"/>
  <c r="F63" i="42"/>
  <c r="P90" i="42"/>
  <c r="P12" i="42" s="1"/>
  <c r="I454" i="5"/>
  <c r="I470" i="5" s="1"/>
  <c r="F64" i="5"/>
  <c r="F470" i="5"/>
  <c r="I558" i="6"/>
  <c r="I574" i="6" s="1"/>
  <c r="F574" i="6"/>
  <c r="F575" i="6" s="1"/>
  <c r="E340" i="2"/>
  <c r="I324" i="2"/>
  <c r="D90" i="2"/>
  <c r="I584" i="2"/>
  <c r="D40" i="2"/>
  <c r="I144" i="2"/>
  <c r="I158" i="2" s="1"/>
  <c r="D158" i="2"/>
  <c r="D159" i="2" s="1"/>
  <c r="F66" i="2"/>
  <c r="I64" i="3"/>
  <c r="F12" i="3"/>
  <c r="F66" i="5"/>
  <c r="F574" i="3"/>
  <c r="I532" i="4"/>
  <c r="I548" i="4" s="1"/>
  <c r="F548" i="4"/>
  <c r="I558" i="4"/>
  <c r="I574" i="4" s="1"/>
  <c r="F574" i="4"/>
  <c r="F575" i="4" s="1"/>
  <c r="P90" i="43"/>
  <c r="P12" i="43" s="1"/>
  <c r="P90" i="41"/>
  <c r="P12" i="41" s="1"/>
  <c r="E418" i="2"/>
  <c r="E419" i="2" s="1"/>
  <c r="I402" i="2"/>
  <c r="I418" i="2" s="1"/>
  <c r="C40" i="2"/>
  <c r="I326" i="2"/>
  <c r="C340" i="2"/>
  <c r="F92" i="2"/>
  <c r="I506" i="7"/>
  <c r="I522" i="7" s="1"/>
  <c r="F522" i="7"/>
  <c r="B90" i="2"/>
  <c r="E40" i="2"/>
  <c r="E14" i="2" s="1"/>
  <c r="E158" i="2"/>
  <c r="E159" i="2" s="1"/>
  <c r="F64" i="43"/>
  <c r="B471" i="3"/>
  <c r="I471" i="3"/>
  <c r="E471" i="3"/>
  <c r="C471" i="3"/>
  <c r="H471" i="3"/>
  <c r="D471" i="3"/>
  <c r="G471" i="3"/>
  <c r="I574" i="3"/>
  <c r="I315" i="2"/>
  <c r="F315" i="2"/>
  <c r="H315" i="2"/>
  <c r="G315" i="2"/>
  <c r="D315" i="2"/>
  <c r="C315" i="2"/>
  <c r="B315" i="2"/>
  <c r="E366" i="4"/>
  <c r="I350" i="4"/>
  <c r="G90" i="2"/>
  <c r="P89" i="42"/>
  <c r="P11" i="42" s="1"/>
  <c r="P89" i="41"/>
  <c r="P11" i="41" s="1"/>
  <c r="I454" i="2"/>
  <c r="I470" i="2" s="1"/>
  <c r="F470" i="2"/>
  <c r="F471" i="2" s="1"/>
  <c r="I480" i="6"/>
  <c r="I496" i="6" s="1"/>
  <c r="F496" i="6"/>
  <c r="I506" i="5"/>
  <c r="I522" i="5" s="1"/>
  <c r="F522" i="5"/>
  <c r="I376" i="2"/>
  <c r="I392" i="2" s="1"/>
  <c r="E392" i="2"/>
  <c r="C90" i="2"/>
  <c r="I454" i="4"/>
  <c r="I470" i="4" s="1"/>
  <c r="F64" i="4"/>
  <c r="F470" i="4"/>
  <c r="F471" i="4" s="1"/>
  <c r="I445" i="2"/>
  <c r="F445" i="2"/>
  <c r="H445" i="2"/>
  <c r="D445" i="2"/>
  <c r="G445" i="2"/>
  <c r="C445" i="2"/>
  <c r="B445" i="2"/>
  <c r="I272" i="2"/>
  <c r="I288" i="2" s="1"/>
  <c r="E288" i="2"/>
  <c r="E289" i="2" s="1"/>
  <c r="P89" i="43"/>
  <c r="P11" i="43" s="1"/>
  <c r="I638" i="2"/>
  <c r="B92" i="2"/>
  <c r="I558" i="7"/>
  <c r="I574" i="7" s="1"/>
  <c r="F574" i="7"/>
  <c r="F575" i="7" s="1"/>
  <c r="I480" i="2"/>
  <c r="I496" i="2" s="1"/>
  <c r="F496" i="2"/>
  <c r="F64" i="42"/>
  <c r="E133" i="3"/>
  <c r="H133" i="3"/>
  <c r="F63" i="41"/>
  <c r="E445" i="2"/>
  <c r="I558" i="2"/>
  <c r="I574" i="2" s="1"/>
  <c r="F574" i="2"/>
  <c r="I222" i="5"/>
  <c r="I185" i="2"/>
  <c r="F185" i="2"/>
  <c r="G185" i="2"/>
  <c r="D185" i="2"/>
  <c r="B185" i="2"/>
  <c r="C185" i="2"/>
  <c r="H185" i="2"/>
  <c r="F548" i="3"/>
  <c r="I506" i="2"/>
  <c r="I522" i="2" s="1"/>
  <c r="F522" i="2"/>
  <c r="I532" i="6"/>
  <c r="I548" i="6" s="1"/>
  <c r="F548" i="6"/>
  <c r="I558" i="5"/>
  <c r="I574" i="5" s="1"/>
  <c r="F574" i="5"/>
  <c r="I454" i="6"/>
  <c r="I470" i="6" s="1"/>
  <c r="F64" i="6"/>
  <c r="F470" i="6"/>
  <c r="I480" i="4"/>
  <c r="I496" i="4" s="1"/>
  <c r="F496" i="4"/>
  <c r="F497" i="4" s="1"/>
  <c r="E236" i="2"/>
  <c r="E237" i="2" s="1"/>
  <c r="E38" i="2"/>
  <c r="I220" i="2"/>
  <c r="I236" i="2" s="1"/>
  <c r="I248" i="4"/>
  <c r="I480" i="5"/>
  <c r="I496" i="5" s="1"/>
  <c r="F496" i="5"/>
  <c r="F497" i="5" s="1"/>
  <c r="I506" i="4"/>
  <c r="I522" i="4" s="1"/>
  <c r="F522" i="4"/>
  <c r="F66" i="4"/>
  <c r="F497" i="3"/>
  <c r="G497" i="3"/>
  <c r="H497" i="3"/>
  <c r="C497" i="3"/>
  <c r="D497" i="3"/>
  <c r="E497" i="3"/>
  <c r="I497" i="3"/>
  <c r="B497" i="3"/>
  <c r="F66" i="7"/>
  <c r="F66" i="3"/>
  <c r="I532" i="5"/>
  <c r="I548" i="5" s="1"/>
  <c r="F548" i="5"/>
  <c r="E262" i="2"/>
  <c r="I246" i="2"/>
  <c r="I262" i="2" s="1"/>
  <c r="I480" i="7"/>
  <c r="I496" i="7" s="1"/>
  <c r="F496" i="7"/>
  <c r="F497" i="7" s="1"/>
  <c r="I506" i="6"/>
  <c r="I522" i="6" s="1"/>
  <c r="F522" i="6"/>
  <c r="D92" i="2"/>
  <c r="I586" i="2"/>
  <c r="E185" i="2"/>
  <c r="F66" i="6"/>
  <c r="I211" i="2"/>
  <c r="F211" i="2"/>
  <c r="G211" i="2"/>
  <c r="H211" i="2"/>
  <c r="C211" i="2"/>
  <c r="D211" i="2"/>
  <c r="B211" i="2"/>
  <c r="F63" i="43"/>
  <c r="I487" i="8"/>
  <c r="I485" i="8"/>
  <c r="I488" i="8"/>
  <c r="I488" i="32"/>
  <c r="I487" i="32"/>
  <c r="I378" i="6"/>
  <c r="E288" i="3"/>
  <c r="I404" i="7"/>
  <c r="I404" i="5"/>
  <c r="I404" i="3"/>
  <c r="I404" i="4"/>
  <c r="F575" i="2" l="1"/>
  <c r="F133" i="3"/>
  <c r="B133" i="3"/>
  <c r="I133" i="3"/>
  <c r="I378" i="4"/>
  <c r="G133" i="3"/>
  <c r="D133" i="3"/>
  <c r="I248" i="3"/>
  <c r="I352" i="5"/>
  <c r="I492" i="32"/>
  <c r="I497" i="2"/>
  <c r="H497" i="2"/>
  <c r="G497" i="2"/>
  <c r="E497" i="2"/>
  <c r="D497" i="2"/>
  <c r="C497" i="2"/>
  <c r="B497" i="2"/>
  <c r="I248" i="6"/>
  <c r="E184" i="6"/>
  <c r="I170" i="6"/>
  <c r="I184" i="6" s="1"/>
  <c r="E418" i="7"/>
  <c r="C40" i="7"/>
  <c r="C340" i="7"/>
  <c r="I248" i="7"/>
  <c r="B12" i="2"/>
  <c r="I471" i="5"/>
  <c r="H471" i="5"/>
  <c r="E471" i="5"/>
  <c r="C471" i="5"/>
  <c r="B471" i="5"/>
  <c r="D471" i="5"/>
  <c r="G471" i="5"/>
  <c r="F11" i="42"/>
  <c r="I63" i="42"/>
  <c r="I483" i="36"/>
  <c r="G12" i="2"/>
  <c r="I64" i="5"/>
  <c r="F12" i="5"/>
  <c r="F80" i="5"/>
  <c r="I491" i="1"/>
  <c r="I170" i="7"/>
  <c r="I184" i="7" s="1"/>
  <c r="E184" i="7"/>
  <c r="D40" i="7"/>
  <c r="D158" i="7"/>
  <c r="I220" i="7"/>
  <c r="I378" i="5"/>
  <c r="I274" i="7"/>
  <c r="I492" i="8"/>
  <c r="I483" i="34"/>
  <c r="I479" i="8"/>
  <c r="I479" i="34"/>
  <c r="I480" i="32"/>
  <c r="I497" i="5"/>
  <c r="E497" i="5"/>
  <c r="D497" i="5"/>
  <c r="B497" i="5"/>
  <c r="H497" i="5"/>
  <c r="C497" i="5"/>
  <c r="G497" i="5"/>
  <c r="G497" i="4"/>
  <c r="I497" i="4"/>
  <c r="D497" i="4"/>
  <c r="H497" i="4"/>
  <c r="C497" i="4"/>
  <c r="E497" i="4"/>
  <c r="B497" i="4"/>
  <c r="D575" i="7"/>
  <c r="G575" i="7"/>
  <c r="B575" i="7"/>
  <c r="C575" i="7"/>
  <c r="H575" i="7"/>
  <c r="E575" i="7"/>
  <c r="I575" i="7"/>
  <c r="I289" i="2"/>
  <c r="F289" i="2"/>
  <c r="H289" i="2"/>
  <c r="C289" i="2"/>
  <c r="B289" i="2"/>
  <c r="G289" i="2"/>
  <c r="D289" i="2"/>
  <c r="C14" i="2"/>
  <c r="I40" i="2"/>
  <c r="E575" i="4"/>
  <c r="C575" i="4"/>
  <c r="B575" i="4"/>
  <c r="G575" i="4"/>
  <c r="D575" i="4"/>
  <c r="I575" i="4"/>
  <c r="H575" i="4"/>
  <c r="D12" i="2"/>
  <c r="I274" i="3"/>
  <c r="F11" i="43"/>
  <c r="I63" i="43"/>
  <c r="I479" i="1"/>
  <c r="I350" i="3"/>
  <c r="I222" i="3"/>
  <c r="I274" i="5"/>
  <c r="F90" i="2"/>
  <c r="I90" i="2" s="1"/>
  <c r="I66" i="3"/>
  <c r="I575" i="2"/>
  <c r="H575" i="2"/>
  <c r="D575" i="2"/>
  <c r="G575" i="2"/>
  <c r="E575" i="2"/>
  <c r="C575" i="2"/>
  <c r="B575" i="2"/>
  <c r="I92" i="2"/>
  <c r="B14" i="2"/>
  <c r="I64" i="4"/>
  <c r="F12" i="4"/>
  <c r="F80" i="4"/>
  <c r="I636" i="2"/>
  <c r="H419" i="2"/>
  <c r="I419" i="2"/>
  <c r="F419" i="2"/>
  <c r="D419" i="2"/>
  <c r="C419" i="2"/>
  <c r="B419" i="2"/>
  <c r="G419" i="2"/>
  <c r="I66" i="2"/>
  <c r="F14" i="2"/>
  <c r="I340" i="2"/>
  <c r="I492" i="1"/>
  <c r="I393" i="2"/>
  <c r="F393" i="2"/>
  <c r="H393" i="2"/>
  <c r="G393" i="2"/>
  <c r="C393" i="2"/>
  <c r="B393" i="2"/>
  <c r="D393" i="2"/>
  <c r="C341" i="2"/>
  <c r="I430" i="6"/>
  <c r="I444" i="6" s="1"/>
  <c r="E444" i="6"/>
  <c r="E366" i="6"/>
  <c r="I350" i="6"/>
  <c r="E392" i="3"/>
  <c r="I222" i="6"/>
  <c r="I274" i="6"/>
  <c r="I483" i="8"/>
  <c r="I480" i="8"/>
  <c r="I491" i="8"/>
  <c r="I480" i="34"/>
  <c r="B497" i="7"/>
  <c r="I497" i="7"/>
  <c r="D497" i="7"/>
  <c r="G497" i="7"/>
  <c r="H497" i="7"/>
  <c r="C497" i="7"/>
  <c r="E497" i="7"/>
  <c r="I66" i="7"/>
  <c r="I64" i="6"/>
  <c r="F12" i="6"/>
  <c r="F80" i="6"/>
  <c r="H471" i="4"/>
  <c r="B471" i="4"/>
  <c r="E471" i="4"/>
  <c r="G471" i="4"/>
  <c r="D471" i="4"/>
  <c r="I471" i="4"/>
  <c r="C471" i="4"/>
  <c r="F497" i="6"/>
  <c r="C497" i="6"/>
  <c r="G497" i="6"/>
  <c r="D497" i="6"/>
  <c r="I497" i="6"/>
  <c r="H497" i="6"/>
  <c r="B497" i="6"/>
  <c r="E497" i="6"/>
  <c r="G575" i="3"/>
  <c r="E575" i="3"/>
  <c r="B575" i="3"/>
  <c r="I575" i="3"/>
  <c r="H575" i="3"/>
  <c r="D575" i="3"/>
  <c r="C575" i="3"/>
  <c r="E341" i="2"/>
  <c r="F12" i="41"/>
  <c r="I64" i="41"/>
  <c r="I64" i="7"/>
  <c r="F12" i="7"/>
  <c r="F80" i="7"/>
  <c r="I170" i="4"/>
  <c r="I184" i="4" s="1"/>
  <c r="E184" i="4"/>
  <c r="I480" i="35"/>
  <c r="I480" i="1"/>
  <c r="I488" i="1"/>
  <c r="I483" i="1"/>
  <c r="I430" i="4"/>
  <c r="I444" i="4" s="1"/>
  <c r="E444" i="4"/>
  <c r="E445" i="4" s="1"/>
  <c r="D92" i="3"/>
  <c r="I378" i="7"/>
  <c r="I352" i="6"/>
  <c r="I274" i="4"/>
  <c r="I532" i="2"/>
  <c r="I548" i="2" s="1"/>
  <c r="F548" i="2"/>
  <c r="I263" i="2"/>
  <c r="F263" i="2"/>
  <c r="H263" i="2"/>
  <c r="G263" i="2"/>
  <c r="C263" i="2"/>
  <c r="B263" i="2"/>
  <c r="D263" i="2"/>
  <c r="F471" i="6"/>
  <c r="B471" i="6"/>
  <c r="C471" i="6"/>
  <c r="D471" i="6"/>
  <c r="I471" i="6"/>
  <c r="G471" i="6"/>
  <c r="E471" i="6"/>
  <c r="H471" i="6"/>
  <c r="F11" i="41"/>
  <c r="I63" i="41"/>
  <c r="F12" i="42"/>
  <c r="I64" i="42"/>
  <c r="C12" i="2"/>
  <c r="F12" i="43"/>
  <c r="I64" i="43"/>
  <c r="F575" i="3"/>
  <c r="D471" i="7"/>
  <c r="C471" i="7"/>
  <c r="G471" i="7"/>
  <c r="B471" i="7"/>
  <c r="H471" i="7"/>
  <c r="E471" i="7"/>
  <c r="I471" i="7"/>
  <c r="I479" i="32"/>
  <c r="I352" i="7"/>
  <c r="I404" i="6"/>
  <c r="E366" i="5"/>
  <c r="I350" i="5"/>
  <c r="I222" i="4"/>
  <c r="I248" i="5"/>
  <c r="I479" i="35"/>
  <c r="I491" i="32"/>
  <c r="I483" i="32"/>
  <c r="I483" i="35"/>
  <c r="E314" i="5"/>
  <c r="E315" i="5" s="1"/>
  <c r="I300" i="5"/>
  <c r="I314" i="5" s="1"/>
  <c r="E263" i="2"/>
  <c r="I66" i="4"/>
  <c r="I237" i="2"/>
  <c r="F237" i="2"/>
  <c r="G237" i="2"/>
  <c r="H237" i="2"/>
  <c r="B237" i="2"/>
  <c r="C237" i="2"/>
  <c r="D237" i="2"/>
  <c r="F575" i="5"/>
  <c r="F64" i="2"/>
  <c r="I66" i="5"/>
  <c r="I159" i="2"/>
  <c r="F159" i="2"/>
  <c r="C159" i="2"/>
  <c r="G159" i="2"/>
  <c r="H159" i="2"/>
  <c r="B159" i="2"/>
  <c r="E575" i="6"/>
  <c r="G575" i="6"/>
  <c r="I575" i="6"/>
  <c r="H575" i="6"/>
  <c r="D575" i="6"/>
  <c r="B575" i="6"/>
  <c r="C575" i="6"/>
  <c r="I490" i="1"/>
  <c r="I487" i="1"/>
  <c r="I222" i="7"/>
  <c r="I66" i="6"/>
  <c r="I352" i="3"/>
  <c r="I378" i="3"/>
  <c r="E12" i="2"/>
  <c r="E54" i="2"/>
  <c r="I38" i="2"/>
  <c r="C575" i="5"/>
  <c r="D575" i="5"/>
  <c r="H575" i="5"/>
  <c r="G575" i="5"/>
  <c r="I575" i="5"/>
  <c r="B575" i="5"/>
  <c r="E575" i="5"/>
  <c r="F497" i="2"/>
  <c r="E393" i="2"/>
  <c r="I471" i="2"/>
  <c r="H471" i="2"/>
  <c r="G471" i="2"/>
  <c r="D471" i="2"/>
  <c r="E471" i="2"/>
  <c r="C471" i="2"/>
  <c r="B471" i="2"/>
  <c r="F80" i="3"/>
  <c r="D14" i="2"/>
  <c r="F471" i="5"/>
  <c r="H12" i="2"/>
  <c r="E340" i="3"/>
  <c r="E340" i="4"/>
  <c r="E340" i="7"/>
  <c r="C92" i="40"/>
  <c r="H92" i="41"/>
  <c r="G92" i="42"/>
  <c r="C92" i="43"/>
  <c r="C92" i="42"/>
  <c r="G92" i="41"/>
  <c r="G92" i="43"/>
  <c r="H92" i="40"/>
  <c r="G92" i="40"/>
  <c r="C92" i="41"/>
  <c r="H92" i="43"/>
  <c r="H92" i="42"/>
  <c r="B40" i="3"/>
  <c r="B40" i="5"/>
  <c r="B40" i="4"/>
  <c r="I326" i="7"/>
  <c r="E288" i="7"/>
  <c r="E288" i="6"/>
  <c r="E288" i="5"/>
  <c r="G92" i="4"/>
  <c r="G14" i="4" s="1"/>
  <c r="H92" i="5"/>
  <c r="H14" i="5" s="1"/>
  <c r="G92" i="7"/>
  <c r="G14" i="7" s="1"/>
  <c r="C92" i="5"/>
  <c r="C92" i="3"/>
  <c r="C92" i="6"/>
  <c r="C92" i="7"/>
  <c r="H92" i="3"/>
  <c r="H14" i="3" s="1"/>
  <c r="G92" i="5"/>
  <c r="G14" i="5" s="1"/>
  <c r="C92" i="4"/>
  <c r="G92" i="6"/>
  <c r="G14" i="6" s="1"/>
  <c r="H92" i="4"/>
  <c r="H14" i="4" s="1"/>
  <c r="G92" i="3"/>
  <c r="G14" i="3" s="1"/>
  <c r="H92" i="6"/>
  <c r="H14" i="6" s="1"/>
  <c r="H92" i="7"/>
  <c r="H14" i="7" s="1"/>
  <c r="E288" i="4"/>
  <c r="E92" i="6"/>
  <c r="E92" i="4"/>
  <c r="E445" i="6" l="1"/>
  <c r="E185" i="6"/>
  <c r="E340" i="5"/>
  <c r="B40" i="6"/>
  <c r="I517" i="8"/>
  <c r="B418" i="6"/>
  <c r="G91" i="48"/>
  <c r="I544" i="8"/>
  <c r="I464" i="1"/>
  <c r="I505" i="35"/>
  <c r="I458" i="8"/>
  <c r="I535" i="32"/>
  <c r="I540" i="1"/>
  <c r="I534" i="32"/>
  <c r="I561" i="8"/>
  <c r="I510" i="32"/>
  <c r="I461" i="8"/>
  <c r="I505" i="34"/>
  <c r="I535" i="1"/>
  <c r="I558" i="8"/>
  <c r="I539" i="1"/>
  <c r="I559" i="8"/>
  <c r="I454" i="1"/>
  <c r="I535" i="35"/>
  <c r="I457" i="32"/>
  <c r="I457" i="34"/>
  <c r="E90" i="7"/>
  <c r="E600" i="7"/>
  <c r="I220" i="4"/>
  <c r="I236" i="4" s="1"/>
  <c r="E236" i="4"/>
  <c r="F92" i="3"/>
  <c r="F652" i="3"/>
  <c r="D38" i="3"/>
  <c r="D392" i="3"/>
  <c r="C38" i="7"/>
  <c r="C392" i="7"/>
  <c r="E40" i="5"/>
  <c r="E158" i="5"/>
  <c r="E392" i="4"/>
  <c r="C90" i="7"/>
  <c r="I636" i="7"/>
  <c r="B90" i="7"/>
  <c r="H90" i="7"/>
  <c r="G90" i="7"/>
  <c r="I324" i="3"/>
  <c r="B340" i="3"/>
  <c r="E392" i="5"/>
  <c r="C91" i="48"/>
  <c r="G91" i="51"/>
  <c r="C91" i="53"/>
  <c r="C91" i="54"/>
  <c r="E185" i="4"/>
  <c r="F185" i="4"/>
  <c r="I185" i="4"/>
  <c r="G185" i="4"/>
  <c r="B185" i="4"/>
  <c r="C185" i="4"/>
  <c r="H185" i="4"/>
  <c r="D185" i="4"/>
  <c r="I14" i="2"/>
  <c r="E236" i="7"/>
  <c r="I506" i="35"/>
  <c r="I453" i="1"/>
  <c r="I454" i="34"/>
  <c r="I569" i="32"/>
  <c r="I459" i="8"/>
  <c r="D38" i="4"/>
  <c r="D392" i="4"/>
  <c r="C40" i="6"/>
  <c r="C14" i="6" s="1"/>
  <c r="C340" i="6"/>
  <c r="I636" i="3"/>
  <c r="B90" i="3"/>
  <c r="I326" i="4"/>
  <c r="C91" i="57"/>
  <c r="I557" i="35"/>
  <c r="I531" i="8"/>
  <c r="I515" i="1"/>
  <c r="I509" i="35"/>
  <c r="I461" i="32"/>
  <c r="I538" i="32"/>
  <c r="I567" i="1"/>
  <c r="I454" i="35"/>
  <c r="I505" i="8"/>
  <c r="I513" i="32"/>
  <c r="I507" i="1"/>
  <c r="I566" i="8"/>
  <c r="I562" i="8"/>
  <c r="I570" i="1"/>
  <c r="I532" i="34"/>
  <c r="I457" i="36"/>
  <c r="E90" i="3"/>
  <c r="F92" i="4"/>
  <c r="F652" i="4"/>
  <c r="I638" i="3"/>
  <c r="B92" i="3"/>
  <c r="B14" i="3" s="1"/>
  <c r="B392" i="7"/>
  <c r="C38" i="5"/>
  <c r="C392" i="5"/>
  <c r="E392" i="6"/>
  <c r="H90" i="6"/>
  <c r="I636" i="5"/>
  <c r="B90" i="5"/>
  <c r="C90" i="5"/>
  <c r="I324" i="4"/>
  <c r="B340" i="4"/>
  <c r="E392" i="7"/>
  <c r="E91" i="46"/>
  <c r="H91" i="46"/>
  <c r="C91" i="50"/>
  <c r="G91" i="52"/>
  <c r="H91" i="53"/>
  <c r="G91" i="54"/>
  <c r="H91" i="55"/>
  <c r="G315" i="5"/>
  <c r="I315" i="5"/>
  <c r="F315" i="5"/>
  <c r="H315" i="5"/>
  <c r="D315" i="5"/>
  <c r="C315" i="5"/>
  <c r="B315" i="5"/>
  <c r="I430" i="7"/>
  <c r="I444" i="7" s="1"/>
  <c r="E444" i="7"/>
  <c r="F82" i="7"/>
  <c r="E366" i="3"/>
  <c r="B40" i="7"/>
  <c r="I300" i="3"/>
  <c r="I314" i="3" s="1"/>
  <c r="E314" i="3"/>
  <c r="E315" i="3" s="1"/>
  <c r="I570" i="32"/>
  <c r="I532" i="8"/>
  <c r="G91" i="47"/>
  <c r="I80" i="6"/>
  <c r="F81" i="6" s="1"/>
  <c r="E210" i="5"/>
  <c r="I196" i="5"/>
  <c r="I210" i="5" s="1"/>
  <c r="I558" i="34"/>
  <c r="I539" i="8"/>
  <c r="I558" i="1"/>
  <c r="I568" i="1"/>
  <c r="I506" i="36"/>
  <c r="I531" i="35"/>
  <c r="I534" i="8"/>
  <c r="I465" i="32"/>
  <c r="I558" i="36"/>
  <c r="I541" i="1"/>
  <c r="I544" i="32"/>
  <c r="I532" i="36"/>
  <c r="I505" i="1"/>
  <c r="I453" i="36"/>
  <c r="I565" i="1"/>
  <c r="I534" i="1"/>
  <c r="I466" i="8"/>
  <c r="I538" i="1"/>
  <c r="I564" i="32"/>
  <c r="I510" i="8"/>
  <c r="I461" i="1"/>
  <c r="D90" i="7"/>
  <c r="I584" i="7"/>
  <c r="F92" i="7"/>
  <c r="F652" i="7"/>
  <c r="C38" i="3"/>
  <c r="C392" i="3"/>
  <c r="I376" i="3"/>
  <c r="I392" i="3" s="1"/>
  <c r="B392" i="3"/>
  <c r="B393" i="3" s="1"/>
  <c r="E92" i="7"/>
  <c r="I246" i="6"/>
  <c r="I262" i="6" s="1"/>
  <c r="E262" i="6"/>
  <c r="D90" i="6"/>
  <c r="I584" i="6"/>
  <c r="I636" i="4"/>
  <c r="B90" i="4"/>
  <c r="G90" i="6"/>
  <c r="B418" i="5"/>
  <c r="I324" i="7"/>
  <c r="I340" i="7" s="1"/>
  <c r="E341" i="7" s="1"/>
  <c r="B340" i="7"/>
  <c r="D90" i="3"/>
  <c r="I584" i="3"/>
  <c r="I326" i="5"/>
  <c r="H91" i="48"/>
  <c r="G91" i="50"/>
  <c r="C91" i="51"/>
  <c r="H91" i="52"/>
  <c r="H91" i="57"/>
  <c r="E366" i="7"/>
  <c r="I350" i="7"/>
  <c r="I475" i="34"/>
  <c r="I341" i="2"/>
  <c r="F341" i="2"/>
  <c r="H341" i="2"/>
  <c r="B341" i="2"/>
  <c r="G341" i="2"/>
  <c r="D341" i="2"/>
  <c r="I236" i="7"/>
  <c r="F82" i="5"/>
  <c r="C14" i="7"/>
  <c r="I543" i="32"/>
  <c r="I518" i="32"/>
  <c r="I518" i="1"/>
  <c r="D92" i="4"/>
  <c r="I586" i="4"/>
  <c r="H91" i="54"/>
  <c r="I80" i="4"/>
  <c r="I557" i="34"/>
  <c r="I466" i="32"/>
  <c r="I517" i="1"/>
  <c r="I557" i="32"/>
  <c r="I544" i="1"/>
  <c r="I463" i="1"/>
  <c r="I518" i="8"/>
  <c r="I454" i="8"/>
  <c r="F64" i="8"/>
  <c r="I506" i="8"/>
  <c r="I566" i="32"/>
  <c r="I558" i="35"/>
  <c r="I466" i="1"/>
  <c r="I514" i="8"/>
  <c r="I453" i="34"/>
  <c r="I531" i="1"/>
  <c r="I509" i="32"/>
  <c r="I566" i="1"/>
  <c r="I540" i="32"/>
  <c r="I535" i="36"/>
  <c r="I454" i="32"/>
  <c r="I531" i="34"/>
  <c r="E40" i="3"/>
  <c r="E158" i="3"/>
  <c r="I638" i="7"/>
  <c r="B92" i="7"/>
  <c r="D38" i="6"/>
  <c r="D392" i="6"/>
  <c r="I376" i="5"/>
  <c r="I392" i="5" s="1"/>
  <c r="B392" i="5"/>
  <c r="I220" i="3"/>
  <c r="I236" i="3" s="1"/>
  <c r="E236" i="3"/>
  <c r="D90" i="5"/>
  <c r="I584" i="5"/>
  <c r="I326" i="6"/>
  <c r="C90" i="4"/>
  <c r="G90" i="4"/>
  <c r="B418" i="4"/>
  <c r="I324" i="5"/>
  <c r="B340" i="5"/>
  <c r="D92" i="6"/>
  <c r="I586" i="6"/>
  <c r="E340" i="6"/>
  <c r="H91" i="51"/>
  <c r="G91" i="53"/>
  <c r="C91" i="55"/>
  <c r="D445" i="4"/>
  <c r="I445" i="4"/>
  <c r="F445" i="4"/>
  <c r="G445" i="4"/>
  <c r="H445" i="4"/>
  <c r="C445" i="4"/>
  <c r="B445" i="4"/>
  <c r="I80" i="7"/>
  <c r="I475" i="32"/>
  <c r="E314" i="4"/>
  <c r="I300" i="4"/>
  <c r="I314" i="4" s="1"/>
  <c r="I569" i="8"/>
  <c r="H90" i="4"/>
  <c r="E91" i="47"/>
  <c r="I430" i="3"/>
  <c r="I444" i="3" s="1"/>
  <c r="E444" i="3"/>
  <c r="E210" i="7"/>
  <c r="E211" i="7" s="1"/>
  <c r="I196" i="7"/>
  <c r="I210" i="7" s="1"/>
  <c r="I570" i="8"/>
  <c r="I557" i="1"/>
  <c r="I536" i="32"/>
  <c r="I565" i="8"/>
  <c r="I558" i="32"/>
  <c r="I506" i="1"/>
  <c r="I535" i="8"/>
  <c r="I535" i="34"/>
  <c r="I559" i="1"/>
  <c r="I513" i="8"/>
  <c r="I506" i="34"/>
  <c r="I564" i="1"/>
  <c r="I532" i="32"/>
  <c r="I543" i="1"/>
  <c r="I565" i="32"/>
  <c r="I557" i="36"/>
  <c r="E158" i="6"/>
  <c r="F92" i="5"/>
  <c r="F652" i="5"/>
  <c r="D38" i="5"/>
  <c r="D392" i="5"/>
  <c r="C38" i="6"/>
  <c r="C392" i="6"/>
  <c r="E600" i="3"/>
  <c r="I220" i="5"/>
  <c r="I236" i="5" s="1"/>
  <c r="E236" i="5"/>
  <c r="E237" i="5" s="1"/>
  <c r="D90" i="4"/>
  <c r="I584" i="4"/>
  <c r="H90" i="3"/>
  <c r="G90" i="3"/>
  <c r="I636" i="6"/>
  <c r="B90" i="6"/>
  <c r="I324" i="6"/>
  <c r="B340" i="6"/>
  <c r="E418" i="6"/>
  <c r="C91" i="46"/>
  <c r="H91" i="47"/>
  <c r="H91" i="50"/>
  <c r="E314" i="6"/>
  <c r="I300" i="6"/>
  <c r="I314" i="6" s="1"/>
  <c r="B445" i="6"/>
  <c r="I445" i="6"/>
  <c r="F445" i="6"/>
  <c r="G445" i="6"/>
  <c r="H445" i="6"/>
  <c r="C445" i="6"/>
  <c r="D445" i="6"/>
  <c r="I80" i="5"/>
  <c r="I508" i="1"/>
  <c r="I517" i="32"/>
  <c r="I508" i="32"/>
  <c r="I516" i="1"/>
  <c r="I514" i="1"/>
  <c r="D38" i="7"/>
  <c r="D392" i="7"/>
  <c r="D92" i="5"/>
  <c r="I586" i="5"/>
  <c r="C90" i="3"/>
  <c r="G91" i="46"/>
  <c r="G91" i="55"/>
  <c r="E210" i="3"/>
  <c r="I196" i="3"/>
  <c r="I210" i="3" s="1"/>
  <c r="I453" i="32"/>
  <c r="I563" i="8"/>
  <c r="I509" i="8"/>
  <c r="I505" i="36"/>
  <c r="I508" i="8"/>
  <c r="I559" i="32"/>
  <c r="I507" i="8"/>
  <c r="I465" i="8"/>
  <c r="I532" i="1"/>
  <c r="I539" i="32"/>
  <c r="I456" i="1"/>
  <c r="I562" i="32"/>
  <c r="I456" i="32"/>
  <c r="I456" i="8"/>
  <c r="I457" i="1"/>
  <c r="I538" i="8"/>
  <c r="I536" i="8"/>
  <c r="I509" i="36"/>
  <c r="I458" i="32"/>
  <c r="I457" i="35"/>
  <c r="E40" i="4"/>
  <c r="E14" i="4" s="1"/>
  <c r="E158" i="4"/>
  <c r="I638" i="5"/>
  <c r="B92" i="5"/>
  <c r="F92" i="6"/>
  <c r="F652" i="6"/>
  <c r="I638" i="4"/>
  <c r="B92" i="4"/>
  <c r="I376" i="6"/>
  <c r="I392" i="6" s="1"/>
  <c r="B392" i="6"/>
  <c r="B393" i="6" s="1"/>
  <c r="I376" i="4"/>
  <c r="I392" i="4" s="1"/>
  <c r="B392" i="4"/>
  <c r="E90" i="6"/>
  <c r="E600" i="6"/>
  <c r="C90" i="6"/>
  <c r="B418" i="3"/>
  <c r="E418" i="5"/>
  <c r="E418" i="4"/>
  <c r="I64" i="2"/>
  <c r="F12" i="2"/>
  <c r="F80" i="2"/>
  <c r="E184" i="3"/>
  <c r="I170" i="3"/>
  <c r="I184" i="3" s="1"/>
  <c r="F82" i="6"/>
  <c r="E210" i="6"/>
  <c r="E211" i="6" s="1"/>
  <c r="I196" i="6"/>
  <c r="I210" i="6" s="1"/>
  <c r="F82" i="4"/>
  <c r="F81" i="4"/>
  <c r="E444" i="5"/>
  <c r="I430" i="5"/>
  <c r="I444" i="5" s="1"/>
  <c r="E314" i="7"/>
  <c r="I300" i="7"/>
  <c r="I314" i="7" s="1"/>
  <c r="I475" i="35"/>
  <c r="I170" i="5"/>
  <c r="I184" i="5" s="1"/>
  <c r="E184" i="5"/>
  <c r="E210" i="4"/>
  <c r="I196" i="4"/>
  <c r="I210" i="4" s="1"/>
  <c r="I506" i="32"/>
  <c r="I532" i="35"/>
  <c r="I514" i="32"/>
  <c r="E393" i="3"/>
  <c r="B185" i="7"/>
  <c r="I185" i="7"/>
  <c r="F185" i="7"/>
  <c r="C185" i="7"/>
  <c r="G185" i="7"/>
  <c r="H185" i="7"/>
  <c r="D185" i="7"/>
  <c r="I543" i="8"/>
  <c r="I540" i="8"/>
  <c r="I531" i="32"/>
  <c r="I569" i="1"/>
  <c r="I505" i="32"/>
  <c r="I453" i="35"/>
  <c r="I542" i="1"/>
  <c r="I453" i="8"/>
  <c r="I509" i="34"/>
  <c r="I509" i="1"/>
  <c r="I557" i="8"/>
  <c r="I465" i="1"/>
  <c r="I564" i="8"/>
  <c r="I454" i="36"/>
  <c r="F64" i="36"/>
  <c r="I513" i="1"/>
  <c r="I537" i="8"/>
  <c r="I531" i="36"/>
  <c r="I457" i="8"/>
  <c r="F67" i="8"/>
  <c r="I638" i="6"/>
  <c r="B92" i="6"/>
  <c r="C38" i="4"/>
  <c r="C392" i="4"/>
  <c r="E90" i="4"/>
  <c r="E600" i="4"/>
  <c r="D92" i="7"/>
  <c r="D14" i="7" s="1"/>
  <c r="I586" i="7"/>
  <c r="I144" i="4"/>
  <c r="I158" i="4" s="1"/>
  <c r="D40" i="4"/>
  <c r="D158" i="4"/>
  <c r="D159" i="4" s="1"/>
  <c r="H90" i="5"/>
  <c r="G90" i="5"/>
  <c r="I402" i="7"/>
  <c r="I418" i="7" s="1"/>
  <c r="B418" i="7"/>
  <c r="E418" i="3"/>
  <c r="F91" i="46"/>
  <c r="F652" i="46"/>
  <c r="I282" i="1"/>
  <c r="C91" i="47"/>
  <c r="I326" i="3"/>
  <c r="C91" i="52"/>
  <c r="G91" i="57"/>
  <c r="F82" i="3"/>
  <c r="E185" i="7"/>
  <c r="I80" i="3"/>
  <c r="F81" i="3" s="1"/>
  <c r="C185" i="6"/>
  <c r="I185" i="6"/>
  <c r="F185" i="6"/>
  <c r="D185" i="6"/>
  <c r="G185" i="6"/>
  <c r="H185" i="6"/>
  <c r="B185" i="6"/>
  <c r="C92" i="57"/>
  <c r="C14" i="57" s="1"/>
  <c r="G92" i="57"/>
  <c r="G14" i="57" s="1"/>
  <c r="H92" i="57"/>
  <c r="H14" i="57" s="1"/>
  <c r="H92" i="55"/>
  <c r="H14" i="55" s="1"/>
  <c r="G92" i="55"/>
  <c r="G14" i="55" s="1"/>
  <c r="C92" i="55"/>
  <c r="C14" i="55" s="1"/>
  <c r="H92" i="54"/>
  <c r="H14" i="54" s="1"/>
  <c r="C92" i="54"/>
  <c r="C14" i="54" s="1"/>
  <c r="G92" i="54"/>
  <c r="G14" i="54" s="1"/>
  <c r="H92" i="53"/>
  <c r="H14" i="53" s="1"/>
  <c r="C92" i="53"/>
  <c r="C14" i="53" s="1"/>
  <c r="G92" i="53"/>
  <c r="G14" i="53" s="1"/>
  <c r="E91" i="52"/>
  <c r="C92" i="52"/>
  <c r="C14" i="52" s="1"/>
  <c r="H92" i="52"/>
  <c r="H14" i="52" s="1"/>
  <c r="G92" i="52"/>
  <c r="G14" i="52" s="1"/>
  <c r="H92" i="51"/>
  <c r="H14" i="51" s="1"/>
  <c r="C92" i="51"/>
  <c r="C14" i="51" s="1"/>
  <c r="G92" i="51"/>
  <c r="G14" i="51" s="1"/>
  <c r="C92" i="50"/>
  <c r="C14" i="50" s="1"/>
  <c r="G92" i="50"/>
  <c r="G14" i="50" s="1"/>
  <c r="H92" i="50"/>
  <c r="H14" i="50" s="1"/>
  <c r="C92" i="48"/>
  <c r="C14" i="48" s="1"/>
  <c r="H92" i="48"/>
  <c r="H14" i="48" s="1"/>
  <c r="E91" i="48"/>
  <c r="G92" i="48"/>
  <c r="G14" i="48" s="1"/>
  <c r="C92" i="47"/>
  <c r="C14" i="47" s="1"/>
  <c r="H92" i="47"/>
  <c r="H14" i="47" s="1"/>
  <c r="G92" i="47"/>
  <c r="G14" i="47" s="1"/>
  <c r="G92" i="46"/>
  <c r="G14" i="46" s="1"/>
  <c r="E92" i="46"/>
  <c r="E14" i="46" s="1"/>
  <c r="C92" i="46"/>
  <c r="C14" i="46" s="1"/>
  <c r="H92" i="46"/>
  <c r="H14" i="46" s="1"/>
  <c r="M92" i="41"/>
  <c r="Q92" i="40"/>
  <c r="R92" i="40"/>
  <c r="Q92" i="43"/>
  <c r="Q92" i="41"/>
  <c r="M92" i="43"/>
  <c r="Q92" i="42"/>
  <c r="R92" i="42"/>
  <c r="R92" i="43"/>
  <c r="M92" i="42"/>
  <c r="R92" i="41"/>
  <c r="M92" i="40"/>
  <c r="I438" i="1"/>
  <c r="F63" i="35" l="1"/>
  <c r="E38" i="5"/>
  <c r="I402" i="5"/>
  <c r="I418" i="5" s="1"/>
  <c r="C341" i="7"/>
  <c r="E92" i="52"/>
  <c r="E14" i="52" s="1"/>
  <c r="E237" i="4"/>
  <c r="E315" i="7"/>
  <c r="E92" i="50"/>
  <c r="E14" i="50" s="1"/>
  <c r="E92" i="57"/>
  <c r="E14" i="57" s="1"/>
  <c r="D14" i="4"/>
  <c r="I92" i="6"/>
  <c r="F75" i="1"/>
  <c r="E211" i="4"/>
  <c r="E315" i="6"/>
  <c r="D393" i="5"/>
  <c r="B341" i="7"/>
  <c r="E185" i="5"/>
  <c r="E263" i="6"/>
  <c r="D393" i="3"/>
  <c r="E13" i="48"/>
  <c r="E54" i="5"/>
  <c r="E13" i="52"/>
  <c r="B211" i="5"/>
  <c r="I211" i="5"/>
  <c r="F211" i="5"/>
  <c r="G211" i="5"/>
  <c r="H211" i="5"/>
  <c r="C211" i="5"/>
  <c r="D211" i="5"/>
  <c r="I638" i="46"/>
  <c r="B92" i="46"/>
  <c r="F91" i="47"/>
  <c r="F652" i="47"/>
  <c r="E92" i="47"/>
  <c r="E14" i="47" s="1"/>
  <c r="I637" i="48"/>
  <c r="B91" i="48"/>
  <c r="D92" i="48"/>
  <c r="D14" i="48" s="1"/>
  <c r="F91" i="50"/>
  <c r="F652" i="50"/>
  <c r="Q91" i="51"/>
  <c r="R91" i="52"/>
  <c r="M91" i="52"/>
  <c r="D91" i="53"/>
  <c r="I585" i="53"/>
  <c r="D92" i="55"/>
  <c r="D14" i="55" s="1"/>
  <c r="M91" i="57"/>
  <c r="B419" i="7"/>
  <c r="C393" i="4"/>
  <c r="I185" i="5"/>
  <c r="F185" i="5"/>
  <c r="G185" i="5"/>
  <c r="D185" i="5"/>
  <c r="C185" i="5"/>
  <c r="H185" i="5"/>
  <c r="B185" i="5"/>
  <c r="E445" i="5"/>
  <c r="E185" i="3"/>
  <c r="E159" i="4"/>
  <c r="E445" i="3"/>
  <c r="E315" i="4"/>
  <c r="I272" i="4"/>
  <c r="I288" i="4" s="1"/>
  <c r="B288" i="4"/>
  <c r="B38" i="4"/>
  <c r="I340" i="5"/>
  <c r="E92" i="5"/>
  <c r="E600" i="5"/>
  <c r="F63" i="34"/>
  <c r="H13" i="52"/>
  <c r="I144" i="6"/>
  <c r="I158" i="6" s="1"/>
  <c r="D40" i="6"/>
  <c r="D14" i="6" s="1"/>
  <c r="D158" i="6"/>
  <c r="E211" i="5"/>
  <c r="H13" i="53"/>
  <c r="C393" i="5"/>
  <c r="C13" i="53"/>
  <c r="I272" i="6"/>
  <c r="I288" i="6" s="1"/>
  <c r="B288" i="6"/>
  <c r="B289" i="6" s="1"/>
  <c r="B38" i="6"/>
  <c r="D12" i="3"/>
  <c r="F91" i="55"/>
  <c r="G13" i="53"/>
  <c r="H419" i="5"/>
  <c r="I419" i="5"/>
  <c r="F419" i="5"/>
  <c r="G419" i="5"/>
  <c r="D419" i="5"/>
  <c r="C419" i="5"/>
  <c r="F75" i="32"/>
  <c r="I638" i="43"/>
  <c r="B92" i="43"/>
  <c r="M91" i="46"/>
  <c r="R91" i="46"/>
  <c r="D92" i="46"/>
  <c r="D14" i="46" s="1"/>
  <c r="I586" i="46"/>
  <c r="D92" i="47"/>
  <c r="D14" i="47" s="1"/>
  <c r="I586" i="47"/>
  <c r="F91" i="48"/>
  <c r="F652" i="48"/>
  <c r="I637" i="50"/>
  <c r="B91" i="50"/>
  <c r="I386" i="1"/>
  <c r="I586" i="51"/>
  <c r="F91" i="52"/>
  <c r="F652" i="52"/>
  <c r="I637" i="53"/>
  <c r="D91" i="54"/>
  <c r="I585" i="54"/>
  <c r="M91" i="54"/>
  <c r="I638" i="55"/>
  <c r="B92" i="55"/>
  <c r="D92" i="57"/>
  <c r="D14" i="57" s="1"/>
  <c r="I586" i="57"/>
  <c r="C13" i="47"/>
  <c r="G419" i="7"/>
  <c r="F419" i="7"/>
  <c r="I419" i="7"/>
  <c r="H419" i="7"/>
  <c r="C419" i="7"/>
  <c r="D419" i="7"/>
  <c r="C12" i="4"/>
  <c r="E419" i="5"/>
  <c r="I144" i="5"/>
  <c r="I158" i="5" s="1"/>
  <c r="D40" i="5"/>
  <c r="D14" i="5" s="1"/>
  <c r="D158" i="5"/>
  <c r="D159" i="5" s="1"/>
  <c r="I393" i="6"/>
  <c r="F393" i="6"/>
  <c r="H393" i="6"/>
  <c r="G393" i="6"/>
  <c r="G13" i="46"/>
  <c r="H13" i="50"/>
  <c r="D12" i="5"/>
  <c r="F445" i="3"/>
  <c r="I445" i="3"/>
  <c r="G445" i="3"/>
  <c r="H445" i="3"/>
  <c r="C445" i="3"/>
  <c r="D445" i="3"/>
  <c r="B445" i="3"/>
  <c r="H12" i="4"/>
  <c r="H13" i="51"/>
  <c r="F76" i="32"/>
  <c r="F106" i="7"/>
  <c r="F14" i="7"/>
  <c r="F28" i="7" s="1"/>
  <c r="G81" i="6"/>
  <c r="D81" i="6"/>
  <c r="E81" i="6"/>
  <c r="B81" i="6"/>
  <c r="H81" i="6"/>
  <c r="I81" i="6"/>
  <c r="I82" i="6"/>
  <c r="C81" i="6"/>
  <c r="E600" i="57"/>
  <c r="I272" i="3"/>
  <c r="I288" i="3" s="1"/>
  <c r="B288" i="3"/>
  <c r="B38" i="3"/>
  <c r="C12" i="5"/>
  <c r="F71" i="32"/>
  <c r="I220" i="6"/>
  <c r="I236" i="6" s="1"/>
  <c r="E38" i="6"/>
  <c r="E236" i="6"/>
  <c r="G12" i="7"/>
  <c r="E393" i="4"/>
  <c r="R91" i="47"/>
  <c r="M91" i="53"/>
  <c r="I637" i="54"/>
  <c r="G13" i="55"/>
  <c r="I90" i="6"/>
  <c r="B341" i="5"/>
  <c r="D12" i="4"/>
  <c r="D91" i="46"/>
  <c r="D13" i="46" s="1"/>
  <c r="I585" i="46"/>
  <c r="D91" i="47"/>
  <c r="D13" i="47" s="1"/>
  <c r="I585" i="47"/>
  <c r="I412" i="1"/>
  <c r="F652" i="51"/>
  <c r="F91" i="51"/>
  <c r="D91" i="51"/>
  <c r="D13" i="51" s="1"/>
  <c r="I585" i="51"/>
  <c r="R91" i="51"/>
  <c r="I638" i="52"/>
  <c r="B92" i="52"/>
  <c r="D92" i="53"/>
  <c r="D14" i="53" s="1"/>
  <c r="R91" i="53"/>
  <c r="F91" i="53"/>
  <c r="F91" i="54"/>
  <c r="N92" i="54"/>
  <c r="N14" i="54" s="1"/>
  <c r="I586" i="55"/>
  <c r="D91" i="55"/>
  <c r="I585" i="55"/>
  <c r="C13" i="52"/>
  <c r="F82" i="2"/>
  <c r="E600" i="52"/>
  <c r="I92" i="4"/>
  <c r="F75" i="8"/>
  <c r="F63" i="32"/>
  <c r="G81" i="5"/>
  <c r="B81" i="5"/>
  <c r="I81" i="5"/>
  <c r="H81" i="5"/>
  <c r="I82" i="5"/>
  <c r="E81" i="5"/>
  <c r="C81" i="5"/>
  <c r="D81" i="5"/>
  <c r="E262" i="7"/>
  <c r="E263" i="7" s="1"/>
  <c r="I246" i="7"/>
  <c r="I262" i="7" s="1"/>
  <c r="E38" i="7"/>
  <c r="G12" i="3"/>
  <c r="I402" i="4"/>
  <c r="I418" i="4" s="1"/>
  <c r="E419" i="4" s="1"/>
  <c r="F81" i="5"/>
  <c r="C13" i="51"/>
  <c r="I246" i="4"/>
  <c r="I262" i="4" s="1"/>
  <c r="E262" i="4"/>
  <c r="E263" i="4" s="1"/>
  <c r="G12" i="6"/>
  <c r="B263" i="6"/>
  <c r="F263" i="6"/>
  <c r="I263" i="6"/>
  <c r="H263" i="6"/>
  <c r="G263" i="6"/>
  <c r="D263" i="6"/>
  <c r="C263" i="6"/>
  <c r="E91" i="57"/>
  <c r="G13" i="52"/>
  <c r="I340" i="4"/>
  <c r="I90" i="3"/>
  <c r="E237" i="7"/>
  <c r="F106" i="3"/>
  <c r="F14" i="3"/>
  <c r="F28" i="3" s="1"/>
  <c r="F71" i="8"/>
  <c r="F74" i="1"/>
  <c r="P652" i="46"/>
  <c r="P91" i="46"/>
  <c r="F12" i="36"/>
  <c r="I64" i="36"/>
  <c r="F445" i="5"/>
  <c r="I445" i="5"/>
  <c r="G445" i="5"/>
  <c r="H445" i="5"/>
  <c r="D445" i="5"/>
  <c r="C445" i="5"/>
  <c r="B445" i="5"/>
  <c r="G315" i="4"/>
  <c r="I315" i="4"/>
  <c r="F315" i="4"/>
  <c r="D315" i="4"/>
  <c r="H315" i="4"/>
  <c r="C315" i="4"/>
  <c r="B315" i="4"/>
  <c r="C40" i="5"/>
  <c r="C340" i="5"/>
  <c r="I638" i="41"/>
  <c r="B92" i="41"/>
  <c r="Q91" i="46"/>
  <c r="M91" i="47"/>
  <c r="I637" i="47"/>
  <c r="B91" i="47"/>
  <c r="Q91" i="48"/>
  <c r="R91" i="48"/>
  <c r="R91" i="50"/>
  <c r="D92" i="50"/>
  <c r="D14" i="50" s="1"/>
  <c r="I586" i="50"/>
  <c r="I360" i="1"/>
  <c r="I637" i="51"/>
  <c r="B91" i="51"/>
  <c r="D92" i="51"/>
  <c r="D14" i="51" s="1"/>
  <c r="D91" i="52"/>
  <c r="I585" i="52"/>
  <c r="B92" i="53"/>
  <c r="B91" i="54"/>
  <c r="O91" i="55"/>
  <c r="F91" i="57"/>
  <c r="I81" i="3"/>
  <c r="I82" i="3"/>
  <c r="E81" i="3"/>
  <c r="D81" i="3"/>
  <c r="B81" i="3"/>
  <c r="G81" i="3"/>
  <c r="C81" i="3"/>
  <c r="H81" i="3"/>
  <c r="G13" i="57"/>
  <c r="G12" i="5"/>
  <c r="C159" i="4"/>
  <c r="F159" i="4"/>
  <c r="I159" i="4"/>
  <c r="B159" i="4"/>
  <c r="G159" i="4"/>
  <c r="H159" i="4"/>
  <c r="I75" i="1"/>
  <c r="F63" i="8"/>
  <c r="C211" i="6"/>
  <c r="F211" i="6"/>
  <c r="I211" i="6"/>
  <c r="H211" i="6"/>
  <c r="G211" i="6"/>
  <c r="B211" i="6"/>
  <c r="D211" i="6"/>
  <c r="H13" i="47"/>
  <c r="D237" i="5"/>
  <c r="I237" i="5"/>
  <c r="F237" i="5"/>
  <c r="G237" i="5"/>
  <c r="H237" i="5"/>
  <c r="C237" i="5"/>
  <c r="B237" i="5"/>
  <c r="F106" i="5"/>
  <c r="F14" i="5"/>
  <c r="F28" i="5" s="1"/>
  <c r="E81" i="7"/>
  <c r="C81" i="7"/>
  <c r="B81" i="7"/>
  <c r="H81" i="7"/>
  <c r="G81" i="7"/>
  <c r="D81" i="7"/>
  <c r="I82" i="7"/>
  <c r="I81" i="7"/>
  <c r="B393" i="5"/>
  <c r="I393" i="5"/>
  <c r="F393" i="5"/>
  <c r="H393" i="5"/>
  <c r="G393" i="5"/>
  <c r="G13" i="50"/>
  <c r="F63" i="36"/>
  <c r="I12" i="2"/>
  <c r="F81" i="7"/>
  <c r="E91" i="50"/>
  <c r="E600" i="50"/>
  <c r="H12" i="6"/>
  <c r="I376" i="7"/>
  <c r="I392" i="7" s="1"/>
  <c r="F64" i="35"/>
  <c r="E393" i="5"/>
  <c r="H12" i="7"/>
  <c r="E159" i="5"/>
  <c r="E38" i="4"/>
  <c r="G13" i="48"/>
  <c r="G185" i="3"/>
  <c r="I185" i="3"/>
  <c r="F185" i="3"/>
  <c r="H185" i="3"/>
  <c r="D185" i="3"/>
  <c r="B185" i="3"/>
  <c r="C185" i="3"/>
  <c r="C12" i="6"/>
  <c r="H13" i="54"/>
  <c r="I637" i="46"/>
  <c r="B91" i="46"/>
  <c r="I586" i="48"/>
  <c r="I638" i="50"/>
  <c r="B92" i="50"/>
  <c r="Q91" i="52"/>
  <c r="R91" i="54"/>
  <c r="D91" i="57"/>
  <c r="I585" i="57"/>
  <c r="I80" i="2"/>
  <c r="I402" i="3"/>
  <c r="I418" i="3" s="1"/>
  <c r="D211" i="3"/>
  <c r="F211" i="3"/>
  <c r="I211" i="3"/>
  <c r="G211" i="3"/>
  <c r="H211" i="3"/>
  <c r="C211" i="3"/>
  <c r="B211" i="3"/>
  <c r="I246" i="5"/>
  <c r="I262" i="5" s="1"/>
  <c r="E262" i="5"/>
  <c r="H12" i="3"/>
  <c r="E92" i="3"/>
  <c r="I92" i="3" s="1"/>
  <c r="I586" i="3"/>
  <c r="E159" i="6"/>
  <c r="E600" i="51"/>
  <c r="E419" i="7"/>
  <c r="G12" i="4"/>
  <c r="D393" i="6"/>
  <c r="F64" i="32"/>
  <c r="F76" i="1"/>
  <c r="F12" i="8"/>
  <c r="I64" i="8"/>
  <c r="C81" i="4"/>
  <c r="I82" i="4"/>
  <c r="E81" i="4"/>
  <c r="H81" i="4"/>
  <c r="D81" i="4"/>
  <c r="I81" i="4"/>
  <c r="G81" i="4"/>
  <c r="B81" i="4"/>
  <c r="I237" i="7"/>
  <c r="F237" i="7"/>
  <c r="H237" i="7"/>
  <c r="G237" i="7"/>
  <c r="C237" i="7"/>
  <c r="D237" i="7"/>
  <c r="B237" i="7"/>
  <c r="I90" i="4"/>
  <c r="G13" i="47"/>
  <c r="H13" i="55"/>
  <c r="H13" i="46"/>
  <c r="E393" i="6"/>
  <c r="F64" i="34"/>
  <c r="G13" i="51"/>
  <c r="E14" i="5"/>
  <c r="B14" i="4"/>
  <c r="D91" i="48"/>
  <c r="D13" i="48" s="1"/>
  <c r="I585" i="48"/>
  <c r="M91" i="50"/>
  <c r="Q91" i="54"/>
  <c r="F15" i="8"/>
  <c r="I67" i="8"/>
  <c r="I63" i="35"/>
  <c r="F11" i="35"/>
  <c r="I393" i="4"/>
  <c r="F393" i="4"/>
  <c r="H393" i="4"/>
  <c r="G393" i="4"/>
  <c r="E13" i="47"/>
  <c r="I237" i="3"/>
  <c r="F237" i="3"/>
  <c r="H237" i="3"/>
  <c r="G237" i="3"/>
  <c r="C237" i="3"/>
  <c r="B237" i="3"/>
  <c r="D237" i="3"/>
  <c r="I638" i="40"/>
  <c r="B92" i="40"/>
  <c r="Q91" i="47"/>
  <c r="I638" i="48"/>
  <c r="B92" i="48"/>
  <c r="M91" i="48"/>
  <c r="B92" i="51"/>
  <c r="E92" i="51"/>
  <c r="E14" i="51" s="1"/>
  <c r="I637" i="52"/>
  <c r="B91" i="52"/>
  <c r="B92" i="54"/>
  <c r="I637" i="55"/>
  <c r="B91" i="55"/>
  <c r="Q91" i="57"/>
  <c r="R91" i="57"/>
  <c r="F106" i="46"/>
  <c r="F13" i="46"/>
  <c r="F28" i="46" s="1"/>
  <c r="H12" i="5"/>
  <c r="E90" i="5"/>
  <c r="H211" i="4"/>
  <c r="F211" i="4"/>
  <c r="I211" i="4"/>
  <c r="C211" i="4"/>
  <c r="G211" i="4"/>
  <c r="B211" i="4"/>
  <c r="D211" i="4"/>
  <c r="F315" i="7"/>
  <c r="I315" i="7"/>
  <c r="D315" i="7"/>
  <c r="C315" i="7"/>
  <c r="G315" i="7"/>
  <c r="H315" i="7"/>
  <c r="B315" i="7"/>
  <c r="I272" i="5"/>
  <c r="I288" i="5" s="1"/>
  <c r="B288" i="5"/>
  <c r="B38" i="5"/>
  <c r="F106" i="6"/>
  <c r="F14" i="6"/>
  <c r="F28" i="6" s="1"/>
  <c r="E211" i="3"/>
  <c r="I340" i="6"/>
  <c r="E40" i="6"/>
  <c r="E14" i="6" s="1"/>
  <c r="C13" i="55"/>
  <c r="E262" i="3"/>
  <c r="I246" i="3"/>
  <c r="I262" i="3" s="1"/>
  <c r="E38" i="3"/>
  <c r="D12" i="6"/>
  <c r="H13" i="57"/>
  <c r="H13" i="48"/>
  <c r="D341" i="7"/>
  <c r="I341" i="7"/>
  <c r="F341" i="7"/>
  <c r="H341" i="7"/>
  <c r="G341" i="7"/>
  <c r="C393" i="3"/>
  <c r="I393" i="3"/>
  <c r="F393" i="3"/>
  <c r="H393" i="3"/>
  <c r="G393" i="3"/>
  <c r="F71" i="1"/>
  <c r="F76" i="8"/>
  <c r="C315" i="3"/>
  <c r="I315" i="3"/>
  <c r="F315" i="3"/>
  <c r="H315" i="3"/>
  <c r="G315" i="3"/>
  <c r="D315" i="3"/>
  <c r="B315" i="3"/>
  <c r="E445" i="7"/>
  <c r="C13" i="50"/>
  <c r="E600" i="46"/>
  <c r="C13" i="48"/>
  <c r="B341" i="3"/>
  <c r="I90" i="7"/>
  <c r="C393" i="7"/>
  <c r="B237" i="4"/>
  <c r="I237" i="4"/>
  <c r="F237" i="4"/>
  <c r="H237" i="4"/>
  <c r="G237" i="4"/>
  <c r="C237" i="4"/>
  <c r="D237" i="4"/>
  <c r="I402" i="6"/>
  <c r="I418" i="6" s="1"/>
  <c r="B419" i="6" s="1"/>
  <c r="I40" i="6"/>
  <c r="Q91" i="53"/>
  <c r="D12" i="7"/>
  <c r="C12" i="3"/>
  <c r="F106" i="4"/>
  <c r="F14" i="4"/>
  <c r="F28" i="4" s="1"/>
  <c r="C40" i="4"/>
  <c r="C340" i="4"/>
  <c r="C341" i="4" s="1"/>
  <c r="I638" i="42"/>
  <c r="B92" i="42"/>
  <c r="O91" i="46"/>
  <c r="I638" i="47"/>
  <c r="B92" i="47"/>
  <c r="Q91" i="50"/>
  <c r="M91" i="51"/>
  <c r="D92" i="52"/>
  <c r="D14" i="52" s="1"/>
  <c r="I586" i="52"/>
  <c r="B91" i="53"/>
  <c r="I638" i="57"/>
  <c r="B92" i="57"/>
  <c r="I637" i="57"/>
  <c r="B91" i="57"/>
  <c r="C40" i="3"/>
  <c r="C340" i="3"/>
  <c r="E419" i="3"/>
  <c r="B393" i="4"/>
  <c r="I92" i="5"/>
  <c r="D393" i="7"/>
  <c r="C315" i="6"/>
  <c r="F315" i="6"/>
  <c r="I315" i="6"/>
  <c r="G315" i="6"/>
  <c r="H315" i="6"/>
  <c r="D315" i="6"/>
  <c r="B315" i="6"/>
  <c r="C13" i="46"/>
  <c r="C393" i="6"/>
  <c r="C211" i="7"/>
  <c r="F211" i="7"/>
  <c r="I211" i="7"/>
  <c r="H211" i="7"/>
  <c r="G211" i="7"/>
  <c r="D211" i="7"/>
  <c r="B211" i="7"/>
  <c r="E600" i="47"/>
  <c r="D40" i="3"/>
  <c r="D14" i="3" s="1"/>
  <c r="I144" i="3"/>
  <c r="I158" i="3" s="1"/>
  <c r="D158" i="3"/>
  <c r="D159" i="3" s="1"/>
  <c r="E237" i="3"/>
  <c r="I92" i="7"/>
  <c r="I272" i="7"/>
  <c r="I288" i="7" s="1"/>
  <c r="B288" i="7"/>
  <c r="B38" i="7"/>
  <c r="B419" i="5"/>
  <c r="B14" i="7"/>
  <c r="H445" i="7"/>
  <c r="I445" i="7"/>
  <c r="F445" i="7"/>
  <c r="G445" i="7"/>
  <c r="D445" i="7"/>
  <c r="C445" i="7"/>
  <c r="B445" i="7"/>
  <c r="G13" i="54"/>
  <c r="E13" i="46"/>
  <c r="I90" i="5"/>
  <c r="E40" i="7"/>
  <c r="E14" i="7" s="1"/>
  <c r="E158" i="7"/>
  <c r="I144" i="7"/>
  <c r="I158" i="7" s="1"/>
  <c r="C13" i="57"/>
  <c r="D393" i="4"/>
  <c r="F63" i="1"/>
  <c r="C13" i="54"/>
  <c r="I340" i="3"/>
  <c r="C12" i="7"/>
  <c r="F64" i="1"/>
  <c r="B14" i="5"/>
  <c r="B14" i="6"/>
  <c r="I14" i="6" s="1"/>
  <c r="O92" i="57"/>
  <c r="O14" i="57" s="1"/>
  <c r="E99" i="57"/>
  <c r="E21" i="57" s="1"/>
  <c r="M92" i="57"/>
  <c r="M14" i="57" s="1"/>
  <c r="R92" i="57"/>
  <c r="R14" i="57" s="1"/>
  <c r="Q92" i="57"/>
  <c r="Q14" i="57" s="1"/>
  <c r="E99" i="55"/>
  <c r="E21" i="55" s="1"/>
  <c r="Q92" i="55"/>
  <c r="Q14" i="55" s="1"/>
  <c r="M92" i="55"/>
  <c r="M14" i="55" s="1"/>
  <c r="R92" i="55"/>
  <c r="R14" i="55" s="1"/>
  <c r="E99" i="54"/>
  <c r="E21" i="54" s="1"/>
  <c r="E99" i="53"/>
  <c r="E21" i="53" s="1"/>
  <c r="Q92" i="52"/>
  <c r="Q14" i="52" s="1"/>
  <c r="R92" i="52"/>
  <c r="R14" i="52" s="1"/>
  <c r="M92" i="52"/>
  <c r="M14" i="52" s="1"/>
  <c r="O91" i="48"/>
  <c r="Q92" i="48"/>
  <c r="Q14" i="48" s="1"/>
  <c r="R92" i="48"/>
  <c r="R14" i="48" s="1"/>
  <c r="M92" i="48"/>
  <c r="M14" i="48" s="1"/>
  <c r="R92" i="47"/>
  <c r="R14" i="47" s="1"/>
  <c r="M92" i="47"/>
  <c r="M14" i="47" s="1"/>
  <c r="Q92" i="47"/>
  <c r="Q14" i="47" s="1"/>
  <c r="R92" i="46"/>
  <c r="R14" i="46" s="1"/>
  <c r="M92" i="46"/>
  <c r="M14" i="46" s="1"/>
  <c r="Q92" i="46"/>
  <c r="Q14" i="46" s="1"/>
  <c r="C92" i="34"/>
  <c r="H92" i="35"/>
  <c r="G92" i="34"/>
  <c r="H92" i="1"/>
  <c r="H92" i="34"/>
  <c r="H92" i="32"/>
  <c r="C92" i="32"/>
  <c r="C92" i="1"/>
  <c r="H92" i="36"/>
  <c r="G92" i="35"/>
  <c r="G92" i="1"/>
  <c r="G92" i="32"/>
  <c r="C92" i="36"/>
  <c r="C92" i="35"/>
  <c r="G92" i="36"/>
  <c r="I638" i="53" l="1"/>
  <c r="O92" i="55"/>
  <c r="O14" i="55" s="1"/>
  <c r="O92" i="48"/>
  <c r="O14" i="48" s="1"/>
  <c r="I638" i="51"/>
  <c r="B289" i="7"/>
  <c r="E263" i="5"/>
  <c r="I638" i="54"/>
  <c r="B289" i="5"/>
  <c r="O13" i="55"/>
  <c r="S638" i="57"/>
  <c r="L92" i="57"/>
  <c r="B14" i="54"/>
  <c r="D13" i="53"/>
  <c r="I638" i="35"/>
  <c r="B92" i="35"/>
  <c r="N91" i="48"/>
  <c r="N13" i="48" s="1"/>
  <c r="S585" i="48"/>
  <c r="L92" i="51"/>
  <c r="L91" i="51"/>
  <c r="P652" i="52"/>
  <c r="P91" i="52"/>
  <c r="L91" i="52"/>
  <c r="N92" i="57"/>
  <c r="N14" i="57" s="1"/>
  <c r="S586" i="57"/>
  <c r="B12" i="7"/>
  <c r="I38" i="7"/>
  <c r="I92" i="57"/>
  <c r="B14" i="57"/>
  <c r="I14" i="57" s="1"/>
  <c r="I92" i="47"/>
  <c r="B14" i="47"/>
  <c r="I14" i="47" s="1"/>
  <c r="F24" i="8"/>
  <c r="I76" i="8"/>
  <c r="M13" i="50"/>
  <c r="F24" i="1"/>
  <c r="I76" i="1"/>
  <c r="H263" i="5"/>
  <c r="F263" i="5"/>
  <c r="I263" i="5"/>
  <c r="G263" i="5"/>
  <c r="B263" i="5"/>
  <c r="C263" i="5"/>
  <c r="D263" i="5"/>
  <c r="D13" i="57"/>
  <c r="E12" i="4"/>
  <c r="E54" i="4"/>
  <c r="D13" i="52"/>
  <c r="Q13" i="46"/>
  <c r="I63" i="32"/>
  <c r="F11" i="32"/>
  <c r="R13" i="47"/>
  <c r="H237" i="6"/>
  <c r="I237" i="6"/>
  <c r="F237" i="6"/>
  <c r="G237" i="6"/>
  <c r="B237" i="6"/>
  <c r="C237" i="6"/>
  <c r="D237" i="6"/>
  <c r="E14" i="3"/>
  <c r="E92" i="54"/>
  <c r="E14" i="54" s="1"/>
  <c r="I586" i="54"/>
  <c r="E600" i="54"/>
  <c r="F106" i="48"/>
  <c r="F13" i="48"/>
  <c r="F28" i="48" s="1"/>
  <c r="I38" i="6"/>
  <c r="B12" i="6"/>
  <c r="B289" i="4"/>
  <c r="I289" i="4"/>
  <c r="F289" i="4"/>
  <c r="G289" i="4"/>
  <c r="H289" i="4"/>
  <c r="D289" i="4"/>
  <c r="C289" i="4"/>
  <c r="E289" i="4"/>
  <c r="F106" i="50"/>
  <c r="F13" i="50"/>
  <c r="F28" i="50" s="1"/>
  <c r="F106" i="47"/>
  <c r="F13" i="47"/>
  <c r="F28" i="47" s="1"/>
  <c r="S637" i="46"/>
  <c r="L91" i="46"/>
  <c r="L13" i="46" s="1"/>
  <c r="L91" i="54"/>
  <c r="I92" i="51"/>
  <c r="B14" i="51"/>
  <c r="I14" i="51" s="1"/>
  <c r="I76" i="32"/>
  <c r="F24" i="32"/>
  <c r="D13" i="54"/>
  <c r="B92" i="1"/>
  <c r="S638" i="41"/>
  <c r="L92" i="41"/>
  <c r="I638" i="32"/>
  <c r="B92" i="32"/>
  <c r="N92" i="46"/>
  <c r="N14" i="46" s="1"/>
  <c r="N92" i="47"/>
  <c r="N14" i="47" s="1"/>
  <c r="P652" i="50"/>
  <c r="P91" i="50"/>
  <c r="N91" i="50"/>
  <c r="N13" i="50" s="1"/>
  <c r="S585" i="50"/>
  <c r="P91" i="53"/>
  <c r="P91" i="55"/>
  <c r="B159" i="3"/>
  <c r="I159" i="3"/>
  <c r="F159" i="3"/>
  <c r="G159" i="3"/>
  <c r="C159" i="3"/>
  <c r="H159" i="3"/>
  <c r="I71" i="1"/>
  <c r="F19" i="1"/>
  <c r="E341" i="6"/>
  <c r="F341" i="6"/>
  <c r="I341" i="6"/>
  <c r="H341" i="6"/>
  <c r="G341" i="6"/>
  <c r="D341" i="6"/>
  <c r="F289" i="5"/>
  <c r="I289" i="5"/>
  <c r="H289" i="5"/>
  <c r="G289" i="5"/>
  <c r="D289" i="5"/>
  <c r="C289" i="5"/>
  <c r="E289" i="5"/>
  <c r="R13" i="57"/>
  <c r="I64" i="32"/>
  <c r="F12" i="32"/>
  <c r="G419" i="3"/>
  <c r="I419" i="3"/>
  <c r="F419" i="3"/>
  <c r="H419" i="3"/>
  <c r="C419" i="3"/>
  <c r="D419" i="3"/>
  <c r="M91" i="55"/>
  <c r="I92" i="50"/>
  <c r="B14" i="50"/>
  <c r="I14" i="50" s="1"/>
  <c r="B393" i="7"/>
  <c r="I393" i="7"/>
  <c r="F393" i="7"/>
  <c r="H393" i="7"/>
  <c r="G393" i="7"/>
  <c r="O91" i="53"/>
  <c r="E91" i="51"/>
  <c r="I91" i="51" s="1"/>
  <c r="Q13" i="48"/>
  <c r="I553" i="32"/>
  <c r="I75" i="8"/>
  <c r="F23" i="8"/>
  <c r="F106" i="51"/>
  <c r="F13" i="51"/>
  <c r="F28" i="51" s="1"/>
  <c r="I71" i="32"/>
  <c r="F19" i="32"/>
  <c r="B419" i="4"/>
  <c r="B159" i="5"/>
  <c r="I159" i="5"/>
  <c r="F159" i="5"/>
  <c r="C159" i="5"/>
  <c r="G159" i="5"/>
  <c r="H159" i="5"/>
  <c r="B14" i="55"/>
  <c r="E393" i="7"/>
  <c r="F11" i="34"/>
  <c r="I63" i="34"/>
  <c r="O600" i="55"/>
  <c r="M13" i="52"/>
  <c r="I92" i="46"/>
  <c r="B14" i="46"/>
  <c r="I14" i="46" s="1"/>
  <c r="E92" i="53"/>
  <c r="E14" i="53" s="1"/>
  <c r="E600" i="53"/>
  <c r="D289" i="3"/>
  <c r="I289" i="3"/>
  <c r="F289" i="3"/>
  <c r="H289" i="3"/>
  <c r="G289" i="3"/>
  <c r="C289" i="3"/>
  <c r="E289" i="3"/>
  <c r="S638" i="40"/>
  <c r="L92" i="40"/>
  <c r="I638" i="36"/>
  <c r="B92" i="36"/>
  <c r="N91" i="46"/>
  <c r="N13" i="46" s="1"/>
  <c r="S585" i="46"/>
  <c r="N92" i="48"/>
  <c r="N14" i="48" s="1"/>
  <c r="S586" i="48"/>
  <c r="P652" i="51"/>
  <c r="P91" i="51"/>
  <c r="S638" i="52"/>
  <c r="L92" i="52"/>
  <c r="N92" i="53"/>
  <c r="N14" i="53" s="1"/>
  <c r="I289" i="7"/>
  <c r="F289" i="7"/>
  <c r="G289" i="7"/>
  <c r="H289" i="7"/>
  <c r="C289" i="7"/>
  <c r="D289" i="7"/>
  <c r="E289" i="7"/>
  <c r="R91" i="55"/>
  <c r="C14" i="4"/>
  <c r="I14" i="4" s="1"/>
  <c r="I40" i="4"/>
  <c r="Q13" i="53"/>
  <c r="I82" i="2"/>
  <c r="I81" i="2"/>
  <c r="H81" i="2"/>
  <c r="D81" i="2"/>
  <c r="G81" i="2"/>
  <c r="E81" i="2"/>
  <c r="C81" i="2"/>
  <c r="B81" i="2"/>
  <c r="F11" i="36"/>
  <c r="I63" i="36"/>
  <c r="B419" i="3"/>
  <c r="F13" i="57"/>
  <c r="I92" i="53"/>
  <c r="B14" i="53"/>
  <c r="G263" i="4"/>
  <c r="F263" i="4"/>
  <c r="I263" i="4"/>
  <c r="H263" i="4"/>
  <c r="D263" i="4"/>
  <c r="C263" i="4"/>
  <c r="B263" i="4"/>
  <c r="I92" i="52"/>
  <c r="B14" i="52"/>
  <c r="I14" i="52" s="1"/>
  <c r="I586" i="53"/>
  <c r="R13" i="46"/>
  <c r="I75" i="32"/>
  <c r="F23" i="32"/>
  <c r="E289" i="6"/>
  <c r="I289" i="6"/>
  <c r="F289" i="6"/>
  <c r="H289" i="6"/>
  <c r="G289" i="6"/>
  <c r="D289" i="6"/>
  <c r="C289" i="6"/>
  <c r="E159" i="3"/>
  <c r="I501" i="36"/>
  <c r="E12" i="5"/>
  <c r="I501" i="35"/>
  <c r="C419" i="4"/>
  <c r="F419" i="4"/>
  <c r="I419" i="4"/>
  <c r="H419" i="4"/>
  <c r="G419" i="4"/>
  <c r="D419" i="4"/>
  <c r="O13" i="48"/>
  <c r="D92" i="54"/>
  <c r="D14" i="54" s="1"/>
  <c r="N91" i="47"/>
  <c r="N13" i="47" s="1"/>
  <c r="S585" i="47"/>
  <c r="L92" i="50"/>
  <c r="S637" i="50"/>
  <c r="L91" i="50"/>
  <c r="N92" i="52"/>
  <c r="N14" i="52" s="1"/>
  <c r="N91" i="52"/>
  <c r="S585" i="52"/>
  <c r="P91" i="57"/>
  <c r="N91" i="57"/>
  <c r="S585" i="57"/>
  <c r="G341" i="3"/>
  <c r="I341" i="3"/>
  <c r="F341" i="3"/>
  <c r="H341" i="3"/>
  <c r="D341" i="3"/>
  <c r="E341" i="3"/>
  <c r="C341" i="3"/>
  <c r="O13" i="46"/>
  <c r="E12" i="3"/>
  <c r="E54" i="3"/>
  <c r="Q13" i="57"/>
  <c r="I91" i="52"/>
  <c r="B13" i="52"/>
  <c r="M13" i="48"/>
  <c r="I527" i="32"/>
  <c r="F12" i="34"/>
  <c r="I64" i="34"/>
  <c r="O91" i="50"/>
  <c r="Q13" i="52"/>
  <c r="E92" i="48"/>
  <c r="E600" i="48"/>
  <c r="I63" i="8"/>
  <c r="F11" i="8"/>
  <c r="E91" i="55"/>
  <c r="I91" i="47"/>
  <c r="B13" i="47"/>
  <c r="I13" i="47" s="1"/>
  <c r="I553" i="35"/>
  <c r="I74" i="1"/>
  <c r="F22" i="1"/>
  <c r="F13" i="54"/>
  <c r="E91" i="54"/>
  <c r="Q91" i="55"/>
  <c r="R13" i="52"/>
  <c r="B13" i="53"/>
  <c r="B12" i="5"/>
  <c r="I38" i="5"/>
  <c r="Q13" i="47"/>
  <c r="R13" i="48"/>
  <c r="E13" i="57"/>
  <c r="E12" i="6"/>
  <c r="E54" i="6"/>
  <c r="F106" i="52"/>
  <c r="F13" i="52"/>
  <c r="F28" i="52" s="1"/>
  <c r="S638" i="46"/>
  <c r="L92" i="46"/>
  <c r="S638" i="47"/>
  <c r="L92" i="47"/>
  <c r="P652" i="47"/>
  <c r="P91" i="47"/>
  <c r="S637" i="48"/>
  <c r="L91" i="48"/>
  <c r="N92" i="50"/>
  <c r="N14" i="50" s="1"/>
  <c r="S586" i="52"/>
  <c r="L92" i="53"/>
  <c r="N91" i="54"/>
  <c r="S585" i="54"/>
  <c r="S638" i="55"/>
  <c r="L92" i="55"/>
  <c r="N91" i="55"/>
  <c r="S585" i="55"/>
  <c r="G159" i="7"/>
  <c r="F159" i="7"/>
  <c r="I159" i="7"/>
  <c r="B159" i="7"/>
  <c r="C159" i="7"/>
  <c r="H159" i="7"/>
  <c r="D159" i="7"/>
  <c r="C14" i="3"/>
  <c r="I14" i="3" s="1"/>
  <c r="I40" i="3"/>
  <c r="M13" i="51"/>
  <c r="I419" i="6"/>
  <c r="F419" i="6"/>
  <c r="H419" i="6"/>
  <c r="G419" i="6"/>
  <c r="D419" i="6"/>
  <c r="C419" i="6"/>
  <c r="C263" i="3"/>
  <c r="I263" i="3"/>
  <c r="F263" i="3"/>
  <c r="H263" i="3"/>
  <c r="D263" i="3"/>
  <c r="G263" i="3"/>
  <c r="B263" i="3"/>
  <c r="I92" i="48"/>
  <c r="B14" i="48"/>
  <c r="Q13" i="54"/>
  <c r="I527" i="35"/>
  <c r="C341" i="6"/>
  <c r="R13" i="54"/>
  <c r="F19" i="8"/>
  <c r="I71" i="8"/>
  <c r="I341" i="4"/>
  <c r="F341" i="4"/>
  <c r="H341" i="4"/>
  <c r="G341" i="4"/>
  <c r="D341" i="4"/>
  <c r="E341" i="4"/>
  <c r="E12" i="7"/>
  <c r="E54" i="7"/>
  <c r="F81" i="2"/>
  <c r="B341" i="4"/>
  <c r="M13" i="54"/>
  <c r="E91" i="53"/>
  <c r="I91" i="53" s="1"/>
  <c r="M13" i="46"/>
  <c r="F13" i="55"/>
  <c r="I91" i="48"/>
  <c r="B13" i="48"/>
  <c r="I13" i="48" s="1"/>
  <c r="P652" i="48"/>
  <c r="P91" i="48"/>
  <c r="S637" i="55"/>
  <c r="L91" i="55"/>
  <c r="I63" i="1"/>
  <c r="I64" i="35"/>
  <c r="F12" i="35"/>
  <c r="R13" i="53"/>
  <c r="S638" i="42"/>
  <c r="L92" i="42"/>
  <c r="S638" i="48"/>
  <c r="L92" i="48"/>
  <c r="N92" i="51"/>
  <c r="N14" i="51" s="1"/>
  <c r="S586" i="51"/>
  <c r="S637" i="57"/>
  <c r="L91" i="57"/>
  <c r="E159" i="7"/>
  <c r="I14" i="7"/>
  <c r="E263" i="3"/>
  <c r="I91" i="55"/>
  <c r="B13" i="55"/>
  <c r="I527" i="34"/>
  <c r="I553" i="36"/>
  <c r="R13" i="50"/>
  <c r="I553" i="34"/>
  <c r="F263" i="7"/>
  <c r="I263" i="7"/>
  <c r="H263" i="7"/>
  <c r="G263" i="7"/>
  <c r="C263" i="7"/>
  <c r="B263" i="7"/>
  <c r="D263" i="7"/>
  <c r="D13" i="55"/>
  <c r="F13" i="53"/>
  <c r="R13" i="51"/>
  <c r="I38" i="3"/>
  <c r="B12" i="3"/>
  <c r="O600" i="57"/>
  <c r="B13" i="50"/>
  <c r="D159" i="6"/>
  <c r="I159" i="6"/>
  <c r="F159" i="6"/>
  <c r="B159" i="6"/>
  <c r="C159" i="6"/>
  <c r="G159" i="6"/>
  <c r="H159" i="6"/>
  <c r="C341" i="5"/>
  <c r="F341" i="5"/>
  <c r="I341" i="5"/>
  <c r="H341" i="5"/>
  <c r="G341" i="5"/>
  <c r="D341" i="5"/>
  <c r="E341" i="5"/>
  <c r="I501" i="32"/>
  <c r="S638" i="54"/>
  <c r="L92" i="54"/>
  <c r="I527" i="36"/>
  <c r="D91" i="50"/>
  <c r="D13" i="50" s="1"/>
  <c r="I585" i="50"/>
  <c r="I638" i="34"/>
  <c r="B92" i="34"/>
  <c r="S638" i="43"/>
  <c r="L92" i="43"/>
  <c r="S637" i="47"/>
  <c r="L91" i="47"/>
  <c r="S637" i="51"/>
  <c r="N91" i="51"/>
  <c r="N13" i="51" s="1"/>
  <c r="S585" i="51"/>
  <c r="S637" i="53"/>
  <c r="L91" i="53"/>
  <c r="N91" i="53"/>
  <c r="S585" i="53"/>
  <c r="S637" i="54"/>
  <c r="I64" i="1"/>
  <c r="F12" i="1"/>
  <c r="I40" i="7"/>
  <c r="I91" i="57"/>
  <c r="B13" i="57"/>
  <c r="Q13" i="50"/>
  <c r="I501" i="34"/>
  <c r="B341" i="6"/>
  <c r="O91" i="54"/>
  <c r="I91" i="46"/>
  <c r="B13" i="46"/>
  <c r="I13" i="46" s="1"/>
  <c r="E13" i="50"/>
  <c r="I91" i="54"/>
  <c r="B13" i="54"/>
  <c r="B13" i="51"/>
  <c r="M13" i="47"/>
  <c r="C14" i="5"/>
  <c r="I14" i="5" s="1"/>
  <c r="I40" i="5"/>
  <c r="E92" i="55"/>
  <c r="E14" i="55" s="1"/>
  <c r="E600" i="55"/>
  <c r="O600" i="48"/>
  <c r="M13" i="53"/>
  <c r="E237" i="6"/>
  <c r="B289" i="3"/>
  <c r="O91" i="57"/>
  <c r="B12" i="4"/>
  <c r="I38" i="4"/>
  <c r="E419" i="6"/>
  <c r="M13" i="57"/>
  <c r="Q13" i="51"/>
  <c r="O99" i="57"/>
  <c r="O21" i="57" s="1"/>
  <c r="O99" i="54"/>
  <c r="O21" i="54" s="1"/>
  <c r="S638" i="51" l="1"/>
  <c r="S638" i="50"/>
  <c r="I14" i="53"/>
  <c r="H92" i="8"/>
  <c r="I13" i="57"/>
  <c r="R13" i="55"/>
  <c r="F99" i="55"/>
  <c r="F652" i="55"/>
  <c r="Q92" i="53"/>
  <c r="N13" i="54"/>
  <c r="L14" i="46"/>
  <c r="E13" i="54"/>
  <c r="L14" i="52"/>
  <c r="I14" i="55"/>
  <c r="M13" i="55"/>
  <c r="L14" i="51"/>
  <c r="L14" i="50"/>
  <c r="O91" i="51"/>
  <c r="L13" i="57"/>
  <c r="L14" i="53"/>
  <c r="Q13" i="55"/>
  <c r="O13" i="50"/>
  <c r="I13" i="52"/>
  <c r="O92" i="54"/>
  <c r="O14" i="54" s="1"/>
  <c r="O600" i="54"/>
  <c r="S586" i="54"/>
  <c r="I92" i="55"/>
  <c r="M92" i="54"/>
  <c r="O92" i="51"/>
  <c r="O14" i="51" s="1"/>
  <c r="O600" i="51"/>
  <c r="L13" i="52"/>
  <c r="F99" i="54"/>
  <c r="F652" i="54"/>
  <c r="N13" i="53"/>
  <c r="I12" i="3"/>
  <c r="O92" i="50"/>
  <c r="O14" i="50" s="1"/>
  <c r="O600" i="50"/>
  <c r="S638" i="53"/>
  <c r="S91" i="48"/>
  <c r="L13" i="48"/>
  <c r="R92" i="50"/>
  <c r="R92" i="51"/>
  <c r="N92" i="55"/>
  <c r="N14" i="55" s="1"/>
  <c r="S586" i="55"/>
  <c r="O91" i="52"/>
  <c r="O91" i="47"/>
  <c r="S91" i="46"/>
  <c r="S637" i="52"/>
  <c r="I14" i="54"/>
  <c r="Q92" i="50"/>
  <c r="O92" i="53"/>
  <c r="O14" i="53" s="1"/>
  <c r="O600" i="53"/>
  <c r="I12" i="7"/>
  <c r="G92" i="8"/>
  <c r="I12" i="4"/>
  <c r="N13" i="55"/>
  <c r="O92" i="52"/>
  <c r="O14" i="52" s="1"/>
  <c r="O600" i="52"/>
  <c r="R92" i="53"/>
  <c r="M92" i="53"/>
  <c r="I12" i="6"/>
  <c r="I92" i="54"/>
  <c r="F99" i="53"/>
  <c r="F652" i="53"/>
  <c r="L14" i="54"/>
  <c r="O99" i="55"/>
  <c r="O21" i="55" s="1"/>
  <c r="S91" i="53"/>
  <c r="L13" i="53"/>
  <c r="S91" i="47"/>
  <c r="L13" i="47"/>
  <c r="I13" i="50"/>
  <c r="I13" i="55"/>
  <c r="L14" i="55"/>
  <c r="O92" i="47"/>
  <c r="O14" i="47" s="1"/>
  <c r="O600" i="47"/>
  <c r="Q92" i="54"/>
  <c r="M92" i="51"/>
  <c r="E13" i="51"/>
  <c r="I13" i="51" s="1"/>
  <c r="S586" i="47"/>
  <c r="S92" i="57"/>
  <c r="L14" i="57"/>
  <c r="C92" i="8"/>
  <c r="O13" i="54"/>
  <c r="L13" i="54"/>
  <c r="I638" i="8"/>
  <c r="B92" i="8"/>
  <c r="F99" i="57"/>
  <c r="F652" i="57"/>
  <c r="I91" i="50"/>
  <c r="E13" i="53"/>
  <c r="S586" i="50"/>
  <c r="S91" i="57"/>
  <c r="S91" i="50"/>
  <c r="L13" i="50"/>
  <c r="O92" i="46"/>
  <c r="O600" i="46"/>
  <c r="R92" i="54"/>
  <c r="N13" i="52"/>
  <c r="O13" i="57"/>
  <c r="P91" i="54"/>
  <c r="S92" i="48"/>
  <c r="L14" i="48"/>
  <c r="S91" i="55"/>
  <c r="L13" i="55"/>
  <c r="S92" i="47"/>
  <c r="L14" i="47"/>
  <c r="I12" i="5"/>
  <c r="E13" i="55"/>
  <c r="E14" i="48"/>
  <c r="I14" i="48" s="1"/>
  <c r="N13" i="57"/>
  <c r="S586" i="53"/>
  <c r="Q92" i="51"/>
  <c r="O13" i="53"/>
  <c r="M92" i="50"/>
  <c r="S586" i="46"/>
  <c r="S91" i="51"/>
  <c r="L13" i="51"/>
  <c r="P99" i="54"/>
  <c r="S92" i="52" l="1"/>
  <c r="S92" i="55"/>
  <c r="S482" i="54"/>
  <c r="P66" i="54"/>
  <c r="P652" i="54"/>
  <c r="M14" i="51"/>
  <c r="F21" i="57"/>
  <c r="F28" i="57" s="1"/>
  <c r="F106" i="57"/>
  <c r="O13" i="52"/>
  <c r="R14" i="50"/>
  <c r="S91" i="52"/>
  <c r="M14" i="50"/>
  <c r="Q14" i="54"/>
  <c r="S92" i="54"/>
  <c r="O13" i="51"/>
  <c r="S92" i="50"/>
  <c r="I13" i="54"/>
  <c r="P99" i="55"/>
  <c r="P106" i="55" s="1"/>
  <c r="P652" i="55"/>
  <c r="R14" i="54"/>
  <c r="P99" i="57"/>
  <c r="P106" i="57" s="1"/>
  <c r="P652" i="57"/>
  <c r="F21" i="53"/>
  <c r="F28" i="53" s="1"/>
  <c r="F106" i="53"/>
  <c r="M14" i="53"/>
  <c r="F21" i="54"/>
  <c r="F28" i="54" s="1"/>
  <c r="F106" i="54"/>
  <c r="S92" i="53"/>
  <c r="S92" i="51"/>
  <c r="I13" i="53"/>
  <c r="F21" i="55"/>
  <c r="F28" i="55" s="1"/>
  <c r="F106" i="55"/>
  <c r="O14" i="46"/>
  <c r="R14" i="53"/>
  <c r="P99" i="53"/>
  <c r="P652" i="53"/>
  <c r="S482" i="57"/>
  <c r="P66" i="57"/>
  <c r="Q14" i="51"/>
  <c r="Q14" i="50"/>
  <c r="O13" i="47"/>
  <c r="M14" i="54"/>
  <c r="Q14" i="53"/>
  <c r="O99" i="53"/>
  <c r="O21" i="53" s="1"/>
  <c r="S91" i="54"/>
  <c r="P106" i="54"/>
  <c r="R14" i="51"/>
  <c r="S92" i="46"/>
  <c r="S481" i="57" l="1"/>
  <c r="P65" i="57"/>
  <c r="P14" i="54"/>
  <c r="S14" i="54" s="1"/>
  <c r="T14" i="54" s="1"/>
  <c r="S66" i="54"/>
  <c r="S481" i="54"/>
  <c r="P65" i="54"/>
  <c r="S482" i="55"/>
  <c r="P66" i="55"/>
  <c r="S66" i="57"/>
  <c r="P14" i="57"/>
  <c r="S14" i="57" s="1"/>
  <c r="T14" i="57" s="1"/>
  <c r="S489" i="54" l="1"/>
  <c r="P73" i="54"/>
  <c r="S496" i="54"/>
  <c r="S496" i="57"/>
  <c r="S66" i="55"/>
  <c r="P14" i="55"/>
  <c r="S14" i="55" s="1"/>
  <c r="T14" i="55" s="1"/>
  <c r="S65" i="54"/>
  <c r="P80" i="54"/>
  <c r="P13" i="54"/>
  <c r="P73" i="57"/>
  <c r="S489" i="57"/>
  <c r="S481" i="55"/>
  <c r="S496" i="55" s="1"/>
  <c r="P65" i="55"/>
  <c r="P496" i="55"/>
  <c r="S65" i="57"/>
  <c r="P80" i="57"/>
  <c r="P13" i="57"/>
  <c r="S489" i="55"/>
  <c r="P73" i="55"/>
  <c r="P496" i="54"/>
  <c r="P496" i="57"/>
  <c r="S65" i="55" l="1"/>
  <c r="P13" i="55"/>
  <c r="P80" i="55"/>
  <c r="Q497" i="55"/>
  <c r="R497" i="55"/>
  <c r="L497" i="55"/>
  <c r="M497" i="55"/>
  <c r="N497" i="55"/>
  <c r="O497" i="55"/>
  <c r="P497" i="55"/>
  <c r="Q497" i="57"/>
  <c r="O497" i="57"/>
  <c r="R497" i="57"/>
  <c r="M497" i="57"/>
  <c r="L497" i="57"/>
  <c r="P497" i="57"/>
  <c r="N497" i="57"/>
  <c r="S73" i="55"/>
  <c r="P21" i="55"/>
  <c r="N497" i="54"/>
  <c r="M497" i="54"/>
  <c r="O497" i="54"/>
  <c r="L497" i="54"/>
  <c r="P497" i="54"/>
  <c r="Q497" i="54"/>
  <c r="R497" i="54"/>
  <c r="S73" i="57"/>
  <c r="S80" i="57" s="1"/>
  <c r="P21" i="57"/>
  <c r="P28" i="57" s="1"/>
  <c r="S73" i="54"/>
  <c r="S80" i="54" s="1"/>
  <c r="P21" i="54"/>
  <c r="P28" i="54" s="1"/>
  <c r="S13" i="57"/>
  <c r="S13" i="54"/>
  <c r="Q81" i="54" l="1"/>
  <c r="R81" i="54"/>
  <c r="O81" i="54"/>
  <c r="P81" i="54"/>
  <c r="M81" i="54"/>
  <c r="L81" i="54"/>
  <c r="S81" i="54" s="1"/>
  <c r="N81" i="54"/>
  <c r="R81" i="57"/>
  <c r="L81" i="57"/>
  <c r="Q81" i="57"/>
  <c r="M81" i="57"/>
  <c r="O81" i="57"/>
  <c r="N81" i="57"/>
  <c r="P81" i="57"/>
  <c r="T13" i="54"/>
  <c r="S497" i="55"/>
  <c r="P28" i="55"/>
  <c r="S13" i="55"/>
  <c r="S80" i="55"/>
  <c r="T13" i="57"/>
  <c r="S497" i="54"/>
  <c r="S497" i="57"/>
  <c r="Q81" i="55" l="1"/>
  <c r="P81" i="55"/>
  <c r="N81" i="55"/>
  <c r="L81" i="55"/>
  <c r="M81" i="55"/>
  <c r="R81" i="55"/>
  <c r="O81" i="55"/>
  <c r="I561" i="1"/>
  <c r="F67" i="1"/>
  <c r="T13" i="55"/>
  <c r="S81" i="57"/>
  <c r="I463" i="8" l="1"/>
  <c r="S81" i="55"/>
  <c r="I515" i="8"/>
  <c r="I67" i="1"/>
  <c r="I541" i="8" l="1"/>
  <c r="I567" i="8"/>
  <c r="I488" i="35" l="1"/>
  <c r="I540" i="35" l="1"/>
  <c r="I566" i="35"/>
  <c r="I514" i="35"/>
  <c r="I126" i="35" l="1"/>
  <c r="I488" i="34" l="1"/>
  <c r="I566" i="34" l="1"/>
  <c r="I540" i="34"/>
  <c r="I514" i="34"/>
  <c r="I412" i="34" l="1"/>
  <c r="I152" i="34"/>
  <c r="I360" i="34" l="1"/>
  <c r="I438" i="34"/>
  <c r="I386" i="34"/>
  <c r="I334" i="34"/>
  <c r="I152" i="35" l="1"/>
  <c r="I360" i="35"/>
  <c r="I412" i="35" l="1"/>
  <c r="I438" i="35"/>
  <c r="I334" i="35" l="1"/>
  <c r="I386" i="35"/>
  <c r="I171" i="1" l="1"/>
  <c r="I327" i="1"/>
  <c r="I353" i="1"/>
  <c r="I431" i="1"/>
  <c r="I145" i="1"/>
  <c r="I405" i="1"/>
  <c r="I197" i="1" l="1"/>
  <c r="I249" i="1"/>
  <c r="I379" i="1"/>
  <c r="I275" i="1"/>
  <c r="I301" i="1"/>
  <c r="I119" i="1" l="1"/>
  <c r="I178" i="1" l="1"/>
  <c r="I308" i="1"/>
  <c r="I256" i="1"/>
  <c r="I126" i="1" l="1"/>
  <c r="I152" i="1"/>
  <c r="I204" i="32" l="1"/>
  <c r="I280" i="34" l="1"/>
  <c r="I332" i="34" l="1"/>
  <c r="I254" i="34"/>
  <c r="I358" i="34"/>
  <c r="I176" i="34"/>
  <c r="I228" i="34"/>
  <c r="I306" i="34"/>
  <c r="I384" i="34"/>
  <c r="I436" i="34"/>
  <c r="I202" i="34"/>
  <c r="I410" i="34" l="1"/>
  <c r="I150" i="34"/>
  <c r="D46" i="34"/>
  <c r="H46" i="34"/>
  <c r="E46" i="34"/>
  <c r="C46" i="34"/>
  <c r="G46" i="34"/>
  <c r="B46" i="34" l="1"/>
  <c r="I124" i="34"/>
  <c r="I46" i="34" l="1"/>
  <c r="I514" i="43" l="1"/>
  <c r="I540" i="43"/>
  <c r="I488" i="43"/>
  <c r="I566" i="43"/>
  <c r="I528" i="43" l="1"/>
  <c r="I554" i="43"/>
  <c r="I476" i="43"/>
  <c r="I502" i="43"/>
  <c r="I458" i="43" l="1"/>
  <c r="I536" i="43"/>
  <c r="I510" i="43"/>
  <c r="I562" i="43"/>
  <c r="I501" i="43" l="1"/>
  <c r="I527" i="43"/>
  <c r="I559" i="43"/>
  <c r="I475" i="43"/>
  <c r="I507" i="43"/>
  <c r="I553" i="43"/>
  <c r="I487" i="43" l="1"/>
  <c r="I539" i="43"/>
  <c r="I461" i="43"/>
  <c r="I456" i="43"/>
  <c r="I534" i="43"/>
  <c r="I565" i="43"/>
  <c r="I508" i="43"/>
  <c r="I513" i="43"/>
  <c r="P97" i="43" l="1"/>
  <c r="F71" i="43"/>
  <c r="I515" i="43" l="1"/>
  <c r="I567" i="43"/>
  <c r="F19" i="43"/>
  <c r="I71" i="43"/>
  <c r="I477" i="43" l="1"/>
  <c r="I503" i="43"/>
  <c r="I555" i="43"/>
  <c r="F61" i="43"/>
  <c r="I451" i="43"/>
  <c r="I529" i="43"/>
  <c r="F9" i="43" l="1"/>
  <c r="I61" i="43"/>
  <c r="P87" i="43"/>
  <c r="P9" i="43" s="1"/>
  <c r="I517" i="43" l="1"/>
  <c r="I492" i="43"/>
  <c r="I543" i="43"/>
  <c r="I570" i="43"/>
  <c r="I465" i="43"/>
  <c r="I538" i="43"/>
  <c r="I569" i="43"/>
  <c r="I491" i="43"/>
  <c r="I518" i="43"/>
  <c r="I544" i="43"/>
  <c r="I466" i="43"/>
  <c r="I564" i="43"/>
  <c r="P101" i="43" l="1"/>
  <c r="P23" i="43" s="1"/>
  <c r="F76" i="43"/>
  <c r="P102" i="43"/>
  <c r="P24" i="43" s="1"/>
  <c r="F75" i="43"/>
  <c r="F23" i="43" l="1"/>
  <c r="I75" i="43"/>
  <c r="F24" i="43"/>
  <c r="I76" i="43"/>
  <c r="I617" i="1" l="1"/>
  <c r="C96" i="1"/>
  <c r="I642" i="1" l="1"/>
  <c r="I334" i="1"/>
  <c r="I618" i="1"/>
  <c r="C91" i="1" l="1"/>
  <c r="H91" i="1"/>
  <c r="G91" i="1"/>
  <c r="B91" i="1" l="1"/>
  <c r="F91" i="1"/>
  <c r="I637" i="1"/>
  <c r="F88" i="1"/>
  <c r="I634" i="1"/>
  <c r="F10" i="1" l="1"/>
  <c r="I10" i="1" s="1"/>
  <c r="I88" i="1"/>
  <c r="F93" i="1" l="1"/>
  <c r="F15" i="1" s="1"/>
  <c r="I639" i="1"/>
  <c r="I489" i="1" l="1"/>
  <c r="F73" i="1"/>
  <c r="I475" i="1"/>
  <c r="I533" i="1"/>
  <c r="I455" i="1"/>
  <c r="I605" i="1" l="1"/>
  <c r="I73" i="1"/>
  <c r="F21" i="1"/>
  <c r="I527" i="1" l="1"/>
  <c r="I501" i="1"/>
  <c r="I553" i="1"/>
  <c r="I560" i="1" l="1"/>
  <c r="I610" i="1" l="1"/>
  <c r="E92" i="1" l="1"/>
  <c r="D92" i="1" l="1"/>
  <c r="I586" i="1"/>
  <c r="H90" i="1" l="1"/>
  <c r="E90" i="1"/>
  <c r="G90" i="1"/>
  <c r="E98" i="1"/>
  <c r="H98" i="1"/>
  <c r="G98" i="1"/>
  <c r="C98" i="1"/>
  <c r="G85" i="1" l="1"/>
  <c r="E85" i="1"/>
  <c r="C85" i="1"/>
  <c r="H85" i="1"/>
  <c r="I636" i="1" l="1"/>
  <c r="F103" i="1" l="1"/>
  <c r="I649" i="1"/>
  <c r="F85" i="1"/>
  <c r="I631" i="1"/>
  <c r="F92" i="1"/>
  <c r="I92" i="1" s="1"/>
  <c r="I638" i="1"/>
  <c r="I103" i="1" l="1"/>
  <c r="F25" i="1"/>
  <c r="I25" i="1" s="1"/>
  <c r="E86" i="1" l="1"/>
  <c r="I606" i="1"/>
  <c r="G86" i="1"/>
  <c r="C86" i="1"/>
  <c r="I476" i="1"/>
  <c r="H86" i="1"/>
  <c r="I502" i="1" l="1"/>
  <c r="I528" i="1"/>
  <c r="I554" i="1"/>
  <c r="D97" i="1" l="1"/>
  <c r="H97" i="1"/>
  <c r="E97" i="1"/>
  <c r="G97" i="1"/>
  <c r="I643" i="1" l="1"/>
  <c r="F95" i="1" l="1"/>
  <c r="I413" i="1" l="1"/>
  <c r="I205" i="1"/>
  <c r="I361" i="1"/>
  <c r="G50" i="1"/>
  <c r="C50" i="1"/>
  <c r="I153" i="1"/>
  <c r="E50" i="1"/>
  <c r="H50" i="1"/>
  <c r="I335" i="1"/>
  <c r="I179" i="1"/>
  <c r="I439" i="1"/>
  <c r="I309" i="1"/>
  <c r="D50" i="1" l="1"/>
  <c r="I388" i="1"/>
  <c r="I387" i="1"/>
  <c r="I232" i="1"/>
  <c r="I127" i="1"/>
  <c r="I283" i="1"/>
  <c r="I257" i="1"/>
  <c r="I258" i="1"/>
  <c r="B50" i="1" l="1"/>
  <c r="I128" i="1"/>
  <c r="I50" i="1" l="1"/>
  <c r="I490" i="8" l="1"/>
  <c r="I568" i="8" l="1"/>
  <c r="I542" i="8"/>
  <c r="I516" i="8"/>
  <c r="I464" i="8"/>
  <c r="F74" i="8" l="1"/>
  <c r="C96" i="8"/>
  <c r="I618" i="8"/>
  <c r="I642" i="8" l="1"/>
  <c r="F22" i="8"/>
  <c r="I74" i="8"/>
  <c r="I560" i="8" l="1"/>
  <c r="I455" i="8" l="1"/>
  <c r="I475" i="8"/>
  <c r="I527" i="8" l="1"/>
  <c r="I501" i="8"/>
  <c r="I553" i="8"/>
  <c r="I617" i="8" l="1"/>
  <c r="I489" i="8" l="1"/>
  <c r="F73" i="8"/>
  <c r="I73" i="8" l="1"/>
  <c r="F21" i="8"/>
  <c r="H91" i="8" l="1"/>
  <c r="C91" i="8"/>
  <c r="G91" i="8"/>
  <c r="F91" i="8" l="1"/>
  <c r="F106" i="8" s="1"/>
  <c r="F652" i="8"/>
  <c r="I637" i="8"/>
  <c r="B91" i="8"/>
  <c r="I353" i="8"/>
  <c r="I405" i="8" l="1"/>
  <c r="I223" i="8"/>
  <c r="I431" i="8"/>
  <c r="I327" i="8" l="1"/>
  <c r="E92" i="8" l="1"/>
  <c r="D92" i="8" l="1"/>
  <c r="I92" i="8" s="1"/>
  <c r="I586" i="8"/>
  <c r="I533" i="8" l="1"/>
  <c r="C85" i="8" l="1"/>
  <c r="G85" i="8"/>
  <c r="E85" i="8"/>
  <c r="H85" i="8" l="1"/>
  <c r="I631" i="8"/>
  <c r="H97" i="8" l="1"/>
  <c r="E97" i="8"/>
  <c r="H98" i="8"/>
  <c r="G97" i="8"/>
  <c r="C98" i="8"/>
  <c r="D97" i="8" l="1"/>
  <c r="I643" i="8"/>
  <c r="G98" i="8"/>
  <c r="E98" i="8"/>
  <c r="I644" i="8" l="1"/>
  <c r="H90" i="8" l="1"/>
  <c r="G90" i="8" l="1"/>
  <c r="E50" i="8"/>
  <c r="C50" i="8"/>
  <c r="D50" i="8"/>
  <c r="E90" i="8" l="1"/>
  <c r="I636" i="8"/>
  <c r="I361" i="8"/>
  <c r="I205" i="8"/>
  <c r="I283" i="8"/>
  <c r="I309" i="8"/>
  <c r="I413" i="8"/>
  <c r="D49" i="8"/>
  <c r="G49" i="8"/>
  <c r="I388" i="8"/>
  <c r="I258" i="8"/>
  <c r="H49" i="8"/>
  <c r="I179" i="8"/>
  <c r="I153" i="8"/>
  <c r="I335" i="8"/>
  <c r="I439" i="8"/>
  <c r="I231" i="8"/>
  <c r="C49" i="8" l="1"/>
  <c r="E49" i="8"/>
  <c r="I387" i="8"/>
  <c r="I127" i="8"/>
  <c r="I257" i="8"/>
  <c r="I232" i="8"/>
  <c r="D98" i="8" l="1"/>
  <c r="I592" i="8"/>
  <c r="B98" i="8"/>
  <c r="I98" i="8" s="1"/>
  <c r="I128" i="8"/>
  <c r="B50" i="8"/>
  <c r="B49" i="8"/>
  <c r="I49" i="8" l="1"/>
  <c r="I50" i="8"/>
  <c r="I490" i="32" l="1"/>
  <c r="I464" i="32" l="1"/>
  <c r="I542" i="32"/>
  <c r="I568" i="32"/>
  <c r="I516" i="32"/>
  <c r="C96" i="32"/>
  <c r="I618" i="32"/>
  <c r="I617" i="32"/>
  <c r="I642" i="32" l="1"/>
  <c r="F74" i="32"/>
  <c r="F22" i="32" l="1"/>
  <c r="I74" i="32"/>
  <c r="H91" i="32" l="1"/>
  <c r="G91" i="32"/>
  <c r="C91" i="32"/>
  <c r="F91" i="32" l="1"/>
  <c r="F106" i="32" s="1"/>
  <c r="F652" i="32"/>
  <c r="I637" i="32"/>
  <c r="B91" i="32"/>
  <c r="I614" i="32" l="1"/>
  <c r="I489" i="32" l="1"/>
  <c r="I541" i="32" l="1"/>
  <c r="I515" i="32"/>
  <c r="I567" i="32"/>
  <c r="I463" i="32"/>
  <c r="F73" i="32"/>
  <c r="I485" i="32"/>
  <c r="I73" i="32" l="1"/>
  <c r="F21" i="32"/>
  <c r="I615" i="32"/>
  <c r="I563" i="32" l="1"/>
  <c r="I459" i="32"/>
  <c r="I560" i="32"/>
  <c r="I537" i="32"/>
  <c r="E92" i="32" l="1"/>
  <c r="D92" i="32" l="1"/>
  <c r="I92" i="32" s="1"/>
  <c r="I586" i="32"/>
  <c r="I561" i="32" l="1"/>
  <c r="F67" i="32"/>
  <c r="I67" i="32" l="1"/>
  <c r="F15" i="32"/>
  <c r="C98" i="32" l="1"/>
  <c r="E98" i="32"/>
  <c r="H97" i="32"/>
  <c r="G98" i="32"/>
  <c r="D97" i="32"/>
  <c r="E97" i="32"/>
  <c r="H98" i="32"/>
  <c r="G97" i="32"/>
  <c r="I644" i="32" l="1"/>
  <c r="I643" i="32"/>
  <c r="G95" i="32"/>
  <c r="H95" i="32"/>
  <c r="I641" i="32" l="1"/>
  <c r="H94" i="32" l="1"/>
  <c r="G94" i="32"/>
  <c r="I640" i="32" l="1"/>
  <c r="D50" i="32" l="1"/>
  <c r="C50" i="32"/>
  <c r="E50" i="32"/>
  <c r="I388" i="32" l="1"/>
  <c r="I231" i="32"/>
  <c r="I205" i="32"/>
  <c r="I153" i="32"/>
  <c r="I309" i="32"/>
  <c r="I179" i="32"/>
  <c r="I439" i="32"/>
  <c r="I283" i="32"/>
  <c r="I361" i="32"/>
  <c r="I335" i="32"/>
  <c r="I232" i="32"/>
  <c r="I387" i="32"/>
  <c r="I257" i="32" l="1"/>
  <c r="I258" i="32"/>
  <c r="H49" i="32"/>
  <c r="D49" i="32"/>
  <c r="G49" i="32"/>
  <c r="C49" i="32"/>
  <c r="E49" i="32"/>
  <c r="I127" i="32" l="1"/>
  <c r="B50" i="32" l="1"/>
  <c r="I128" i="32"/>
  <c r="I413" i="32"/>
  <c r="B49" i="32"/>
  <c r="I49" i="32" l="1"/>
  <c r="I50" i="32"/>
  <c r="I490" i="34" l="1"/>
  <c r="I568" i="34" l="1"/>
  <c r="I516" i="34"/>
  <c r="I542" i="34"/>
  <c r="I464" i="34"/>
  <c r="F74" i="34" l="1"/>
  <c r="I230" i="34"/>
  <c r="F22" i="34" l="1"/>
  <c r="I74" i="34"/>
  <c r="I618" i="34"/>
  <c r="H98" i="34" l="1"/>
  <c r="H20" i="34" s="1"/>
  <c r="G98" i="34"/>
  <c r="G20" i="34" s="1"/>
  <c r="E98" i="34"/>
  <c r="E20" i="34" s="1"/>
  <c r="C98" i="34"/>
  <c r="C20" i="34" s="1"/>
  <c r="I644" i="34" l="1"/>
  <c r="H94" i="34" l="1"/>
  <c r="G94" i="34"/>
  <c r="I510" i="34" l="1"/>
  <c r="I508" i="34"/>
  <c r="I562" i="34"/>
  <c r="I456" i="34"/>
  <c r="I463" i="34"/>
  <c r="I534" i="34"/>
  <c r="I536" i="34"/>
  <c r="I567" i="34"/>
  <c r="I458" i="34"/>
  <c r="I515" i="34"/>
  <c r="I541" i="34"/>
  <c r="I614" i="34"/>
  <c r="I411" i="34"/>
  <c r="I487" i="34"/>
  <c r="I437" i="34"/>
  <c r="E92" i="34"/>
  <c r="I489" i="34"/>
  <c r="I610" i="34"/>
  <c r="G90" i="34"/>
  <c r="I177" i="34"/>
  <c r="C91" i="34"/>
  <c r="G91" i="34"/>
  <c r="E90" i="34"/>
  <c r="I255" i="34"/>
  <c r="H91" i="34"/>
  <c r="H90" i="34"/>
  <c r="I151" i="34"/>
  <c r="I229" i="34"/>
  <c r="I640" i="34" l="1"/>
  <c r="I203" i="34"/>
  <c r="I507" i="34"/>
  <c r="F73" i="34"/>
  <c r="I637" i="34"/>
  <c r="I559" i="34"/>
  <c r="I491" i="34"/>
  <c r="F91" i="34"/>
  <c r="F106" i="34" s="1"/>
  <c r="F652" i="34"/>
  <c r="D92" i="34"/>
  <c r="I92" i="34" s="1"/>
  <c r="I586" i="34"/>
  <c r="I125" i="34"/>
  <c r="I281" i="34"/>
  <c r="I533" i="34"/>
  <c r="I636" i="34"/>
  <c r="B91" i="34"/>
  <c r="I492" i="34"/>
  <c r="I455" i="34"/>
  <c r="C96" i="34"/>
  <c r="E97" i="34"/>
  <c r="G97" i="34"/>
  <c r="H97" i="34"/>
  <c r="I617" i="34"/>
  <c r="I570" i="34" l="1"/>
  <c r="I543" i="34"/>
  <c r="I518" i="34"/>
  <c r="I485" i="34"/>
  <c r="I565" i="34"/>
  <c r="I517" i="34"/>
  <c r="I513" i="34"/>
  <c r="F21" i="34"/>
  <c r="I73" i="34"/>
  <c r="I564" i="34"/>
  <c r="I569" i="34"/>
  <c r="I544" i="34"/>
  <c r="I465" i="34"/>
  <c r="I539" i="34"/>
  <c r="I642" i="34"/>
  <c r="D97" i="34"/>
  <c r="I538" i="34"/>
  <c r="I466" i="34"/>
  <c r="F76" i="34"/>
  <c r="I461" i="34"/>
  <c r="H95" i="34"/>
  <c r="H89" i="34"/>
  <c r="I439" i="34"/>
  <c r="I609" i="34"/>
  <c r="I615" i="34"/>
  <c r="G89" i="34"/>
  <c r="G95" i="34"/>
  <c r="I258" i="34"/>
  <c r="I643" i="34" l="1"/>
  <c r="F71" i="34"/>
  <c r="F75" i="34"/>
  <c r="I560" i="34"/>
  <c r="F23" i="34"/>
  <c r="I75" i="34"/>
  <c r="I76" i="34"/>
  <c r="F24" i="34"/>
  <c r="I71" i="34"/>
  <c r="F19" i="34"/>
  <c r="I459" i="34"/>
  <c r="I257" i="34"/>
  <c r="I537" i="34"/>
  <c r="I563" i="34"/>
  <c r="D50" i="34"/>
  <c r="E50" i="34"/>
  <c r="C50" i="34"/>
  <c r="I641" i="34" l="1"/>
  <c r="I635" i="34"/>
  <c r="I561" i="34"/>
  <c r="F67" i="34"/>
  <c r="C49" i="34"/>
  <c r="G49" i="34"/>
  <c r="H49" i="34"/>
  <c r="I205" i="34"/>
  <c r="I361" i="34"/>
  <c r="D49" i="34"/>
  <c r="I283" i="34"/>
  <c r="I413" i="34"/>
  <c r="I153" i="34"/>
  <c r="E49" i="34"/>
  <c r="I179" i="34"/>
  <c r="I309" i="34"/>
  <c r="I335" i="34"/>
  <c r="I387" i="34"/>
  <c r="I231" i="34"/>
  <c r="I232" i="34"/>
  <c r="I127" i="34" l="1"/>
  <c r="F15" i="34"/>
  <c r="I67" i="34"/>
  <c r="I388" i="34"/>
  <c r="B49" i="34"/>
  <c r="I128" i="34" l="1"/>
  <c r="B50" i="34"/>
  <c r="I49" i="34"/>
  <c r="I50" i="34" l="1"/>
  <c r="I273" i="34"/>
  <c r="I274" i="34"/>
  <c r="I435" i="34" l="1"/>
  <c r="I227" i="34"/>
  <c r="I272" i="34"/>
  <c r="I253" i="34"/>
  <c r="I279" i="34"/>
  <c r="I276" i="34"/>
  <c r="I201" i="34"/>
  <c r="I277" i="34"/>
  <c r="I278" i="34"/>
  <c r="I305" i="34"/>
  <c r="I331" i="34" l="1"/>
  <c r="I383" i="34"/>
  <c r="I409" i="34"/>
  <c r="I149" i="34"/>
  <c r="I175" i="34"/>
  <c r="G45" i="34"/>
  <c r="G19" i="34" s="1"/>
  <c r="C97" i="34"/>
  <c r="C45" i="34"/>
  <c r="C19" i="34" s="1"/>
  <c r="I123" i="34"/>
  <c r="I271" i="34"/>
  <c r="H45" i="34"/>
  <c r="H19" i="34" s="1"/>
  <c r="E45" i="34"/>
  <c r="E19" i="34" s="1"/>
  <c r="I357" i="34" l="1"/>
  <c r="I591" i="34"/>
  <c r="B97" i="34"/>
  <c r="I97" i="34" s="1"/>
  <c r="B45" i="34"/>
  <c r="D45" i="34" l="1"/>
  <c r="D19" i="34" s="1"/>
  <c r="I490" i="35"/>
  <c r="I45" i="34"/>
  <c r="B19" i="34"/>
  <c r="I19" i="34" s="1"/>
  <c r="I542" i="35" l="1"/>
  <c r="I516" i="35"/>
  <c r="I464" i="35"/>
  <c r="F74" i="35"/>
  <c r="I568" i="35"/>
  <c r="I230" i="35"/>
  <c r="I111" i="35" l="1"/>
  <c r="I74" i="35"/>
  <c r="F22" i="35"/>
  <c r="I508" i="35" l="1"/>
  <c r="I463" i="35"/>
  <c r="I534" i="35"/>
  <c r="I515" i="35"/>
  <c r="I585" i="35"/>
  <c r="I455" i="35"/>
  <c r="I559" i="35"/>
  <c r="I541" i="35"/>
  <c r="I507" i="35"/>
  <c r="I456" i="35"/>
  <c r="I533" i="35"/>
  <c r="C91" i="35"/>
  <c r="H91" i="35"/>
  <c r="E92" i="35"/>
  <c r="G91" i="35"/>
  <c r="I489" i="35"/>
  <c r="I560" i="35" l="1"/>
  <c r="D92" i="35"/>
  <c r="I92" i="35" s="1"/>
  <c r="I586" i="35"/>
  <c r="E91" i="35"/>
  <c r="I510" i="35"/>
  <c r="B91" i="35"/>
  <c r="I567" i="35"/>
  <c r="I536" i="35"/>
  <c r="F91" i="35"/>
  <c r="F106" i="35" s="1"/>
  <c r="F652" i="35"/>
  <c r="I458" i="35"/>
  <c r="I562" i="35"/>
  <c r="D91" i="35"/>
  <c r="F73" i="35" l="1"/>
  <c r="I561" i="35"/>
  <c r="F67" i="35"/>
  <c r="I538" i="35"/>
  <c r="I91" i="35"/>
  <c r="I564" i="35"/>
  <c r="I637" i="35"/>
  <c r="I487" i="35"/>
  <c r="F15" i="35" l="1"/>
  <c r="I67" i="35"/>
  <c r="F21" i="35"/>
  <c r="I73" i="35"/>
  <c r="I513" i="35" l="1"/>
  <c r="I539" i="35"/>
  <c r="F71" i="35"/>
  <c r="I461" i="35"/>
  <c r="I565" i="35"/>
  <c r="I71" i="35" l="1"/>
  <c r="F19" i="35"/>
  <c r="I485" i="35" l="1"/>
  <c r="I459" i="35" l="1"/>
  <c r="I563" i="35"/>
  <c r="I537" i="35"/>
  <c r="I592" i="35" l="1"/>
  <c r="I584" i="35" l="1"/>
  <c r="I588" i="35" l="1"/>
  <c r="I583" i="35" l="1"/>
  <c r="H600" i="35" l="1"/>
  <c r="G600" i="35"/>
  <c r="I590" i="35"/>
  <c r="I589" i="35" l="1"/>
  <c r="I488" i="36" l="1"/>
  <c r="I540" i="36" l="1"/>
  <c r="I566" i="36"/>
  <c r="I514" i="36"/>
  <c r="I458" i="36" l="1"/>
  <c r="I562" i="36"/>
  <c r="I536" i="36"/>
  <c r="I510" i="36"/>
  <c r="I451" i="36" l="1"/>
  <c r="I560" i="36" l="1"/>
  <c r="I555" i="36"/>
  <c r="I534" i="36"/>
  <c r="I508" i="36"/>
  <c r="I113" i="36"/>
  <c r="I456" i="36"/>
  <c r="I529" i="36"/>
  <c r="I455" i="36" l="1"/>
  <c r="I503" i="36"/>
  <c r="F61" i="36"/>
  <c r="I533" i="36"/>
  <c r="I507" i="36"/>
  <c r="I559" i="36"/>
  <c r="F9" i="36" l="1"/>
  <c r="I61" i="36"/>
  <c r="I538" i="36" l="1"/>
  <c r="I564" i="36"/>
  <c r="I561" i="36" l="1"/>
  <c r="F67" i="36"/>
  <c r="F15" i="36" l="1"/>
  <c r="I67" i="36"/>
  <c r="I124" i="36" l="1"/>
  <c r="I542" i="40"/>
  <c r="I568" i="40"/>
  <c r="I490" i="40"/>
  <c r="I516" i="40"/>
  <c r="I464" i="40"/>
  <c r="I117" i="36"/>
  <c r="I116" i="36" l="1"/>
  <c r="P100" i="40"/>
  <c r="P22" i="40" s="1"/>
  <c r="I280" i="36"/>
  <c r="F74" i="40"/>
  <c r="I115" i="36"/>
  <c r="I271" i="36"/>
  <c r="I272" i="36"/>
  <c r="F22" i="40" l="1"/>
  <c r="I74" i="40"/>
  <c r="I489" i="36" l="1"/>
  <c r="I463" i="36" l="1"/>
  <c r="I515" i="36"/>
  <c r="I567" i="36"/>
  <c r="I541" i="36"/>
  <c r="I566" i="41" l="1"/>
  <c r="F73" i="36"/>
  <c r="I540" i="41"/>
  <c r="I514" i="41"/>
  <c r="I488" i="41"/>
  <c r="I539" i="41" l="1"/>
  <c r="I73" i="36"/>
  <c r="F21" i="36"/>
  <c r="I507" i="41" l="1"/>
  <c r="I565" i="41"/>
  <c r="I487" i="41"/>
  <c r="I559" i="41"/>
  <c r="I461" i="41"/>
  <c r="I513" i="41"/>
  <c r="I555" i="41" l="1"/>
  <c r="I562" i="41"/>
  <c r="I510" i="41"/>
  <c r="I567" i="41"/>
  <c r="I477" i="41"/>
  <c r="I529" i="41"/>
  <c r="P97" i="41"/>
  <c r="F71" i="41"/>
  <c r="F61" i="41"/>
  <c r="I451" i="41"/>
  <c r="I503" i="41"/>
  <c r="I536" i="41"/>
  <c r="I458" i="41"/>
  <c r="I515" i="41"/>
  <c r="P87" i="41" l="1"/>
  <c r="P9" i="41" s="1"/>
  <c r="I534" i="41"/>
  <c r="F19" i="41"/>
  <c r="I71" i="41"/>
  <c r="F9" i="41"/>
  <c r="I61" i="41"/>
  <c r="I456" i="41"/>
  <c r="I508" i="41" l="1"/>
  <c r="I372" i="1" l="1"/>
  <c r="G89" i="35"/>
  <c r="G90" i="35"/>
  <c r="I275" i="8"/>
  <c r="I242" i="1"/>
  <c r="G94" i="35"/>
  <c r="G97" i="35"/>
  <c r="C96" i="35"/>
  <c r="C90" i="35"/>
  <c r="C98" i="35"/>
  <c r="E95" i="35"/>
  <c r="I294" i="1"/>
  <c r="E94" i="35"/>
  <c r="H89" i="35"/>
  <c r="E89" i="35"/>
  <c r="E90" i="35"/>
  <c r="G98" i="35"/>
  <c r="G95" i="35"/>
  <c r="I268" i="1"/>
  <c r="H94" i="35"/>
  <c r="H97" i="35"/>
  <c r="H96" i="35"/>
  <c r="E98" i="35"/>
  <c r="H95" i="35"/>
  <c r="C94" i="35"/>
  <c r="C89" i="35"/>
  <c r="E97" i="35"/>
  <c r="D96" i="35"/>
  <c r="H90" i="35"/>
  <c r="I145" i="8"/>
  <c r="H98" i="35"/>
  <c r="C95" i="35"/>
  <c r="I424" i="1" l="1"/>
  <c r="I204" i="8"/>
  <c r="I631" i="35"/>
  <c r="I615" i="35"/>
  <c r="B95" i="35"/>
  <c r="I398" i="1"/>
  <c r="E85" i="34"/>
  <c r="E85" i="35"/>
  <c r="I460" i="1"/>
  <c r="I644" i="35"/>
  <c r="C85" i="34"/>
  <c r="I460" i="35"/>
  <c r="B96" i="35"/>
  <c r="D90" i="35"/>
  <c r="I617" i="35"/>
  <c r="I636" i="35"/>
  <c r="I511" i="35"/>
  <c r="F69" i="35"/>
  <c r="I640" i="35"/>
  <c r="D95" i="35"/>
  <c r="I643" i="35"/>
  <c r="I610" i="35"/>
  <c r="B90" i="35"/>
  <c r="I631" i="34"/>
  <c r="D98" i="35"/>
  <c r="H85" i="35"/>
  <c r="I462" i="8"/>
  <c r="F72" i="8"/>
  <c r="G85" i="35"/>
  <c r="I346" i="1"/>
  <c r="I614" i="35"/>
  <c r="B94" i="35"/>
  <c r="I512" i="8"/>
  <c r="I635" i="35"/>
  <c r="I320" i="1"/>
  <c r="I512" i="32"/>
  <c r="D97" i="35"/>
  <c r="H85" i="34"/>
  <c r="I460" i="36"/>
  <c r="C85" i="35"/>
  <c r="I512" i="1"/>
  <c r="G85" i="34"/>
  <c r="I460" i="34"/>
  <c r="I460" i="8"/>
  <c r="I618" i="35"/>
  <c r="B98" i="35"/>
  <c r="I98" i="35" s="1"/>
  <c r="I462" i="35"/>
  <c r="F72" i="35"/>
  <c r="I609" i="35"/>
  <c r="B89" i="35"/>
  <c r="I178" i="8"/>
  <c r="I334" i="8"/>
  <c r="D98" i="34"/>
  <c r="D20" i="34" s="1"/>
  <c r="I249" i="8"/>
  <c r="I176" i="8"/>
  <c r="I177" i="8"/>
  <c r="I229" i="8"/>
  <c r="I203" i="8" l="1"/>
  <c r="I642" i="35"/>
  <c r="I126" i="8"/>
  <c r="F20" i="8"/>
  <c r="I72" i="8"/>
  <c r="I90" i="35"/>
  <c r="I204" i="1"/>
  <c r="I301" i="8"/>
  <c r="D94" i="35"/>
  <c r="I94" i="35" s="1"/>
  <c r="D89" i="35"/>
  <c r="F17" i="35"/>
  <c r="I69" i="35"/>
  <c r="I95" i="35"/>
  <c r="I450" i="1"/>
  <c r="F60" i="1"/>
  <c r="I462" i="1"/>
  <c r="F72" i="1"/>
  <c r="I449" i="8"/>
  <c r="F59" i="8"/>
  <c r="I449" i="35"/>
  <c r="F59" i="35"/>
  <c r="I89" i="35"/>
  <c r="B98" i="34"/>
  <c r="I592" i="34"/>
  <c r="I125" i="8"/>
  <c r="I641" i="35"/>
  <c r="I460" i="32"/>
  <c r="F20" i="35"/>
  <c r="I72" i="35"/>
  <c r="I449" i="1"/>
  <c r="F59" i="1"/>
  <c r="I462" i="32"/>
  <c r="F72" i="32"/>
  <c r="I449" i="34"/>
  <c r="F59" i="34"/>
  <c r="I256" i="8"/>
  <c r="H41" i="8"/>
  <c r="H15" i="8" s="1"/>
  <c r="I282" i="8"/>
  <c r="H46" i="8"/>
  <c r="H20" i="8" s="1"/>
  <c r="I255" i="8"/>
  <c r="I308" i="8"/>
  <c r="I281" i="8"/>
  <c r="I411" i="8"/>
  <c r="I386" i="8"/>
  <c r="I202" i="8"/>
  <c r="G41" i="8"/>
  <c r="G15" i="8" s="1"/>
  <c r="I437" i="8"/>
  <c r="G46" i="8"/>
  <c r="G20" i="8" s="1"/>
  <c r="I332" i="8"/>
  <c r="I124" i="8" l="1"/>
  <c r="I385" i="8"/>
  <c r="I171" i="8"/>
  <c r="F20" i="32"/>
  <c r="I72" i="32"/>
  <c r="I98" i="34"/>
  <c r="B20" i="34"/>
  <c r="I59" i="35"/>
  <c r="F7" i="35"/>
  <c r="I72" i="1"/>
  <c r="I462" i="34"/>
  <c r="F72" i="34"/>
  <c r="I228" i="8"/>
  <c r="I197" i="8"/>
  <c r="I59" i="8"/>
  <c r="F7" i="8"/>
  <c r="E46" i="8"/>
  <c r="E20" i="8" s="1"/>
  <c r="I60" i="1"/>
  <c r="C46" i="8"/>
  <c r="C20" i="8" s="1"/>
  <c r="I59" i="34"/>
  <c r="F7" i="34"/>
  <c r="F7" i="1"/>
  <c r="I59" i="1"/>
  <c r="I119" i="8"/>
  <c r="D46" i="8"/>
  <c r="D20" i="8" s="1"/>
  <c r="I307" i="8"/>
  <c r="I306" i="8"/>
  <c r="I230" i="8"/>
  <c r="I358" i="8"/>
  <c r="I384" i="8"/>
  <c r="I280" i="8"/>
  <c r="I436" i="8"/>
  <c r="I438" i="8"/>
  <c r="C41" i="8"/>
  <c r="C15" i="8" s="1"/>
  <c r="I360" i="8"/>
  <c r="I254" i="8" l="1"/>
  <c r="E41" i="8"/>
  <c r="I150" i="8"/>
  <c r="F20" i="34"/>
  <c r="I20" i="34" s="1"/>
  <c r="I72" i="34"/>
  <c r="I412" i="8"/>
  <c r="I410" i="8"/>
  <c r="B41" i="8" l="1"/>
  <c r="B46" i="8"/>
  <c r="D41" i="8"/>
  <c r="D15" i="8" s="1"/>
  <c r="B20" i="8" l="1"/>
  <c r="I20" i="8" s="1"/>
  <c r="I46" i="8"/>
  <c r="I379" i="8"/>
  <c r="I41" i="8"/>
  <c r="B15" i="8"/>
  <c r="H47" i="8" l="1"/>
  <c r="G47" i="8"/>
  <c r="I333" i="8"/>
  <c r="E47" i="8"/>
  <c r="I151" i="8" l="1"/>
  <c r="I425" i="36"/>
  <c r="I436" i="36"/>
  <c r="I269" i="36" l="1"/>
  <c r="I347" i="36"/>
  <c r="I217" i="36"/>
  <c r="E35" i="36"/>
  <c r="H35" i="36"/>
  <c r="I165" i="36"/>
  <c r="I399" i="36"/>
  <c r="I432" i="36"/>
  <c r="G35" i="36"/>
  <c r="I243" i="36"/>
  <c r="D35" i="36" l="1"/>
  <c r="I191" i="36"/>
  <c r="I295" i="36"/>
  <c r="I427" i="36"/>
  <c r="C35" i="36"/>
  <c r="I321" i="36"/>
  <c r="I139" i="36"/>
  <c r="I373" i="36"/>
  <c r="I428" i="36"/>
  <c r="I275" i="36" l="1"/>
  <c r="B35" i="36"/>
  <c r="I405" i="36"/>
  <c r="I327" i="36"/>
  <c r="I431" i="36"/>
  <c r="I353" i="36"/>
  <c r="I197" i="36"/>
  <c r="I171" i="36"/>
  <c r="I145" i="36"/>
  <c r="H41" i="36"/>
  <c r="H15" i="36" s="1"/>
  <c r="I301" i="36"/>
  <c r="G41" i="36"/>
  <c r="G15" i="36" s="1"/>
  <c r="I223" i="36"/>
  <c r="E41" i="36"/>
  <c r="I379" i="36" l="1"/>
  <c r="D41" i="36"/>
  <c r="D15" i="36" s="1"/>
  <c r="C41" i="36"/>
  <c r="C15" i="36" s="1"/>
  <c r="I249" i="36"/>
  <c r="I35" i="36"/>
  <c r="B41" i="36"/>
  <c r="I119" i="36"/>
  <c r="I41" i="36" l="1"/>
  <c r="B15" i="36"/>
  <c r="I350" i="36" l="1"/>
  <c r="I402" i="36" l="1"/>
  <c r="I175" i="35"/>
  <c r="I228" i="36"/>
  <c r="I376" i="36"/>
  <c r="H42" i="36"/>
  <c r="I220" i="36"/>
  <c r="I201" i="35"/>
  <c r="I358" i="36"/>
  <c r="I306" i="36"/>
  <c r="H46" i="36"/>
  <c r="C46" i="36"/>
  <c r="G38" i="36"/>
  <c r="C38" i="36"/>
  <c r="G46" i="36"/>
  <c r="H38" i="36"/>
  <c r="I176" i="36"/>
  <c r="I383" i="35"/>
  <c r="I410" i="36"/>
  <c r="I253" i="35"/>
  <c r="I194" i="36"/>
  <c r="G42" i="36" l="1"/>
  <c r="I124" i="35"/>
  <c r="D46" i="36"/>
  <c r="E46" i="36"/>
  <c r="D38" i="36"/>
  <c r="I305" i="35"/>
  <c r="I384" i="36"/>
  <c r="I349" i="36"/>
  <c r="I150" i="36"/>
  <c r="I120" i="36"/>
  <c r="I254" i="36"/>
  <c r="I142" i="36"/>
  <c r="I409" i="35"/>
  <c r="I202" i="36"/>
  <c r="I168" i="36"/>
  <c r="C42" i="36"/>
  <c r="I298" i="36"/>
  <c r="E38" i="36"/>
  <c r="I246" i="36"/>
  <c r="I149" i="35"/>
  <c r="I245" i="36"/>
  <c r="I198" i="36"/>
  <c r="I272" i="35"/>
  <c r="C45" i="35"/>
  <c r="H45" i="35"/>
  <c r="H19" i="35" s="1"/>
  <c r="G37" i="36"/>
  <c r="I146" i="36"/>
  <c r="E45" i="35"/>
  <c r="E19" i="35" s="1"/>
  <c r="I280" i="35"/>
  <c r="I193" i="36"/>
  <c r="I406" i="36"/>
  <c r="I435" i="35"/>
  <c r="I167" i="36"/>
  <c r="H37" i="36"/>
  <c r="I172" i="36"/>
  <c r="I276" i="36"/>
  <c r="G45" i="35"/>
  <c r="G19" i="35" s="1"/>
  <c r="I324" i="36"/>
  <c r="I123" i="35" l="1"/>
  <c r="I116" i="35"/>
  <c r="I250" i="36"/>
  <c r="E42" i="36"/>
  <c r="I401" i="36"/>
  <c r="I279" i="35"/>
  <c r="I297" i="36"/>
  <c r="I354" i="36"/>
  <c r="I302" i="36"/>
  <c r="I332" i="36"/>
  <c r="D45" i="35"/>
  <c r="D19" i="35" s="1"/>
  <c r="I375" i="36"/>
  <c r="D42" i="36"/>
  <c r="B38" i="36"/>
  <c r="I224" i="36"/>
  <c r="I331" i="35"/>
  <c r="I380" i="36"/>
  <c r="E37" i="36"/>
  <c r="B46" i="36"/>
  <c r="H47" i="36"/>
  <c r="G47" i="36"/>
  <c r="I219" i="36"/>
  <c r="I323" i="36"/>
  <c r="I357" i="35" l="1"/>
  <c r="I125" i="36"/>
  <c r="I46" i="36"/>
  <c r="B97" i="35"/>
  <c r="I591" i="35"/>
  <c r="C37" i="36"/>
  <c r="I141" i="36"/>
  <c r="I38" i="36"/>
  <c r="C97" i="35"/>
  <c r="C19" i="35" s="1"/>
  <c r="C600" i="35"/>
  <c r="D37" i="36"/>
  <c r="B37" i="36"/>
  <c r="I227" i="35"/>
  <c r="B45" i="35"/>
  <c r="B19" i="35" l="1"/>
  <c r="I19" i="35" s="1"/>
  <c r="I45" i="35"/>
  <c r="I97" i="35"/>
  <c r="I37" i="36"/>
  <c r="I328" i="36"/>
  <c r="B42" i="36"/>
  <c r="I382" i="36"/>
  <c r="I408" i="36"/>
  <c r="I304" i="36"/>
  <c r="I356" i="36"/>
  <c r="I200" i="36" l="1"/>
  <c r="I174" i="36"/>
  <c r="I252" i="36"/>
  <c r="I42" i="36"/>
  <c r="I148" i="36"/>
  <c r="I278" i="36"/>
  <c r="I434" i="36"/>
  <c r="I226" i="36" l="1"/>
  <c r="I330" i="36"/>
  <c r="E93" i="1" l="1"/>
  <c r="I93" i="1" s="1"/>
  <c r="I587" i="1"/>
  <c r="C90" i="1"/>
  <c r="D90" i="1"/>
  <c r="I584" i="1" l="1"/>
  <c r="B90" i="1"/>
  <c r="I90" i="1" s="1"/>
  <c r="I168" i="1" l="1"/>
  <c r="I272" i="1"/>
  <c r="I350" i="1"/>
  <c r="I376" i="1"/>
  <c r="I194" i="1"/>
  <c r="I142" i="1"/>
  <c r="I402" i="1"/>
  <c r="I324" i="1"/>
  <c r="I428" i="1"/>
  <c r="B85" i="1" l="1"/>
  <c r="I579" i="1"/>
  <c r="I298" i="1"/>
  <c r="D85" i="1"/>
  <c r="I246" i="1"/>
  <c r="I116" i="1" l="1"/>
  <c r="B38" i="1"/>
  <c r="I85" i="1"/>
  <c r="I371" i="1"/>
  <c r="I397" i="1" l="1"/>
  <c r="I189" i="1"/>
  <c r="I137" i="1"/>
  <c r="I423" i="1"/>
  <c r="I345" i="1"/>
  <c r="I293" i="1"/>
  <c r="I319" i="1"/>
  <c r="I267" i="1"/>
  <c r="I241" i="1"/>
  <c r="I163" i="1"/>
  <c r="I111" i="1"/>
  <c r="B12" i="1"/>
  <c r="I512" i="35" l="1"/>
  <c r="I484" i="8"/>
  <c r="F68" i="8"/>
  <c r="F16" i="8" l="1"/>
  <c r="I68" i="8"/>
  <c r="I512" i="36"/>
  <c r="I484" i="32"/>
  <c r="F68" i="32"/>
  <c r="I511" i="32"/>
  <c r="F69" i="32"/>
  <c r="I511" i="34"/>
  <c r="F69" i="34"/>
  <c r="F16" i="32" l="1"/>
  <c r="I68" i="32"/>
  <c r="I69" i="32"/>
  <c r="F17" i="32"/>
  <c r="F17" i="34"/>
  <c r="I69" i="34"/>
  <c r="I511" i="8"/>
  <c r="F69" i="8"/>
  <c r="I486" i="32" l="1"/>
  <c r="F70" i="32"/>
  <c r="I512" i="34"/>
  <c r="I69" i="8"/>
  <c r="F17" i="8"/>
  <c r="I70" i="32" l="1"/>
  <c r="F18" i="32"/>
  <c r="I484" i="34" l="1"/>
  <c r="F68" i="34"/>
  <c r="I486" i="8"/>
  <c r="F70" i="8"/>
  <c r="I486" i="34" l="1"/>
  <c r="F70" i="34"/>
  <c r="F18" i="8"/>
  <c r="I70" i="8"/>
  <c r="I486" i="1"/>
  <c r="F70" i="1"/>
  <c r="I68" i="34"/>
  <c r="F16" i="34"/>
  <c r="I70" i="34" l="1"/>
  <c r="F18" i="34"/>
  <c r="I70" i="1"/>
  <c r="F18" i="1"/>
  <c r="I152" i="32" l="1"/>
  <c r="C86" i="32"/>
  <c r="H86" i="32"/>
  <c r="G86" i="32"/>
  <c r="E86" i="32"/>
  <c r="I632" i="32" l="1"/>
  <c r="I282" i="32"/>
  <c r="I256" i="32"/>
  <c r="I177" i="32"/>
  <c r="I333" i="32"/>
  <c r="I255" i="32"/>
  <c r="I438" i="32"/>
  <c r="I334" i="32"/>
  <c r="I412" i="32"/>
  <c r="I229" i="32"/>
  <c r="I281" i="32"/>
  <c r="I230" i="32"/>
  <c r="I203" i="32"/>
  <c r="I308" i="32"/>
  <c r="G47" i="32"/>
  <c r="I437" i="32"/>
  <c r="E47" i="32"/>
  <c r="H47" i="32"/>
  <c r="I178" i="32"/>
  <c r="I385" i="32"/>
  <c r="I125" i="32" l="1"/>
  <c r="I307" i="32"/>
  <c r="I126" i="32"/>
  <c r="I411" i="32"/>
  <c r="I151" i="32"/>
  <c r="I386" i="32"/>
  <c r="I228" i="35" l="1"/>
  <c r="I358" i="35" l="1"/>
  <c r="I202" i="35"/>
  <c r="I176" i="35"/>
  <c r="I306" i="35"/>
  <c r="I436" i="35" l="1"/>
  <c r="I254" i="35"/>
  <c r="I384" i="35"/>
  <c r="I332" i="35"/>
  <c r="I410" i="35"/>
  <c r="D46" i="35"/>
  <c r="D20" i="35" s="1"/>
  <c r="I163" i="35"/>
  <c r="G46" i="35"/>
  <c r="G20" i="35" s="1"/>
  <c r="H46" i="35"/>
  <c r="H20" i="35" s="1"/>
  <c r="C46" i="35"/>
  <c r="C20" i="35" s="1"/>
  <c r="E46" i="35"/>
  <c r="E20" i="35" s="1"/>
  <c r="I345" i="35" l="1"/>
  <c r="I319" i="35"/>
  <c r="I267" i="35"/>
  <c r="I241" i="35"/>
  <c r="I293" i="35"/>
  <c r="I189" i="35"/>
  <c r="I423" i="35"/>
  <c r="I215" i="35"/>
  <c r="B46" i="35"/>
  <c r="I150" i="35"/>
  <c r="I350" i="35"/>
  <c r="I168" i="35"/>
  <c r="I220" i="35"/>
  <c r="I428" i="35"/>
  <c r="I324" i="35"/>
  <c r="I402" i="35"/>
  <c r="I194" i="35"/>
  <c r="I298" i="35"/>
  <c r="I376" i="35"/>
  <c r="I137" i="35" l="1"/>
  <c r="I397" i="35"/>
  <c r="I246" i="35"/>
  <c r="I256" i="35"/>
  <c r="B20" i="35"/>
  <c r="I20" i="35" s="1"/>
  <c r="I46" i="35"/>
  <c r="I301" i="35"/>
  <c r="I145" i="35"/>
  <c r="H38" i="35"/>
  <c r="H12" i="35" s="1"/>
  <c r="D41" i="35"/>
  <c r="D15" i="35" s="1"/>
  <c r="I197" i="35"/>
  <c r="I431" i="35"/>
  <c r="E41" i="35"/>
  <c r="I405" i="35"/>
  <c r="E38" i="35"/>
  <c r="E12" i="35" s="1"/>
  <c r="G38" i="35"/>
  <c r="G12" i="35" s="1"/>
  <c r="I275" i="35"/>
  <c r="I204" i="35"/>
  <c r="I353" i="35"/>
  <c r="C38" i="35"/>
  <c r="C12" i="35" s="1"/>
  <c r="G41" i="35"/>
  <c r="G15" i="35" s="1"/>
  <c r="I249" i="35"/>
  <c r="I171" i="35"/>
  <c r="I308" i="35"/>
  <c r="I223" i="35"/>
  <c r="D38" i="35"/>
  <c r="D12" i="35" s="1"/>
  <c r="H41" i="35"/>
  <c r="H15" i="35" s="1"/>
  <c r="I327" i="35"/>
  <c r="C41" i="35" l="1"/>
  <c r="C15" i="35" s="1"/>
  <c r="I379" i="35"/>
  <c r="B38" i="35"/>
  <c r="I119" i="35"/>
  <c r="I142" i="35"/>
  <c r="E33" i="35"/>
  <c r="G48" i="35"/>
  <c r="G22" i="35" s="1"/>
  <c r="E48" i="35"/>
  <c r="E22" i="35" s="1"/>
  <c r="C48" i="35"/>
  <c r="C22" i="35" s="1"/>
  <c r="I282" i="35"/>
  <c r="D48" i="35"/>
  <c r="H48" i="35"/>
  <c r="H22" i="35" s="1"/>
  <c r="H33" i="35" l="1"/>
  <c r="I178" i="35"/>
  <c r="B48" i="35"/>
  <c r="B12" i="35"/>
  <c r="I12" i="35" s="1"/>
  <c r="I38" i="35"/>
  <c r="C33" i="35"/>
  <c r="D33" i="35"/>
  <c r="B41" i="35"/>
  <c r="I371" i="35"/>
  <c r="B33" i="35"/>
  <c r="G33" i="35"/>
  <c r="E7" i="35"/>
  <c r="I333" i="35"/>
  <c r="I255" i="35"/>
  <c r="I437" i="35"/>
  <c r="I151" i="35"/>
  <c r="I307" i="35"/>
  <c r="I229" i="35"/>
  <c r="I177" i="35"/>
  <c r="I48" i="35" l="1"/>
  <c r="I125" i="35"/>
  <c r="I33" i="35"/>
  <c r="I281" i="35"/>
  <c r="C7" i="35"/>
  <c r="H7" i="35"/>
  <c r="I385" i="35"/>
  <c r="G7" i="35"/>
  <c r="B15" i="35"/>
  <c r="I41" i="35"/>
  <c r="I203" i="35"/>
  <c r="I411" i="35"/>
  <c r="E93" i="35" l="1"/>
  <c r="I587" i="35"/>
  <c r="E600" i="35"/>
  <c r="I491" i="35"/>
  <c r="I492" i="35"/>
  <c r="E50" i="35"/>
  <c r="D50" i="35"/>
  <c r="C50" i="35"/>
  <c r="I93" i="35" l="1"/>
  <c r="E15" i="35"/>
  <c r="I15" i="35" s="1"/>
  <c r="I232" i="35"/>
  <c r="I153" i="35"/>
  <c r="I283" i="35"/>
  <c r="I179" i="35"/>
  <c r="I309" i="35"/>
  <c r="I258" i="35"/>
  <c r="I257" i="35"/>
  <c r="I335" i="35"/>
  <c r="I413" i="35"/>
  <c r="I361" i="35"/>
  <c r="I439" i="35"/>
  <c r="I205" i="35"/>
  <c r="I231" i="35"/>
  <c r="I388" i="35"/>
  <c r="I387" i="35" l="1"/>
  <c r="I517" i="35"/>
  <c r="I570" i="35"/>
  <c r="I543" i="35"/>
  <c r="I569" i="35"/>
  <c r="I465" i="35"/>
  <c r="I224" i="34"/>
  <c r="I544" i="35"/>
  <c r="B49" i="35"/>
  <c r="I466" i="35"/>
  <c r="I518" i="35"/>
  <c r="I302" i="34"/>
  <c r="I146" i="34"/>
  <c r="D49" i="35"/>
  <c r="G49" i="35"/>
  <c r="E49" i="35"/>
  <c r="C49" i="35"/>
  <c r="I432" i="34"/>
  <c r="I382" i="34"/>
  <c r="I408" i="34"/>
  <c r="I328" i="34"/>
  <c r="I198" i="34"/>
  <c r="H49" i="35"/>
  <c r="I172" i="34"/>
  <c r="I250" i="34"/>
  <c r="I252" i="34"/>
  <c r="I406" i="34"/>
  <c r="F76" i="35" l="1"/>
  <c r="I354" i="34"/>
  <c r="I380" i="34"/>
  <c r="I356" i="34"/>
  <c r="F24" i="35"/>
  <c r="I76" i="35"/>
  <c r="I49" i="35"/>
  <c r="I304" i="34"/>
  <c r="I127" i="35"/>
  <c r="I174" i="34"/>
  <c r="I434" i="34"/>
  <c r="I330" i="34"/>
  <c r="I226" i="34"/>
  <c r="I148" i="34"/>
  <c r="I200" i="34"/>
  <c r="F75" i="35"/>
  <c r="G44" i="34"/>
  <c r="D44" i="34"/>
  <c r="E44" i="34"/>
  <c r="G42" i="34"/>
  <c r="G16" i="34" s="1"/>
  <c r="H42" i="34"/>
  <c r="H16" i="34" s="1"/>
  <c r="E42" i="34"/>
  <c r="C42" i="34"/>
  <c r="H44" i="34"/>
  <c r="H47" i="35"/>
  <c r="C44" i="34"/>
  <c r="C18" i="34" s="1"/>
  <c r="E47" i="35"/>
  <c r="G47" i="35"/>
  <c r="D42" i="34"/>
  <c r="I122" i="34" l="1"/>
  <c r="B44" i="34"/>
  <c r="I120" i="34"/>
  <c r="B42" i="34"/>
  <c r="B50" i="35"/>
  <c r="I128" i="35"/>
  <c r="F23" i="35"/>
  <c r="I75" i="35"/>
  <c r="I381" i="34"/>
  <c r="I355" i="34"/>
  <c r="I220" i="34"/>
  <c r="I194" i="34"/>
  <c r="I428" i="34"/>
  <c r="I329" i="34"/>
  <c r="I173" i="34"/>
  <c r="I246" i="34"/>
  <c r="I142" i="34"/>
  <c r="I199" i="34"/>
  <c r="I350" i="34"/>
  <c r="I298" i="34"/>
  <c r="I402" i="34" l="1"/>
  <c r="I251" i="34"/>
  <c r="I44" i="34"/>
  <c r="I407" i="34"/>
  <c r="I50" i="35"/>
  <c r="I267" i="34"/>
  <c r="I241" i="34"/>
  <c r="I376" i="34"/>
  <c r="I324" i="34"/>
  <c r="I319" i="34"/>
  <c r="I137" i="34"/>
  <c r="I147" i="34"/>
  <c r="I423" i="34"/>
  <c r="I293" i="34"/>
  <c r="I189" i="34"/>
  <c r="I168" i="34"/>
  <c r="I42" i="34"/>
  <c r="I345" i="34"/>
  <c r="I215" i="34"/>
  <c r="I397" i="34"/>
  <c r="I225" i="34"/>
  <c r="I433" i="34"/>
  <c r="I163" i="34"/>
  <c r="C38" i="34"/>
  <c r="D38" i="34"/>
  <c r="I197" i="34"/>
  <c r="I249" i="34"/>
  <c r="I171" i="34"/>
  <c r="I275" i="34"/>
  <c r="E38" i="34"/>
  <c r="E12" i="34" s="1"/>
  <c r="I223" i="34"/>
  <c r="I327" i="34"/>
  <c r="I301" i="34"/>
  <c r="I405" i="34"/>
  <c r="I375" i="34"/>
  <c r="I145" i="34"/>
  <c r="H38" i="34"/>
  <c r="H12" i="34" s="1"/>
  <c r="I431" i="34"/>
  <c r="I353" i="34"/>
  <c r="I167" i="34"/>
  <c r="G38" i="34"/>
  <c r="G12" i="34" s="1"/>
  <c r="I349" i="34"/>
  <c r="I427" i="34"/>
  <c r="I193" i="34"/>
  <c r="I401" i="34"/>
  <c r="I141" i="34" l="1"/>
  <c r="I219" i="34"/>
  <c r="I323" i="34"/>
  <c r="I111" i="34"/>
  <c r="I379" i="34"/>
  <c r="I245" i="34"/>
  <c r="I116" i="34"/>
  <c r="B38" i="34"/>
  <c r="I121" i="34"/>
  <c r="E41" i="34"/>
  <c r="I282" i="34"/>
  <c r="H41" i="34"/>
  <c r="H15" i="34" s="1"/>
  <c r="I308" i="34"/>
  <c r="D41" i="34"/>
  <c r="D15" i="34" s="1"/>
  <c r="I204" i="34"/>
  <c r="C41" i="34"/>
  <c r="C15" i="34" s="1"/>
  <c r="G41" i="34"/>
  <c r="G15" i="34" s="1"/>
  <c r="I178" i="34"/>
  <c r="I115" i="34" l="1"/>
  <c r="I482" i="34"/>
  <c r="F66" i="34"/>
  <c r="I38" i="34"/>
  <c r="I256" i="34"/>
  <c r="I119" i="34"/>
  <c r="B41" i="34"/>
  <c r="B15" i="34" l="1"/>
  <c r="I41" i="34"/>
  <c r="I66" i="34"/>
  <c r="F14" i="34"/>
  <c r="D33" i="34"/>
  <c r="C33" i="34"/>
  <c r="B43" i="34"/>
  <c r="B33" i="34"/>
  <c r="D95" i="34"/>
  <c r="C95" i="34"/>
  <c r="H43" i="34"/>
  <c r="H17" i="34" s="1"/>
  <c r="G43" i="34"/>
  <c r="G17" i="34" s="1"/>
  <c r="C43" i="34"/>
  <c r="E95" i="34"/>
  <c r="I371" i="34"/>
  <c r="E43" i="34"/>
  <c r="D43" i="34"/>
  <c r="I303" i="34" l="1"/>
  <c r="D17" i="34"/>
  <c r="C7" i="34"/>
  <c r="G33" i="34"/>
  <c r="I589" i="34"/>
  <c r="B95" i="34"/>
  <c r="I95" i="34" s="1"/>
  <c r="E17" i="34"/>
  <c r="H33" i="34"/>
  <c r="C17" i="34"/>
  <c r="E33" i="34"/>
  <c r="I43" i="34"/>
  <c r="D48" i="34"/>
  <c r="E48" i="34"/>
  <c r="E22" i="34" s="1"/>
  <c r="H48" i="34"/>
  <c r="H22" i="34" s="1"/>
  <c r="C48" i="34"/>
  <c r="C22" i="34" s="1"/>
  <c r="G48" i="34"/>
  <c r="G22" i="34" s="1"/>
  <c r="I33" i="34" l="1"/>
  <c r="H7" i="34"/>
  <c r="E7" i="34"/>
  <c r="B48" i="34"/>
  <c r="I126" i="34"/>
  <c r="G7" i="34"/>
  <c r="B17" i="34"/>
  <c r="I17" i="34" s="1"/>
  <c r="I307" i="34"/>
  <c r="D100" i="34"/>
  <c r="D22" i="34" s="1"/>
  <c r="B100" i="34" l="1"/>
  <c r="I100" i="34" s="1"/>
  <c r="I594" i="34"/>
  <c r="I48" i="34"/>
  <c r="B22" i="34"/>
  <c r="I22" i="34" s="1"/>
  <c r="I333" i="34"/>
  <c r="I385" i="34" l="1"/>
  <c r="G47" i="34"/>
  <c r="E47" i="34"/>
  <c r="H47" i="34"/>
  <c r="I486" i="36" l="1"/>
  <c r="F70" i="36"/>
  <c r="F18" i="36" l="1"/>
  <c r="I70" i="36"/>
  <c r="AI305" i="41" l="1"/>
  <c r="AI149" i="41"/>
  <c r="AI201" i="41"/>
  <c r="AI409" i="41"/>
  <c r="AI113" i="41"/>
  <c r="AI331" i="41"/>
  <c r="AI253" i="41"/>
  <c r="AI357" i="41"/>
  <c r="AI175" i="41"/>
  <c r="AI279" i="41"/>
  <c r="V35" i="41"/>
  <c r="AE35" i="41"/>
  <c r="AG35" i="41"/>
  <c r="Z35" i="41" l="1"/>
  <c r="W35" i="41"/>
  <c r="AH46" i="41"/>
  <c r="AI383" i="41"/>
  <c r="AA35" i="41"/>
  <c r="AI227" i="41"/>
  <c r="AI435" i="41"/>
  <c r="AD35" i="41"/>
  <c r="AH35" i="41"/>
  <c r="AC35" i="41"/>
  <c r="AI306" i="41"/>
  <c r="AI410" i="41"/>
  <c r="W46" i="41"/>
  <c r="AD46" i="41"/>
  <c r="S383" i="41"/>
  <c r="AC46" i="41"/>
  <c r="AE46" i="41"/>
  <c r="AG46" i="41"/>
  <c r="AI436" i="41"/>
  <c r="AI228" i="41"/>
  <c r="Z46" i="41"/>
  <c r="V46" i="41"/>
  <c r="AI124" i="41"/>
  <c r="AI358" i="41"/>
  <c r="AI254" i="41"/>
  <c r="AI150" i="41"/>
  <c r="S113" i="41"/>
  <c r="S305" i="41"/>
  <c r="AI202" i="41"/>
  <c r="AI425" i="41"/>
  <c r="AI217" i="41"/>
  <c r="AI332" i="41"/>
  <c r="AI295" i="41"/>
  <c r="AI191" i="41"/>
  <c r="AI280" i="41"/>
  <c r="AI176" i="41"/>
  <c r="AI347" i="41"/>
  <c r="AI243" i="41"/>
  <c r="AI373" i="41"/>
  <c r="AI269" i="41"/>
  <c r="AI165" i="41"/>
  <c r="AA46" i="41"/>
  <c r="S227" i="41"/>
  <c r="AC41" i="41"/>
  <c r="AG41" i="41"/>
  <c r="AH41" i="41"/>
  <c r="Y45" i="41"/>
  <c r="AA45" i="41"/>
  <c r="X45" i="41"/>
  <c r="Z45" i="41"/>
  <c r="AF45" i="41"/>
  <c r="Z41" i="41" l="1"/>
  <c r="AI321" i="41"/>
  <c r="AD41" i="41"/>
  <c r="S175" i="41"/>
  <c r="S435" i="41"/>
  <c r="S149" i="41"/>
  <c r="X35" i="41"/>
  <c r="AI399" i="41"/>
  <c r="AF46" i="41"/>
  <c r="S357" i="41"/>
  <c r="S201" i="41"/>
  <c r="S279" i="41"/>
  <c r="S253" i="41"/>
  <c r="S409" i="41"/>
  <c r="S331" i="41"/>
  <c r="AI384" i="41"/>
  <c r="I227" i="41"/>
  <c r="AH45" i="41"/>
  <c r="V41" i="41"/>
  <c r="AI119" i="41"/>
  <c r="AI223" i="41"/>
  <c r="Y46" i="41"/>
  <c r="S254" i="41"/>
  <c r="I201" i="41"/>
  <c r="AI111" i="41"/>
  <c r="W41" i="41"/>
  <c r="I279" i="41"/>
  <c r="I357" i="41"/>
  <c r="S384" i="41"/>
  <c r="S399" i="41"/>
  <c r="I253" i="41"/>
  <c r="S358" i="41"/>
  <c r="V45" i="41"/>
  <c r="S150" i="41"/>
  <c r="S243" i="41"/>
  <c r="AF35" i="41"/>
  <c r="AI398" i="41"/>
  <c r="I305" i="41"/>
  <c r="AD45" i="41"/>
  <c r="AC45" i="41"/>
  <c r="AI353" i="41"/>
  <c r="AI379" i="41"/>
  <c r="AI405" i="41"/>
  <c r="AI424" i="41"/>
  <c r="L46" i="41"/>
  <c r="S124" i="41"/>
  <c r="I331" i="41"/>
  <c r="L35" i="41"/>
  <c r="W45" i="41"/>
  <c r="AI372" i="41"/>
  <c r="AI197" i="41"/>
  <c r="S410" i="41"/>
  <c r="S347" i="41"/>
  <c r="X46" i="41"/>
  <c r="Y35" i="41"/>
  <c r="I435" i="41"/>
  <c r="I409" i="41"/>
  <c r="AG45" i="41"/>
  <c r="AE41" i="41"/>
  <c r="AF41" i="41"/>
  <c r="I383" i="41"/>
  <c r="S165" i="41"/>
  <c r="S280" i="41"/>
  <c r="S191" i="41"/>
  <c r="I149" i="41"/>
  <c r="AE45" i="41"/>
  <c r="AA41" i="41"/>
  <c r="AI145" i="41"/>
  <c r="S295" i="41"/>
  <c r="S436" i="41"/>
  <c r="I175" i="41"/>
  <c r="AI139" i="41"/>
  <c r="Q45" i="41"/>
  <c r="M45" i="41"/>
  <c r="R45" i="41"/>
  <c r="N45" i="41"/>
  <c r="O45" i="41"/>
  <c r="S306" i="41" l="1"/>
  <c r="D35" i="41"/>
  <c r="AI46" i="41"/>
  <c r="AI301" i="41"/>
  <c r="I113" i="41"/>
  <c r="AI35" i="41"/>
  <c r="Q46" i="41"/>
  <c r="S46" i="41" s="1"/>
  <c r="AJ46" i="41" s="1"/>
  <c r="S373" i="41"/>
  <c r="S176" i="41"/>
  <c r="S332" i="41"/>
  <c r="S425" i="41"/>
  <c r="AI275" i="41"/>
  <c r="AG34" i="41"/>
  <c r="O46" i="41"/>
  <c r="R46" i="41"/>
  <c r="S217" i="41"/>
  <c r="AI327" i="41"/>
  <c r="AD34" i="41"/>
  <c r="AH34" i="41"/>
  <c r="E35" i="41"/>
  <c r="N46" i="41"/>
  <c r="Y41" i="41"/>
  <c r="S269" i="41"/>
  <c r="S321" i="41"/>
  <c r="AI171" i="41"/>
  <c r="AI249" i="41"/>
  <c r="M46" i="41"/>
  <c r="S228" i="41"/>
  <c r="S202" i="41"/>
  <c r="AI346" i="41"/>
  <c r="AI431" i="41"/>
  <c r="V34" i="41"/>
  <c r="AI112" i="41"/>
  <c r="AA34" i="41"/>
  <c r="I321" i="41"/>
  <c r="I384" i="41"/>
  <c r="I295" i="41"/>
  <c r="I165" i="41"/>
  <c r="M35" i="41"/>
  <c r="G35" i="41"/>
  <c r="X41" i="41"/>
  <c r="C46" i="41"/>
  <c r="I150" i="41"/>
  <c r="I191" i="41"/>
  <c r="AI123" i="41"/>
  <c r="AI138" i="41"/>
  <c r="I269" i="41"/>
  <c r="AI320" i="41"/>
  <c r="AI190" i="41"/>
  <c r="I332" i="41"/>
  <c r="L41" i="41"/>
  <c r="S119" i="41"/>
  <c r="G46" i="41"/>
  <c r="I176" i="41"/>
  <c r="AI45" i="41"/>
  <c r="I228" i="41"/>
  <c r="I358" i="41"/>
  <c r="AI242" i="41"/>
  <c r="I280" i="41"/>
  <c r="D46" i="41"/>
  <c r="E46" i="41"/>
  <c r="I347" i="41"/>
  <c r="S145" i="41"/>
  <c r="N35" i="41"/>
  <c r="I410" i="41"/>
  <c r="Q41" i="41"/>
  <c r="Q15" i="41" s="1"/>
  <c r="I306" i="41"/>
  <c r="AC34" i="41"/>
  <c r="S398" i="41"/>
  <c r="H35" i="41"/>
  <c r="S139" i="41"/>
  <c r="AI268" i="41"/>
  <c r="I217" i="41"/>
  <c r="AE34" i="41"/>
  <c r="Z34" i="41"/>
  <c r="AI216" i="41"/>
  <c r="I373" i="41"/>
  <c r="H46" i="41"/>
  <c r="I243" i="41"/>
  <c r="S111" i="41"/>
  <c r="S249" i="41"/>
  <c r="S424" i="41"/>
  <c r="S405" i="41"/>
  <c r="Q35" i="41"/>
  <c r="AI41" i="41"/>
  <c r="I202" i="41"/>
  <c r="S327" i="41"/>
  <c r="AI294" i="41"/>
  <c r="W34" i="41"/>
  <c r="I254" i="41"/>
  <c r="I425" i="41"/>
  <c r="Y34" i="41"/>
  <c r="I436" i="41"/>
  <c r="I399" i="41"/>
  <c r="L45" i="41"/>
  <c r="S123" i="41"/>
  <c r="O35" i="41"/>
  <c r="S372" i="41"/>
  <c r="C35" i="41"/>
  <c r="R35" i="41"/>
  <c r="S223" i="41" l="1"/>
  <c r="S197" i="41"/>
  <c r="X34" i="41"/>
  <c r="AF34" i="41"/>
  <c r="S171" i="41"/>
  <c r="S379" i="41"/>
  <c r="M41" i="41"/>
  <c r="M15" i="41" s="1"/>
  <c r="S275" i="41"/>
  <c r="AI164" i="41"/>
  <c r="O41" i="41"/>
  <c r="S431" i="41"/>
  <c r="R41" i="41"/>
  <c r="R15" i="41" s="1"/>
  <c r="S301" i="41"/>
  <c r="S346" i="41"/>
  <c r="AI215" i="41"/>
  <c r="I145" i="41"/>
  <c r="AI137" i="41"/>
  <c r="V33" i="41"/>
  <c r="AH33" i="41"/>
  <c r="I424" i="41"/>
  <c r="I327" i="41"/>
  <c r="S353" i="41"/>
  <c r="AD33" i="41"/>
  <c r="AI423" i="41"/>
  <c r="I398" i="41"/>
  <c r="I275" i="41"/>
  <c r="AI371" i="41"/>
  <c r="X33" i="41"/>
  <c r="L34" i="41"/>
  <c r="S112" i="41"/>
  <c r="E45" i="41"/>
  <c r="N41" i="41"/>
  <c r="N15" i="41" s="1"/>
  <c r="L15" i="41"/>
  <c r="S41" i="41"/>
  <c r="AJ41" i="41" s="1"/>
  <c r="AI34" i="41"/>
  <c r="C41" i="41"/>
  <c r="C15" i="41" s="1"/>
  <c r="AA33" i="41"/>
  <c r="B45" i="41"/>
  <c r="I197" i="41"/>
  <c r="I249" i="41"/>
  <c r="I346" i="41"/>
  <c r="H41" i="41"/>
  <c r="H15" i="41" s="1"/>
  <c r="S190" i="41"/>
  <c r="S45" i="41"/>
  <c r="AJ45" i="41" s="1"/>
  <c r="AI293" i="41"/>
  <c r="I111" i="41"/>
  <c r="AI163" i="41"/>
  <c r="AG33" i="41"/>
  <c r="AI241" i="41"/>
  <c r="I431" i="41"/>
  <c r="AI345" i="41"/>
  <c r="AC33" i="41"/>
  <c r="I223" i="41"/>
  <c r="D41" i="41"/>
  <c r="D15" i="41" s="1"/>
  <c r="W33" i="41"/>
  <c r="I301" i="41"/>
  <c r="I353" i="41"/>
  <c r="S164" i="41"/>
  <c r="S35" i="41"/>
  <c r="AJ35" i="41" s="1"/>
  <c r="S320" i="41"/>
  <c r="AI267" i="41"/>
  <c r="C45" i="41"/>
  <c r="D45" i="41"/>
  <c r="S216" i="41"/>
  <c r="AI189" i="41"/>
  <c r="G45" i="41"/>
  <c r="AF33" i="41"/>
  <c r="Z33" i="41"/>
  <c r="G41" i="41"/>
  <c r="G15" i="41" s="1"/>
  <c r="I405" i="41"/>
  <c r="I379" i="41"/>
  <c r="E41" i="41"/>
  <c r="I139" i="41"/>
  <c r="B35" i="41"/>
  <c r="S242" i="41"/>
  <c r="B46" i="41"/>
  <c r="AI319" i="41"/>
  <c r="I171" i="41"/>
  <c r="AI397" i="41"/>
  <c r="Y33" i="41"/>
  <c r="AE33" i="41"/>
  <c r="I372" i="41"/>
  <c r="H45" i="41"/>
  <c r="I124" i="41"/>
  <c r="S138" i="41" l="1"/>
  <c r="R34" i="41"/>
  <c r="N34" i="41"/>
  <c r="Q34" i="41"/>
  <c r="I119" i="41"/>
  <c r="S294" i="41"/>
  <c r="S268" i="41"/>
  <c r="O34" i="41"/>
  <c r="S34" i="41" s="1"/>
  <c r="AJ34" i="41" s="1"/>
  <c r="I216" i="41"/>
  <c r="S423" i="41"/>
  <c r="I268" i="41"/>
  <c r="M33" i="41"/>
  <c r="I123" i="41"/>
  <c r="B41" i="41"/>
  <c r="I190" i="41"/>
  <c r="S215" i="41"/>
  <c r="S293" i="41"/>
  <c r="I242" i="41"/>
  <c r="I45" i="41"/>
  <c r="S345" i="41"/>
  <c r="M34" i="41"/>
  <c r="N33" i="41"/>
  <c r="S163" i="41"/>
  <c r="I320" i="41"/>
  <c r="I294" i="41"/>
  <c r="O33" i="41"/>
  <c r="I35" i="41"/>
  <c r="S371" i="41"/>
  <c r="Q33" i="41"/>
  <c r="I138" i="41"/>
  <c r="S397" i="41"/>
  <c r="S189" i="41"/>
  <c r="AI33" i="41"/>
  <c r="S241" i="41"/>
  <c r="S267" i="41"/>
  <c r="S137" i="41"/>
  <c r="L33" i="41"/>
  <c r="S319" i="41"/>
  <c r="R33" i="41"/>
  <c r="I164" i="41"/>
  <c r="I46" i="41"/>
  <c r="H33" i="41" l="1"/>
  <c r="H34" i="41"/>
  <c r="I112" i="41"/>
  <c r="E34" i="41"/>
  <c r="D34" i="41"/>
  <c r="E33" i="41"/>
  <c r="I267" i="41"/>
  <c r="I371" i="41"/>
  <c r="B34" i="41"/>
  <c r="C33" i="41"/>
  <c r="D33" i="41"/>
  <c r="G33" i="41"/>
  <c r="I215" i="41"/>
  <c r="C34" i="41"/>
  <c r="I423" i="41"/>
  <c r="I345" i="41"/>
  <c r="B15" i="41"/>
  <c r="I41" i="41"/>
  <c r="I241" i="41"/>
  <c r="I189" i="41"/>
  <c r="I137" i="41"/>
  <c r="B33" i="41"/>
  <c r="I293" i="41"/>
  <c r="I319" i="41"/>
  <c r="I163" i="41"/>
  <c r="S33" i="41"/>
  <c r="I397" i="41"/>
  <c r="G34" i="41"/>
  <c r="I33" i="41" l="1"/>
  <c r="AJ33" i="41"/>
  <c r="I34" i="41"/>
  <c r="AI357" i="43" l="1"/>
  <c r="AI201" i="43"/>
  <c r="AI279" i="43"/>
  <c r="AI409" i="43"/>
  <c r="AI253" i="43"/>
  <c r="AI383" i="43"/>
  <c r="AI227" i="43"/>
  <c r="AI305" i="43"/>
  <c r="AI435" i="43"/>
  <c r="AI331" i="43"/>
  <c r="AA45" i="43"/>
  <c r="Z45" i="43"/>
  <c r="AI149" i="43" l="1"/>
  <c r="AI175" i="43"/>
  <c r="AI180" i="43"/>
  <c r="AI154" i="43"/>
  <c r="AI310" i="43"/>
  <c r="AI336" i="43"/>
  <c r="AF45" i="43"/>
  <c r="AC45" i="43"/>
  <c r="AG50" i="43"/>
  <c r="V50" i="43"/>
  <c r="AI128" i="43"/>
  <c r="S435" i="43"/>
  <c r="AI150" i="43"/>
  <c r="AE45" i="43"/>
  <c r="AE50" i="43"/>
  <c r="AA50" i="43"/>
  <c r="AI202" i="43"/>
  <c r="AI206" i="43"/>
  <c r="AD45" i="43"/>
  <c r="X45" i="43"/>
  <c r="AI388" i="43"/>
  <c r="AI228" i="43"/>
  <c r="AC50" i="43"/>
  <c r="Y50" i="43"/>
  <c r="S253" i="43"/>
  <c r="AI254" i="43"/>
  <c r="Y45" i="43"/>
  <c r="AH50" i="43"/>
  <c r="W50" i="43"/>
  <c r="AI191" i="43"/>
  <c r="S149" i="43"/>
  <c r="AI399" i="43"/>
  <c r="AI410" i="43"/>
  <c r="V45" i="43"/>
  <c r="AF50" i="43"/>
  <c r="S357" i="43"/>
  <c r="AG45" i="43"/>
  <c r="AI440" i="43"/>
  <c r="AI321" i="43"/>
  <c r="AI332" i="43"/>
  <c r="AI243" i="43"/>
  <c r="W45" i="43"/>
  <c r="AI165" i="43"/>
  <c r="AD50" i="43"/>
  <c r="AI232" i="43"/>
  <c r="S279" i="43"/>
  <c r="X50" i="43"/>
  <c r="AI425" i="43"/>
  <c r="AH45" i="43"/>
  <c r="AI362" i="43"/>
  <c r="AI414" i="43"/>
  <c r="AI373" i="43"/>
  <c r="AI217" i="43"/>
  <c r="AI436" i="43"/>
  <c r="Z50" i="43"/>
  <c r="AI258" i="43"/>
  <c r="AI284" i="43"/>
  <c r="AI139" i="43"/>
  <c r="AI306" i="43"/>
  <c r="AI358" i="43"/>
  <c r="S383" i="43"/>
  <c r="Q45" i="43"/>
  <c r="AC49" i="43"/>
  <c r="M45" i="43"/>
  <c r="Z46" i="43"/>
  <c r="AA46" i="43"/>
  <c r="AF46" i="43"/>
  <c r="Z35" i="43"/>
  <c r="AA35" i="43"/>
  <c r="Y35" i="43" l="1"/>
  <c r="S305" i="43"/>
  <c r="S331" i="43"/>
  <c r="S227" i="43"/>
  <c r="AI384" i="43"/>
  <c r="S175" i="43"/>
  <c r="AI269" i="43"/>
  <c r="S409" i="43"/>
  <c r="AI280" i="43"/>
  <c r="AI347" i="43"/>
  <c r="AI295" i="43"/>
  <c r="AI176" i="43"/>
  <c r="X35" i="43"/>
  <c r="S201" i="43"/>
  <c r="AF35" i="43"/>
  <c r="I357" i="43"/>
  <c r="AH49" i="43"/>
  <c r="V49" i="43"/>
  <c r="AI127" i="43"/>
  <c r="R50" i="43"/>
  <c r="Y46" i="43"/>
  <c r="X46" i="43"/>
  <c r="O45" i="43"/>
  <c r="AI335" i="43"/>
  <c r="I201" i="43"/>
  <c r="I305" i="43"/>
  <c r="I149" i="43"/>
  <c r="AE49" i="43"/>
  <c r="W46" i="43"/>
  <c r="AI257" i="43"/>
  <c r="N45" i="43"/>
  <c r="AD49" i="43"/>
  <c r="M50" i="43"/>
  <c r="L45" i="43"/>
  <c r="S123" i="43"/>
  <c r="AH35" i="43"/>
  <c r="V46" i="43"/>
  <c r="I253" i="43"/>
  <c r="O50" i="43"/>
  <c r="AI439" i="43"/>
  <c r="AA49" i="43"/>
  <c r="S410" i="43"/>
  <c r="S280" i="43"/>
  <c r="AC46" i="43"/>
  <c r="Q50" i="43"/>
  <c r="I331" i="43"/>
  <c r="I435" i="43"/>
  <c r="AI309" i="43"/>
  <c r="I383" i="43"/>
  <c r="S347" i="43"/>
  <c r="AC35" i="43"/>
  <c r="V35" i="43"/>
  <c r="S295" i="43"/>
  <c r="W35" i="43"/>
  <c r="AG46" i="43"/>
  <c r="I175" i="43"/>
  <c r="AE35" i="43"/>
  <c r="AH46" i="43"/>
  <c r="AI153" i="43"/>
  <c r="I409" i="43"/>
  <c r="I279" i="43"/>
  <c r="AG49" i="43"/>
  <c r="W49" i="43"/>
  <c r="R45" i="43"/>
  <c r="AI205" i="43"/>
  <c r="AI123" i="43"/>
  <c r="AG35" i="43"/>
  <c r="AI231" i="43"/>
  <c r="I227" i="43"/>
  <c r="S321" i="43"/>
  <c r="S191" i="43"/>
  <c r="AD35" i="43"/>
  <c r="AE46" i="43"/>
  <c r="AD46" i="43"/>
  <c r="AI387" i="43"/>
  <c r="N50" i="43"/>
  <c r="S165" i="43"/>
  <c r="AI413" i="43"/>
  <c r="AI45" i="43"/>
  <c r="AI50" i="43"/>
  <c r="S358" i="43"/>
  <c r="S228" i="43" l="1"/>
  <c r="AI361" i="43"/>
  <c r="S425" i="43"/>
  <c r="S373" i="43"/>
  <c r="S399" i="43"/>
  <c r="X49" i="43"/>
  <c r="AI49" i="43" s="1"/>
  <c r="S217" i="43"/>
  <c r="M46" i="43"/>
  <c r="S243" i="43"/>
  <c r="S202" i="43"/>
  <c r="S176" i="43"/>
  <c r="S139" i="43"/>
  <c r="Z49" i="43"/>
  <c r="S269" i="43"/>
  <c r="S150" i="43"/>
  <c r="S384" i="43"/>
  <c r="S254" i="43"/>
  <c r="S332" i="43"/>
  <c r="S306" i="43"/>
  <c r="S436" i="43"/>
  <c r="AF49" i="43"/>
  <c r="AI179" i="43"/>
  <c r="I373" i="43"/>
  <c r="AI297" i="43"/>
  <c r="AI353" i="43"/>
  <c r="I165" i="43"/>
  <c r="AI372" i="43"/>
  <c r="I191" i="43"/>
  <c r="M35" i="43"/>
  <c r="I139" i="43"/>
  <c r="Q35" i="43"/>
  <c r="O46" i="43"/>
  <c r="Y49" i="43"/>
  <c r="AI375" i="43"/>
  <c r="I347" i="43"/>
  <c r="AI220" i="43"/>
  <c r="AI402" i="43"/>
  <c r="H45" i="43"/>
  <c r="I332" i="43"/>
  <c r="E45" i="43"/>
  <c r="S257" i="43"/>
  <c r="AI168" i="43"/>
  <c r="I425" i="43"/>
  <c r="I410" i="43"/>
  <c r="AI145" i="43"/>
  <c r="AI249" i="43"/>
  <c r="AI398" i="43"/>
  <c r="I202" i="43"/>
  <c r="R35" i="43"/>
  <c r="I306" i="43"/>
  <c r="L35" i="43"/>
  <c r="S113" i="43"/>
  <c r="I295" i="43"/>
  <c r="R46" i="43"/>
  <c r="G45" i="43"/>
  <c r="AI246" i="43"/>
  <c r="I384" i="43"/>
  <c r="AI194" i="43"/>
  <c r="I280" i="43"/>
  <c r="S128" i="43"/>
  <c r="AI283" i="43"/>
  <c r="AI272" i="43"/>
  <c r="AI350" i="43"/>
  <c r="AI219" i="43"/>
  <c r="I243" i="43"/>
  <c r="B45" i="43"/>
  <c r="AI428" i="43"/>
  <c r="I321" i="43"/>
  <c r="I228" i="43"/>
  <c r="C45" i="43"/>
  <c r="Q46" i="43"/>
  <c r="N35" i="43"/>
  <c r="AI124" i="43"/>
  <c r="AI405" i="43"/>
  <c r="I269" i="43"/>
  <c r="AI193" i="43"/>
  <c r="I358" i="43"/>
  <c r="AI346" i="43"/>
  <c r="L49" i="43"/>
  <c r="S127" i="43"/>
  <c r="AI197" i="43"/>
  <c r="AI327" i="43"/>
  <c r="AI298" i="43"/>
  <c r="AI167" i="43"/>
  <c r="AI349" i="43"/>
  <c r="S413" i="43"/>
  <c r="I217" i="43"/>
  <c r="AI113" i="43"/>
  <c r="AI46" i="43"/>
  <c r="AI171" i="43"/>
  <c r="AI301" i="43"/>
  <c r="AI268" i="43"/>
  <c r="AI324" i="43"/>
  <c r="AI323" i="43"/>
  <c r="AI271" i="43"/>
  <c r="AI245" i="43"/>
  <c r="I254" i="43"/>
  <c r="AI294" i="43"/>
  <c r="AI427" i="43"/>
  <c r="AI242" i="43"/>
  <c r="AI138" i="43"/>
  <c r="D45" i="43"/>
  <c r="O35" i="43"/>
  <c r="N46" i="43"/>
  <c r="I150" i="43"/>
  <c r="I176" i="43"/>
  <c r="I399" i="43"/>
  <c r="I436" i="43"/>
  <c r="L46" i="43"/>
  <c r="S124" i="43"/>
  <c r="AI35" i="43"/>
  <c r="S361" i="43"/>
  <c r="S231" i="43"/>
  <c r="S45" i="43"/>
  <c r="AJ45" i="43" s="1"/>
  <c r="AA41" i="43"/>
  <c r="Z41" i="43"/>
  <c r="Y41" i="43"/>
  <c r="AA34" i="43"/>
  <c r="Z34" i="43"/>
  <c r="AA38" i="43"/>
  <c r="Y38" i="43"/>
  <c r="Z38" i="43"/>
  <c r="Z37" i="43"/>
  <c r="AA37" i="43"/>
  <c r="R49" i="43" l="1"/>
  <c r="AI424" i="43"/>
  <c r="AI223" i="43"/>
  <c r="S387" i="43"/>
  <c r="AI401" i="43"/>
  <c r="AI431" i="43"/>
  <c r="S335" i="43"/>
  <c r="O49" i="43"/>
  <c r="S179" i="43"/>
  <c r="AI142" i="43"/>
  <c r="Q49" i="43"/>
  <c r="S205" i="43"/>
  <c r="S439" i="43"/>
  <c r="AI320" i="43"/>
  <c r="X38" i="43"/>
  <c r="AF34" i="43"/>
  <c r="N49" i="43"/>
  <c r="AI164" i="43"/>
  <c r="AI379" i="43"/>
  <c r="AI376" i="43"/>
  <c r="AI216" i="43"/>
  <c r="AI141" i="43"/>
  <c r="AI190" i="43"/>
  <c r="S283" i="43"/>
  <c r="S309" i="43"/>
  <c r="AI275" i="43"/>
  <c r="AF37" i="43"/>
  <c r="G46" i="43"/>
  <c r="B35" i="43"/>
  <c r="Y33" i="43"/>
  <c r="AE33" i="43"/>
  <c r="V34" i="43"/>
  <c r="X41" i="43"/>
  <c r="AI163" i="43"/>
  <c r="S153" i="43"/>
  <c r="S35" i="43"/>
  <c r="AJ35" i="43" s="1"/>
  <c r="I283" i="43"/>
  <c r="W37" i="43"/>
  <c r="Y37" i="43"/>
  <c r="AC38" i="43"/>
  <c r="E46" i="43"/>
  <c r="AD37" i="43"/>
  <c r="AE38" i="43"/>
  <c r="AI319" i="43"/>
  <c r="S388" i="43"/>
  <c r="S362" i="43"/>
  <c r="B46" i="43"/>
  <c r="AG33" i="43"/>
  <c r="W33" i="43"/>
  <c r="AG34" i="43"/>
  <c r="AF41" i="43"/>
  <c r="AI345" i="43"/>
  <c r="S180" i="43"/>
  <c r="S194" i="43"/>
  <c r="I123" i="43"/>
  <c r="X33" i="43"/>
  <c r="S346" i="43"/>
  <c r="AG37" i="43"/>
  <c r="W38" i="43"/>
  <c r="AI371" i="43"/>
  <c r="S336" i="43"/>
  <c r="AI189" i="43"/>
  <c r="E35" i="43"/>
  <c r="AD33" i="43"/>
  <c r="AA33" i="43"/>
  <c r="AE34" i="43"/>
  <c r="AG41" i="43"/>
  <c r="I45" i="43"/>
  <c r="S249" i="43"/>
  <c r="AI126" i="43"/>
  <c r="S141" i="43"/>
  <c r="V37" i="43"/>
  <c r="AH38" i="43"/>
  <c r="S258" i="43"/>
  <c r="S164" i="43"/>
  <c r="G35" i="43"/>
  <c r="AH33" i="43"/>
  <c r="AH34" i="43"/>
  <c r="W41" i="43"/>
  <c r="H35" i="43"/>
  <c r="S310" i="43"/>
  <c r="S245" i="43"/>
  <c r="S402" i="43"/>
  <c r="S242" i="43"/>
  <c r="S350" i="43"/>
  <c r="M49" i="43"/>
  <c r="AI267" i="43"/>
  <c r="AC37" i="43"/>
  <c r="AH37" i="43"/>
  <c r="AI215" i="43"/>
  <c r="AD38" i="43"/>
  <c r="AI423" i="43"/>
  <c r="AI293" i="43"/>
  <c r="S440" i="43"/>
  <c r="S206" i="43"/>
  <c r="S232" i="43"/>
  <c r="AC33" i="43"/>
  <c r="Y34" i="43"/>
  <c r="AD34" i="43"/>
  <c r="AC41" i="43"/>
  <c r="AI241" i="43"/>
  <c r="B49" i="43"/>
  <c r="I127" i="43"/>
  <c r="S271" i="43"/>
  <c r="S294" i="43"/>
  <c r="S216" i="43"/>
  <c r="S167" i="43"/>
  <c r="AE37" i="43"/>
  <c r="X37" i="43"/>
  <c r="AG38" i="43"/>
  <c r="H46" i="43"/>
  <c r="S414" i="43"/>
  <c r="D46" i="43"/>
  <c r="S154" i="43"/>
  <c r="S223" i="43"/>
  <c r="AF33" i="43"/>
  <c r="W34" i="43"/>
  <c r="AC34" i="43"/>
  <c r="AH41" i="43"/>
  <c r="C35" i="43"/>
  <c r="I387" i="43"/>
  <c r="S275" i="43"/>
  <c r="S142" i="43"/>
  <c r="S398" i="43"/>
  <c r="I205" i="43"/>
  <c r="I257" i="43"/>
  <c r="S168" i="43"/>
  <c r="V41" i="43"/>
  <c r="AI119" i="43"/>
  <c r="S46" i="43"/>
  <c r="AJ46" i="43" s="1"/>
  <c r="I179" i="43"/>
  <c r="V38" i="43"/>
  <c r="AI116" i="43"/>
  <c r="AF38" i="43"/>
  <c r="AI137" i="43"/>
  <c r="S327" i="43"/>
  <c r="D35" i="43"/>
  <c r="S284" i="43"/>
  <c r="Z33" i="43"/>
  <c r="V33" i="43"/>
  <c r="AI111" i="43"/>
  <c r="X34" i="43"/>
  <c r="AE41" i="43"/>
  <c r="AD41" i="43"/>
  <c r="AI397" i="43"/>
  <c r="C46" i="43"/>
  <c r="S268" i="43"/>
  <c r="I439" i="43"/>
  <c r="S323" i="43"/>
  <c r="S372" i="43"/>
  <c r="S428" i="43"/>
  <c r="S379" i="43"/>
  <c r="S353" i="43"/>
  <c r="S272" i="43" l="1"/>
  <c r="S431" i="43"/>
  <c r="S301" i="43"/>
  <c r="AI38" i="43"/>
  <c r="S401" i="43"/>
  <c r="S246" i="43"/>
  <c r="I335" i="43"/>
  <c r="I361" i="43"/>
  <c r="S197" i="43"/>
  <c r="S297" i="43"/>
  <c r="S324" i="43"/>
  <c r="I413" i="43"/>
  <c r="I231" i="43"/>
  <c r="C49" i="43"/>
  <c r="I49" i="43" s="1"/>
  <c r="S349" i="43"/>
  <c r="S424" i="43"/>
  <c r="S320" i="43"/>
  <c r="S145" i="43"/>
  <c r="H49" i="43"/>
  <c r="I153" i="43"/>
  <c r="S190" i="43"/>
  <c r="S405" i="43"/>
  <c r="S171" i="43"/>
  <c r="AI112" i="43"/>
  <c r="S427" i="43"/>
  <c r="S193" i="43"/>
  <c r="S220" i="43"/>
  <c r="S376" i="43"/>
  <c r="G49" i="43"/>
  <c r="S219" i="43"/>
  <c r="S375" i="43"/>
  <c r="S138" i="43"/>
  <c r="E49" i="43"/>
  <c r="R37" i="43"/>
  <c r="N41" i="43"/>
  <c r="N15" i="43" s="1"/>
  <c r="S298" i="43"/>
  <c r="I309" i="43"/>
  <c r="I220" i="43"/>
  <c r="Q33" i="43"/>
  <c r="I268" i="43"/>
  <c r="I249" i="43"/>
  <c r="I246" i="43"/>
  <c r="S267" i="43"/>
  <c r="Q41" i="43"/>
  <c r="Q15" i="43" s="1"/>
  <c r="I232" i="43"/>
  <c r="I284" i="43"/>
  <c r="I323" i="43"/>
  <c r="I141" i="43"/>
  <c r="Q37" i="43"/>
  <c r="I171" i="43"/>
  <c r="I197" i="43"/>
  <c r="M34" i="43"/>
  <c r="I194" i="43"/>
  <c r="I353" i="43"/>
  <c r="I346" i="43"/>
  <c r="I138" i="43"/>
  <c r="N38" i="43"/>
  <c r="L37" i="43"/>
  <c r="S115" i="43"/>
  <c r="I113" i="43"/>
  <c r="I375" i="43"/>
  <c r="I427" i="43"/>
  <c r="D50" i="43"/>
  <c r="I164" i="43"/>
  <c r="I320" i="43"/>
  <c r="L41" i="43"/>
  <c r="S119" i="43"/>
  <c r="L34" i="43"/>
  <c r="S112" i="43"/>
  <c r="R33" i="43"/>
  <c r="I440" i="43"/>
  <c r="M38" i="43"/>
  <c r="B52" i="43"/>
  <c r="N34" i="43"/>
  <c r="I142" i="43"/>
  <c r="I190" i="43"/>
  <c r="I35" i="43"/>
  <c r="S371" i="43"/>
  <c r="I301" i="43"/>
  <c r="I206" i="43"/>
  <c r="I245" i="43"/>
  <c r="I272" i="43"/>
  <c r="M41" i="43"/>
  <c r="M15" i="43" s="1"/>
  <c r="O34" i="43"/>
  <c r="I350" i="43"/>
  <c r="I242" i="43"/>
  <c r="I258" i="43"/>
  <c r="S189" i="43"/>
  <c r="Q38" i="43"/>
  <c r="I223" i="43"/>
  <c r="I428" i="43"/>
  <c r="I168" i="43"/>
  <c r="R38" i="43"/>
  <c r="S215" i="43"/>
  <c r="O37" i="43"/>
  <c r="AI33" i="43"/>
  <c r="AI41" i="43"/>
  <c r="G50" i="43"/>
  <c r="L50" i="43"/>
  <c r="S49" i="43"/>
  <c r="AJ49" i="43" s="1"/>
  <c r="E50" i="43"/>
  <c r="I145" i="43"/>
  <c r="O41" i="43"/>
  <c r="AI115" i="43"/>
  <c r="H50" i="43"/>
  <c r="I401" i="43"/>
  <c r="I372" i="43"/>
  <c r="I193" i="43"/>
  <c r="R41" i="43"/>
  <c r="R15" i="43" s="1"/>
  <c r="I297" i="43"/>
  <c r="I398" i="43"/>
  <c r="I180" i="43"/>
  <c r="S163" i="43"/>
  <c r="M33" i="43"/>
  <c r="I376" i="43"/>
  <c r="M37" i="43"/>
  <c r="I324" i="43"/>
  <c r="G52" i="43"/>
  <c r="G26" i="43" s="1"/>
  <c r="I424" i="43"/>
  <c r="I431" i="43"/>
  <c r="I298" i="43"/>
  <c r="I349" i="43"/>
  <c r="I414" i="43"/>
  <c r="S126" i="43"/>
  <c r="R34" i="43"/>
  <c r="O33" i="43"/>
  <c r="E52" i="43"/>
  <c r="E26" i="43" s="1"/>
  <c r="I362" i="43"/>
  <c r="I275" i="43"/>
  <c r="S241" i="43"/>
  <c r="S345" i="43"/>
  <c r="Q34" i="43"/>
  <c r="L33" i="43"/>
  <c r="S111" i="43"/>
  <c r="I219" i="43"/>
  <c r="I327" i="43"/>
  <c r="I336" i="43"/>
  <c r="L38" i="43"/>
  <c r="S116" i="43"/>
  <c r="N37" i="43"/>
  <c r="AI37" i="43"/>
  <c r="I124" i="43"/>
  <c r="N33" i="43"/>
  <c r="S293" i="43"/>
  <c r="I310" i="43"/>
  <c r="S397" i="43"/>
  <c r="I271" i="43"/>
  <c r="S423" i="43"/>
  <c r="AI34" i="43"/>
  <c r="I379" i="43"/>
  <c r="I216" i="43"/>
  <c r="I402" i="43"/>
  <c r="I405" i="43"/>
  <c r="I388" i="43"/>
  <c r="H52" i="43"/>
  <c r="H26" i="43" s="1"/>
  <c r="O38" i="43"/>
  <c r="C52" i="43"/>
  <c r="C26" i="43" s="1"/>
  <c r="I294" i="43"/>
  <c r="I167" i="43"/>
  <c r="S137" i="43"/>
  <c r="S319" i="43"/>
  <c r="D49" i="43"/>
  <c r="I46" i="43"/>
  <c r="C50" i="43"/>
  <c r="I293" i="43" l="1"/>
  <c r="I267" i="43"/>
  <c r="I345" i="43"/>
  <c r="H33" i="43"/>
  <c r="G41" i="43"/>
  <c r="G15" i="43" s="1"/>
  <c r="E38" i="43"/>
  <c r="E33" i="43"/>
  <c r="E41" i="43"/>
  <c r="S33" i="43"/>
  <c r="I154" i="43"/>
  <c r="S38" i="43"/>
  <c r="AJ38" i="43" s="1"/>
  <c r="E34" i="43"/>
  <c r="G38" i="43"/>
  <c r="I423" i="43"/>
  <c r="I215" i="43"/>
  <c r="I189" i="43"/>
  <c r="H34" i="43"/>
  <c r="E37" i="43"/>
  <c r="I371" i="43"/>
  <c r="I163" i="43"/>
  <c r="S50" i="43"/>
  <c r="AJ50" i="43" s="1"/>
  <c r="B50" i="43"/>
  <c r="L15" i="43"/>
  <c r="S41" i="43"/>
  <c r="AJ41" i="43" s="1"/>
  <c r="C38" i="43"/>
  <c r="D41" i="43"/>
  <c r="D15" i="43" s="1"/>
  <c r="D37" i="43"/>
  <c r="B41" i="43"/>
  <c r="S34" i="43"/>
  <c r="AJ34" i="43" s="1"/>
  <c r="S152" i="43"/>
  <c r="I319" i="43"/>
  <c r="C34" i="43"/>
  <c r="I126" i="43"/>
  <c r="I130" i="43"/>
  <c r="I137" i="43"/>
  <c r="H37" i="43"/>
  <c r="D34" i="43"/>
  <c r="G33" i="43"/>
  <c r="D33" i="43"/>
  <c r="B26" i="43"/>
  <c r="I26" i="43" s="1"/>
  <c r="I52" i="43"/>
  <c r="S37" i="43"/>
  <c r="AJ37" i="43" s="1"/>
  <c r="AI152" i="43"/>
  <c r="B38" i="43"/>
  <c r="B33" i="43"/>
  <c r="I111" i="43"/>
  <c r="C33" i="43"/>
  <c r="H38" i="43"/>
  <c r="G37" i="43"/>
  <c r="I397" i="43"/>
  <c r="H41" i="43"/>
  <c r="H15" i="43" s="1"/>
  <c r="I241" i="43"/>
  <c r="C41" i="43"/>
  <c r="C15" i="43" s="1"/>
  <c r="G34" i="43"/>
  <c r="D38" i="43"/>
  <c r="B37" i="43"/>
  <c r="C37" i="43"/>
  <c r="B34" i="43"/>
  <c r="I116" i="43" l="1"/>
  <c r="I112" i="43"/>
  <c r="I37" i="43"/>
  <c r="I50" i="43"/>
  <c r="AJ33" i="43"/>
  <c r="I34" i="43"/>
  <c r="I38" i="43"/>
  <c r="I119" i="43"/>
  <c r="B15" i="43"/>
  <c r="I41" i="43"/>
  <c r="I115" i="43"/>
  <c r="I33" i="43"/>
  <c r="I486" i="35" l="1"/>
  <c r="F70" i="35"/>
  <c r="I152" i="43"/>
  <c r="I484" i="35"/>
  <c r="F68" i="35"/>
  <c r="F18" i="35" l="1"/>
  <c r="I70" i="35"/>
  <c r="I68" i="35"/>
  <c r="F16" i="35"/>
  <c r="D100" i="35" l="1"/>
  <c r="D22" i="35" s="1"/>
  <c r="B100" i="35" l="1"/>
  <c r="I594" i="35"/>
  <c r="I100" i="35" l="1"/>
  <c r="B22" i="35"/>
  <c r="I22" i="35" s="1"/>
  <c r="H38" i="8" l="1"/>
  <c r="H12" i="8" s="1"/>
  <c r="I350" i="8"/>
  <c r="G38" i="8"/>
  <c r="G12" i="8" s="1"/>
  <c r="E38" i="8" l="1"/>
  <c r="E12" i="8" s="1"/>
  <c r="C90" i="8"/>
  <c r="I584" i="8"/>
  <c r="I116" i="8"/>
  <c r="C38" i="8"/>
  <c r="C12" i="8" s="1"/>
  <c r="I220" i="8"/>
  <c r="I272" i="8"/>
  <c r="I246" i="8"/>
  <c r="D90" i="8"/>
  <c r="I194" i="8"/>
  <c r="I142" i="8"/>
  <c r="D38" i="8" l="1"/>
  <c r="D12" i="8" s="1"/>
  <c r="I402" i="8"/>
  <c r="I324" i="8"/>
  <c r="I168" i="8"/>
  <c r="I298" i="8"/>
  <c r="E93" i="8"/>
  <c r="I587" i="8"/>
  <c r="I376" i="8"/>
  <c r="I610" i="8"/>
  <c r="B90" i="8"/>
  <c r="I90" i="8" s="1"/>
  <c r="G86" i="8"/>
  <c r="I428" i="8"/>
  <c r="D48" i="8"/>
  <c r="G48" i="8"/>
  <c r="G22" i="8" s="1"/>
  <c r="C48" i="8"/>
  <c r="C22" i="8" s="1"/>
  <c r="E48" i="8"/>
  <c r="E22" i="8" s="1"/>
  <c r="H48" i="8"/>
  <c r="H22" i="8" s="1"/>
  <c r="B38" i="8" l="1"/>
  <c r="I605" i="8"/>
  <c r="I152" i="8"/>
  <c r="B48" i="8"/>
  <c r="H86" i="8"/>
  <c r="I93" i="8"/>
  <c r="E15" i="8"/>
  <c r="I15" i="8" s="1"/>
  <c r="I632" i="8"/>
  <c r="E86" i="8"/>
  <c r="C86" i="8"/>
  <c r="I48" i="8" l="1"/>
  <c r="D85" i="8"/>
  <c r="I38" i="8"/>
  <c r="B12" i="8"/>
  <c r="I12" i="8" s="1"/>
  <c r="I215" i="8" l="1"/>
  <c r="I579" i="8"/>
  <c r="B85" i="8"/>
  <c r="I293" i="8"/>
  <c r="I163" i="8"/>
  <c r="I267" i="8"/>
  <c r="I423" i="8"/>
  <c r="I397" i="8"/>
  <c r="I345" i="8"/>
  <c r="I111" i="8" l="1"/>
  <c r="I85" i="8"/>
  <c r="I319" i="8"/>
  <c r="I189" i="8"/>
  <c r="I137" i="8"/>
  <c r="H33" i="8" l="1"/>
  <c r="G33" i="8"/>
  <c r="E33" i="8" l="1"/>
  <c r="H7" i="8"/>
  <c r="C33" i="8"/>
  <c r="G7" i="8"/>
  <c r="I241" i="8"/>
  <c r="B33" i="8"/>
  <c r="D33" i="8"/>
  <c r="I371" i="8"/>
  <c r="D7" i="8" l="1"/>
  <c r="C7" i="8"/>
  <c r="E7" i="8"/>
  <c r="B7" i="8"/>
  <c r="I33" i="8"/>
  <c r="I7" i="8" l="1"/>
  <c r="E93" i="32" l="1"/>
  <c r="I93" i="32" s="1"/>
  <c r="I587" i="32"/>
  <c r="I197" i="32" l="1"/>
  <c r="I405" i="32"/>
  <c r="H41" i="32"/>
  <c r="H15" i="32" s="1"/>
  <c r="I431" i="32"/>
  <c r="G41" i="32"/>
  <c r="G15" i="32" s="1"/>
  <c r="C41" i="32"/>
  <c r="C15" i="32" s="1"/>
  <c r="I353" i="32"/>
  <c r="I327" i="32"/>
  <c r="I145" i="32"/>
  <c r="I249" i="32"/>
  <c r="I223" i="32"/>
  <c r="I301" i="32"/>
  <c r="I171" i="32" l="1"/>
  <c r="D41" i="32"/>
  <c r="D15" i="32" s="1"/>
  <c r="I275" i="32"/>
  <c r="I379" i="32"/>
  <c r="E41" i="32"/>
  <c r="E15" i="32" s="1"/>
  <c r="B41" i="32"/>
  <c r="I119" i="32"/>
  <c r="I41" i="32" l="1"/>
  <c r="B15" i="32"/>
  <c r="I15" i="32" s="1"/>
  <c r="C85" i="32" l="1"/>
  <c r="H85" i="32"/>
  <c r="G85" i="32"/>
  <c r="I631" i="32"/>
  <c r="E85" i="32"/>
  <c r="I449" i="32" l="1"/>
  <c r="F59" i="32"/>
  <c r="I605" i="32"/>
  <c r="F7" i="32" l="1"/>
  <c r="I59" i="32"/>
  <c r="B48" i="32" l="1"/>
  <c r="H48" i="32"/>
  <c r="H22" i="32" s="1"/>
  <c r="G48" i="32"/>
  <c r="G22" i="32" s="1"/>
  <c r="C48" i="32"/>
  <c r="C22" i="32" s="1"/>
  <c r="E48" i="32"/>
  <c r="E22" i="32" s="1"/>
  <c r="D48" i="32"/>
  <c r="I48" i="32" l="1"/>
  <c r="I360" i="32"/>
  <c r="I579" i="32" l="1"/>
  <c r="B85" i="32"/>
  <c r="D85" i="32"/>
  <c r="I397" i="32" l="1"/>
  <c r="I267" i="32"/>
  <c r="I163" i="32"/>
  <c r="I215" i="32"/>
  <c r="I85" i="32"/>
  <c r="I293" i="32"/>
  <c r="I423" i="32"/>
  <c r="I345" i="32"/>
  <c r="I319" i="32"/>
  <c r="I137" i="32" l="1"/>
  <c r="I111" i="32"/>
  <c r="I189" i="32"/>
  <c r="E33" i="32"/>
  <c r="G33" i="32"/>
  <c r="C33" i="32" l="1"/>
  <c r="G7" i="32"/>
  <c r="E7" i="32"/>
  <c r="C7" i="32"/>
  <c r="I241" i="32"/>
  <c r="B33" i="32"/>
  <c r="H33" i="32"/>
  <c r="H7" i="32" l="1"/>
  <c r="D33" i="32"/>
  <c r="I371" i="32"/>
  <c r="B7" i="32"/>
  <c r="I33" i="32"/>
  <c r="D7" i="32" l="1"/>
  <c r="I7" i="32" l="1"/>
  <c r="D86" i="1" l="1"/>
  <c r="B86" i="1"/>
  <c r="I580" i="1"/>
  <c r="I138" i="1" l="1"/>
  <c r="I190" i="1"/>
  <c r="I164" i="1"/>
  <c r="I112" i="1"/>
  <c r="I476" i="8" l="1"/>
  <c r="I606" i="8"/>
  <c r="B86" i="8"/>
  <c r="I398" i="8" l="1"/>
  <c r="G34" i="8"/>
  <c r="I112" i="8"/>
  <c r="B34" i="8"/>
  <c r="I268" i="8"/>
  <c r="C34" i="8"/>
  <c r="E34" i="8"/>
  <c r="I216" i="8"/>
  <c r="I424" i="8"/>
  <c r="I450" i="8"/>
  <c r="I372" i="8"/>
  <c r="I138" i="8"/>
  <c r="I242" i="8"/>
  <c r="D34" i="8"/>
  <c r="I320" i="8"/>
  <c r="I164" i="8"/>
  <c r="H34" i="8"/>
  <c r="I294" i="8"/>
  <c r="I190" i="8"/>
  <c r="I346" i="8"/>
  <c r="I554" i="8" l="1"/>
  <c r="D86" i="8"/>
  <c r="I580" i="8"/>
  <c r="I476" i="32"/>
  <c r="I502" i="8"/>
  <c r="G8" i="8"/>
  <c r="I606" i="32"/>
  <c r="I580" i="32"/>
  <c r="B86" i="32"/>
  <c r="C8" i="8"/>
  <c r="D86" i="32"/>
  <c r="E8" i="8"/>
  <c r="B8" i="8"/>
  <c r="I34" i="8"/>
  <c r="H8" i="8"/>
  <c r="I398" i="32" l="1"/>
  <c r="B34" i="32"/>
  <c r="B8" i="32"/>
  <c r="I216" i="32"/>
  <c r="I424" i="32"/>
  <c r="H34" i="32"/>
  <c r="I320" i="32"/>
  <c r="I86" i="8"/>
  <c r="I190" i="32"/>
  <c r="C34" i="32"/>
  <c r="I268" i="32"/>
  <c r="I294" i="32"/>
  <c r="I138" i="32"/>
  <c r="I242" i="32"/>
  <c r="I112" i="32"/>
  <c r="I164" i="32"/>
  <c r="I528" i="8"/>
  <c r="F60" i="8"/>
  <c r="D34" i="32"/>
  <c r="I372" i="32"/>
  <c r="I346" i="32"/>
  <c r="E34" i="32"/>
  <c r="D8" i="8"/>
  <c r="I450" i="32"/>
  <c r="G34" i="32"/>
  <c r="I86" i="32"/>
  <c r="G8" i="32" l="1"/>
  <c r="I554" i="32"/>
  <c r="H8" i="32"/>
  <c r="D8" i="32"/>
  <c r="I60" i="8"/>
  <c r="F8" i="8"/>
  <c r="I528" i="32"/>
  <c r="F60" i="32"/>
  <c r="I502" i="32"/>
  <c r="C8" i="32"/>
  <c r="E8" i="32"/>
  <c r="I34" i="32"/>
  <c r="I60" i="32" l="1"/>
  <c r="F8" i="32"/>
  <c r="I8" i="8"/>
  <c r="I8" i="32" l="1"/>
  <c r="B37" i="34"/>
  <c r="H37" i="34"/>
  <c r="H11" i="34" s="1"/>
  <c r="E37" i="34"/>
  <c r="G37" i="34"/>
  <c r="G11" i="34" s="1"/>
  <c r="D37" i="34"/>
  <c r="C37" i="34" l="1"/>
  <c r="I297" i="34"/>
  <c r="I37" i="34" l="1"/>
  <c r="I581" i="34" l="1"/>
  <c r="I581" i="35"/>
  <c r="I477" i="34"/>
  <c r="I477" i="35"/>
  <c r="I409" i="8"/>
  <c r="I149" i="8"/>
  <c r="I331" i="8"/>
  <c r="C87" i="34"/>
  <c r="B87" i="35"/>
  <c r="I607" i="34"/>
  <c r="G87" i="35"/>
  <c r="G87" i="34"/>
  <c r="H87" i="34"/>
  <c r="I305" i="8"/>
  <c r="I435" i="8"/>
  <c r="H87" i="35"/>
  <c r="E87" i="35"/>
  <c r="I201" i="8"/>
  <c r="C97" i="1"/>
  <c r="C87" i="35"/>
  <c r="I224" i="8"/>
  <c r="E87" i="34"/>
  <c r="C97" i="32"/>
  <c r="I482" i="32" l="1"/>
  <c r="F66" i="32"/>
  <c r="I555" i="34"/>
  <c r="I614" i="8"/>
  <c r="D87" i="35"/>
  <c r="I87" i="35" s="1"/>
  <c r="I607" i="35"/>
  <c r="I555" i="35"/>
  <c r="I227" i="8"/>
  <c r="D87" i="34"/>
  <c r="I591" i="32"/>
  <c r="B97" i="32"/>
  <c r="I97" i="32" s="1"/>
  <c r="I503" i="34"/>
  <c r="I591" i="1"/>
  <c r="B97" i="1"/>
  <c r="I97" i="1" s="1"/>
  <c r="I503" i="35"/>
  <c r="B97" i="8"/>
  <c r="I633" i="35"/>
  <c r="I482" i="8"/>
  <c r="F66" i="8"/>
  <c r="I451" i="35"/>
  <c r="F61" i="35"/>
  <c r="I529" i="34"/>
  <c r="I529" i="35"/>
  <c r="I253" i="8"/>
  <c r="B87" i="34"/>
  <c r="I87" i="34" s="1"/>
  <c r="I383" i="8"/>
  <c r="I451" i="34"/>
  <c r="I633" i="34"/>
  <c r="E35" i="34"/>
  <c r="E9" i="34" s="1"/>
  <c r="I243" i="34"/>
  <c r="D94" i="34"/>
  <c r="D16" i="34" s="1"/>
  <c r="C94" i="34"/>
  <c r="C16" i="34" s="1"/>
  <c r="I347" i="34"/>
  <c r="I217" i="34"/>
  <c r="C90" i="34"/>
  <c r="C12" i="34" s="1"/>
  <c r="I347" i="35"/>
  <c r="I269" i="34"/>
  <c r="G35" i="34"/>
  <c r="G9" i="34" s="1"/>
  <c r="I139" i="34"/>
  <c r="E94" i="34"/>
  <c r="E16" i="34" s="1"/>
  <c r="I217" i="35"/>
  <c r="C35" i="35"/>
  <c r="C9" i="35" s="1"/>
  <c r="I165" i="34"/>
  <c r="D90" i="34"/>
  <c r="D12" i="34" s="1"/>
  <c r="H94" i="8"/>
  <c r="I321" i="34"/>
  <c r="I425" i="34"/>
  <c r="I243" i="35"/>
  <c r="C35" i="34"/>
  <c r="C9" i="34" s="1"/>
  <c r="I425" i="35"/>
  <c r="G35" i="35"/>
  <c r="G9" i="35" s="1"/>
  <c r="H35" i="35"/>
  <c r="H9" i="35" s="1"/>
  <c r="I606" i="34"/>
  <c r="I139" i="35"/>
  <c r="I269" i="35"/>
  <c r="I165" i="35"/>
  <c r="H35" i="34"/>
  <c r="H9" i="34" s="1"/>
  <c r="I399" i="34"/>
  <c r="I373" i="34"/>
  <c r="I191" i="34" l="1"/>
  <c r="I295" i="35"/>
  <c r="I373" i="35"/>
  <c r="E35" i="35"/>
  <c r="E9" i="35" s="1"/>
  <c r="E86" i="34"/>
  <c r="B86" i="34"/>
  <c r="I580" i="34"/>
  <c r="F14" i="8"/>
  <c r="I66" i="8"/>
  <c r="C86" i="34"/>
  <c r="I295" i="34"/>
  <c r="I484" i="1"/>
  <c r="D86" i="34"/>
  <c r="I113" i="35"/>
  <c r="I66" i="32"/>
  <c r="F14" i="32"/>
  <c r="F9" i="35"/>
  <c r="I61" i="35"/>
  <c r="I632" i="34"/>
  <c r="B35" i="34"/>
  <c r="I113" i="34"/>
  <c r="G86" i="34"/>
  <c r="D35" i="34"/>
  <c r="D9" i="34" s="1"/>
  <c r="I175" i="8"/>
  <c r="D35" i="35"/>
  <c r="D9" i="35" s="1"/>
  <c r="I399" i="35"/>
  <c r="I482" i="1"/>
  <c r="F66" i="1"/>
  <c r="B90" i="34"/>
  <c r="I584" i="34"/>
  <c r="G94" i="8"/>
  <c r="I279" i="8"/>
  <c r="I321" i="35"/>
  <c r="F61" i="34"/>
  <c r="I476" i="34"/>
  <c r="B94" i="34"/>
  <c r="I588" i="34"/>
  <c r="H86" i="34"/>
  <c r="I191" i="35"/>
  <c r="I357" i="8"/>
  <c r="H184" i="34"/>
  <c r="H340" i="34"/>
  <c r="I172" i="8"/>
  <c r="I112" i="34"/>
  <c r="C95" i="32"/>
  <c r="D94" i="32"/>
  <c r="H418" i="34"/>
  <c r="I614" i="1"/>
  <c r="I432" i="8"/>
  <c r="I276" i="8"/>
  <c r="H210" i="34"/>
  <c r="H314" i="34"/>
  <c r="E94" i="32"/>
  <c r="C94" i="32"/>
  <c r="H366" i="34"/>
  <c r="I251" i="8"/>
  <c r="I380" i="8"/>
  <c r="D288" i="34"/>
  <c r="C288" i="34"/>
  <c r="E288" i="34"/>
  <c r="H288" i="34"/>
  <c r="G288" i="34"/>
  <c r="H236" i="34"/>
  <c r="H158" i="34"/>
  <c r="H262" i="34"/>
  <c r="D95" i="32"/>
  <c r="I198" i="8"/>
  <c r="H392" i="34"/>
  <c r="I146" i="8"/>
  <c r="H444" i="34"/>
  <c r="H94" i="1"/>
  <c r="G94" i="1"/>
  <c r="E95" i="32"/>
  <c r="I406" i="8"/>
  <c r="I354" i="8" l="1"/>
  <c r="I320" i="34"/>
  <c r="B95" i="32"/>
  <c r="I95" i="32" s="1"/>
  <c r="I589" i="32"/>
  <c r="D94" i="1"/>
  <c r="I138" i="34"/>
  <c r="I562" i="1"/>
  <c r="D85" i="34"/>
  <c r="I424" i="34"/>
  <c r="I164" i="34"/>
  <c r="I86" i="34"/>
  <c r="I90" i="34"/>
  <c r="B12" i="34"/>
  <c r="I12" i="34" s="1"/>
  <c r="I294" i="34"/>
  <c r="E93" i="34"/>
  <c r="I587" i="34"/>
  <c r="I190" i="34"/>
  <c r="I328" i="8"/>
  <c r="I355" i="8"/>
  <c r="B34" i="34"/>
  <c r="E94" i="1"/>
  <c r="B94" i="8"/>
  <c r="I242" i="34"/>
  <c r="B85" i="34"/>
  <c r="I579" i="34"/>
  <c r="G34" i="34"/>
  <c r="I510" i="1"/>
  <c r="I94" i="34"/>
  <c r="B16" i="34"/>
  <c r="I16" i="34" s="1"/>
  <c r="I35" i="34"/>
  <c r="B9" i="34"/>
  <c r="C97" i="8"/>
  <c r="I97" i="8" s="1"/>
  <c r="I591" i="8"/>
  <c r="I346" i="34"/>
  <c r="I458" i="1"/>
  <c r="I268" i="34"/>
  <c r="I288" i="34" s="1"/>
  <c r="H289" i="34" s="1"/>
  <c r="B288" i="34"/>
  <c r="E34" i="34"/>
  <c r="I536" i="1"/>
  <c r="I250" i="8"/>
  <c r="D34" i="34"/>
  <c r="I199" i="8"/>
  <c r="I589" i="8"/>
  <c r="B35" i="35"/>
  <c r="I216" i="34"/>
  <c r="C34" i="34"/>
  <c r="I398" i="34"/>
  <c r="I605" i="34"/>
  <c r="I302" i="8"/>
  <c r="I61" i="34"/>
  <c r="F9" i="34"/>
  <c r="I640" i="8"/>
  <c r="H34" i="34"/>
  <c r="I588" i="1"/>
  <c r="B94" i="1"/>
  <c r="B45" i="8"/>
  <c r="I588" i="32"/>
  <c r="B94" i="32"/>
  <c r="I94" i="32" s="1"/>
  <c r="C95" i="8"/>
  <c r="I450" i="34"/>
  <c r="I470" i="34" s="1"/>
  <c r="F470" i="34"/>
  <c r="I66" i="1"/>
  <c r="F14" i="1"/>
  <c r="I409" i="32"/>
  <c r="C45" i="8"/>
  <c r="C19" i="8" s="1"/>
  <c r="D95" i="8"/>
  <c r="D45" i="8"/>
  <c r="D19" i="8" s="1"/>
  <c r="E45" i="8"/>
  <c r="E19" i="8" s="1"/>
  <c r="I198" i="1"/>
  <c r="I277" i="8"/>
  <c r="G45" i="8"/>
  <c r="G19" i="8" s="1"/>
  <c r="E45" i="32"/>
  <c r="E19" i="32" s="1"/>
  <c r="I172" i="1"/>
  <c r="I381" i="8"/>
  <c r="E94" i="8"/>
  <c r="I147" i="8"/>
  <c r="I328" i="1"/>
  <c r="I253" i="32"/>
  <c r="I407" i="8"/>
  <c r="H45" i="8"/>
  <c r="H19" i="8" s="1"/>
  <c r="I432" i="1"/>
  <c r="I276" i="1"/>
  <c r="I201" i="32"/>
  <c r="H45" i="32"/>
  <c r="H19" i="32" s="1"/>
  <c r="I354" i="1"/>
  <c r="I146" i="1"/>
  <c r="G45" i="32"/>
  <c r="G19" i="32" s="1"/>
  <c r="I383" i="32"/>
  <c r="I250" i="1"/>
  <c r="I380" i="1"/>
  <c r="I433" i="8"/>
  <c r="H95" i="8" l="1"/>
  <c r="F68" i="1"/>
  <c r="D289" i="34"/>
  <c r="I331" i="32"/>
  <c r="I302" i="1"/>
  <c r="I329" i="8"/>
  <c r="I502" i="34"/>
  <c r="I522" i="34" s="1"/>
  <c r="F522" i="34"/>
  <c r="I93" i="34"/>
  <c r="E15" i="34"/>
  <c r="I15" i="34" s="1"/>
  <c r="D7" i="34"/>
  <c r="G289" i="34"/>
  <c r="I120" i="1"/>
  <c r="I305" i="32"/>
  <c r="H8" i="34"/>
  <c r="G8" i="34"/>
  <c r="I372" i="34"/>
  <c r="C94" i="1"/>
  <c r="I149" i="32"/>
  <c r="I279" i="32"/>
  <c r="E95" i="8"/>
  <c r="F471" i="34"/>
  <c r="I615" i="8"/>
  <c r="B95" i="8"/>
  <c r="I123" i="32"/>
  <c r="I175" i="32"/>
  <c r="F60" i="34"/>
  <c r="I85" i="34"/>
  <c r="B7" i="34"/>
  <c r="I554" i="34"/>
  <c r="I574" i="34" s="1"/>
  <c r="F574" i="34"/>
  <c r="I435" i="32"/>
  <c r="I289" i="34"/>
  <c r="F289" i="34"/>
  <c r="G95" i="8"/>
  <c r="I227" i="32"/>
  <c r="D94" i="8"/>
  <c r="I303" i="8"/>
  <c r="G471" i="34"/>
  <c r="I471" i="34"/>
  <c r="B471" i="34"/>
  <c r="C471" i="34"/>
  <c r="D471" i="34"/>
  <c r="H471" i="34"/>
  <c r="E471" i="34"/>
  <c r="I45" i="8"/>
  <c r="B19" i="8"/>
  <c r="I19" i="8" s="1"/>
  <c r="C8" i="34"/>
  <c r="I35" i="35"/>
  <c r="B9" i="35"/>
  <c r="I9" i="35" s="1"/>
  <c r="D8" i="34"/>
  <c r="E8" i="34"/>
  <c r="B8" i="34"/>
  <c r="I34" i="34"/>
  <c r="I528" i="34"/>
  <c r="I548" i="34" s="1"/>
  <c r="F548" i="34"/>
  <c r="I641" i="8"/>
  <c r="C45" i="32"/>
  <c r="C19" i="32" s="1"/>
  <c r="I406" i="1"/>
  <c r="C289" i="34"/>
  <c r="I123" i="8"/>
  <c r="E289" i="34"/>
  <c r="B289" i="34"/>
  <c r="I9" i="34"/>
  <c r="I173" i="8"/>
  <c r="C42" i="32"/>
  <c r="C16" i="32" s="1"/>
  <c r="I276" i="32"/>
  <c r="G95" i="1"/>
  <c r="I224" i="32"/>
  <c r="I432" i="32"/>
  <c r="H42" i="8"/>
  <c r="H16" i="8" s="1"/>
  <c r="G42" i="8"/>
  <c r="G16" i="8" s="1"/>
  <c r="H42" i="32"/>
  <c r="H16" i="32" s="1"/>
  <c r="G42" i="32"/>
  <c r="G16" i="32" s="1"/>
  <c r="I146" i="32"/>
  <c r="C43" i="8"/>
  <c r="C17" i="8" s="1"/>
  <c r="I406" i="32"/>
  <c r="I380" i="32"/>
  <c r="I198" i="32"/>
  <c r="E42" i="8"/>
  <c r="E16" i="8" s="1"/>
  <c r="H43" i="8"/>
  <c r="H17" i="8" s="1"/>
  <c r="G43" i="8"/>
  <c r="G17" i="8" s="1"/>
  <c r="I615" i="1"/>
  <c r="C42" i="8"/>
  <c r="D42" i="8"/>
  <c r="H95" i="1"/>
  <c r="I172" i="32"/>
  <c r="I225" i="8"/>
  <c r="D43" i="8"/>
  <c r="D17" i="8" s="1"/>
  <c r="E43" i="8"/>
  <c r="E17" i="8" s="1"/>
  <c r="I354" i="32" l="1"/>
  <c r="D42" i="32"/>
  <c r="D16" i="32" s="1"/>
  <c r="D16" i="8"/>
  <c r="B45" i="32"/>
  <c r="B19" i="32" s="1"/>
  <c r="F89" i="1"/>
  <c r="F11" i="1" s="1"/>
  <c r="D45" i="32"/>
  <c r="D19" i="32" s="1"/>
  <c r="I68" i="1"/>
  <c r="I357" i="32"/>
  <c r="I120" i="32"/>
  <c r="I302" i="32"/>
  <c r="I328" i="32"/>
  <c r="I7" i="34"/>
  <c r="I121" i="8"/>
  <c r="I120" i="8"/>
  <c r="B42" i="8"/>
  <c r="E42" i="32"/>
  <c r="E16" i="32" s="1"/>
  <c r="C94" i="8"/>
  <c r="I94" i="8" s="1"/>
  <c r="I588" i="8"/>
  <c r="D43" i="1"/>
  <c r="D17" i="1" s="1"/>
  <c r="C575" i="34"/>
  <c r="E575" i="34"/>
  <c r="I575" i="34"/>
  <c r="G575" i="34"/>
  <c r="D575" i="34"/>
  <c r="H575" i="34"/>
  <c r="B575" i="34"/>
  <c r="I589" i="1"/>
  <c r="B95" i="1"/>
  <c r="B89" i="34"/>
  <c r="I583" i="34"/>
  <c r="E89" i="34"/>
  <c r="D89" i="34"/>
  <c r="C89" i="34"/>
  <c r="C600" i="34"/>
  <c r="I250" i="32"/>
  <c r="I60" i="34"/>
  <c r="F8" i="34"/>
  <c r="I8" i="34" s="1"/>
  <c r="E95" i="1"/>
  <c r="D95" i="1"/>
  <c r="F575" i="34"/>
  <c r="B43" i="8"/>
  <c r="I95" i="8"/>
  <c r="I277" i="1"/>
  <c r="I199" i="1"/>
  <c r="C43" i="1"/>
  <c r="E43" i="1"/>
  <c r="E17" i="1" s="1"/>
  <c r="I251" i="1"/>
  <c r="I641" i="1" l="1"/>
  <c r="C95" i="1"/>
  <c r="C17" i="1" s="1"/>
  <c r="I303" i="1"/>
  <c r="I537" i="1"/>
  <c r="I329" i="1"/>
  <c r="I89" i="34"/>
  <c r="B11" i="34"/>
  <c r="I43" i="8"/>
  <c r="B17" i="8"/>
  <c r="I17" i="8" s="1"/>
  <c r="I121" i="1"/>
  <c r="I563" i="1"/>
  <c r="I459" i="1"/>
  <c r="I95" i="1"/>
  <c r="I147" i="1"/>
  <c r="C16" i="8"/>
  <c r="I173" i="1"/>
  <c r="E11" i="34"/>
  <c r="C11" i="34"/>
  <c r="I355" i="1"/>
  <c r="I433" i="1"/>
  <c r="B42" i="32"/>
  <c r="I19" i="32"/>
  <c r="I381" i="1"/>
  <c r="I511" i="1"/>
  <c r="I407" i="1"/>
  <c r="D11" i="34"/>
  <c r="B16" i="8"/>
  <c r="I16" i="8" s="1"/>
  <c r="I42" i="8"/>
  <c r="I45" i="32"/>
  <c r="I609" i="1"/>
  <c r="H37" i="8"/>
  <c r="I277" i="32"/>
  <c r="I609" i="8"/>
  <c r="G89" i="8"/>
  <c r="I199" i="32"/>
  <c r="E43" i="32"/>
  <c r="E17" i="32" s="1"/>
  <c r="I407" i="32"/>
  <c r="G37" i="8"/>
  <c r="G43" i="32"/>
  <c r="G17" i="32" s="1"/>
  <c r="H89" i="1"/>
  <c r="H43" i="32"/>
  <c r="H17" i="32" s="1"/>
  <c r="G89" i="1"/>
  <c r="I173" i="32"/>
  <c r="I147" i="32"/>
  <c r="I329" i="32"/>
  <c r="G11" i="8" l="1"/>
  <c r="I635" i="1"/>
  <c r="I115" i="8"/>
  <c r="B89" i="8"/>
  <c r="I355" i="32"/>
  <c r="H89" i="8"/>
  <c r="I303" i="32"/>
  <c r="I11" i="34"/>
  <c r="I225" i="32"/>
  <c r="E89" i="8"/>
  <c r="E37" i="8"/>
  <c r="E11" i="8" s="1"/>
  <c r="F69" i="1"/>
  <c r="B43" i="1"/>
  <c r="I251" i="32"/>
  <c r="I381" i="32"/>
  <c r="F94" i="1"/>
  <c r="I640" i="1"/>
  <c r="I433" i="32"/>
  <c r="D89" i="8"/>
  <c r="H11" i="8"/>
  <c r="C43" i="32"/>
  <c r="C17" i="32" s="1"/>
  <c r="B16" i="32"/>
  <c r="I16" i="32" s="1"/>
  <c r="I42" i="32"/>
  <c r="D43" i="32"/>
  <c r="D17" i="32" s="1"/>
  <c r="I427" i="8"/>
  <c r="G89" i="32"/>
  <c r="H89" i="32"/>
  <c r="I271" i="8"/>
  <c r="I167" i="8"/>
  <c r="I609" i="32"/>
  <c r="I401" i="8"/>
  <c r="B43" i="32" l="1"/>
  <c r="D37" i="8"/>
  <c r="D11" i="8" s="1"/>
  <c r="I219" i="8"/>
  <c r="C37" i="8"/>
  <c r="C89" i="8"/>
  <c r="C600" i="8"/>
  <c r="D89" i="1"/>
  <c r="B17" i="1"/>
  <c r="I297" i="8"/>
  <c r="I69" i="1"/>
  <c r="F17" i="1"/>
  <c r="I375" i="8"/>
  <c r="I245" i="8"/>
  <c r="I89" i="8"/>
  <c r="I349" i="8"/>
  <c r="I193" i="8"/>
  <c r="I94" i="1"/>
  <c r="F16" i="1"/>
  <c r="I583" i="8"/>
  <c r="D89" i="32"/>
  <c r="C89" i="32"/>
  <c r="I323" i="8"/>
  <c r="I43" i="32"/>
  <c r="B17" i="32"/>
  <c r="I17" i="32" s="1"/>
  <c r="C89" i="1"/>
  <c r="C600" i="1"/>
  <c r="I121" i="32"/>
  <c r="I115" i="1"/>
  <c r="E89" i="1"/>
  <c r="E37" i="1"/>
  <c r="I583" i="32"/>
  <c r="B89" i="32"/>
  <c r="I583" i="1"/>
  <c r="B89" i="1"/>
  <c r="E89" i="32"/>
  <c r="I635" i="8"/>
  <c r="I375" i="1"/>
  <c r="I297" i="1"/>
  <c r="H37" i="32"/>
  <c r="H11" i="32" s="1"/>
  <c r="I271" i="1"/>
  <c r="G37" i="32"/>
  <c r="G11" i="32" s="1"/>
  <c r="I167" i="1"/>
  <c r="I427" i="1"/>
  <c r="C37" i="1" l="1"/>
  <c r="C11" i="1" s="1"/>
  <c r="I89" i="1"/>
  <c r="I115" i="32"/>
  <c r="C11" i="8"/>
  <c r="I245" i="1"/>
  <c r="D37" i="1"/>
  <c r="D11" i="1" s="1"/>
  <c r="I323" i="1"/>
  <c r="I635" i="32"/>
  <c r="E11" i="1"/>
  <c r="F105" i="1"/>
  <c r="I651" i="1"/>
  <c r="C37" i="32"/>
  <c r="C11" i="32" s="1"/>
  <c r="I193" i="1"/>
  <c r="I89" i="32"/>
  <c r="E37" i="32"/>
  <c r="E11" i="32" s="1"/>
  <c r="I401" i="1"/>
  <c r="I141" i="8"/>
  <c r="B37" i="8"/>
  <c r="I349" i="1"/>
  <c r="I219" i="32"/>
  <c r="I167" i="32"/>
  <c r="I271" i="32"/>
  <c r="I323" i="32"/>
  <c r="I297" i="32"/>
  <c r="I427" i="32"/>
  <c r="D37" i="32" l="1"/>
  <c r="D11" i="32" s="1"/>
  <c r="I141" i="1"/>
  <c r="B37" i="1"/>
  <c r="I349" i="32"/>
  <c r="I375" i="32"/>
  <c r="I245" i="32"/>
  <c r="F27" i="1"/>
  <c r="I27" i="1" s="1"/>
  <c r="I105" i="1"/>
  <c r="I193" i="32"/>
  <c r="I401" i="32"/>
  <c r="B11" i="8"/>
  <c r="I11" i="8" s="1"/>
  <c r="I37" i="8"/>
  <c r="I141" i="32"/>
  <c r="B37" i="32" l="1"/>
  <c r="B11" i="1"/>
  <c r="B11" i="32" l="1"/>
  <c r="I11" i="32" s="1"/>
  <c r="I37" i="32"/>
  <c r="D98" i="1" l="1"/>
  <c r="B98" i="1" l="1"/>
  <c r="I592" i="1"/>
  <c r="D98" i="32"/>
  <c r="I592" i="32" l="1"/>
  <c r="B98" i="32"/>
  <c r="I98" i="32" s="1"/>
  <c r="I306" i="32"/>
  <c r="I280" i="1"/>
  <c r="I410" i="1"/>
  <c r="I358" i="1"/>
  <c r="H46" i="32"/>
  <c r="H20" i="32" s="1"/>
  <c r="G46" i="32"/>
  <c r="G20" i="32" s="1"/>
  <c r="I176" i="1"/>
  <c r="I306" i="1"/>
  <c r="I332" i="1"/>
  <c r="I202" i="1"/>
  <c r="I254" i="32" l="1"/>
  <c r="I384" i="1"/>
  <c r="I384" i="32"/>
  <c r="D46" i="32"/>
  <c r="D20" i="32" s="1"/>
  <c r="I124" i="1"/>
  <c r="I150" i="1"/>
  <c r="E46" i="32"/>
  <c r="E20" i="32" s="1"/>
  <c r="I254" i="1"/>
  <c r="C46" i="32"/>
  <c r="C20" i="32" s="1"/>
  <c r="I124" i="32"/>
  <c r="I436" i="1"/>
  <c r="I332" i="32"/>
  <c r="I358" i="32"/>
  <c r="I228" i="32"/>
  <c r="I436" i="32"/>
  <c r="I410" i="32"/>
  <c r="I176" i="32"/>
  <c r="I280" i="32"/>
  <c r="I202" i="32"/>
  <c r="I150" i="32" l="1"/>
  <c r="B46" i="32"/>
  <c r="I46" i="32" l="1"/>
  <c r="B20" i="32"/>
  <c r="I20" i="32" s="1"/>
  <c r="D100" i="1" l="1"/>
  <c r="B100" i="8" l="1"/>
  <c r="I594" i="1"/>
  <c r="B100" i="1"/>
  <c r="I100" i="1" s="1"/>
  <c r="D100" i="8"/>
  <c r="D22" i="8" s="1"/>
  <c r="I594" i="8" l="1"/>
  <c r="I100" i="8"/>
  <c r="B22" i="8"/>
  <c r="I22" i="8" s="1"/>
  <c r="D100" i="32"/>
  <c r="D22" i="32" s="1"/>
  <c r="I594" i="32" l="1"/>
  <c r="B100" i="32"/>
  <c r="I100" i="32" l="1"/>
  <c r="B22" i="32"/>
  <c r="I22" i="32" s="1"/>
  <c r="I610" i="32" l="1"/>
  <c r="I584" i="32" l="1"/>
  <c r="C600" i="32"/>
  <c r="E90" i="32"/>
  <c r="G90" i="32"/>
  <c r="G38" i="32"/>
  <c r="H90" i="32"/>
  <c r="H38" i="32"/>
  <c r="H12" i="32" s="1"/>
  <c r="G12" i="32" l="1"/>
  <c r="D90" i="32"/>
  <c r="C38" i="32"/>
  <c r="C12" i="32" s="1"/>
  <c r="I116" i="32"/>
  <c r="E38" i="32"/>
  <c r="E12" i="32" s="1"/>
  <c r="C90" i="32"/>
  <c r="I142" i="32"/>
  <c r="I272" i="32"/>
  <c r="I194" i="32"/>
  <c r="I220" i="32"/>
  <c r="I350" i="32"/>
  <c r="I376" i="32"/>
  <c r="I428" i="32"/>
  <c r="I298" i="32" l="1"/>
  <c r="D38" i="32"/>
  <c r="D12" i="32" s="1"/>
  <c r="I402" i="32"/>
  <c r="G87" i="8"/>
  <c r="I246" i="32"/>
  <c r="I636" i="32"/>
  <c r="B90" i="32"/>
  <c r="I90" i="32" s="1"/>
  <c r="I477" i="8"/>
  <c r="I581" i="8"/>
  <c r="D87" i="8"/>
  <c r="I324" i="32"/>
  <c r="I168" i="32"/>
  <c r="B35" i="8"/>
  <c r="I633" i="8"/>
  <c r="I217" i="8" l="1"/>
  <c r="C35" i="8"/>
  <c r="E87" i="8"/>
  <c r="I451" i="8"/>
  <c r="I470" i="8" s="1"/>
  <c r="F470" i="8"/>
  <c r="I295" i="8"/>
  <c r="E35" i="8"/>
  <c r="I425" i="8"/>
  <c r="D35" i="8"/>
  <c r="I243" i="8"/>
  <c r="I191" i="8"/>
  <c r="I113" i="8"/>
  <c r="H35" i="8"/>
  <c r="I165" i="8"/>
  <c r="I321" i="8"/>
  <c r="I347" i="8"/>
  <c r="B38" i="32"/>
  <c r="I399" i="8"/>
  <c r="I269" i="8"/>
  <c r="I373" i="8"/>
  <c r="G35" i="8"/>
  <c r="C87" i="8"/>
  <c r="I607" i="8"/>
  <c r="H87" i="8"/>
  <c r="I139" i="8"/>
  <c r="B87" i="8"/>
  <c r="I633" i="32" l="1"/>
  <c r="C9" i="8"/>
  <c r="G87" i="32"/>
  <c r="E87" i="32"/>
  <c r="I87" i="8"/>
  <c r="I477" i="32"/>
  <c r="H87" i="1"/>
  <c r="F471" i="8"/>
  <c r="G471" i="8"/>
  <c r="E471" i="8"/>
  <c r="H471" i="8"/>
  <c r="D471" i="8"/>
  <c r="B471" i="8"/>
  <c r="C471" i="8"/>
  <c r="I471" i="8"/>
  <c r="G87" i="1"/>
  <c r="I581" i="32"/>
  <c r="B87" i="32"/>
  <c r="I555" i="8"/>
  <c r="I574" i="8" s="1"/>
  <c r="F574" i="8"/>
  <c r="F575" i="8" s="1"/>
  <c r="D87" i="32"/>
  <c r="I581" i="1"/>
  <c r="B87" i="1"/>
  <c r="C87" i="1"/>
  <c r="B12" i="32"/>
  <c r="I12" i="32" s="1"/>
  <c r="I38" i="32"/>
  <c r="E9" i="8"/>
  <c r="I607" i="32"/>
  <c r="I607" i="1"/>
  <c r="C87" i="32"/>
  <c r="I503" i="8"/>
  <c r="I522" i="8" s="1"/>
  <c r="F522" i="8"/>
  <c r="D9" i="8"/>
  <c r="I633" i="1"/>
  <c r="I529" i="8"/>
  <c r="I548" i="8" s="1"/>
  <c r="F548" i="8"/>
  <c r="B9" i="8"/>
  <c r="D87" i="1"/>
  <c r="E87" i="1"/>
  <c r="I477" i="1"/>
  <c r="H87" i="32"/>
  <c r="G9" i="8"/>
  <c r="H9" i="8"/>
  <c r="F61" i="8"/>
  <c r="I35" i="8"/>
  <c r="H35" i="32" l="1"/>
  <c r="I269" i="32"/>
  <c r="I191" i="32"/>
  <c r="I451" i="32"/>
  <c r="I217" i="32"/>
  <c r="C575" i="8"/>
  <c r="H575" i="8"/>
  <c r="E575" i="8"/>
  <c r="I575" i="8"/>
  <c r="D575" i="8"/>
  <c r="G575" i="8"/>
  <c r="B575" i="8"/>
  <c r="I425" i="32"/>
  <c r="I451" i="1"/>
  <c r="I470" i="1" s="1"/>
  <c r="F470" i="1"/>
  <c r="F471" i="1" s="1"/>
  <c r="I87" i="1"/>
  <c r="I269" i="1"/>
  <c r="I165" i="1"/>
  <c r="I295" i="32"/>
  <c r="I321" i="1"/>
  <c r="D35" i="32"/>
  <c r="I295" i="1"/>
  <c r="I243" i="32"/>
  <c r="I425" i="1"/>
  <c r="I139" i="32"/>
  <c r="I399" i="1"/>
  <c r="I321" i="32"/>
  <c r="I139" i="1"/>
  <c r="I373" i="32"/>
  <c r="E35" i="32"/>
  <c r="I191" i="1"/>
  <c r="I87" i="32"/>
  <c r="G35" i="32"/>
  <c r="I165" i="32"/>
  <c r="I347" i="32"/>
  <c r="I399" i="32"/>
  <c r="I113" i="1"/>
  <c r="B35" i="32"/>
  <c r="I113" i="32"/>
  <c r="I347" i="1"/>
  <c r="C35" i="32"/>
  <c r="I243" i="1"/>
  <c r="I61" i="8"/>
  <c r="F9" i="8"/>
  <c r="I9" i="8"/>
  <c r="I373" i="1"/>
  <c r="E9" i="32" l="1"/>
  <c r="F86" i="1"/>
  <c r="I632" i="1"/>
  <c r="I555" i="32"/>
  <c r="I574" i="32" s="1"/>
  <c r="F574" i="32"/>
  <c r="F575" i="32" s="1"/>
  <c r="I503" i="32"/>
  <c r="I529" i="1"/>
  <c r="I548" i="1" s="1"/>
  <c r="F548" i="1"/>
  <c r="I529" i="32"/>
  <c r="I503" i="1"/>
  <c r="I522" i="1" s="1"/>
  <c r="F522" i="1"/>
  <c r="F61" i="1"/>
  <c r="H9" i="32"/>
  <c r="C9" i="32"/>
  <c r="G471" i="1"/>
  <c r="D471" i="1"/>
  <c r="B471" i="1"/>
  <c r="I471" i="1"/>
  <c r="E471" i="1"/>
  <c r="C471" i="1"/>
  <c r="H471" i="1"/>
  <c r="I35" i="32"/>
  <c r="B9" i="32"/>
  <c r="G9" i="32"/>
  <c r="D9" i="32"/>
  <c r="I555" i="1"/>
  <c r="I574" i="1" s="1"/>
  <c r="F574" i="1"/>
  <c r="F575" i="1" s="1"/>
  <c r="F61" i="32"/>
  <c r="F9" i="32" l="1"/>
  <c r="I61" i="32"/>
  <c r="I9" i="32"/>
  <c r="I61" i="1"/>
  <c r="F9" i="1"/>
  <c r="E575" i="1"/>
  <c r="B575" i="1"/>
  <c r="D575" i="1"/>
  <c r="C575" i="1"/>
  <c r="H575" i="1"/>
  <c r="I575" i="1"/>
  <c r="G575" i="1"/>
  <c r="D575" i="32"/>
  <c r="E575" i="32"/>
  <c r="C575" i="32"/>
  <c r="G575" i="32"/>
  <c r="H575" i="32"/>
  <c r="B575" i="32"/>
  <c r="I575" i="32"/>
  <c r="F8" i="1"/>
  <c r="I86" i="1"/>
  <c r="I605" i="35" l="1"/>
  <c r="D85" i="35" l="1"/>
  <c r="I579" i="35"/>
  <c r="B85" i="35"/>
  <c r="E86" i="35" l="1"/>
  <c r="I85" i="35"/>
  <c r="B7" i="35"/>
  <c r="I632" i="35"/>
  <c r="D86" i="35"/>
  <c r="H86" i="35"/>
  <c r="D7" i="35"/>
  <c r="I476" i="35"/>
  <c r="G86" i="35"/>
  <c r="I606" i="35"/>
  <c r="C86" i="35"/>
  <c r="I580" i="35"/>
  <c r="B86" i="35"/>
  <c r="I86" i="35" s="1"/>
  <c r="B34" i="35" l="1"/>
  <c r="I112" i="35"/>
  <c r="B8" i="35"/>
  <c r="I216" i="35"/>
  <c r="I7" i="35"/>
  <c r="D34" i="35"/>
  <c r="I242" i="35"/>
  <c r="I346" i="35"/>
  <c r="H34" i="35"/>
  <c r="I190" i="35"/>
  <c r="I450" i="35"/>
  <c r="I470" i="35" s="1"/>
  <c r="F470" i="35"/>
  <c r="F471" i="35" s="1"/>
  <c r="I398" i="35"/>
  <c r="I138" i="35"/>
  <c r="I294" i="35"/>
  <c r="F60" i="35"/>
  <c r="I164" i="35"/>
  <c r="C34" i="35"/>
  <c r="I268" i="35"/>
  <c r="I372" i="35"/>
  <c r="I320" i="35"/>
  <c r="G34" i="35"/>
  <c r="E34" i="35"/>
  <c r="I424" i="35"/>
  <c r="I554" i="35"/>
  <c r="I574" i="35" s="1"/>
  <c r="F574" i="35"/>
  <c r="F575" i="35" s="1"/>
  <c r="I60" i="35" l="1"/>
  <c r="F8" i="35"/>
  <c r="H8" i="35"/>
  <c r="B471" i="35"/>
  <c r="D471" i="35"/>
  <c r="C471" i="35"/>
  <c r="I471" i="35"/>
  <c r="G471" i="35"/>
  <c r="E471" i="35"/>
  <c r="H471" i="35"/>
  <c r="I502" i="35"/>
  <c r="I522" i="35" s="1"/>
  <c r="F522" i="35"/>
  <c r="C8" i="35"/>
  <c r="I528" i="35"/>
  <c r="I548" i="35" s="1"/>
  <c r="F548" i="35"/>
  <c r="G8" i="35"/>
  <c r="B575" i="35"/>
  <c r="D575" i="35"/>
  <c r="G575" i="35"/>
  <c r="E575" i="35"/>
  <c r="I575" i="35"/>
  <c r="H575" i="35"/>
  <c r="C575" i="35"/>
  <c r="D8" i="35"/>
  <c r="I34" i="35"/>
  <c r="E8" i="35"/>
  <c r="I8" i="35" l="1"/>
  <c r="D600" i="2" l="1"/>
  <c r="I596" i="2"/>
  <c r="C366" i="2" l="1"/>
  <c r="C50" i="2"/>
  <c r="D366" i="2"/>
  <c r="D367" i="2" s="1"/>
  <c r="D50" i="2"/>
  <c r="I362" i="2"/>
  <c r="I366" i="2" s="1"/>
  <c r="B366" i="2"/>
  <c r="B50" i="2"/>
  <c r="H102" i="2"/>
  <c r="B367" i="2" l="1"/>
  <c r="D600" i="3"/>
  <c r="D600" i="4"/>
  <c r="I367" i="2"/>
  <c r="F367" i="2"/>
  <c r="G367" i="2"/>
  <c r="H367" i="2"/>
  <c r="E367" i="2"/>
  <c r="D54" i="2"/>
  <c r="C54" i="2"/>
  <c r="H24" i="2"/>
  <c r="C367" i="2"/>
  <c r="C102" i="2"/>
  <c r="I622" i="2"/>
  <c r="B626" i="2"/>
  <c r="I50" i="2"/>
  <c r="B54" i="2"/>
  <c r="I596" i="3"/>
  <c r="G102" i="2"/>
  <c r="E102" i="2"/>
  <c r="I596" i="4"/>
  <c r="I255" i="1"/>
  <c r="I411" i="1"/>
  <c r="I437" i="1"/>
  <c r="I333" i="1"/>
  <c r="I151" i="1"/>
  <c r="I203" i="1"/>
  <c r="I307" i="1"/>
  <c r="I593" i="48" l="1"/>
  <c r="I177" i="1"/>
  <c r="D600" i="46"/>
  <c r="I593" i="50"/>
  <c r="B99" i="52"/>
  <c r="I593" i="52"/>
  <c r="D600" i="53"/>
  <c r="D600" i="55"/>
  <c r="G24" i="2"/>
  <c r="I593" i="46"/>
  <c r="I593" i="51"/>
  <c r="I593" i="57"/>
  <c r="B99" i="57"/>
  <c r="I593" i="54"/>
  <c r="B99" i="54"/>
  <c r="C366" i="3"/>
  <c r="C50" i="3"/>
  <c r="B626" i="4"/>
  <c r="D600" i="47"/>
  <c r="D600" i="50"/>
  <c r="D600" i="52"/>
  <c r="E24" i="2"/>
  <c r="C366" i="4"/>
  <c r="C50" i="4"/>
  <c r="I593" i="47"/>
  <c r="I281" i="1"/>
  <c r="D600" i="51"/>
  <c r="D600" i="54"/>
  <c r="D600" i="57"/>
  <c r="I125" i="1"/>
  <c r="B99" i="55"/>
  <c r="I593" i="55"/>
  <c r="I54" i="2"/>
  <c r="D55" i="2" s="1"/>
  <c r="C24" i="2"/>
  <c r="I362" i="4"/>
  <c r="I366" i="4" s="1"/>
  <c r="B366" i="4"/>
  <c r="B50" i="4"/>
  <c r="I385" i="1"/>
  <c r="D600" i="48"/>
  <c r="I593" i="53"/>
  <c r="B99" i="53"/>
  <c r="D102" i="2"/>
  <c r="B47" i="1"/>
  <c r="D47" i="36"/>
  <c r="I622" i="4"/>
  <c r="D47" i="34"/>
  <c r="D47" i="35"/>
  <c r="B54" i="4" l="1"/>
  <c r="B47" i="36"/>
  <c r="D47" i="8"/>
  <c r="S593" i="51"/>
  <c r="L99" i="54"/>
  <c r="S593" i="54"/>
  <c r="N600" i="57"/>
  <c r="B367" i="4"/>
  <c r="I362" i="3"/>
  <c r="I366" i="3" s="1"/>
  <c r="B366" i="3"/>
  <c r="B367" i="3" s="1"/>
  <c r="B50" i="3"/>
  <c r="S593" i="48"/>
  <c r="B626" i="6"/>
  <c r="B47" i="35"/>
  <c r="N600" i="46"/>
  <c r="N600" i="48"/>
  <c r="L99" i="52"/>
  <c r="S593" i="52"/>
  <c r="D366" i="3"/>
  <c r="D367" i="3" s="1"/>
  <c r="D50" i="3"/>
  <c r="E367" i="4"/>
  <c r="I367" i="4"/>
  <c r="F367" i="4"/>
  <c r="G367" i="4"/>
  <c r="H367" i="4"/>
  <c r="B21" i="54"/>
  <c r="N600" i="53"/>
  <c r="I593" i="35"/>
  <c r="I593" i="1"/>
  <c r="L99" i="53"/>
  <c r="S593" i="53"/>
  <c r="L99" i="57"/>
  <c r="S593" i="57"/>
  <c r="I55" i="2"/>
  <c r="F55" i="2"/>
  <c r="H55" i="2"/>
  <c r="G55" i="2"/>
  <c r="E55" i="2"/>
  <c r="C55" i="2"/>
  <c r="C54" i="3"/>
  <c r="B21" i="52"/>
  <c r="B47" i="34"/>
  <c r="S593" i="47"/>
  <c r="N600" i="51"/>
  <c r="N600" i="52"/>
  <c r="N600" i="55"/>
  <c r="C54" i="4"/>
  <c r="C367" i="3"/>
  <c r="B21" i="53"/>
  <c r="D366" i="5"/>
  <c r="D50" i="5"/>
  <c r="D24" i="2"/>
  <c r="B55" i="2"/>
  <c r="C367" i="4"/>
  <c r="D366" i="4"/>
  <c r="D367" i="4" s="1"/>
  <c r="D50" i="4"/>
  <c r="I50" i="4" s="1"/>
  <c r="D600" i="6"/>
  <c r="S593" i="46"/>
  <c r="D600" i="5"/>
  <c r="I596" i="5"/>
  <c r="C366" i="5"/>
  <c r="C50" i="5"/>
  <c r="I622" i="3"/>
  <c r="B626" i="3"/>
  <c r="C47" i="8"/>
  <c r="I593" i="34"/>
  <c r="I622" i="5"/>
  <c r="B626" i="5"/>
  <c r="N600" i="47"/>
  <c r="I362" i="5"/>
  <c r="I366" i="5" s="1"/>
  <c r="B366" i="5"/>
  <c r="B50" i="5"/>
  <c r="I596" i="6"/>
  <c r="I359" i="8"/>
  <c r="B47" i="8"/>
  <c r="D600" i="35"/>
  <c r="N600" i="54"/>
  <c r="L99" i="55"/>
  <c r="S593" i="55"/>
  <c r="B21" i="55"/>
  <c r="I648" i="2"/>
  <c r="B102" i="2"/>
  <c r="B21" i="57"/>
  <c r="G102" i="5"/>
  <c r="E102" i="7"/>
  <c r="D102" i="5"/>
  <c r="D102" i="3"/>
  <c r="D102" i="4"/>
  <c r="E102" i="3"/>
  <c r="E24" i="3" s="1"/>
  <c r="E102" i="4"/>
  <c r="E102" i="6"/>
  <c r="C47" i="34"/>
  <c r="C47" i="36"/>
  <c r="C47" i="35"/>
  <c r="D102" i="6"/>
  <c r="I359" i="35" l="1"/>
  <c r="I54" i="4"/>
  <c r="H102" i="7"/>
  <c r="C102" i="5"/>
  <c r="I47" i="8"/>
  <c r="C367" i="5"/>
  <c r="I47" i="34"/>
  <c r="L21" i="57"/>
  <c r="E367" i="3"/>
  <c r="I367" i="3"/>
  <c r="F367" i="3"/>
  <c r="H367" i="3"/>
  <c r="G367" i="3"/>
  <c r="L21" i="54"/>
  <c r="G102" i="6"/>
  <c r="C366" i="6"/>
  <c r="C50" i="6"/>
  <c r="E24" i="6"/>
  <c r="C102" i="4"/>
  <c r="H102" i="3"/>
  <c r="C47" i="32"/>
  <c r="L21" i="55"/>
  <c r="I359" i="34"/>
  <c r="I622" i="6"/>
  <c r="B55" i="4"/>
  <c r="C24" i="5"/>
  <c r="C54" i="5"/>
  <c r="D366" i="6"/>
  <c r="D50" i="6"/>
  <c r="G102" i="4"/>
  <c r="E24" i="7"/>
  <c r="I102" i="2"/>
  <c r="B24" i="2"/>
  <c r="L21" i="52"/>
  <c r="I596" i="7"/>
  <c r="I362" i="6"/>
  <c r="I366" i="6" s="1"/>
  <c r="B366" i="6"/>
  <c r="B367" i="6" s="1"/>
  <c r="B50" i="6"/>
  <c r="C102" i="3"/>
  <c r="H102" i="6"/>
  <c r="G24" i="5"/>
  <c r="C55" i="4"/>
  <c r="L21" i="53"/>
  <c r="N600" i="50"/>
  <c r="C102" i="6"/>
  <c r="D367" i="5"/>
  <c r="F367" i="5"/>
  <c r="I367" i="5"/>
  <c r="H367" i="5"/>
  <c r="G367" i="5"/>
  <c r="E367" i="5"/>
  <c r="E102" i="5"/>
  <c r="D24" i="5"/>
  <c r="D54" i="5"/>
  <c r="S593" i="50"/>
  <c r="I593" i="32"/>
  <c r="H102" i="5"/>
  <c r="H102" i="4"/>
  <c r="G102" i="3"/>
  <c r="I359" i="1"/>
  <c r="I50" i="5"/>
  <c r="B54" i="5"/>
  <c r="D24" i="4"/>
  <c r="D54" i="4"/>
  <c r="D55" i="4" s="1"/>
  <c r="D600" i="7"/>
  <c r="E24" i="4"/>
  <c r="C102" i="7"/>
  <c r="G102" i="7"/>
  <c r="B367" i="5"/>
  <c r="D24" i="3"/>
  <c r="D54" i="3"/>
  <c r="I47" i="35"/>
  <c r="I50" i="3"/>
  <c r="B54" i="3"/>
  <c r="D99" i="57"/>
  <c r="G99" i="57"/>
  <c r="G99" i="55"/>
  <c r="G21" i="55" s="1"/>
  <c r="D99" i="55"/>
  <c r="D21" i="55" s="1"/>
  <c r="D99" i="54"/>
  <c r="D21" i="54" s="1"/>
  <c r="G99" i="53"/>
  <c r="G21" i="53" s="1"/>
  <c r="D99" i="53"/>
  <c r="D21" i="53" s="1"/>
  <c r="D99" i="52"/>
  <c r="D21" i="52" s="1"/>
  <c r="H99" i="50"/>
  <c r="H99" i="47"/>
  <c r="G99" i="47"/>
  <c r="G21" i="47" s="1"/>
  <c r="G99" i="46"/>
  <c r="G21" i="46" s="1"/>
  <c r="H99" i="46"/>
  <c r="D102" i="7" l="1"/>
  <c r="D367" i="6"/>
  <c r="H21" i="50"/>
  <c r="D47" i="32"/>
  <c r="I619" i="35"/>
  <c r="I648" i="6"/>
  <c r="B102" i="6"/>
  <c r="H21" i="47"/>
  <c r="G99" i="50"/>
  <c r="G21" i="50" s="1"/>
  <c r="H99" i="54"/>
  <c r="H99" i="55"/>
  <c r="H24" i="6"/>
  <c r="I619" i="32"/>
  <c r="C99" i="53"/>
  <c r="I645" i="53"/>
  <c r="C99" i="57"/>
  <c r="I645" i="57"/>
  <c r="G24" i="3"/>
  <c r="C24" i="4"/>
  <c r="C366" i="7"/>
  <c r="C50" i="7"/>
  <c r="D24" i="6"/>
  <c r="D54" i="6"/>
  <c r="H21" i="46"/>
  <c r="C99" i="50"/>
  <c r="C99" i="52"/>
  <c r="I645" i="52"/>
  <c r="C99" i="55"/>
  <c r="I645" i="55"/>
  <c r="G24" i="7"/>
  <c r="I54" i="5"/>
  <c r="C24" i="3"/>
  <c r="C55" i="5"/>
  <c r="G99" i="54"/>
  <c r="G21" i="54" s="1"/>
  <c r="G24" i="6"/>
  <c r="I619" i="34"/>
  <c r="I619" i="1"/>
  <c r="I619" i="8"/>
  <c r="C99" i="48"/>
  <c r="H99" i="51"/>
  <c r="H24" i="4"/>
  <c r="E24" i="5"/>
  <c r="I50" i="6"/>
  <c r="B24" i="6"/>
  <c r="B54" i="6"/>
  <c r="I648" i="4"/>
  <c r="B102" i="4"/>
  <c r="C99" i="46"/>
  <c r="G99" i="52"/>
  <c r="G21" i="52" s="1"/>
  <c r="C99" i="54"/>
  <c r="I645" i="54"/>
  <c r="H99" i="57"/>
  <c r="G24" i="4"/>
  <c r="C24" i="6"/>
  <c r="C54" i="6"/>
  <c r="I55" i="4"/>
  <c r="F55" i="4"/>
  <c r="H55" i="4"/>
  <c r="G55" i="4"/>
  <c r="E55" i="4"/>
  <c r="D366" i="7"/>
  <c r="D367" i="7" s="1"/>
  <c r="D50" i="7"/>
  <c r="G99" i="48"/>
  <c r="G21" i="48" s="1"/>
  <c r="C99" i="51"/>
  <c r="H99" i="53"/>
  <c r="I54" i="3"/>
  <c r="H24" i="5"/>
  <c r="D55" i="5"/>
  <c r="I648" i="7"/>
  <c r="G367" i="6"/>
  <c r="I367" i="6"/>
  <c r="F367" i="6"/>
  <c r="H367" i="6"/>
  <c r="E367" i="6"/>
  <c r="I593" i="8"/>
  <c r="C367" i="6"/>
  <c r="H24" i="7"/>
  <c r="D21" i="57"/>
  <c r="H24" i="3"/>
  <c r="I362" i="7"/>
  <c r="I366" i="7" s="1"/>
  <c r="B366" i="7"/>
  <c r="B50" i="7"/>
  <c r="I648" i="5"/>
  <c r="B102" i="5"/>
  <c r="I648" i="3"/>
  <c r="B102" i="3"/>
  <c r="C99" i="47"/>
  <c r="H99" i="48"/>
  <c r="G99" i="51"/>
  <c r="G21" i="51" s="1"/>
  <c r="H99" i="52"/>
  <c r="G21" i="57"/>
  <c r="I359" i="32"/>
  <c r="B47" i="32"/>
  <c r="I24" i="2"/>
  <c r="N99" i="57"/>
  <c r="N99" i="55"/>
  <c r="N21" i="55" s="1"/>
  <c r="N99" i="52"/>
  <c r="N21" i="52" s="1"/>
  <c r="M99" i="48"/>
  <c r="M99" i="47"/>
  <c r="H99" i="32" l="1"/>
  <c r="H21" i="32" s="1"/>
  <c r="R99" i="46"/>
  <c r="R99" i="52"/>
  <c r="M99" i="54"/>
  <c r="S645" i="54"/>
  <c r="H21" i="53"/>
  <c r="C21" i="46"/>
  <c r="H21" i="51"/>
  <c r="C99" i="35"/>
  <c r="C99" i="32"/>
  <c r="G99" i="35"/>
  <c r="G21" i="35" s="1"/>
  <c r="G99" i="32"/>
  <c r="G21" i="32" s="1"/>
  <c r="M99" i="50"/>
  <c r="R99" i="53"/>
  <c r="M99" i="55"/>
  <c r="S645" i="55"/>
  <c r="I47" i="32"/>
  <c r="I102" i="5"/>
  <c r="B24" i="5"/>
  <c r="H21" i="57"/>
  <c r="I102" i="4"/>
  <c r="B24" i="4"/>
  <c r="I54" i="6"/>
  <c r="I55" i="5"/>
  <c r="F55" i="5"/>
  <c r="H55" i="5"/>
  <c r="G55" i="5"/>
  <c r="E55" i="5"/>
  <c r="B55" i="5"/>
  <c r="I24" i="6"/>
  <c r="G99" i="1"/>
  <c r="C99" i="34"/>
  <c r="C21" i="34" s="1"/>
  <c r="Q99" i="47"/>
  <c r="Q21" i="47" s="1"/>
  <c r="Q99" i="51"/>
  <c r="Q21" i="51" s="1"/>
  <c r="Q99" i="54"/>
  <c r="Q21" i="54" s="1"/>
  <c r="R99" i="57"/>
  <c r="C21" i="51"/>
  <c r="C21" i="48"/>
  <c r="C21" i="52"/>
  <c r="I99" i="52"/>
  <c r="N21" i="57"/>
  <c r="E99" i="1"/>
  <c r="D99" i="1"/>
  <c r="M21" i="48"/>
  <c r="N99" i="53"/>
  <c r="N21" i="53" s="1"/>
  <c r="N99" i="54"/>
  <c r="N21" i="54" s="1"/>
  <c r="H21" i="48"/>
  <c r="M99" i="53"/>
  <c r="S645" i="53"/>
  <c r="C21" i="53"/>
  <c r="I21" i="53" s="1"/>
  <c r="I99" i="53"/>
  <c r="H99" i="35"/>
  <c r="M99" i="46"/>
  <c r="M21" i="47"/>
  <c r="Q99" i="50"/>
  <c r="Q21" i="50" s="1"/>
  <c r="M99" i="51"/>
  <c r="Q99" i="55"/>
  <c r="Q21" i="55" s="1"/>
  <c r="Q99" i="57"/>
  <c r="I50" i="7"/>
  <c r="B54" i="7"/>
  <c r="C21" i="54"/>
  <c r="I99" i="54"/>
  <c r="C21" i="50"/>
  <c r="C24" i="7"/>
  <c r="C54" i="7"/>
  <c r="I102" i="6"/>
  <c r="G99" i="8"/>
  <c r="G21" i="8" s="1"/>
  <c r="E99" i="35"/>
  <c r="E21" i="35" s="1"/>
  <c r="R99" i="48"/>
  <c r="M99" i="52"/>
  <c r="S645" i="52"/>
  <c r="Q99" i="53"/>
  <c r="Q21" i="53" s="1"/>
  <c r="R99" i="54"/>
  <c r="C21" i="47"/>
  <c r="B367" i="7"/>
  <c r="D55" i="3"/>
  <c r="F55" i="3"/>
  <c r="I55" i="3"/>
  <c r="G55" i="3"/>
  <c r="H55" i="3"/>
  <c r="E55" i="3"/>
  <c r="C55" i="3"/>
  <c r="C367" i="7"/>
  <c r="C21" i="57"/>
  <c r="I99" i="57"/>
  <c r="H21" i="55"/>
  <c r="H99" i="34"/>
  <c r="H21" i="34" s="1"/>
  <c r="G99" i="34"/>
  <c r="G21" i="34" s="1"/>
  <c r="Q99" i="46"/>
  <c r="Q21" i="46" s="1"/>
  <c r="R99" i="55"/>
  <c r="M99" i="57"/>
  <c r="S645" i="57"/>
  <c r="I102" i="3"/>
  <c r="B24" i="3"/>
  <c r="E367" i="7"/>
  <c r="F367" i="7"/>
  <c r="I367" i="7"/>
  <c r="G367" i="7"/>
  <c r="H367" i="7"/>
  <c r="E99" i="32"/>
  <c r="E21" i="32" s="1"/>
  <c r="E99" i="34"/>
  <c r="E21" i="34" s="1"/>
  <c r="C99" i="1"/>
  <c r="E99" i="8"/>
  <c r="E21" i="8" s="1"/>
  <c r="H99" i="1"/>
  <c r="R99" i="47"/>
  <c r="Q99" i="48"/>
  <c r="Q21" i="48" s="1"/>
  <c r="R99" i="50"/>
  <c r="R99" i="51"/>
  <c r="Q99" i="52"/>
  <c r="Q21" i="52" s="1"/>
  <c r="H21" i="52"/>
  <c r="D24" i="7"/>
  <c r="D54" i="7"/>
  <c r="B55" i="3"/>
  <c r="B55" i="6"/>
  <c r="C21" i="55"/>
  <c r="I99" i="55"/>
  <c r="I622" i="7"/>
  <c r="B626" i="7"/>
  <c r="B102" i="7"/>
  <c r="B24" i="7" s="1"/>
  <c r="H21" i="54"/>
  <c r="D99" i="8"/>
  <c r="D21" i="8" s="1"/>
  <c r="I24" i="7" l="1"/>
  <c r="M21" i="55"/>
  <c r="S99" i="55"/>
  <c r="S99" i="57"/>
  <c r="M21" i="57"/>
  <c r="I54" i="7"/>
  <c r="B55" i="7" s="1"/>
  <c r="I21" i="52"/>
  <c r="I24" i="5"/>
  <c r="D99" i="34"/>
  <c r="D21" i="34" s="1"/>
  <c r="M21" i="54"/>
  <c r="S99" i="54"/>
  <c r="M21" i="51"/>
  <c r="I645" i="1"/>
  <c r="B99" i="1"/>
  <c r="R21" i="50"/>
  <c r="I24" i="3"/>
  <c r="F55" i="6"/>
  <c r="I55" i="6"/>
  <c r="H55" i="6"/>
  <c r="G55" i="6"/>
  <c r="E55" i="6"/>
  <c r="R21" i="53"/>
  <c r="I645" i="34"/>
  <c r="B99" i="34"/>
  <c r="R21" i="55"/>
  <c r="R21" i="57"/>
  <c r="D99" i="32"/>
  <c r="D21" i="32" s="1"/>
  <c r="R21" i="52"/>
  <c r="C99" i="8"/>
  <c r="C21" i="8" s="1"/>
  <c r="I21" i="55"/>
  <c r="M21" i="52"/>
  <c r="S99" i="52"/>
  <c r="Q21" i="57"/>
  <c r="I24" i="4"/>
  <c r="M21" i="50"/>
  <c r="C21" i="32"/>
  <c r="H21" i="35"/>
  <c r="I21" i="54"/>
  <c r="C55" i="6"/>
  <c r="R21" i="46"/>
  <c r="I645" i="35"/>
  <c r="B99" i="35"/>
  <c r="R21" i="51"/>
  <c r="H99" i="8"/>
  <c r="H21" i="8" s="1"/>
  <c r="I645" i="32"/>
  <c r="B99" i="32"/>
  <c r="R21" i="47"/>
  <c r="M21" i="46"/>
  <c r="M21" i="53"/>
  <c r="S99" i="53"/>
  <c r="D55" i="6"/>
  <c r="C21" i="35"/>
  <c r="I645" i="8"/>
  <c r="B99" i="8"/>
  <c r="I102" i="7"/>
  <c r="I21" i="57"/>
  <c r="R21" i="54"/>
  <c r="R21" i="48"/>
  <c r="D99" i="35"/>
  <c r="F101" i="1"/>
  <c r="F23" i="1" s="1"/>
  <c r="C55" i="7" l="1"/>
  <c r="D55" i="7"/>
  <c r="I99" i="8"/>
  <c r="B21" i="8"/>
  <c r="I21" i="8" s="1"/>
  <c r="I55" i="7"/>
  <c r="F55" i="7"/>
  <c r="G55" i="7"/>
  <c r="H55" i="7"/>
  <c r="E55" i="7"/>
  <c r="I99" i="32"/>
  <c r="B21" i="32"/>
  <c r="I21" i="32" s="1"/>
  <c r="I99" i="35"/>
  <c r="B21" i="35"/>
  <c r="I99" i="34"/>
  <c r="B21" i="34"/>
  <c r="I21" i="34" s="1"/>
  <c r="S21" i="54"/>
  <c r="T21" i="54" s="1"/>
  <c r="S21" i="55"/>
  <c r="T21" i="55" s="1"/>
  <c r="F104" i="1"/>
  <c r="I650" i="1"/>
  <c r="D21" i="35"/>
  <c r="I99" i="1"/>
  <c r="B21" i="1"/>
  <c r="S21" i="57"/>
  <c r="T21" i="57" s="1"/>
  <c r="I21" i="35" l="1"/>
  <c r="I104" i="1"/>
  <c r="F26" i="1"/>
  <c r="I26" i="1" s="1"/>
  <c r="E44" i="36" l="1"/>
  <c r="C44" i="36"/>
  <c r="G44" i="36"/>
  <c r="D44" i="36"/>
  <c r="H44" i="36"/>
  <c r="I406" i="35" l="1"/>
  <c r="B44" i="36"/>
  <c r="I122" i="36"/>
  <c r="I224" i="35"/>
  <c r="I432" i="35"/>
  <c r="I354" i="35"/>
  <c r="I172" i="35"/>
  <c r="I328" i="35"/>
  <c r="I380" i="35"/>
  <c r="I146" i="35"/>
  <c r="I198" i="35"/>
  <c r="I276" i="35" l="1"/>
  <c r="I302" i="35"/>
  <c r="I250" i="35"/>
  <c r="I44" i="36"/>
  <c r="G42" i="35"/>
  <c r="G16" i="35" s="1"/>
  <c r="H42" i="35"/>
  <c r="H16" i="35" s="1"/>
  <c r="E42" i="35"/>
  <c r="E16" i="35" s="1"/>
  <c r="C42" i="35"/>
  <c r="C16" i="35" s="1"/>
  <c r="D42" i="35"/>
  <c r="D16" i="35" s="1"/>
  <c r="I120" i="35" l="1"/>
  <c r="B42" i="35"/>
  <c r="I481" i="35"/>
  <c r="F65" i="35"/>
  <c r="F13" i="35" l="1"/>
  <c r="I65" i="35"/>
  <c r="I42" i="35"/>
  <c r="B16" i="35"/>
  <c r="I16" i="35" s="1"/>
  <c r="I219" i="35" l="1"/>
  <c r="I245" i="35" l="1"/>
  <c r="I401" i="35"/>
  <c r="I115" i="35"/>
  <c r="I323" i="35"/>
  <c r="I297" i="35"/>
  <c r="I482" i="35"/>
  <c r="I496" i="35" s="1"/>
  <c r="F66" i="35"/>
  <c r="F496" i="35"/>
  <c r="C37" i="35"/>
  <c r="I349" i="35"/>
  <c r="I167" i="35"/>
  <c r="B37" i="35"/>
  <c r="I141" i="35"/>
  <c r="I193" i="35"/>
  <c r="G37" i="35"/>
  <c r="D37" i="35"/>
  <c r="E37" i="35"/>
  <c r="H37" i="35"/>
  <c r="I271" i="35"/>
  <c r="I427" i="35"/>
  <c r="I375" i="35"/>
  <c r="I408" i="35"/>
  <c r="I382" i="35"/>
  <c r="I356" i="35"/>
  <c r="I278" i="35"/>
  <c r="I330" i="35"/>
  <c r="F497" i="35" l="1"/>
  <c r="I304" i="35"/>
  <c r="I200" i="35"/>
  <c r="I37" i="35"/>
  <c r="B11" i="35"/>
  <c r="D11" i="35"/>
  <c r="C11" i="35"/>
  <c r="H11" i="35"/>
  <c r="E11" i="35"/>
  <c r="I174" i="35"/>
  <c r="I434" i="35"/>
  <c r="G11" i="35"/>
  <c r="I66" i="35"/>
  <c r="F14" i="35"/>
  <c r="F28" i="35" s="1"/>
  <c r="F80" i="35"/>
  <c r="I226" i="35"/>
  <c r="D497" i="35"/>
  <c r="G497" i="35"/>
  <c r="H497" i="35"/>
  <c r="B497" i="35"/>
  <c r="E497" i="35"/>
  <c r="C497" i="35"/>
  <c r="I497" i="35"/>
  <c r="I148" i="35"/>
  <c r="I252" i="35"/>
  <c r="G44" i="35"/>
  <c r="H44" i="35"/>
  <c r="H18" i="35" s="1"/>
  <c r="C44" i="35"/>
  <c r="C18" i="35" s="1"/>
  <c r="D44" i="35"/>
  <c r="D18" i="35" s="1"/>
  <c r="E44" i="35"/>
  <c r="I80" i="35" l="1"/>
  <c r="I122" i="35"/>
  <c r="B44" i="35"/>
  <c r="F82" i="35"/>
  <c r="F81" i="35"/>
  <c r="I11" i="35"/>
  <c r="I44" i="35" l="1"/>
  <c r="B18" i="35"/>
  <c r="I82" i="35"/>
  <c r="C81" i="35"/>
  <c r="H81" i="35"/>
  <c r="B81" i="35"/>
  <c r="E81" i="35"/>
  <c r="D81" i="35"/>
  <c r="I81" i="35"/>
  <c r="G81" i="35"/>
  <c r="I329" i="35" l="1"/>
  <c r="B43" i="35" l="1"/>
  <c r="I121" i="35"/>
  <c r="I199" i="35"/>
  <c r="E43" i="35"/>
  <c r="E17" i="35" s="1"/>
  <c r="B17" i="35"/>
  <c r="D43" i="35"/>
  <c r="D17" i="35" s="1"/>
  <c r="I173" i="35"/>
  <c r="I251" i="35"/>
  <c r="G43" i="35"/>
  <c r="G17" i="35" s="1"/>
  <c r="I147" i="35"/>
  <c r="I277" i="35"/>
  <c r="C43" i="35"/>
  <c r="C17" i="35" s="1"/>
  <c r="H43" i="35"/>
  <c r="H17" i="35" s="1"/>
  <c r="I303" i="35"/>
  <c r="I381" i="35"/>
  <c r="I225" i="35"/>
  <c r="I355" i="35"/>
  <c r="I407" i="35"/>
  <c r="I433" i="35" l="1"/>
  <c r="I43" i="35"/>
  <c r="I17" i="35"/>
  <c r="D96" i="34" l="1"/>
  <c r="D18" i="34" s="1"/>
  <c r="G600" i="34" l="1"/>
  <c r="H96" i="34"/>
  <c r="H600" i="34"/>
  <c r="B96" i="34"/>
  <c r="I590" i="34"/>
  <c r="I409" i="1"/>
  <c r="C45" i="1"/>
  <c r="C19" i="1" s="1"/>
  <c r="I201" i="1"/>
  <c r="E45" i="1"/>
  <c r="E19" i="1" s="1"/>
  <c r="I305" i="1"/>
  <c r="I435" i="1"/>
  <c r="I279" i="1"/>
  <c r="I253" i="1"/>
  <c r="I383" i="1"/>
  <c r="I149" i="1" l="1"/>
  <c r="H18" i="34"/>
  <c r="I331" i="1"/>
  <c r="B18" i="34"/>
  <c r="I175" i="1"/>
  <c r="I123" i="1"/>
  <c r="B45" i="1" l="1"/>
  <c r="B19" i="1"/>
  <c r="D45" i="1"/>
  <c r="D19" i="1" s="1"/>
  <c r="I357" i="1" l="1"/>
  <c r="D96" i="1"/>
  <c r="D96" i="8"/>
  <c r="G600" i="1" l="1"/>
  <c r="G600" i="8"/>
  <c r="I590" i="1"/>
  <c r="B96" i="1"/>
  <c r="H96" i="8"/>
  <c r="H600" i="8"/>
  <c r="B96" i="8"/>
  <c r="H96" i="1"/>
  <c r="H600" i="1"/>
  <c r="I200" i="8"/>
  <c r="I148" i="8"/>
  <c r="I304" i="8"/>
  <c r="I408" i="8"/>
  <c r="I174" i="8"/>
  <c r="I278" i="8" l="1"/>
  <c r="I356" i="8"/>
  <c r="I330" i="8"/>
  <c r="I434" i="8"/>
  <c r="I252" i="8"/>
  <c r="I382" i="8"/>
  <c r="I226" i="8"/>
  <c r="D44" i="8"/>
  <c r="D18" i="8" s="1"/>
  <c r="E44" i="8"/>
  <c r="G44" i="8"/>
  <c r="H44" i="8"/>
  <c r="H18" i="8" s="1"/>
  <c r="C44" i="8"/>
  <c r="C18" i="8" s="1"/>
  <c r="B44" i="8" l="1"/>
  <c r="I122" i="8"/>
  <c r="I590" i="8"/>
  <c r="I226" i="1"/>
  <c r="D96" i="32"/>
  <c r="H96" i="32" l="1"/>
  <c r="H600" i="32"/>
  <c r="G600" i="32"/>
  <c r="I122" i="1"/>
  <c r="I122" i="32"/>
  <c r="I44" i="8"/>
  <c r="B18" i="8"/>
  <c r="B96" i="32"/>
  <c r="I590" i="32"/>
  <c r="B44" i="32"/>
  <c r="I434" i="1"/>
  <c r="H44" i="32" l="1"/>
  <c r="H18" i="32" s="1"/>
  <c r="B44" i="1"/>
  <c r="G44" i="1"/>
  <c r="H44" i="1"/>
  <c r="H18" i="1" s="1"/>
  <c r="B18" i="32"/>
  <c r="B18" i="1"/>
  <c r="I174" i="1"/>
  <c r="I382" i="1"/>
  <c r="I148" i="32"/>
  <c r="I200" i="1"/>
  <c r="I434" i="32"/>
  <c r="I278" i="32"/>
  <c r="I252" i="32"/>
  <c r="I200" i="32"/>
  <c r="I278" i="1"/>
  <c r="I304" i="1"/>
  <c r="I252" i="1"/>
  <c r="I408" i="1"/>
  <c r="I226" i="32"/>
  <c r="I174" i="32"/>
  <c r="G44" i="32"/>
  <c r="I330" i="1" l="1"/>
  <c r="E44" i="1"/>
  <c r="I148" i="1"/>
  <c r="C44" i="1"/>
  <c r="E44" i="32"/>
  <c r="I356" i="32"/>
  <c r="I382" i="32"/>
  <c r="I356" i="1"/>
  <c r="D44" i="1"/>
  <c r="D18" i="1" s="1"/>
  <c r="I304" i="32"/>
  <c r="I330" i="32"/>
  <c r="D44" i="32"/>
  <c r="D18" i="32" s="1"/>
  <c r="I408" i="32"/>
  <c r="C44" i="32"/>
  <c r="C18" i="1" l="1"/>
  <c r="I44" i="1"/>
  <c r="I514" i="42"/>
  <c r="I488" i="42"/>
  <c r="I476" i="42"/>
  <c r="I566" i="42"/>
  <c r="C18" i="32"/>
  <c r="I44" i="32"/>
  <c r="I554" i="42"/>
  <c r="I502" i="42"/>
  <c r="I540" i="42" l="1"/>
  <c r="I528" i="42"/>
  <c r="I510" i="42" l="1"/>
  <c r="I562" i="42"/>
  <c r="I458" i="42"/>
  <c r="I536" i="42"/>
  <c r="I456" i="42" l="1"/>
  <c r="I534" i="42"/>
  <c r="I508" i="42"/>
  <c r="Z38" i="41" l="1"/>
  <c r="V38" i="41"/>
  <c r="AI116" i="41"/>
  <c r="AI246" i="41"/>
  <c r="W38" i="41"/>
  <c r="AE38" i="41"/>
  <c r="AH38" i="41"/>
  <c r="AG38" i="41"/>
  <c r="AI324" i="41"/>
  <c r="AC38" i="41"/>
  <c r="AI272" i="41"/>
  <c r="AI350" i="41"/>
  <c r="AI168" i="41"/>
  <c r="AD38" i="41"/>
  <c r="AI428" i="41"/>
  <c r="AI298" i="41"/>
  <c r="AA38" i="41"/>
  <c r="AI142" i="41"/>
  <c r="AI402" i="41"/>
  <c r="AI194" i="41" l="1"/>
  <c r="AI376" i="41"/>
  <c r="AI220" i="41"/>
  <c r="X38" i="41"/>
  <c r="AF38" i="41"/>
  <c r="I501" i="42"/>
  <c r="S272" i="41"/>
  <c r="I553" i="42"/>
  <c r="I507" i="42"/>
  <c r="Y38" i="41"/>
  <c r="AI38" i="41" s="1"/>
  <c r="L38" i="41"/>
  <c r="S116" i="41"/>
  <c r="S428" i="41"/>
  <c r="S324" i="41"/>
  <c r="I559" i="42"/>
  <c r="S402" i="41"/>
  <c r="I475" i="42"/>
  <c r="O38" i="41"/>
  <c r="I527" i="42"/>
  <c r="S220" i="41"/>
  <c r="S298" i="41" l="1"/>
  <c r="S350" i="41"/>
  <c r="N38" i="41"/>
  <c r="S246" i="41"/>
  <c r="S168" i="41"/>
  <c r="S194" i="41"/>
  <c r="R38" i="41"/>
  <c r="S376" i="41"/>
  <c r="Q38" i="41"/>
  <c r="S142" i="41"/>
  <c r="G38" i="41"/>
  <c r="I487" i="42"/>
  <c r="D38" i="41"/>
  <c r="I324" i="41"/>
  <c r="I272" i="41"/>
  <c r="E38" i="41"/>
  <c r="I539" i="42"/>
  <c r="I402" i="41"/>
  <c r="M38" i="41"/>
  <c r="S38" i="41" s="1"/>
  <c r="AJ38" i="41" s="1"/>
  <c r="I513" i="42"/>
  <c r="I461" i="42"/>
  <c r="H38" i="41"/>
  <c r="I220" i="41"/>
  <c r="I350" i="41"/>
  <c r="I298" i="41"/>
  <c r="I142" i="41"/>
  <c r="I246" i="41"/>
  <c r="I194" i="41"/>
  <c r="I376" i="41"/>
  <c r="I565" i="42"/>
  <c r="AI115" i="41"/>
  <c r="I168" i="41"/>
  <c r="C38" i="41"/>
  <c r="I428" i="41"/>
  <c r="AE37" i="41"/>
  <c r="AC37" i="41"/>
  <c r="W37" i="41"/>
  <c r="AH37" i="41" l="1"/>
  <c r="AD37" i="41"/>
  <c r="X37" i="41"/>
  <c r="Z37" i="41"/>
  <c r="AI427" i="41"/>
  <c r="AI219" i="41"/>
  <c r="S115" i="41"/>
  <c r="F71" i="42"/>
  <c r="AI297" i="41"/>
  <c r="Y37" i="41"/>
  <c r="AI349" i="41"/>
  <c r="AI401" i="41"/>
  <c r="AI323" i="41"/>
  <c r="I116" i="41"/>
  <c r="AI375" i="41"/>
  <c r="AI193" i="41"/>
  <c r="AI271" i="41"/>
  <c r="I515" i="42"/>
  <c r="B38" i="41"/>
  <c r="AG37" i="41"/>
  <c r="P97" i="42"/>
  <c r="I567" i="42"/>
  <c r="AI141" i="41"/>
  <c r="V37" i="41"/>
  <c r="AI245" i="41"/>
  <c r="AI167" i="41"/>
  <c r="AA37" i="41"/>
  <c r="AF37" i="41"/>
  <c r="N37" i="41"/>
  <c r="L37" i="41"/>
  <c r="O37" i="41" l="1"/>
  <c r="Q37" i="41"/>
  <c r="R37" i="41"/>
  <c r="S349" i="41"/>
  <c r="AI37" i="41"/>
  <c r="S193" i="41"/>
  <c r="S297" i="41"/>
  <c r="S167" i="41"/>
  <c r="I115" i="41"/>
  <c r="M37" i="41"/>
  <c r="S323" i="41"/>
  <c r="S271" i="41"/>
  <c r="I38" i="41"/>
  <c r="S427" i="41"/>
  <c r="S141" i="41"/>
  <c r="S245" i="41"/>
  <c r="F19" i="42"/>
  <c r="I71" i="42"/>
  <c r="S219" i="41"/>
  <c r="S375" i="41"/>
  <c r="S401" i="41"/>
  <c r="C37" i="41"/>
  <c r="E37" i="41"/>
  <c r="H37" i="41" l="1"/>
  <c r="G37" i="41"/>
  <c r="I167" i="41"/>
  <c r="I271" i="41"/>
  <c r="I297" i="41"/>
  <c r="I193" i="41"/>
  <c r="I375" i="41"/>
  <c r="I564" i="42"/>
  <c r="I141" i="41"/>
  <c r="D37" i="41"/>
  <c r="B37" i="41"/>
  <c r="I349" i="41"/>
  <c r="I219" i="41"/>
  <c r="I538" i="42"/>
  <c r="I323" i="41"/>
  <c r="I401" i="41"/>
  <c r="I427" i="41"/>
  <c r="I245" i="41"/>
  <c r="S37" i="41"/>
  <c r="I37" i="41" l="1"/>
  <c r="AJ37" i="41"/>
  <c r="E91" i="34" l="1"/>
  <c r="E600" i="34"/>
  <c r="D91" i="32"/>
  <c r="I585" i="32"/>
  <c r="D600" i="32"/>
  <c r="E91" i="32"/>
  <c r="E600" i="32"/>
  <c r="I481" i="32"/>
  <c r="I496" i="32" s="1"/>
  <c r="F496" i="32"/>
  <c r="D91" i="34"/>
  <c r="I585" i="34"/>
  <c r="D600" i="34"/>
  <c r="I481" i="34"/>
  <c r="I496" i="34" s="1"/>
  <c r="F65" i="34"/>
  <c r="F496" i="34"/>
  <c r="F497" i="32" l="1"/>
  <c r="D497" i="34"/>
  <c r="G497" i="34"/>
  <c r="C497" i="34"/>
  <c r="H497" i="34"/>
  <c r="E497" i="34"/>
  <c r="B497" i="34"/>
  <c r="I497" i="34"/>
  <c r="I91" i="34"/>
  <c r="I91" i="32"/>
  <c r="F497" i="34"/>
  <c r="D497" i="32"/>
  <c r="C497" i="32"/>
  <c r="G497" i="32"/>
  <c r="B497" i="32"/>
  <c r="I497" i="32"/>
  <c r="H497" i="32"/>
  <c r="E497" i="32"/>
  <c r="I65" i="34"/>
  <c r="F13" i="34"/>
  <c r="F28" i="34" s="1"/>
  <c r="F80" i="34"/>
  <c r="E91" i="8" l="1"/>
  <c r="E600" i="8"/>
  <c r="E91" i="1"/>
  <c r="E600" i="1"/>
  <c r="I80" i="34"/>
  <c r="D91" i="1"/>
  <c r="I91" i="1" s="1"/>
  <c r="I585" i="1"/>
  <c r="D600" i="1"/>
  <c r="F65" i="32"/>
  <c r="F82" i="34"/>
  <c r="F81" i="34"/>
  <c r="I455" i="32"/>
  <c r="I470" i="32" s="1"/>
  <c r="F470" i="32"/>
  <c r="F471" i="32" s="1"/>
  <c r="I481" i="8"/>
  <c r="I496" i="8" s="1"/>
  <c r="F65" i="8"/>
  <c r="F496" i="8"/>
  <c r="I65" i="32" l="1"/>
  <c r="F13" i="32"/>
  <c r="F28" i="32" s="1"/>
  <c r="F80" i="32"/>
  <c r="I481" i="1"/>
  <c r="I496" i="1" s="1"/>
  <c r="F65" i="1"/>
  <c r="F496" i="1"/>
  <c r="E471" i="32"/>
  <c r="D471" i="32"/>
  <c r="H471" i="32"/>
  <c r="C471" i="32"/>
  <c r="G471" i="32"/>
  <c r="B471" i="32"/>
  <c r="I471" i="32"/>
  <c r="I533" i="32"/>
  <c r="I548" i="32" s="1"/>
  <c r="F548" i="32"/>
  <c r="G81" i="34"/>
  <c r="B81" i="34"/>
  <c r="C81" i="34"/>
  <c r="E81" i="34"/>
  <c r="I81" i="34"/>
  <c r="I82" i="34"/>
  <c r="H81" i="34"/>
  <c r="D81" i="34"/>
  <c r="B497" i="8"/>
  <c r="D497" i="8"/>
  <c r="I497" i="8"/>
  <c r="C497" i="8"/>
  <c r="E497" i="8"/>
  <c r="H497" i="8"/>
  <c r="G497" i="8"/>
  <c r="F497" i="8"/>
  <c r="I507" i="32"/>
  <c r="I522" i="32" s="1"/>
  <c r="F522" i="32"/>
  <c r="D91" i="8"/>
  <c r="I91" i="8" s="1"/>
  <c r="I585" i="8"/>
  <c r="D600" i="8"/>
  <c r="I65" i="8"/>
  <c r="F13" i="8"/>
  <c r="F28" i="8" s="1"/>
  <c r="F80" i="8"/>
  <c r="I80" i="8" l="1"/>
  <c r="F82" i="32"/>
  <c r="F82" i="8"/>
  <c r="F81" i="8"/>
  <c r="F497" i="1"/>
  <c r="I80" i="32"/>
  <c r="B497" i="1"/>
  <c r="I497" i="1"/>
  <c r="E497" i="1"/>
  <c r="H497" i="1"/>
  <c r="C497" i="1"/>
  <c r="G497" i="1"/>
  <c r="D497" i="1"/>
  <c r="F13" i="1"/>
  <c r="I65" i="1"/>
  <c r="F80" i="1"/>
  <c r="I80" i="1" l="1"/>
  <c r="F82" i="1"/>
  <c r="F81" i="1"/>
  <c r="I81" i="32"/>
  <c r="B81" i="32"/>
  <c r="H81" i="32"/>
  <c r="G81" i="32"/>
  <c r="I82" i="32"/>
  <c r="D81" i="32"/>
  <c r="C81" i="32"/>
  <c r="E81" i="32"/>
  <c r="F81" i="32"/>
  <c r="D81" i="8"/>
  <c r="C81" i="8"/>
  <c r="G81" i="8"/>
  <c r="H81" i="8"/>
  <c r="I81" i="8"/>
  <c r="I82" i="8"/>
  <c r="E81" i="8"/>
  <c r="B81" i="8"/>
  <c r="C81" i="1" l="1"/>
  <c r="G81" i="1"/>
  <c r="D81" i="1"/>
  <c r="E81" i="1"/>
  <c r="H81" i="1"/>
  <c r="B81" i="1"/>
  <c r="I81" i="1"/>
  <c r="I82" i="1"/>
  <c r="I544" i="42" l="1"/>
  <c r="I518" i="42"/>
  <c r="I491" i="42"/>
  <c r="I466" i="42"/>
  <c r="I570" i="42"/>
  <c r="I543" i="42"/>
  <c r="I517" i="42"/>
  <c r="I492" i="42"/>
  <c r="I465" i="42"/>
  <c r="I569" i="42"/>
  <c r="P101" i="42" l="1"/>
  <c r="P23" i="42" s="1"/>
  <c r="F76" i="42"/>
  <c r="P102" i="42"/>
  <c r="P24" i="42" s="1"/>
  <c r="F75" i="42"/>
  <c r="F23" i="42" l="1"/>
  <c r="I75" i="42"/>
  <c r="F24" i="42"/>
  <c r="I76" i="42"/>
  <c r="AC45" i="42"/>
  <c r="AG45" i="42" l="1"/>
  <c r="W45" i="42"/>
  <c r="AE45" i="42"/>
  <c r="Z45" i="42"/>
  <c r="AI279" i="42"/>
  <c r="AI435" i="42"/>
  <c r="AH45" i="42"/>
  <c r="AI331" i="42"/>
  <c r="AI227" i="42"/>
  <c r="AA45" i="42"/>
  <c r="AD45" i="42"/>
  <c r="V45" i="42"/>
  <c r="AI123" i="42"/>
  <c r="AI253" i="42"/>
  <c r="AI305" i="42"/>
  <c r="AI149" i="42"/>
  <c r="AH46" i="42"/>
  <c r="AA46" i="42" l="1"/>
  <c r="Y45" i="42"/>
  <c r="AF45" i="42"/>
  <c r="AI383" i="42"/>
  <c r="AI201" i="42"/>
  <c r="AI409" i="42"/>
  <c r="AI357" i="42"/>
  <c r="AI175" i="42"/>
  <c r="AI361" i="42"/>
  <c r="V49" i="42"/>
  <c r="AI127" i="42"/>
  <c r="Z49" i="42"/>
  <c r="S409" i="42"/>
  <c r="V46" i="42"/>
  <c r="AI124" i="42"/>
  <c r="AI436" i="42"/>
  <c r="AI231" i="42"/>
  <c r="AI413" i="42"/>
  <c r="Y49" i="42"/>
  <c r="AI176" i="42"/>
  <c r="AI205" i="42"/>
  <c r="AA49" i="42"/>
  <c r="S227" i="42"/>
  <c r="AE46" i="42"/>
  <c r="Z46" i="42"/>
  <c r="X49" i="42"/>
  <c r="S253" i="42"/>
  <c r="AI283" i="42"/>
  <c r="W46" i="42"/>
  <c r="AD46" i="42"/>
  <c r="AI439" i="42"/>
  <c r="AI280" i="42"/>
  <c r="X45" i="42"/>
  <c r="AI45" i="42" s="1"/>
  <c r="AI358" i="42"/>
  <c r="AC46" i="42"/>
  <c r="AI387" i="42"/>
  <c r="L45" i="42"/>
  <c r="S123" i="42"/>
  <c r="S331" i="42"/>
  <c r="AI153" i="42"/>
  <c r="AI309" i="42"/>
  <c r="AG46" i="42"/>
  <c r="AI150" i="42"/>
  <c r="Y46" i="42"/>
  <c r="AI384" i="42"/>
  <c r="AI179" i="42"/>
  <c r="AI306" i="42"/>
  <c r="AC49" i="42"/>
  <c r="AF49" i="42"/>
  <c r="S357" i="42"/>
  <c r="S279" i="42"/>
  <c r="S387" i="42"/>
  <c r="AI440" i="42"/>
  <c r="AI202" i="42" l="1"/>
  <c r="S201" i="42"/>
  <c r="S153" i="42"/>
  <c r="M45" i="42"/>
  <c r="S305" i="42"/>
  <c r="O45" i="42"/>
  <c r="AE49" i="42"/>
  <c r="AF46" i="42"/>
  <c r="AI332" i="42"/>
  <c r="AI254" i="42"/>
  <c r="X50" i="42"/>
  <c r="Q45" i="42"/>
  <c r="AH49" i="42"/>
  <c r="N45" i="42"/>
  <c r="AI257" i="42"/>
  <c r="R45" i="42"/>
  <c r="S45" i="42" s="1"/>
  <c r="AJ45" i="42" s="1"/>
  <c r="AI388" i="42"/>
  <c r="AI284" i="42"/>
  <c r="AI232" i="42"/>
  <c r="AD49" i="42"/>
  <c r="S435" i="42"/>
  <c r="S175" i="42"/>
  <c r="AI335" i="42"/>
  <c r="AG49" i="42"/>
  <c r="W49" i="42"/>
  <c r="AI228" i="42"/>
  <c r="S383" i="42"/>
  <c r="AI410" i="42"/>
  <c r="I279" i="42"/>
  <c r="AH52" i="42"/>
  <c r="X52" i="42"/>
  <c r="S439" i="42"/>
  <c r="S413" i="42"/>
  <c r="S361" i="42"/>
  <c r="AF50" i="42"/>
  <c r="AI180" i="42"/>
  <c r="I409" i="42"/>
  <c r="X46" i="42"/>
  <c r="AI46" i="42" s="1"/>
  <c r="I175" i="42"/>
  <c r="AF52" i="42"/>
  <c r="AE50" i="42"/>
  <c r="Q49" i="42"/>
  <c r="AI206" i="42"/>
  <c r="AA52" i="42"/>
  <c r="R49" i="42"/>
  <c r="I331" i="42"/>
  <c r="W50" i="42"/>
  <c r="I149" i="42"/>
  <c r="Y52" i="42"/>
  <c r="S309" i="42"/>
  <c r="S205" i="42"/>
  <c r="V50" i="42"/>
  <c r="AI154" i="42"/>
  <c r="C45" i="42"/>
  <c r="I253" i="42"/>
  <c r="AD52" i="42"/>
  <c r="AI362" i="42"/>
  <c r="AA50" i="42"/>
  <c r="S179" i="42"/>
  <c r="M49" i="42"/>
  <c r="G45" i="42"/>
  <c r="AG52" i="42"/>
  <c r="S124" i="42"/>
  <c r="O49" i="42"/>
  <c r="AG50" i="42"/>
  <c r="S306" i="42"/>
  <c r="AI49" i="42"/>
  <c r="S280" i="42"/>
  <c r="AI310" i="42"/>
  <c r="Y50" i="42"/>
  <c r="I383" i="42"/>
  <c r="I227" i="42"/>
  <c r="N49" i="42"/>
  <c r="AE52" i="42"/>
  <c r="D45" i="42"/>
  <c r="S332" i="42"/>
  <c r="S149" i="42"/>
  <c r="L49" i="42"/>
  <c r="S127" i="42"/>
  <c r="H45" i="42"/>
  <c r="W52" i="42"/>
  <c r="AI258" i="42"/>
  <c r="I357" i="42"/>
  <c r="I201" i="42"/>
  <c r="S335" i="42"/>
  <c r="Z50" i="42"/>
  <c r="I435" i="42"/>
  <c r="L46" i="42"/>
  <c r="AD50" i="42"/>
  <c r="AH50" i="42"/>
  <c r="AC50" i="42"/>
  <c r="Q46" i="42"/>
  <c r="B45" i="42"/>
  <c r="E45" i="42"/>
  <c r="I305" i="42"/>
  <c r="AC52" i="42"/>
  <c r="AI414" i="42"/>
  <c r="S283" i="42"/>
  <c r="S257" i="42"/>
  <c r="S231" i="42"/>
  <c r="Z52" i="42"/>
  <c r="V52" i="42"/>
  <c r="AI336" i="42"/>
  <c r="S410" i="42"/>
  <c r="I309" i="42"/>
  <c r="M52" i="42"/>
  <c r="M26" i="42" s="1"/>
  <c r="Q52" i="42"/>
  <c r="Q26" i="42" s="1"/>
  <c r="AA41" i="42"/>
  <c r="N52" i="42"/>
  <c r="N26" i="42" s="1"/>
  <c r="I283" i="42"/>
  <c r="I231" i="42"/>
  <c r="O52" i="42"/>
  <c r="O26" i="42" s="1"/>
  <c r="R52" i="42"/>
  <c r="R26" i="42" s="1"/>
  <c r="S436" i="42" l="1"/>
  <c r="S384" i="42"/>
  <c r="N46" i="42"/>
  <c r="S202" i="42"/>
  <c r="O46" i="42"/>
  <c r="S176" i="42"/>
  <c r="S254" i="42"/>
  <c r="R46" i="42"/>
  <c r="S46" i="42" s="1"/>
  <c r="AJ46" i="42" s="1"/>
  <c r="AH41" i="42"/>
  <c r="AC41" i="42"/>
  <c r="M46" i="42"/>
  <c r="S358" i="42"/>
  <c r="I205" i="42"/>
  <c r="S284" i="42"/>
  <c r="I384" i="42"/>
  <c r="V41" i="42"/>
  <c r="AI119" i="42"/>
  <c r="AI130" i="42"/>
  <c r="L52" i="42"/>
  <c r="S130" i="42"/>
  <c r="G46" i="42"/>
  <c r="I202" i="42"/>
  <c r="S440" i="42"/>
  <c r="I176" i="42"/>
  <c r="AD41" i="42"/>
  <c r="L50" i="42"/>
  <c r="S154" i="42"/>
  <c r="G49" i="42"/>
  <c r="AI52" i="42"/>
  <c r="I280" i="42"/>
  <c r="I254" i="42"/>
  <c r="I335" i="42"/>
  <c r="C46" i="42"/>
  <c r="D46" i="42"/>
  <c r="I358" i="42"/>
  <c r="I387" i="42"/>
  <c r="I413" i="42"/>
  <c r="H49" i="42"/>
  <c r="I436" i="42"/>
  <c r="I332" i="42"/>
  <c r="H46" i="42"/>
  <c r="I361" i="42"/>
  <c r="W41" i="42"/>
  <c r="AI379" i="42"/>
  <c r="I123" i="42"/>
  <c r="S150" i="42"/>
  <c r="I306" i="42"/>
  <c r="I257" i="42"/>
  <c r="I45" i="42"/>
  <c r="I150" i="42"/>
  <c r="S49" i="42"/>
  <c r="AJ49" i="42" s="1"/>
  <c r="AI50" i="42"/>
  <c r="D49" i="42"/>
  <c r="I153" i="42"/>
  <c r="S388" i="42"/>
  <c r="B49" i="42"/>
  <c r="I127" i="42"/>
  <c r="E49" i="42"/>
  <c r="I228" i="42"/>
  <c r="Z41" i="42"/>
  <c r="AI431" i="42"/>
  <c r="AI249" i="42"/>
  <c r="AI327" i="42"/>
  <c r="S414" i="42"/>
  <c r="I439" i="42"/>
  <c r="E46" i="42"/>
  <c r="I179" i="42"/>
  <c r="I410" i="42"/>
  <c r="R50" i="42"/>
  <c r="S310" i="42"/>
  <c r="AG41" i="42"/>
  <c r="AE41" i="42"/>
  <c r="Y41" i="42"/>
  <c r="AI405" i="42"/>
  <c r="AI301" i="42"/>
  <c r="C49" i="42"/>
  <c r="S206" i="42"/>
  <c r="S228" i="42"/>
  <c r="S180" i="42" l="1"/>
  <c r="N50" i="42"/>
  <c r="AI197" i="42"/>
  <c r="S362" i="42"/>
  <c r="O50" i="42"/>
  <c r="AI353" i="42"/>
  <c r="Q50" i="42"/>
  <c r="AI275" i="42"/>
  <c r="AI171" i="42"/>
  <c r="X41" i="42"/>
  <c r="AI223" i="42"/>
  <c r="S232" i="42"/>
  <c r="S336" i="42"/>
  <c r="AF41" i="42"/>
  <c r="I388" i="42"/>
  <c r="M50" i="42"/>
  <c r="I206" i="42"/>
  <c r="I284" i="42"/>
  <c r="E50" i="42"/>
  <c r="E52" i="42"/>
  <c r="E26" i="42" s="1"/>
  <c r="L26" i="42"/>
  <c r="S26" i="42" s="1"/>
  <c r="S52" i="42"/>
  <c r="AJ52" i="42" s="1"/>
  <c r="H52" i="42"/>
  <c r="H26" i="42" s="1"/>
  <c r="I440" i="42"/>
  <c r="D52" i="42"/>
  <c r="D26" i="42" s="1"/>
  <c r="S258" i="42"/>
  <c r="I49" i="42"/>
  <c r="AI145" i="42"/>
  <c r="D50" i="42"/>
  <c r="I414" i="42"/>
  <c r="I258" i="42"/>
  <c r="C50" i="42"/>
  <c r="O41" i="42"/>
  <c r="G52" i="42"/>
  <c r="G26" i="42" s="1"/>
  <c r="I180" i="42"/>
  <c r="I362" i="42"/>
  <c r="I336" i="42"/>
  <c r="S223" i="42"/>
  <c r="S50" i="42"/>
  <c r="AJ50" i="42" s="1"/>
  <c r="I124" i="42"/>
  <c r="C52" i="42"/>
  <c r="C26" i="42" s="1"/>
  <c r="I310" i="42"/>
  <c r="B46" i="42"/>
  <c r="AI41" i="42"/>
  <c r="I232" i="42"/>
  <c r="B52" i="42"/>
  <c r="S301" i="42"/>
  <c r="L41" i="42"/>
  <c r="S119" i="42"/>
  <c r="G50" i="42"/>
  <c r="H50" i="42"/>
  <c r="S405" i="42"/>
  <c r="S353" i="42"/>
  <c r="R41" i="42"/>
  <c r="R15" i="42" s="1"/>
  <c r="S327" i="42"/>
  <c r="S275" i="42" l="1"/>
  <c r="N41" i="42"/>
  <c r="N15" i="42" s="1"/>
  <c r="S431" i="42"/>
  <c r="S171" i="42"/>
  <c r="S249" i="42"/>
  <c r="S197" i="42"/>
  <c r="Q41" i="42"/>
  <c r="Q15" i="42" s="1"/>
  <c r="S379" i="42"/>
  <c r="M41" i="42"/>
  <c r="M15" i="42" s="1"/>
  <c r="I405" i="42"/>
  <c r="E41" i="42"/>
  <c r="L15" i="42"/>
  <c r="I275" i="42"/>
  <c r="S145" i="42"/>
  <c r="I197" i="42"/>
  <c r="I379" i="42"/>
  <c r="D41" i="42"/>
  <c r="D15" i="42" s="1"/>
  <c r="I223" i="42"/>
  <c r="I327" i="42"/>
  <c r="I154" i="42"/>
  <c r="I145" i="42"/>
  <c r="I301" i="42"/>
  <c r="H41" i="42"/>
  <c r="H15" i="42" s="1"/>
  <c r="B50" i="42"/>
  <c r="I431" i="42"/>
  <c r="I130" i="42"/>
  <c r="I46" i="42"/>
  <c r="I171" i="42"/>
  <c r="I353" i="42"/>
  <c r="G41" i="42"/>
  <c r="G15" i="42" s="1"/>
  <c r="C41" i="42"/>
  <c r="C15" i="42" s="1"/>
  <c r="B26" i="42"/>
  <c r="I26" i="42" s="1"/>
  <c r="I52" i="42"/>
  <c r="I249" i="42"/>
  <c r="AE38" i="42"/>
  <c r="W38" i="42"/>
  <c r="AG38" i="42" l="1"/>
  <c r="S41" i="42"/>
  <c r="AJ41" i="42" s="1"/>
  <c r="AA38" i="42"/>
  <c r="X33" i="42"/>
  <c r="AI267" i="42"/>
  <c r="AI398" i="42"/>
  <c r="AA37" i="42"/>
  <c r="AI345" i="42"/>
  <c r="AD38" i="42"/>
  <c r="AH33" i="42"/>
  <c r="V33" i="42"/>
  <c r="AI111" i="42"/>
  <c r="AI163" i="42"/>
  <c r="AE37" i="42"/>
  <c r="AI298" i="42"/>
  <c r="AI168" i="42"/>
  <c r="AI189" i="42"/>
  <c r="AH37" i="42"/>
  <c r="AA33" i="42"/>
  <c r="AF33" i="42"/>
  <c r="AI320" i="42"/>
  <c r="AI423" i="42"/>
  <c r="AI319" i="42"/>
  <c r="V37" i="42"/>
  <c r="AI115" i="42"/>
  <c r="AI246" i="42"/>
  <c r="AI349" i="42"/>
  <c r="AI397" i="42"/>
  <c r="V38" i="42"/>
  <c r="AI116" i="42"/>
  <c r="W33" i="42"/>
  <c r="Z33" i="42"/>
  <c r="AI371" i="42"/>
  <c r="AI272" i="42"/>
  <c r="AI324" i="42"/>
  <c r="Z37" i="42"/>
  <c r="AI350" i="42"/>
  <c r="I50" i="42"/>
  <c r="AD33" i="42"/>
  <c r="AI375" i="42"/>
  <c r="AI245" i="42"/>
  <c r="AI293" i="42"/>
  <c r="AC38" i="42"/>
  <c r="AE33" i="42"/>
  <c r="Y33" i="42"/>
  <c r="AI241" i="42"/>
  <c r="AI220" i="42"/>
  <c r="AI215" i="42"/>
  <c r="AI271" i="42"/>
  <c r="AC37" i="42"/>
  <c r="AI137" i="42"/>
  <c r="AI323" i="42"/>
  <c r="AI216" i="42"/>
  <c r="AD37" i="42"/>
  <c r="AH38" i="42"/>
  <c r="AG33" i="42"/>
  <c r="AI346" i="42"/>
  <c r="AI402" i="42"/>
  <c r="AI193" i="42"/>
  <c r="AI142" i="42"/>
  <c r="AI372" i="42"/>
  <c r="AG37" i="42"/>
  <c r="W37" i="42"/>
  <c r="AI164" i="42"/>
  <c r="AI194" i="42"/>
  <c r="I119" i="42"/>
  <c r="Z38" i="42"/>
  <c r="AC33" i="42"/>
  <c r="AI297" i="42"/>
  <c r="AI138" i="42"/>
  <c r="AI167" i="42"/>
  <c r="AI427" i="42"/>
  <c r="AI376" i="42"/>
  <c r="AI294" i="42"/>
  <c r="X37" i="42"/>
  <c r="B41" i="42"/>
  <c r="AA34" i="42"/>
  <c r="AI401" i="42" l="1"/>
  <c r="AI424" i="42"/>
  <c r="AF38" i="42"/>
  <c r="AF37" i="42"/>
  <c r="AI219" i="42"/>
  <c r="AI428" i="42"/>
  <c r="AF34" i="42"/>
  <c r="X38" i="42"/>
  <c r="AI38" i="42" s="1"/>
  <c r="Y37" i="42"/>
  <c r="Y38" i="42"/>
  <c r="X34" i="42"/>
  <c r="S371" i="42"/>
  <c r="S241" i="42"/>
  <c r="Q33" i="42"/>
  <c r="AI141" i="42"/>
  <c r="N33" i="42"/>
  <c r="S189" i="42"/>
  <c r="AI190" i="42"/>
  <c r="AI242" i="42"/>
  <c r="AI37" i="42"/>
  <c r="R33" i="42"/>
  <c r="S137" i="42"/>
  <c r="S163" i="42"/>
  <c r="L33" i="42"/>
  <c r="S111" i="42"/>
  <c r="S293" i="42"/>
  <c r="S423" i="42"/>
  <c r="B15" i="42"/>
  <c r="I41" i="42"/>
  <c r="AI268" i="42"/>
  <c r="S345" i="42"/>
  <c r="S267" i="42"/>
  <c r="S242" i="42"/>
  <c r="S219" i="42"/>
  <c r="L37" i="42"/>
  <c r="S115" i="42"/>
  <c r="S215" i="42"/>
  <c r="S142" i="42"/>
  <c r="S349" i="42"/>
  <c r="L38" i="42"/>
  <c r="S116" i="42"/>
  <c r="AI112" i="42"/>
  <c r="Y34" i="42"/>
  <c r="V34" i="42"/>
  <c r="S397" i="42"/>
  <c r="S319" i="42"/>
  <c r="M33" i="42"/>
  <c r="O33" i="42"/>
  <c r="S375" i="42"/>
  <c r="S220" i="42"/>
  <c r="AI33" i="42"/>
  <c r="Z34" i="42"/>
  <c r="R37" i="42"/>
  <c r="S272" i="42"/>
  <c r="S268" i="42" l="1"/>
  <c r="S401" i="42"/>
  <c r="Q34" i="42"/>
  <c r="S350" i="42"/>
  <c r="S372" i="42"/>
  <c r="S323" i="42"/>
  <c r="S193" i="42"/>
  <c r="S194" i="42"/>
  <c r="S324" i="42"/>
  <c r="Q37" i="42"/>
  <c r="S424" i="42"/>
  <c r="S297" i="42"/>
  <c r="S167" i="42"/>
  <c r="S376" i="42"/>
  <c r="S245" i="42"/>
  <c r="S294" i="42"/>
  <c r="S298" i="42"/>
  <c r="S427" i="42"/>
  <c r="S402" i="42"/>
  <c r="S271" i="42"/>
  <c r="R38" i="42"/>
  <c r="O38" i="42"/>
  <c r="S168" i="42"/>
  <c r="O37" i="42"/>
  <c r="S190" i="42"/>
  <c r="S246" i="42"/>
  <c r="Q38" i="42"/>
  <c r="N38" i="42"/>
  <c r="S398" i="42"/>
  <c r="S138" i="42"/>
  <c r="S320" i="42"/>
  <c r="S164" i="42"/>
  <c r="I167" i="42"/>
  <c r="N34" i="42"/>
  <c r="D38" i="42"/>
  <c r="I246" i="42"/>
  <c r="S33" i="42"/>
  <c r="AG34" i="42"/>
  <c r="I294" i="42"/>
  <c r="I320" i="42"/>
  <c r="G37" i="42"/>
  <c r="I219" i="42"/>
  <c r="I349" i="42"/>
  <c r="I371" i="42"/>
  <c r="I324" i="42"/>
  <c r="R34" i="42"/>
  <c r="I298" i="42"/>
  <c r="N37" i="42"/>
  <c r="S141" i="42"/>
  <c r="W34" i="42"/>
  <c r="AI34" i="42" s="1"/>
  <c r="S346" i="42"/>
  <c r="E37" i="42"/>
  <c r="I401" i="42"/>
  <c r="M34" i="42"/>
  <c r="E33" i="42"/>
  <c r="I241" i="42"/>
  <c r="I268" i="42"/>
  <c r="I397" i="42"/>
  <c r="M37" i="42"/>
  <c r="S428" i="42"/>
  <c r="I267" i="42"/>
  <c r="H38" i="42"/>
  <c r="E38" i="42"/>
  <c r="I423" i="42"/>
  <c r="I271" i="42"/>
  <c r="I375" i="42"/>
  <c r="I424" i="42"/>
  <c r="I345" i="42"/>
  <c r="I216" i="42"/>
  <c r="I137" i="42"/>
  <c r="I428" i="42"/>
  <c r="I297" i="42"/>
  <c r="I193" i="42"/>
  <c r="I190" i="42"/>
  <c r="G33" i="42"/>
  <c r="I293" i="42"/>
  <c r="L34" i="42"/>
  <c r="S112" i="42"/>
  <c r="AC34" i="42"/>
  <c r="S216" i="42"/>
  <c r="G38" i="42"/>
  <c r="I346" i="42"/>
  <c r="I194" i="42"/>
  <c r="I398" i="42"/>
  <c r="I141" i="42"/>
  <c r="AI152" i="42"/>
  <c r="C33" i="42"/>
  <c r="I376" i="42"/>
  <c r="I372" i="42"/>
  <c r="I189" i="42"/>
  <c r="B33" i="42"/>
  <c r="I111" i="42"/>
  <c r="H37" i="42"/>
  <c r="I272" i="42"/>
  <c r="D37" i="42"/>
  <c r="I142" i="42"/>
  <c r="I164" i="42"/>
  <c r="I220" i="42"/>
  <c r="I168" i="42"/>
  <c r="I242" i="42"/>
  <c r="I163" i="42"/>
  <c r="I245" i="42"/>
  <c r="C37" i="42"/>
  <c r="AH34" i="42"/>
  <c r="AE34" i="42"/>
  <c r="I402" i="42"/>
  <c r="I350" i="42"/>
  <c r="I138" i="42"/>
  <c r="M38" i="42"/>
  <c r="I215" i="42"/>
  <c r="I319" i="42"/>
  <c r="D33" i="42"/>
  <c r="C38" i="42"/>
  <c r="H33" i="42"/>
  <c r="I427" i="42"/>
  <c r="O34" i="42"/>
  <c r="I323" i="42"/>
  <c r="AD34" i="42"/>
  <c r="I115" i="42" l="1"/>
  <c r="B38" i="42"/>
  <c r="S152" i="42"/>
  <c r="B37" i="42"/>
  <c r="I477" i="42"/>
  <c r="I503" i="42"/>
  <c r="I33" i="42"/>
  <c r="F61" i="42"/>
  <c r="I451" i="42"/>
  <c r="B34" i="42"/>
  <c r="I529" i="42"/>
  <c r="I555" i="42"/>
  <c r="S38" i="42"/>
  <c r="AJ38" i="42" s="1"/>
  <c r="AJ33" i="42"/>
  <c r="S34" i="42"/>
  <c r="AJ34" i="42" s="1"/>
  <c r="S37" i="42"/>
  <c r="AJ37" i="42" s="1"/>
  <c r="I116" i="42"/>
  <c r="AI399" i="42" l="1"/>
  <c r="AH35" i="42"/>
  <c r="AI347" i="42"/>
  <c r="D34" i="42"/>
  <c r="AI191" i="42"/>
  <c r="X35" i="42"/>
  <c r="C34" i="42"/>
  <c r="I38" i="42"/>
  <c r="I152" i="42"/>
  <c r="AI217" i="42"/>
  <c r="E34" i="42"/>
  <c r="Z35" i="42"/>
  <c r="AI373" i="42"/>
  <c r="AA35" i="42"/>
  <c r="P87" i="42"/>
  <c r="P9" i="42" s="1"/>
  <c r="AI295" i="42"/>
  <c r="H34" i="42"/>
  <c r="AE35" i="42"/>
  <c r="AG35" i="42"/>
  <c r="AI243" i="42"/>
  <c r="F9" i="42"/>
  <c r="I61" i="42"/>
  <c r="AD35" i="42"/>
  <c r="V35" i="42"/>
  <c r="AI113" i="42"/>
  <c r="Y35" i="42"/>
  <c r="AI165" i="42"/>
  <c r="AI139" i="42"/>
  <c r="G34" i="42"/>
  <c r="AF35" i="42"/>
  <c r="AI269" i="42"/>
  <c r="AC35" i="42"/>
  <c r="W35" i="42"/>
  <c r="AI321" i="42"/>
  <c r="AI425" i="42"/>
  <c r="I112" i="42"/>
  <c r="I37" i="42"/>
  <c r="I34" i="42" l="1"/>
  <c r="S165" i="42"/>
  <c r="L35" i="42"/>
  <c r="S113" i="42"/>
  <c r="O35" i="42"/>
  <c r="S191" i="42"/>
  <c r="S399" i="42"/>
  <c r="S321" i="42"/>
  <c r="S217" i="42"/>
  <c r="AI35" i="42"/>
  <c r="S295" i="42"/>
  <c r="M35" i="42"/>
  <c r="Q35" i="42"/>
  <c r="S139" i="42"/>
  <c r="S425" i="42"/>
  <c r="N35" i="42"/>
  <c r="S347" i="42"/>
  <c r="S243" i="42"/>
  <c r="S269" i="42"/>
  <c r="R35" i="42"/>
  <c r="S373" i="42"/>
  <c r="G35" i="42" l="1"/>
  <c r="C35" i="42"/>
  <c r="I373" i="42"/>
  <c r="I399" i="42"/>
  <c r="I217" i="42"/>
  <c r="I269" i="42"/>
  <c r="E35" i="42"/>
  <c r="D35" i="42"/>
  <c r="I425" i="42"/>
  <c r="I347" i="42"/>
  <c r="I139" i="42"/>
  <c r="I295" i="42"/>
  <c r="I191" i="42"/>
  <c r="I243" i="42"/>
  <c r="I321" i="42"/>
  <c r="S35" i="42"/>
  <c r="B35" i="42"/>
  <c r="I113" i="42"/>
  <c r="I165" i="42"/>
  <c r="H35" i="42"/>
  <c r="AJ35" i="42" l="1"/>
  <c r="I35" i="42"/>
  <c r="I464" i="36" l="1"/>
  <c r="I516" i="36"/>
  <c r="I542" i="36"/>
  <c r="I568" i="36"/>
  <c r="I126" i="36" l="1"/>
  <c r="F74" i="36"/>
  <c r="I619" i="36"/>
  <c r="I74" i="36" l="1"/>
  <c r="F22" i="36"/>
  <c r="I111" i="36"/>
  <c r="G91" i="36" l="1"/>
  <c r="C91" i="36"/>
  <c r="H91" i="36"/>
  <c r="I450" i="36" l="1"/>
  <c r="I637" i="36"/>
  <c r="F91" i="36"/>
  <c r="F106" i="36" s="1"/>
  <c r="F652" i="36"/>
  <c r="B91" i="36"/>
  <c r="I112" i="36" l="1"/>
  <c r="I528" i="36" l="1"/>
  <c r="I554" i="36"/>
  <c r="I502" i="36"/>
  <c r="F60" i="36"/>
  <c r="I60" i="36" l="1"/>
  <c r="F8" i="36"/>
  <c r="H86" i="36" l="1"/>
  <c r="C86" i="36"/>
  <c r="E86" i="36"/>
  <c r="G86" i="36"/>
  <c r="I632" i="36" l="1"/>
  <c r="I609" i="36" l="1"/>
  <c r="I618" i="36"/>
  <c r="I610" i="36"/>
  <c r="I614" i="36" l="1"/>
  <c r="I592" i="36"/>
  <c r="I606" i="36"/>
  <c r="I607" i="36"/>
  <c r="I487" i="36" l="1"/>
  <c r="I591" i="36" l="1"/>
  <c r="I461" i="36"/>
  <c r="I513" i="36"/>
  <c r="I565" i="36"/>
  <c r="I175" i="36"/>
  <c r="I539" i="36"/>
  <c r="I305" i="36"/>
  <c r="I331" i="36"/>
  <c r="G45" i="36"/>
  <c r="I123" i="36"/>
  <c r="I279" i="36"/>
  <c r="I383" i="36"/>
  <c r="E45" i="36"/>
  <c r="H45" i="36"/>
  <c r="I201" i="36"/>
  <c r="I253" i="36"/>
  <c r="I617" i="36" l="1"/>
  <c r="I435" i="36"/>
  <c r="I409" i="36"/>
  <c r="F71" i="36"/>
  <c r="I227" i="36"/>
  <c r="C45" i="36"/>
  <c r="I149" i="36" l="1"/>
  <c r="B45" i="36"/>
  <c r="I71" i="36"/>
  <c r="F19" i="36"/>
  <c r="D45" i="36"/>
  <c r="I357" i="36" l="1"/>
  <c r="I45" i="36"/>
  <c r="I593" i="36"/>
  <c r="H89" i="36" l="1"/>
  <c r="H11" i="36" s="1"/>
  <c r="G97" i="36"/>
  <c r="G19" i="36" s="1"/>
  <c r="D99" i="36"/>
  <c r="D21" i="36" s="1"/>
  <c r="H99" i="36"/>
  <c r="H21" i="36" s="1"/>
  <c r="E87" i="36"/>
  <c r="E9" i="36" s="1"/>
  <c r="G90" i="36"/>
  <c r="G12" i="36" s="1"/>
  <c r="C97" i="36"/>
  <c r="C19" i="36" s="1"/>
  <c r="C99" i="36"/>
  <c r="C21" i="36" s="1"/>
  <c r="E99" i="36"/>
  <c r="D98" i="36"/>
  <c r="D20" i="36" s="1"/>
  <c r="E98" i="36"/>
  <c r="E20" i="36" s="1"/>
  <c r="H98" i="36"/>
  <c r="H20" i="36" s="1"/>
  <c r="H97" i="36"/>
  <c r="H19" i="36" s="1"/>
  <c r="H90" i="36"/>
  <c r="H12" i="36" s="1"/>
  <c r="D97" i="36"/>
  <c r="D19" i="36" s="1"/>
  <c r="G99" i="36"/>
  <c r="G21" i="36" s="1"/>
  <c r="C98" i="36"/>
  <c r="C20" i="36" s="1"/>
  <c r="G98" i="36"/>
  <c r="G20" i="36" s="1"/>
  <c r="C96" i="36"/>
  <c r="C18" i="36" s="1"/>
  <c r="G87" i="36"/>
  <c r="G9" i="36" s="1"/>
  <c r="H94" i="36"/>
  <c r="H16" i="36" s="1"/>
  <c r="G89" i="36"/>
  <c r="G11" i="36" s="1"/>
  <c r="E90" i="36"/>
  <c r="E12" i="36" s="1"/>
  <c r="E97" i="36"/>
  <c r="E19" i="36" s="1"/>
  <c r="H87" i="36"/>
  <c r="H9" i="36" s="1"/>
  <c r="D87" i="36"/>
  <c r="D9" i="36" s="1"/>
  <c r="C87" i="36"/>
  <c r="C9" i="36" s="1"/>
  <c r="G94" i="36"/>
  <c r="G16" i="36" s="1"/>
  <c r="I643" i="36" l="1"/>
  <c r="B97" i="36"/>
  <c r="C85" i="36"/>
  <c r="I631" i="36"/>
  <c r="H85" i="36"/>
  <c r="E85" i="36"/>
  <c r="I644" i="36"/>
  <c r="B98" i="36"/>
  <c r="I642" i="36"/>
  <c r="I633" i="36"/>
  <c r="I636" i="36"/>
  <c r="I645" i="36"/>
  <c r="B99" i="36"/>
  <c r="I635" i="36"/>
  <c r="G85" i="36"/>
  <c r="I640" i="36" l="1"/>
  <c r="I98" i="36"/>
  <c r="B20" i="36"/>
  <c r="I99" i="36"/>
  <c r="B21" i="36"/>
  <c r="I462" i="36"/>
  <c r="F72" i="36"/>
  <c r="I97" i="36"/>
  <c r="B19" i="36"/>
  <c r="I19" i="36" s="1"/>
  <c r="F20" i="36" l="1"/>
  <c r="I20" i="36" s="1"/>
  <c r="I72" i="36"/>
  <c r="I424" i="36" l="1"/>
  <c r="I164" i="36"/>
  <c r="I294" i="36"/>
  <c r="I216" i="36"/>
  <c r="I268" i="36"/>
  <c r="I372" i="36"/>
  <c r="I398" i="36"/>
  <c r="I190" i="36"/>
  <c r="I346" i="36"/>
  <c r="I242" i="36"/>
  <c r="I320" i="36"/>
  <c r="H34" i="36" l="1"/>
  <c r="H8" i="36" s="1"/>
  <c r="D34" i="36"/>
  <c r="E34" i="36"/>
  <c r="E8" i="36" s="1"/>
  <c r="C34" i="36"/>
  <c r="C8" i="36" s="1"/>
  <c r="G34" i="36"/>
  <c r="G8" i="36" s="1"/>
  <c r="I423" i="36" l="1"/>
  <c r="I138" i="36"/>
  <c r="B34" i="36"/>
  <c r="I163" i="36" l="1"/>
  <c r="I189" i="36"/>
  <c r="I34" i="36"/>
  <c r="I397" i="36"/>
  <c r="I241" i="36"/>
  <c r="I267" i="36"/>
  <c r="I215" i="36"/>
  <c r="I256" i="36"/>
  <c r="I345" i="36"/>
  <c r="I319" i="36"/>
  <c r="I293" i="36"/>
  <c r="C48" i="36"/>
  <c r="C22" i="36" s="1"/>
  <c r="I308" i="36"/>
  <c r="I178" i="36"/>
  <c r="I204" i="36"/>
  <c r="I282" i="36"/>
  <c r="I438" i="36"/>
  <c r="I230" i="36"/>
  <c r="I360" i="36"/>
  <c r="I386" i="36"/>
  <c r="I137" i="36" l="1"/>
  <c r="I334" i="36"/>
  <c r="H48" i="36"/>
  <c r="H22" i="36" s="1"/>
  <c r="G48" i="36"/>
  <c r="G22" i="36" s="1"/>
  <c r="E48" i="36"/>
  <c r="E22" i="36" s="1"/>
  <c r="D48" i="36"/>
  <c r="I412" i="36"/>
  <c r="I152" i="36" l="1"/>
  <c r="B48" i="36"/>
  <c r="E33" i="36"/>
  <c r="D33" i="36" l="1"/>
  <c r="E7" i="36"/>
  <c r="G33" i="36"/>
  <c r="I48" i="36"/>
  <c r="C33" i="36"/>
  <c r="I371" i="36"/>
  <c r="B33" i="36"/>
  <c r="H33" i="36"/>
  <c r="G7" i="36" l="1"/>
  <c r="I33" i="36"/>
  <c r="H7" i="36"/>
  <c r="C7" i="36"/>
  <c r="I449" i="36" l="1"/>
  <c r="F59" i="36"/>
  <c r="I485" i="36"/>
  <c r="F7" i="36" l="1"/>
  <c r="I59" i="36"/>
  <c r="I459" i="36" l="1"/>
  <c r="I355" i="36"/>
  <c r="I199" i="36"/>
  <c r="I433" i="36"/>
  <c r="I147" i="36"/>
  <c r="I251" i="36"/>
  <c r="I615" i="36" l="1"/>
  <c r="I407" i="36"/>
  <c r="G43" i="36"/>
  <c r="H43" i="36"/>
  <c r="C43" i="36"/>
  <c r="I173" i="36"/>
  <c r="I277" i="36"/>
  <c r="G95" i="36"/>
  <c r="I303" i="36"/>
  <c r="E43" i="36"/>
  <c r="B43" i="36"/>
  <c r="I121" i="36"/>
  <c r="I641" i="36"/>
  <c r="H95" i="36"/>
  <c r="I225" i="36"/>
  <c r="D43" i="36"/>
  <c r="I381" i="36" l="1"/>
  <c r="H17" i="36"/>
  <c r="I563" i="36"/>
  <c r="I537" i="36"/>
  <c r="G17" i="36"/>
  <c r="I43" i="36"/>
  <c r="I329" i="36"/>
  <c r="I484" i="36" l="1"/>
  <c r="F68" i="36"/>
  <c r="I511" i="36"/>
  <c r="F69" i="36"/>
  <c r="E92" i="36"/>
  <c r="E91" i="36"/>
  <c r="I69" i="36" l="1"/>
  <c r="F17" i="36"/>
  <c r="D91" i="36"/>
  <c r="I91" i="36" s="1"/>
  <c r="I585" i="36"/>
  <c r="D92" i="36"/>
  <c r="I92" i="36" s="1"/>
  <c r="I586" i="36"/>
  <c r="F16" i="36"/>
  <c r="I68" i="36"/>
  <c r="I481" i="36"/>
  <c r="F65" i="36"/>
  <c r="I65" i="36" l="1"/>
  <c r="F13" i="36"/>
  <c r="I118" i="36"/>
  <c r="I482" i="36" l="1"/>
  <c r="I496" i="36" s="1"/>
  <c r="F66" i="36"/>
  <c r="F496" i="36"/>
  <c r="F497" i="36" s="1"/>
  <c r="F14" i="36" l="1"/>
  <c r="I66" i="36"/>
  <c r="E93" i="36"/>
  <c r="I587" i="36"/>
  <c r="D497" i="36"/>
  <c r="G497" i="36"/>
  <c r="C497" i="36"/>
  <c r="B497" i="36"/>
  <c r="H497" i="36"/>
  <c r="E497" i="36"/>
  <c r="I497" i="36"/>
  <c r="I93" i="36" l="1"/>
  <c r="E15" i="36"/>
  <c r="I15" i="36" s="1"/>
  <c r="D100" i="36" l="1"/>
  <c r="D22" i="36" s="1"/>
  <c r="B100" i="36" l="1"/>
  <c r="I594" i="36"/>
  <c r="I100" i="36" l="1"/>
  <c r="B22" i="36"/>
  <c r="I22" i="36" s="1"/>
  <c r="I605" i="36" l="1"/>
  <c r="B85" i="36"/>
  <c r="I579" i="36"/>
  <c r="D85" i="36"/>
  <c r="D96" i="36"/>
  <c r="D18" i="36" s="1"/>
  <c r="G600" i="36" l="1"/>
  <c r="D7" i="36"/>
  <c r="I85" i="36"/>
  <c r="B7" i="36"/>
  <c r="I590" i="36"/>
  <c r="B96" i="36"/>
  <c r="H96" i="36"/>
  <c r="H600" i="36"/>
  <c r="D90" i="36"/>
  <c r="D12" i="36" s="1"/>
  <c r="C90" i="36"/>
  <c r="C12" i="36" s="1"/>
  <c r="D95" i="36"/>
  <c r="D17" i="36" s="1"/>
  <c r="E95" i="36"/>
  <c r="E17" i="36" s="1"/>
  <c r="C95" i="36"/>
  <c r="C17" i="36" s="1"/>
  <c r="H18" i="36" l="1"/>
  <c r="I584" i="36"/>
  <c r="B90" i="36"/>
  <c r="B18" i="36"/>
  <c r="B95" i="36"/>
  <c r="I589" i="36"/>
  <c r="I7" i="36"/>
  <c r="C94" i="36"/>
  <c r="C16" i="36" s="1"/>
  <c r="D94" i="36"/>
  <c r="D16" i="36" s="1"/>
  <c r="E94" i="36"/>
  <c r="E16" i="36" s="1"/>
  <c r="I90" i="36" l="1"/>
  <c r="B12" i="36"/>
  <c r="I12" i="36" s="1"/>
  <c r="B86" i="36"/>
  <c r="I580" i="36"/>
  <c r="B94" i="36"/>
  <c r="I588" i="36"/>
  <c r="I95" i="36"/>
  <c r="B17" i="36"/>
  <c r="I17" i="36" s="1"/>
  <c r="D86" i="36"/>
  <c r="D89" i="36"/>
  <c r="D11" i="36" s="1"/>
  <c r="B89" i="36" l="1"/>
  <c r="I583" i="36"/>
  <c r="I94" i="36"/>
  <c r="B16" i="36"/>
  <c r="I16" i="36" s="1"/>
  <c r="D600" i="36"/>
  <c r="D8" i="36"/>
  <c r="I86" i="36"/>
  <c r="B8" i="36"/>
  <c r="E89" i="36"/>
  <c r="E600" i="36"/>
  <c r="C89" i="36"/>
  <c r="C600" i="36"/>
  <c r="I581" i="36" l="1"/>
  <c r="B87" i="36"/>
  <c r="E11" i="36"/>
  <c r="I8" i="36"/>
  <c r="C11" i="36"/>
  <c r="I89" i="36"/>
  <c r="B11" i="36"/>
  <c r="I87" i="36" l="1"/>
  <c r="B9" i="36"/>
  <c r="I11" i="36"/>
  <c r="D50" i="36"/>
  <c r="C50" i="36"/>
  <c r="E50" i="36"/>
  <c r="I9" i="36" l="1"/>
  <c r="I258" i="36"/>
  <c r="I388" i="36"/>
  <c r="I413" i="36"/>
  <c r="I231" i="36"/>
  <c r="I205" i="36" l="1"/>
  <c r="I387" i="36"/>
  <c r="C49" i="36"/>
  <c r="C132" i="36"/>
  <c r="I439" i="36"/>
  <c r="G49" i="36"/>
  <c r="G132" i="36"/>
  <c r="I179" i="36"/>
  <c r="I283" i="36"/>
  <c r="I335" i="36"/>
  <c r="I361" i="36"/>
  <c r="I544" i="36"/>
  <c r="I309" i="36"/>
  <c r="I570" i="36"/>
  <c r="I465" i="36"/>
  <c r="I470" i="36" s="1"/>
  <c r="F470" i="36"/>
  <c r="I232" i="36"/>
  <c r="F75" i="36"/>
  <c r="E49" i="36"/>
  <c r="E132" i="36"/>
  <c r="I153" i="36"/>
  <c r="I466" i="36"/>
  <c r="H49" i="36"/>
  <c r="H132" i="36"/>
  <c r="I257" i="36"/>
  <c r="I518" i="36"/>
  <c r="B49" i="36"/>
  <c r="I127" i="36"/>
  <c r="I132" i="36" s="1"/>
  <c r="B132" i="36"/>
  <c r="D49" i="36"/>
  <c r="D132" i="36"/>
  <c r="H133" i="36" l="1"/>
  <c r="B133" i="36"/>
  <c r="F133" i="36"/>
  <c r="I133" i="36"/>
  <c r="E133" i="36"/>
  <c r="I471" i="36"/>
  <c r="B471" i="36"/>
  <c r="D471" i="36"/>
  <c r="H471" i="36"/>
  <c r="E471" i="36"/>
  <c r="G471" i="36"/>
  <c r="C471" i="36"/>
  <c r="I49" i="36"/>
  <c r="I517" i="36"/>
  <c r="I522" i="36" s="1"/>
  <c r="F522" i="36"/>
  <c r="G133" i="36"/>
  <c r="I569" i="36"/>
  <c r="I574" i="36" s="1"/>
  <c r="F574" i="36"/>
  <c r="F575" i="36" s="1"/>
  <c r="I75" i="36"/>
  <c r="F23" i="36"/>
  <c r="F28" i="36" s="1"/>
  <c r="F80" i="36"/>
  <c r="I543" i="36"/>
  <c r="I548" i="36" s="1"/>
  <c r="F548" i="36"/>
  <c r="B50" i="36"/>
  <c r="I128" i="36"/>
  <c r="D133" i="36"/>
  <c r="F76" i="36"/>
  <c r="C133" i="36"/>
  <c r="F471" i="36"/>
  <c r="F82" i="36" l="1"/>
  <c r="I76" i="36"/>
  <c r="F24" i="36"/>
  <c r="I80" i="36"/>
  <c r="I50" i="36"/>
  <c r="D575" i="36"/>
  <c r="C575" i="36"/>
  <c r="I575" i="36"/>
  <c r="E575" i="36"/>
  <c r="B575" i="36"/>
  <c r="G575" i="36"/>
  <c r="H575" i="36"/>
  <c r="F81" i="36" l="1"/>
  <c r="E81" i="36"/>
  <c r="G81" i="36"/>
  <c r="H81" i="36"/>
  <c r="C81" i="36"/>
  <c r="I81" i="36"/>
  <c r="B81" i="36"/>
  <c r="D81" i="36"/>
  <c r="I82" i="36"/>
  <c r="I516" i="43" l="1"/>
  <c r="I542" i="43"/>
  <c r="I568" i="43"/>
  <c r="I490" i="43"/>
  <c r="I464" i="43"/>
  <c r="H86" i="43"/>
  <c r="H8" i="43" s="1"/>
  <c r="E86" i="43"/>
  <c r="E8" i="43" s="1"/>
  <c r="G86" i="43"/>
  <c r="G8" i="43" s="1"/>
  <c r="C86" i="43"/>
  <c r="C8" i="43" s="1"/>
  <c r="E98" i="43"/>
  <c r="E20" i="43" s="1"/>
  <c r="C98" i="43"/>
  <c r="C20" i="43" s="1"/>
  <c r="G98" i="43"/>
  <c r="G20" i="43" s="1"/>
  <c r="H98" i="43"/>
  <c r="H20" i="43" s="1"/>
  <c r="P100" i="43" l="1"/>
  <c r="P22" i="43" s="1"/>
  <c r="F74" i="43"/>
  <c r="Q98" i="43"/>
  <c r="Q20" i="43" s="1"/>
  <c r="I644" i="43"/>
  <c r="M86" i="43"/>
  <c r="M8" i="43" s="1"/>
  <c r="Q86" i="43"/>
  <c r="Q8" i="43" s="1"/>
  <c r="O86" i="43"/>
  <c r="O8" i="43" s="1"/>
  <c r="R98" i="43"/>
  <c r="R20" i="43" s="1"/>
  <c r="M98" i="43"/>
  <c r="M20" i="43" s="1"/>
  <c r="O98" i="43"/>
  <c r="O20" i="43" s="1"/>
  <c r="I632" i="43"/>
  <c r="R86" i="43"/>
  <c r="R8" i="43" s="1"/>
  <c r="F22" i="43" l="1"/>
  <c r="I74" i="43"/>
  <c r="S632" i="43"/>
  <c r="S644" i="43"/>
  <c r="I560" i="43" l="1"/>
  <c r="H91" i="43"/>
  <c r="G91" i="43"/>
  <c r="C91" i="43"/>
  <c r="R91" i="43" l="1"/>
  <c r="C99" i="43"/>
  <c r="G99" i="43"/>
  <c r="H99" i="43"/>
  <c r="M91" i="43"/>
  <c r="Q91" i="43"/>
  <c r="F91" i="43" l="1"/>
  <c r="F106" i="43" s="1"/>
  <c r="F652" i="43"/>
  <c r="I637" i="43"/>
  <c r="B91" i="43"/>
  <c r="R99" i="43"/>
  <c r="Q99" i="43"/>
  <c r="M99" i="43"/>
  <c r="P91" i="43" l="1"/>
  <c r="P652" i="43"/>
  <c r="S637" i="43"/>
  <c r="L91" i="43"/>
  <c r="I561" i="43" l="1"/>
  <c r="F67" i="43"/>
  <c r="P93" i="43" l="1"/>
  <c r="F15" i="43"/>
  <c r="I67" i="43"/>
  <c r="I537" i="43" l="1"/>
  <c r="I459" i="43"/>
  <c r="I563" i="43"/>
  <c r="I574" i="43" s="1"/>
  <c r="F574" i="43"/>
  <c r="D575" i="43" l="1"/>
  <c r="G575" i="43"/>
  <c r="E575" i="43"/>
  <c r="B575" i="43"/>
  <c r="H575" i="43"/>
  <c r="C575" i="43"/>
  <c r="F575" i="43"/>
  <c r="I575" i="43" l="1"/>
  <c r="F59" i="43" l="1"/>
  <c r="I449" i="43"/>
  <c r="P85" i="43" l="1"/>
  <c r="F7" i="43"/>
  <c r="I59" i="43"/>
  <c r="I460" i="43" l="1"/>
  <c r="P7" i="43"/>
  <c r="F60" i="43" l="1"/>
  <c r="I450" i="43"/>
  <c r="F72" i="43"/>
  <c r="I462" i="43"/>
  <c r="H94" i="43"/>
  <c r="G94" i="43"/>
  <c r="G95" i="43"/>
  <c r="H95" i="43"/>
  <c r="G89" i="43"/>
  <c r="G11" i="43" s="1"/>
  <c r="H89" i="43"/>
  <c r="H11" i="43" s="1"/>
  <c r="E90" i="43"/>
  <c r="E12" i="43" s="1"/>
  <c r="G90" i="43"/>
  <c r="G12" i="43" s="1"/>
  <c r="H90" i="43"/>
  <c r="H12" i="43" s="1"/>
  <c r="H97" i="43"/>
  <c r="H19" i="43" s="1"/>
  <c r="E97" i="43"/>
  <c r="E19" i="43" s="1"/>
  <c r="G97" i="43"/>
  <c r="G19" i="43" s="1"/>
  <c r="C96" i="43"/>
  <c r="E87" i="43"/>
  <c r="E9" i="43" s="1"/>
  <c r="G87" i="43"/>
  <c r="G9" i="43" s="1"/>
  <c r="C87" i="43"/>
  <c r="C9" i="43" s="1"/>
  <c r="H87" i="43"/>
  <c r="H9" i="43" s="1"/>
  <c r="P86" i="43" l="1"/>
  <c r="F20" i="43"/>
  <c r="I72" i="43"/>
  <c r="P98" i="43"/>
  <c r="F8" i="43"/>
  <c r="I60" i="43"/>
  <c r="R87" i="43"/>
  <c r="R9" i="43" s="1"/>
  <c r="M87" i="43"/>
  <c r="M9" i="43" s="1"/>
  <c r="I633" i="43"/>
  <c r="I642" i="43"/>
  <c r="I643" i="43"/>
  <c r="Q97" i="43"/>
  <c r="Q19" i="43" s="1"/>
  <c r="R97" i="43"/>
  <c r="R19" i="43" s="1"/>
  <c r="R90" i="43"/>
  <c r="R12" i="43" s="1"/>
  <c r="I636" i="43"/>
  <c r="O90" i="43"/>
  <c r="O12" i="43" s="1"/>
  <c r="I635" i="43"/>
  <c r="R89" i="43"/>
  <c r="R11" i="43" s="1"/>
  <c r="I641" i="43"/>
  <c r="R95" i="43"/>
  <c r="Q94" i="43"/>
  <c r="Q87" i="43"/>
  <c r="Q9" i="43" s="1"/>
  <c r="O87" i="43"/>
  <c r="O9" i="43" s="1"/>
  <c r="M96" i="43"/>
  <c r="O97" i="43"/>
  <c r="O19" i="43" s="1"/>
  <c r="Q90" i="43"/>
  <c r="Q12" i="43" s="1"/>
  <c r="Q89" i="43"/>
  <c r="Q11" i="43" s="1"/>
  <c r="Q95" i="43"/>
  <c r="I640" i="43"/>
  <c r="R94" i="43"/>
  <c r="G85" i="43" l="1"/>
  <c r="E85" i="43"/>
  <c r="H85" i="43"/>
  <c r="I631" i="43"/>
  <c r="C85" i="43"/>
  <c r="I592" i="43"/>
  <c r="P8" i="43"/>
  <c r="S635" i="43"/>
  <c r="S636" i="43"/>
  <c r="S643" i="43"/>
  <c r="S640" i="43"/>
  <c r="S641" i="43"/>
  <c r="S642" i="43"/>
  <c r="S633" i="43"/>
  <c r="H7" i="43" l="1"/>
  <c r="R85" i="43"/>
  <c r="C7" i="43"/>
  <c r="E7" i="43"/>
  <c r="I511" i="43"/>
  <c r="S631" i="43"/>
  <c r="M85" i="43"/>
  <c r="G7" i="43"/>
  <c r="O85" i="43"/>
  <c r="Q85" i="43"/>
  <c r="S592" i="43"/>
  <c r="M7" i="43" l="1"/>
  <c r="Q7" i="43"/>
  <c r="R7" i="43"/>
  <c r="P95" i="43"/>
  <c r="O7" i="43"/>
  <c r="I512" i="43" l="1"/>
  <c r="I522" i="43" s="1"/>
  <c r="F522" i="43"/>
  <c r="H523" i="43" l="1"/>
  <c r="E523" i="43"/>
  <c r="F523" i="43"/>
  <c r="B523" i="43"/>
  <c r="D523" i="43"/>
  <c r="G523" i="43"/>
  <c r="C523" i="43"/>
  <c r="C97" i="43"/>
  <c r="C19" i="43" s="1"/>
  <c r="AE44" i="43"/>
  <c r="V44" i="43" l="1"/>
  <c r="AI122" i="43"/>
  <c r="AA44" i="43"/>
  <c r="AC44" i="43"/>
  <c r="W44" i="43"/>
  <c r="AI434" i="43"/>
  <c r="I523" i="43"/>
  <c r="AH44" i="43"/>
  <c r="Z44" i="43"/>
  <c r="AI330" i="43"/>
  <c r="AI356" i="43"/>
  <c r="AI408" i="43"/>
  <c r="AI304" i="43"/>
  <c r="AD44" i="43"/>
  <c r="AG44" i="43"/>
  <c r="AI226" i="43"/>
  <c r="AI278" i="43"/>
  <c r="AI382" i="43"/>
  <c r="M97" i="43"/>
  <c r="M19" i="43" s="1"/>
  <c r="Y44" i="43" l="1"/>
  <c r="X44" i="43"/>
  <c r="AI200" i="43"/>
  <c r="AI174" i="43"/>
  <c r="AF44" i="43"/>
  <c r="AI148" i="43"/>
  <c r="AI252" i="43"/>
  <c r="S200" i="43"/>
  <c r="AI44" i="43"/>
  <c r="AI354" i="43"/>
  <c r="AI198" i="43"/>
  <c r="AI172" i="43"/>
  <c r="AI276" i="43"/>
  <c r="I591" i="43"/>
  <c r="S252" i="43"/>
  <c r="S330" i="43"/>
  <c r="AI224" i="43"/>
  <c r="S278" i="43"/>
  <c r="AI146" i="43"/>
  <c r="S408" i="43"/>
  <c r="AI302" i="43"/>
  <c r="AI432" i="43"/>
  <c r="L44" i="43"/>
  <c r="S122" i="43"/>
  <c r="AH42" i="43"/>
  <c r="R44" i="43" l="1"/>
  <c r="AI406" i="43"/>
  <c r="S356" i="43"/>
  <c r="O44" i="43"/>
  <c r="AI250" i="43"/>
  <c r="Q44" i="43"/>
  <c r="S44" i="43" s="1"/>
  <c r="AJ44" i="43" s="1"/>
  <c r="S382" i="43"/>
  <c r="S434" i="43"/>
  <c r="AI380" i="43"/>
  <c r="S226" i="43"/>
  <c r="S174" i="43"/>
  <c r="N44" i="43"/>
  <c r="M44" i="43"/>
  <c r="M18" i="43" s="1"/>
  <c r="S304" i="43"/>
  <c r="W42" i="43"/>
  <c r="G44" i="43"/>
  <c r="Z42" i="43"/>
  <c r="S148" i="43"/>
  <c r="S591" i="43"/>
  <c r="H44" i="43"/>
  <c r="AD42" i="43"/>
  <c r="D44" i="43"/>
  <c r="I148" i="43"/>
  <c r="I200" i="43"/>
  <c r="I356" i="43"/>
  <c r="I304" i="43"/>
  <c r="AG42" i="43"/>
  <c r="S146" i="43"/>
  <c r="I330" i="43"/>
  <c r="I408" i="43"/>
  <c r="I382" i="43"/>
  <c r="V42" i="43"/>
  <c r="AI120" i="43"/>
  <c r="I226" i="43"/>
  <c r="X42" i="43"/>
  <c r="I278" i="43"/>
  <c r="E44" i="43"/>
  <c r="AF42" i="43"/>
  <c r="S302" i="43"/>
  <c r="I434" i="43"/>
  <c r="AE42" i="43"/>
  <c r="Y42" i="43"/>
  <c r="C44" i="43"/>
  <c r="C18" i="43" s="1"/>
  <c r="AA42" i="43"/>
  <c r="I174" i="43"/>
  <c r="AC42" i="43"/>
  <c r="I252" i="43"/>
  <c r="S406" i="43"/>
  <c r="S354" i="43" l="1"/>
  <c r="S250" i="43"/>
  <c r="S380" i="43"/>
  <c r="AE43" i="43"/>
  <c r="S172" i="43"/>
  <c r="S432" i="43"/>
  <c r="S276" i="43"/>
  <c r="AD48" i="43"/>
  <c r="AD43" i="43"/>
  <c r="I122" i="43"/>
  <c r="S224" i="43"/>
  <c r="S198" i="43"/>
  <c r="I380" i="43"/>
  <c r="AA48" i="43"/>
  <c r="AA43" i="43"/>
  <c r="I172" i="43"/>
  <c r="I146" i="43"/>
  <c r="AI303" i="43"/>
  <c r="B44" i="43"/>
  <c r="AH48" i="43"/>
  <c r="AH43" i="43"/>
  <c r="R42" i="43"/>
  <c r="R16" i="43" s="1"/>
  <c r="AI42" i="43"/>
  <c r="AI334" i="43"/>
  <c r="I224" i="43"/>
  <c r="AC48" i="43"/>
  <c r="AG48" i="43"/>
  <c r="AC43" i="43"/>
  <c r="V43" i="43"/>
  <c r="AI121" i="43"/>
  <c r="I276" i="43"/>
  <c r="AE48" i="43"/>
  <c r="I354" i="43"/>
  <c r="Q42" i="43"/>
  <c r="Q16" i="43" s="1"/>
  <c r="AI381" i="43"/>
  <c r="I406" i="43"/>
  <c r="AI433" i="43"/>
  <c r="I302" i="43"/>
  <c r="AI173" i="43"/>
  <c r="I250" i="43"/>
  <c r="AI328" i="43"/>
  <c r="AI407" i="43"/>
  <c r="AI178" i="43"/>
  <c r="V48" i="43"/>
  <c r="Z48" i="43"/>
  <c r="AG43" i="43"/>
  <c r="Z43" i="43"/>
  <c r="AI412" i="43"/>
  <c r="AI360" i="43"/>
  <c r="AI225" i="43"/>
  <c r="I198" i="43"/>
  <c r="O42" i="43"/>
  <c r="AI256" i="43"/>
  <c r="AI199" i="43"/>
  <c r="Y48" i="43"/>
  <c r="W48" i="43"/>
  <c r="W43" i="43"/>
  <c r="L42" i="43"/>
  <c r="S120" i="43"/>
  <c r="I432" i="43"/>
  <c r="N42" i="43"/>
  <c r="AI277" i="43"/>
  <c r="AF48" i="43" l="1"/>
  <c r="AI251" i="43"/>
  <c r="AI204" i="43"/>
  <c r="AI282" i="43"/>
  <c r="X48" i="43"/>
  <c r="AI48" i="43" s="1"/>
  <c r="Y43" i="43"/>
  <c r="AF43" i="43"/>
  <c r="X43" i="43"/>
  <c r="AI43" i="43" s="1"/>
  <c r="AI308" i="43"/>
  <c r="AI386" i="43"/>
  <c r="AI438" i="43"/>
  <c r="AI355" i="43"/>
  <c r="AI329" i="43"/>
  <c r="S328" i="43"/>
  <c r="S178" i="43"/>
  <c r="L48" i="43"/>
  <c r="I328" i="43"/>
  <c r="L43" i="43"/>
  <c r="S121" i="43"/>
  <c r="C42" i="43"/>
  <c r="AI230" i="43"/>
  <c r="AI147" i="43"/>
  <c r="M42" i="43"/>
  <c r="S42" i="43"/>
  <c r="AJ42" i="43" s="1"/>
  <c r="S386" i="43"/>
  <c r="S225" i="43"/>
  <c r="H42" i="43"/>
  <c r="H16" i="43" s="1"/>
  <c r="Q43" i="43"/>
  <c r="Q17" i="43" s="1"/>
  <c r="S334" i="43"/>
  <c r="I44" i="43"/>
  <c r="D42" i="43"/>
  <c r="E42" i="43"/>
  <c r="M43" i="43"/>
  <c r="S412" i="43"/>
  <c r="S381" i="43"/>
  <c r="S433" i="43"/>
  <c r="S303" i="43"/>
  <c r="G42" i="43"/>
  <c r="G16" i="43" s="1"/>
  <c r="S355" i="43"/>
  <c r="S204" i="43"/>
  <c r="N43" i="43"/>
  <c r="S308" i="43"/>
  <c r="S438" i="43"/>
  <c r="O48" i="43" l="1"/>
  <c r="O22" i="43" s="1"/>
  <c r="S230" i="43"/>
  <c r="S173" i="43"/>
  <c r="R43" i="43"/>
  <c r="R17" i="43" s="1"/>
  <c r="M48" i="43"/>
  <c r="M22" i="43" s="1"/>
  <c r="O43" i="43"/>
  <c r="S251" i="43"/>
  <c r="S360" i="43"/>
  <c r="S199" i="43"/>
  <c r="S407" i="43"/>
  <c r="S277" i="43"/>
  <c r="S282" i="43"/>
  <c r="R48" i="43"/>
  <c r="R22" i="43" s="1"/>
  <c r="S147" i="43"/>
  <c r="S329" i="43"/>
  <c r="Q48" i="43"/>
  <c r="Q22" i="43" s="1"/>
  <c r="N48" i="43"/>
  <c r="S256" i="43"/>
  <c r="I438" i="43"/>
  <c r="I303" i="43"/>
  <c r="I334" i="43"/>
  <c r="C43" i="43"/>
  <c r="D48" i="43"/>
  <c r="I360" i="43"/>
  <c r="I120" i="43"/>
  <c r="I412" i="43"/>
  <c r="I355" i="43"/>
  <c r="H48" i="43"/>
  <c r="H22" i="43" s="1"/>
  <c r="E48" i="43"/>
  <c r="E22" i="43" s="1"/>
  <c r="I386" i="43"/>
  <c r="I204" i="43"/>
  <c r="I251" i="43"/>
  <c r="B42" i="43"/>
  <c r="D43" i="43"/>
  <c r="I329" i="43"/>
  <c r="I433" i="43"/>
  <c r="I381" i="43"/>
  <c r="I282" i="43"/>
  <c r="I173" i="43"/>
  <c r="I407" i="43"/>
  <c r="E43" i="43"/>
  <c r="I225" i="43"/>
  <c r="I230" i="43"/>
  <c r="I147" i="43"/>
  <c r="C48" i="43"/>
  <c r="C22" i="43" s="1"/>
  <c r="H43" i="43"/>
  <c r="H17" i="43" s="1"/>
  <c r="I199" i="43"/>
  <c r="I277" i="43"/>
  <c r="G48" i="43"/>
  <c r="G22" i="43" s="1"/>
  <c r="I308" i="43"/>
  <c r="G43" i="43"/>
  <c r="G17" i="43" s="1"/>
  <c r="I256" i="43"/>
  <c r="S43" i="43"/>
  <c r="AJ43" i="43" s="1"/>
  <c r="S48" i="43" l="1"/>
  <c r="AJ48" i="43" s="1"/>
  <c r="B43" i="43"/>
  <c r="B48" i="43"/>
  <c r="I178" i="43"/>
  <c r="I121" i="43"/>
  <c r="I42" i="43"/>
  <c r="I48" i="43" l="1"/>
  <c r="I43" i="43"/>
  <c r="I486" i="43" l="1"/>
  <c r="F70" i="43"/>
  <c r="F18" i="43" l="1"/>
  <c r="I70" i="43"/>
  <c r="I579" i="43" l="1"/>
  <c r="S579" i="43" l="1"/>
  <c r="E94" i="43" l="1"/>
  <c r="E16" i="43" s="1"/>
  <c r="C94" i="43"/>
  <c r="C16" i="43" s="1"/>
  <c r="O94" i="43" l="1"/>
  <c r="O16" i="43" s="1"/>
  <c r="M94" i="43"/>
  <c r="M16" i="43" s="1"/>
  <c r="I588" i="43" l="1"/>
  <c r="S588" i="43" l="1"/>
  <c r="E93" i="43"/>
  <c r="I587" i="43"/>
  <c r="O93" i="43" l="1"/>
  <c r="S587" i="43"/>
  <c r="I93" i="43"/>
  <c r="E15" i="43"/>
  <c r="I15" i="43" s="1"/>
  <c r="E92" i="43"/>
  <c r="E91" i="43"/>
  <c r="Y39" i="43" l="1"/>
  <c r="W39" i="43"/>
  <c r="AI221" i="43"/>
  <c r="I533" i="43"/>
  <c r="I455" i="43"/>
  <c r="AI325" i="43"/>
  <c r="AA39" i="43"/>
  <c r="AG39" i="43"/>
  <c r="AI273" i="43"/>
  <c r="AI351" i="43"/>
  <c r="AI247" i="43"/>
  <c r="AE39" i="43"/>
  <c r="AI299" i="43"/>
  <c r="Z39" i="43"/>
  <c r="AI429" i="43"/>
  <c r="AF39" i="43"/>
  <c r="AI143" i="43"/>
  <c r="AI169" i="43"/>
  <c r="AC39" i="43"/>
  <c r="AH39" i="43"/>
  <c r="X39" i="43"/>
  <c r="AI195" i="43"/>
  <c r="AI377" i="43"/>
  <c r="AI403" i="43"/>
  <c r="V39" i="43"/>
  <c r="AI117" i="43"/>
  <c r="AD39" i="43"/>
  <c r="D92" i="43"/>
  <c r="I92" i="43" s="1"/>
  <c r="I586" i="43"/>
  <c r="S93" i="43"/>
  <c r="O15" i="43"/>
  <c r="AG418" i="43"/>
  <c r="O92" i="43"/>
  <c r="O91" i="43"/>
  <c r="S429" i="43" l="1"/>
  <c r="AD47" i="43"/>
  <c r="S247" i="43"/>
  <c r="S195" i="43"/>
  <c r="W47" i="43"/>
  <c r="D91" i="43"/>
  <c r="I91" i="43" s="1"/>
  <c r="I585" i="43"/>
  <c r="AI385" i="43"/>
  <c r="R39" i="43"/>
  <c r="AI39" i="43"/>
  <c r="AI411" i="43"/>
  <c r="S351" i="43"/>
  <c r="S299" i="43"/>
  <c r="Q39" i="43"/>
  <c r="AC47" i="43"/>
  <c r="AG47" i="43"/>
  <c r="S221" i="43"/>
  <c r="N92" i="43"/>
  <c r="S92" i="43" s="1"/>
  <c r="S586" i="43"/>
  <c r="V47" i="43"/>
  <c r="AI125" i="43"/>
  <c r="Z47" i="43"/>
  <c r="M39" i="43"/>
  <c r="S169" i="43"/>
  <c r="S143" i="43"/>
  <c r="AA47" i="43"/>
  <c r="AI359" i="43"/>
  <c r="N39" i="43"/>
  <c r="AI203" i="43"/>
  <c r="AI255" i="43"/>
  <c r="AE47" i="43"/>
  <c r="AI307" i="43"/>
  <c r="AI281" i="43"/>
  <c r="S377" i="43"/>
  <c r="S273" i="43"/>
  <c r="S325" i="43"/>
  <c r="AI437" i="43"/>
  <c r="AH47" i="43"/>
  <c r="L39" i="43"/>
  <c r="S117" i="43"/>
  <c r="S403" i="43"/>
  <c r="AI151" i="43" l="1"/>
  <c r="AF47" i="43"/>
  <c r="Y47" i="43"/>
  <c r="AI177" i="43"/>
  <c r="AI229" i="43"/>
  <c r="AI333" i="43"/>
  <c r="G39" i="43"/>
  <c r="I195" i="43"/>
  <c r="L13" i="43"/>
  <c r="X47" i="43"/>
  <c r="AI47" i="43" s="1"/>
  <c r="D39" i="43"/>
  <c r="I481" i="43"/>
  <c r="F65" i="43"/>
  <c r="P67" i="43"/>
  <c r="S483" i="43"/>
  <c r="I485" i="43"/>
  <c r="F69" i="43"/>
  <c r="B39" i="43"/>
  <c r="I117" i="43"/>
  <c r="H39" i="43"/>
  <c r="I484" i="43"/>
  <c r="F68" i="43"/>
  <c r="R13" i="43"/>
  <c r="I273" i="43"/>
  <c r="I377" i="43"/>
  <c r="I247" i="43"/>
  <c r="I403" i="43"/>
  <c r="I541" i="43"/>
  <c r="I548" i="43" s="1"/>
  <c r="F548" i="43"/>
  <c r="Q13" i="43"/>
  <c r="O39" i="43"/>
  <c r="N91" i="43"/>
  <c r="S91" i="43" s="1"/>
  <c r="S585" i="43"/>
  <c r="S125" i="43"/>
  <c r="E39" i="43"/>
  <c r="I429" i="43"/>
  <c r="I325" i="43"/>
  <c r="M13" i="43"/>
  <c r="C39" i="43"/>
  <c r="I143" i="43"/>
  <c r="I169" i="43"/>
  <c r="I221" i="43"/>
  <c r="I299" i="43"/>
  <c r="I351" i="43"/>
  <c r="I463" i="43"/>
  <c r="I470" i="43" s="1"/>
  <c r="F470" i="43"/>
  <c r="I489" i="43"/>
  <c r="L47" i="43" l="1"/>
  <c r="M47" i="43"/>
  <c r="M21" i="43" s="1"/>
  <c r="I411" i="43"/>
  <c r="N47" i="43"/>
  <c r="S47" i="43" s="1"/>
  <c r="AJ47" i="43" s="1"/>
  <c r="O47" i="43"/>
  <c r="O21" i="43" s="1"/>
  <c r="Q47" i="43"/>
  <c r="Q21" i="43" s="1"/>
  <c r="I255" i="43"/>
  <c r="F73" i="43"/>
  <c r="I307" i="43"/>
  <c r="S359" i="43"/>
  <c r="N13" i="43"/>
  <c r="I151" i="43"/>
  <c r="R47" i="43"/>
  <c r="R21" i="43" s="1"/>
  <c r="D549" i="43"/>
  <c r="E549" i="43"/>
  <c r="C549" i="43"/>
  <c r="F549" i="43"/>
  <c r="H549" i="43"/>
  <c r="G549" i="43"/>
  <c r="B549" i="43"/>
  <c r="E13" i="43"/>
  <c r="F13" i="43"/>
  <c r="I65" i="43"/>
  <c r="S177" i="43"/>
  <c r="D47" i="43"/>
  <c r="S437" i="43"/>
  <c r="O13" i="43"/>
  <c r="S333" i="43"/>
  <c r="S229" i="43"/>
  <c r="I177" i="43"/>
  <c r="G13" i="43"/>
  <c r="I437" i="43"/>
  <c r="I333" i="43"/>
  <c r="I229" i="43"/>
  <c r="H13" i="43"/>
  <c r="S39" i="43"/>
  <c r="G47" i="43"/>
  <c r="G21" i="43" s="1"/>
  <c r="H471" i="43"/>
  <c r="C471" i="43"/>
  <c r="F471" i="43"/>
  <c r="D471" i="43"/>
  <c r="G471" i="43"/>
  <c r="E471" i="43"/>
  <c r="B471" i="43"/>
  <c r="C13" i="43"/>
  <c r="C47" i="43"/>
  <c r="C21" i="43" s="1"/>
  <c r="B47" i="43"/>
  <c r="F21" i="43"/>
  <c r="I73" i="43"/>
  <c r="I359" i="43"/>
  <c r="S281" i="43"/>
  <c r="B13" i="43"/>
  <c r="I39" i="43"/>
  <c r="S385" i="43"/>
  <c r="I281" i="43"/>
  <c r="I203" i="43"/>
  <c r="P15" i="43"/>
  <c r="S15" i="43" s="1"/>
  <c r="T15" i="43" s="1"/>
  <c r="S67" i="43"/>
  <c r="E47" i="43"/>
  <c r="E21" i="43" s="1"/>
  <c r="H47" i="43"/>
  <c r="H21" i="43" s="1"/>
  <c r="S255" i="43"/>
  <c r="S411" i="43"/>
  <c r="S151" i="43"/>
  <c r="S203" i="43"/>
  <c r="F16" i="43"/>
  <c r="I68" i="43"/>
  <c r="F17" i="43"/>
  <c r="I69" i="43"/>
  <c r="D13" i="43"/>
  <c r="S307" i="43"/>
  <c r="I385" i="43"/>
  <c r="I125" i="43" l="1"/>
  <c r="AJ39" i="43"/>
  <c r="I47" i="43"/>
  <c r="I549" i="43"/>
  <c r="I471" i="43"/>
  <c r="I13" i="43"/>
  <c r="Y132" i="43" l="1"/>
  <c r="AC132" i="43"/>
  <c r="W132" i="43"/>
  <c r="AA132" i="43"/>
  <c r="Z132" i="43"/>
  <c r="AD132" i="43"/>
  <c r="AG132" i="43"/>
  <c r="AH132" i="43"/>
  <c r="AE132" i="43"/>
  <c r="AI118" i="43"/>
  <c r="V132" i="43"/>
  <c r="AF132" i="43"/>
  <c r="X132" i="43"/>
  <c r="I482" i="43"/>
  <c r="I496" i="43" s="1"/>
  <c r="F66" i="43"/>
  <c r="F496" i="43"/>
  <c r="AA366" i="43"/>
  <c r="X366" i="43"/>
  <c r="Y366" i="43"/>
  <c r="Z366" i="43"/>
  <c r="AF366" i="43"/>
  <c r="AA210" i="43"/>
  <c r="Z210" i="43"/>
  <c r="X210" i="43"/>
  <c r="AF210" i="43"/>
  <c r="Y210" i="43"/>
  <c r="Z314" i="43"/>
  <c r="Y314" i="43"/>
  <c r="AA314" i="43"/>
  <c r="X314" i="43"/>
  <c r="AF314" i="43"/>
  <c r="Y184" i="43"/>
  <c r="X184" i="43"/>
  <c r="AF184" i="43"/>
  <c r="AA184" i="43"/>
  <c r="Z184" i="43"/>
  <c r="AA392" i="43"/>
  <c r="Y392" i="43"/>
  <c r="X392" i="43"/>
  <c r="Z392" i="43"/>
  <c r="AF392" i="43"/>
  <c r="AF418" i="43"/>
  <c r="X418" i="43"/>
  <c r="AA418" i="43"/>
  <c r="Z418" i="43"/>
  <c r="Y418" i="43"/>
  <c r="Y340" i="43"/>
  <c r="Z340" i="43"/>
  <c r="AA340" i="43"/>
  <c r="X340" i="43"/>
  <c r="AF340" i="43"/>
  <c r="Y262" i="43"/>
  <c r="AA262" i="43"/>
  <c r="Z262" i="43"/>
  <c r="X262" i="43"/>
  <c r="AF262" i="43"/>
  <c r="Z444" i="43"/>
  <c r="AF444" i="43"/>
  <c r="Y444" i="43"/>
  <c r="X444" i="43"/>
  <c r="AA444" i="43"/>
  <c r="Z288" i="43"/>
  <c r="AF288" i="43"/>
  <c r="AA288" i="43"/>
  <c r="X288" i="43"/>
  <c r="Y288" i="43"/>
  <c r="Z236" i="43"/>
  <c r="AF236" i="43"/>
  <c r="Y236" i="43"/>
  <c r="X236" i="43"/>
  <c r="AA236" i="43"/>
  <c r="AA158" i="43"/>
  <c r="X158" i="43"/>
  <c r="Y158" i="43"/>
  <c r="AF158" i="43"/>
  <c r="Z158" i="43"/>
  <c r="AH366" i="43" l="1"/>
  <c r="AC366" i="43"/>
  <c r="X40" i="43"/>
  <c r="X54" i="43" s="1"/>
  <c r="AH236" i="43"/>
  <c r="W288" i="43"/>
  <c r="AH444" i="43"/>
  <c r="AH262" i="43"/>
  <c r="AE262" i="43"/>
  <c r="AC340" i="43"/>
  <c r="AE392" i="43"/>
  <c r="AG392" i="43"/>
  <c r="AE184" i="43"/>
  <c r="AC314" i="43"/>
  <c r="AE366" i="43"/>
  <c r="AG366" i="43"/>
  <c r="Q132" i="43"/>
  <c r="AA40" i="43"/>
  <c r="AA54" i="43" s="1"/>
  <c r="AH314" i="43"/>
  <c r="AC236" i="43"/>
  <c r="AE288" i="43"/>
  <c r="AC288" i="43"/>
  <c r="AC444" i="43"/>
  <c r="AG262" i="43"/>
  <c r="V340" i="43"/>
  <c r="AG184" i="43"/>
  <c r="AE314" i="43"/>
  <c r="AD210" i="43"/>
  <c r="AH210" i="43"/>
  <c r="R132" i="43"/>
  <c r="AF40" i="43"/>
  <c r="AF54" i="43" s="1"/>
  <c r="AE236" i="43"/>
  <c r="AD288" i="43"/>
  <c r="AE444" i="43"/>
  <c r="AH340" i="43"/>
  <c r="AD340" i="43"/>
  <c r="W418" i="43"/>
  <c r="W392" i="43"/>
  <c r="AD184" i="43"/>
  <c r="AG314" i="43"/>
  <c r="AC210" i="43"/>
  <c r="AG210" i="43"/>
  <c r="O132" i="43"/>
  <c r="AI132" i="43"/>
  <c r="AE340" i="43"/>
  <c r="AE418" i="43"/>
  <c r="AH418" i="43"/>
  <c r="AH392" i="43"/>
  <c r="AC184" i="43"/>
  <c r="W314" i="43"/>
  <c r="V210" i="43"/>
  <c r="AI144" i="43"/>
  <c r="V158" i="43"/>
  <c r="AG236" i="43"/>
  <c r="W236" i="43"/>
  <c r="AH288" i="43"/>
  <c r="AG444" i="43"/>
  <c r="W444" i="43"/>
  <c r="AD262" i="43"/>
  <c r="V418" i="43"/>
  <c r="AC392" i="43"/>
  <c r="V184" i="43"/>
  <c r="AI300" i="43"/>
  <c r="V314" i="43"/>
  <c r="W210" i="43"/>
  <c r="W366" i="43"/>
  <c r="M132" i="43"/>
  <c r="F14" i="43"/>
  <c r="F28" i="43" s="1"/>
  <c r="I66" i="43"/>
  <c r="I80" i="43" s="1"/>
  <c r="F80" i="43"/>
  <c r="V40" i="43"/>
  <c r="V288" i="43"/>
  <c r="W262" i="43"/>
  <c r="AD236" i="43"/>
  <c r="AD444" i="43"/>
  <c r="AC262" i="43"/>
  <c r="W340" i="43"/>
  <c r="AD418" i="43"/>
  <c r="V392" i="43"/>
  <c r="AE210" i="43"/>
  <c r="AD366" i="43"/>
  <c r="S118" i="43"/>
  <c r="S132" i="43" s="1"/>
  <c r="L132" i="43"/>
  <c r="C497" i="43"/>
  <c r="E497" i="43"/>
  <c r="D497" i="43"/>
  <c r="B497" i="43"/>
  <c r="F497" i="43"/>
  <c r="G497" i="43"/>
  <c r="H497" i="43"/>
  <c r="W184" i="43"/>
  <c r="AI222" i="43"/>
  <c r="V236" i="43"/>
  <c r="AG288" i="43"/>
  <c r="AI430" i="43"/>
  <c r="V444" i="43"/>
  <c r="V262" i="43"/>
  <c r="AG340" i="43"/>
  <c r="AC418" i="43"/>
  <c r="AD392" i="43"/>
  <c r="AH184" i="43"/>
  <c r="AD314" i="43"/>
  <c r="AI352" i="43"/>
  <c r="V366" i="43"/>
  <c r="N132" i="43"/>
  <c r="Z40" i="43"/>
  <c r="Z54" i="43" s="1"/>
  <c r="Y40" i="43"/>
  <c r="Y54" i="43" s="1"/>
  <c r="N158" i="43"/>
  <c r="M236" i="43"/>
  <c r="M288" i="43"/>
  <c r="O288" i="43"/>
  <c r="M444" i="43"/>
  <c r="R262" i="43"/>
  <c r="N262" i="43"/>
  <c r="Q340" i="43"/>
  <c r="M340" i="43"/>
  <c r="O418" i="43"/>
  <c r="Q418" i="43"/>
  <c r="R418" i="43"/>
  <c r="M392" i="43"/>
  <c r="N184" i="43"/>
  <c r="R184" i="43"/>
  <c r="O314" i="43"/>
  <c r="N314" i="43"/>
  <c r="M210" i="43"/>
  <c r="Q210" i="43"/>
  <c r="O210" i="43"/>
  <c r="N366" i="43"/>
  <c r="O366" i="43"/>
  <c r="R158" i="43"/>
  <c r="M158" i="43"/>
  <c r="Q158" i="43"/>
  <c r="O158" i="43"/>
  <c r="O236" i="43"/>
  <c r="Q236" i="43"/>
  <c r="R236" i="43"/>
  <c r="N236" i="43"/>
  <c r="Q288" i="43"/>
  <c r="R288" i="43"/>
  <c r="N288" i="43"/>
  <c r="O444" i="43"/>
  <c r="Q444" i="43"/>
  <c r="R444" i="43"/>
  <c r="N444" i="43"/>
  <c r="Q262" i="43"/>
  <c r="O262" i="43"/>
  <c r="M262" i="43"/>
  <c r="R340" i="43"/>
  <c r="O340" i="43"/>
  <c r="N340" i="43"/>
  <c r="M418" i="43"/>
  <c r="N418" i="43"/>
  <c r="R392" i="43"/>
  <c r="N392" i="43"/>
  <c r="Q392" i="43"/>
  <c r="O392" i="43"/>
  <c r="O184" i="43"/>
  <c r="Q184" i="43"/>
  <c r="M184" i="43"/>
  <c r="R314" i="43"/>
  <c r="Q314" i="43"/>
  <c r="M314" i="43"/>
  <c r="R210" i="43"/>
  <c r="N210" i="43"/>
  <c r="R366" i="43"/>
  <c r="M366" i="43"/>
  <c r="Q366" i="43"/>
  <c r="AI378" i="43" l="1"/>
  <c r="I497" i="43"/>
  <c r="AI248" i="43"/>
  <c r="D132" i="43"/>
  <c r="C132" i="43"/>
  <c r="S352" i="43"/>
  <c r="S366" i="43" s="1"/>
  <c r="L366" i="43"/>
  <c r="AI314" i="43"/>
  <c r="V315" i="43" s="1"/>
  <c r="AI418" i="43"/>
  <c r="V419" i="43"/>
  <c r="AI196" i="43"/>
  <c r="AH419" i="43"/>
  <c r="V341" i="43"/>
  <c r="AI340" i="43"/>
  <c r="AG341" i="43" s="1"/>
  <c r="AI392" i="43"/>
  <c r="AC393" i="43" s="1"/>
  <c r="AI210" i="43"/>
  <c r="V211" i="43"/>
  <c r="S274" i="43"/>
  <c r="S288" i="43" s="1"/>
  <c r="L288" i="43"/>
  <c r="S248" i="43"/>
  <c r="S262" i="43" s="1"/>
  <c r="L262" i="43"/>
  <c r="S430" i="43"/>
  <c r="S444" i="43" s="1"/>
  <c r="L444" i="43"/>
  <c r="S222" i="43"/>
  <c r="S236" i="43" s="1"/>
  <c r="L236" i="43"/>
  <c r="AD419" i="43"/>
  <c r="AI404" i="43"/>
  <c r="O40" i="43"/>
  <c r="AD341" i="43"/>
  <c r="AI326" i="43"/>
  <c r="AC419" i="43"/>
  <c r="S378" i="43"/>
  <c r="S392" i="43" s="1"/>
  <c r="L392" i="43"/>
  <c r="E132" i="43"/>
  <c r="N40" i="43"/>
  <c r="AI288" i="43"/>
  <c r="AE289" i="43" s="1"/>
  <c r="M40" i="43"/>
  <c r="AI184" i="43"/>
  <c r="V185" i="43"/>
  <c r="AH289" i="43"/>
  <c r="AE419" i="43"/>
  <c r="AE185" i="43"/>
  <c r="S326" i="43"/>
  <c r="S340" i="43" s="1"/>
  <c r="L340" i="43"/>
  <c r="S144" i="43"/>
  <c r="S158" i="43" s="1"/>
  <c r="L158" i="43"/>
  <c r="AI262" i="43"/>
  <c r="W263" i="43" s="1"/>
  <c r="AI236" i="43"/>
  <c r="W341" i="43"/>
  <c r="AI274" i="43"/>
  <c r="W367" i="43"/>
  <c r="AI170" i="43"/>
  <c r="AC158" i="43"/>
  <c r="AC40" i="43"/>
  <c r="AC54" i="43" s="1"/>
  <c r="AG211" i="43"/>
  <c r="AH341" i="43"/>
  <c r="R40" i="43"/>
  <c r="AG263" i="43"/>
  <c r="AG158" i="43"/>
  <c r="AG40" i="43"/>
  <c r="AG54" i="43" s="1"/>
  <c r="AC289" i="43"/>
  <c r="S196" i="43"/>
  <c r="S210" i="43" s="1"/>
  <c r="L210" i="43"/>
  <c r="H132" i="43"/>
  <c r="S300" i="43"/>
  <c r="S314" i="43" s="1"/>
  <c r="L314" i="43"/>
  <c r="S404" i="43"/>
  <c r="S418" i="43" s="1"/>
  <c r="L418" i="43"/>
  <c r="AI366" i="43"/>
  <c r="AE367" i="43" s="1"/>
  <c r="V367" i="43"/>
  <c r="N133" i="43"/>
  <c r="L133" i="43"/>
  <c r="R133" i="43"/>
  <c r="O133" i="43"/>
  <c r="Q133" i="43"/>
  <c r="P133" i="43"/>
  <c r="M133" i="43"/>
  <c r="AD263" i="43"/>
  <c r="AE341" i="43"/>
  <c r="AE237" i="43"/>
  <c r="AG185" i="43"/>
  <c r="AH445" i="43"/>
  <c r="W419" i="43"/>
  <c r="AD158" i="43"/>
  <c r="AD40" i="43"/>
  <c r="AD54" i="43" s="1"/>
  <c r="L40" i="43"/>
  <c r="AD237" i="43"/>
  <c r="V54" i="43"/>
  <c r="AH211" i="43"/>
  <c r="AE158" i="43"/>
  <c r="AE40" i="43"/>
  <c r="AE54" i="43" s="1"/>
  <c r="AC315" i="43"/>
  <c r="W158" i="43"/>
  <c r="W40" i="43"/>
  <c r="W54" i="43" s="1"/>
  <c r="E81" i="43"/>
  <c r="C81" i="43"/>
  <c r="F81" i="43"/>
  <c r="D81" i="43"/>
  <c r="H81" i="43"/>
  <c r="B81" i="43"/>
  <c r="G81" i="43"/>
  <c r="I118" i="43"/>
  <c r="I132" i="43" s="1"/>
  <c r="B132" i="43"/>
  <c r="G132" i="43"/>
  <c r="S170" i="43"/>
  <c r="S184" i="43" s="1"/>
  <c r="L184" i="43"/>
  <c r="AI444" i="43"/>
  <c r="AE445" i="43" s="1"/>
  <c r="AC263" i="43"/>
  <c r="W211" i="43"/>
  <c r="W445" i="43"/>
  <c r="AG237" i="43"/>
  <c r="AH158" i="43"/>
  <c r="AH40" i="43"/>
  <c r="AH54" i="43" s="1"/>
  <c r="Q40" i="43"/>
  <c r="AC341" i="43"/>
  <c r="W289" i="43"/>
  <c r="AI40" i="43" l="1"/>
  <c r="W393" i="43"/>
  <c r="W315" i="43"/>
  <c r="AC445" i="43"/>
  <c r="AH393" i="43"/>
  <c r="AD393" i="43"/>
  <c r="B366" i="43"/>
  <c r="Q159" i="43"/>
  <c r="P159" i="43"/>
  <c r="L159" i="43"/>
  <c r="O159" i="43"/>
  <c r="M159" i="43"/>
  <c r="N159" i="43"/>
  <c r="R159" i="43"/>
  <c r="O367" i="43"/>
  <c r="P367" i="43"/>
  <c r="R367" i="43"/>
  <c r="M367" i="43"/>
  <c r="L367" i="43"/>
  <c r="Q367" i="43"/>
  <c r="N367" i="43"/>
  <c r="B444" i="43"/>
  <c r="G340" i="43"/>
  <c r="E366" i="43"/>
  <c r="G236" i="43"/>
  <c r="H288" i="43"/>
  <c r="H444" i="43"/>
  <c r="C262" i="43"/>
  <c r="B340" i="43"/>
  <c r="D392" i="43"/>
  <c r="G184" i="43"/>
  <c r="C314" i="43"/>
  <c r="H366" i="43"/>
  <c r="M185" i="43"/>
  <c r="P185" i="43"/>
  <c r="O185" i="43"/>
  <c r="N185" i="43"/>
  <c r="R185" i="43"/>
  <c r="Q185" i="43"/>
  <c r="L185" i="43"/>
  <c r="I81" i="43"/>
  <c r="AB367" i="43"/>
  <c r="X367" i="43"/>
  <c r="Y367" i="43"/>
  <c r="AF367" i="43"/>
  <c r="AA367" i="43"/>
  <c r="Z367" i="43"/>
  <c r="O211" i="43"/>
  <c r="R211" i="43"/>
  <c r="P211" i="43"/>
  <c r="M211" i="43"/>
  <c r="N211" i="43"/>
  <c r="Q211" i="43"/>
  <c r="L211" i="43"/>
  <c r="R14" i="43"/>
  <c r="R54" i="43"/>
  <c r="AB211" i="43"/>
  <c r="Z211" i="43"/>
  <c r="Y211" i="43"/>
  <c r="AF211" i="43"/>
  <c r="AA211" i="43"/>
  <c r="X211" i="43"/>
  <c r="AB315" i="43"/>
  <c r="Y315" i="43"/>
  <c r="Z315" i="43"/>
  <c r="AF315" i="43"/>
  <c r="X315" i="43"/>
  <c r="AA315" i="43"/>
  <c r="E288" i="43"/>
  <c r="B184" i="43"/>
  <c r="C210" i="43"/>
  <c r="AE55" i="43"/>
  <c r="Q341" i="43"/>
  <c r="N341" i="43"/>
  <c r="M341" i="43"/>
  <c r="L341" i="43"/>
  <c r="R341" i="43"/>
  <c r="P341" i="43"/>
  <c r="O341" i="43"/>
  <c r="AB185" i="43"/>
  <c r="AA185" i="43"/>
  <c r="X185" i="43"/>
  <c r="AF185" i="43"/>
  <c r="Y185" i="43"/>
  <c r="Z185" i="43"/>
  <c r="L445" i="43"/>
  <c r="P445" i="43"/>
  <c r="R445" i="43"/>
  <c r="Q445" i="43"/>
  <c r="M445" i="43"/>
  <c r="N445" i="43"/>
  <c r="O445" i="43"/>
  <c r="AB393" i="43"/>
  <c r="Z393" i="43"/>
  <c r="X393" i="43"/>
  <c r="Y393" i="43"/>
  <c r="AF393" i="43"/>
  <c r="AA393" i="43"/>
  <c r="D314" i="43"/>
  <c r="O14" i="43"/>
  <c r="O54" i="43"/>
  <c r="B158" i="43"/>
  <c r="H418" i="43"/>
  <c r="C444" i="43"/>
  <c r="C340" i="43"/>
  <c r="C418" i="43"/>
  <c r="H236" i="43"/>
  <c r="D288" i="43"/>
  <c r="D444" i="43"/>
  <c r="H340" i="43"/>
  <c r="D418" i="43"/>
  <c r="G392" i="43"/>
  <c r="C184" i="43"/>
  <c r="B210" i="43"/>
  <c r="C366" i="43"/>
  <c r="L14" i="43"/>
  <c r="S40" i="43"/>
  <c r="L54" i="43"/>
  <c r="O419" i="43"/>
  <c r="R419" i="43"/>
  <c r="N419" i="43"/>
  <c r="L419" i="43"/>
  <c r="M419" i="43"/>
  <c r="Q419" i="43"/>
  <c r="P419" i="43"/>
  <c r="AB237" i="43"/>
  <c r="X237" i="43"/>
  <c r="Z237" i="43"/>
  <c r="Y237" i="43"/>
  <c r="AA237" i="43"/>
  <c r="AF237" i="43"/>
  <c r="M14" i="43"/>
  <c r="M54" i="43"/>
  <c r="P393" i="43"/>
  <c r="Q393" i="43"/>
  <c r="O393" i="43"/>
  <c r="M393" i="43"/>
  <c r="N393" i="43"/>
  <c r="L393" i="43"/>
  <c r="R393" i="43"/>
  <c r="AE315" i="43"/>
  <c r="AD445" i="43"/>
  <c r="V393" i="43"/>
  <c r="W185" i="43"/>
  <c r="AI185" i="43" s="1"/>
  <c r="H184" i="43"/>
  <c r="B236" i="43"/>
  <c r="C392" i="43"/>
  <c r="G210" i="43"/>
  <c r="V237" i="43"/>
  <c r="AD367" i="43"/>
  <c r="AB289" i="43"/>
  <c r="X289" i="43"/>
  <c r="Z289" i="43"/>
  <c r="AF289" i="43"/>
  <c r="Y289" i="43"/>
  <c r="AA289" i="43"/>
  <c r="AD211" i="43"/>
  <c r="O263" i="43"/>
  <c r="P263" i="43"/>
  <c r="M263" i="43"/>
  <c r="R263" i="43"/>
  <c r="L263" i="43"/>
  <c r="Q263" i="43"/>
  <c r="N263" i="43"/>
  <c r="AC367" i="43"/>
  <c r="AI158" i="43"/>
  <c r="W159" i="43" s="1"/>
  <c r="AG289" i="43"/>
  <c r="C288" i="43"/>
  <c r="AI315" i="43"/>
  <c r="B314" i="43"/>
  <c r="H262" i="43"/>
  <c r="H96" i="43"/>
  <c r="H600" i="43"/>
  <c r="I144" i="43"/>
  <c r="I158" i="43" s="1"/>
  <c r="D236" i="43"/>
  <c r="E444" i="43"/>
  <c r="G262" i="43"/>
  <c r="E340" i="43"/>
  <c r="B392" i="43"/>
  <c r="E392" i="43"/>
  <c r="H314" i="43"/>
  <c r="H210" i="43"/>
  <c r="G366" i="43"/>
  <c r="F133" i="43"/>
  <c r="H133" i="43"/>
  <c r="E133" i="43"/>
  <c r="G133" i="43"/>
  <c r="B133" i="43"/>
  <c r="C133" i="43"/>
  <c r="D133" i="43"/>
  <c r="AD159" i="43"/>
  <c r="N315" i="43"/>
  <c r="M315" i="43"/>
  <c r="L315" i="43"/>
  <c r="O315" i="43"/>
  <c r="P315" i="43"/>
  <c r="R315" i="43"/>
  <c r="Q315" i="43"/>
  <c r="AG159" i="43"/>
  <c r="AB263" i="43"/>
  <c r="Z263" i="43"/>
  <c r="AF263" i="43"/>
  <c r="X263" i="43"/>
  <c r="Y263" i="43"/>
  <c r="AA263" i="43"/>
  <c r="AH367" i="43"/>
  <c r="V289" i="43"/>
  <c r="AD289" i="43"/>
  <c r="AE211" i="43"/>
  <c r="AE263" i="43"/>
  <c r="AG445" i="43"/>
  <c r="AD315" i="43"/>
  <c r="I590" i="43"/>
  <c r="G418" i="43"/>
  <c r="AI54" i="43"/>
  <c r="AD55" i="43" s="1"/>
  <c r="V55" i="43"/>
  <c r="Q237" i="43"/>
  <c r="O237" i="43"/>
  <c r="L237" i="43"/>
  <c r="P237" i="43"/>
  <c r="N237" i="43"/>
  <c r="M237" i="43"/>
  <c r="R237" i="43"/>
  <c r="B288" i="43"/>
  <c r="B262" i="43"/>
  <c r="B418" i="43"/>
  <c r="C236" i="43"/>
  <c r="E418" i="43"/>
  <c r="D184" i="43"/>
  <c r="E314" i="43"/>
  <c r="E210" i="43"/>
  <c r="Q14" i="43"/>
  <c r="Q54" i="43"/>
  <c r="V445" i="43"/>
  <c r="B40" i="43"/>
  <c r="AC211" i="43"/>
  <c r="S133" i="43"/>
  <c r="AE393" i="43"/>
  <c r="AC185" i="43"/>
  <c r="V263" i="43"/>
  <c r="AH263" i="43"/>
  <c r="AH185" i="43"/>
  <c r="AH237" i="43"/>
  <c r="AH315" i="43"/>
  <c r="D262" i="43"/>
  <c r="D366" i="43"/>
  <c r="G600" i="43"/>
  <c r="E236" i="43"/>
  <c r="G288" i="43"/>
  <c r="G444" i="43"/>
  <c r="E262" i="43"/>
  <c r="D340" i="43"/>
  <c r="H392" i="43"/>
  <c r="E184" i="43"/>
  <c r="G314" i="43"/>
  <c r="D210" i="43"/>
  <c r="AH55" i="43"/>
  <c r="AB445" i="43"/>
  <c r="Y445" i="43"/>
  <c r="X445" i="43"/>
  <c r="AA445" i="43"/>
  <c r="AF445" i="43"/>
  <c r="Z445" i="43"/>
  <c r="AG367" i="43"/>
  <c r="W55" i="43"/>
  <c r="W237" i="43"/>
  <c r="AC237" i="43"/>
  <c r="N14" i="43"/>
  <c r="N54" i="43"/>
  <c r="AG393" i="43"/>
  <c r="AD185" i="43"/>
  <c r="P289" i="43"/>
  <c r="N289" i="43"/>
  <c r="M289" i="43"/>
  <c r="Q289" i="43"/>
  <c r="L289" i="43"/>
  <c r="R289" i="43"/>
  <c r="O289" i="43"/>
  <c r="AB341" i="43"/>
  <c r="AF341" i="43"/>
  <c r="AA341" i="43"/>
  <c r="X341" i="43"/>
  <c r="Y341" i="43"/>
  <c r="Z341" i="43"/>
  <c r="AB419" i="43"/>
  <c r="AG419" i="43"/>
  <c r="X419" i="43"/>
  <c r="Z419" i="43"/>
  <c r="AA419" i="43"/>
  <c r="AF419" i="43"/>
  <c r="Y419" i="43"/>
  <c r="AG315" i="43"/>
  <c r="AI341" i="43" l="1"/>
  <c r="S237" i="43"/>
  <c r="AI419" i="43"/>
  <c r="I222" i="43"/>
  <c r="I236" i="43" s="1"/>
  <c r="F237" i="43" s="1"/>
  <c r="AH159" i="43"/>
  <c r="AI367" i="43"/>
  <c r="AG55" i="43"/>
  <c r="AI211" i="43"/>
  <c r="S211" i="43"/>
  <c r="I300" i="43"/>
  <c r="I314" i="43" s="1"/>
  <c r="D315" i="43" s="1"/>
  <c r="AI445" i="43"/>
  <c r="I248" i="43"/>
  <c r="I262" i="43" s="1"/>
  <c r="E158" i="43"/>
  <c r="E40" i="43"/>
  <c r="I40" i="43" s="1"/>
  <c r="I54" i="43" s="1"/>
  <c r="S263" i="43"/>
  <c r="S393" i="43"/>
  <c r="AE159" i="43"/>
  <c r="Q600" i="43"/>
  <c r="E315" i="43"/>
  <c r="C315" i="43"/>
  <c r="G315" i="43"/>
  <c r="H315" i="43"/>
  <c r="F315" i="43"/>
  <c r="B315" i="43"/>
  <c r="C158" i="43"/>
  <c r="C40" i="43"/>
  <c r="I133" i="43"/>
  <c r="S419" i="43"/>
  <c r="S445" i="43"/>
  <c r="S367" i="43"/>
  <c r="R96" i="43"/>
  <c r="R600" i="43"/>
  <c r="AI263" i="43"/>
  <c r="I274" i="43"/>
  <c r="I288" i="43" s="1"/>
  <c r="S159" i="43"/>
  <c r="G237" i="43"/>
  <c r="E237" i="43"/>
  <c r="D237" i="43"/>
  <c r="C237" i="43"/>
  <c r="B237" i="43"/>
  <c r="D158" i="43"/>
  <c r="D159" i="43" s="1"/>
  <c r="D40" i="43"/>
  <c r="H158" i="43"/>
  <c r="H159" i="43" s="1"/>
  <c r="H40" i="43"/>
  <c r="AB55" i="43"/>
  <c r="Z55" i="43"/>
  <c r="X55" i="43"/>
  <c r="Y55" i="43"/>
  <c r="AF55" i="43"/>
  <c r="AA55" i="43"/>
  <c r="S315" i="43"/>
  <c r="H18" i="43"/>
  <c r="G158" i="43"/>
  <c r="G159" i="43" s="1"/>
  <c r="G40" i="43"/>
  <c r="S341" i="43"/>
  <c r="I170" i="43"/>
  <c r="I184" i="43" s="1"/>
  <c r="B14" i="43"/>
  <c r="B54" i="43"/>
  <c r="I378" i="43"/>
  <c r="I392" i="43" s="1"/>
  <c r="AB159" i="43"/>
  <c r="X159" i="43"/>
  <c r="Z159" i="43"/>
  <c r="AF159" i="43"/>
  <c r="AA159" i="43"/>
  <c r="Y159" i="43"/>
  <c r="V159" i="43"/>
  <c r="AI393" i="43"/>
  <c r="I196" i="43"/>
  <c r="I210" i="43" s="1"/>
  <c r="C159" i="43"/>
  <c r="F159" i="43"/>
  <c r="E159" i="43"/>
  <c r="B159" i="43"/>
  <c r="S289" i="43"/>
  <c r="AI289" i="43"/>
  <c r="AC159" i="43"/>
  <c r="AI237" i="43"/>
  <c r="I404" i="43"/>
  <c r="I418" i="43" s="1"/>
  <c r="AC55" i="43"/>
  <c r="AJ40" i="43"/>
  <c r="S54" i="43"/>
  <c r="S185" i="43"/>
  <c r="I326" i="43"/>
  <c r="I340" i="43" s="1"/>
  <c r="I430" i="43"/>
  <c r="I444" i="43" s="1"/>
  <c r="I352" i="43"/>
  <c r="I366" i="43" s="1"/>
  <c r="AI55" i="43" l="1"/>
  <c r="H237" i="43"/>
  <c r="F55" i="43"/>
  <c r="B55" i="43"/>
  <c r="G445" i="43"/>
  <c r="C445" i="43"/>
  <c r="E445" i="43"/>
  <c r="H445" i="43"/>
  <c r="D445" i="43"/>
  <c r="B445" i="43"/>
  <c r="F445" i="43"/>
  <c r="D14" i="43"/>
  <c r="D54" i="43"/>
  <c r="D55" i="43" s="1"/>
  <c r="I315" i="43"/>
  <c r="E341" i="43"/>
  <c r="G341" i="43"/>
  <c r="B341" i="43"/>
  <c r="D341" i="43"/>
  <c r="F341" i="43"/>
  <c r="H341" i="43"/>
  <c r="C341" i="43"/>
  <c r="G185" i="43"/>
  <c r="C185" i="43"/>
  <c r="B185" i="43"/>
  <c r="F185" i="43"/>
  <c r="E185" i="43"/>
  <c r="D185" i="43"/>
  <c r="H185" i="43"/>
  <c r="I237" i="43"/>
  <c r="O55" i="43"/>
  <c r="P55" i="43"/>
  <c r="R55" i="43"/>
  <c r="AJ54" i="43"/>
  <c r="L55" i="43"/>
  <c r="Q55" i="43"/>
  <c r="M55" i="43"/>
  <c r="N55" i="43"/>
  <c r="G14" i="43"/>
  <c r="G54" i="43"/>
  <c r="G55" i="43" s="1"/>
  <c r="E289" i="43"/>
  <c r="D289" i="43"/>
  <c r="H289" i="43"/>
  <c r="C289" i="43"/>
  <c r="B289" i="43"/>
  <c r="G289" i="43"/>
  <c r="F289" i="43"/>
  <c r="C14" i="43"/>
  <c r="C54" i="43"/>
  <c r="C55" i="43" s="1"/>
  <c r="E14" i="43"/>
  <c r="E54" i="43"/>
  <c r="E55" i="43" s="1"/>
  <c r="H211" i="43"/>
  <c r="D211" i="43"/>
  <c r="G211" i="43"/>
  <c r="E211" i="43"/>
  <c r="C211" i="43"/>
  <c r="F211" i="43"/>
  <c r="B211" i="43"/>
  <c r="I159" i="43"/>
  <c r="F393" i="43"/>
  <c r="C393" i="43"/>
  <c r="D393" i="43"/>
  <c r="E393" i="43"/>
  <c r="G393" i="43"/>
  <c r="B393" i="43"/>
  <c r="H393" i="43"/>
  <c r="B263" i="43"/>
  <c r="G263" i="43"/>
  <c r="E263" i="43"/>
  <c r="C263" i="43"/>
  <c r="F263" i="43"/>
  <c r="D263" i="43"/>
  <c r="H263" i="43"/>
  <c r="C367" i="43"/>
  <c r="D367" i="43"/>
  <c r="B367" i="43"/>
  <c r="G367" i="43"/>
  <c r="E367" i="43"/>
  <c r="H367" i="43"/>
  <c r="F367" i="43"/>
  <c r="D419" i="43"/>
  <c r="B419" i="43"/>
  <c r="C419" i="43"/>
  <c r="G419" i="43"/>
  <c r="E419" i="43"/>
  <c r="H419" i="43"/>
  <c r="F419" i="43"/>
  <c r="AI159" i="43"/>
  <c r="H14" i="43"/>
  <c r="H54" i="43"/>
  <c r="H55" i="43" s="1"/>
  <c r="R18" i="43"/>
  <c r="I289" i="43" l="1"/>
  <c r="I14" i="43"/>
  <c r="I367" i="43"/>
  <c r="I263" i="43"/>
  <c r="S55" i="43"/>
  <c r="AJ55" i="43" s="1"/>
  <c r="I341" i="43"/>
  <c r="I445" i="43"/>
  <c r="I393" i="43"/>
  <c r="I185" i="43"/>
  <c r="I419" i="43"/>
  <c r="I55" i="43"/>
  <c r="I211" i="43"/>
  <c r="C90" i="43" l="1"/>
  <c r="C12" i="43" s="1"/>
  <c r="I584" i="43" l="1"/>
  <c r="M90" i="43"/>
  <c r="M12" i="43" s="1"/>
  <c r="S584" i="43" l="1"/>
  <c r="E89" i="43" l="1"/>
  <c r="I583" i="43"/>
  <c r="C89" i="43"/>
  <c r="S583" i="43" l="1"/>
  <c r="E11" i="43"/>
  <c r="C11" i="43"/>
  <c r="O89" i="43"/>
  <c r="M89" i="43"/>
  <c r="O11" i="43" l="1"/>
  <c r="M11" i="43"/>
  <c r="D100" i="43"/>
  <c r="D22" i="43" s="1"/>
  <c r="N100" i="43" l="1"/>
  <c r="N22" i="43" s="1"/>
  <c r="E95" i="43" l="1"/>
  <c r="E600" i="43"/>
  <c r="C95" i="43"/>
  <c r="C600" i="43"/>
  <c r="B100" i="43"/>
  <c r="I594" i="43"/>
  <c r="I589" i="43"/>
  <c r="O95" i="43" l="1"/>
  <c r="O600" i="43"/>
  <c r="M95" i="43"/>
  <c r="M600" i="43"/>
  <c r="C17" i="43"/>
  <c r="L100" i="43"/>
  <c r="S594" i="43"/>
  <c r="I100" i="43"/>
  <c r="B22" i="43"/>
  <c r="I22" i="43" s="1"/>
  <c r="S589" i="43"/>
  <c r="E17" i="43"/>
  <c r="S100" i="43" l="1"/>
  <c r="L22" i="43"/>
  <c r="S22" i="43" s="1"/>
  <c r="T22" i="43" s="1"/>
  <c r="M17" i="43"/>
  <c r="O17" i="43"/>
  <c r="I516" i="42" l="1"/>
  <c r="I464" i="42"/>
  <c r="I568" i="42"/>
  <c r="I542" i="42"/>
  <c r="I490" i="42"/>
  <c r="F74" i="42" l="1"/>
  <c r="P100" i="42"/>
  <c r="P22" i="42" s="1"/>
  <c r="F22" i="42" l="1"/>
  <c r="I74" i="42"/>
  <c r="I560" i="42" l="1"/>
  <c r="G91" i="42" l="1"/>
  <c r="C91" i="42"/>
  <c r="H91" i="42"/>
  <c r="M91" i="42" l="1"/>
  <c r="Q91" i="42"/>
  <c r="R91" i="42"/>
  <c r="F91" i="42" l="1"/>
  <c r="F106" i="42" s="1"/>
  <c r="F652" i="42"/>
  <c r="I637" i="42"/>
  <c r="B91" i="42"/>
  <c r="P91" i="42" l="1"/>
  <c r="P652" i="42"/>
  <c r="S637" i="42"/>
  <c r="L91" i="42"/>
  <c r="I459" i="42" l="1"/>
  <c r="I563" i="42"/>
  <c r="I537" i="42"/>
  <c r="I561" i="42" l="1"/>
  <c r="I574" i="42" s="1"/>
  <c r="F67" i="42"/>
  <c r="F574" i="42"/>
  <c r="P93" i="42" l="1"/>
  <c r="F15" i="42"/>
  <c r="I67" i="42"/>
  <c r="D575" i="42"/>
  <c r="B575" i="42"/>
  <c r="C575" i="42"/>
  <c r="F575" i="42"/>
  <c r="E575" i="42"/>
  <c r="H575" i="42"/>
  <c r="G575" i="42"/>
  <c r="I575" i="42" l="1"/>
  <c r="G99" i="42"/>
  <c r="C99" i="42"/>
  <c r="H99" i="42"/>
  <c r="M99" i="42" l="1"/>
  <c r="R99" i="42"/>
  <c r="Q99" i="42"/>
  <c r="H86" i="42"/>
  <c r="H8" i="42" s="1"/>
  <c r="C86" i="42"/>
  <c r="C8" i="42" s="1"/>
  <c r="E86" i="42"/>
  <c r="E8" i="42" s="1"/>
  <c r="G86" i="42"/>
  <c r="G8" i="42" s="1"/>
  <c r="O86" i="42" l="1"/>
  <c r="O8" i="42" s="1"/>
  <c r="R86" i="42"/>
  <c r="R8" i="42" s="1"/>
  <c r="Q86" i="42"/>
  <c r="Q8" i="42" s="1"/>
  <c r="M86" i="42"/>
  <c r="M8" i="42" s="1"/>
  <c r="I632" i="42"/>
  <c r="S632" i="42" l="1"/>
  <c r="I592" i="42" l="1"/>
  <c r="F59" i="42" l="1"/>
  <c r="I449" i="42"/>
  <c r="P85" i="42" l="1"/>
  <c r="F72" i="42"/>
  <c r="I462" i="42"/>
  <c r="F60" i="42"/>
  <c r="I450" i="42"/>
  <c r="F7" i="42"/>
  <c r="I59" i="42"/>
  <c r="G94" i="42"/>
  <c r="H94" i="42"/>
  <c r="G87" i="42"/>
  <c r="G9" i="42" s="1"/>
  <c r="H87" i="42"/>
  <c r="H9" i="42" s="1"/>
  <c r="E87" i="42"/>
  <c r="E9" i="42" s="1"/>
  <c r="C87" i="42"/>
  <c r="C9" i="42" s="1"/>
  <c r="H95" i="42"/>
  <c r="G95" i="42"/>
  <c r="C96" i="42"/>
  <c r="H97" i="42"/>
  <c r="H19" i="42" s="1"/>
  <c r="E97" i="42"/>
  <c r="E19" i="42" s="1"/>
  <c r="G97" i="42"/>
  <c r="G19" i="42" s="1"/>
  <c r="C98" i="42"/>
  <c r="C20" i="42" s="1"/>
  <c r="H98" i="42"/>
  <c r="H20" i="42" s="1"/>
  <c r="G98" i="42"/>
  <c r="G20" i="42" s="1"/>
  <c r="E98" i="42"/>
  <c r="E20" i="42" s="1"/>
  <c r="E90" i="42"/>
  <c r="E12" i="42" s="1"/>
  <c r="G90" i="42"/>
  <c r="G12" i="42" s="1"/>
  <c r="H90" i="42"/>
  <c r="H12" i="42" s="1"/>
  <c r="G89" i="42"/>
  <c r="G11" i="42" s="1"/>
  <c r="H89" i="42"/>
  <c r="H11" i="42" s="1"/>
  <c r="P98" i="42" l="1"/>
  <c r="S592" i="42"/>
  <c r="F8" i="42"/>
  <c r="I60" i="42"/>
  <c r="I460" i="42"/>
  <c r="F20" i="42"/>
  <c r="I72" i="42"/>
  <c r="P7" i="42"/>
  <c r="Q89" i="42"/>
  <c r="Q11" i="42" s="1"/>
  <c r="I636" i="42"/>
  <c r="Q98" i="42"/>
  <c r="Q20" i="42" s="1"/>
  <c r="R98" i="42"/>
  <c r="R20" i="42" s="1"/>
  <c r="Q97" i="42"/>
  <c r="Q19" i="42" s="1"/>
  <c r="I643" i="42"/>
  <c r="R97" i="42"/>
  <c r="R19" i="42" s="1"/>
  <c r="R95" i="42"/>
  <c r="O87" i="42"/>
  <c r="O9" i="42" s="1"/>
  <c r="R87" i="42"/>
  <c r="R9" i="42" s="1"/>
  <c r="Q87" i="42"/>
  <c r="Q9" i="42" s="1"/>
  <c r="I640" i="42"/>
  <c r="I635" i="42"/>
  <c r="R89" i="42"/>
  <c r="R11" i="42" s="1"/>
  <c r="R90" i="42"/>
  <c r="R12" i="42" s="1"/>
  <c r="Q90" i="42"/>
  <c r="Q12" i="42" s="1"/>
  <c r="O90" i="42"/>
  <c r="O12" i="42" s="1"/>
  <c r="O98" i="42"/>
  <c r="O20" i="42" s="1"/>
  <c r="I644" i="42"/>
  <c r="M98" i="42"/>
  <c r="M20" i="42" s="1"/>
  <c r="O97" i="42"/>
  <c r="O19" i="42" s="1"/>
  <c r="I642" i="42"/>
  <c r="M96" i="42"/>
  <c r="Q95" i="42"/>
  <c r="I641" i="42"/>
  <c r="M87" i="42"/>
  <c r="M9" i="42" s="1"/>
  <c r="I633" i="42"/>
  <c r="R94" i="42"/>
  <c r="Q94" i="42"/>
  <c r="E85" i="42" l="1"/>
  <c r="P86" i="42"/>
  <c r="G85" i="42"/>
  <c r="I631" i="42"/>
  <c r="H85" i="42"/>
  <c r="C85" i="42"/>
  <c r="I511" i="42"/>
  <c r="S642" i="42"/>
  <c r="S635" i="42"/>
  <c r="S643" i="42"/>
  <c r="S636" i="42"/>
  <c r="S633" i="42"/>
  <c r="S641" i="42"/>
  <c r="S644" i="42"/>
  <c r="S640" i="42"/>
  <c r="P95" i="42"/>
  <c r="G7" i="42" l="1"/>
  <c r="M85" i="42"/>
  <c r="C7" i="42"/>
  <c r="O85" i="42"/>
  <c r="Q85" i="42"/>
  <c r="P8" i="42"/>
  <c r="S631" i="42"/>
  <c r="H7" i="42"/>
  <c r="E7" i="42"/>
  <c r="R85" i="42"/>
  <c r="R7" i="42" l="1"/>
  <c r="M7" i="42"/>
  <c r="Q7" i="42"/>
  <c r="I512" i="42"/>
  <c r="I522" i="42" s="1"/>
  <c r="F522" i="42"/>
  <c r="O7" i="42"/>
  <c r="D523" i="42" l="1"/>
  <c r="C523" i="42"/>
  <c r="E523" i="42"/>
  <c r="F523" i="42"/>
  <c r="G523" i="42"/>
  <c r="B523" i="42"/>
  <c r="I523" i="42" s="1"/>
  <c r="H523" i="42"/>
  <c r="C97" i="42"/>
  <c r="C19" i="42" s="1"/>
  <c r="M97" i="42" l="1"/>
  <c r="M19" i="42" s="1"/>
  <c r="AI198" i="42" l="1"/>
  <c r="I591" i="42"/>
  <c r="AE42" i="42"/>
  <c r="AH42" i="42"/>
  <c r="Z42" i="42"/>
  <c r="AC42" i="42"/>
  <c r="W42" i="42"/>
  <c r="AI224" i="42"/>
  <c r="AI276" i="42"/>
  <c r="AD42" i="42"/>
  <c r="AI406" i="42"/>
  <c r="AI302" i="42"/>
  <c r="AF42" i="42"/>
  <c r="AA42" i="42"/>
  <c r="Y42" i="42"/>
  <c r="AI172" i="42"/>
  <c r="V42" i="42"/>
  <c r="AI120" i="42"/>
  <c r="AI380" i="42"/>
  <c r="AI328" i="42"/>
  <c r="AG42" i="42"/>
  <c r="AI432" i="42"/>
  <c r="AD44" i="42"/>
  <c r="AI250" i="42" l="1"/>
  <c r="X42" i="42"/>
  <c r="AI146" i="42"/>
  <c r="AI354" i="42"/>
  <c r="AA44" i="42"/>
  <c r="V44" i="42"/>
  <c r="AI122" i="42"/>
  <c r="L42" i="42"/>
  <c r="S120" i="42"/>
  <c r="AE44" i="42"/>
  <c r="Z44" i="42"/>
  <c r="AI408" i="42"/>
  <c r="S172" i="42"/>
  <c r="AI42" i="42"/>
  <c r="AH44" i="42"/>
  <c r="AC44" i="42"/>
  <c r="AI174" i="42"/>
  <c r="W44" i="42"/>
  <c r="AI148" i="42"/>
  <c r="AI200" i="42"/>
  <c r="S591" i="42"/>
  <c r="Q42" i="42"/>
  <c r="Q16" i="42" s="1"/>
  <c r="M42" i="42"/>
  <c r="N42" i="42"/>
  <c r="AG44" i="42"/>
  <c r="AI252" i="42"/>
  <c r="AI226" i="42"/>
  <c r="X44" i="42"/>
  <c r="AI382" i="42"/>
  <c r="R42" i="42" l="1"/>
  <c r="R16" i="42" s="1"/>
  <c r="S146" i="42"/>
  <c r="AI434" i="42"/>
  <c r="S380" i="42"/>
  <c r="S198" i="42"/>
  <c r="S328" i="42"/>
  <c r="AI304" i="42"/>
  <c r="S302" i="42"/>
  <c r="S432" i="42"/>
  <c r="AI330" i="42"/>
  <c r="AF44" i="42"/>
  <c r="AI278" i="42"/>
  <c r="S224" i="42"/>
  <c r="S406" i="42"/>
  <c r="Y44" i="42"/>
  <c r="AI44" i="42" s="1"/>
  <c r="O42" i="42"/>
  <c r="S42" i="42" s="1"/>
  <c r="AJ42" i="42" s="1"/>
  <c r="S250" i="42"/>
  <c r="S354" i="42"/>
  <c r="S276" i="42"/>
  <c r="AI356" i="42"/>
  <c r="I302" i="42"/>
  <c r="I432" i="42"/>
  <c r="S278" i="42"/>
  <c r="I354" i="42"/>
  <c r="I276" i="42"/>
  <c r="L44" i="42"/>
  <c r="S122" i="42"/>
  <c r="I198" i="42"/>
  <c r="C42" i="42"/>
  <c r="I146" i="42"/>
  <c r="E42" i="42"/>
  <c r="I328" i="42"/>
  <c r="I406" i="42"/>
  <c r="H42" i="42"/>
  <c r="H16" i="42" s="1"/>
  <c r="I224" i="42"/>
  <c r="I380" i="42"/>
  <c r="G42" i="42"/>
  <c r="G16" i="42" s="1"/>
  <c r="I172" i="42"/>
  <c r="S382" i="42"/>
  <c r="S226" i="42"/>
  <c r="D42" i="42"/>
  <c r="I250" i="42"/>
  <c r="S200" i="42"/>
  <c r="S330" i="42"/>
  <c r="S356" i="42"/>
  <c r="R44" i="42"/>
  <c r="AH48" i="42" l="1"/>
  <c r="O44" i="42"/>
  <c r="N44" i="42"/>
  <c r="S174" i="42"/>
  <c r="AA48" i="42"/>
  <c r="S434" i="42"/>
  <c r="S304" i="42"/>
  <c r="S408" i="42"/>
  <c r="S252" i="42"/>
  <c r="S148" i="42"/>
  <c r="Z48" i="42"/>
  <c r="Q44" i="42"/>
  <c r="V43" i="42"/>
  <c r="AI121" i="42"/>
  <c r="AI308" i="42"/>
  <c r="AC48" i="42"/>
  <c r="AG48" i="42"/>
  <c r="D44" i="42"/>
  <c r="AG43" i="42"/>
  <c r="AI303" i="42"/>
  <c r="I304" i="42"/>
  <c r="I226" i="42"/>
  <c r="M44" i="42"/>
  <c r="M18" i="42" s="1"/>
  <c r="I120" i="42"/>
  <c r="AD43" i="42"/>
  <c r="I408" i="42"/>
  <c r="B42" i="42"/>
  <c r="AI204" i="42"/>
  <c r="I252" i="42"/>
  <c r="I356" i="42"/>
  <c r="AC43" i="42"/>
  <c r="AF48" i="42"/>
  <c r="G44" i="42"/>
  <c r="I174" i="42"/>
  <c r="I434" i="42"/>
  <c r="AI230" i="42"/>
  <c r="AI438" i="42"/>
  <c r="AI407" i="42"/>
  <c r="AE48" i="42"/>
  <c r="AH43" i="42"/>
  <c r="AE43" i="42"/>
  <c r="AI433" i="42"/>
  <c r="I148" i="42"/>
  <c r="H44" i="42"/>
  <c r="I382" i="42"/>
  <c r="V48" i="42"/>
  <c r="AI126" i="42"/>
  <c r="AI386" i="42"/>
  <c r="W48" i="42"/>
  <c r="AI381" i="42"/>
  <c r="AA43" i="42"/>
  <c r="AI334" i="42"/>
  <c r="AI412" i="42"/>
  <c r="AI329" i="42"/>
  <c r="I278" i="42"/>
  <c r="E44" i="42"/>
  <c r="AI355" i="42"/>
  <c r="I200" i="42"/>
  <c r="AD48" i="42"/>
  <c r="AI225" i="42"/>
  <c r="W43" i="42"/>
  <c r="Z43" i="42"/>
  <c r="AI282" i="42"/>
  <c r="AI199" i="42"/>
  <c r="I330" i="42"/>
  <c r="C44" i="42"/>
  <c r="C18" i="42" s="1"/>
  <c r="AI360" i="42" l="1"/>
  <c r="AI277" i="42"/>
  <c r="AF43" i="42"/>
  <c r="Y43" i="42"/>
  <c r="X43" i="42"/>
  <c r="AI173" i="42"/>
  <c r="AI256" i="42"/>
  <c r="AI251" i="42"/>
  <c r="AI178" i="42"/>
  <c r="I42" i="42"/>
  <c r="S303" i="42"/>
  <c r="S386" i="42"/>
  <c r="I122" i="42"/>
  <c r="Y48" i="42"/>
  <c r="L48" i="42"/>
  <c r="S126" i="42"/>
  <c r="B44" i="42"/>
  <c r="AI43" i="42"/>
  <c r="L43" i="42"/>
  <c r="S121" i="42"/>
  <c r="AI147" i="42"/>
  <c r="S44" i="42"/>
  <c r="AJ44" i="42" s="1"/>
  <c r="S282" i="42"/>
  <c r="S225" i="42"/>
  <c r="X48" i="42"/>
  <c r="Q48" i="42" l="1"/>
  <c r="Q22" i="42" s="1"/>
  <c r="R43" i="42"/>
  <c r="R17" i="42" s="1"/>
  <c r="N43" i="42"/>
  <c r="S251" i="42"/>
  <c r="S199" i="42"/>
  <c r="S355" i="42"/>
  <c r="S334" i="42"/>
  <c r="S147" i="42"/>
  <c r="S412" i="42"/>
  <c r="S407" i="42"/>
  <c r="O43" i="42"/>
  <c r="N48" i="42"/>
  <c r="Q43" i="42"/>
  <c r="Q17" i="42" s="1"/>
  <c r="R48" i="42"/>
  <c r="R22" i="42" s="1"/>
  <c r="S277" i="42"/>
  <c r="S433" i="42"/>
  <c r="S381" i="42"/>
  <c r="S329" i="42"/>
  <c r="O48" i="42"/>
  <c r="O22" i="42" s="1"/>
  <c r="S308" i="42"/>
  <c r="S438" i="42"/>
  <c r="I360" i="42"/>
  <c r="I303" i="42"/>
  <c r="H43" i="42"/>
  <c r="H17" i="42" s="1"/>
  <c r="M48" i="42"/>
  <c r="M22" i="42" s="1"/>
  <c r="I277" i="42"/>
  <c r="I308" i="42"/>
  <c r="E48" i="42"/>
  <c r="E22" i="42" s="1"/>
  <c r="I44" i="42"/>
  <c r="I173" i="42"/>
  <c r="D48" i="42"/>
  <c r="I251" i="42"/>
  <c r="I329" i="42"/>
  <c r="S230" i="42"/>
  <c r="S178" i="42"/>
  <c r="I412" i="42"/>
  <c r="I225" i="42"/>
  <c r="I355" i="42"/>
  <c r="I438" i="42"/>
  <c r="S173" i="42"/>
  <c r="S360" i="42"/>
  <c r="I282" i="42"/>
  <c r="G48" i="42"/>
  <c r="G22" i="42" s="1"/>
  <c r="I230" i="42"/>
  <c r="E43" i="42"/>
  <c r="I204" i="42"/>
  <c r="I381" i="42"/>
  <c r="I433" i="42"/>
  <c r="I178" i="42"/>
  <c r="I407" i="42"/>
  <c r="D43" i="42"/>
  <c r="I386" i="42"/>
  <c r="C43" i="42"/>
  <c r="C48" i="42"/>
  <c r="C22" i="42" s="1"/>
  <c r="H48" i="42"/>
  <c r="H22" i="42" s="1"/>
  <c r="G43" i="42"/>
  <c r="G17" i="42" s="1"/>
  <c r="I199" i="42"/>
  <c r="S204" i="42"/>
  <c r="I334" i="42"/>
  <c r="I256" i="42"/>
  <c r="I147" i="42"/>
  <c r="M43" i="42"/>
  <c r="AI48" i="42"/>
  <c r="S256" i="42"/>
  <c r="S48" i="42" l="1"/>
  <c r="I126" i="42"/>
  <c r="AJ48" i="42"/>
  <c r="I121" i="42"/>
  <c r="B48" i="42"/>
  <c r="B43" i="42"/>
  <c r="S43" i="42"/>
  <c r="AJ43" i="42" s="1"/>
  <c r="I486" i="42"/>
  <c r="F70" i="42"/>
  <c r="I43" i="42" l="1"/>
  <c r="I48" i="42"/>
  <c r="F18" i="42"/>
  <c r="I70" i="42"/>
  <c r="I579" i="42" l="1"/>
  <c r="S579" i="42" l="1"/>
  <c r="C94" i="42" l="1"/>
  <c r="C16" i="42" s="1"/>
  <c r="E94" i="42"/>
  <c r="E16" i="42" s="1"/>
  <c r="E93" i="42" l="1"/>
  <c r="I587" i="42"/>
  <c r="M94" i="42"/>
  <c r="M16" i="42" s="1"/>
  <c r="O94" i="42"/>
  <c r="O16" i="42" s="1"/>
  <c r="I588" i="42" l="1"/>
  <c r="O93" i="42"/>
  <c r="S587" i="42"/>
  <c r="I93" i="42"/>
  <c r="E15" i="42"/>
  <c r="I15" i="42" s="1"/>
  <c r="S588" i="42" l="1"/>
  <c r="S93" i="42"/>
  <c r="O15" i="42"/>
  <c r="C90" i="42"/>
  <c r="C12" i="42" s="1"/>
  <c r="I584" i="42" l="1"/>
  <c r="E92" i="42"/>
  <c r="M90" i="42"/>
  <c r="M12" i="42" s="1"/>
  <c r="E91" i="42"/>
  <c r="S584" i="42" l="1"/>
  <c r="X39" i="42"/>
  <c r="V39" i="42"/>
  <c r="AI117" i="42"/>
  <c r="AI143" i="42"/>
  <c r="D92" i="42"/>
  <c r="I92" i="42" s="1"/>
  <c r="I586" i="42"/>
  <c r="AH39" i="42"/>
  <c r="AF39" i="42"/>
  <c r="AI299" i="42"/>
  <c r="AI273" i="42"/>
  <c r="AI247" i="42"/>
  <c r="AI429" i="42"/>
  <c r="AI221" i="42"/>
  <c r="I455" i="42"/>
  <c r="AA39" i="42"/>
  <c r="AG39" i="42"/>
  <c r="AI351" i="42"/>
  <c r="P67" i="42"/>
  <c r="S483" i="42"/>
  <c r="W39" i="42"/>
  <c r="AI377" i="42"/>
  <c r="I533" i="42"/>
  <c r="AE39" i="42"/>
  <c r="Z39" i="42"/>
  <c r="AI169" i="42"/>
  <c r="AI325" i="42"/>
  <c r="Y39" i="42"/>
  <c r="AI403" i="42"/>
  <c r="AC39" i="42"/>
  <c r="AI195" i="42"/>
  <c r="AD39" i="42"/>
  <c r="O91" i="42"/>
  <c r="O92" i="42"/>
  <c r="AG418" i="42"/>
  <c r="X132" i="42"/>
  <c r="AD132" i="42"/>
  <c r="W132" i="42"/>
  <c r="AH47" i="42" l="1"/>
  <c r="M39" i="42"/>
  <c r="S221" i="42"/>
  <c r="S325" i="42"/>
  <c r="I482" i="42"/>
  <c r="F66" i="42"/>
  <c r="AC47" i="42"/>
  <c r="S351" i="42"/>
  <c r="S299" i="42"/>
  <c r="R39" i="42"/>
  <c r="AI118" i="42"/>
  <c r="AI229" i="42"/>
  <c r="Z47" i="42"/>
  <c r="V47" i="42"/>
  <c r="AI125" i="42"/>
  <c r="S273" i="42"/>
  <c r="S169" i="42"/>
  <c r="Y132" i="42"/>
  <c r="Z132" i="42"/>
  <c r="AG132" i="42"/>
  <c r="AF132" i="42"/>
  <c r="N92" i="42"/>
  <c r="S92" i="42" s="1"/>
  <c r="S586" i="42"/>
  <c r="AA47" i="42"/>
  <c r="S247" i="42"/>
  <c r="AI151" i="42"/>
  <c r="Y340" i="42"/>
  <c r="S403" i="42"/>
  <c r="AC132" i="42"/>
  <c r="V132" i="42"/>
  <c r="AI281" i="42"/>
  <c r="AI359" i="42"/>
  <c r="N39" i="42"/>
  <c r="P15" i="42"/>
  <c r="S15" i="42" s="1"/>
  <c r="T15" i="42" s="1"/>
  <c r="S67" i="42"/>
  <c r="AI307" i="42"/>
  <c r="W47" i="42"/>
  <c r="AE47" i="42"/>
  <c r="AG47" i="42"/>
  <c r="Q39" i="42"/>
  <c r="S429" i="42"/>
  <c r="AE132" i="42"/>
  <c r="AA132" i="42"/>
  <c r="AH132" i="42"/>
  <c r="AI411" i="42"/>
  <c r="AI203" i="42"/>
  <c r="AI385" i="42"/>
  <c r="AD47" i="42"/>
  <c r="S143" i="42"/>
  <c r="L39" i="42"/>
  <c r="S117" i="42"/>
  <c r="D91" i="42"/>
  <c r="I91" i="42" s="1"/>
  <c r="I585" i="42"/>
  <c r="O39" i="42"/>
  <c r="S195" i="42"/>
  <c r="AI39" i="42"/>
  <c r="AA444" i="42"/>
  <c r="Z444" i="42"/>
  <c r="AA340" i="42"/>
  <c r="Z340" i="42"/>
  <c r="X210" i="42"/>
  <c r="Z210" i="42"/>
  <c r="AA210" i="42"/>
  <c r="AA158" i="42"/>
  <c r="Z158" i="42"/>
  <c r="AA288" i="42"/>
  <c r="X288" i="42"/>
  <c r="AF288" i="42"/>
  <c r="Z288" i="42"/>
  <c r="Z314" i="42"/>
  <c r="AA314" i="42"/>
  <c r="AA262" i="42"/>
  <c r="Z262" i="42"/>
  <c r="Y418" i="42"/>
  <c r="X418" i="42"/>
  <c r="AA418" i="42"/>
  <c r="Z418" i="42"/>
  <c r="Z366" i="42"/>
  <c r="AA366" i="42"/>
  <c r="Y184" i="42"/>
  <c r="Z184" i="42"/>
  <c r="AA184" i="42"/>
  <c r="X184" i="42"/>
  <c r="AF236" i="42"/>
  <c r="Z236" i="42"/>
  <c r="X236" i="42"/>
  <c r="AA236" i="42"/>
  <c r="Y236" i="42"/>
  <c r="O132" i="42"/>
  <c r="Z392" i="42"/>
  <c r="AA392" i="42"/>
  <c r="V40" i="42" l="1"/>
  <c r="Y40" i="42"/>
  <c r="L132" i="42"/>
  <c r="Y47" i="42"/>
  <c r="AI255" i="42"/>
  <c r="Y366" i="42"/>
  <c r="AF40" i="42"/>
  <c r="AF54" i="42" s="1"/>
  <c r="AF262" i="42"/>
  <c r="X392" i="42"/>
  <c r="AF392" i="42"/>
  <c r="AF47" i="42"/>
  <c r="Y314" i="42"/>
  <c r="X40" i="42"/>
  <c r="Q132" i="42"/>
  <c r="X47" i="42"/>
  <c r="O13" i="42"/>
  <c r="V54" i="42"/>
  <c r="I485" i="42"/>
  <c r="F69" i="42"/>
  <c r="AH236" i="42"/>
  <c r="AE366" i="42"/>
  <c r="AE262" i="42"/>
  <c r="I481" i="42"/>
  <c r="F65" i="42"/>
  <c r="I403" i="42"/>
  <c r="W392" i="42"/>
  <c r="G39" i="42"/>
  <c r="I484" i="42"/>
  <c r="F68" i="42"/>
  <c r="N236" i="42"/>
  <c r="AC236" i="42"/>
  <c r="AF366" i="42"/>
  <c r="AG366" i="42"/>
  <c r="W262" i="42"/>
  <c r="AC262" i="42"/>
  <c r="I169" i="42"/>
  <c r="I273" i="42"/>
  <c r="AE314" i="42"/>
  <c r="AD288" i="42"/>
  <c r="AC288" i="42"/>
  <c r="V210" i="42"/>
  <c r="AH210" i="42"/>
  <c r="AE340" i="42"/>
  <c r="V444" i="42"/>
  <c r="C39" i="42"/>
  <c r="Z40" i="42"/>
  <c r="Z54" i="42" s="1"/>
  <c r="AF314" i="42"/>
  <c r="AF340" i="42"/>
  <c r="I463" i="42"/>
  <c r="I470" i="42" s="1"/>
  <c r="F470" i="42"/>
  <c r="AF184" i="42"/>
  <c r="I143" i="42"/>
  <c r="AD236" i="42"/>
  <c r="AC314" i="42"/>
  <c r="AE210" i="42"/>
  <c r="AH392" i="42"/>
  <c r="I429" i="42"/>
  <c r="AE236" i="42"/>
  <c r="AH184" i="42"/>
  <c r="W418" i="42"/>
  <c r="AD418" i="42"/>
  <c r="V314" i="42"/>
  <c r="V288" i="42"/>
  <c r="W210" i="42"/>
  <c r="AG444" i="42"/>
  <c r="AC444" i="42"/>
  <c r="Y444" i="42"/>
  <c r="X340" i="42"/>
  <c r="AI333" i="42"/>
  <c r="X314" i="42"/>
  <c r="I541" i="42"/>
  <c r="I548" i="42" s="1"/>
  <c r="F548" i="42"/>
  <c r="Y210" i="42"/>
  <c r="AF210" i="42"/>
  <c r="V184" i="42"/>
  <c r="AE418" i="42"/>
  <c r="AG288" i="42"/>
  <c r="AD444" i="42"/>
  <c r="AC392" i="42"/>
  <c r="AE392" i="42"/>
  <c r="I247" i="42"/>
  <c r="V236" i="42"/>
  <c r="V418" i="42"/>
  <c r="I299" i="42"/>
  <c r="AD314" i="42"/>
  <c r="W288" i="42"/>
  <c r="AG210" i="42"/>
  <c r="AD210" i="42"/>
  <c r="AG340" i="42"/>
  <c r="AH444" i="42"/>
  <c r="AF418" i="42"/>
  <c r="AI437" i="42"/>
  <c r="X158" i="42"/>
  <c r="M132" i="42"/>
  <c r="AD392" i="42"/>
  <c r="AG236" i="42"/>
  <c r="AC184" i="42"/>
  <c r="AE184" i="42"/>
  <c r="AC418" i="42"/>
  <c r="AI248" i="42"/>
  <c r="V262" i="42"/>
  <c r="AG314" i="42"/>
  <c r="Y288" i="42"/>
  <c r="V340" i="42"/>
  <c r="B39" i="42"/>
  <c r="I117" i="42"/>
  <c r="Q13" i="42"/>
  <c r="AA40" i="42"/>
  <c r="AA54" i="42" s="1"/>
  <c r="M13" i="42"/>
  <c r="Y392" i="42"/>
  <c r="W184" i="42"/>
  <c r="AH366" i="42"/>
  <c r="AH418" i="42"/>
  <c r="AD262" i="42"/>
  <c r="AE288" i="42"/>
  <c r="AC210" i="42"/>
  <c r="AH340" i="42"/>
  <c r="AC340" i="42"/>
  <c r="AI132" i="42"/>
  <c r="AI177" i="42"/>
  <c r="AF444" i="42"/>
  <c r="Y158" i="42"/>
  <c r="R132" i="42"/>
  <c r="D39" i="42"/>
  <c r="AD366" i="42"/>
  <c r="W444" i="42"/>
  <c r="S125" i="42"/>
  <c r="I351" i="42"/>
  <c r="AI378" i="42"/>
  <c r="V392" i="42"/>
  <c r="AD184" i="42"/>
  <c r="W366" i="42"/>
  <c r="Y262" i="42"/>
  <c r="AG262" i="42"/>
  <c r="H39" i="42"/>
  <c r="I195" i="42"/>
  <c r="AH314" i="42"/>
  <c r="AH288" i="42"/>
  <c r="AI144" i="42"/>
  <c r="V158" i="42"/>
  <c r="W340" i="42"/>
  <c r="AE444" i="42"/>
  <c r="N91" i="42"/>
  <c r="S91" i="42" s="1"/>
  <c r="S585" i="42"/>
  <c r="AF158" i="42"/>
  <c r="R13" i="42"/>
  <c r="X262" i="42"/>
  <c r="F14" i="42"/>
  <c r="I66" i="42"/>
  <c r="X444" i="42"/>
  <c r="AG392" i="42"/>
  <c r="I325" i="42"/>
  <c r="I221" i="42"/>
  <c r="W236" i="42"/>
  <c r="AG184" i="42"/>
  <c r="AC366" i="42"/>
  <c r="V366" i="42"/>
  <c r="AH262" i="42"/>
  <c r="I377" i="42"/>
  <c r="W314" i="42"/>
  <c r="AD340" i="42"/>
  <c r="E39" i="42"/>
  <c r="S118" i="42"/>
  <c r="S132" i="42" s="1"/>
  <c r="L13" i="42"/>
  <c r="S39" i="42"/>
  <c r="S377" i="42"/>
  <c r="N132" i="42"/>
  <c r="AI47" i="42"/>
  <c r="X366" i="42"/>
  <c r="N392" i="42"/>
  <c r="M236" i="42"/>
  <c r="M366" i="42"/>
  <c r="R418" i="42"/>
  <c r="R314" i="42"/>
  <c r="O314" i="42"/>
  <c r="M288" i="42"/>
  <c r="M210" i="42"/>
  <c r="R340" i="42"/>
  <c r="N340" i="42"/>
  <c r="Q340" i="42"/>
  <c r="O236" i="42"/>
  <c r="O366" i="42"/>
  <c r="R288" i="42"/>
  <c r="N444" i="42"/>
  <c r="Q444" i="42"/>
  <c r="Q40" i="42" l="1"/>
  <c r="O40" i="42"/>
  <c r="O14" i="42" s="1"/>
  <c r="S437" i="42"/>
  <c r="N40" i="42"/>
  <c r="AI352" i="42"/>
  <c r="X54" i="42"/>
  <c r="M184" i="42"/>
  <c r="R158" i="42"/>
  <c r="S333" i="42"/>
  <c r="S203" i="42"/>
  <c r="M40" i="42"/>
  <c r="M54" i="42" s="1"/>
  <c r="O392" i="42"/>
  <c r="M47" i="42"/>
  <c r="M21" i="42" s="1"/>
  <c r="I333" i="42"/>
  <c r="Q236" i="42"/>
  <c r="Q392" i="42"/>
  <c r="M262" i="42"/>
  <c r="S385" i="42"/>
  <c r="Y54" i="42"/>
  <c r="R40" i="42"/>
  <c r="R14" i="42" s="1"/>
  <c r="Q47" i="42"/>
  <c r="Q21" i="42" s="1"/>
  <c r="I385" i="42"/>
  <c r="I359" i="42"/>
  <c r="N47" i="42"/>
  <c r="AI300" i="42"/>
  <c r="N14" i="42"/>
  <c r="N54" i="42"/>
  <c r="M14" i="42"/>
  <c r="Q14" i="42"/>
  <c r="Q54" i="42"/>
  <c r="C89" i="42"/>
  <c r="G549" i="42"/>
  <c r="B549" i="42"/>
  <c r="D549" i="42"/>
  <c r="F549" i="42"/>
  <c r="E549" i="42"/>
  <c r="C549" i="42"/>
  <c r="H549" i="42"/>
  <c r="S196" i="42"/>
  <c r="S210" i="42" s="1"/>
  <c r="L210" i="42"/>
  <c r="I590" i="42"/>
  <c r="E89" i="42"/>
  <c r="E13" i="42"/>
  <c r="O184" i="42"/>
  <c r="S151" i="42"/>
  <c r="Q288" i="42"/>
  <c r="O340" i="42"/>
  <c r="B13" i="42"/>
  <c r="I39" i="42"/>
  <c r="I203" i="42"/>
  <c r="I437" i="42"/>
  <c r="S411" i="42"/>
  <c r="B471" i="42"/>
  <c r="H471" i="42"/>
  <c r="F471" i="42"/>
  <c r="D471" i="42"/>
  <c r="G471" i="42"/>
  <c r="E471" i="42"/>
  <c r="C471" i="42"/>
  <c r="R366" i="42"/>
  <c r="C13" i="42"/>
  <c r="AI196" i="42"/>
  <c r="S170" i="42"/>
  <c r="L184" i="42"/>
  <c r="AI366" i="42"/>
  <c r="V367" i="42" s="1"/>
  <c r="S404" i="42"/>
  <c r="S418" i="42" s="1"/>
  <c r="L418" i="42"/>
  <c r="S378" i="42"/>
  <c r="S392" i="42" s="1"/>
  <c r="L392" i="42"/>
  <c r="S248" i="42"/>
  <c r="L262" i="42"/>
  <c r="AC367" i="42"/>
  <c r="S307" i="42"/>
  <c r="I151" i="42"/>
  <c r="AI340" i="42"/>
  <c r="AH341" i="42" s="1"/>
  <c r="V341" i="42"/>
  <c r="O288" i="42"/>
  <c r="AC40" i="42"/>
  <c r="AC54" i="42" s="1"/>
  <c r="AC158" i="42"/>
  <c r="AI236" i="42"/>
  <c r="W237" i="42" s="1"/>
  <c r="AD40" i="42"/>
  <c r="AD54" i="42" s="1"/>
  <c r="AD158" i="42"/>
  <c r="I411" i="42"/>
  <c r="AI444" i="42"/>
  <c r="AG367" i="42"/>
  <c r="F16" i="42"/>
  <c r="I68" i="42"/>
  <c r="G13" i="42"/>
  <c r="F13" i="42"/>
  <c r="I65" i="42"/>
  <c r="I229" i="42"/>
  <c r="G600" i="42"/>
  <c r="I583" i="42"/>
  <c r="H47" i="42"/>
  <c r="H21" i="42" s="1"/>
  <c r="AJ39" i="42"/>
  <c r="I307" i="42"/>
  <c r="H13" i="42"/>
  <c r="Q158" i="42"/>
  <c r="N288" i="42"/>
  <c r="AI326" i="42"/>
  <c r="M444" i="42"/>
  <c r="AI222" i="42"/>
  <c r="Q418" i="42"/>
  <c r="R236" i="42"/>
  <c r="AF341" i="42"/>
  <c r="AI430" i="42"/>
  <c r="F17" i="42"/>
  <c r="I69" i="42"/>
  <c r="AD367" i="42"/>
  <c r="Q262" i="42"/>
  <c r="Q210" i="42"/>
  <c r="AG158" i="42"/>
  <c r="AG40" i="42"/>
  <c r="AG54" i="42" s="1"/>
  <c r="O444" i="42"/>
  <c r="L47" i="42"/>
  <c r="D13" i="42"/>
  <c r="N262" i="42"/>
  <c r="N314" i="42"/>
  <c r="W40" i="42"/>
  <c r="W158" i="42"/>
  <c r="AI158" i="42" s="1"/>
  <c r="N366" i="42"/>
  <c r="Q314" i="42"/>
  <c r="AG341" i="42"/>
  <c r="W289" i="42"/>
  <c r="N210" i="42"/>
  <c r="R184" i="42"/>
  <c r="AI288" i="42"/>
  <c r="V289" i="42" s="1"/>
  <c r="AD419" i="42"/>
  <c r="N418" i="42"/>
  <c r="AE341" i="42"/>
  <c r="AF367" i="42"/>
  <c r="S281" i="42"/>
  <c r="S430" i="42"/>
  <c r="S444" i="42" s="1"/>
  <c r="L444" i="42"/>
  <c r="S352" i="42"/>
  <c r="L366" i="42"/>
  <c r="I118" i="42"/>
  <c r="S326" i="42"/>
  <c r="S340" i="42" s="1"/>
  <c r="L340" i="42"/>
  <c r="S274" i="42"/>
  <c r="L288" i="42"/>
  <c r="M158" i="42"/>
  <c r="M133" i="42"/>
  <c r="L133" i="42"/>
  <c r="N133" i="42"/>
  <c r="R133" i="42"/>
  <c r="Q133" i="42"/>
  <c r="P133" i="42"/>
  <c r="O133" i="42"/>
  <c r="N184" i="42"/>
  <c r="M392" i="42"/>
  <c r="AE158" i="42"/>
  <c r="AE40" i="42"/>
  <c r="AE54" i="42" s="1"/>
  <c r="S255" i="42"/>
  <c r="S177" i="42"/>
  <c r="AC185" i="42"/>
  <c r="O47" i="42"/>
  <c r="R210" i="42"/>
  <c r="O210" i="42"/>
  <c r="AI274" i="42"/>
  <c r="I281" i="42"/>
  <c r="O262" i="42"/>
  <c r="AI210" i="42"/>
  <c r="AE211" i="42" s="1"/>
  <c r="B47" i="42"/>
  <c r="S300" i="42"/>
  <c r="S314" i="42" s="1"/>
  <c r="L314" i="42"/>
  <c r="G47" i="42"/>
  <c r="G21" i="42" s="1"/>
  <c r="S222" i="42"/>
  <c r="L236" i="42"/>
  <c r="D47" i="42"/>
  <c r="Q366" i="42"/>
  <c r="Y263" i="42"/>
  <c r="I255" i="42"/>
  <c r="AH158" i="42"/>
  <c r="AH40" i="42"/>
  <c r="AH54" i="42" s="1"/>
  <c r="I177" i="42"/>
  <c r="R392" i="42"/>
  <c r="AI418" i="42"/>
  <c r="V419" i="42" s="1"/>
  <c r="N158" i="42"/>
  <c r="V185" i="42"/>
  <c r="AI184" i="42"/>
  <c r="AH185" i="42" s="1"/>
  <c r="Y211" i="42"/>
  <c r="X341" i="42"/>
  <c r="M340" i="42"/>
  <c r="R47" i="42"/>
  <c r="R21" i="42" s="1"/>
  <c r="R262" i="42"/>
  <c r="S144" i="42"/>
  <c r="S158" i="42" s="1"/>
  <c r="L158" i="42"/>
  <c r="H96" i="42"/>
  <c r="H600" i="42"/>
  <c r="X367" i="42"/>
  <c r="M314" i="42"/>
  <c r="L40" i="42"/>
  <c r="R444" i="42"/>
  <c r="W341" i="42"/>
  <c r="W367" i="42"/>
  <c r="S359" i="42"/>
  <c r="AI392" i="42"/>
  <c r="AC393" i="42" s="1"/>
  <c r="O418" i="42"/>
  <c r="M418" i="42"/>
  <c r="AC341" i="42"/>
  <c r="AE289" i="42"/>
  <c r="AH419" i="42"/>
  <c r="Q184" i="42"/>
  <c r="B132" i="42"/>
  <c r="V263" i="42"/>
  <c r="AI262" i="42"/>
  <c r="AH263" i="42" s="1"/>
  <c r="S229" i="42"/>
  <c r="AI404" i="42"/>
  <c r="N13" i="42"/>
  <c r="AI170" i="42"/>
  <c r="AI314" i="42"/>
  <c r="AF315" i="42" s="1"/>
  <c r="V315" i="42"/>
  <c r="O158" i="42"/>
  <c r="AC315" i="42"/>
  <c r="AF185" i="42"/>
  <c r="AE367" i="42"/>
  <c r="V211" i="42" l="1"/>
  <c r="AG211" i="42"/>
  <c r="R54" i="42"/>
  <c r="AH211" i="42"/>
  <c r="AC263" i="42"/>
  <c r="AD211" i="42"/>
  <c r="AD263" i="42"/>
  <c r="W263" i="42"/>
  <c r="AI263" i="42" s="1"/>
  <c r="W419" i="42"/>
  <c r="AD315" i="42"/>
  <c r="S133" i="42"/>
  <c r="AG185" i="42"/>
  <c r="AB159" i="42"/>
  <c r="AA159" i="42"/>
  <c r="Z159" i="42"/>
  <c r="AF159" i="42"/>
  <c r="X159" i="42"/>
  <c r="V159" i="42"/>
  <c r="Y159" i="42"/>
  <c r="N393" i="42"/>
  <c r="Q393" i="42"/>
  <c r="P393" i="42"/>
  <c r="R393" i="42"/>
  <c r="L393" i="42"/>
  <c r="M393" i="42"/>
  <c r="O393" i="42"/>
  <c r="AB445" i="42"/>
  <c r="AA445" i="42"/>
  <c r="Z445" i="42"/>
  <c r="E392" i="42"/>
  <c r="C236" i="42"/>
  <c r="G366" i="42"/>
  <c r="C262" i="42"/>
  <c r="H314" i="42"/>
  <c r="C288" i="42"/>
  <c r="H210" i="42"/>
  <c r="D340" i="42"/>
  <c r="G236" i="42"/>
  <c r="D184" i="42"/>
  <c r="B366" i="42"/>
  <c r="C418" i="42"/>
  <c r="C314" i="42"/>
  <c r="G288" i="42"/>
  <c r="D210" i="42"/>
  <c r="G444" i="42"/>
  <c r="AB211" i="42"/>
  <c r="X211" i="42"/>
  <c r="Z211" i="42"/>
  <c r="AA211" i="42"/>
  <c r="AH315" i="42"/>
  <c r="AD445" i="42"/>
  <c r="AE237" i="42"/>
  <c r="AC159" i="42"/>
  <c r="H132" i="42"/>
  <c r="W211" i="42"/>
  <c r="G132" i="42"/>
  <c r="I13" i="42"/>
  <c r="E11" i="42"/>
  <c r="D132" i="42"/>
  <c r="C392" i="42"/>
  <c r="M419" i="42"/>
  <c r="L419" i="42"/>
  <c r="S419" i="42" s="1"/>
  <c r="R419" i="42"/>
  <c r="Q419" i="42"/>
  <c r="P419" i="42"/>
  <c r="O419" i="42"/>
  <c r="N419" i="42"/>
  <c r="AB419" i="42"/>
  <c r="AG419" i="42"/>
  <c r="AA419" i="42"/>
  <c r="X419" i="42"/>
  <c r="Z419" i="42"/>
  <c r="Y419" i="42"/>
  <c r="AE445" i="42"/>
  <c r="AB289" i="42"/>
  <c r="AA289" i="42"/>
  <c r="Z289" i="42"/>
  <c r="AF289" i="42"/>
  <c r="X289" i="42"/>
  <c r="Y393" i="42"/>
  <c r="AC211" i="42"/>
  <c r="AD159" i="42"/>
  <c r="X263" i="42"/>
  <c r="AF419" i="42"/>
  <c r="AB237" i="42"/>
  <c r="X237" i="42"/>
  <c r="AA237" i="42"/>
  <c r="AF237" i="42"/>
  <c r="Y237" i="42"/>
  <c r="Z237" i="42"/>
  <c r="Q211" i="42"/>
  <c r="P211" i="42"/>
  <c r="O211" i="42"/>
  <c r="M211" i="42"/>
  <c r="L211" i="42"/>
  <c r="N211" i="42"/>
  <c r="R211" i="42"/>
  <c r="S583" i="42"/>
  <c r="D392" i="42"/>
  <c r="D236" i="42"/>
  <c r="C366" i="42"/>
  <c r="G262" i="42"/>
  <c r="E314" i="42"/>
  <c r="E288" i="42"/>
  <c r="B158" i="42"/>
  <c r="G210" i="42"/>
  <c r="E340" i="42"/>
  <c r="H236" i="42"/>
  <c r="C184" i="42"/>
  <c r="D418" i="42"/>
  <c r="B418" i="42"/>
  <c r="G314" i="42"/>
  <c r="C340" i="42"/>
  <c r="C444" i="42"/>
  <c r="I489" i="42"/>
  <c r="I496" i="42" s="1"/>
  <c r="F496" i="42"/>
  <c r="F73" i="42"/>
  <c r="AE393" i="42"/>
  <c r="AG445" i="42"/>
  <c r="R315" i="42"/>
  <c r="N315" i="42"/>
  <c r="Q315" i="42"/>
  <c r="O315" i="42"/>
  <c r="P315" i="42"/>
  <c r="M315" i="42"/>
  <c r="L315" i="42"/>
  <c r="AG393" i="42"/>
  <c r="B40" i="42"/>
  <c r="AC445" i="42"/>
  <c r="AG159" i="42"/>
  <c r="C47" i="42"/>
  <c r="C21" i="42" s="1"/>
  <c r="C132" i="42"/>
  <c r="AD393" i="42"/>
  <c r="S262" i="42"/>
  <c r="AH445" i="42"/>
  <c r="C11" i="42"/>
  <c r="O341" i="42"/>
  <c r="N341" i="42"/>
  <c r="M341" i="42"/>
  <c r="R341" i="42"/>
  <c r="L341" i="42"/>
  <c r="Q341" i="42"/>
  <c r="P341" i="42"/>
  <c r="AB315" i="42"/>
  <c r="AA315" i="42"/>
  <c r="Y315" i="42"/>
  <c r="Z315" i="42"/>
  <c r="I125" i="42"/>
  <c r="I132" i="42" s="1"/>
  <c r="Y289" i="42"/>
  <c r="AE159" i="42"/>
  <c r="AD289" i="42"/>
  <c r="W159" i="42"/>
  <c r="S47" i="42"/>
  <c r="AJ47" i="42" s="1"/>
  <c r="AF211" i="42"/>
  <c r="AB367" i="42"/>
  <c r="Y367" i="42"/>
  <c r="Z367" i="42"/>
  <c r="AA367" i="42"/>
  <c r="AH367" i="42"/>
  <c r="B210" i="42"/>
  <c r="H392" i="42"/>
  <c r="H184" i="42"/>
  <c r="D366" i="42"/>
  <c r="B262" i="42"/>
  <c r="B314" i="42"/>
  <c r="B288" i="42"/>
  <c r="C210" i="42"/>
  <c r="B340" i="42"/>
  <c r="G340" i="42"/>
  <c r="E236" i="42"/>
  <c r="G184" i="42"/>
  <c r="H366" i="42"/>
  <c r="E418" i="42"/>
  <c r="H262" i="42"/>
  <c r="D314" i="42"/>
  <c r="D444" i="42"/>
  <c r="B444" i="42"/>
  <c r="Y445" i="42"/>
  <c r="AG237" i="42"/>
  <c r="X445" i="42"/>
  <c r="AF445" i="42"/>
  <c r="S366" i="42"/>
  <c r="AE419" i="42"/>
  <c r="W54" i="42"/>
  <c r="AI40" i="42"/>
  <c r="AH289" i="42"/>
  <c r="AG289" i="42"/>
  <c r="I471" i="42"/>
  <c r="AC419" i="42"/>
  <c r="O159" i="42"/>
  <c r="M159" i="42"/>
  <c r="N159" i="42"/>
  <c r="R159" i="42"/>
  <c r="Q159" i="42"/>
  <c r="L159" i="42"/>
  <c r="P159" i="42"/>
  <c r="R96" i="42"/>
  <c r="R600" i="42"/>
  <c r="G392" i="42"/>
  <c r="B392" i="42"/>
  <c r="Q600" i="42"/>
  <c r="X315" i="42"/>
  <c r="AB263" i="42"/>
  <c r="AA263" i="42"/>
  <c r="AF263" i="42"/>
  <c r="Z263" i="42"/>
  <c r="W315" i="42"/>
  <c r="H18" i="42"/>
  <c r="AC237" i="42"/>
  <c r="AB185" i="42"/>
  <c r="AA185" i="42"/>
  <c r="Y185" i="42"/>
  <c r="Z185" i="42"/>
  <c r="X185" i="42"/>
  <c r="E47" i="42"/>
  <c r="E21" i="42" s="1"/>
  <c r="E132" i="42"/>
  <c r="AE263" i="42"/>
  <c r="O21" i="42"/>
  <c r="O54" i="42"/>
  <c r="S288" i="42"/>
  <c r="AG263" i="42"/>
  <c r="AE185" i="42"/>
  <c r="AC289" i="42"/>
  <c r="AB341" i="42"/>
  <c r="Z341" i="42"/>
  <c r="AA341" i="42"/>
  <c r="Y341" i="42"/>
  <c r="S184" i="42"/>
  <c r="AD237" i="42"/>
  <c r="AG315" i="42"/>
  <c r="I549" i="42"/>
  <c r="AB393" i="42"/>
  <c r="Z393" i="42"/>
  <c r="X393" i="42"/>
  <c r="AF393" i="42"/>
  <c r="AA393" i="42"/>
  <c r="O89" i="42"/>
  <c r="M89" i="42"/>
  <c r="B184" i="42"/>
  <c r="H418" i="42"/>
  <c r="E262" i="42"/>
  <c r="D288" i="42"/>
  <c r="E210" i="42"/>
  <c r="H340" i="42"/>
  <c r="H444" i="42"/>
  <c r="B236" i="42"/>
  <c r="E184" i="42"/>
  <c r="E366" i="42"/>
  <c r="G418" i="42"/>
  <c r="D262" i="42"/>
  <c r="H288" i="42"/>
  <c r="E444" i="42"/>
  <c r="V393" i="42"/>
  <c r="L14" i="42"/>
  <c r="S40" i="42"/>
  <c r="L54" i="42"/>
  <c r="AE315" i="42"/>
  <c r="AH159" i="42"/>
  <c r="S236" i="42"/>
  <c r="W393" i="42"/>
  <c r="W445" i="42"/>
  <c r="Q445" i="42"/>
  <c r="N445" i="42"/>
  <c r="P445" i="42"/>
  <c r="M445" i="42"/>
  <c r="O445" i="42"/>
  <c r="L445" i="42"/>
  <c r="R445" i="42"/>
  <c r="W185" i="42"/>
  <c r="V445" i="42"/>
  <c r="V237" i="42"/>
  <c r="AD341" i="42"/>
  <c r="AH237" i="42"/>
  <c r="AH393" i="42"/>
  <c r="AD185" i="42"/>
  <c r="I144" i="42" l="1"/>
  <c r="I158" i="42" s="1"/>
  <c r="AI237" i="42"/>
  <c r="AI185" i="42"/>
  <c r="AI341" i="42"/>
  <c r="AI367" i="42"/>
  <c r="I222" i="42"/>
  <c r="I236" i="42" s="1"/>
  <c r="B237" i="42" s="1"/>
  <c r="I170" i="42"/>
  <c r="I184" i="42" s="1"/>
  <c r="AI315" i="42"/>
  <c r="I378" i="42"/>
  <c r="I392" i="42" s="1"/>
  <c r="I300" i="42"/>
  <c r="I314" i="42" s="1"/>
  <c r="S445" i="42"/>
  <c r="AI289" i="42"/>
  <c r="AI419" i="42"/>
  <c r="AI211" i="42"/>
  <c r="C185" i="42"/>
  <c r="H185" i="42"/>
  <c r="F185" i="42"/>
  <c r="D185" i="42"/>
  <c r="B185" i="42"/>
  <c r="G185" i="42"/>
  <c r="E185" i="42"/>
  <c r="B159" i="42"/>
  <c r="F159" i="42"/>
  <c r="E133" i="42"/>
  <c r="B133" i="42"/>
  <c r="D133" i="42"/>
  <c r="G133" i="42"/>
  <c r="C133" i="42"/>
  <c r="F133" i="42"/>
  <c r="H133" i="42"/>
  <c r="F21" i="42"/>
  <c r="F28" i="42" s="1"/>
  <c r="I73" i="42"/>
  <c r="I80" i="42" s="1"/>
  <c r="F80" i="42"/>
  <c r="R18" i="42"/>
  <c r="M11" i="42"/>
  <c r="M367" i="42"/>
  <c r="L367" i="42"/>
  <c r="Q367" i="42"/>
  <c r="P367" i="42"/>
  <c r="O367" i="42"/>
  <c r="N367" i="42"/>
  <c r="R367" i="42"/>
  <c r="I430" i="42"/>
  <c r="I444" i="42" s="1"/>
  <c r="I274" i="42"/>
  <c r="I288" i="42" s="1"/>
  <c r="G497" i="42"/>
  <c r="D497" i="42"/>
  <c r="B497" i="42"/>
  <c r="H497" i="42"/>
  <c r="C497" i="42"/>
  <c r="F497" i="42"/>
  <c r="E497" i="42"/>
  <c r="C158" i="42"/>
  <c r="C159" i="42" s="1"/>
  <c r="C40" i="42"/>
  <c r="W55" i="42"/>
  <c r="AI54" i="42"/>
  <c r="AI445" i="42"/>
  <c r="O11" i="42"/>
  <c r="S159" i="42"/>
  <c r="I47" i="42"/>
  <c r="G315" i="42"/>
  <c r="E315" i="42"/>
  <c r="C315" i="42"/>
  <c r="D315" i="42"/>
  <c r="B315" i="42"/>
  <c r="F315" i="42"/>
  <c r="H315" i="42"/>
  <c r="S341" i="42"/>
  <c r="B14" i="42"/>
  <c r="B54" i="42"/>
  <c r="S211" i="42"/>
  <c r="S393" i="42"/>
  <c r="AI159" i="42"/>
  <c r="R237" i="42"/>
  <c r="Q237" i="42"/>
  <c r="P237" i="42"/>
  <c r="O237" i="42"/>
  <c r="N237" i="42"/>
  <c r="M237" i="42"/>
  <c r="L237" i="42"/>
  <c r="G158" i="42"/>
  <c r="G159" i="42" s="1"/>
  <c r="G40" i="42"/>
  <c r="AJ40" i="42"/>
  <c r="S54" i="42"/>
  <c r="L185" i="42"/>
  <c r="M185" i="42"/>
  <c r="R185" i="42"/>
  <c r="O185" i="42"/>
  <c r="Q185" i="42"/>
  <c r="P185" i="42"/>
  <c r="N185" i="42"/>
  <c r="M289" i="42"/>
  <c r="Q289" i="42"/>
  <c r="P289" i="42"/>
  <c r="O289" i="42"/>
  <c r="L289" i="42"/>
  <c r="R289" i="42"/>
  <c r="N289" i="42"/>
  <c r="C393" i="42"/>
  <c r="B393" i="42"/>
  <c r="F393" i="42"/>
  <c r="E393" i="42"/>
  <c r="D393" i="42"/>
  <c r="G393" i="42"/>
  <c r="H393" i="42"/>
  <c r="H158" i="42"/>
  <c r="H159" i="42" s="1"/>
  <c r="H40" i="42"/>
  <c r="R263" i="42"/>
  <c r="L263" i="42"/>
  <c r="M263" i="42"/>
  <c r="O263" i="42"/>
  <c r="N263" i="42"/>
  <c r="Q263" i="42"/>
  <c r="P263" i="42"/>
  <c r="I404" i="42"/>
  <c r="I418" i="42" s="1"/>
  <c r="I326" i="42"/>
  <c r="I340" i="42" s="1"/>
  <c r="I248" i="42"/>
  <c r="I262" i="42" s="1"/>
  <c r="I196" i="42"/>
  <c r="I210" i="42" s="1"/>
  <c r="I352" i="42"/>
  <c r="I366" i="42" s="1"/>
  <c r="AI393" i="42"/>
  <c r="D158" i="42"/>
  <c r="D159" i="42" s="1"/>
  <c r="D40" i="42"/>
  <c r="S315" i="42"/>
  <c r="E40" i="42"/>
  <c r="E158" i="42"/>
  <c r="E159" i="42" s="1"/>
  <c r="F237" i="42" l="1"/>
  <c r="C237" i="42"/>
  <c r="H237" i="42"/>
  <c r="E237" i="42"/>
  <c r="S263" i="42"/>
  <c r="S185" i="42"/>
  <c r="G237" i="42"/>
  <c r="D237" i="42"/>
  <c r="I237" i="42" s="1"/>
  <c r="I40" i="42"/>
  <c r="I54" i="42" s="1"/>
  <c r="B55" i="42"/>
  <c r="F55" i="42"/>
  <c r="I393" i="42"/>
  <c r="L55" i="42"/>
  <c r="Q55" i="42"/>
  <c r="O55" i="42"/>
  <c r="P55" i="42"/>
  <c r="M55" i="42"/>
  <c r="N55" i="42"/>
  <c r="R55" i="42"/>
  <c r="AJ54" i="42"/>
  <c r="C14" i="42"/>
  <c r="C54" i="42"/>
  <c r="C55" i="42" s="1"/>
  <c r="I133" i="42"/>
  <c r="D14" i="42"/>
  <c r="D54" i="42"/>
  <c r="D55" i="42" s="1"/>
  <c r="F419" i="42"/>
  <c r="D419" i="42"/>
  <c r="E419" i="42"/>
  <c r="B419" i="42"/>
  <c r="C419" i="42"/>
  <c r="G419" i="42"/>
  <c r="H419" i="42"/>
  <c r="H14" i="42"/>
  <c r="H54" i="42"/>
  <c r="H55" i="42" s="1"/>
  <c r="S367" i="42"/>
  <c r="H81" i="42"/>
  <c r="F81" i="42"/>
  <c r="D81" i="42"/>
  <c r="G81" i="42"/>
  <c r="E81" i="42"/>
  <c r="B81" i="42"/>
  <c r="C81" i="42"/>
  <c r="E14" i="42"/>
  <c r="E54" i="42"/>
  <c r="E55" i="42" s="1"/>
  <c r="G14" i="42"/>
  <c r="G54" i="42"/>
  <c r="G55" i="42" s="1"/>
  <c r="G289" i="42"/>
  <c r="E289" i="42"/>
  <c r="F289" i="42"/>
  <c r="C289" i="42"/>
  <c r="H289" i="42"/>
  <c r="D289" i="42"/>
  <c r="B289" i="42"/>
  <c r="B341" i="42"/>
  <c r="H341" i="42"/>
  <c r="G341" i="42"/>
  <c r="E341" i="42"/>
  <c r="C341" i="42"/>
  <c r="F341" i="42"/>
  <c r="D341" i="42"/>
  <c r="G445" i="42"/>
  <c r="C445" i="42"/>
  <c r="B445" i="42"/>
  <c r="E445" i="42"/>
  <c r="H445" i="42"/>
  <c r="F445" i="42"/>
  <c r="D445" i="42"/>
  <c r="I185" i="42"/>
  <c r="D367" i="42"/>
  <c r="B367" i="42"/>
  <c r="G367" i="42"/>
  <c r="E367" i="42"/>
  <c r="C367" i="42"/>
  <c r="H367" i="42"/>
  <c r="F367" i="42"/>
  <c r="S289" i="42"/>
  <c r="S237" i="42"/>
  <c r="I315" i="42"/>
  <c r="H211" i="42"/>
  <c r="B211" i="42"/>
  <c r="C211" i="42"/>
  <c r="G211" i="42"/>
  <c r="F211" i="42"/>
  <c r="D211" i="42"/>
  <c r="E211" i="42"/>
  <c r="F263" i="42"/>
  <c r="H263" i="42"/>
  <c r="G263" i="42"/>
  <c r="D263" i="42"/>
  <c r="E263" i="42"/>
  <c r="B263" i="42"/>
  <c r="C263" i="42"/>
  <c r="AB55" i="42"/>
  <c r="Y55" i="42"/>
  <c r="X55" i="42"/>
  <c r="Z55" i="42"/>
  <c r="AF55" i="42"/>
  <c r="AA55" i="42"/>
  <c r="V55" i="42"/>
  <c r="AD55" i="42"/>
  <c r="AE55" i="42"/>
  <c r="AG55" i="42"/>
  <c r="AH55" i="42"/>
  <c r="AC55" i="42"/>
  <c r="I497" i="42"/>
  <c r="I159" i="42"/>
  <c r="I81" i="42" l="1"/>
  <c r="I211" i="42"/>
  <c r="I55" i="42"/>
  <c r="I445" i="42"/>
  <c r="I367" i="42"/>
  <c r="I341" i="42"/>
  <c r="AI55" i="42"/>
  <c r="I289" i="42"/>
  <c r="I263" i="42"/>
  <c r="I419" i="42"/>
  <c r="I14" i="42"/>
  <c r="S55" i="42"/>
  <c r="D100" i="42"/>
  <c r="D22" i="42" s="1"/>
  <c r="AJ55" i="42" l="1"/>
  <c r="N100" i="42"/>
  <c r="N22" i="42" s="1"/>
  <c r="B100" i="42" l="1"/>
  <c r="I594" i="42"/>
  <c r="E95" i="42" l="1"/>
  <c r="E600" i="42"/>
  <c r="C95" i="42"/>
  <c r="C600" i="42"/>
  <c r="I100" i="42"/>
  <c r="B22" i="42"/>
  <c r="I22" i="42" s="1"/>
  <c r="I589" i="42"/>
  <c r="L100" i="42"/>
  <c r="S594" i="42"/>
  <c r="S589" i="42" l="1"/>
  <c r="C17" i="42"/>
  <c r="S100" i="42"/>
  <c r="L22" i="42"/>
  <c r="S22" i="42" s="1"/>
  <c r="T22" i="42" s="1"/>
  <c r="M95" i="42"/>
  <c r="M600" i="42"/>
  <c r="O95" i="42"/>
  <c r="O600" i="42"/>
  <c r="E17" i="42"/>
  <c r="M17" i="42" l="1"/>
  <c r="O17" i="42"/>
  <c r="I568" i="41" l="1"/>
  <c r="I542" i="41"/>
  <c r="I464" i="41"/>
  <c r="I490" i="41"/>
  <c r="I516" i="41"/>
  <c r="P100" i="41" l="1"/>
  <c r="P22" i="41" s="1"/>
  <c r="F74" i="41"/>
  <c r="F22" i="41" l="1"/>
  <c r="I74" i="41"/>
  <c r="I518" i="41" l="1"/>
  <c r="I517" i="41"/>
  <c r="I570" i="41"/>
  <c r="I569" i="41"/>
  <c r="AI336" i="41"/>
  <c r="AI232" i="41"/>
  <c r="AE50" i="41"/>
  <c r="AA50" i="41"/>
  <c r="AI206" i="41"/>
  <c r="AI414" i="41" l="1"/>
  <c r="I491" i="41"/>
  <c r="AC50" i="41"/>
  <c r="AF50" i="41"/>
  <c r="AI440" i="41"/>
  <c r="AG50" i="41"/>
  <c r="I492" i="41"/>
  <c r="AH50" i="41"/>
  <c r="X50" i="41"/>
  <c r="AI284" i="41"/>
  <c r="Y50" i="41"/>
  <c r="AI388" i="41"/>
  <c r="AI310" i="41"/>
  <c r="I544" i="41"/>
  <c r="V50" i="41"/>
  <c r="AI128" i="41"/>
  <c r="AD50" i="41"/>
  <c r="AI258" i="41"/>
  <c r="AI180" i="41"/>
  <c r="F76" i="41"/>
  <c r="I466" i="41"/>
  <c r="AI362" i="41"/>
  <c r="I543" i="41"/>
  <c r="AI154" i="41"/>
  <c r="W50" i="41"/>
  <c r="Z50" i="41"/>
  <c r="F75" i="41"/>
  <c r="I465" i="41"/>
  <c r="AA49" i="41" l="1"/>
  <c r="P101" i="41"/>
  <c r="P23" i="41" s="1"/>
  <c r="V49" i="41"/>
  <c r="AI127" i="41"/>
  <c r="W49" i="41"/>
  <c r="AI231" i="41"/>
  <c r="F23" i="41"/>
  <c r="I75" i="41"/>
  <c r="AI413" i="41"/>
  <c r="Z49" i="41"/>
  <c r="AE49" i="41"/>
  <c r="I538" i="41"/>
  <c r="AI439" i="41"/>
  <c r="S128" i="41"/>
  <c r="AI387" i="41"/>
  <c r="AH49" i="41"/>
  <c r="AI361" i="41"/>
  <c r="AI50" i="41"/>
  <c r="AG49" i="41"/>
  <c r="I564" i="41"/>
  <c r="AI153" i="41"/>
  <c r="F24" i="41"/>
  <c r="I76" i="41"/>
  <c r="AI335" i="41"/>
  <c r="AC49" i="41"/>
  <c r="AD49" i="41"/>
  <c r="AI283" i="41"/>
  <c r="AI309" i="41"/>
  <c r="P102" i="41"/>
  <c r="P24" i="41" s="1"/>
  <c r="AF49" i="41" l="1"/>
  <c r="S309" i="41"/>
  <c r="S387" i="41"/>
  <c r="AI257" i="41"/>
  <c r="AI205" i="41"/>
  <c r="AI179" i="41"/>
  <c r="Y49" i="41"/>
  <c r="S257" i="41"/>
  <c r="S153" i="41"/>
  <c r="L49" i="41"/>
  <c r="S127" i="41"/>
  <c r="S439" i="41"/>
  <c r="S179" i="41"/>
  <c r="S361" i="41"/>
  <c r="S231" i="41"/>
  <c r="S335" i="41"/>
  <c r="X49" i="41"/>
  <c r="AI49" i="41" s="1"/>
  <c r="R49" i="41"/>
  <c r="I128" i="41"/>
  <c r="M49" i="41"/>
  <c r="S413" i="41"/>
  <c r="S205" i="41"/>
  <c r="S283" i="41"/>
  <c r="Q49" i="41"/>
  <c r="R52" i="41"/>
  <c r="R26" i="41" s="1"/>
  <c r="H91" i="41"/>
  <c r="C91" i="41"/>
  <c r="G91" i="41"/>
  <c r="M52" i="41"/>
  <c r="M26" i="41" s="1"/>
  <c r="Q52" i="41"/>
  <c r="Q26" i="41" s="1"/>
  <c r="N52" i="41"/>
  <c r="N26" i="41" s="1"/>
  <c r="O52" i="41"/>
  <c r="O26" i="41" s="1"/>
  <c r="I309" i="41"/>
  <c r="I387" i="41"/>
  <c r="I335" i="41" l="1"/>
  <c r="I361" i="41"/>
  <c r="N49" i="41"/>
  <c r="G50" i="41"/>
  <c r="S49" i="41"/>
  <c r="AJ49" i="41" s="1"/>
  <c r="I179" i="41"/>
  <c r="H49" i="41"/>
  <c r="I257" i="41"/>
  <c r="S284" i="41"/>
  <c r="R50" i="41"/>
  <c r="I205" i="41"/>
  <c r="I439" i="41"/>
  <c r="L52" i="41"/>
  <c r="S130" i="41"/>
  <c r="S388" i="41"/>
  <c r="M50" i="41"/>
  <c r="G49" i="41"/>
  <c r="E49" i="41"/>
  <c r="C49" i="41"/>
  <c r="S154" i="41"/>
  <c r="L50" i="41"/>
  <c r="S206" i="41"/>
  <c r="I283" i="41"/>
  <c r="I153" i="41"/>
  <c r="S310" i="41"/>
  <c r="D49" i="41"/>
  <c r="S232" i="41"/>
  <c r="I560" i="41"/>
  <c r="S336" i="41"/>
  <c r="I231" i="41"/>
  <c r="I413" i="41"/>
  <c r="O49" i="41"/>
  <c r="Q91" i="41"/>
  <c r="M91" i="41"/>
  <c r="R91" i="41"/>
  <c r="S258" i="41" l="1"/>
  <c r="Q50" i="41"/>
  <c r="O50" i="41"/>
  <c r="S362" i="41"/>
  <c r="S180" i="41"/>
  <c r="S414" i="41"/>
  <c r="N50" i="41"/>
  <c r="S50" i="41" s="1"/>
  <c r="AJ50" i="41" s="1"/>
  <c r="S440" i="41"/>
  <c r="L26" i="41"/>
  <c r="S26" i="41" s="1"/>
  <c r="S52" i="41"/>
  <c r="AJ52" i="41" s="1"/>
  <c r="G52" i="41"/>
  <c r="G26" i="41" s="1"/>
  <c r="H50" i="41"/>
  <c r="I180" i="41"/>
  <c r="E52" i="41"/>
  <c r="E26" i="41" s="1"/>
  <c r="D50" i="41"/>
  <c r="B52" i="41"/>
  <c r="C50" i="41"/>
  <c r="I258" i="41"/>
  <c r="I232" i="41"/>
  <c r="I336" i="41"/>
  <c r="I637" i="41"/>
  <c r="B91" i="41"/>
  <c r="I284" i="41"/>
  <c r="I127" i="41"/>
  <c r="E50" i="41"/>
  <c r="H52" i="41"/>
  <c r="H26" i="41" s="1"/>
  <c r="I206" i="41"/>
  <c r="I388" i="41"/>
  <c r="I414" i="41"/>
  <c r="I362" i="41"/>
  <c r="I440" i="41"/>
  <c r="F91" i="41"/>
  <c r="F106" i="41" s="1"/>
  <c r="F652" i="41"/>
  <c r="C52" i="41"/>
  <c r="C26" i="41" s="1"/>
  <c r="I310" i="41"/>
  <c r="B49" i="41"/>
  <c r="D52" i="41"/>
  <c r="D26" i="41" s="1"/>
  <c r="I154" i="41" l="1"/>
  <c r="S637" i="41"/>
  <c r="L91" i="41"/>
  <c r="I49" i="41"/>
  <c r="P652" i="41"/>
  <c r="P91" i="41"/>
  <c r="I130" i="41"/>
  <c r="B26" i="41"/>
  <c r="I26" i="41" s="1"/>
  <c r="I52" i="41"/>
  <c r="B50" i="41"/>
  <c r="I50" i="41" l="1"/>
  <c r="I537" i="41" l="1"/>
  <c r="I563" i="41"/>
  <c r="I459" i="41"/>
  <c r="I561" i="41" l="1"/>
  <c r="I574" i="41" s="1"/>
  <c r="F67" i="41"/>
  <c r="F574" i="41"/>
  <c r="P93" i="41" l="1"/>
  <c r="F15" i="41"/>
  <c r="I67" i="41"/>
  <c r="G575" i="41"/>
  <c r="E575" i="41"/>
  <c r="D575" i="41"/>
  <c r="C575" i="41"/>
  <c r="F575" i="41"/>
  <c r="H575" i="41"/>
  <c r="B575" i="41"/>
  <c r="I575" i="41" l="1"/>
  <c r="E98" i="41"/>
  <c r="E20" i="41" s="1"/>
  <c r="H98" i="41"/>
  <c r="H20" i="41" s="1"/>
  <c r="C98" i="41"/>
  <c r="C20" i="41" s="1"/>
  <c r="G98" i="41"/>
  <c r="G20" i="41" s="1"/>
  <c r="M98" i="41" l="1"/>
  <c r="M20" i="41" s="1"/>
  <c r="O98" i="41"/>
  <c r="O20" i="41" s="1"/>
  <c r="Q98" i="41"/>
  <c r="Q20" i="41" s="1"/>
  <c r="R98" i="41"/>
  <c r="R20" i="41" s="1"/>
  <c r="I644" i="41"/>
  <c r="C99" i="41"/>
  <c r="H99" i="41"/>
  <c r="G99" i="41"/>
  <c r="M99" i="41" l="1"/>
  <c r="Q99" i="41"/>
  <c r="R99" i="41"/>
  <c r="I645" i="41"/>
  <c r="S644" i="41"/>
  <c r="E86" i="41"/>
  <c r="E8" i="41" s="1"/>
  <c r="G86" i="41"/>
  <c r="G8" i="41" s="1"/>
  <c r="H86" i="41"/>
  <c r="H8" i="41" s="1"/>
  <c r="C86" i="41"/>
  <c r="C8" i="41" s="1"/>
  <c r="R86" i="41" l="1"/>
  <c r="R8" i="41" s="1"/>
  <c r="I632" i="41"/>
  <c r="M86" i="41"/>
  <c r="M8" i="41" s="1"/>
  <c r="Q86" i="41"/>
  <c r="Q8" i="41" s="1"/>
  <c r="O86" i="41"/>
  <c r="O8" i="41" s="1"/>
  <c r="S645" i="41"/>
  <c r="S632" i="41" l="1"/>
  <c r="F72" i="41" l="1"/>
  <c r="I462" i="41"/>
  <c r="F60" i="41"/>
  <c r="I450" i="41"/>
  <c r="F59" i="41"/>
  <c r="I449" i="41"/>
  <c r="G94" i="41"/>
  <c r="H94" i="41"/>
  <c r="C96" i="41"/>
  <c r="G97" i="41"/>
  <c r="G19" i="41" s="1"/>
  <c r="H97" i="41"/>
  <c r="H19" i="41" s="1"/>
  <c r="E97" i="41"/>
  <c r="E19" i="41" s="1"/>
  <c r="G87" i="41"/>
  <c r="G9" i="41" s="1"/>
  <c r="H87" i="41"/>
  <c r="H9" i="41" s="1"/>
  <c r="C87" i="41"/>
  <c r="C9" i="41" s="1"/>
  <c r="E87" i="41"/>
  <c r="E9" i="41" s="1"/>
  <c r="G95" i="41"/>
  <c r="H95" i="41"/>
  <c r="P98" i="41" l="1"/>
  <c r="P86" i="41"/>
  <c r="P8" i="41" s="1"/>
  <c r="F7" i="41"/>
  <c r="I59" i="41"/>
  <c r="P85" i="41"/>
  <c r="I460" i="41"/>
  <c r="F8" i="41"/>
  <c r="I60" i="41"/>
  <c r="F20" i="41"/>
  <c r="I72" i="41"/>
  <c r="Q95" i="41"/>
  <c r="O87" i="41"/>
  <c r="O9" i="41" s="1"/>
  <c r="R87" i="41"/>
  <c r="R9" i="41" s="1"/>
  <c r="Q87" i="41"/>
  <c r="Q9" i="41" s="1"/>
  <c r="R97" i="41"/>
  <c r="R19" i="41" s="1"/>
  <c r="I643" i="41"/>
  <c r="I642" i="41"/>
  <c r="Q94" i="41"/>
  <c r="I640" i="41"/>
  <c r="I641" i="41"/>
  <c r="R95" i="41"/>
  <c r="M87" i="41"/>
  <c r="M9" i="41" s="1"/>
  <c r="I633" i="41"/>
  <c r="O97" i="41"/>
  <c r="O19" i="41" s="1"/>
  <c r="Q97" i="41"/>
  <c r="Q19" i="41" s="1"/>
  <c r="M96" i="41"/>
  <c r="R94" i="41"/>
  <c r="I592" i="41" l="1"/>
  <c r="C85" i="41"/>
  <c r="G85" i="41"/>
  <c r="I631" i="41"/>
  <c r="E85" i="41"/>
  <c r="H85" i="41"/>
  <c r="P7" i="41"/>
  <c r="S641" i="41"/>
  <c r="S640" i="41"/>
  <c r="S642" i="41"/>
  <c r="S633" i="41"/>
  <c r="S643" i="41"/>
  <c r="S631" i="41" l="1"/>
  <c r="E7" i="41"/>
  <c r="C7" i="41"/>
  <c r="O85" i="41"/>
  <c r="R85" i="41"/>
  <c r="M85" i="41"/>
  <c r="Q85" i="41"/>
  <c r="S592" i="41"/>
  <c r="H7" i="41"/>
  <c r="G7" i="41"/>
  <c r="I512" i="41"/>
  <c r="M7" i="41" l="1"/>
  <c r="O7" i="41"/>
  <c r="Q7" i="41"/>
  <c r="R7" i="41"/>
  <c r="I511" i="41"/>
  <c r="I522" i="41" s="1"/>
  <c r="F522" i="41"/>
  <c r="F523" i="41" l="1"/>
  <c r="G523" i="41"/>
  <c r="E523" i="41"/>
  <c r="D523" i="41"/>
  <c r="B523" i="41"/>
  <c r="I523" i="41" s="1"/>
  <c r="H523" i="41"/>
  <c r="C523" i="41"/>
  <c r="P95" i="41"/>
  <c r="C97" i="41" l="1"/>
  <c r="C19" i="41" s="1"/>
  <c r="AE42" i="41" l="1"/>
  <c r="Z42" i="41"/>
  <c r="AI328" i="41"/>
  <c r="AI146" i="41"/>
  <c r="AI276" i="41"/>
  <c r="W42" i="41"/>
  <c r="AI302" i="41"/>
  <c r="AD42" i="41"/>
  <c r="AI380" i="41"/>
  <c r="AG42" i="41"/>
  <c r="AI354" i="41"/>
  <c r="AI406" i="41"/>
  <c r="AI198" i="41"/>
  <c r="V42" i="41"/>
  <c r="AI120" i="41"/>
  <c r="AI432" i="41"/>
  <c r="AI224" i="41"/>
  <c r="AI250" i="41"/>
  <c r="Y42" i="41"/>
  <c r="AI172" i="41"/>
  <c r="AA42" i="41"/>
  <c r="AC42" i="41"/>
  <c r="AH42" i="41"/>
  <c r="M97" i="41"/>
  <c r="M19" i="41" s="1"/>
  <c r="AF42" i="41" l="1"/>
  <c r="I591" i="41"/>
  <c r="X42" i="41"/>
  <c r="S432" i="41"/>
  <c r="S328" i="41"/>
  <c r="S146" i="41"/>
  <c r="L42" i="41"/>
  <c r="S120" i="41"/>
  <c r="S172" i="41"/>
  <c r="O42" i="41"/>
  <c r="S302" i="41"/>
  <c r="S354" i="41"/>
  <c r="S224" i="41"/>
  <c r="AI42" i="41"/>
  <c r="W44" i="41"/>
  <c r="S380" i="41" l="1"/>
  <c r="R42" i="41"/>
  <c r="R16" i="41" s="1"/>
  <c r="Q42" i="41"/>
  <c r="Q16" i="41" s="1"/>
  <c r="S406" i="41"/>
  <c r="N42" i="41"/>
  <c r="S276" i="41"/>
  <c r="S198" i="41"/>
  <c r="I380" i="41"/>
  <c r="I354" i="41"/>
  <c r="AI199" i="41"/>
  <c r="I146" i="41"/>
  <c r="AC44" i="41"/>
  <c r="AI256" i="41"/>
  <c r="I172" i="41"/>
  <c r="I276" i="41"/>
  <c r="S250" i="41"/>
  <c r="M42" i="41"/>
  <c r="AH44" i="41"/>
  <c r="Y44" i="41"/>
  <c r="AI204" i="41"/>
  <c r="E42" i="41"/>
  <c r="I406" i="41"/>
  <c r="S591" i="41"/>
  <c r="AI330" i="41"/>
  <c r="AI230" i="41"/>
  <c r="AI438" i="41"/>
  <c r="AI225" i="41"/>
  <c r="I198" i="41"/>
  <c r="AI329" i="41"/>
  <c r="AE44" i="41"/>
  <c r="V44" i="41"/>
  <c r="AI122" i="41"/>
  <c r="AI251" i="41"/>
  <c r="I432" i="41"/>
  <c r="I328" i="41"/>
  <c r="AI412" i="41"/>
  <c r="AI360" i="41"/>
  <c r="AI147" i="41"/>
  <c r="AI226" i="41"/>
  <c r="AA44" i="41"/>
  <c r="AD44" i="41"/>
  <c r="AI408" i="41"/>
  <c r="AI386" i="41"/>
  <c r="AI334" i="41"/>
  <c r="AI277" i="41"/>
  <c r="I224" i="41"/>
  <c r="G42" i="41"/>
  <c r="G16" i="41" s="1"/>
  <c r="D42" i="41"/>
  <c r="I302" i="41"/>
  <c r="AI152" i="41"/>
  <c r="AG44" i="41"/>
  <c r="Z44" i="41"/>
  <c r="AI278" i="41"/>
  <c r="AI200" i="41"/>
  <c r="AI356" i="41"/>
  <c r="I250" i="41"/>
  <c r="H42" i="41"/>
  <c r="H16" i="41" s="1"/>
  <c r="C42" i="41"/>
  <c r="AI382" i="41"/>
  <c r="AI304" i="41"/>
  <c r="AI252" i="41"/>
  <c r="AI308" i="41"/>
  <c r="AI303" i="41"/>
  <c r="AA48" i="41"/>
  <c r="Z48" i="41"/>
  <c r="AA43" i="41"/>
  <c r="Z43" i="41"/>
  <c r="X44" i="41" l="1"/>
  <c r="AI433" i="41"/>
  <c r="AI282" i="41"/>
  <c r="AI381" i="41"/>
  <c r="AI148" i="41"/>
  <c r="AI174" i="41"/>
  <c r="X43" i="41"/>
  <c r="Y48" i="41"/>
  <c r="AI173" i="41"/>
  <c r="AI407" i="41"/>
  <c r="AI355" i="41"/>
  <c r="AI178" i="41"/>
  <c r="AF48" i="41"/>
  <c r="AF44" i="41"/>
  <c r="AI434" i="41"/>
  <c r="AC48" i="41"/>
  <c r="AI44" i="41"/>
  <c r="I120" i="41"/>
  <c r="AF43" i="41"/>
  <c r="S433" i="41"/>
  <c r="B42" i="41"/>
  <c r="Y43" i="41"/>
  <c r="V43" i="41"/>
  <c r="W48" i="41"/>
  <c r="S173" i="41"/>
  <c r="W43" i="41"/>
  <c r="AH43" i="41"/>
  <c r="AE43" i="41"/>
  <c r="AC43" i="41"/>
  <c r="AE48" i="41"/>
  <c r="V48" i="41"/>
  <c r="AI126" i="41"/>
  <c r="AG43" i="41"/>
  <c r="L44" i="41"/>
  <c r="S122" i="41"/>
  <c r="S304" i="41"/>
  <c r="AH48" i="41"/>
  <c r="AG48" i="41"/>
  <c r="S408" i="41"/>
  <c r="S42" i="41"/>
  <c r="AJ42" i="41" s="1"/>
  <c r="AD43" i="41"/>
  <c r="AD48" i="41"/>
  <c r="X48" i="41"/>
  <c r="S412" i="41"/>
  <c r="S256" i="41"/>
  <c r="Q44" i="41"/>
  <c r="S200" i="41"/>
  <c r="S251" i="41"/>
  <c r="S277" i="41" l="1"/>
  <c r="M44" i="41"/>
  <c r="M18" i="41" s="1"/>
  <c r="S438" i="41"/>
  <c r="S386" i="41"/>
  <c r="S278" i="41"/>
  <c r="S282" i="41"/>
  <c r="S308" i="41"/>
  <c r="S330" i="41"/>
  <c r="S252" i="41"/>
  <c r="S382" i="41"/>
  <c r="S147" i="41"/>
  <c r="R44" i="41"/>
  <c r="S230" i="41"/>
  <c r="S334" i="41"/>
  <c r="S178" i="41"/>
  <c r="S360" i="41"/>
  <c r="O44" i="41"/>
  <c r="S355" i="41"/>
  <c r="S225" i="41"/>
  <c r="S199" i="41"/>
  <c r="N48" i="41"/>
  <c r="R43" i="41"/>
  <c r="R17" i="41" s="1"/>
  <c r="S152" i="41"/>
  <c r="S381" i="41"/>
  <c r="S356" i="41"/>
  <c r="S329" i="41"/>
  <c r="S407" i="41"/>
  <c r="S226" i="41"/>
  <c r="S434" i="41"/>
  <c r="S303" i="41"/>
  <c r="S174" i="41"/>
  <c r="S204" i="41"/>
  <c r="S148" i="41"/>
  <c r="I408" i="41"/>
  <c r="I230" i="41"/>
  <c r="I225" i="41"/>
  <c r="M48" i="41"/>
  <c r="M22" i="41" s="1"/>
  <c r="G44" i="41"/>
  <c r="I173" i="41"/>
  <c r="Q43" i="41"/>
  <c r="Q17" i="41" s="1"/>
  <c r="I434" i="41"/>
  <c r="R48" i="41"/>
  <c r="R22" i="41" s="1"/>
  <c r="I329" i="41"/>
  <c r="I148" i="41"/>
  <c r="AI121" i="41"/>
  <c r="I330" i="41"/>
  <c r="I381" i="41"/>
  <c r="L43" i="41"/>
  <c r="S121" i="41"/>
  <c r="AI43" i="41"/>
  <c r="I304" i="41"/>
  <c r="I277" i="41"/>
  <c r="I382" i="41"/>
  <c r="I204" i="41"/>
  <c r="N44" i="41"/>
  <c r="I178" i="41"/>
  <c r="I252" i="41"/>
  <c r="O48" i="41"/>
  <c r="O22" i="41" s="1"/>
  <c r="I412" i="41"/>
  <c r="I360" i="41"/>
  <c r="L48" i="41"/>
  <c r="S126" i="41"/>
  <c r="D44" i="41"/>
  <c r="I251" i="41"/>
  <c r="M43" i="41"/>
  <c r="S44" i="41"/>
  <c r="AJ44" i="41" s="1"/>
  <c r="AI48" i="41"/>
  <c r="I42" i="41"/>
  <c r="H44" i="41"/>
  <c r="E44" i="41"/>
  <c r="I386" i="41"/>
  <c r="I407" i="41"/>
  <c r="I147" i="41"/>
  <c r="I433" i="41"/>
  <c r="O43" i="41"/>
  <c r="I334" i="41"/>
  <c r="I486" i="41"/>
  <c r="F70" i="41"/>
  <c r="I282" i="41"/>
  <c r="I278" i="41"/>
  <c r="I303" i="41"/>
  <c r="N43" i="41"/>
  <c r="I438" i="41"/>
  <c r="I226" i="41"/>
  <c r="C44" i="41"/>
  <c r="C18" i="41" s="1"/>
  <c r="I199" i="41"/>
  <c r="I356" i="41"/>
  <c r="I256" i="41"/>
  <c r="I152" i="41"/>
  <c r="I200" i="41"/>
  <c r="Q48" i="41"/>
  <c r="Q22" i="41" s="1"/>
  <c r="I308" i="41"/>
  <c r="I174" i="41"/>
  <c r="I355" i="41"/>
  <c r="B43" i="41" l="1"/>
  <c r="F18" i="41"/>
  <c r="I70" i="41"/>
  <c r="E48" i="41"/>
  <c r="E22" i="41" s="1"/>
  <c r="I122" i="41"/>
  <c r="G48" i="41"/>
  <c r="G22" i="41" s="1"/>
  <c r="D48" i="41"/>
  <c r="S43" i="41"/>
  <c r="AJ43" i="41" s="1"/>
  <c r="H43" i="41"/>
  <c r="H17" i="41" s="1"/>
  <c r="G43" i="41"/>
  <c r="G17" i="41" s="1"/>
  <c r="B48" i="41"/>
  <c r="H48" i="41"/>
  <c r="H22" i="41" s="1"/>
  <c r="D43" i="41"/>
  <c r="B44" i="41"/>
  <c r="C43" i="41"/>
  <c r="E43" i="41"/>
  <c r="C48" i="41"/>
  <c r="C22" i="41" s="1"/>
  <c r="S48" i="41"/>
  <c r="AJ48" i="41" s="1"/>
  <c r="I126" i="41" l="1"/>
  <c r="I121" i="41"/>
  <c r="I44" i="41"/>
  <c r="I48" i="41"/>
  <c r="I43" i="41"/>
  <c r="E93" i="41" l="1"/>
  <c r="I587" i="41"/>
  <c r="O93" i="41" l="1"/>
  <c r="S587" i="41"/>
  <c r="I93" i="41"/>
  <c r="E15" i="41"/>
  <c r="I15" i="41" s="1"/>
  <c r="S93" i="41" l="1"/>
  <c r="O15" i="41"/>
  <c r="C94" i="41" l="1"/>
  <c r="C16" i="41" s="1"/>
  <c r="E94" i="41"/>
  <c r="E16" i="41" s="1"/>
  <c r="P67" i="41" l="1"/>
  <c r="S483" i="41"/>
  <c r="M94" i="41"/>
  <c r="M16" i="41" s="1"/>
  <c r="O94" i="41"/>
  <c r="O16" i="41" s="1"/>
  <c r="I588" i="41" l="1"/>
  <c r="P15" i="41"/>
  <c r="S15" i="41" s="1"/>
  <c r="T15" i="41" s="1"/>
  <c r="S67" i="41"/>
  <c r="E91" i="41"/>
  <c r="AE39" i="41" l="1"/>
  <c r="AC39" i="41"/>
  <c r="AI169" i="41"/>
  <c r="AI351" i="41"/>
  <c r="Y39" i="41"/>
  <c r="AI195" i="41"/>
  <c r="AD39" i="41"/>
  <c r="AH39" i="41"/>
  <c r="AI325" i="41"/>
  <c r="AI377" i="41"/>
  <c r="AA39" i="41"/>
  <c r="AG39" i="41"/>
  <c r="Z39" i="41"/>
  <c r="AF39" i="41"/>
  <c r="AI403" i="41"/>
  <c r="AI143" i="41"/>
  <c r="I455" i="41"/>
  <c r="X39" i="41"/>
  <c r="AI221" i="41"/>
  <c r="AI299" i="41"/>
  <c r="AI429" i="41"/>
  <c r="I533" i="41"/>
  <c r="AI273" i="41"/>
  <c r="AI247" i="41"/>
  <c r="V39" i="41"/>
  <c r="AI117" i="41"/>
  <c r="S588" i="41"/>
  <c r="W39" i="41"/>
  <c r="AG418" i="41"/>
  <c r="O91" i="41"/>
  <c r="F65" i="41"/>
  <c r="AD47" i="41"/>
  <c r="F13" i="41" l="1"/>
  <c r="I65" i="41"/>
  <c r="D91" i="41"/>
  <c r="I91" i="41" s="1"/>
  <c r="I585" i="41"/>
  <c r="S403" i="41"/>
  <c r="S273" i="41"/>
  <c r="S351" i="41"/>
  <c r="Q39" i="41"/>
  <c r="S143" i="41"/>
  <c r="M39" i="41"/>
  <c r="S247" i="41"/>
  <c r="W47" i="41"/>
  <c r="R39" i="41"/>
  <c r="AE47" i="41"/>
  <c r="L39" i="41"/>
  <c r="S117" i="41"/>
  <c r="S429" i="41"/>
  <c r="AI39" i="41"/>
  <c r="AI385" i="41"/>
  <c r="AA47" i="41"/>
  <c r="S325" i="41"/>
  <c r="AI229" i="41"/>
  <c r="S221" i="41"/>
  <c r="S195" i="41"/>
  <c r="AI177" i="41"/>
  <c r="AH47" i="41"/>
  <c r="AI307" i="41"/>
  <c r="V47" i="41"/>
  <c r="AI125" i="41"/>
  <c r="Z47" i="41"/>
  <c r="AI151" i="41"/>
  <c r="AI437" i="41"/>
  <c r="I481" i="41"/>
  <c r="S299" i="41"/>
  <c r="I579" i="41"/>
  <c r="S169" i="41"/>
  <c r="AC47" i="41"/>
  <c r="AG47" i="41"/>
  <c r="N39" i="41"/>
  <c r="AI281" i="41"/>
  <c r="AI411" i="41"/>
  <c r="I351" i="41" l="1"/>
  <c r="L13" i="41"/>
  <c r="X47" i="41"/>
  <c r="I195" i="41"/>
  <c r="E39" i="41"/>
  <c r="I273" i="41"/>
  <c r="I403" i="41"/>
  <c r="Q13" i="41"/>
  <c r="M47" i="41"/>
  <c r="M21" i="41" s="1"/>
  <c r="I541" i="41"/>
  <c r="I548" i="41" s="1"/>
  <c r="F548" i="41"/>
  <c r="AI255" i="41"/>
  <c r="R13" i="41"/>
  <c r="M13" i="41"/>
  <c r="I169" i="41"/>
  <c r="I247" i="41"/>
  <c r="C39" i="41"/>
  <c r="I485" i="41"/>
  <c r="F69" i="41"/>
  <c r="B39" i="41"/>
  <c r="I117" i="41"/>
  <c r="I463" i="41"/>
  <c r="I470" i="41" s="1"/>
  <c r="F470" i="41"/>
  <c r="G39" i="41"/>
  <c r="I299" i="41"/>
  <c r="I377" i="41"/>
  <c r="Y47" i="41"/>
  <c r="AI47" i="41" s="1"/>
  <c r="N91" i="41"/>
  <c r="S91" i="41" s="1"/>
  <c r="S585" i="41"/>
  <c r="I221" i="41"/>
  <c r="I325" i="41"/>
  <c r="AI333" i="41"/>
  <c r="S377" i="41"/>
  <c r="S125" i="41"/>
  <c r="I429" i="41"/>
  <c r="S579" i="41"/>
  <c r="D39" i="41"/>
  <c r="AI203" i="41"/>
  <c r="AF47" i="41"/>
  <c r="H39" i="41"/>
  <c r="I484" i="41"/>
  <c r="F68" i="41"/>
  <c r="I143" i="41"/>
  <c r="O39" i="41"/>
  <c r="S39" i="41" s="1"/>
  <c r="AI359" i="41"/>
  <c r="I489" i="41"/>
  <c r="I385" i="41" l="1"/>
  <c r="Q47" i="41"/>
  <c r="Q21" i="41" s="1"/>
  <c r="I229" i="41"/>
  <c r="S281" i="41"/>
  <c r="AJ39" i="41"/>
  <c r="F16" i="41"/>
  <c r="I68" i="41"/>
  <c r="I281" i="41"/>
  <c r="S411" i="41"/>
  <c r="S255" i="41"/>
  <c r="G13" i="41"/>
  <c r="I411" i="41"/>
  <c r="I255" i="41"/>
  <c r="E13" i="41"/>
  <c r="G47" i="41"/>
  <c r="G21" i="41" s="1"/>
  <c r="O47" i="41"/>
  <c r="O21" i="41" s="1"/>
  <c r="S177" i="41"/>
  <c r="B47" i="41"/>
  <c r="C47" i="41"/>
  <c r="C21" i="41" s="1"/>
  <c r="B13" i="41"/>
  <c r="I39" i="41"/>
  <c r="D47" i="41"/>
  <c r="E47" i="41"/>
  <c r="E21" i="41" s="1"/>
  <c r="O13" i="41"/>
  <c r="S203" i="41"/>
  <c r="L47" i="41"/>
  <c r="I177" i="41"/>
  <c r="S359" i="41"/>
  <c r="H471" i="41"/>
  <c r="G471" i="41"/>
  <c r="F471" i="41"/>
  <c r="B471" i="41"/>
  <c r="D471" i="41"/>
  <c r="E471" i="41"/>
  <c r="C471" i="41"/>
  <c r="S307" i="41"/>
  <c r="R47" i="41"/>
  <c r="R21" i="41" s="1"/>
  <c r="H13" i="41"/>
  <c r="I203" i="41"/>
  <c r="S333" i="41"/>
  <c r="I359" i="41"/>
  <c r="F73" i="41"/>
  <c r="N13" i="41"/>
  <c r="C13" i="41"/>
  <c r="D549" i="41"/>
  <c r="G549" i="41"/>
  <c r="H549" i="41"/>
  <c r="F549" i="41"/>
  <c r="C549" i="41"/>
  <c r="E549" i="41"/>
  <c r="B549" i="41"/>
  <c r="I307" i="41"/>
  <c r="N47" i="41"/>
  <c r="H47" i="41"/>
  <c r="H21" i="41" s="1"/>
  <c r="D13" i="41"/>
  <c r="I333" i="41"/>
  <c r="S437" i="41"/>
  <c r="F17" i="41"/>
  <c r="I69" i="41"/>
  <c r="S151" i="41"/>
  <c r="S229" i="41"/>
  <c r="I437" i="41"/>
  <c r="I151" i="41"/>
  <c r="S385" i="41"/>
  <c r="I125" i="41" l="1"/>
  <c r="I47" i="41"/>
  <c r="I549" i="41"/>
  <c r="I471" i="41"/>
  <c r="I13" i="41"/>
  <c r="I73" i="41"/>
  <c r="F21" i="41"/>
  <c r="S47" i="41"/>
  <c r="AJ47" i="41" s="1"/>
  <c r="I590" i="41" l="1"/>
  <c r="H96" i="41"/>
  <c r="H18" i="41" s="1"/>
  <c r="H600" i="41"/>
  <c r="G600" i="41"/>
  <c r="Q600" i="41" l="1"/>
  <c r="R96" i="41"/>
  <c r="R18" i="41" s="1"/>
  <c r="R600" i="41"/>
  <c r="E92" i="41"/>
  <c r="D92" i="41" l="1"/>
  <c r="I92" i="41" s="1"/>
  <c r="I586" i="41"/>
  <c r="O92" i="41"/>
  <c r="AA392" i="41"/>
  <c r="Y392" i="41"/>
  <c r="Z392" i="41"/>
  <c r="X392" i="41"/>
  <c r="AF392" i="41"/>
  <c r="AA314" i="41"/>
  <c r="Y314" i="41"/>
  <c r="Z314" i="41"/>
  <c r="X314" i="41"/>
  <c r="AF314" i="41"/>
  <c r="Y288" i="41"/>
  <c r="X288" i="41"/>
  <c r="AA288" i="41"/>
  <c r="Z288" i="41"/>
  <c r="AF288" i="41"/>
  <c r="AF262" i="41"/>
  <c r="X262" i="41"/>
  <c r="AA262" i="41"/>
  <c r="Z262" i="41"/>
  <c r="Y262" i="41"/>
  <c r="Y340" i="41"/>
  <c r="AF340" i="41"/>
  <c r="X340" i="41"/>
  <c r="AA340" i="41"/>
  <c r="Z340" i="41"/>
  <c r="AF184" i="41"/>
  <c r="X184" i="41"/>
  <c r="AA184" i="41"/>
  <c r="Z184" i="41"/>
  <c r="Y184" i="41"/>
  <c r="Y418" i="41"/>
  <c r="AF418" i="41"/>
  <c r="X418" i="41"/>
  <c r="AA418" i="41"/>
  <c r="Z418" i="41"/>
  <c r="Y158" i="41"/>
  <c r="AF158" i="41"/>
  <c r="X158" i="41"/>
  <c r="AA158" i="41"/>
  <c r="Z158" i="41"/>
  <c r="Y366" i="41"/>
  <c r="AA366" i="41"/>
  <c r="Z366" i="41"/>
  <c r="AF366" i="41"/>
  <c r="X366" i="41"/>
  <c r="AA236" i="41"/>
  <c r="AF236" i="41"/>
  <c r="Z236" i="41"/>
  <c r="Y236" i="41"/>
  <c r="X236" i="41"/>
  <c r="AA444" i="41"/>
  <c r="AF444" i="41"/>
  <c r="Z444" i="41"/>
  <c r="Y444" i="41"/>
  <c r="X444" i="41"/>
  <c r="X210" i="41"/>
  <c r="AA210" i="41"/>
  <c r="Y210" i="41"/>
  <c r="Z210" i="41"/>
  <c r="AF210" i="41"/>
  <c r="AH132" i="41" l="1"/>
  <c r="V158" i="41"/>
  <c r="AD314" i="41"/>
  <c r="V392" i="41"/>
  <c r="AC210" i="41"/>
  <c r="AD444" i="41"/>
  <c r="AH444" i="41"/>
  <c r="V236" i="41"/>
  <c r="AA40" i="41"/>
  <c r="AA54" i="41" s="1"/>
  <c r="AA132" i="41"/>
  <c r="Z40" i="41"/>
  <c r="Z54" i="41" s="1"/>
  <c r="Z132" i="41"/>
  <c r="AH158" i="41"/>
  <c r="AD158" i="41"/>
  <c r="AE184" i="41"/>
  <c r="AG184" i="41"/>
  <c r="AE262" i="41"/>
  <c r="AG262" i="41"/>
  <c r="AE288" i="41"/>
  <c r="AH392" i="41"/>
  <c r="X40" i="41"/>
  <c r="X54" i="41" s="1"/>
  <c r="X132" i="41"/>
  <c r="W444" i="41"/>
  <c r="V40" i="41"/>
  <c r="AI118" i="41"/>
  <c r="V132" i="41"/>
  <c r="AG132" i="41"/>
  <c r="AD366" i="41"/>
  <c r="W158" i="41"/>
  <c r="V184" i="41"/>
  <c r="V262" i="41"/>
  <c r="AC314" i="41"/>
  <c r="W392" i="41"/>
  <c r="N92" i="41"/>
  <c r="S92" i="41" s="1"/>
  <c r="S586" i="41"/>
  <c r="AG236" i="41"/>
  <c r="AE444" i="41"/>
  <c r="AC236" i="41"/>
  <c r="AD132" i="41"/>
  <c r="W132" i="41"/>
  <c r="W366" i="41"/>
  <c r="AG158" i="41"/>
  <c r="AC158" i="41"/>
  <c r="AE418" i="41"/>
  <c r="AD184" i="41"/>
  <c r="AE340" i="41"/>
  <c r="AD262" i="41"/>
  <c r="AD288" i="41"/>
  <c r="AE314" i="41"/>
  <c r="AG392" i="41"/>
  <c r="AE132" i="41"/>
  <c r="AG366" i="41"/>
  <c r="AC366" i="41"/>
  <c r="V418" i="41"/>
  <c r="W184" i="41"/>
  <c r="V340" i="41"/>
  <c r="W262" i="41"/>
  <c r="W288" i="41"/>
  <c r="V314" i="41"/>
  <c r="AD392" i="41"/>
  <c r="AE210" i="41"/>
  <c r="V210" i="41"/>
  <c r="W210" i="41"/>
  <c r="V444" i="41"/>
  <c r="AD236" i="41"/>
  <c r="AH236" i="41"/>
  <c r="Y40" i="41"/>
  <c r="Y54" i="41" s="1"/>
  <c r="Y132" i="41"/>
  <c r="AH418" i="41"/>
  <c r="AD418" i="41"/>
  <c r="AC184" i="41"/>
  <c r="AH340" i="41"/>
  <c r="AD340" i="41"/>
  <c r="AC262" i="41"/>
  <c r="V288" i="41"/>
  <c r="AH314" i="41"/>
  <c r="AH366" i="41"/>
  <c r="AG210" i="41"/>
  <c r="W236" i="41"/>
  <c r="AF40" i="41"/>
  <c r="AF54" i="41" s="1"/>
  <c r="AF132" i="41"/>
  <c r="AE366" i="41"/>
  <c r="W418" i="41"/>
  <c r="W340" i="41"/>
  <c r="AG288" i="41"/>
  <c r="AC288" i="41"/>
  <c r="W314" i="41"/>
  <c r="AC392" i="41"/>
  <c r="AH210" i="41"/>
  <c r="AG444" i="41"/>
  <c r="AD210" i="41"/>
  <c r="AC444" i="41"/>
  <c r="AE236" i="41"/>
  <c r="AC132" i="41"/>
  <c r="V366" i="41"/>
  <c r="AE158" i="41"/>
  <c r="AC418" i="41"/>
  <c r="AH184" i="41"/>
  <c r="AG340" i="41"/>
  <c r="AC340" i="41"/>
  <c r="AH262" i="41"/>
  <c r="AH288" i="41"/>
  <c r="AG314" i="41"/>
  <c r="AE392" i="41"/>
  <c r="R210" i="41"/>
  <c r="N210" i="41"/>
  <c r="O210" i="41"/>
  <c r="Q444" i="41"/>
  <c r="N444" i="41"/>
  <c r="R444" i="41"/>
  <c r="O444" i="41"/>
  <c r="Q236" i="41"/>
  <c r="N236" i="41"/>
  <c r="R236" i="41"/>
  <c r="O236" i="41"/>
  <c r="R366" i="41"/>
  <c r="N158" i="41"/>
  <c r="O158" i="41"/>
  <c r="Q158" i="41"/>
  <c r="M158" i="41"/>
  <c r="N418" i="41"/>
  <c r="O418" i="41"/>
  <c r="Q418" i="41"/>
  <c r="M418" i="41"/>
  <c r="M184" i="41"/>
  <c r="N184" i="41"/>
  <c r="O184" i="41"/>
  <c r="Q184" i="41"/>
  <c r="N340" i="41"/>
  <c r="O340" i="41"/>
  <c r="Q340" i="41"/>
  <c r="M340" i="41"/>
  <c r="M262" i="41"/>
  <c r="N262" i="41"/>
  <c r="O262" i="41"/>
  <c r="Q262" i="41"/>
  <c r="R288" i="41"/>
  <c r="O288" i="41"/>
  <c r="Q288" i="41"/>
  <c r="Q314" i="41"/>
  <c r="M314" i="41"/>
  <c r="Q392" i="41"/>
  <c r="M392" i="41"/>
  <c r="C95" i="41"/>
  <c r="C17" i="41" s="1"/>
  <c r="E95" i="41"/>
  <c r="E17" i="41" s="1"/>
  <c r="D100" i="41"/>
  <c r="D22" i="41" s="1"/>
  <c r="M210" i="41"/>
  <c r="Q210" i="41"/>
  <c r="M444" i="41"/>
  <c r="M236" i="41"/>
  <c r="Q366" i="41"/>
  <c r="N366" i="41"/>
  <c r="O366" i="41"/>
  <c r="M366" i="41"/>
  <c r="R158" i="41"/>
  <c r="R418" i="41"/>
  <c r="R184" i="41"/>
  <c r="R340" i="41"/>
  <c r="R262" i="41"/>
  <c r="N288" i="41"/>
  <c r="M288" i="41"/>
  <c r="R314" i="41"/>
  <c r="N314" i="41"/>
  <c r="O314" i="41"/>
  <c r="R392" i="41"/>
  <c r="N392" i="41"/>
  <c r="O392" i="41"/>
  <c r="AI352" i="41" l="1"/>
  <c r="AI418" i="41"/>
  <c r="V419" i="41"/>
  <c r="S352" i="41"/>
  <c r="S366" i="41" s="1"/>
  <c r="L366" i="41"/>
  <c r="S300" i="41"/>
  <c r="S314" i="41" s="1"/>
  <c r="L314" i="41"/>
  <c r="S144" i="41"/>
  <c r="S158" i="41" s="1"/>
  <c r="L158" i="41"/>
  <c r="R40" i="41"/>
  <c r="R132" i="41"/>
  <c r="AH185" i="41"/>
  <c r="AD419" i="41"/>
  <c r="AI404" i="41"/>
  <c r="AE40" i="41"/>
  <c r="AE54" i="41" s="1"/>
  <c r="AE341" i="41"/>
  <c r="AD40" i="41"/>
  <c r="AD54" i="41" s="1"/>
  <c r="AI184" i="41"/>
  <c r="V185" i="41" s="1"/>
  <c r="S222" i="41"/>
  <c r="S236" i="41" s="1"/>
  <c r="L236" i="41"/>
  <c r="Q40" i="41"/>
  <c r="Q132" i="41"/>
  <c r="AI210" i="41"/>
  <c r="AC211" i="41" s="1"/>
  <c r="V211" i="41"/>
  <c r="AI170" i="41"/>
  <c r="AG40" i="41"/>
  <c r="AG54" i="41" s="1"/>
  <c r="W419" i="41"/>
  <c r="S274" i="41"/>
  <c r="S288" i="41" s="1"/>
  <c r="L288" i="41"/>
  <c r="M40" i="41"/>
  <c r="M132" i="41"/>
  <c r="S378" i="41"/>
  <c r="S392" i="41" s="1"/>
  <c r="L392" i="41"/>
  <c r="S326" i="41"/>
  <c r="S340" i="41" s="1"/>
  <c r="L340" i="41"/>
  <c r="S170" i="41"/>
  <c r="S184" i="41" s="1"/>
  <c r="L184" i="41"/>
  <c r="AH263" i="41"/>
  <c r="AC419" i="41"/>
  <c r="AC40" i="41"/>
  <c r="AC54" i="41" s="1"/>
  <c r="AH419" i="41"/>
  <c r="AI196" i="41"/>
  <c r="AI340" i="41"/>
  <c r="V341" i="41"/>
  <c r="AI132" i="41"/>
  <c r="AE263" i="41"/>
  <c r="AI158" i="41"/>
  <c r="V159" i="41" s="1"/>
  <c r="W341" i="41"/>
  <c r="AI314" i="41"/>
  <c r="V315" i="41"/>
  <c r="AI326" i="41"/>
  <c r="AD185" i="41"/>
  <c r="AI236" i="41"/>
  <c r="V237" i="41" s="1"/>
  <c r="AI392" i="41"/>
  <c r="AH393" i="41" s="1"/>
  <c r="AI144" i="41"/>
  <c r="AC341" i="41"/>
  <c r="AE159" i="41"/>
  <c r="W315" i="41"/>
  <c r="AH341" i="41"/>
  <c r="AE211" i="41"/>
  <c r="AI300" i="41"/>
  <c r="AI262" i="41"/>
  <c r="W263" i="41" s="1"/>
  <c r="V263" i="41"/>
  <c r="V54" i="41"/>
  <c r="AH159" i="41"/>
  <c r="AI222" i="41"/>
  <c r="AI378" i="41"/>
  <c r="N40" i="41"/>
  <c r="N132" i="41"/>
  <c r="S430" i="41"/>
  <c r="S444" i="41" s="1"/>
  <c r="L444" i="41"/>
  <c r="S196" i="41"/>
  <c r="S210" i="41" s="1"/>
  <c r="L210" i="41"/>
  <c r="L40" i="41"/>
  <c r="S118" i="41"/>
  <c r="S132" i="41" s="1"/>
  <c r="L132" i="41"/>
  <c r="AH211" i="41"/>
  <c r="AI288" i="41"/>
  <c r="AH289" i="41" s="1"/>
  <c r="AI444" i="41"/>
  <c r="AG445" i="41" s="1"/>
  <c r="V445" i="41"/>
  <c r="W289" i="41"/>
  <c r="W185" i="41"/>
  <c r="AE419" i="41"/>
  <c r="AI248" i="41"/>
  <c r="AG185" i="41"/>
  <c r="AH445" i="41"/>
  <c r="AH40" i="41"/>
  <c r="AH54" i="41" s="1"/>
  <c r="O40" i="41"/>
  <c r="O132" i="41"/>
  <c r="I482" i="41"/>
  <c r="I496" i="41" s="1"/>
  <c r="F66" i="41"/>
  <c r="F496" i="41"/>
  <c r="S248" i="41"/>
  <c r="S262" i="41" s="1"/>
  <c r="L262" i="41"/>
  <c r="S404" i="41"/>
  <c r="S418" i="41" s="1"/>
  <c r="L418" i="41"/>
  <c r="AG341" i="41"/>
  <c r="AI366" i="41"/>
  <c r="V367" i="41" s="1"/>
  <c r="AC445" i="41"/>
  <c r="AC289" i="41"/>
  <c r="AH367" i="41"/>
  <c r="AI274" i="41"/>
  <c r="AC185" i="41"/>
  <c r="AI430" i="41"/>
  <c r="AD263" i="41"/>
  <c r="W40" i="41"/>
  <c r="W54" i="41" s="1"/>
  <c r="AD367" i="41"/>
  <c r="AE289" i="41"/>
  <c r="AD315" i="41"/>
  <c r="O95" i="41"/>
  <c r="O17" i="41" s="1"/>
  <c r="M95" i="41"/>
  <c r="M17" i="41" s="1"/>
  <c r="N100" i="41"/>
  <c r="N22" i="41" s="1"/>
  <c r="W159" i="41" l="1"/>
  <c r="AC367" i="41"/>
  <c r="V289" i="41"/>
  <c r="AC159" i="41"/>
  <c r="W445" i="41"/>
  <c r="G366" i="41"/>
  <c r="AC393" i="41"/>
  <c r="D210" i="41"/>
  <c r="H444" i="41"/>
  <c r="H236" i="41"/>
  <c r="B40" i="41"/>
  <c r="I118" i="41"/>
  <c r="I132" i="41" s="1"/>
  <c r="B132" i="41"/>
  <c r="B262" i="41"/>
  <c r="N263" i="41"/>
  <c r="Q263" i="41"/>
  <c r="L263" i="41"/>
  <c r="R263" i="41"/>
  <c r="M263" i="41"/>
  <c r="O263" i="41"/>
  <c r="P263" i="41"/>
  <c r="L14" i="41"/>
  <c r="S40" i="41"/>
  <c r="L54" i="41"/>
  <c r="M393" i="41"/>
  <c r="R393" i="41"/>
  <c r="N393" i="41"/>
  <c r="L393" i="41"/>
  <c r="P393" i="41"/>
  <c r="Q393" i="41"/>
  <c r="O393" i="41"/>
  <c r="AB211" i="41"/>
  <c r="Y211" i="41"/>
  <c r="Z211" i="41"/>
  <c r="AA211" i="41"/>
  <c r="AF211" i="41"/>
  <c r="X211" i="41"/>
  <c r="N367" i="41"/>
  <c r="Q367" i="41"/>
  <c r="P367" i="41"/>
  <c r="L367" i="41"/>
  <c r="M367" i="41"/>
  <c r="O367" i="41"/>
  <c r="R367" i="41"/>
  <c r="C236" i="41"/>
  <c r="B444" i="41"/>
  <c r="C288" i="41"/>
  <c r="AB393" i="41"/>
  <c r="AF393" i="41"/>
  <c r="AA393" i="41"/>
  <c r="Z393" i="41"/>
  <c r="Y393" i="41"/>
  <c r="X393" i="41"/>
  <c r="G158" i="41"/>
  <c r="B236" i="41"/>
  <c r="C210" i="41"/>
  <c r="D366" i="41"/>
  <c r="H158" i="41"/>
  <c r="H262" i="41"/>
  <c r="H314" i="41"/>
  <c r="D392" i="41"/>
  <c r="AB445" i="41"/>
  <c r="X445" i="41"/>
  <c r="AI445" i="41" s="1"/>
  <c r="Y445" i="41"/>
  <c r="AF445" i="41"/>
  <c r="Z445" i="41"/>
  <c r="AA445" i="41"/>
  <c r="AB237" i="41"/>
  <c r="Y237" i="41"/>
  <c r="X237" i="41"/>
  <c r="AF237" i="41"/>
  <c r="Z237" i="41"/>
  <c r="AA237" i="41"/>
  <c r="AE237" i="41"/>
  <c r="AH237" i="41"/>
  <c r="AD445" i="41"/>
  <c r="H340" i="41"/>
  <c r="G340" i="41"/>
  <c r="H366" i="41"/>
  <c r="C158" i="41"/>
  <c r="C418" i="41"/>
  <c r="G184" i="41"/>
  <c r="C340" i="41"/>
  <c r="E262" i="41"/>
  <c r="G288" i="41"/>
  <c r="G392" i="41"/>
  <c r="E210" i="41"/>
  <c r="E444" i="41"/>
  <c r="E236" i="41"/>
  <c r="B158" i="41"/>
  <c r="B314" i="41"/>
  <c r="E132" i="41"/>
  <c r="F14" i="41"/>
  <c r="F28" i="41" s="1"/>
  <c r="I66" i="41"/>
  <c r="I80" i="41" s="1"/>
  <c r="F80" i="41"/>
  <c r="R211" i="41"/>
  <c r="Q211" i="41"/>
  <c r="L211" i="41"/>
  <c r="P211" i="41"/>
  <c r="M211" i="41"/>
  <c r="O211" i="41"/>
  <c r="N211" i="41"/>
  <c r="AI54" i="41"/>
  <c r="AG55" i="41" s="1"/>
  <c r="AB315" i="41"/>
  <c r="X315" i="41"/>
  <c r="AF315" i="41"/>
  <c r="Z315" i="41"/>
  <c r="AA315" i="41"/>
  <c r="Y315" i="41"/>
  <c r="AE393" i="41"/>
  <c r="W237" i="41"/>
  <c r="AG263" i="41"/>
  <c r="R14" i="41"/>
  <c r="R54" i="41"/>
  <c r="AE185" i="41"/>
  <c r="Q133" i="41"/>
  <c r="L133" i="41"/>
  <c r="P133" i="41"/>
  <c r="N133" i="41"/>
  <c r="M133" i="41"/>
  <c r="O133" i="41"/>
  <c r="R133" i="41"/>
  <c r="G418" i="41"/>
  <c r="G210" i="41"/>
  <c r="E366" i="41"/>
  <c r="H418" i="41"/>
  <c r="D288" i="41"/>
  <c r="D314" i="41"/>
  <c r="E392" i="41"/>
  <c r="AG393" i="41"/>
  <c r="AB367" i="41"/>
  <c r="AA367" i="41"/>
  <c r="X367" i="41"/>
  <c r="Y367" i="41"/>
  <c r="AF367" i="41"/>
  <c r="Z367" i="41"/>
  <c r="C497" i="41"/>
  <c r="D497" i="41"/>
  <c r="H497" i="41"/>
  <c r="B497" i="41"/>
  <c r="F497" i="41"/>
  <c r="G497" i="41"/>
  <c r="E497" i="41"/>
  <c r="W393" i="41"/>
  <c r="AB289" i="41"/>
  <c r="Y289" i="41"/>
  <c r="AF289" i="41"/>
  <c r="X289" i="41"/>
  <c r="AA289" i="41"/>
  <c r="Z289" i="41"/>
  <c r="AI40" i="41"/>
  <c r="AE445" i="41"/>
  <c r="AD237" i="41"/>
  <c r="AB341" i="41"/>
  <c r="Y341" i="41"/>
  <c r="AA341" i="41"/>
  <c r="AF341" i="41"/>
  <c r="X341" i="41"/>
  <c r="Z341" i="41"/>
  <c r="M14" i="41"/>
  <c r="M54" i="41"/>
  <c r="AC237" i="41"/>
  <c r="AD211" i="41"/>
  <c r="AG237" i="41"/>
  <c r="H132" i="41"/>
  <c r="B100" i="41"/>
  <c r="I594" i="41"/>
  <c r="H392" i="41"/>
  <c r="B392" i="41"/>
  <c r="C184" i="41"/>
  <c r="B340" i="41"/>
  <c r="G262" i="41"/>
  <c r="G314" i="41"/>
  <c r="C392" i="41"/>
  <c r="D132" i="41"/>
  <c r="G444" i="41"/>
  <c r="G236" i="41"/>
  <c r="B418" i="41"/>
  <c r="O445" i="41"/>
  <c r="L445" i="41"/>
  <c r="M445" i="41"/>
  <c r="R445" i="41"/>
  <c r="N445" i="41"/>
  <c r="Q445" i="41"/>
  <c r="P445" i="41"/>
  <c r="W367" i="41"/>
  <c r="AH315" i="41"/>
  <c r="AB159" i="41"/>
  <c r="AA159" i="41"/>
  <c r="AF159" i="41"/>
  <c r="X159" i="41"/>
  <c r="Y159" i="41"/>
  <c r="Z159" i="41"/>
  <c r="M185" i="41"/>
  <c r="O185" i="41"/>
  <c r="N185" i="41"/>
  <c r="L185" i="41"/>
  <c r="R185" i="41"/>
  <c r="Q185" i="41"/>
  <c r="P185" i="41"/>
  <c r="AG159" i="41"/>
  <c r="AB185" i="41"/>
  <c r="Z185" i="41"/>
  <c r="Y185" i="41"/>
  <c r="AF185" i="41"/>
  <c r="AA185" i="41"/>
  <c r="X185" i="41"/>
  <c r="Q159" i="41"/>
  <c r="L159" i="41"/>
  <c r="N159" i="41"/>
  <c r="R159" i="41"/>
  <c r="P159" i="41"/>
  <c r="M159" i="41"/>
  <c r="O159" i="41"/>
  <c r="B366" i="41"/>
  <c r="E184" i="41"/>
  <c r="E288" i="41"/>
  <c r="D158" i="41"/>
  <c r="D418" i="41"/>
  <c r="D340" i="41"/>
  <c r="I589" i="41"/>
  <c r="B210" i="41"/>
  <c r="G132" i="41"/>
  <c r="C444" i="41"/>
  <c r="C132" i="41"/>
  <c r="C366" i="41"/>
  <c r="H184" i="41"/>
  <c r="B288" i="41"/>
  <c r="E314" i="41"/>
  <c r="O14" i="41"/>
  <c r="O54" i="41"/>
  <c r="AG367" i="41"/>
  <c r="AG315" i="41"/>
  <c r="AB263" i="41"/>
  <c r="Y263" i="41"/>
  <c r="AI263" i="41" s="1"/>
  <c r="AF263" i="41"/>
  <c r="X263" i="41"/>
  <c r="Z263" i="41"/>
  <c r="AA263" i="41"/>
  <c r="AG211" i="41"/>
  <c r="O289" i="41"/>
  <c r="Q289" i="41"/>
  <c r="N289" i="41"/>
  <c r="R289" i="41"/>
  <c r="M289" i="41"/>
  <c r="L289" i="41"/>
  <c r="P289" i="41"/>
  <c r="AE315" i="41"/>
  <c r="Q14" i="41"/>
  <c r="Q54" i="41"/>
  <c r="AC315" i="41"/>
  <c r="AC263" i="41"/>
  <c r="AB419" i="41"/>
  <c r="AG419" i="41"/>
  <c r="Y419" i="41"/>
  <c r="X419" i="41"/>
  <c r="AF419" i="41"/>
  <c r="Z419" i="41"/>
  <c r="AA419" i="41"/>
  <c r="P237" i="41"/>
  <c r="L237" i="41"/>
  <c r="M237" i="41"/>
  <c r="Q237" i="41"/>
  <c r="O237" i="41"/>
  <c r="R237" i="41"/>
  <c r="N237" i="41"/>
  <c r="D262" i="41"/>
  <c r="E158" i="41"/>
  <c r="E418" i="41"/>
  <c r="D184" i="41"/>
  <c r="E340" i="41"/>
  <c r="C262" i="41"/>
  <c r="H288" i="41"/>
  <c r="C314" i="41"/>
  <c r="H210" i="41"/>
  <c r="D444" i="41"/>
  <c r="D236" i="41"/>
  <c r="B184" i="41"/>
  <c r="Q419" i="41"/>
  <c r="O419" i="41"/>
  <c r="R419" i="41"/>
  <c r="N419" i="41"/>
  <c r="M419" i="41"/>
  <c r="L419" i="41"/>
  <c r="P419" i="41"/>
  <c r="AH55" i="41"/>
  <c r="N14" i="41"/>
  <c r="N54" i="41"/>
  <c r="V393" i="41"/>
  <c r="AD289" i="41"/>
  <c r="AE367" i="41"/>
  <c r="AD159" i="41"/>
  <c r="AD341" i="41"/>
  <c r="P341" i="41"/>
  <c r="M341" i="41"/>
  <c r="R341" i="41"/>
  <c r="N341" i="41"/>
  <c r="Q341" i="41"/>
  <c r="L341" i="41"/>
  <c r="O341" i="41"/>
  <c r="AD393" i="41"/>
  <c r="AD55" i="41"/>
  <c r="AG289" i="41"/>
  <c r="P315" i="41"/>
  <c r="O315" i="41"/>
  <c r="Q315" i="41"/>
  <c r="L315" i="41"/>
  <c r="N315" i="41"/>
  <c r="R315" i="41"/>
  <c r="M315" i="41"/>
  <c r="W211" i="41"/>
  <c r="AI211" i="41" l="1"/>
  <c r="G40" i="41"/>
  <c r="AI289" i="41"/>
  <c r="AI419" i="41"/>
  <c r="I196" i="41"/>
  <c r="I210" i="41" s="1"/>
  <c r="H211" i="41" s="1"/>
  <c r="AI315" i="41"/>
  <c r="S445" i="41"/>
  <c r="S419" i="41"/>
  <c r="AI367" i="41"/>
  <c r="W55" i="41"/>
  <c r="AI237" i="41"/>
  <c r="AI185" i="41"/>
  <c r="AI159" i="41"/>
  <c r="AI341" i="41"/>
  <c r="I170" i="41"/>
  <c r="I184" i="41" s="1"/>
  <c r="I274" i="41"/>
  <c r="I288" i="41" s="1"/>
  <c r="D40" i="41"/>
  <c r="I326" i="41"/>
  <c r="I340" i="41" s="1"/>
  <c r="I100" i="41"/>
  <c r="B22" i="41"/>
  <c r="I22" i="41" s="1"/>
  <c r="V55" i="41"/>
  <c r="S367" i="41"/>
  <c r="I248" i="41"/>
  <c r="I262" i="41" s="1"/>
  <c r="S159" i="41"/>
  <c r="S133" i="41"/>
  <c r="AB55" i="41"/>
  <c r="AA55" i="41"/>
  <c r="Y55" i="41"/>
  <c r="Z55" i="41"/>
  <c r="AF55" i="41"/>
  <c r="X55" i="41"/>
  <c r="I300" i="41"/>
  <c r="I314" i="41" s="1"/>
  <c r="S589" i="41"/>
  <c r="S315" i="41"/>
  <c r="S341" i="41"/>
  <c r="G14" i="41"/>
  <c r="G54" i="41"/>
  <c r="I352" i="41"/>
  <c r="I366" i="41" s="1"/>
  <c r="I404" i="41"/>
  <c r="I418" i="41" s="1"/>
  <c r="H40" i="41"/>
  <c r="I430" i="41"/>
  <c r="I444" i="41" s="1"/>
  <c r="AC55" i="41"/>
  <c r="F133" i="41"/>
  <c r="E133" i="41"/>
  <c r="D133" i="41"/>
  <c r="B133" i="41"/>
  <c r="G133" i="41"/>
  <c r="C133" i="41"/>
  <c r="H133" i="41"/>
  <c r="E40" i="41"/>
  <c r="I497" i="41"/>
  <c r="D81" i="41"/>
  <c r="H81" i="41"/>
  <c r="E81" i="41"/>
  <c r="G81" i="41"/>
  <c r="B81" i="41"/>
  <c r="F81" i="41"/>
  <c r="C81" i="41"/>
  <c r="I144" i="41"/>
  <c r="I158" i="41" s="1"/>
  <c r="B14" i="41"/>
  <c r="I40" i="41"/>
  <c r="I54" i="41" s="1"/>
  <c r="B54" i="41"/>
  <c r="AI393" i="41"/>
  <c r="S289" i="41"/>
  <c r="B211" i="41"/>
  <c r="I378" i="41"/>
  <c r="I392" i="41" s="1"/>
  <c r="AE55" i="41"/>
  <c r="S263" i="41"/>
  <c r="L100" i="41"/>
  <c r="S594" i="41"/>
  <c r="S237" i="41"/>
  <c r="S185" i="41"/>
  <c r="I222" i="41"/>
  <c r="I236" i="41" s="1"/>
  <c r="AJ40" i="41"/>
  <c r="S54" i="41"/>
  <c r="C40" i="41"/>
  <c r="S211" i="41"/>
  <c r="S393" i="41"/>
  <c r="F211" i="41" l="1"/>
  <c r="E211" i="41"/>
  <c r="D211" i="41"/>
  <c r="C211" i="41"/>
  <c r="G211" i="41"/>
  <c r="S100" i="41"/>
  <c r="L22" i="41"/>
  <c r="S22" i="41" s="1"/>
  <c r="T22" i="41" s="1"/>
  <c r="AI55" i="41"/>
  <c r="C14" i="41"/>
  <c r="C54" i="41"/>
  <c r="H159" i="41"/>
  <c r="G159" i="41"/>
  <c r="B159" i="41"/>
  <c r="D159" i="41"/>
  <c r="C159" i="41"/>
  <c r="F159" i="41"/>
  <c r="E159" i="41"/>
  <c r="M55" i="41"/>
  <c r="AJ54" i="41"/>
  <c r="Q55" i="41"/>
  <c r="N55" i="41"/>
  <c r="L55" i="41"/>
  <c r="R55" i="41"/>
  <c r="P55" i="41"/>
  <c r="O55" i="41"/>
  <c r="E14" i="41"/>
  <c r="E54" i="41"/>
  <c r="H445" i="41"/>
  <c r="E445" i="41"/>
  <c r="F445" i="41"/>
  <c r="D445" i="41"/>
  <c r="G445" i="41"/>
  <c r="B445" i="41"/>
  <c r="C445" i="41"/>
  <c r="D341" i="41"/>
  <c r="B341" i="41"/>
  <c r="G341" i="41"/>
  <c r="C341" i="41"/>
  <c r="E341" i="41"/>
  <c r="H341" i="41"/>
  <c r="F341" i="41"/>
  <c r="G237" i="41"/>
  <c r="F237" i="41"/>
  <c r="E237" i="41"/>
  <c r="C237" i="41"/>
  <c r="H237" i="41"/>
  <c r="D237" i="41"/>
  <c r="B237" i="41"/>
  <c r="F393" i="41"/>
  <c r="D393" i="41"/>
  <c r="B393" i="41"/>
  <c r="C393" i="41"/>
  <c r="G393" i="41"/>
  <c r="E393" i="41"/>
  <c r="H393" i="41"/>
  <c r="I81" i="41"/>
  <c r="H14" i="41"/>
  <c r="H54" i="41"/>
  <c r="H55" i="41" s="1"/>
  <c r="D14" i="41"/>
  <c r="D54" i="41"/>
  <c r="I211" i="41"/>
  <c r="G419" i="41"/>
  <c r="D419" i="41"/>
  <c r="H419" i="41"/>
  <c r="F419" i="41"/>
  <c r="B419" i="41"/>
  <c r="E419" i="41"/>
  <c r="C419" i="41"/>
  <c r="F315" i="41"/>
  <c r="H315" i="41"/>
  <c r="D315" i="41"/>
  <c r="E315" i="41"/>
  <c r="B315" i="41"/>
  <c r="G315" i="41"/>
  <c r="C315" i="41"/>
  <c r="B289" i="41"/>
  <c r="G289" i="41"/>
  <c r="H289" i="41"/>
  <c r="E289" i="41"/>
  <c r="C289" i="41"/>
  <c r="F289" i="41"/>
  <c r="D289" i="41"/>
  <c r="E55" i="41"/>
  <c r="D55" i="41"/>
  <c r="C55" i="41"/>
  <c r="F55" i="41"/>
  <c r="B55" i="41"/>
  <c r="G55" i="41"/>
  <c r="I133" i="41"/>
  <c r="C367" i="41"/>
  <c r="G367" i="41"/>
  <c r="E367" i="41"/>
  <c r="H367" i="41"/>
  <c r="B367" i="41"/>
  <c r="F367" i="41"/>
  <c r="D367" i="41"/>
  <c r="G263" i="41"/>
  <c r="D263" i="41"/>
  <c r="E263" i="41"/>
  <c r="H263" i="41"/>
  <c r="C263" i="41"/>
  <c r="F263" i="41"/>
  <c r="B263" i="41"/>
  <c r="H185" i="41"/>
  <c r="E185" i="41"/>
  <c r="F185" i="41"/>
  <c r="D185" i="41"/>
  <c r="B185" i="41"/>
  <c r="G185" i="41"/>
  <c r="C185" i="41"/>
  <c r="I289" i="41" l="1"/>
  <c r="I341" i="41"/>
  <c r="I14" i="41"/>
  <c r="I393" i="41"/>
  <c r="I419" i="41"/>
  <c r="I315" i="41"/>
  <c r="I445" i="41"/>
  <c r="I263" i="41"/>
  <c r="I55" i="41"/>
  <c r="I237" i="41"/>
  <c r="I367" i="41"/>
  <c r="S55" i="41"/>
  <c r="AJ55" i="41" s="1"/>
  <c r="I185" i="41"/>
  <c r="I159" i="41"/>
  <c r="I584" i="41" l="1"/>
  <c r="H90" i="41"/>
  <c r="H12" i="41" s="1"/>
  <c r="I636" i="41"/>
  <c r="C90" i="41"/>
  <c r="C12" i="41" s="1"/>
  <c r="G90" i="41"/>
  <c r="G12" i="41" s="1"/>
  <c r="E90" i="41"/>
  <c r="E12" i="41" s="1"/>
  <c r="S584" i="41" l="1"/>
  <c r="M90" i="41"/>
  <c r="M12" i="41" s="1"/>
  <c r="R90" i="41"/>
  <c r="R12" i="41" s="1"/>
  <c r="O90" i="41"/>
  <c r="O12" i="41" s="1"/>
  <c r="Q90" i="41"/>
  <c r="Q12" i="41" s="1"/>
  <c r="S636" i="41" l="1"/>
  <c r="E600" i="41" l="1"/>
  <c r="C600" i="41"/>
  <c r="I583" i="41"/>
  <c r="O600" i="41" l="1"/>
  <c r="S583" i="41"/>
  <c r="M600" i="41"/>
  <c r="E89" i="41" l="1"/>
  <c r="C89" i="41"/>
  <c r="H89" i="41"/>
  <c r="I635" i="41"/>
  <c r="G89" i="41"/>
  <c r="M89" i="41" l="1"/>
  <c r="O89" i="41"/>
  <c r="C11" i="41"/>
  <c r="R89" i="41"/>
  <c r="E11" i="41"/>
  <c r="Q89" i="41"/>
  <c r="S635" i="41"/>
  <c r="G11" i="41"/>
  <c r="H11" i="41"/>
  <c r="O11" i="41" l="1"/>
  <c r="Q11" i="41"/>
  <c r="R11" i="41"/>
  <c r="M11" i="41"/>
  <c r="AI230" i="40" l="1"/>
  <c r="S230" i="40" l="1"/>
  <c r="I230" i="40"/>
  <c r="D600" i="41" l="1"/>
  <c r="I580" i="41"/>
  <c r="N600" i="41" l="1"/>
  <c r="D600" i="43"/>
  <c r="D600" i="42"/>
  <c r="I580" i="42"/>
  <c r="I593" i="43"/>
  <c r="I593" i="41"/>
  <c r="I593" i="42"/>
  <c r="S580" i="41"/>
  <c r="I580" i="43"/>
  <c r="I451" i="40"/>
  <c r="I503" i="40" l="1"/>
  <c r="N600" i="42"/>
  <c r="S593" i="41"/>
  <c r="N600" i="43"/>
  <c r="P87" i="40"/>
  <c r="P9" i="40" s="1"/>
  <c r="I555" i="40"/>
  <c r="S593" i="43"/>
  <c r="S580" i="42"/>
  <c r="I529" i="40"/>
  <c r="I477" i="40"/>
  <c r="S580" i="43"/>
  <c r="S593" i="42"/>
  <c r="F61" i="40"/>
  <c r="I560" i="40" l="1"/>
  <c r="F9" i="40"/>
  <c r="I61" i="40"/>
  <c r="I581" i="42" l="1"/>
  <c r="I581" i="41"/>
  <c r="I581" i="43"/>
  <c r="S581" i="43" l="1"/>
  <c r="S581" i="41"/>
  <c r="S581" i="42"/>
  <c r="I561" i="40" l="1"/>
  <c r="F67" i="40"/>
  <c r="P93" i="40" l="1"/>
  <c r="F15" i="40"/>
  <c r="I67" i="40"/>
  <c r="I559" i="40" l="1"/>
  <c r="I507" i="40"/>
  <c r="H91" i="40" l="1"/>
  <c r="C91" i="40"/>
  <c r="G91" i="40"/>
  <c r="M91" i="40" l="1"/>
  <c r="R91" i="40"/>
  <c r="Q91" i="40"/>
  <c r="F91" i="40" l="1"/>
  <c r="F106" i="40" s="1"/>
  <c r="F652" i="40"/>
  <c r="I637" i="40"/>
  <c r="B91" i="40"/>
  <c r="S637" i="40" l="1"/>
  <c r="L91" i="40"/>
  <c r="P91" i="40"/>
  <c r="P652" i="40"/>
  <c r="I567" i="40" l="1"/>
  <c r="I515" i="40"/>
  <c r="I538" i="40" l="1"/>
  <c r="I564" i="40"/>
  <c r="C96" i="40"/>
  <c r="I642" i="40" l="1"/>
  <c r="M96" i="40"/>
  <c r="S642" i="40" l="1"/>
  <c r="G86" i="40" l="1"/>
  <c r="E86" i="40"/>
  <c r="H86" i="40"/>
  <c r="C86" i="40"/>
  <c r="I632" i="40" l="1"/>
  <c r="R86" i="40"/>
  <c r="Q86" i="40"/>
  <c r="M86" i="40"/>
  <c r="O86" i="40"/>
  <c r="S632" i="40" l="1"/>
  <c r="I512" i="40" l="1"/>
  <c r="I460" i="40" l="1"/>
  <c r="F60" i="40" l="1"/>
  <c r="I450" i="40"/>
  <c r="F72" i="40"/>
  <c r="I462" i="40"/>
  <c r="F59" i="40"/>
  <c r="I449" i="40"/>
  <c r="H98" i="40"/>
  <c r="C98" i="40"/>
  <c r="E98" i="40"/>
  <c r="G98" i="40"/>
  <c r="H94" i="40"/>
  <c r="G94" i="40"/>
  <c r="G89" i="40"/>
  <c r="H89" i="40"/>
  <c r="C87" i="40"/>
  <c r="E87" i="40"/>
  <c r="H87" i="40"/>
  <c r="G87" i="40"/>
  <c r="H90" i="40"/>
  <c r="G90" i="40"/>
  <c r="E90" i="40"/>
  <c r="P86" i="40" l="1"/>
  <c r="P8" i="40" s="1"/>
  <c r="F7" i="40"/>
  <c r="I59" i="40"/>
  <c r="F20" i="40"/>
  <c r="I72" i="40"/>
  <c r="P85" i="40"/>
  <c r="P98" i="40"/>
  <c r="F8" i="40"/>
  <c r="I60" i="40"/>
  <c r="O90" i="40"/>
  <c r="I636" i="40"/>
  <c r="R90" i="40"/>
  <c r="I633" i="40"/>
  <c r="M87" i="40"/>
  <c r="R89" i="40"/>
  <c r="C99" i="40"/>
  <c r="G99" i="40"/>
  <c r="H99" i="40"/>
  <c r="R94" i="40"/>
  <c r="I640" i="40"/>
  <c r="Q98" i="40"/>
  <c r="R98" i="40"/>
  <c r="Q90" i="40"/>
  <c r="Q87" i="40"/>
  <c r="R87" i="40"/>
  <c r="O87" i="40"/>
  <c r="Q89" i="40"/>
  <c r="I635" i="40"/>
  <c r="Q94" i="40"/>
  <c r="I644" i="40"/>
  <c r="O98" i="40"/>
  <c r="M98" i="40"/>
  <c r="E85" i="40" l="1"/>
  <c r="I592" i="40"/>
  <c r="C85" i="40"/>
  <c r="I631" i="40"/>
  <c r="G85" i="40"/>
  <c r="H85" i="40"/>
  <c r="P7" i="40"/>
  <c r="R99" i="40"/>
  <c r="M99" i="40"/>
  <c r="S633" i="40"/>
  <c r="S644" i="40"/>
  <c r="S635" i="40"/>
  <c r="S640" i="40"/>
  <c r="Q99" i="40"/>
  <c r="S636" i="40"/>
  <c r="S631" i="40" l="1"/>
  <c r="S592" i="40"/>
  <c r="M85" i="40"/>
  <c r="O85" i="40"/>
  <c r="R85" i="40"/>
  <c r="Q85" i="40"/>
  <c r="I539" i="40" l="1"/>
  <c r="I565" i="40"/>
  <c r="I461" i="40"/>
  <c r="I513" i="40"/>
  <c r="I487" i="40"/>
  <c r="AI253" i="40" l="1"/>
  <c r="AI201" i="40"/>
  <c r="AD45" i="40"/>
  <c r="AI227" i="40"/>
  <c r="AC45" i="40"/>
  <c r="P97" i="40"/>
  <c r="AI331" i="40"/>
  <c r="F71" i="40"/>
  <c r="AA45" i="40"/>
  <c r="V45" i="40"/>
  <c r="AI123" i="40"/>
  <c r="AE45" i="40"/>
  <c r="AH45" i="40"/>
  <c r="AI409" i="40"/>
  <c r="AI149" i="40"/>
  <c r="W45" i="40"/>
  <c r="AG45" i="40"/>
  <c r="Z45" i="40"/>
  <c r="C97" i="40"/>
  <c r="H97" i="40"/>
  <c r="E97" i="40"/>
  <c r="G97" i="40"/>
  <c r="Y45" i="40" l="1"/>
  <c r="AI357" i="40"/>
  <c r="AI383" i="40"/>
  <c r="AI305" i="40"/>
  <c r="AI435" i="40"/>
  <c r="AF45" i="40"/>
  <c r="AI175" i="40"/>
  <c r="AI279" i="40"/>
  <c r="I591" i="40"/>
  <c r="X45" i="40"/>
  <c r="AI45" i="40"/>
  <c r="S279" i="40"/>
  <c r="O45" i="40"/>
  <c r="F19" i="40"/>
  <c r="I71" i="40"/>
  <c r="S383" i="40"/>
  <c r="S149" i="40"/>
  <c r="L45" i="40"/>
  <c r="S123" i="40"/>
  <c r="S227" i="40"/>
  <c r="Q97" i="40"/>
  <c r="I643" i="40"/>
  <c r="O97" i="40"/>
  <c r="R97" i="40"/>
  <c r="S331" i="40" l="1"/>
  <c r="R45" i="40"/>
  <c r="R19" i="40" s="1"/>
  <c r="S175" i="40"/>
  <c r="Q45" i="40"/>
  <c r="Q19" i="40" s="1"/>
  <c r="S201" i="40"/>
  <c r="S357" i="40"/>
  <c r="S253" i="40"/>
  <c r="N45" i="40"/>
  <c r="S45" i="40" s="1"/>
  <c r="AJ45" i="40" s="1"/>
  <c r="M45" i="40"/>
  <c r="S435" i="40"/>
  <c r="S409" i="40"/>
  <c r="S305" i="40"/>
  <c r="I253" i="40"/>
  <c r="I305" i="40"/>
  <c r="O19" i="40"/>
  <c r="I201" i="40"/>
  <c r="I227" i="40"/>
  <c r="S591" i="40"/>
  <c r="G45" i="40"/>
  <c r="G19" i="40" s="1"/>
  <c r="C45" i="40"/>
  <c r="C19" i="40" s="1"/>
  <c r="M97" i="40"/>
  <c r="M19" i="40" s="1"/>
  <c r="I435" i="40"/>
  <c r="I175" i="40"/>
  <c r="I383" i="40"/>
  <c r="I331" i="40"/>
  <c r="E45" i="40"/>
  <c r="E19" i="40" s="1"/>
  <c r="I279" i="40"/>
  <c r="I149" i="40"/>
  <c r="I409" i="40"/>
  <c r="I357" i="40"/>
  <c r="H45" i="40"/>
  <c r="H19" i="40" s="1"/>
  <c r="D45" i="40"/>
  <c r="S643" i="40"/>
  <c r="I123" i="40" l="1"/>
  <c r="B45" i="40"/>
  <c r="Z35" i="40" l="1"/>
  <c r="W35" i="40"/>
  <c r="AE35" i="40"/>
  <c r="AA35" i="40"/>
  <c r="AI150" i="40"/>
  <c r="AI399" i="40"/>
  <c r="AC35" i="40"/>
  <c r="AI425" i="40"/>
  <c r="AD35" i="40"/>
  <c r="AI358" i="40"/>
  <c r="AI384" i="40"/>
  <c r="AG35" i="40"/>
  <c r="AH35" i="40"/>
  <c r="AI254" i="40"/>
  <c r="AI217" i="40"/>
  <c r="AI176" i="40"/>
  <c r="AI228" i="40"/>
  <c r="I45" i="40"/>
  <c r="V35" i="40"/>
  <c r="AI113" i="40"/>
  <c r="AI202" i="40"/>
  <c r="AI165" i="40"/>
  <c r="AI321" i="40"/>
  <c r="AI373" i="40"/>
  <c r="AI280" i="40"/>
  <c r="AI332" i="40"/>
  <c r="AI295" i="40"/>
  <c r="AA46" i="40"/>
  <c r="Z46" i="40"/>
  <c r="AI243" i="40" l="1"/>
  <c r="Y35" i="40"/>
  <c r="AI347" i="40"/>
  <c r="AF46" i="40"/>
  <c r="AI410" i="40"/>
  <c r="AF35" i="40"/>
  <c r="X35" i="40"/>
  <c r="AI436" i="40"/>
  <c r="AI269" i="40"/>
  <c r="AI191" i="40"/>
  <c r="AI306" i="40"/>
  <c r="AA42" i="40"/>
  <c r="AI139" i="40"/>
  <c r="AG42" i="40"/>
  <c r="AH46" i="40"/>
  <c r="AI35" i="40"/>
  <c r="S243" i="40"/>
  <c r="Z42" i="40"/>
  <c r="AD42" i="40"/>
  <c r="X46" i="40"/>
  <c r="AE46" i="40"/>
  <c r="AC42" i="40"/>
  <c r="W46" i="40"/>
  <c r="S399" i="40"/>
  <c r="S269" i="40"/>
  <c r="S358" i="40"/>
  <c r="AH42" i="40"/>
  <c r="AI354" i="40"/>
  <c r="AI432" i="40"/>
  <c r="W42" i="40"/>
  <c r="AD46" i="40"/>
  <c r="S139" i="40"/>
  <c r="S228" i="40"/>
  <c r="S384" i="40"/>
  <c r="S295" i="40"/>
  <c r="AI172" i="40"/>
  <c r="AE42" i="40"/>
  <c r="Y46" i="40"/>
  <c r="AG46" i="40"/>
  <c r="L35" i="40"/>
  <c r="S113" i="40"/>
  <c r="O35" i="40"/>
  <c r="O9" i="40" s="1"/>
  <c r="S347" i="40"/>
  <c r="AI380" i="40"/>
  <c r="S254" i="40"/>
  <c r="S410" i="40"/>
  <c r="AI198" i="40"/>
  <c r="AI328" i="40"/>
  <c r="AI224" i="40"/>
  <c r="V42" i="40"/>
  <c r="AI120" i="40"/>
  <c r="AC46" i="40"/>
  <c r="V46" i="40"/>
  <c r="S373" i="40"/>
  <c r="S191" i="40"/>
  <c r="S217" i="40"/>
  <c r="S150" i="40"/>
  <c r="R46" i="40"/>
  <c r="R20" i="40" s="1"/>
  <c r="Y42" i="40" l="1"/>
  <c r="AI302" i="40"/>
  <c r="S321" i="40"/>
  <c r="S176" i="40"/>
  <c r="AF42" i="40"/>
  <c r="S436" i="40"/>
  <c r="S306" i="40"/>
  <c r="N35" i="40"/>
  <c r="S332" i="40"/>
  <c r="AI276" i="40"/>
  <c r="S280" i="40"/>
  <c r="AI250" i="40"/>
  <c r="AI406" i="40"/>
  <c r="R35" i="40"/>
  <c r="R9" i="40" s="1"/>
  <c r="S165" i="40"/>
  <c r="S202" i="40"/>
  <c r="S425" i="40"/>
  <c r="Q35" i="40"/>
  <c r="Q9" i="40" s="1"/>
  <c r="L42" i="40"/>
  <c r="S120" i="40"/>
  <c r="Q42" i="40"/>
  <c r="Q16" i="40" s="1"/>
  <c r="I202" i="40"/>
  <c r="I217" i="40"/>
  <c r="AI405" i="40"/>
  <c r="I165" i="40"/>
  <c r="I436" i="40"/>
  <c r="Q46" i="40"/>
  <c r="Q20" i="40" s="1"/>
  <c r="AI431" i="40"/>
  <c r="I347" i="40"/>
  <c r="L46" i="40"/>
  <c r="S124" i="40"/>
  <c r="G35" i="40"/>
  <c r="G9" i="40" s="1"/>
  <c r="I269" i="40"/>
  <c r="E35" i="40"/>
  <c r="E9" i="40" s="1"/>
  <c r="I176" i="40"/>
  <c r="I191" i="40"/>
  <c r="M35" i="40"/>
  <c r="M9" i="40" s="1"/>
  <c r="AI42" i="40"/>
  <c r="X42" i="40"/>
  <c r="S198" i="40"/>
  <c r="H35" i="40"/>
  <c r="H9" i="40" s="1"/>
  <c r="I410" i="40"/>
  <c r="N46" i="40"/>
  <c r="I373" i="40"/>
  <c r="I150" i="40"/>
  <c r="I228" i="40"/>
  <c r="I295" i="40"/>
  <c r="M46" i="40"/>
  <c r="M20" i="40" s="1"/>
  <c r="S354" i="40"/>
  <c r="S276" i="40"/>
  <c r="I425" i="40"/>
  <c r="D35" i="40"/>
  <c r="I243" i="40"/>
  <c r="AI327" i="40"/>
  <c r="AI146" i="40"/>
  <c r="S406" i="40"/>
  <c r="C35" i="40"/>
  <c r="C9" i="40" s="1"/>
  <c r="I306" i="40"/>
  <c r="I399" i="40"/>
  <c r="I332" i="40"/>
  <c r="AI353" i="40"/>
  <c r="I280" i="40"/>
  <c r="O46" i="40"/>
  <c r="O20" i="40" s="1"/>
  <c r="AI124" i="40"/>
  <c r="R42" i="40"/>
  <c r="R16" i="40" s="1"/>
  <c r="S146" i="40"/>
  <c r="I358" i="40"/>
  <c r="I321" i="40"/>
  <c r="AI275" i="40"/>
  <c r="I384" i="40"/>
  <c r="I139" i="40"/>
  <c r="AI379" i="40"/>
  <c r="I254" i="40"/>
  <c r="AI46" i="40"/>
  <c r="S302" i="40" l="1"/>
  <c r="S380" i="40"/>
  <c r="S224" i="40"/>
  <c r="O42" i="40"/>
  <c r="S432" i="40"/>
  <c r="N42" i="40"/>
  <c r="S42" i="40" s="1"/>
  <c r="AJ42" i="40" s="1"/>
  <c r="S328" i="40"/>
  <c r="AI301" i="40"/>
  <c r="M42" i="40"/>
  <c r="AE41" i="40"/>
  <c r="AC41" i="40"/>
  <c r="S250" i="40"/>
  <c r="S35" i="40"/>
  <c r="AJ35" i="40" s="1"/>
  <c r="I328" i="40"/>
  <c r="I172" i="40"/>
  <c r="I224" i="40"/>
  <c r="E46" i="40"/>
  <c r="E20" i="40" s="1"/>
  <c r="I354" i="40"/>
  <c r="B46" i="40"/>
  <c r="S275" i="40"/>
  <c r="V41" i="40"/>
  <c r="AI119" i="40"/>
  <c r="I250" i="40"/>
  <c r="I146" i="40"/>
  <c r="G42" i="40"/>
  <c r="G16" i="40" s="1"/>
  <c r="S172" i="40"/>
  <c r="D42" i="40"/>
  <c r="I432" i="40"/>
  <c r="AG41" i="40"/>
  <c r="AH41" i="40"/>
  <c r="AI197" i="40"/>
  <c r="C42" i="40"/>
  <c r="H46" i="40"/>
  <c r="H20" i="40" s="1"/>
  <c r="H42" i="40"/>
  <c r="H16" i="40" s="1"/>
  <c r="I113" i="40"/>
  <c r="W41" i="40"/>
  <c r="AI249" i="40"/>
  <c r="B35" i="40"/>
  <c r="S46" i="40"/>
  <c r="AJ46" i="40" s="1"/>
  <c r="AF41" i="40"/>
  <c r="AD41" i="40"/>
  <c r="E42" i="40"/>
  <c r="AA41" i="40"/>
  <c r="I276" i="40"/>
  <c r="I198" i="40"/>
  <c r="G46" i="40"/>
  <c r="G20" i="40" s="1"/>
  <c r="I406" i="40"/>
  <c r="Z41" i="40"/>
  <c r="AI223" i="40"/>
  <c r="AI171" i="40"/>
  <c r="I302" i="40"/>
  <c r="C46" i="40"/>
  <c r="C20" i="40" s="1"/>
  <c r="I380" i="40"/>
  <c r="D46" i="40"/>
  <c r="S379" i="40" l="1"/>
  <c r="S301" i="40"/>
  <c r="S405" i="40"/>
  <c r="Y41" i="40"/>
  <c r="S353" i="40"/>
  <c r="S431" i="40"/>
  <c r="X41" i="40"/>
  <c r="S327" i="40"/>
  <c r="I431" i="40"/>
  <c r="S197" i="40"/>
  <c r="AI41" i="40"/>
  <c r="I120" i="40"/>
  <c r="I124" i="40"/>
  <c r="B42" i="40"/>
  <c r="I46" i="40"/>
  <c r="I275" i="40"/>
  <c r="L41" i="40"/>
  <c r="S119" i="40"/>
  <c r="AI145" i="40"/>
  <c r="I35" i="40"/>
  <c r="I353" i="40"/>
  <c r="I301" i="40"/>
  <c r="I405" i="40"/>
  <c r="N41" i="40"/>
  <c r="N15" i="40" s="1"/>
  <c r="Q41" i="40"/>
  <c r="Q15" i="40" s="1"/>
  <c r="I327" i="40"/>
  <c r="I379" i="40"/>
  <c r="O41" i="40" l="1"/>
  <c r="S171" i="40"/>
  <c r="S249" i="40"/>
  <c r="S223" i="40"/>
  <c r="R41" i="40"/>
  <c r="R15" i="40" s="1"/>
  <c r="G41" i="40"/>
  <c r="G15" i="40" s="1"/>
  <c r="I223" i="40"/>
  <c r="I171" i="40"/>
  <c r="M41" i="40"/>
  <c r="M15" i="40" s="1"/>
  <c r="I42" i="40"/>
  <c r="I145" i="40"/>
  <c r="S145" i="40"/>
  <c r="E93" i="40"/>
  <c r="I93" i="40" s="1"/>
  <c r="I587" i="40"/>
  <c r="I197" i="40"/>
  <c r="I249" i="40"/>
  <c r="L15" i="40"/>
  <c r="H41" i="40"/>
  <c r="H15" i="40" s="1"/>
  <c r="D41" i="40"/>
  <c r="D15" i="40" s="1"/>
  <c r="E41" i="40"/>
  <c r="E15" i="40" s="1"/>
  <c r="C41" i="40"/>
  <c r="C15" i="40" s="1"/>
  <c r="I119" i="40"/>
  <c r="S41" i="40" l="1"/>
  <c r="AJ41" i="40" s="1"/>
  <c r="B41" i="40"/>
  <c r="O93" i="40"/>
  <c r="S587" i="40"/>
  <c r="S93" i="40" l="1"/>
  <c r="O15" i="40"/>
  <c r="B15" i="40"/>
  <c r="I15" i="40" s="1"/>
  <c r="I41" i="40"/>
  <c r="E94" i="40" l="1"/>
  <c r="E16" i="40" s="1"/>
  <c r="C94" i="40"/>
  <c r="C16" i="40" s="1"/>
  <c r="AI232" i="40"/>
  <c r="AI154" i="40" l="1"/>
  <c r="AI206" i="40"/>
  <c r="AI284" i="40"/>
  <c r="Y50" i="40"/>
  <c r="AI414" i="40"/>
  <c r="AC50" i="40"/>
  <c r="I492" i="40"/>
  <c r="AI180" i="40"/>
  <c r="AD50" i="40"/>
  <c r="AI310" i="40"/>
  <c r="AF50" i="40"/>
  <c r="I491" i="40"/>
  <c r="AE50" i="40"/>
  <c r="I466" i="40"/>
  <c r="AI258" i="40"/>
  <c r="AH50" i="40"/>
  <c r="I544" i="40"/>
  <c r="X50" i="40"/>
  <c r="AG50" i="40"/>
  <c r="AI440" i="40"/>
  <c r="AI336" i="40"/>
  <c r="P67" i="40"/>
  <c r="S483" i="40"/>
  <c r="I569" i="40"/>
  <c r="I518" i="40"/>
  <c r="AI388" i="40"/>
  <c r="I543" i="40"/>
  <c r="AA50" i="40"/>
  <c r="W50" i="40"/>
  <c r="AI362" i="40"/>
  <c r="I570" i="40"/>
  <c r="I517" i="40"/>
  <c r="Z50" i="40"/>
  <c r="V50" i="40"/>
  <c r="AI128" i="40"/>
  <c r="I465" i="40"/>
  <c r="O94" i="40"/>
  <c r="O16" i="40" s="1"/>
  <c r="M94" i="40"/>
  <c r="M16" i="40" s="1"/>
  <c r="AI50" i="40" l="1"/>
  <c r="S128" i="40"/>
  <c r="Z49" i="40"/>
  <c r="P15" i="40"/>
  <c r="S15" i="40" s="1"/>
  <c r="T15" i="40" s="1"/>
  <c r="S67" i="40"/>
  <c r="AH49" i="40"/>
  <c r="AA49" i="40"/>
  <c r="P101" i="40"/>
  <c r="P23" i="40" s="1"/>
  <c r="AI309" i="40"/>
  <c r="I588" i="40"/>
  <c r="AI179" i="40"/>
  <c r="AE49" i="40"/>
  <c r="W49" i="40"/>
  <c r="AI283" i="40"/>
  <c r="F76" i="40"/>
  <c r="AG49" i="40"/>
  <c r="AI439" i="40"/>
  <c r="P102" i="40"/>
  <c r="P24" i="40" s="1"/>
  <c r="AC49" i="40"/>
  <c r="V49" i="40"/>
  <c r="AI127" i="40"/>
  <c r="AI361" i="40"/>
  <c r="AI153" i="40"/>
  <c r="AI413" i="40"/>
  <c r="AD49" i="40"/>
  <c r="AI335" i="40"/>
  <c r="AF49" i="40"/>
  <c r="F75" i="40"/>
  <c r="AI231" i="40"/>
  <c r="AI257" i="40"/>
  <c r="R49" i="40"/>
  <c r="S309" i="40" l="1"/>
  <c r="Y49" i="40"/>
  <c r="AI387" i="40"/>
  <c r="AI205" i="40"/>
  <c r="X49" i="40"/>
  <c r="S179" i="40"/>
  <c r="F23" i="40"/>
  <c r="I75" i="40"/>
  <c r="S231" i="40"/>
  <c r="S387" i="40"/>
  <c r="M49" i="40"/>
  <c r="AI49" i="40"/>
  <c r="L49" i="40"/>
  <c r="S127" i="40"/>
  <c r="S588" i="40"/>
  <c r="O49" i="40"/>
  <c r="I128" i="40"/>
  <c r="S335" i="40"/>
  <c r="S413" i="40"/>
  <c r="S153" i="40"/>
  <c r="S439" i="40"/>
  <c r="S205" i="40"/>
  <c r="S283" i="40"/>
  <c r="Q49" i="40"/>
  <c r="S257" i="40"/>
  <c r="F24" i="40"/>
  <c r="I76" i="40"/>
  <c r="S361" i="40"/>
  <c r="N52" i="40"/>
  <c r="N26" i="40" s="1"/>
  <c r="R52" i="40"/>
  <c r="R26" i="40" s="1"/>
  <c r="M52" i="40"/>
  <c r="M26" i="40" s="1"/>
  <c r="O52" i="40"/>
  <c r="O26" i="40" s="1"/>
  <c r="Q52" i="40"/>
  <c r="Q26" i="40" s="1"/>
  <c r="N49" i="40" l="1"/>
  <c r="H50" i="40"/>
  <c r="G49" i="40"/>
  <c r="L50" i="40"/>
  <c r="I205" i="40"/>
  <c r="E49" i="40"/>
  <c r="I413" i="40"/>
  <c r="I283" i="40"/>
  <c r="I361" i="40"/>
  <c r="S206" i="40"/>
  <c r="L52" i="40"/>
  <c r="S130" i="40"/>
  <c r="S49" i="40"/>
  <c r="AJ49" i="40" s="1"/>
  <c r="I153" i="40"/>
  <c r="I231" i="40"/>
  <c r="S258" i="40"/>
  <c r="S388" i="40"/>
  <c r="S180" i="40"/>
  <c r="S336" i="40"/>
  <c r="I309" i="40"/>
  <c r="I335" i="40"/>
  <c r="D49" i="40"/>
  <c r="I257" i="40"/>
  <c r="S440" i="40"/>
  <c r="I179" i="40"/>
  <c r="H49" i="40"/>
  <c r="S310" i="40"/>
  <c r="S362" i="40"/>
  <c r="R50" i="40"/>
  <c r="M50" i="40"/>
  <c r="C49" i="40"/>
  <c r="S232" i="40"/>
  <c r="I439" i="40"/>
  <c r="I387" i="40"/>
  <c r="Q50" i="40" l="1"/>
  <c r="N50" i="40"/>
  <c r="O50" i="40"/>
  <c r="S284" i="40"/>
  <c r="S414" i="40"/>
  <c r="E50" i="40"/>
  <c r="D50" i="40"/>
  <c r="I127" i="40"/>
  <c r="C52" i="40"/>
  <c r="C26" i="40" s="1"/>
  <c r="D52" i="40"/>
  <c r="D26" i="40" s="1"/>
  <c r="I310" i="40"/>
  <c r="E52" i="40"/>
  <c r="E26" i="40" s="1"/>
  <c r="I388" i="40"/>
  <c r="I414" i="40"/>
  <c r="I258" i="40"/>
  <c r="S50" i="40"/>
  <c r="AJ50" i="40" s="1"/>
  <c r="B52" i="40"/>
  <c r="I362" i="40"/>
  <c r="H52" i="40"/>
  <c r="H26" i="40" s="1"/>
  <c r="I154" i="40"/>
  <c r="I232" i="40"/>
  <c r="B49" i="40"/>
  <c r="I180" i="40"/>
  <c r="I336" i="40"/>
  <c r="G52" i="40"/>
  <c r="G26" i="40" s="1"/>
  <c r="S154" i="40"/>
  <c r="I440" i="40"/>
  <c r="G50" i="40"/>
  <c r="C50" i="40"/>
  <c r="L26" i="40"/>
  <c r="S26" i="40" s="1"/>
  <c r="S52" i="40"/>
  <c r="AJ52" i="40" s="1"/>
  <c r="B50" i="40" l="1"/>
  <c r="I206" i="40"/>
  <c r="I50" i="40"/>
  <c r="I49" i="40"/>
  <c r="I130" i="40"/>
  <c r="B26" i="40"/>
  <c r="I26" i="40" s="1"/>
  <c r="I52" i="40"/>
  <c r="I284" i="40"/>
  <c r="AA38" i="40"/>
  <c r="W38" i="40" l="1"/>
  <c r="AC38" i="40"/>
  <c r="AG38" i="40"/>
  <c r="V38" i="40"/>
  <c r="AI116" i="40"/>
  <c r="Z38" i="40"/>
  <c r="AI189" i="40"/>
  <c r="AI345" i="40"/>
  <c r="AI168" i="40"/>
  <c r="AI371" i="40"/>
  <c r="AI376" i="40"/>
  <c r="AD38" i="40"/>
  <c r="AI268" i="40"/>
  <c r="AI267" i="40"/>
  <c r="AI350" i="40"/>
  <c r="AE38" i="40"/>
  <c r="AI398" i="40"/>
  <c r="AI215" i="40"/>
  <c r="AI246" i="40"/>
  <c r="AI220" i="40"/>
  <c r="AI190" i="40"/>
  <c r="AI137" i="40"/>
  <c r="AI319" i="40"/>
  <c r="AI423" i="40"/>
  <c r="AI428" i="40"/>
  <c r="AI372" i="40"/>
  <c r="AI242" i="40"/>
  <c r="AI424" i="40"/>
  <c r="AI164" i="40"/>
  <c r="AH38" i="40"/>
  <c r="AI216" i="40"/>
  <c r="AI324" i="40"/>
  <c r="AI402" i="40"/>
  <c r="AI111" i="40"/>
  <c r="AI194" i="40"/>
  <c r="AI397" i="40"/>
  <c r="AI298" i="40"/>
  <c r="AI163" i="40"/>
  <c r="AI272" i="40"/>
  <c r="AI293" i="40"/>
  <c r="AA34" i="40"/>
  <c r="Z34" i="40"/>
  <c r="AF38" i="40" l="1"/>
  <c r="AI138" i="40"/>
  <c r="Y34" i="40"/>
  <c r="AE37" i="40"/>
  <c r="AF34" i="40"/>
  <c r="AI294" i="40"/>
  <c r="Y38" i="40"/>
  <c r="X38" i="40"/>
  <c r="S163" i="40"/>
  <c r="S423" i="40"/>
  <c r="S267" i="40"/>
  <c r="S111" i="40"/>
  <c r="AI346" i="40"/>
  <c r="S350" i="40"/>
  <c r="AI375" i="40"/>
  <c r="AD37" i="40"/>
  <c r="S397" i="40"/>
  <c r="S268" i="40"/>
  <c r="AI271" i="40"/>
  <c r="AG37" i="40"/>
  <c r="S293" i="40"/>
  <c r="S345" i="40"/>
  <c r="AI320" i="40"/>
  <c r="S189" i="40"/>
  <c r="S320" i="40"/>
  <c r="X34" i="40"/>
  <c r="V37" i="40"/>
  <c r="AI115" i="40"/>
  <c r="S424" i="40"/>
  <c r="S371" i="40"/>
  <c r="S137" i="40"/>
  <c r="W37" i="40"/>
  <c r="Z37" i="40"/>
  <c r="AI427" i="40"/>
  <c r="AI323" i="40"/>
  <c r="L38" i="40"/>
  <c r="S116" i="40"/>
  <c r="S164" i="40"/>
  <c r="S168" i="40"/>
  <c r="S376" i="40"/>
  <c r="AA37" i="40"/>
  <c r="AC37" i="40"/>
  <c r="AI412" i="40"/>
  <c r="S242" i="40"/>
  <c r="S324" i="40"/>
  <c r="S319" i="40"/>
  <c r="S142" i="40"/>
  <c r="V34" i="40"/>
  <c r="S215" i="40"/>
  <c r="AH37" i="40"/>
  <c r="AI219" i="40"/>
  <c r="S298" i="40"/>
  <c r="O38" i="40"/>
  <c r="O12" i="40" s="1"/>
  <c r="S246" i="40"/>
  <c r="AI142" i="40"/>
  <c r="AI38" i="40"/>
  <c r="S402" i="40" l="1"/>
  <c r="AI167" i="40"/>
  <c r="AI152" i="40"/>
  <c r="R38" i="40"/>
  <c r="R12" i="40" s="1"/>
  <c r="R34" i="40"/>
  <c r="R8" i="40" s="1"/>
  <c r="Q38" i="40"/>
  <c r="Q12" i="40" s="1"/>
  <c r="S220" i="40"/>
  <c r="S190" i="40"/>
  <c r="S294" i="40"/>
  <c r="AI193" i="40"/>
  <c r="Y37" i="40"/>
  <c r="S272" i="40"/>
  <c r="M38" i="40"/>
  <c r="N38" i="40"/>
  <c r="S38" i="40" s="1"/>
  <c r="AJ38" i="40" s="1"/>
  <c r="S194" i="40"/>
  <c r="S346" i="40"/>
  <c r="AI245" i="40"/>
  <c r="S138" i="40"/>
  <c r="Y33" i="40"/>
  <c r="AF33" i="40"/>
  <c r="I268" i="40"/>
  <c r="I267" i="40"/>
  <c r="E38" i="40"/>
  <c r="E12" i="40" s="1"/>
  <c r="I428" i="40"/>
  <c r="I111" i="40"/>
  <c r="G38" i="40"/>
  <c r="G12" i="40" s="1"/>
  <c r="I137" i="40"/>
  <c r="I319" i="40"/>
  <c r="I424" i="40"/>
  <c r="S398" i="40"/>
  <c r="S428" i="40"/>
  <c r="I163" i="40"/>
  <c r="Z33" i="40"/>
  <c r="I423" i="40"/>
  <c r="I138" i="40"/>
  <c r="H38" i="40"/>
  <c r="H12" i="40" s="1"/>
  <c r="I294" i="40"/>
  <c r="M34" i="40"/>
  <c r="M8" i="40" s="1"/>
  <c r="AH34" i="40"/>
  <c r="X37" i="40"/>
  <c r="AI37" i="40" s="1"/>
  <c r="AE34" i="40"/>
  <c r="I397" i="40"/>
  <c r="I345" i="40"/>
  <c r="I142" i="40"/>
  <c r="AI256" i="40"/>
  <c r="I189" i="40"/>
  <c r="I168" i="40"/>
  <c r="I215" i="40"/>
  <c r="N34" i="40"/>
  <c r="I398" i="40"/>
  <c r="AI204" i="40"/>
  <c r="I372" i="40"/>
  <c r="O34" i="40"/>
  <c r="O8" i="40" s="1"/>
  <c r="W34" i="40"/>
  <c r="AI112" i="40"/>
  <c r="I216" i="40"/>
  <c r="I190" i="40"/>
  <c r="I346" i="40"/>
  <c r="D38" i="40"/>
  <c r="I324" i="40"/>
  <c r="AI282" i="40"/>
  <c r="I194" i="40"/>
  <c r="S216" i="40"/>
  <c r="AI349" i="40"/>
  <c r="S297" i="40"/>
  <c r="AD34" i="40"/>
  <c r="AF37" i="40"/>
  <c r="I298" i="40"/>
  <c r="X33" i="40"/>
  <c r="I246" i="40"/>
  <c r="I320" i="40"/>
  <c r="L37" i="40"/>
  <c r="S115" i="40"/>
  <c r="S152" i="40"/>
  <c r="AG34" i="40"/>
  <c r="AA33" i="40"/>
  <c r="I272" i="40"/>
  <c r="S193" i="40"/>
  <c r="I220" i="40"/>
  <c r="I371" i="40"/>
  <c r="AI360" i="40"/>
  <c r="I402" i="40"/>
  <c r="S401" i="40"/>
  <c r="L34" i="40"/>
  <c r="S112" i="40"/>
  <c r="S375" i="40"/>
  <c r="S245" i="40"/>
  <c r="AI297" i="40"/>
  <c r="S372" i="40"/>
  <c r="AI401" i="40"/>
  <c r="AI241" i="40"/>
  <c r="V33" i="40"/>
  <c r="AI386" i="40"/>
  <c r="I293" i="40"/>
  <c r="I376" i="40"/>
  <c r="I350" i="40"/>
  <c r="C38" i="40"/>
  <c r="I164" i="40"/>
  <c r="I242" i="40"/>
  <c r="S412" i="40"/>
  <c r="Q34" i="40"/>
  <c r="Q8" i="40" s="1"/>
  <c r="AC34" i="40"/>
  <c r="AI141" i="40"/>
  <c r="AE48" i="40"/>
  <c r="AI438" i="40" l="1"/>
  <c r="AI308" i="40"/>
  <c r="AI34" i="40"/>
  <c r="R37" i="40"/>
  <c r="R11" i="40" s="1"/>
  <c r="AH48" i="40"/>
  <c r="S219" i="40"/>
  <c r="AA48" i="40"/>
  <c r="Q37" i="40"/>
  <c r="Q11" i="40" s="1"/>
  <c r="W48" i="40"/>
  <c r="O37" i="40"/>
  <c r="S241" i="40"/>
  <c r="L33" i="40"/>
  <c r="E37" i="40"/>
  <c r="S308" i="40"/>
  <c r="V48" i="40"/>
  <c r="I323" i="40"/>
  <c r="AF48" i="40"/>
  <c r="H37" i="40"/>
  <c r="H11" i="40" s="1"/>
  <c r="AH33" i="40"/>
  <c r="S282" i="40"/>
  <c r="G37" i="40"/>
  <c r="G11" i="40" s="1"/>
  <c r="O33" i="40"/>
  <c r="I116" i="40"/>
  <c r="AC33" i="40"/>
  <c r="N33" i="40"/>
  <c r="AC48" i="40"/>
  <c r="B38" i="40"/>
  <c r="AD33" i="40"/>
  <c r="AE33" i="40"/>
  <c r="S271" i="40"/>
  <c r="Z48" i="40"/>
  <c r="I152" i="40"/>
  <c r="I167" i="40"/>
  <c r="AI334" i="40"/>
  <c r="N37" i="40"/>
  <c r="M37" i="40"/>
  <c r="Q33" i="40"/>
  <c r="I349" i="40"/>
  <c r="D37" i="40"/>
  <c r="I219" i="40"/>
  <c r="S167" i="40"/>
  <c r="S349" i="40"/>
  <c r="S323" i="40"/>
  <c r="AG33" i="40"/>
  <c r="S360" i="40"/>
  <c r="S427" i="40"/>
  <c r="B34" i="40"/>
  <c r="Y48" i="40"/>
  <c r="AG48" i="40"/>
  <c r="AD48" i="40"/>
  <c r="M33" i="40"/>
  <c r="I412" i="40"/>
  <c r="X48" i="40"/>
  <c r="R33" i="40"/>
  <c r="C37" i="40"/>
  <c r="S334" i="40"/>
  <c r="I245" i="40"/>
  <c r="I141" i="40"/>
  <c r="AI178" i="40"/>
  <c r="I193" i="40"/>
  <c r="S34" i="40"/>
  <c r="AJ34" i="40" s="1"/>
  <c r="W33" i="40"/>
  <c r="AI33" i="40" s="1"/>
  <c r="S141" i="40"/>
  <c r="S438" i="40"/>
  <c r="S386" i="40" l="1"/>
  <c r="S256" i="40"/>
  <c r="S204" i="40"/>
  <c r="I115" i="40"/>
  <c r="C34" i="40"/>
  <c r="C8" i="40" s="1"/>
  <c r="I401" i="40"/>
  <c r="I112" i="40"/>
  <c r="I271" i="40"/>
  <c r="B37" i="40"/>
  <c r="I282" i="40"/>
  <c r="M7" i="40"/>
  <c r="S37" i="40"/>
  <c r="AJ37" i="40" s="1"/>
  <c r="G34" i="40"/>
  <c r="G8" i="40" s="1"/>
  <c r="AI126" i="40"/>
  <c r="R7" i="40"/>
  <c r="AI48" i="40"/>
  <c r="S33" i="40"/>
  <c r="I334" i="40"/>
  <c r="I256" i="40"/>
  <c r="I438" i="40"/>
  <c r="I386" i="40"/>
  <c r="I375" i="40"/>
  <c r="I297" i="40"/>
  <c r="Q7" i="40"/>
  <c r="I38" i="40"/>
  <c r="O7" i="40"/>
  <c r="R48" i="40"/>
  <c r="R22" i="40" s="1"/>
  <c r="O48" i="40"/>
  <c r="O22" i="40" s="1"/>
  <c r="L48" i="40"/>
  <c r="S126" i="40"/>
  <c r="I204" i="40"/>
  <c r="H34" i="40"/>
  <c r="H8" i="40" s="1"/>
  <c r="E34" i="40"/>
  <c r="E8" i="40" s="1"/>
  <c r="Q48" i="40"/>
  <c r="Q22" i="40" s="1"/>
  <c r="I308" i="40"/>
  <c r="B33" i="40"/>
  <c r="I360" i="40"/>
  <c r="D34" i="40"/>
  <c r="I427" i="40"/>
  <c r="S178" i="40" l="1"/>
  <c r="I34" i="40"/>
  <c r="I241" i="40"/>
  <c r="G48" i="40"/>
  <c r="G22" i="40" s="1"/>
  <c r="H48" i="40"/>
  <c r="H22" i="40" s="1"/>
  <c r="D33" i="40"/>
  <c r="M48" i="40"/>
  <c r="M22" i="40" s="1"/>
  <c r="AJ33" i="40"/>
  <c r="C48" i="40"/>
  <c r="C22" i="40" s="1"/>
  <c r="C33" i="40"/>
  <c r="I178" i="40"/>
  <c r="B48" i="40"/>
  <c r="E48" i="40"/>
  <c r="E22" i="40" s="1"/>
  <c r="G33" i="40"/>
  <c r="I37" i="40"/>
  <c r="D48" i="40"/>
  <c r="H33" i="40"/>
  <c r="N48" i="40"/>
  <c r="E33" i="40"/>
  <c r="I126" i="40" l="1"/>
  <c r="I48" i="40"/>
  <c r="E7" i="40"/>
  <c r="H7" i="40"/>
  <c r="G7" i="40"/>
  <c r="I33" i="40"/>
  <c r="S48" i="40"/>
  <c r="AJ48" i="40" s="1"/>
  <c r="C7" i="40"/>
  <c r="C90" i="40"/>
  <c r="C12" i="40" s="1"/>
  <c r="I584" i="40" l="1"/>
  <c r="M90" i="40"/>
  <c r="M12" i="40" s="1"/>
  <c r="S584" i="40" l="1"/>
  <c r="I537" i="40" l="1"/>
  <c r="I459" i="40"/>
  <c r="AE43" i="40" l="1"/>
  <c r="AA43" i="40"/>
  <c r="P95" i="40"/>
  <c r="Z43" i="40"/>
  <c r="AI407" i="40"/>
  <c r="AD43" i="40"/>
  <c r="I511" i="40"/>
  <c r="I522" i="40" s="1"/>
  <c r="F522" i="40"/>
  <c r="W43" i="40"/>
  <c r="AC43" i="40"/>
  <c r="AH43" i="40"/>
  <c r="AI303" i="40"/>
  <c r="I563" i="40"/>
  <c r="I574" i="40" s="1"/>
  <c r="F574" i="40"/>
  <c r="AG43" i="40"/>
  <c r="V43" i="40"/>
  <c r="AI121" i="40"/>
  <c r="AI277" i="40"/>
  <c r="AI355" i="40"/>
  <c r="AI381" i="40"/>
  <c r="AI173" i="40"/>
  <c r="AI225" i="40"/>
  <c r="AI147" i="40"/>
  <c r="AI199" i="40" l="1"/>
  <c r="Y43" i="40"/>
  <c r="AF43" i="40"/>
  <c r="AI433" i="40"/>
  <c r="AI251" i="40"/>
  <c r="AI329" i="40"/>
  <c r="D575" i="40"/>
  <c r="G575" i="40"/>
  <c r="H575" i="40"/>
  <c r="C575" i="40"/>
  <c r="B575" i="40"/>
  <c r="E575" i="40"/>
  <c r="F575" i="40"/>
  <c r="B523" i="40"/>
  <c r="C523" i="40"/>
  <c r="D523" i="40"/>
  <c r="G523" i="40"/>
  <c r="H523" i="40"/>
  <c r="F523" i="40"/>
  <c r="E523" i="40"/>
  <c r="X43" i="40"/>
  <c r="AI43" i="40" s="1"/>
  <c r="I485" i="40"/>
  <c r="F69" i="40"/>
  <c r="S407" i="40"/>
  <c r="S433" i="40"/>
  <c r="L43" i="40"/>
  <c r="S121" i="40"/>
  <c r="S381" i="40"/>
  <c r="S199" i="40"/>
  <c r="S225" i="40"/>
  <c r="N43" i="40"/>
  <c r="S355" i="40" l="1"/>
  <c r="S147" i="40"/>
  <c r="S329" i="40"/>
  <c r="O43" i="40"/>
  <c r="S303" i="40"/>
  <c r="S173" i="40"/>
  <c r="S277" i="40"/>
  <c r="S251" i="40"/>
  <c r="Q43" i="40"/>
  <c r="R43" i="40"/>
  <c r="M43" i="40"/>
  <c r="I433" i="40"/>
  <c r="I523" i="40"/>
  <c r="I575" i="40"/>
  <c r="F17" i="40"/>
  <c r="I69" i="40"/>
  <c r="I173" i="40"/>
  <c r="G43" i="40"/>
  <c r="I147" i="40"/>
  <c r="I277" i="40"/>
  <c r="I329" i="40"/>
  <c r="I407" i="40"/>
  <c r="D43" i="40"/>
  <c r="H43" i="40"/>
  <c r="I225" i="40"/>
  <c r="I381" i="40"/>
  <c r="C43" i="40"/>
  <c r="I199" i="40"/>
  <c r="I251" i="40"/>
  <c r="I355" i="40"/>
  <c r="I303" i="40"/>
  <c r="E43" i="40"/>
  <c r="S43" i="40"/>
  <c r="AJ43" i="40" s="1"/>
  <c r="I121" i="40" l="1"/>
  <c r="B43" i="40"/>
  <c r="H95" i="40"/>
  <c r="H17" i="40" s="1"/>
  <c r="I641" i="40"/>
  <c r="G95" i="40"/>
  <c r="R95" i="40" l="1"/>
  <c r="Q95" i="40"/>
  <c r="I486" i="40"/>
  <c r="F70" i="40"/>
  <c r="I43" i="40"/>
  <c r="G17" i="40"/>
  <c r="S641" i="40"/>
  <c r="F18" i="40" l="1"/>
  <c r="I70" i="40"/>
  <c r="Q17" i="40"/>
  <c r="R17" i="40"/>
  <c r="I580" i="40" l="1"/>
  <c r="S580" i="40" l="1"/>
  <c r="E89" i="40" l="1"/>
  <c r="I581" i="40"/>
  <c r="S581" i="40" l="1"/>
  <c r="E11" i="40"/>
  <c r="C89" i="40"/>
  <c r="I583" i="40"/>
  <c r="O89" i="40"/>
  <c r="S583" i="40" l="1"/>
  <c r="O11" i="40"/>
  <c r="C11" i="40"/>
  <c r="M89" i="40"/>
  <c r="D100" i="40"/>
  <c r="D22" i="40" s="1"/>
  <c r="M11" i="40" l="1"/>
  <c r="N100" i="40"/>
  <c r="N22" i="40" s="1"/>
  <c r="B100" i="40" l="1"/>
  <c r="I594" i="40"/>
  <c r="L100" i="40" l="1"/>
  <c r="S594" i="40"/>
  <c r="I100" i="40"/>
  <c r="B22" i="40"/>
  <c r="I22" i="40" s="1"/>
  <c r="S100" i="40" l="1"/>
  <c r="L22" i="40"/>
  <c r="S22" i="40" s="1"/>
  <c r="T22" i="40" s="1"/>
  <c r="E95" i="40" l="1"/>
  <c r="E17" i="40" s="1"/>
  <c r="O95" i="40" l="1"/>
  <c r="O17" i="40" s="1"/>
  <c r="C95" i="40" l="1"/>
  <c r="C600" i="40"/>
  <c r="I589" i="40"/>
  <c r="S589" i="40" l="1"/>
  <c r="M95" i="40"/>
  <c r="M600" i="40"/>
  <c r="C17" i="40"/>
  <c r="M17" i="40" l="1"/>
  <c r="Z39" i="40" l="1"/>
  <c r="AI195" i="40"/>
  <c r="E91" i="40"/>
  <c r="AA39" i="40"/>
  <c r="AI403" i="40"/>
  <c r="AH39" i="40"/>
  <c r="X39" i="40"/>
  <c r="AI247" i="40"/>
  <c r="AI377" i="40"/>
  <c r="I455" i="40"/>
  <c r="Y39" i="40"/>
  <c r="AI169" i="40"/>
  <c r="I533" i="40"/>
  <c r="AC39" i="40"/>
  <c r="V39" i="40"/>
  <c r="AI117" i="40"/>
  <c r="AF39" i="40"/>
  <c r="W39" i="40"/>
  <c r="AE39" i="40"/>
  <c r="AI325" i="40"/>
  <c r="AI299" i="40"/>
  <c r="AG39" i="40"/>
  <c r="AD39" i="40"/>
  <c r="AI429" i="40"/>
  <c r="AI351" i="40"/>
  <c r="AI221" i="40"/>
  <c r="AI273" i="40"/>
  <c r="AI143" i="40"/>
  <c r="S429" i="40" l="1"/>
  <c r="Q39" i="40"/>
  <c r="V47" i="40"/>
  <c r="AI125" i="40"/>
  <c r="O39" i="40"/>
  <c r="AI39" i="40"/>
  <c r="AG47" i="40"/>
  <c r="S143" i="40"/>
  <c r="S195" i="40"/>
  <c r="O91" i="40"/>
  <c r="R39" i="40"/>
  <c r="N39" i="40"/>
  <c r="W47" i="40"/>
  <c r="Z47" i="40"/>
  <c r="S403" i="40"/>
  <c r="AD47" i="40"/>
  <c r="AI281" i="40"/>
  <c r="S273" i="40"/>
  <c r="S221" i="40"/>
  <c r="S247" i="40"/>
  <c r="AA47" i="40"/>
  <c r="AH47" i="40"/>
  <c r="M39" i="40"/>
  <c r="AI385" i="40"/>
  <c r="AI411" i="40"/>
  <c r="AI255" i="40"/>
  <c r="AI359" i="40"/>
  <c r="AC47" i="40"/>
  <c r="D91" i="40"/>
  <c r="I91" i="40" s="1"/>
  <c r="I585" i="40"/>
  <c r="S169" i="40"/>
  <c r="S299" i="40"/>
  <c r="S351" i="40"/>
  <c r="AI203" i="40"/>
  <c r="L39" i="40"/>
  <c r="S117" i="40"/>
  <c r="AE47" i="40"/>
  <c r="S325" i="40"/>
  <c r="AI333" i="40" l="1"/>
  <c r="X47" i="40"/>
  <c r="S377" i="40"/>
  <c r="Y47" i="40"/>
  <c r="C39" i="40"/>
  <c r="I177" i="40"/>
  <c r="D39" i="40"/>
  <c r="AI47" i="40"/>
  <c r="S125" i="40"/>
  <c r="I325" i="40"/>
  <c r="N47" i="40"/>
  <c r="I299" i="40"/>
  <c r="I169" i="40"/>
  <c r="I247" i="40"/>
  <c r="I221" i="40"/>
  <c r="I273" i="40"/>
  <c r="O13" i="40"/>
  <c r="AF47" i="40"/>
  <c r="I593" i="40"/>
  <c r="G39" i="40"/>
  <c r="AI437" i="40"/>
  <c r="B39" i="40"/>
  <c r="I117" i="40"/>
  <c r="I351" i="40"/>
  <c r="N91" i="40"/>
  <c r="S91" i="40" s="1"/>
  <c r="S585" i="40"/>
  <c r="I484" i="40"/>
  <c r="F68" i="40"/>
  <c r="R47" i="40"/>
  <c r="R21" i="40" s="1"/>
  <c r="AI229" i="40"/>
  <c r="I463" i="40"/>
  <c r="I470" i="40" s="1"/>
  <c r="F470" i="40"/>
  <c r="I403" i="40"/>
  <c r="I195" i="40"/>
  <c r="I377" i="40"/>
  <c r="I143" i="40"/>
  <c r="H39" i="40"/>
  <c r="I481" i="40"/>
  <c r="F65" i="40"/>
  <c r="L13" i="40"/>
  <c r="S39" i="40"/>
  <c r="AI307" i="40"/>
  <c r="AI151" i="40"/>
  <c r="M13" i="40"/>
  <c r="E39" i="40"/>
  <c r="I429" i="40"/>
  <c r="I489" i="40"/>
  <c r="AI177" i="40"/>
  <c r="I541" i="40"/>
  <c r="I548" i="40" s="1"/>
  <c r="F548" i="40"/>
  <c r="R13" i="40"/>
  <c r="Q13" i="40"/>
  <c r="S333" i="40" l="1"/>
  <c r="I151" i="40"/>
  <c r="I281" i="40"/>
  <c r="Y40" i="40"/>
  <c r="I229" i="40"/>
  <c r="V40" i="40"/>
  <c r="AI118" i="40"/>
  <c r="AI378" i="40"/>
  <c r="AI248" i="40"/>
  <c r="AI170" i="40"/>
  <c r="E471" i="40"/>
  <c r="C471" i="40"/>
  <c r="D471" i="40"/>
  <c r="H471" i="40"/>
  <c r="F471" i="40"/>
  <c r="B471" i="40"/>
  <c r="G471" i="40"/>
  <c r="I333" i="40"/>
  <c r="S359" i="40"/>
  <c r="S385" i="40"/>
  <c r="W40" i="40"/>
  <c r="AI404" i="40"/>
  <c r="F13" i="40"/>
  <c r="I65" i="40"/>
  <c r="F73" i="40"/>
  <c r="S437" i="40"/>
  <c r="I359" i="40"/>
  <c r="I385" i="40"/>
  <c r="D47" i="40"/>
  <c r="AD40" i="40"/>
  <c r="D92" i="40"/>
  <c r="I586" i="40"/>
  <c r="AI352" i="40"/>
  <c r="AI326" i="40"/>
  <c r="F16" i="40"/>
  <c r="I68" i="40"/>
  <c r="S203" i="40"/>
  <c r="I437" i="40"/>
  <c r="S411" i="40"/>
  <c r="I579" i="40"/>
  <c r="G47" i="40"/>
  <c r="G21" i="40" s="1"/>
  <c r="AF40" i="40"/>
  <c r="AC40" i="40"/>
  <c r="AI144" i="40"/>
  <c r="E47" i="40"/>
  <c r="E21" i="40" s="1"/>
  <c r="AI430" i="40"/>
  <c r="E92" i="40"/>
  <c r="E13" i="40"/>
  <c r="B13" i="40"/>
  <c r="I39" i="40"/>
  <c r="I203" i="40"/>
  <c r="I411" i="40"/>
  <c r="N13" i="40"/>
  <c r="D13" i="40"/>
  <c r="C13" i="40"/>
  <c r="AE40" i="40"/>
  <c r="Z40" i="40"/>
  <c r="AI196" i="40"/>
  <c r="AI222" i="40"/>
  <c r="S593" i="40"/>
  <c r="S307" i="40"/>
  <c r="O47" i="40"/>
  <c r="O21" i="40" s="1"/>
  <c r="AG40" i="40"/>
  <c r="AA40" i="40"/>
  <c r="AI274" i="40"/>
  <c r="H47" i="40"/>
  <c r="H21" i="40" s="1"/>
  <c r="B47" i="40"/>
  <c r="AI300" i="40"/>
  <c r="AJ39" i="40"/>
  <c r="H13" i="40"/>
  <c r="S255" i="40"/>
  <c r="G13" i="40"/>
  <c r="L47" i="40"/>
  <c r="I307" i="40"/>
  <c r="X40" i="40"/>
  <c r="AH40" i="40"/>
  <c r="C47" i="40"/>
  <c r="C21" i="40" s="1"/>
  <c r="E549" i="40"/>
  <c r="G549" i="40"/>
  <c r="H549" i="40"/>
  <c r="F549" i="40"/>
  <c r="D549" i="40"/>
  <c r="B549" i="40"/>
  <c r="I549" i="40" s="1"/>
  <c r="C549" i="40"/>
  <c r="M47" i="40"/>
  <c r="M21" i="40" s="1"/>
  <c r="S229" i="40"/>
  <c r="I255" i="40"/>
  <c r="Q47" i="40"/>
  <c r="Q21" i="40" s="1"/>
  <c r="S151" i="40"/>
  <c r="S177" i="40"/>
  <c r="S281" i="40"/>
  <c r="N92" i="40" l="1"/>
  <c r="S586" i="40"/>
  <c r="R40" i="40"/>
  <c r="S170" i="40"/>
  <c r="S378" i="40"/>
  <c r="N40" i="40"/>
  <c r="I482" i="40"/>
  <c r="I496" i="40" s="1"/>
  <c r="F66" i="40"/>
  <c r="F496" i="40"/>
  <c r="O40" i="40"/>
  <c r="I125" i="40"/>
  <c r="S404" i="40"/>
  <c r="S430" i="40"/>
  <c r="S222" i="40"/>
  <c r="I47" i="40"/>
  <c r="I13" i="40"/>
  <c r="S274" i="40"/>
  <c r="S352" i="40"/>
  <c r="S579" i="40"/>
  <c r="S248" i="40"/>
  <c r="L40" i="40"/>
  <c r="S118" i="40"/>
  <c r="S300" i="40"/>
  <c r="M40" i="40"/>
  <c r="I92" i="40"/>
  <c r="I471" i="40"/>
  <c r="AI40" i="40"/>
  <c r="O92" i="40"/>
  <c r="S144" i="40"/>
  <c r="Q40" i="40"/>
  <c r="S326" i="40"/>
  <c r="S196" i="40"/>
  <c r="S47" i="40"/>
  <c r="AJ47" i="40" s="1"/>
  <c r="F21" i="40"/>
  <c r="I73" i="40"/>
  <c r="I170" i="40" l="1"/>
  <c r="F14" i="40"/>
  <c r="F28" i="40" s="1"/>
  <c r="I66" i="40"/>
  <c r="I80" i="40" s="1"/>
  <c r="F80" i="40"/>
  <c r="I144" i="40"/>
  <c r="O14" i="40"/>
  <c r="G497" i="40"/>
  <c r="F497" i="40"/>
  <c r="E497" i="40"/>
  <c r="C497" i="40"/>
  <c r="H497" i="40"/>
  <c r="D497" i="40"/>
  <c r="B497" i="40"/>
  <c r="S92" i="40"/>
  <c r="I222" i="40"/>
  <c r="I326" i="40"/>
  <c r="C40" i="40"/>
  <c r="G40" i="40"/>
  <c r="N14" i="40"/>
  <c r="I300" i="40"/>
  <c r="I248" i="40"/>
  <c r="E40" i="40"/>
  <c r="B40" i="40"/>
  <c r="I118" i="40"/>
  <c r="I352" i="40"/>
  <c r="L14" i="40"/>
  <c r="S40" i="40"/>
  <c r="I430" i="40"/>
  <c r="H40" i="40"/>
  <c r="I274" i="40"/>
  <c r="I378" i="40"/>
  <c r="M14" i="40"/>
  <c r="I196" i="40"/>
  <c r="D40" i="40"/>
  <c r="I404" i="40"/>
  <c r="Q14" i="40"/>
  <c r="R14" i="40"/>
  <c r="I497" i="40" l="1"/>
  <c r="H14" i="40"/>
  <c r="W132" i="40"/>
  <c r="AE132" i="40"/>
  <c r="E14" i="40"/>
  <c r="Z132" i="40"/>
  <c r="C14" i="40"/>
  <c r="AA132" i="40"/>
  <c r="AG132" i="40"/>
  <c r="AD132" i="40"/>
  <c r="AJ40" i="40"/>
  <c r="AH132" i="40"/>
  <c r="D14" i="40"/>
  <c r="AF132" i="40"/>
  <c r="G14" i="40"/>
  <c r="Y132" i="40"/>
  <c r="B14" i="40"/>
  <c r="I40" i="40"/>
  <c r="G81" i="40"/>
  <c r="E81" i="40"/>
  <c r="H81" i="40"/>
  <c r="B81" i="40"/>
  <c r="C81" i="40"/>
  <c r="D81" i="40"/>
  <c r="F81" i="40"/>
  <c r="X132" i="40"/>
  <c r="AI122" i="40"/>
  <c r="V132" i="40"/>
  <c r="AC132" i="40"/>
  <c r="AA314" i="40"/>
  <c r="AF314" i="40"/>
  <c r="X314" i="40"/>
  <c r="Z314" i="40"/>
  <c r="Y314" i="40"/>
  <c r="AF158" i="40"/>
  <c r="Y158" i="40"/>
  <c r="X158" i="40"/>
  <c r="AA158" i="40"/>
  <c r="Z158" i="40"/>
  <c r="AA392" i="40"/>
  <c r="Z392" i="40"/>
  <c r="AF392" i="40"/>
  <c r="Y392" i="40"/>
  <c r="X392" i="40"/>
  <c r="Y418" i="40"/>
  <c r="AA418" i="40"/>
  <c r="X418" i="40"/>
  <c r="AF418" i="40"/>
  <c r="Z418" i="40"/>
  <c r="Y210" i="40"/>
  <c r="AA210" i="40"/>
  <c r="AF210" i="40"/>
  <c r="X210" i="40"/>
  <c r="Z210" i="40"/>
  <c r="AF288" i="40"/>
  <c r="X288" i="40"/>
  <c r="AA288" i="40"/>
  <c r="Y288" i="40"/>
  <c r="Z288" i="40"/>
  <c r="X236" i="40"/>
  <c r="AA236" i="40"/>
  <c r="Z236" i="40"/>
  <c r="AF236" i="40"/>
  <c r="Y236" i="40"/>
  <c r="AF444" i="40"/>
  <c r="Y444" i="40"/>
  <c r="Z444" i="40"/>
  <c r="AA444" i="40"/>
  <c r="X444" i="40"/>
  <c r="AF366" i="40"/>
  <c r="X366" i="40"/>
  <c r="Y366" i="40"/>
  <c r="Z366" i="40"/>
  <c r="AA366" i="40"/>
  <c r="X340" i="40"/>
  <c r="AF340" i="40"/>
  <c r="Z340" i="40"/>
  <c r="AA340" i="40"/>
  <c r="Y340" i="40"/>
  <c r="AA262" i="40"/>
  <c r="Z262" i="40"/>
  <c r="AF262" i="40"/>
  <c r="Y262" i="40"/>
  <c r="X262" i="40"/>
  <c r="X184" i="40"/>
  <c r="Y184" i="40"/>
  <c r="Z184" i="40"/>
  <c r="AF184" i="40"/>
  <c r="AA184" i="40"/>
  <c r="V44" i="40" l="1"/>
  <c r="V54" i="40"/>
  <c r="AE418" i="40"/>
  <c r="AI148" i="40"/>
  <c r="AC184" i="40"/>
  <c r="AE262" i="40"/>
  <c r="W366" i="40"/>
  <c r="AE366" i="40"/>
  <c r="AC444" i="40"/>
  <c r="AG236" i="40"/>
  <c r="AD236" i="40"/>
  <c r="S122" i="40"/>
  <c r="S132" i="40" s="1"/>
  <c r="L132" i="40"/>
  <c r="W418" i="40"/>
  <c r="AH418" i="40"/>
  <c r="AF44" i="40"/>
  <c r="AF54" i="40" s="1"/>
  <c r="W444" i="40"/>
  <c r="AD262" i="40"/>
  <c r="V262" i="40"/>
  <c r="AC340" i="40"/>
  <c r="V366" i="40"/>
  <c r="W236" i="40"/>
  <c r="AE288" i="40"/>
  <c r="AD210" i="40"/>
  <c r="AG418" i="40"/>
  <c r="AE392" i="40"/>
  <c r="AC314" i="40"/>
  <c r="O132" i="40"/>
  <c r="I14" i="40"/>
  <c r="V184" i="40"/>
  <c r="AH314" i="40"/>
  <c r="AD184" i="40"/>
  <c r="AC262" i="40"/>
  <c r="W262" i="40"/>
  <c r="AE340" i="40"/>
  <c r="AH366" i="40"/>
  <c r="AC366" i="40"/>
  <c r="AH444" i="40"/>
  <c r="V236" i="40"/>
  <c r="AG288" i="40"/>
  <c r="W210" i="40"/>
  <c r="AD418" i="40"/>
  <c r="AC392" i="40"/>
  <c r="AI132" i="40"/>
  <c r="I81" i="40"/>
  <c r="W340" i="40"/>
  <c r="AE444" i="40"/>
  <c r="AD392" i="40"/>
  <c r="AG262" i="40"/>
  <c r="AG366" i="40"/>
  <c r="AD366" i="40"/>
  <c r="AC236" i="40"/>
  <c r="AD288" i="40"/>
  <c r="Q132" i="40"/>
  <c r="V210" i="40"/>
  <c r="AC418" i="40"/>
  <c r="W314" i="40"/>
  <c r="AG392" i="40"/>
  <c r="W184" i="40"/>
  <c r="V340" i="40"/>
  <c r="AG340" i="40"/>
  <c r="V444" i="40"/>
  <c r="AE236" i="40"/>
  <c r="AH288" i="40"/>
  <c r="N132" i="40"/>
  <c r="AH210" i="40"/>
  <c r="V418" i="40"/>
  <c r="AH392" i="40"/>
  <c r="AI304" i="40"/>
  <c r="V314" i="40"/>
  <c r="Y44" i="40"/>
  <c r="Y54" i="40" s="1"/>
  <c r="AA44" i="40"/>
  <c r="AA54" i="40" s="1"/>
  <c r="Z44" i="40"/>
  <c r="Z54" i="40" s="1"/>
  <c r="V288" i="40"/>
  <c r="AC210" i="40"/>
  <c r="AH236" i="40"/>
  <c r="AG210" i="40"/>
  <c r="V392" i="40"/>
  <c r="V158" i="40"/>
  <c r="AG314" i="40"/>
  <c r="AE184" i="40"/>
  <c r="AH340" i="40"/>
  <c r="AG184" i="40"/>
  <c r="AH184" i="40"/>
  <c r="AH262" i="40"/>
  <c r="AD340" i="40"/>
  <c r="AD444" i="40"/>
  <c r="AG444" i="40"/>
  <c r="AC288" i="40"/>
  <c r="W288" i="40"/>
  <c r="R132" i="40"/>
  <c r="AE210" i="40"/>
  <c r="W392" i="40"/>
  <c r="AE314" i="40"/>
  <c r="AD314" i="40"/>
  <c r="M132" i="40"/>
  <c r="X44" i="40"/>
  <c r="X54" i="40" s="1"/>
  <c r="O184" i="40"/>
  <c r="M184" i="40"/>
  <c r="M262" i="40"/>
  <c r="O262" i="40"/>
  <c r="N340" i="40"/>
  <c r="Q340" i="40"/>
  <c r="O366" i="40"/>
  <c r="M366" i="40"/>
  <c r="Q444" i="40"/>
  <c r="N236" i="40"/>
  <c r="Q236" i="40"/>
  <c r="M288" i="40"/>
  <c r="O288" i="40"/>
  <c r="Q210" i="40"/>
  <c r="M210" i="40"/>
  <c r="R418" i="40"/>
  <c r="O418" i="40"/>
  <c r="M418" i="40"/>
  <c r="Q392" i="40"/>
  <c r="N392" i="40"/>
  <c r="O158" i="40"/>
  <c r="M158" i="40"/>
  <c r="M314" i="40"/>
  <c r="O314" i="40"/>
  <c r="R184" i="40"/>
  <c r="N184" i="40"/>
  <c r="Q184" i="40"/>
  <c r="Q262" i="40"/>
  <c r="R262" i="40"/>
  <c r="N262" i="40"/>
  <c r="M340" i="40"/>
  <c r="O340" i="40"/>
  <c r="R340" i="40"/>
  <c r="N366" i="40"/>
  <c r="Q366" i="40"/>
  <c r="R366" i="40"/>
  <c r="O444" i="40"/>
  <c r="N444" i="40"/>
  <c r="M444" i="40"/>
  <c r="R444" i="40"/>
  <c r="M236" i="40"/>
  <c r="R236" i="40"/>
  <c r="O236" i="40"/>
  <c r="N288" i="40"/>
  <c r="Q288" i="40"/>
  <c r="R288" i="40"/>
  <c r="N210" i="40"/>
  <c r="R210" i="40"/>
  <c r="O210" i="40"/>
  <c r="N418" i="40"/>
  <c r="Q418" i="40"/>
  <c r="M392" i="40"/>
  <c r="R392" i="40"/>
  <c r="O392" i="40"/>
  <c r="N158" i="40"/>
  <c r="Q158" i="40"/>
  <c r="R158" i="40"/>
  <c r="N314" i="40"/>
  <c r="Q314" i="40"/>
  <c r="R314" i="40"/>
  <c r="AI408" i="40" l="1"/>
  <c r="AI434" i="40"/>
  <c r="S200" i="40"/>
  <c r="S210" i="40" s="1"/>
  <c r="L210" i="40"/>
  <c r="S330" i="40"/>
  <c r="S340" i="40" s="1"/>
  <c r="L340" i="40"/>
  <c r="N44" i="40"/>
  <c r="AI200" i="40"/>
  <c r="AI262" i="40"/>
  <c r="V263" i="40"/>
  <c r="S382" i="40"/>
  <c r="S392" i="40" s="1"/>
  <c r="L392" i="40"/>
  <c r="W158" i="40"/>
  <c r="W44" i="40"/>
  <c r="AI236" i="40"/>
  <c r="V237" i="40" s="1"/>
  <c r="O44" i="40"/>
  <c r="AI252" i="40"/>
  <c r="AG237" i="40"/>
  <c r="S226" i="40"/>
  <c r="S236" i="40" s="1"/>
  <c r="L236" i="40"/>
  <c r="AH158" i="40"/>
  <c r="AH44" i="40"/>
  <c r="AH54" i="40" s="1"/>
  <c r="AH263" i="40"/>
  <c r="AI418" i="40"/>
  <c r="AC419" i="40" s="1"/>
  <c r="AG341" i="40"/>
  <c r="Q44" i="40"/>
  <c r="AI226" i="40"/>
  <c r="AD263" i="40"/>
  <c r="AG158" i="40"/>
  <c r="AG44" i="40"/>
  <c r="AG54" i="40" s="1"/>
  <c r="W237" i="40"/>
  <c r="E132" i="40"/>
  <c r="S408" i="40"/>
  <c r="S418" i="40" s="1"/>
  <c r="L418" i="40"/>
  <c r="S278" i="40"/>
  <c r="S288" i="40" s="1"/>
  <c r="L288" i="40"/>
  <c r="S356" i="40"/>
  <c r="S366" i="40" s="1"/>
  <c r="L366" i="40"/>
  <c r="S252" i="40"/>
  <c r="S262" i="40" s="1"/>
  <c r="L262" i="40"/>
  <c r="S174" i="40"/>
  <c r="S184" i="40" s="1"/>
  <c r="L184" i="40"/>
  <c r="G132" i="40"/>
  <c r="W263" i="40"/>
  <c r="S434" i="40"/>
  <c r="S444" i="40" s="1"/>
  <c r="L444" i="40"/>
  <c r="W393" i="40"/>
  <c r="R44" i="40"/>
  <c r="AI392" i="40"/>
  <c r="V393" i="40" s="1"/>
  <c r="AI314" i="40"/>
  <c r="V315" i="40" s="1"/>
  <c r="AE237" i="40"/>
  <c r="V341" i="40"/>
  <c r="AI340" i="40"/>
  <c r="AE341" i="40" s="1"/>
  <c r="AI366" i="40"/>
  <c r="AH367" i="40" s="1"/>
  <c r="P133" i="40"/>
  <c r="M133" i="40"/>
  <c r="L133" i="40"/>
  <c r="O133" i="40"/>
  <c r="R133" i="40"/>
  <c r="N133" i="40"/>
  <c r="Q133" i="40"/>
  <c r="AI210" i="40"/>
  <c r="AH211" i="40" s="1"/>
  <c r="AD237" i="40"/>
  <c r="S304" i="40"/>
  <c r="S314" i="40" s="1"/>
  <c r="L314" i="40"/>
  <c r="H132" i="40"/>
  <c r="C132" i="40"/>
  <c r="S148" i="40"/>
  <c r="S158" i="40" s="1"/>
  <c r="L158" i="40"/>
  <c r="I122" i="40"/>
  <c r="I132" i="40" s="1"/>
  <c r="B132" i="40"/>
  <c r="M44" i="40"/>
  <c r="AI382" i="40"/>
  <c r="AH237" i="40"/>
  <c r="AI288" i="40"/>
  <c r="V289" i="40" s="1"/>
  <c r="AI330" i="40"/>
  <c r="AC237" i="40"/>
  <c r="AD158" i="40"/>
  <c r="AD44" i="40"/>
  <c r="AD54" i="40" s="1"/>
  <c r="AC263" i="40"/>
  <c r="AI184" i="40"/>
  <c r="V185" i="40" s="1"/>
  <c r="AE289" i="40"/>
  <c r="AI356" i="40"/>
  <c r="L44" i="40"/>
  <c r="D132" i="40"/>
  <c r="AG315" i="40"/>
  <c r="AE158" i="40"/>
  <c r="AE44" i="40"/>
  <c r="AE54" i="40" s="1"/>
  <c r="AC158" i="40"/>
  <c r="AC44" i="40"/>
  <c r="AC54" i="40" s="1"/>
  <c r="AG185" i="40"/>
  <c r="AI278" i="40"/>
  <c r="AI444" i="40"/>
  <c r="V445" i="40"/>
  <c r="AG263" i="40"/>
  <c r="W341" i="40"/>
  <c r="AG289" i="40"/>
  <c r="AI174" i="40"/>
  <c r="AE393" i="40"/>
  <c r="AC341" i="40"/>
  <c r="AG211" i="40" l="1"/>
  <c r="V419" i="40"/>
  <c r="AH341" i="40"/>
  <c r="AG419" i="40"/>
  <c r="AD211" i="40"/>
  <c r="W419" i="40"/>
  <c r="B44" i="40"/>
  <c r="B54" i="40" s="1"/>
  <c r="W289" i="40"/>
  <c r="AH419" i="40"/>
  <c r="AD367" i="40"/>
  <c r="AG393" i="40"/>
  <c r="B418" i="40"/>
  <c r="B366" i="40"/>
  <c r="D418" i="40"/>
  <c r="M159" i="40"/>
  <c r="P159" i="40"/>
  <c r="L159" i="40"/>
  <c r="R159" i="40"/>
  <c r="Q159" i="40"/>
  <c r="N159" i="40"/>
  <c r="O159" i="40"/>
  <c r="C366" i="40"/>
  <c r="G236" i="40"/>
  <c r="C210" i="40"/>
  <c r="G392" i="40"/>
  <c r="C314" i="40"/>
  <c r="B184" i="40"/>
  <c r="H340" i="40"/>
  <c r="C262" i="40"/>
  <c r="G210" i="40"/>
  <c r="G262" i="40"/>
  <c r="AB445" i="40"/>
  <c r="AF445" i="40"/>
  <c r="Z445" i="40"/>
  <c r="Y445" i="40"/>
  <c r="X445" i="40"/>
  <c r="AA445" i="40"/>
  <c r="W445" i="40"/>
  <c r="V211" i="40"/>
  <c r="P289" i="40"/>
  <c r="O289" i="40"/>
  <c r="R289" i="40"/>
  <c r="L289" i="40"/>
  <c r="M289" i="40"/>
  <c r="N289" i="40"/>
  <c r="Q289" i="40"/>
  <c r="AG445" i="40"/>
  <c r="W54" i="40"/>
  <c r="AI44" i="40"/>
  <c r="C236" i="40"/>
  <c r="G418" i="40"/>
  <c r="D366" i="40"/>
  <c r="D444" i="40"/>
  <c r="H236" i="40"/>
  <c r="D210" i="40"/>
  <c r="D314" i="40"/>
  <c r="AB211" i="40"/>
  <c r="Z211" i="40"/>
  <c r="Y211" i="40"/>
  <c r="AF211" i="40"/>
  <c r="X211" i="40"/>
  <c r="AA211" i="40"/>
  <c r="AB367" i="40"/>
  <c r="X367" i="40"/>
  <c r="Y367" i="40"/>
  <c r="AF367" i="40"/>
  <c r="AA367" i="40"/>
  <c r="Z367" i="40"/>
  <c r="AH445" i="40"/>
  <c r="AH289" i="40"/>
  <c r="AB263" i="40"/>
  <c r="Y263" i="40"/>
  <c r="Z263" i="40"/>
  <c r="AA263" i="40"/>
  <c r="AF263" i="40"/>
  <c r="X263" i="40"/>
  <c r="AD341" i="40"/>
  <c r="B314" i="40"/>
  <c r="B288" i="40"/>
  <c r="B340" i="40"/>
  <c r="C288" i="40"/>
  <c r="B262" i="40"/>
  <c r="E262" i="40"/>
  <c r="B210" i="40"/>
  <c r="H262" i="40"/>
  <c r="M18" i="40"/>
  <c r="M54" i="40"/>
  <c r="V367" i="40"/>
  <c r="AB315" i="40"/>
  <c r="AA315" i="40"/>
  <c r="X315" i="40"/>
  <c r="AF315" i="40"/>
  <c r="Z315" i="40"/>
  <c r="Y315" i="40"/>
  <c r="O445" i="40"/>
  <c r="Q445" i="40"/>
  <c r="M445" i="40"/>
  <c r="R445" i="40"/>
  <c r="N445" i="40"/>
  <c r="L445" i="40"/>
  <c r="P445" i="40"/>
  <c r="AG367" i="40"/>
  <c r="L185" i="40"/>
  <c r="S185" i="40" s="1"/>
  <c r="N185" i="40"/>
  <c r="R185" i="40"/>
  <c r="O185" i="40"/>
  <c r="Q185" i="40"/>
  <c r="P185" i="40"/>
  <c r="M185" i="40"/>
  <c r="P419" i="40"/>
  <c r="M419" i="40"/>
  <c r="O419" i="40"/>
  <c r="L419" i="40"/>
  <c r="N419" i="40"/>
  <c r="R419" i="40"/>
  <c r="Q419" i="40"/>
  <c r="AC315" i="40"/>
  <c r="O54" i="40"/>
  <c r="AD185" i="40"/>
  <c r="AE315" i="40"/>
  <c r="S44" i="40"/>
  <c r="L54" i="40"/>
  <c r="H418" i="40"/>
  <c r="H184" i="40"/>
  <c r="G288" i="40"/>
  <c r="C392" i="40"/>
  <c r="G366" i="40"/>
  <c r="C444" i="40"/>
  <c r="E236" i="40"/>
  <c r="H210" i="40"/>
  <c r="G314" i="40"/>
  <c r="AD315" i="40"/>
  <c r="W315" i="40"/>
  <c r="W211" i="40"/>
  <c r="W367" i="40"/>
  <c r="AD289" i="40"/>
  <c r="AH315" i="40"/>
  <c r="AB419" i="40"/>
  <c r="X419" i="40"/>
  <c r="AI419" i="40" s="1"/>
  <c r="Y419" i="40"/>
  <c r="Z419" i="40"/>
  <c r="AF419" i="40"/>
  <c r="AA419" i="40"/>
  <c r="AE211" i="40"/>
  <c r="R54" i="40"/>
  <c r="D340" i="40"/>
  <c r="D392" i="40"/>
  <c r="G340" i="40"/>
  <c r="B392" i="40"/>
  <c r="D184" i="40"/>
  <c r="H288" i="40"/>
  <c r="E184" i="40"/>
  <c r="B236" i="40"/>
  <c r="I148" i="40"/>
  <c r="I158" i="40" s="1"/>
  <c r="D262" i="40"/>
  <c r="AB185" i="40"/>
  <c r="Y185" i="40"/>
  <c r="AF185" i="40"/>
  <c r="X185" i="40"/>
  <c r="AA185" i="40"/>
  <c r="Z185" i="40"/>
  <c r="H133" i="40"/>
  <c r="B133" i="40"/>
  <c r="G133" i="40"/>
  <c r="F133" i="40"/>
  <c r="D133" i="40"/>
  <c r="E133" i="40"/>
  <c r="C133" i="40"/>
  <c r="AE445" i="40"/>
  <c r="AB393" i="40"/>
  <c r="X393" i="40"/>
  <c r="Y393" i="40"/>
  <c r="AA393" i="40"/>
  <c r="AF393" i="40"/>
  <c r="Z393" i="40"/>
  <c r="AC289" i="40"/>
  <c r="AC211" i="40"/>
  <c r="Q263" i="40"/>
  <c r="P263" i="40"/>
  <c r="O263" i="40"/>
  <c r="N263" i="40"/>
  <c r="M263" i="40"/>
  <c r="R263" i="40"/>
  <c r="L263" i="40"/>
  <c r="L237" i="40"/>
  <c r="Q237" i="40"/>
  <c r="P237" i="40"/>
  <c r="N237" i="40"/>
  <c r="R237" i="40"/>
  <c r="O237" i="40"/>
  <c r="M237" i="40"/>
  <c r="N54" i="40"/>
  <c r="M341" i="40"/>
  <c r="R341" i="40"/>
  <c r="O341" i="40"/>
  <c r="L341" i="40"/>
  <c r="N341" i="40"/>
  <c r="Q341" i="40"/>
  <c r="P341" i="40"/>
  <c r="G444" i="40"/>
  <c r="E314" i="40"/>
  <c r="B444" i="40"/>
  <c r="E288" i="40"/>
  <c r="E418" i="40"/>
  <c r="C340" i="40"/>
  <c r="H392" i="40"/>
  <c r="H366" i="40"/>
  <c r="H444" i="40"/>
  <c r="D288" i="40"/>
  <c r="E210" i="40"/>
  <c r="H314" i="40"/>
  <c r="AC185" i="40"/>
  <c r="L315" i="40"/>
  <c r="R315" i="40"/>
  <c r="Q315" i="40"/>
  <c r="O315" i="40"/>
  <c r="P315" i="40"/>
  <c r="N315" i="40"/>
  <c r="M315" i="40"/>
  <c r="AB341" i="40"/>
  <c r="AF341" i="40"/>
  <c r="AA341" i="40"/>
  <c r="AI341" i="40" s="1"/>
  <c r="Y341" i="40"/>
  <c r="Z341" i="40"/>
  <c r="X341" i="40"/>
  <c r="AH185" i="40"/>
  <c r="AE263" i="40"/>
  <c r="AE185" i="40"/>
  <c r="AD393" i="40"/>
  <c r="AC393" i="40"/>
  <c r="AB237" i="40"/>
  <c r="AF237" i="40"/>
  <c r="AA237" i="40"/>
  <c r="Y237" i="40"/>
  <c r="Z237" i="40"/>
  <c r="X237" i="40"/>
  <c r="AI237" i="40" s="1"/>
  <c r="L393" i="40"/>
  <c r="N393" i="40"/>
  <c r="R393" i="40"/>
  <c r="P393" i="40"/>
  <c r="Q393" i="40"/>
  <c r="O393" i="40"/>
  <c r="M393" i="40"/>
  <c r="AH393" i="40"/>
  <c r="E392" i="40"/>
  <c r="E444" i="40"/>
  <c r="E366" i="40"/>
  <c r="D236" i="40"/>
  <c r="C418" i="40"/>
  <c r="G184" i="40"/>
  <c r="E340" i="40"/>
  <c r="C184" i="40"/>
  <c r="B158" i="40"/>
  <c r="AE367" i="40"/>
  <c r="AC367" i="40"/>
  <c r="AB289" i="40"/>
  <c r="Y289" i="40"/>
  <c r="Z289" i="40"/>
  <c r="AF289" i="40"/>
  <c r="X289" i="40"/>
  <c r="AA289" i="40"/>
  <c r="S133" i="40"/>
  <c r="AD445" i="40"/>
  <c r="AC445" i="40"/>
  <c r="P367" i="40"/>
  <c r="Q367" i="40"/>
  <c r="O367" i="40"/>
  <c r="R367" i="40"/>
  <c r="N367" i="40"/>
  <c r="M367" i="40"/>
  <c r="L367" i="40"/>
  <c r="W185" i="40"/>
  <c r="AI185" i="40" s="1"/>
  <c r="Q54" i="40"/>
  <c r="AI158" i="40"/>
  <c r="AG159" i="40" s="1"/>
  <c r="AE419" i="40"/>
  <c r="AD419" i="40"/>
  <c r="O211" i="40"/>
  <c r="R211" i="40"/>
  <c r="N211" i="40"/>
  <c r="M211" i="40"/>
  <c r="L211" i="40"/>
  <c r="Q211" i="40"/>
  <c r="P211" i="40"/>
  <c r="AH159" i="40" l="1"/>
  <c r="AI393" i="40"/>
  <c r="I278" i="40"/>
  <c r="I288" i="40" s="1"/>
  <c r="B289" i="40" s="1"/>
  <c r="AI445" i="40"/>
  <c r="AI315" i="40"/>
  <c r="AI289" i="40"/>
  <c r="AI263" i="40"/>
  <c r="AI211" i="40"/>
  <c r="AB159" i="40"/>
  <c r="X159" i="40"/>
  <c r="AA159" i="40"/>
  <c r="Z159" i="40"/>
  <c r="Y159" i="40"/>
  <c r="AF159" i="40"/>
  <c r="V159" i="40"/>
  <c r="C158" i="40"/>
  <c r="C159" i="40" s="1"/>
  <c r="C44" i="40"/>
  <c r="I133" i="40"/>
  <c r="I252" i="40"/>
  <c r="I262" i="40" s="1"/>
  <c r="AE159" i="40"/>
  <c r="AD159" i="40"/>
  <c r="S159" i="40"/>
  <c r="I408" i="40"/>
  <c r="I418" i="40" s="1"/>
  <c r="S211" i="40"/>
  <c r="B159" i="40"/>
  <c r="F159" i="40"/>
  <c r="H158" i="40"/>
  <c r="H159" i="40" s="1"/>
  <c r="H44" i="40"/>
  <c r="I304" i="40"/>
  <c r="I314" i="40" s="1"/>
  <c r="W159" i="40"/>
  <c r="I174" i="40"/>
  <c r="I184" i="40" s="1"/>
  <c r="S237" i="40"/>
  <c r="AJ44" i="40"/>
  <c r="S54" i="40"/>
  <c r="S445" i="40"/>
  <c r="S263" i="40"/>
  <c r="E158" i="40"/>
  <c r="E159" i="40" s="1"/>
  <c r="E44" i="40"/>
  <c r="S289" i="40"/>
  <c r="G600" i="40"/>
  <c r="D600" i="40"/>
  <c r="S367" i="40"/>
  <c r="S393" i="40"/>
  <c r="S315" i="40"/>
  <c r="I434" i="40"/>
  <c r="I444" i="40" s="1"/>
  <c r="I200" i="40"/>
  <c r="I210" i="40" s="1"/>
  <c r="I330" i="40"/>
  <c r="I340" i="40" s="1"/>
  <c r="D158" i="40"/>
  <c r="D159" i="40" s="1"/>
  <c r="D44" i="40"/>
  <c r="I590" i="40"/>
  <c r="H96" i="40"/>
  <c r="H600" i="40"/>
  <c r="S341" i="40"/>
  <c r="S419" i="40"/>
  <c r="W55" i="40"/>
  <c r="AI54" i="40"/>
  <c r="E600" i="40"/>
  <c r="AC159" i="40"/>
  <c r="I226" i="40"/>
  <c r="I236" i="40" s="1"/>
  <c r="I382" i="40"/>
  <c r="I392" i="40" s="1"/>
  <c r="G158" i="40"/>
  <c r="G159" i="40" s="1"/>
  <c r="G44" i="40"/>
  <c r="AI367" i="40"/>
  <c r="I356" i="40"/>
  <c r="I366" i="40" s="1"/>
  <c r="C289" i="40" l="1"/>
  <c r="G289" i="40"/>
  <c r="D289" i="40"/>
  <c r="H289" i="40"/>
  <c r="E289" i="40"/>
  <c r="F289" i="40"/>
  <c r="R96" i="40"/>
  <c r="R600" i="40"/>
  <c r="P55" i="40"/>
  <c r="O55" i="40"/>
  <c r="R55" i="40"/>
  <c r="Q55" i="40"/>
  <c r="L55" i="40"/>
  <c r="N55" i="40"/>
  <c r="M55" i="40"/>
  <c r="AJ54" i="40"/>
  <c r="F419" i="40"/>
  <c r="D419" i="40"/>
  <c r="G419" i="40"/>
  <c r="C419" i="40"/>
  <c r="E419" i="40"/>
  <c r="B419" i="40"/>
  <c r="H419" i="40"/>
  <c r="AI159" i="40"/>
  <c r="D54" i="40"/>
  <c r="B393" i="40"/>
  <c r="F393" i="40"/>
  <c r="H393" i="40"/>
  <c r="E393" i="40"/>
  <c r="C393" i="40"/>
  <c r="D393" i="40"/>
  <c r="G393" i="40"/>
  <c r="E341" i="40"/>
  <c r="B341" i="40"/>
  <c r="H341" i="40"/>
  <c r="G341" i="40"/>
  <c r="D341" i="40"/>
  <c r="F341" i="40"/>
  <c r="C341" i="40"/>
  <c r="O600" i="40"/>
  <c r="Q600" i="40"/>
  <c r="D237" i="40"/>
  <c r="E237" i="40"/>
  <c r="F237" i="40"/>
  <c r="B237" i="40"/>
  <c r="H237" i="40"/>
  <c r="G237" i="40"/>
  <c r="C237" i="40"/>
  <c r="D211" i="40"/>
  <c r="C211" i="40"/>
  <c r="B211" i="40"/>
  <c r="G211" i="40"/>
  <c r="E211" i="40"/>
  <c r="H211" i="40"/>
  <c r="F211" i="40"/>
  <c r="C445" i="40"/>
  <c r="D445" i="40"/>
  <c r="H445" i="40"/>
  <c r="B445" i="40"/>
  <c r="F445" i="40"/>
  <c r="G445" i="40"/>
  <c r="E445" i="40"/>
  <c r="B185" i="40"/>
  <c r="C185" i="40"/>
  <c r="H185" i="40"/>
  <c r="G185" i="40"/>
  <c r="E185" i="40"/>
  <c r="F185" i="40"/>
  <c r="D185" i="40"/>
  <c r="N600" i="40"/>
  <c r="E54" i="40"/>
  <c r="F263" i="40"/>
  <c r="E263" i="40"/>
  <c r="C263" i="40"/>
  <c r="D263" i="40"/>
  <c r="B263" i="40"/>
  <c r="G263" i="40"/>
  <c r="H263" i="40"/>
  <c r="I289" i="40"/>
  <c r="G54" i="40"/>
  <c r="G367" i="40"/>
  <c r="H367" i="40"/>
  <c r="F367" i="40"/>
  <c r="D367" i="40"/>
  <c r="B367" i="40"/>
  <c r="E367" i="40"/>
  <c r="C367" i="40"/>
  <c r="H315" i="40"/>
  <c r="F315" i="40"/>
  <c r="D315" i="40"/>
  <c r="G315" i="40"/>
  <c r="B315" i="40"/>
  <c r="C315" i="40"/>
  <c r="E315" i="40"/>
  <c r="I159" i="40"/>
  <c r="AB55" i="40"/>
  <c r="Z55" i="40"/>
  <c r="AF55" i="40"/>
  <c r="X55" i="40"/>
  <c r="Y55" i="40"/>
  <c r="V55" i="40"/>
  <c r="AA55" i="40"/>
  <c r="AE55" i="40"/>
  <c r="AH55" i="40"/>
  <c r="AD55" i="40"/>
  <c r="AC55" i="40"/>
  <c r="AG55" i="40"/>
  <c r="H18" i="40"/>
  <c r="H54" i="40"/>
  <c r="C18" i="40"/>
  <c r="C54" i="40"/>
  <c r="I44" i="40"/>
  <c r="I54" i="40" s="1"/>
  <c r="I419" i="40" l="1"/>
  <c r="I315" i="40"/>
  <c r="I185" i="40"/>
  <c r="I263" i="40"/>
  <c r="S55" i="40"/>
  <c r="I237" i="40"/>
  <c r="I341" i="40"/>
  <c r="I393" i="40"/>
  <c r="I445" i="40"/>
  <c r="I211" i="40"/>
  <c r="B55" i="40"/>
  <c r="G55" i="40"/>
  <c r="H55" i="40"/>
  <c r="E55" i="40"/>
  <c r="C55" i="40"/>
  <c r="F55" i="40"/>
  <c r="D55" i="40"/>
  <c r="AI55" i="40"/>
  <c r="I367" i="40"/>
  <c r="R18" i="40"/>
  <c r="I55" i="40" l="1"/>
  <c r="AJ55" i="40"/>
  <c r="H40" i="34" l="1"/>
  <c r="H14" i="34" s="1"/>
  <c r="I118" i="34" l="1"/>
  <c r="H39" i="34" l="1"/>
  <c r="H132" i="34"/>
  <c r="D132" i="34"/>
  <c r="B132" i="34"/>
  <c r="C132" i="34"/>
  <c r="G132" i="34"/>
  <c r="I117" i="34"/>
  <c r="I132" i="34" s="1"/>
  <c r="G133" i="34" l="1"/>
  <c r="F133" i="34"/>
  <c r="I133" i="34"/>
  <c r="B133" i="34"/>
  <c r="E132" i="34"/>
  <c r="E133" i="34" s="1"/>
  <c r="D133" i="34"/>
  <c r="H133" i="34"/>
  <c r="C133" i="34"/>
  <c r="H13" i="34"/>
  <c r="H54" i="34"/>
  <c r="I645" i="42" l="1"/>
  <c r="S645" i="42" l="1"/>
  <c r="I645" i="43" l="1"/>
  <c r="S645" i="43" l="1"/>
  <c r="I645" i="40" l="1"/>
  <c r="S645" i="40" l="1"/>
  <c r="P68" i="47" l="1"/>
  <c r="S484" i="47"/>
  <c r="P16" i="47" l="1"/>
  <c r="S68" i="47"/>
  <c r="P96" i="47" l="1"/>
  <c r="P106" i="47" s="1"/>
  <c r="P600" i="47"/>
  <c r="S590" i="47"/>
  <c r="P70" i="47"/>
  <c r="S486" i="47"/>
  <c r="P18" i="47" l="1"/>
  <c r="S70" i="47"/>
  <c r="S485" i="47" l="1"/>
  <c r="P69" i="47"/>
  <c r="P17" i="47" l="1"/>
  <c r="S69" i="47"/>
  <c r="I645" i="47" l="1"/>
  <c r="S645" i="47" l="1"/>
  <c r="S481" i="47" l="1"/>
  <c r="P65" i="47"/>
  <c r="S65" i="47" l="1"/>
  <c r="P13" i="47"/>
  <c r="S13" i="47" l="1"/>
  <c r="T13" i="47" s="1"/>
  <c r="I645" i="48" l="1"/>
  <c r="S645" i="48" l="1"/>
  <c r="D210" i="34" l="1"/>
  <c r="D366" i="34"/>
  <c r="I404" i="34"/>
  <c r="G40" i="34" l="1"/>
  <c r="G14" i="34" s="1"/>
  <c r="C40" i="34"/>
  <c r="C14" i="34" s="1"/>
  <c r="D158" i="34" l="1"/>
  <c r="D40" i="34"/>
  <c r="D14" i="34" s="1"/>
  <c r="B40" i="34"/>
  <c r="E366" i="34"/>
  <c r="E210" i="34"/>
  <c r="I326" i="34" l="1"/>
  <c r="I430" i="34"/>
  <c r="I378" i="34"/>
  <c r="E158" i="34"/>
  <c r="I170" i="34"/>
  <c r="I196" i="34"/>
  <c r="I352" i="34"/>
  <c r="I222" i="34"/>
  <c r="B14" i="34"/>
  <c r="I300" i="34"/>
  <c r="I248" i="34"/>
  <c r="I144" i="34"/>
  <c r="C340" i="34"/>
  <c r="D340" i="34"/>
  <c r="C366" i="34"/>
  <c r="C236" i="34"/>
  <c r="G366" i="34"/>
  <c r="D418" i="34"/>
  <c r="D262" i="34"/>
  <c r="C210" i="34"/>
  <c r="D444" i="34"/>
  <c r="G210" i="34"/>
  <c r="G340" i="34"/>
  <c r="C184" i="34"/>
  <c r="G314" i="34"/>
  <c r="C444" i="34"/>
  <c r="C262" i="34"/>
  <c r="G184" i="34"/>
  <c r="G262" i="34"/>
  <c r="C314" i="34"/>
  <c r="D314" i="34"/>
  <c r="C418" i="34"/>
  <c r="G236" i="34"/>
  <c r="G418" i="34"/>
  <c r="D236" i="34"/>
  <c r="C392" i="34"/>
  <c r="G392" i="34"/>
  <c r="G444" i="34"/>
  <c r="D392" i="34"/>
  <c r="I351" i="34" l="1"/>
  <c r="I366" i="34" s="1"/>
  <c r="B366" i="34"/>
  <c r="D184" i="34"/>
  <c r="D39" i="34"/>
  <c r="B184" i="34"/>
  <c r="B314" i="34"/>
  <c r="G158" i="34"/>
  <c r="G39" i="34"/>
  <c r="B418" i="34"/>
  <c r="B236" i="34"/>
  <c r="I195" i="34"/>
  <c r="I210" i="34" s="1"/>
  <c r="B210" i="34"/>
  <c r="C367" i="34"/>
  <c r="B444" i="34"/>
  <c r="B340" i="34"/>
  <c r="I143" i="34"/>
  <c r="I158" i="34" s="1"/>
  <c r="B158" i="34"/>
  <c r="B39" i="34"/>
  <c r="G211" i="34"/>
  <c r="B392" i="34"/>
  <c r="B262" i="34"/>
  <c r="C158" i="34"/>
  <c r="C159" i="34" s="1"/>
  <c r="C39" i="34"/>
  <c r="E40" i="34"/>
  <c r="E340" i="34"/>
  <c r="E418" i="34"/>
  <c r="I169" i="34"/>
  <c r="I184" i="34" s="1"/>
  <c r="G185" i="34" s="1"/>
  <c r="E392" i="34"/>
  <c r="E262" i="34"/>
  <c r="E236" i="34"/>
  <c r="B159" i="34" l="1"/>
  <c r="B13" i="34"/>
  <c r="B54" i="34"/>
  <c r="B419" i="34"/>
  <c r="C185" i="34"/>
  <c r="I377" i="34"/>
  <c r="I392" i="34" s="1"/>
  <c r="I403" i="34"/>
  <c r="I418" i="34" s="1"/>
  <c r="D13" i="34"/>
  <c r="D54" i="34"/>
  <c r="I159" i="34"/>
  <c r="F159" i="34"/>
  <c r="H159" i="34"/>
  <c r="D159" i="34"/>
  <c r="E159" i="34"/>
  <c r="D185" i="34"/>
  <c r="B341" i="34"/>
  <c r="B211" i="34"/>
  <c r="E184" i="34"/>
  <c r="E185" i="34" s="1"/>
  <c r="E39" i="34"/>
  <c r="I247" i="34"/>
  <c r="I262" i="34" s="1"/>
  <c r="I325" i="34"/>
  <c r="I340" i="34" s="1"/>
  <c r="H211" i="34"/>
  <c r="F211" i="34"/>
  <c r="I211" i="34"/>
  <c r="D211" i="34"/>
  <c r="E211" i="34"/>
  <c r="G13" i="34"/>
  <c r="G54" i="34"/>
  <c r="E14" i="34"/>
  <c r="I14" i="34" s="1"/>
  <c r="I40" i="34"/>
  <c r="G159" i="34"/>
  <c r="C211" i="34"/>
  <c r="B367" i="34"/>
  <c r="F367" i="34"/>
  <c r="I367" i="34"/>
  <c r="H367" i="34"/>
  <c r="D367" i="34"/>
  <c r="E367" i="34"/>
  <c r="I185" i="34"/>
  <c r="F185" i="34"/>
  <c r="H185" i="34"/>
  <c r="E341" i="34"/>
  <c r="C13" i="34"/>
  <c r="C54" i="34"/>
  <c r="I221" i="34"/>
  <c r="I236" i="34" s="1"/>
  <c r="B237" i="34" s="1"/>
  <c r="B185" i="34"/>
  <c r="G367" i="34"/>
  <c r="E13" i="34" l="1"/>
  <c r="E54" i="34"/>
  <c r="I263" i="34"/>
  <c r="F263" i="34"/>
  <c r="H263" i="34"/>
  <c r="G263" i="34"/>
  <c r="C263" i="34"/>
  <c r="D263" i="34"/>
  <c r="E263" i="34"/>
  <c r="H419" i="34"/>
  <c r="F419" i="34"/>
  <c r="I419" i="34"/>
  <c r="D419" i="34"/>
  <c r="C419" i="34"/>
  <c r="G419" i="34"/>
  <c r="I13" i="34"/>
  <c r="D393" i="34"/>
  <c r="F393" i="34"/>
  <c r="I393" i="34"/>
  <c r="H393" i="34"/>
  <c r="C393" i="34"/>
  <c r="G393" i="34"/>
  <c r="I39" i="34"/>
  <c r="E419" i="34"/>
  <c r="E314" i="34"/>
  <c r="I299" i="34"/>
  <c r="I314" i="34" s="1"/>
  <c r="B393" i="34"/>
  <c r="I237" i="34"/>
  <c r="F237" i="34"/>
  <c r="H237" i="34"/>
  <c r="C237" i="34"/>
  <c r="G237" i="34"/>
  <c r="D237" i="34"/>
  <c r="B263" i="34"/>
  <c r="E393" i="34"/>
  <c r="E444" i="34"/>
  <c r="I429" i="34"/>
  <c r="I444" i="34" s="1"/>
  <c r="F341" i="34"/>
  <c r="I341" i="34"/>
  <c r="H341" i="34"/>
  <c r="C341" i="34"/>
  <c r="G341" i="34"/>
  <c r="D341" i="34"/>
  <c r="E237" i="34"/>
  <c r="D366" i="36"/>
  <c r="E445" i="34" l="1"/>
  <c r="E315" i="34"/>
  <c r="H315" i="34"/>
  <c r="F315" i="34"/>
  <c r="I315" i="34"/>
  <c r="C315" i="34"/>
  <c r="D315" i="34"/>
  <c r="G315" i="34"/>
  <c r="B315" i="34"/>
  <c r="I445" i="34"/>
  <c r="F445" i="34"/>
  <c r="H445" i="34"/>
  <c r="C445" i="34"/>
  <c r="G445" i="34"/>
  <c r="D445" i="34"/>
  <c r="B445" i="34"/>
  <c r="I54" i="34"/>
  <c r="E55" i="34"/>
  <c r="D210" i="36"/>
  <c r="I55" i="34" l="1"/>
  <c r="F55" i="34"/>
  <c r="H55" i="34"/>
  <c r="D55" i="34"/>
  <c r="B55" i="34"/>
  <c r="G55" i="34"/>
  <c r="C55" i="34"/>
  <c r="I404" i="36"/>
  <c r="I170" i="36" l="1"/>
  <c r="I274" i="36"/>
  <c r="C40" i="36"/>
  <c r="C14" i="36" s="1"/>
  <c r="I196" i="36"/>
  <c r="I248" i="36"/>
  <c r="H210" i="36"/>
  <c r="I378" i="36"/>
  <c r="I222" i="36"/>
  <c r="I300" i="36"/>
  <c r="I430" i="36"/>
  <c r="H366" i="36"/>
  <c r="G40" i="36"/>
  <c r="G14" i="36" s="1"/>
  <c r="D40" i="36" l="1"/>
  <c r="D14" i="36" s="1"/>
  <c r="D158" i="36"/>
  <c r="H40" i="36"/>
  <c r="H14" i="36" s="1"/>
  <c r="I144" i="36"/>
  <c r="B40" i="36"/>
  <c r="I352" i="36"/>
  <c r="B14" i="36" l="1"/>
  <c r="I326" i="36" l="1"/>
  <c r="E40" i="36"/>
  <c r="E14" i="36" l="1"/>
  <c r="I14" i="36" s="1"/>
  <c r="I40" i="36"/>
  <c r="P96" i="42" l="1"/>
  <c r="P106" i="42" s="1"/>
  <c r="P600" i="42"/>
  <c r="S590" i="42"/>
  <c r="P96" i="41" l="1"/>
  <c r="P106" i="41" s="1"/>
  <c r="P600" i="41"/>
  <c r="S590" i="41"/>
  <c r="P96" i="43" l="1"/>
  <c r="P106" i="43" s="1"/>
  <c r="P600" i="43"/>
  <c r="S590" i="43"/>
  <c r="C392" i="36" l="1"/>
  <c r="G340" i="36"/>
  <c r="H392" i="36"/>
  <c r="D236" i="36"/>
  <c r="H236" i="36"/>
  <c r="C340" i="36"/>
  <c r="H340" i="36"/>
  <c r="C314" i="36"/>
  <c r="I437" i="36"/>
  <c r="G210" i="36"/>
  <c r="I177" i="36"/>
  <c r="G366" i="36"/>
  <c r="H444" i="36"/>
  <c r="C288" i="36"/>
  <c r="I307" i="36"/>
  <c r="G392" i="36"/>
  <c r="G418" i="36"/>
  <c r="D288" i="36"/>
  <c r="D392" i="36"/>
  <c r="H418" i="36"/>
  <c r="G444" i="36"/>
  <c r="G236" i="36"/>
  <c r="C444" i="36"/>
  <c r="I229" i="36"/>
  <c r="C184" i="36"/>
  <c r="G288" i="36"/>
  <c r="G314" i="36"/>
  <c r="I385" i="36"/>
  <c r="D314" i="36"/>
  <c r="D444" i="36"/>
  <c r="C262" i="36"/>
  <c r="I411" i="36"/>
  <c r="H314" i="36"/>
  <c r="G262" i="36"/>
  <c r="D262" i="36"/>
  <c r="I333" i="36"/>
  <c r="H262" i="36"/>
  <c r="D340" i="36"/>
  <c r="C418" i="36"/>
  <c r="C366" i="36"/>
  <c r="G184" i="36"/>
  <c r="I281" i="36"/>
  <c r="C210" i="36"/>
  <c r="D418" i="36"/>
  <c r="I255" i="36"/>
  <c r="E392" i="36"/>
  <c r="C236" i="36"/>
  <c r="E314" i="36"/>
  <c r="H184" i="36"/>
  <c r="H288" i="36"/>
  <c r="I221" i="36" l="1"/>
  <c r="I236" i="36" s="1"/>
  <c r="B236" i="36"/>
  <c r="B237" i="36" s="1"/>
  <c r="D39" i="36"/>
  <c r="D184" i="36"/>
  <c r="E262" i="36"/>
  <c r="I429" i="36"/>
  <c r="I444" i="36" s="1"/>
  <c r="D445" i="36" s="1"/>
  <c r="B444" i="36"/>
  <c r="I351" i="36"/>
  <c r="B366" i="36"/>
  <c r="E444" i="36"/>
  <c r="G237" i="36"/>
  <c r="I195" i="36"/>
  <c r="I210" i="36" s="1"/>
  <c r="G211" i="36" s="1"/>
  <c r="B210" i="36"/>
  <c r="I169" i="36"/>
  <c r="I184" i="36" s="1"/>
  <c r="C185" i="36" s="1"/>
  <c r="B184" i="36"/>
  <c r="B185" i="36" s="1"/>
  <c r="I203" i="36"/>
  <c r="E210" i="36"/>
  <c r="E184" i="36"/>
  <c r="I273" i="36"/>
  <c r="I288" i="36" s="1"/>
  <c r="B288" i="36"/>
  <c r="B289" i="36" s="1"/>
  <c r="C263" i="36"/>
  <c r="C237" i="36"/>
  <c r="E288" i="36"/>
  <c r="G39" i="36"/>
  <c r="G158" i="36"/>
  <c r="I247" i="36"/>
  <c r="I262" i="36" s="1"/>
  <c r="B262" i="36"/>
  <c r="B263" i="36" s="1"/>
  <c r="E236" i="36"/>
  <c r="E237" i="36" s="1"/>
  <c r="H39" i="36"/>
  <c r="H158" i="36"/>
  <c r="B340" i="36"/>
  <c r="I143" i="36"/>
  <c r="B39" i="36"/>
  <c r="B158" i="36"/>
  <c r="C39" i="36"/>
  <c r="C158" i="36"/>
  <c r="D263" i="36"/>
  <c r="I377" i="36"/>
  <c r="I392" i="36" s="1"/>
  <c r="B392" i="36"/>
  <c r="E418" i="36"/>
  <c r="I359" i="36"/>
  <c r="E366" i="36"/>
  <c r="I403" i="36"/>
  <c r="I418" i="36" s="1"/>
  <c r="B418" i="36"/>
  <c r="G263" i="36"/>
  <c r="E47" i="36"/>
  <c r="I151" i="36"/>
  <c r="E158" i="36"/>
  <c r="I299" i="36"/>
  <c r="I314" i="36" s="1"/>
  <c r="G315" i="36" s="1"/>
  <c r="B314" i="36"/>
  <c r="B315" i="36" s="1"/>
  <c r="H237" i="36"/>
  <c r="E445" i="36" l="1"/>
  <c r="B445" i="36"/>
  <c r="D419" i="36"/>
  <c r="I419" i="36"/>
  <c r="F419" i="36"/>
  <c r="C211" i="36"/>
  <c r="G185" i="36"/>
  <c r="F185" i="36"/>
  <c r="I185" i="36"/>
  <c r="F393" i="36"/>
  <c r="I393" i="36"/>
  <c r="C419" i="36"/>
  <c r="E315" i="36"/>
  <c r="I315" i="36"/>
  <c r="F315" i="36"/>
  <c r="E393" i="36"/>
  <c r="C393" i="36"/>
  <c r="H289" i="36"/>
  <c r="I289" i="36"/>
  <c r="F289" i="36"/>
  <c r="G393" i="36"/>
  <c r="H445" i="36"/>
  <c r="F445" i="36"/>
  <c r="I445" i="36"/>
  <c r="H315" i="36"/>
  <c r="C315" i="36"/>
  <c r="C13" i="36"/>
  <c r="C54" i="36"/>
  <c r="H263" i="36"/>
  <c r="F263" i="36"/>
  <c r="I263" i="36"/>
  <c r="E185" i="36"/>
  <c r="H419" i="36"/>
  <c r="G445" i="36"/>
  <c r="H185" i="36"/>
  <c r="H13" i="36"/>
  <c r="H54" i="36"/>
  <c r="G289" i="36"/>
  <c r="C289" i="36"/>
  <c r="E263" i="36"/>
  <c r="H393" i="36"/>
  <c r="E21" i="36"/>
  <c r="I21" i="36" s="1"/>
  <c r="I47" i="36"/>
  <c r="G13" i="36"/>
  <c r="G54" i="36"/>
  <c r="D315" i="36"/>
  <c r="D289" i="36"/>
  <c r="G419" i="36"/>
  <c r="D211" i="36"/>
  <c r="I211" i="36"/>
  <c r="F211" i="36"/>
  <c r="H211" i="36"/>
  <c r="E419" i="36"/>
  <c r="B13" i="36"/>
  <c r="B54" i="36"/>
  <c r="C445" i="36"/>
  <c r="E289" i="36"/>
  <c r="E211" i="36"/>
  <c r="D185" i="36"/>
  <c r="B419" i="36"/>
  <c r="B393" i="36"/>
  <c r="I158" i="36"/>
  <c r="G159" i="36" s="1"/>
  <c r="D393" i="36"/>
  <c r="B211" i="36"/>
  <c r="I366" i="36"/>
  <c r="E367" i="36" s="1"/>
  <c r="D13" i="36"/>
  <c r="D54" i="36"/>
  <c r="D237" i="36"/>
  <c r="I237" i="36"/>
  <c r="F237" i="36"/>
  <c r="D159" i="36" l="1"/>
  <c r="F159" i="36"/>
  <c r="I159" i="36"/>
  <c r="C159" i="36"/>
  <c r="E340" i="36"/>
  <c r="E341" i="36" s="1"/>
  <c r="E39" i="36"/>
  <c r="I325" i="36"/>
  <c r="I340" i="36" s="1"/>
  <c r="H159" i="36"/>
  <c r="H367" i="36"/>
  <c r="I367" i="36"/>
  <c r="F367" i="36"/>
  <c r="D367" i="36"/>
  <c r="C367" i="36"/>
  <c r="G367" i="36"/>
  <c r="B367" i="36"/>
  <c r="B159" i="36"/>
  <c r="E159" i="36"/>
  <c r="H341" i="36" l="1"/>
  <c r="F341" i="36"/>
  <c r="I341" i="36"/>
  <c r="D341" i="36"/>
  <c r="C341" i="36"/>
  <c r="G341" i="36"/>
  <c r="B341" i="36"/>
  <c r="E13" i="36"/>
  <c r="E54" i="36"/>
  <c r="I39" i="36"/>
  <c r="I54" i="36" l="1"/>
  <c r="I13" i="36"/>
  <c r="F55" i="36" l="1"/>
  <c r="I55" i="36"/>
  <c r="G55" i="36"/>
  <c r="H55" i="36"/>
  <c r="D55" i="36"/>
  <c r="C55" i="36"/>
  <c r="B55" i="36"/>
  <c r="E55" i="36"/>
  <c r="D210" i="1" l="1"/>
  <c r="D158" i="1"/>
  <c r="D366" i="8"/>
  <c r="I404" i="8" l="1"/>
  <c r="I404" i="1"/>
  <c r="D366" i="1"/>
  <c r="D210" i="8"/>
  <c r="D158" i="8" l="1"/>
  <c r="C418" i="35" l="1"/>
  <c r="D40" i="8"/>
  <c r="D14" i="8" s="1"/>
  <c r="C40" i="1"/>
  <c r="C14" i="1" s="1"/>
  <c r="D40" i="1"/>
  <c r="D14" i="1" s="1"/>
  <c r="G40" i="8"/>
  <c r="G14" i="8" s="1"/>
  <c r="H40" i="8"/>
  <c r="H14" i="8" s="1"/>
  <c r="C40" i="8"/>
  <c r="C14" i="8" s="1"/>
  <c r="B40" i="1" l="1"/>
  <c r="B40" i="8"/>
  <c r="G418" i="8"/>
  <c r="C184" i="1"/>
  <c r="G262" i="8"/>
  <c r="G366" i="1"/>
  <c r="H444" i="8"/>
  <c r="C366" i="8"/>
  <c r="H418" i="1"/>
  <c r="D418" i="8"/>
  <c r="H340" i="8"/>
  <c r="E366" i="8"/>
  <c r="G444" i="8"/>
  <c r="G314" i="1"/>
  <c r="G184" i="8"/>
  <c r="C210" i="1"/>
  <c r="H392" i="1"/>
  <c r="H236" i="8"/>
  <c r="D184" i="1"/>
  <c r="H418" i="8"/>
  <c r="H366" i="1"/>
  <c r="D418" i="1"/>
  <c r="C444" i="8"/>
  <c r="G340" i="1"/>
  <c r="C340" i="8"/>
  <c r="C340" i="1"/>
  <c r="G340" i="8"/>
  <c r="D392" i="1"/>
  <c r="H184" i="8"/>
  <c r="C444" i="1"/>
  <c r="C288" i="1"/>
  <c r="C262" i="1"/>
  <c r="D418" i="35"/>
  <c r="H392" i="8"/>
  <c r="D444" i="8"/>
  <c r="E210" i="8"/>
  <c r="E158" i="8"/>
  <c r="G262" i="1"/>
  <c r="D340" i="1"/>
  <c r="D288" i="8"/>
  <c r="H158" i="8"/>
  <c r="H366" i="8"/>
  <c r="C158" i="1"/>
  <c r="C314" i="1"/>
  <c r="G210" i="8"/>
  <c r="D340" i="8"/>
  <c r="H184" i="1"/>
  <c r="D314" i="1"/>
  <c r="G288" i="8"/>
  <c r="D236" i="8"/>
  <c r="C158" i="8"/>
  <c r="E366" i="1"/>
  <c r="G158" i="8"/>
  <c r="G184" i="1"/>
  <c r="C262" i="8"/>
  <c r="G158" i="1"/>
  <c r="D184" i="8"/>
  <c r="G392" i="1"/>
  <c r="E158" i="1"/>
  <c r="C184" i="8"/>
  <c r="C314" i="8"/>
  <c r="H210" i="8"/>
  <c r="H288" i="1"/>
  <c r="D444" i="1"/>
  <c r="C392" i="1"/>
  <c r="D288" i="1"/>
  <c r="D262" i="8"/>
  <c r="D314" i="8"/>
  <c r="H262" i="8"/>
  <c r="C210" i="8"/>
  <c r="C236" i="8"/>
  <c r="G366" i="8"/>
  <c r="H314" i="8"/>
  <c r="H262" i="1"/>
  <c r="E210" i="1"/>
  <c r="G288" i="1"/>
  <c r="G314" i="8"/>
  <c r="G236" i="8"/>
  <c r="G444" i="1"/>
  <c r="D262" i="1"/>
  <c r="G210" i="1"/>
  <c r="C418" i="1"/>
  <c r="H210" i="1"/>
  <c r="H288" i="8"/>
  <c r="G392" i="8"/>
  <c r="D392" i="8"/>
  <c r="G418" i="1"/>
  <c r="C366" i="1"/>
  <c r="C392" i="8"/>
  <c r="H444" i="1"/>
  <c r="H158" i="1"/>
  <c r="C288" i="8"/>
  <c r="H340" i="1"/>
  <c r="C418" i="8"/>
  <c r="H314" i="1"/>
  <c r="D39" i="8" l="1"/>
  <c r="D132" i="8"/>
  <c r="B236" i="8"/>
  <c r="H39" i="8"/>
  <c r="H132" i="8"/>
  <c r="I170" i="8"/>
  <c r="C39" i="35"/>
  <c r="I195" i="1"/>
  <c r="B210" i="1"/>
  <c r="C39" i="8"/>
  <c r="C132" i="8"/>
  <c r="B314" i="8"/>
  <c r="D39" i="35"/>
  <c r="B444" i="8"/>
  <c r="I300" i="8"/>
  <c r="G39" i="35"/>
  <c r="I144" i="1"/>
  <c r="I196" i="8"/>
  <c r="I352" i="8"/>
  <c r="I143" i="1"/>
  <c r="I158" i="1" s="1"/>
  <c r="C159" i="1" s="1"/>
  <c r="B158" i="1"/>
  <c r="I247" i="8"/>
  <c r="B262" i="8"/>
  <c r="B288" i="8"/>
  <c r="I351" i="8"/>
  <c r="B366" i="8"/>
  <c r="I143" i="8"/>
  <c r="B158" i="8"/>
  <c r="G159" i="1"/>
  <c r="I300" i="1"/>
  <c r="I170" i="1"/>
  <c r="I352" i="1"/>
  <c r="B392" i="8"/>
  <c r="B314" i="1"/>
  <c r="H39" i="35"/>
  <c r="I143" i="35"/>
  <c r="I378" i="8"/>
  <c r="I430" i="1"/>
  <c r="B340" i="8"/>
  <c r="I222" i="8"/>
  <c r="I430" i="8"/>
  <c r="B340" i="1"/>
  <c r="I351" i="35"/>
  <c r="G39" i="8"/>
  <c r="G132" i="8"/>
  <c r="B14" i="1"/>
  <c r="I274" i="8"/>
  <c r="C39" i="1"/>
  <c r="C13" i="1" s="1"/>
  <c r="C132" i="1"/>
  <c r="B392" i="1"/>
  <c r="G132" i="1"/>
  <c r="B14" i="8"/>
  <c r="I274" i="1"/>
  <c r="B262" i="1"/>
  <c r="B184" i="8"/>
  <c r="I195" i="8"/>
  <c r="I210" i="8" s="1"/>
  <c r="E211" i="8" s="1"/>
  <c r="B210" i="8"/>
  <c r="B211" i="8" s="1"/>
  <c r="B418" i="1"/>
  <c r="I351" i="1"/>
  <c r="I366" i="1" s="1"/>
  <c r="H367" i="1" s="1"/>
  <c r="B366" i="1"/>
  <c r="B367" i="1" s="1"/>
  <c r="I248" i="1"/>
  <c r="B39" i="8"/>
  <c r="B132" i="8"/>
  <c r="B444" i="1"/>
  <c r="I118" i="8"/>
  <c r="I196" i="1"/>
  <c r="I195" i="35"/>
  <c r="B39" i="35"/>
  <c r="H159" i="1"/>
  <c r="I326" i="8"/>
  <c r="H211" i="8"/>
  <c r="B418" i="8"/>
  <c r="I378" i="1"/>
  <c r="B418" i="35"/>
  <c r="B288" i="1"/>
  <c r="I326" i="1"/>
  <c r="B184" i="1"/>
  <c r="I144" i="8"/>
  <c r="I377" i="35"/>
  <c r="E288" i="1"/>
  <c r="E184" i="8"/>
  <c r="E444" i="1"/>
  <c r="I377" i="1"/>
  <c r="E392" i="8"/>
  <c r="E314" i="8"/>
  <c r="E236" i="8"/>
  <c r="E418" i="1"/>
  <c r="E418" i="8"/>
  <c r="E340" i="8"/>
  <c r="E340" i="1"/>
  <c r="E418" i="35"/>
  <c r="I247" i="35"/>
  <c r="I221" i="35"/>
  <c r="I299" i="35"/>
  <c r="E184" i="1"/>
  <c r="E159" i="1" l="1"/>
  <c r="I377" i="8"/>
  <c r="I392" i="8" s="1"/>
  <c r="I392" i="1"/>
  <c r="H393" i="1" s="1"/>
  <c r="G367" i="1"/>
  <c r="I403" i="1"/>
  <c r="I418" i="1" s="1"/>
  <c r="G419" i="1" s="1"/>
  <c r="C393" i="1"/>
  <c r="F393" i="1"/>
  <c r="I393" i="1"/>
  <c r="G393" i="1"/>
  <c r="D393" i="1"/>
  <c r="I325" i="8"/>
  <c r="I340" i="8" s="1"/>
  <c r="I169" i="8"/>
  <c r="I184" i="8" s="1"/>
  <c r="B185" i="8" s="1"/>
  <c r="E341" i="8"/>
  <c r="I273" i="1"/>
  <c r="I288" i="1" s="1"/>
  <c r="B289" i="1" s="1"/>
  <c r="E40" i="8"/>
  <c r="B393" i="1"/>
  <c r="C211" i="8"/>
  <c r="C13" i="8"/>
  <c r="C54" i="8"/>
  <c r="C13" i="35"/>
  <c r="B39" i="1"/>
  <c r="B132" i="1"/>
  <c r="I429" i="1"/>
  <c r="I444" i="1" s="1"/>
  <c r="E367" i="1"/>
  <c r="I367" i="1"/>
  <c r="F367" i="1"/>
  <c r="D367" i="1"/>
  <c r="I325" i="1"/>
  <c r="I340" i="1" s="1"/>
  <c r="I221" i="8"/>
  <c r="I236" i="8" s="1"/>
  <c r="B237" i="8" s="1"/>
  <c r="B393" i="8"/>
  <c r="I393" i="8"/>
  <c r="F393" i="8"/>
  <c r="D39" i="1"/>
  <c r="D13" i="1" s="1"/>
  <c r="D132" i="1"/>
  <c r="E392" i="1"/>
  <c r="E393" i="1" s="1"/>
  <c r="E39" i="35"/>
  <c r="I403" i="8"/>
  <c r="I418" i="8" s="1"/>
  <c r="E419" i="8" s="1"/>
  <c r="B133" i="8"/>
  <c r="G133" i="8"/>
  <c r="I158" i="8"/>
  <c r="D13" i="35"/>
  <c r="E39" i="8"/>
  <c r="E132" i="8"/>
  <c r="E133" i="8" s="1"/>
  <c r="E393" i="8"/>
  <c r="I169" i="1"/>
  <c r="I184" i="1" s="1"/>
  <c r="B185" i="1" s="1"/>
  <c r="I117" i="8"/>
  <c r="I132" i="8" s="1"/>
  <c r="C133" i="8" s="1"/>
  <c r="I429" i="35"/>
  <c r="G13" i="8"/>
  <c r="G54" i="8"/>
  <c r="D133" i="8"/>
  <c r="H132" i="1"/>
  <c r="E40" i="1"/>
  <c r="I118" i="1"/>
  <c r="E445" i="1"/>
  <c r="I117" i="35"/>
  <c r="B13" i="8"/>
  <c r="B54" i="8"/>
  <c r="H13" i="35"/>
  <c r="I366" i="8"/>
  <c r="I210" i="1"/>
  <c r="H133" i="8"/>
  <c r="D13" i="8"/>
  <c r="D54" i="8"/>
  <c r="I403" i="35"/>
  <c r="C419" i="1"/>
  <c r="B13" i="35"/>
  <c r="B419" i="1"/>
  <c r="G211" i="8"/>
  <c r="I211" i="8"/>
  <c r="F211" i="8"/>
  <c r="D211" i="8"/>
  <c r="C367" i="1"/>
  <c r="I325" i="35"/>
  <c r="B341" i="8"/>
  <c r="C393" i="8"/>
  <c r="E262" i="8"/>
  <c r="I248" i="8"/>
  <c r="I262" i="8" s="1"/>
  <c r="B159" i="1"/>
  <c r="I159" i="1"/>
  <c r="F159" i="1"/>
  <c r="D159" i="1"/>
  <c r="G13" i="35"/>
  <c r="I299" i="8"/>
  <c r="I314" i="8" s="1"/>
  <c r="H13" i="8"/>
  <c r="H54" i="8"/>
  <c r="E185" i="1" l="1"/>
  <c r="E419" i="1"/>
  <c r="F419" i="1"/>
  <c r="I419" i="1"/>
  <c r="D393" i="8"/>
  <c r="H393" i="8"/>
  <c r="D419" i="1"/>
  <c r="G393" i="8"/>
  <c r="H419" i="1"/>
  <c r="E13" i="35"/>
  <c r="I39" i="35"/>
  <c r="E263" i="8"/>
  <c r="F263" i="8"/>
  <c r="I263" i="8"/>
  <c r="G263" i="8"/>
  <c r="C263" i="8"/>
  <c r="H263" i="8"/>
  <c r="D263" i="8"/>
  <c r="B263" i="8"/>
  <c r="H367" i="8"/>
  <c r="I367" i="8"/>
  <c r="F367" i="8"/>
  <c r="D367" i="8"/>
  <c r="E367" i="8"/>
  <c r="G367" i="8"/>
  <c r="C367" i="8"/>
  <c r="E315" i="8"/>
  <c r="I315" i="8"/>
  <c r="F315" i="8"/>
  <c r="H315" i="8"/>
  <c r="D315" i="8"/>
  <c r="G315" i="8"/>
  <c r="C315" i="8"/>
  <c r="I237" i="8"/>
  <c r="F237" i="8"/>
  <c r="D237" i="8"/>
  <c r="C237" i="8"/>
  <c r="G237" i="8"/>
  <c r="H237" i="8"/>
  <c r="C445" i="1"/>
  <c r="F445" i="1"/>
  <c r="I445" i="1"/>
  <c r="H445" i="1"/>
  <c r="G445" i="1"/>
  <c r="D445" i="1"/>
  <c r="B445" i="1"/>
  <c r="G159" i="8"/>
  <c r="I159" i="8"/>
  <c r="F159" i="8"/>
  <c r="D159" i="8"/>
  <c r="H159" i="8"/>
  <c r="E159" i="8"/>
  <c r="C159" i="8"/>
  <c r="I273" i="35"/>
  <c r="E185" i="8"/>
  <c r="E13" i="8"/>
  <c r="I13" i="8" s="1"/>
  <c r="E54" i="8"/>
  <c r="B159" i="8"/>
  <c r="G289" i="1"/>
  <c r="I289" i="1"/>
  <c r="F289" i="1"/>
  <c r="H289" i="1"/>
  <c r="D289" i="1"/>
  <c r="C289" i="1"/>
  <c r="E444" i="8"/>
  <c r="I429" i="8"/>
  <c r="I444" i="8" s="1"/>
  <c r="E314" i="1"/>
  <c r="I299" i="1"/>
  <c r="I314" i="1" s="1"/>
  <c r="H419" i="8"/>
  <c r="F419" i="8"/>
  <c r="I419" i="8"/>
  <c r="C419" i="8"/>
  <c r="G419" i="8"/>
  <c r="D419" i="8"/>
  <c r="F341" i="1"/>
  <c r="I341" i="1"/>
  <c r="C341" i="1"/>
  <c r="G341" i="1"/>
  <c r="D341" i="1"/>
  <c r="H341" i="1"/>
  <c r="B419" i="8"/>
  <c r="B367" i="8"/>
  <c r="E237" i="8"/>
  <c r="E289" i="1"/>
  <c r="B341" i="1"/>
  <c r="E341" i="1"/>
  <c r="I13" i="35"/>
  <c r="E14" i="1"/>
  <c r="I169" i="35"/>
  <c r="D341" i="8"/>
  <c r="F341" i="8"/>
  <c r="I341" i="8"/>
  <c r="H341" i="8"/>
  <c r="G341" i="8"/>
  <c r="C341" i="8"/>
  <c r="E262" i="1"/>
  <c r="I247" i="1"/>
  <c r="I262" i="1" s="1"/>
  <c r="H185" i="8"/>
  <c r="I185" i="8"/>
  <c r="F185" i="8"/>
  <c r="C185" i="8"/>
  <c r="G185" i="8"/>
  <c r="D185" i="8"/>
  <c r="E39" i="1"/>
  <c r="E13" i="1" s="1"/>
  <c r="E132" i="1"/>
  <c r="I211" i="1"/>
  <c r="F211" i="1"/>
  <c r="D211" i="1"/>
  <c r="G211" i="1"/>
  <c r="C211" i="1"/>
  <c r="E211" i="1"/>
  <c r="H211" i="1"/>
  <c r="I39" i="8"/>
  <c r="B211" i="1"/>
  <c r="I133" i="8"/>
  <c r="F133" i="8"/>
  <c r="B13" i="1"/>
  <c r="E288" i="8"/>
  <c r="I273" i="8"/>
  <c r="I288" i="8" s="1"/>
  <c r="E14" i="8"/>
  <c r="I14" i="8" s="1"/>
  <c r="I40" i="8"/>
  <c r="B315" i="8"/>
  <c r="H185" i="1"/>
  <c r="I185" i="1"/>
  <c r="F185" i="1"/>
  <c r="G185" i="1"/>
  <c r="D185" i="1"/>
  <c r="C185" i="1"/>
  <c r="I117" i="1"/>
  <c r="I132" i="1" s="1"/>
  <c r="H133" i="1" l="1"/>
  <c r="I133" i="1"/>
  <c r="F133" i="1"/>
  <c r="C133" i="1"/>
  <c r="G133" i="1"/>
  <c r="C445" i="8"/>
  <c r="I445" i="8"/>
  <c r="F445" i="8"/>
  <c r="G445" i="8"/>
  <c r="D445" i="8"/>
  <c r="H445" i="8"/>
  <c r="B445" i="8"/>
  <c r="E445" i="8"/>
  <c r="I54" i="8"/>
  <c r="E133" i="1"/>
  <c r="F263" i="1"/>
  <c r="I263" i="1"/>
  <c r="C263" i="1"/>
  <c r="G263" i="1"/>
  <c r="D263" i="1"/>
  <c r="H263" i="1"/>
  <c r="B263" i="1"/>
  <c r="B133" i="1"/>
  <c r="G289" i="8"/>
  <c r="I289" i="8"/>
  <c r="F289" i="8"/>
  <c r="C289" i="8"/>
  <c r="D289" i="8"/>
  <c r="H289" i="8"/>
  <c r="B289" i="8"/>
  <c r="E263" i="1"/>
  <c r="G315" i="1"/>
  <c r="I315" i="1"/>
  <c r="F315" i="1"/>
  <c r="D315" i="1"/>
  <c r="H315" i="1"/>
  <c r="C315" i="1"/>
  <c r="B315" i="1"/>
  <c r="E289" i="8"/>
  <c r="D133" i="1"/>
  <c r="E315" i="1"/>
  <c r="I55" i="8" l="1"/>
  <c r="F55" i="8"/>
  <c r="G55" i="8"/>
  <c r="B55" i="8"/>
  <c r="H55" i="8"/>
  <c r="C55" i="8"/>
  <c r="D55" i="8"/>
  <c r="E55" i="8"/>
  <c r="I404" i="32" l="1"/>
  <c r="D158" i="32"/>
  <c r="D210" i="32"/>
  <c r="D366" i="32" l="1"/>
  <c r="H340" i="32" l="1"/>
  <c r="D418" i="32"/>
  <c r="D262" i="32"/>
  <c r="G288" i="32"/>
  <c r="D236" i="32"/>
  <c r="H236" i="32"/>
  <c r="H184" i="32"/>
  <c r="G210" i="32"/>
  <c r="D288" i="32"/>
  <c r="D184" i="32"/>
  <c r="H444" i="32"/>
  <c r="C236" i="32"/>
  <c r="C288" i="32"/>
  <c r="D340" i="32"/>
  <c r="H418" i="32"/>
  <c r="D392" i="32"/>
  <c r="G340" i="32"/>
  <c r="G158" i="32"/>
  <c r="D40" i="32"/>
  <c r="D14" i="32" s="1"/>
  <c r="H288" i="32"/>
  <c r="G392" i="32"/>
  <c r="C340" i="32"/>
  <c r="D444" i="32"/>
  <c r="G236" i="32"/>
  <c r="H366" i="32"/>
  <c r="C158" i="32"/>
  <c r="C184" i="32"/>
  <c r="C392" i="32"/>
  <c r="G262" i="32"/>
  <c r="H158" i="32"/>
  <c r="C314" i="32"/>
  <c r="C40" i="32"/>
  <c r="C14" i="32" s="1"/>
  <c r="H210" i="32"/>
  <c r="D314" i="32"/>
  <c r="G444" i="32"/>
  <c r="C210" i="32"/>
  <c r="C444" i="32"/>
  <c r="C262" i="32"/>
  <c r="G184" i="32"/>
  <c r="H392" i="32"/>
  <c r="C418" i="32"/>
  <c r="H262" i="32"/>
  <c r="G314" i="32"/>
  <c r="G366" i="32"/>
  <c r="C366" i="32"/>
  <c r="G418" i="32"/>
  <c r="G40" i="32"/>
  <c r="G14" i="32" s="1"/>
  <c r="H314" i="32"/>
  <c r="H40" i="32"/>
  <c r="H14" i="32" s="1"/>
  <c r="B288" i="32" l="1"/>
  <c r="B314" i="32"/>
  <c r="B392" i="32"/>
  <c r="B40" i="32"/>
  <c r="H39" i="32"/>
  <c r="H132" i="32"/>
  <c r="B236" i="32"/>
  <c r="C39" i="32"/>
  <c r="C132" i="32"/>
  <c r="B340" i="32"/>
  <c r="I143" i="32"/>
  <c r="B158" i="32"/>
  <c r="I351" i="32"/>
  <c r="B366" i="32"/>
  <c r="B444" i="32"/>
  <c r="G39" i="32"/>
  <c r="G132" i="32"/>
  <c r="B184" i="32"/>
  <c r="I195" i="32"/>
  <c r="B210" i="32"/>
  <c r="B39" i="32"/>
  <c r="B132" i="32"/>
  <c r="B262" i="32"/>
  <c r="D39" i="32"/>
  <c r="D132" i="32"/>
  <c r="B418" i="32"/>
  <c r="E418" i="32"/>
  <c r="E210" i="32"/>
  <c r="E158" i="32"/>
  <c r="I273" i="32"/>
  <c r="I325" i="32"/>
  <c r="I326" i="32" l="1"/>
  <c r="I248" i="32"/>
  <c r="I274" i="32"/>
  <c r="I288" i="32" s="1"/>
  <c r="I170" i="32"/>
  <c r="I403" i="32"/>
  <c r="I418" i="32" s="1"/>
  <c r="I169" i="32"/>
  <c r="C13" i="32"/>
  <c r="C54" i="32"/>
  <c r="I222" i="32"/>
  <c r="E419" i="32"/>
  <c r="D13" i="32"/>
  <c r="D54" i="32"/>
  <c r="G13" i="32"/>
  <c r="G54" i="32"/>
  <c r="I144" i="32"/>
  <c r="I300" i="32"/>
  <c r="I430" i="32"/>
  <c r="H13" i="32"/>
  <c r="H54" i="32"/>
  <c r="I196" i="32"/>
  <c r="I210" i="32" s="1"/>
  <c r="E288" i="32"/>
  <c r="I340" i="32"/>
  <c r="I378" i="32"/>
  <c r="E340" i="32"/>
  <c r="B13" i="32"/>
  <c r="B54" i="32"/>
  <c r="I158" i="32"/>
  <c r="E159" i="32" s="1"/>
  <c r="I299" i="32"/>
  <c r="B14" i="32"/>
  <c r="I211" i="32" l="1"/>
  <c r="F211" i="32"/>
  <c r="D211" i="32"/>
  <c r="C211" i="32"/>
  <c r="G211" i="32"/>
  <c r="H211" i="32"/>
  <c r="E211" i="32"/>
  <c r="B211" i="32"/>
  <c r="E289" i="32"/>
  <c r="F289" i="32"/>
  <c r="I289" i="32"/>
  <c r="C289" i="32"/>
  <c r="G289" i="32"/>
  <c r="D289" i="32"/>
  <c r="H289" i="32"/>
  <c r="B289" i="32"/>
  <c r="I184" i="32"/>
  <c r="E392" i="32"/>
  <c r="I377" i="32"/>
  <c r="I392" i="32" s="1"/>
  <c r="E314" i="32"/>
  <c r="E262" i="32"/>
  <c r="E263" i="32" s="1"/>
  <c r="I247" i="32"/>
  <c r="I262" i="32" s="1"/>
  <c r="C341" i="32"/>
  <c r="F341" i="32"/>
  <c r="I341" i="32"/>
  <c r="D341" i="32"/>
  <c r="G341" i="32"/>
  <c r="H341" i="32"/>
  <c r="I314" i="32"/>
  <c r="E39" i="32"/>
  <c r="E132" i="32"/>
  <c r="I117" i="32"/>
  <c r="G159" i="32"/>
  <c r="F159" i="32"/>
  <c r="I159" i="32"/>
  <c r="D159" i="32"/>
  <c r="H159" i="32"/>
  <c r="C159" i="32"/>
  <c r="D419" i="32"/>
  <c r="I419" i="32"/>
  <c r="F419" i="32"/>
  <c r="H419" i="32"/>
  <c r="C419" i="32"/>
  <c r="G419" i="32"/>
  <c r="E366" i="32"/>
  <c r="E367" i="32" s="1"/>
  <c r="I352" i="32"/>
  <c r="I366" i="32" s="1"/>
  <c r="E341" i="32"/>
  <c r="E236" i="32"/>
  <c r="I221" i="32"/>
  <c r="I236" i="32" s="1"/>
  <c r="E40" i="32"/>
  <c r="I118" i="32"/>
  <c r="B419" i="32"/>
  <c r="B341" i="32"/>
  <c r="B159" i="32"/>
  <c r="E444" i="32"/>
  <c r="I429" i="32"/>
  <c r="I444" i="32" s="1"/>
  <c r="E184" i="32"/>
  <c r="E185" i="32" s="1"/>
  <c r="G237" i="32" l="1"/>
  <c r="F237" i="32"/>
  <c r="I237" i="32"/>
  <c r="C237" i="32"/>
  <c r="D237" i="32"/>
  <c r="H237" i="32"/>
  <c r="B237" i="32"/>
  <c r="E315" i="32"/>
  <c r="I445" i="32"/>
  <c r="F445" i="32"/>
  <c r="C445" i="32"/>
  <c r="H445" i="32"/>
  <c r="G445" i="32"/>
  <c r="D445" i="32"/>
  <c r="B445" i="32"/>
  <c r="E237" i="32"/>
  <c r="C315" i="32"/>
  <c r="I315" i="32"/>
  <c r="F315" i="32"/>
  <c r="G315" i="32"/>
  <c r="D315" i="32"/>
  <c r="H315" i="32"/>
  <c r="B315" i="32"/>
  <c r="E445" i="32"/>
  <c r="B393" i="32"/>
  <c r="F393" i="32"/>
  <c r="I393" i="32"/>
  <c r="C393" i="32"/>
  <c r="G393" i="32"/>
  <c r="H393" i="32"/>
  <c r="D393" i="32"/>
  <c r="E14" i="32"/>
  <c r="I14" i="32" s="1"/>
  <c r="I40" i="32"/>
  <c r="E393" i="32"/>
  <c r="I132" i="32"/>
  <c r="I185" i="32"/>
  <c r="F185" i="32"/>
  <c r="G185" i="32"/>
  <c r="D185" i="32"/>
  <c r="H185" i="32"/>
  <c r="C185" i="32"/>
  <c r="B185" i="32"/>
  <c r="G367" i="32"/>
  <c r="I367" i="32"/>
  <c r="F367" i="32"/>
  <c r="D367" i="32"/>
  <c r="H367" i="32"/>
  <c r="C367" i="32"/>
  <c r="B367" i="32"/>
  <c r="E13" i="32"/>
  <c r="I13" i="32" s="1"/>
  <c r="E54" i="32"/>
  <c r="I39" i="32"/>
  <c r="C263" i="32"/>
  <c r="I263" i="32"/>
  <c r="F263" i="32"/>
  <c r="H263" i="32"/>
  <c r="D263" i="32"/>
  <c r="G263" i="32"/>
  <c r="B263" i="32"/>
  <c r="I54" i="32" l="1"/>
  <c r="E55" i="32"/>
  <c r="G133" i="32"/>
  <c r="I133" i="32"/>
  <c r="F133" i="32"/>
  <c r="C133" i="32"/>
  <c r="B133" i="32"/>
  <c r="D133" i="32"/>
  <c r="H133" i="32"/>
  <c r="E133" i="32"/>
  <c r="F55" i="32" l="1"/>
  <c r="I55" i="32"/>
  <c r="D55" i="32"/>
  <c r="H55" i="32"/>
  <c r="B55" i="32"/>
  <c r="G55" i="32"/>
  <c r="C55" i="32"/>
  <c r="S482" i="41" l="1"/>
  <c r="P66" i="41"/>
  <c r="P66" i="42"/>
  <c r="S482" i="42"/>
  <c r="D158" i="35"/>
  <c r="H444" i="35"/>
  <c r="G366" i="35"/>
  <c r="D236" i="35"/>
  <c r="G288" i="35"/>
  <c r="C366" i="35"/>
  <c r="H392" i="35"/>
  <c r="H158" i="35"/>
  <c r="C288" i="35"/>
  <c r="G392" i="35"/>
  <c r="C392" i="35"/>
  <c r="C340" i="35"/>
  <c r="D314" i="35"/>
  <c r="H262" i="35"/>
  <c r="H418" i="35"/>
  <c r="H184" i="35"/>
  <c r="G210" i="35"/>
  <c r="D262" i="35"/>
  <c r="C158" i="35"/>
  <c r="D444" i="35"/>
  <c r="G314" i="35"/>
  <c r="D366" i="35"/>
  <c r="H340" i="35"/>
  <c r="G236" i="35"/>
  <c r="C210" i="35"/>
  <c r="G444" i="35"/>
  <c r="D288" i="35"/>
  <c r="G158" i="35"/>
  <c r="H366" i="35"/>
  <c r="H210" i="35"/>
  <c r="C236" i="35"/>
  <c r="D340" i="35"/>
  <c r="D184" i="35"/>
  <c r="C184" i="35"/>
  <c r="G340" i="35"/>
  <c r="C314" i="35"/>
  <c r="H236" i="35"/>
  <c r="D392" i="35"/>
  <c r="D210" i="35"/>
  <c r="C262" i="35"/>
  <c r="G262" i="35"/>
  <c r="C444" i="35"/>
  <c r="H314" i="35"/>
  <c r="G184" i="35"/>
  <c r="H288" i="35"/>
  <c r="B184" i="35" l="1"/>
  <c r="B392" i="35"/>
  <c r="P66" i="43"/>
  <c r="S482" i="43"/>
  <c r="B40" i="35"/>
  <c r="B132" i="35"/>
  <c r="B340" i="35"/>
  <c r="G40" i="35"/>
  <c r="G132" i="35"/>
  <c r="B236" i="35"/>
  <c r="B158" i="35"/>
  <c r="B210" i="35"/>
  <c r="P66" i="40"/>
  <c r="S482" i="40"/>
  <c r="C40" i="35"/>
  <c r="C132" i="35"/>
  <c r="P14" i="42"/>
  <c r="S14" i="42" s="1"/>
  <c r="T14" i="42" s="1"/>
  <c r="S66" i="42"/>
  <c r="B288" i="35"/>
  <c r="B366" i="35"/>
  <c r="I404" i="35"/>
  <c r="I418" i="35" s="1"/>
  <c r="H419" i="35" s="1"/>
  <c r="G418" i="35"/>
  <c r="B262" i="35"/>
  <c r="B444" i="35"/>
  <c r="B314" i="35"/>
  <c r="P14" i="41"/>
  <c r="S14" i="41" s="1"/>
  <c r="T14" i="41" s="1"/>
  <c r="S66" i="41"/>
  <c r="D40" i="35"/>
  <c r="D132" i="35"/>
  <c r="H40" i="35"/>
  <c r="H132" i="35"/>
  <c r="E392" i="35"/>
  <c r="E262" i="35"/>
  <c r="E340" i="35"/>
  <c r="E288" i="35"/>
  <c r="E158" i="35"/>
  <c r="G419" i="35" l="1"/>
  <c r="I326" i="35"/>
  <c r="I340" i="35" s="1"/>
  <c r="D341" i="35" s="1"/>
  <c r="H14" i="35"/>
  <c r="H54" i="35"/>
  <c r="I274" i="35"/>
  <c r="I288" i="35" s="1"/>
  <c r="G341" i="35"/>
  <c r="C14" i="35"/>
  <c r="C54" i="35"/>
  <c r="I378" i="35"/>
  <c r="I392" i="35" s="1"/>
  <c r="E393" i="35" s="1"/>
  <c r="I248" i="35"/>
  <c r="I262" i="35" s="1"/>
  <c r="P14" i="40"/>
  <c r="S14" i="40" s="1"/>
  <c r="T14" i="40" s="1"/>
  <c r="S66" i="40"/>
  <c r="I144" i="35"/>
  <c r="I158" i="35" s="1"/>
  <c r="C341" i="35"/>
  <c r="F341" i="35"/>
  <c r="I341" i="35"/>
  <c r="I419" i="35"/>
  <c r="F419" i="35"/>
  <c r="C419" i="35"/>
  <c r="D419" i="35"/>
  <c r="B419" i="35"/>
  <c r="E419" i="35"/>
  <c r="G14" i="35"/>
  <c r="G54" i="35"/>
  <c r="P14" i="43"/>
  <c r="S14" i="43" s="1"/>
  <c r="T14" i="43" s="1"/>
  <c r="S66" i="43"/>
  <c r="E341" i="35"/>
  <c r="D14" i="35"/>
  <c r="D54" i="35"/>
  <c r="H341" i="35"/>
  <c r="B341" i="35"/>
  <c r="B14" i="35"/>
  <c r="B54" i="35"/>
  <c r="E236" i="35" l="1"/>
  <c r="I222" i="35"/>
  <c r="I236" i="35" s="1"/>
  <c r="I159" i="35"/>
  <c r="F159" i="35"/>
  <c r="H159" i="35"/>
  <c r="D159" i="35"/>
  <c r="C159" i="35"/>
  <c r="G159" i="35"/>
  <c r="B393" i="35"/>
  <c r="I393" i="35"/>
  <c r="F393" i="35"/>
  <c r="C393" i="35"/>
  <c r="H393" i="35"/>
  <c r="D393" i="35"/>
  <c r="G393" i="35"/>
  <c r="G289" i="35"/>
  <c r="I289" i="35"/>
  <c r="F289" i="35"/>
  <c r="H289" i="35"/>
  <c r="D289" i="35"/>
  <c r="C289" i="35"/>
  <c r="E40" i="35"/>
  <c r="E132" i="35"/>
  <c r="I118" i="35"/>
  <c r="I132" i="35" s="1"/>
  <c r="B159" i="35"/>
  <c r="E184" i="35"/>
  <c r="I170" i="35"/>
  <c r="I184" i="35" s="1"/>
  <c r="C263" i="35"/>
  <c r="I263" i="35"/>
  <c r="F263" i="35"/>
  <c r="D263" i="35"/>
  <c r="G263" i="35"/>
  <c r="H263" i="35"/>
  <c r="B263" i="35"/>
  <c r="E366" i="35"/>
  <c r="E367" i="35" s="1"/>
  <c r="I352" i="35"/>
  <c r="I366" i="35" s="1"/>
  <c r="E289" i="35"/>
  <c r="E263" i="35"/>
  <c r="E210" i="35"/>
  <c r="I196" i="35"/>
  <c r="I210" i="35" s="1"/>
  <c r="E314" i="35"/>
  <c r="I300" i="35"/>
  <c r="I314" i="35" s="1"/>
  <c r="E159" i="35"/>
  <c r="E444" i="35"/>
  <c r="I430" i="35"/>
  <c r="I444" i="35" s="1"/>
  <c r="B289" i="35"/>
  <c r="E315" i="35" l="1"/>
  <c r="D185" i="35"/>
  <c r="F185" i="35"/>
  <c r="I185" i="35"/>
  <c r="G185" i="35"/>
  <c r="C185" i="35"/>
  <c r="H185" i="35"/>
  <c r="B185" i="35"/>
  <c r="H211" i="35"/>
  <c r="F211" i="35"/>
  <c r="I211" i="35"/>
  <c r="G211" i="35"/>
  <c r="C211" i="35"/>
  <c r="D211" i="35"/>
  <c r="B211" i="35"/>
  <c r="E185" i="35"/>
  <c r="E211" i="35"/>
  <c r="B133" i="35"/>
  <c r="I133" i="35"/>
  <c r="F133" i="35"/>
  <c r="H133" i="35"/>
  <c r="C133" i="35"/>
  <c r="D133" i="35"/>
  <c r="G133" i="35"/>
  <c r="E445" i="35"/>
  <c r="I445" i="35"/>
  <c r="F445" i="35"/>
  <c r="D445" i="35"/>
  <c r="H445" i="35"/>
  <c r="C445" i="35"/>
  <c r="G445" i="35"/>
  <c r="B445" i="35"/>
  <c r="E133" i="35"/>
  <c r="E237" i="35"/>
  <c r="I237" i="35"/>
  <c r="F237" i="35"/>
  <c r="H237" i="35"/>
  <c r="D237" i="35"/>
  <c r="C237" i="35"/>
  <c r="G237" i="35"/>
  <c r="B237" i="35"/>
  <c r="E14" i="35"/>
  <c r="I14" i="35" s="1"/>
  <c r="E54" i="35"/>
  <c r="I40" i="35"/>
  <c r="F315" i="35"/>
  <c r="I315" i="35"/>
  <c r="D315" i="35"/>
  <c r="H315" i="35"/>
  <c r="C315" i="35"/>
  <c r="G315" i="35"/>
  <c r="B315" i="35"/>
  <c r="H367" i="35"/>
  <c r="F367" i="35"/>
  <c r="I367" i="35"/>
  <c r="G367" i="35"/>
  <c r="D367" i="35"/>
  <c r="C367" i="35"/>
  <c r="B367" i="35"/>
  <c r="I54" i="35" l="1"/>
  <c r="E55" i="35"/>
  <c r="I55" i="35" l="1"/>
  <c r="F55" i="35"/>
  <c r="B55" i="35"/>
  <c r="H55" i="35"/>
  <c r="C55" i="35"/>
  <c r="D55" i="35"/>
  <c r="G55" i="35"/>
  <c r="P65" i="41" l="1"/>
  <c r="S481" i="41"/>
  <c r="P13" i="41" l="1"/>
  <c r="S65" i="41"/>
  <c r="S13" i="41" l="1"/>
  <c r="T13" i="41" s="1"/>
  <c r="P65" i="42"/>
  <c r="S481" i="42"/>
  <c r="P65" i="43" l="1"/>
  <c r="S481" i="43"/>
  <c r="P13" i="42"/>
  <c r="S65" i="42"/>
  <c r="S13" i="42" l="1"/>
  <c r="T13" i="42" s="1"/>
  <c r="P13" i="43"/>
  <c r="S65" i="43"/>
  <c r="S13" i="43" l="1"/>
  <c r="T13" i="43" s="1"/>
  <c r="P96" i="40" l="1"/>
  <c r="P106" i="40" s="1"/>
  <c r="P600" i="40"/>
  <c r="S590" i="40"/>
  <c r="P65" i="40" l="1"/>
  <c r="S481" i="40"/>
  <c r="P13" i="40" l="1"/>
  <c r="S65" i="40"/>
  <c r="S13" i="40" l="1"/>
  <c r="T13" i="40" s="1"/>
  <c r="I645" i="50" l="1"/>
  <c r="S645" i="50" l="1"/>
  <c r="D95" i="51" l="1"/>
  <c r="D17" i="51" s="1"/>
  <c r="D89" i="51"/>
  <c r="D11" i="51" s="1"/>
  <c r="D89" i="50"/>
  <c r="D11" i="50" s="1"/>
  <c r="AF615" i="50"/>
  <c r="D97" i="51"/>
  <c r="D19" i="51" s="1"/>
  <c r="D90" i="51"/>
  <c r="D12" i="51" s="1"/>
  <c r="D94" i="51"/>
  <c r="D16" i="51" s="1"/>
  <c r="D90" i="50"/>
  <c r="D12" i="50" s="1"/>
  <c r="D95" i="50"/>
  <c r="D17" i="50" s="1"/>
  <c r="D94" i="50"/>
  <c r="D16" i="50" s="1"/>
  <c r="AF614" i="50"/>
  <c r="AF617" i="51"/>
  <c r="D98" i="51"/>
  <c r="D20" i="51" s="1"/>
  <c r="D97" i="50"/>
  <c r="D19" i="50" s="1"/>
  <c r="D99" i="51"/>
  <c r="D21" i="51" s="1"/>
  <c r="AF609" i="50"/>
  <c r="AF609" i="51"/>
  <c r="D87" i="51"/>
  <c r="D9" i="51" s="1"/>
  <c r="D99" i="50"/>
  <c r="D21" i="50" s="1"/>
  <c r="D98" i="50"/>
  <c r="D20" i="50" s="1"/>
  <c r="AF606" i="51"/>
  <c r="D87" i="50"/>
  <c r="D9" i="50" s="1"/>
  <c r="AF614" i="51" l="1"/>
  <c r="AF615" i="51"/>
  <c r="D86" i="50"/>
  <c r="D8" i="50" s="1"/>
  <c r="AF619" i="50"/>
  <c r="AF617" i="50"/>
  <c r="AF605" i="50"/>
  <c r="AF622" i="50"/>
  <c r="AF606" i="50"/>
  <c r="AF610" i="51"/>
  <c r="AF607" i="50"/>
  <c r="AF618" i="50"/>
  <c r="AF605" i="51"/>
  <c r="AF610" i="50"/>
  <c r="AF619" i="51"/>
  <c r="I610" i="51"/>
  <c r="B90" i="51"/>
  <c r="AF618" i="51"/>
  <c r="AF622" i="51"/>
  <c r="AF607" i="51"/>
  <c r="D86" i="51"/>
  <c r="D8" i="51" s="1"/>
  <c r="I621" i="51"/>
  <c r="I621" i="50" l="1"/>
  <c r="I617" i="50"/>
  <c r="B97" i="50"/>
  <c r="N99" i="50"/>
  <c r="N21" i="50" s="1"/>
  <c r="N87" i="51"/>
  <c r="N9" i="51" s="1"/>
  <c r="I615" i="50"/>
  <c r="B95" i="50"/>
  <c r="I619" i="50"/>
  <c r="B99" i="50"/>
  <c r="I607" i="50"/>
  <c r="B87" i="50"/>
  <c r="I615" i="51"/>
  <c r="B95" i="51"/>
  <c r="N99" i="51"/>
  <c r="N21" i="51" s="1"/>
  <c r="I622" i="50"/>
  <c r="I614" i="50"/>
  <c r="B94" i="50"/>
  <c r="N95" i="50"/>
  <c r="N17" i="50" s="1"/>
  <c r="N87" i="50"/>
  <c r="N9" i="50" s="1"/>
  <c r="N86" i="50"/>
  <c r="N8" i="50" s="1"/>
  <c r="N97" i="51"/>
  <c r="N19" i="51" s="1"/>
  <c r="N98" i="51"/>
  <c r="N20" i="51" s="1"/>
  <c r="I614" i="51"/>
  <c r="B94" i="51"/>
  <c r="I610" i="50"/>
  <c r="B90" i="50"/>
  <c r="I90" i="51"/>
  <c r="B12" i="51"/>
  <c r="I12" i="51" s="1"/>
  <c r="I607" i="51"/>
  <c r="B87" i="51"/>
  <c r="N89" i="50"/>
  <c r="N11" i="50" s="1"/>
  <c r="N90" i="51"/>
  <c r="N12" i="51" s="1"/>
  <c r="N98" i="50"/>
  <c r="N20" i="50" s="1"/>
  <c r="N95" i="51"/>
  <c r="N17" i="51" s="1"/>
  <c r="I618" i="51"/>
  <c r="B98" i="51"/>
  <c r="D85" i="51"/>
  <c r="N90" i="50"/>
  <c r="N12" i="50" s="1"/>
  <c r="N94" i="51"/>
  <c r="N16" i="51" s="1"/>
  <c r="I606" i="51"/>
  <c r="B86" i="51"/>
  <c r="I617" i="51"/>
  <c r="B97" i="51"/>
  <c r="N89" i="51"/>
  <c r="N11" i="51" s="1"/>
  <c r="I618" i="50"/>
  <c r="B98" i="50"/>
  <c r="AF621" i="50"/>
  <c r="D85" i="50"/>
  <c r="I606" i="50"/>
  <c r="B86" i="50"/>
  <c r="I609" i="51"/>
  <c r="B89" i="51"/>
  <c r="I605" i="50"/>
  <c r="B85" i="50"/>
  <c r="I609" i="50"/>
  <c r="B89" i="50"/>
  <c r="N97" i="50"/>
  <c r="N19" i="50" s="1"/>
  <c r="I622" i="51"/>
  <c r="AF621" i="51"/>
  <c r="I605" i="51"/>
  <c r="B85" i="51"/>
  <c r="N94" i="50"/>
  <c r="N16" i="50" s="1"/>
  <c r="I619" i="51"/>
  <c r="D89" i="48"/>
  <c r="D11" i="48" s="1"/>
  <c r="AF617" i="48"/>
  <c r="D87" i="48"/>
  <c r="D9" i="48" s="1"/>
  <c r="D97" i="48"/>
  <c r="D19" i="48" s="1"/>
  <c r="AF609" i="48"/>
  <c r="D86" i="48"/>
  <c r="D8" i="48" s="1"/>
  <c r="D95" i="48"/>
  <c r="D17" i="48" s="1"/>
  <c r="S621" i="51"/>
  <c r="AG621" i="51" s="1"/>
  <c r="D94" i="48"/>
  <c r="D16" i="48" s="1"/>
  <c r="AF618" i="48"/>
  <c r="D99" i="48"/>
  <c r="D21" i="48" s="1"/>
  <c r="S621" i="50"/>
  <c r="D90" i="48"/>
  <c r="D12" i="48" s="1"/>
  <c r="D98" i="48"/>
  <c r="D20" i="48" s="1"/>
  <c r="S622" i="50"/>
  <c r="AG622" i="50" s="1"/>
  <c r="AF619" i="48" l="1"/>
  <c r="AF607" i="48"/>
  <c r="N85" i="51"/>
  <c r="S614" i="50"/>
  <c r="AG614" i="50" s="1"/>
  <c r="L94" i="50"/>
  <c r="S617" i="51"/>
  <c r="AG617" i="51" s="1"/>
  <c r="L97" i="51"/>
  <c r="AF615" i="48"/>
  <c r="I86" i="50"/>
  <c r="B8" i="50"/>
  <c r="I8" i="50" s="1"/>
  <c r="D7" i="51"/>
  <c r="I95" i="51"/>
  <c r="B17" i="51"/>
  <c r="I17" i="51" s="1"/>
  <c r="S610" i="50"/>
  <c r="AG610" i="50" s="1"/>
  <c r="L90" i="50"/>
  <c r="I85" i="51"/>
  <c r="B7" i="51"/>
  <c r="I89" i="50"/>
  <c r="B11" i="50"/>
  <c r="I11" i="50" s="1"/>
  <c r="AG621" i="50"/>
  <c r="I86" i="51"/>
  <c r="B8" i="51"/>
  <c r="I8" i="51" s="1"/>
  <c r="D7" i="50"/>
  <c r="S619" i="50"/>
  <c r="AG619" i="50" s="1"/>
  <c r="L99" i="50"/>
  <c r="S615" i="50"/>
  <c r="AG615" i="50" s="1"/>
  <c r="L95" i="50"/>
  <c r="AF614" i="48"/>
  <c r="I98" i="51"/>
  <c r="B20" i="51"/>
  <c r="I20" i="51" s="1"/>
  <c r="I90" i="50"/>
  <c r="B12" i="50"/>
  <c r="I12" i="50" s="1"/>
  <c r="I87" i="50"/>
  <c r="B9" i="50"/>
  <c r="I9" i="50" s="1"/>
  <c r="N86" i="51"/>
  <c r="N8" i="51" s="1"/>
  <c r="AF605" i="48"/>
  <c r="I85" i="50"/>
  <c r="B7" i="50"/>
  <c r="I98" i="50"/>
  <c r="B20" i="50"/>
  <c r="I20" i="50" s="1"/>
  <c r="I94" i="50"/>
  <c r="B16" i="50"/>
  <c r="I16" i="50" s="1"/>
  <c r="S617" i="50"/>
  <c r="AG617" i="50" s="1"/>
  <c r="L97" i="50"/>
  <c r="AF610" i="48"/>
  <c r="S618" i="51"/>
  <c r="AG618" i="51" s="1"/>
  <c r="L98" i="51"/>
  <c r="I94" i="51"/>
  <c r="B16" i="51"/>
  <c r="I16" i="51" s="1"/>
  <c r="I99" i="50"/>
  <c r="B21" i="50"/>
  <c r="I21" i="50" s="1"/>
  <c r="I97" i="50"/>
  <c r="B19" i="50"/>
  <c r="I19" i="50" s="1"/>
  <c r="S607" i="50"/>
  <c r="AG607" i="50" s="1"/>
  <c r="L87" i="50"/>
  <c r="S619" i="51"/>
  <c r="AG619" i="51" s="1"/>
  <c r="S609" i="51"/>
  <c r="AG609" i="51" s="1"/>
  <c r="L89" i="51"/>
  <c r="I97" i="51"/>
  <c r="B19" i="51"/>
  <c r="I19" i="51" s="1"/>
  <c r="S622" i="51"/>
  <c r="AG622" i="51" s="1"/>
  <c r="S605" i="51"/>
  <c r="L85" i="51"/>
  <c r="S614" i="51"/>
  <c r="AG614" i="51" s="1"/>
  <c r="L94" i="51"/>
  <c r="S615" i="51"/>
  <c r="AG615" i="51" s="1"/>
  <c r="L95" i="51"/>
  <c r="S610" i="51"/>
  <c r="AG610" i="51" s="1"/>
  <c r="L90" i="51"/>
  <c r="S609" i="50"/>
  <c r="AG609" i="50" s="1"/>
  <c r="L89" i="50"/>
  <c r="S605" i="50"/>
  <c r="AG605" i="50" s="1"/>
  <c r="L85" i="50"/>
  <c r="S618" i="50"/>
  <c r="AG618" i="50" s="1"/>
  <c r="L98" i="50"/>
  <c r="AF622" i="48"/>
  <c r="S607" i="51"/>
  <c r="AG607" i="51" s="1"/>
  <c r="L87" i="51"/>
  <c r="L86" i="51"/>
  <c r="N85" i="50"/>
  <c r="AF606" i="48"/>
  <c r="S606" i="50"/>
  <c r="AG606" i="50" s="1"/>
  <c r="L86" i="50"/>
  <c r="I89" i="51"/>
  <c r="B11" i="51"/>
  <c r="I11" i="51" s="1"/>
  <c r="I87" i="51"/>
  <c r="B9" i="51"/>
  <c r="I9" i="51" s="1"/>
  <c r="I95" i="50"/>
  <c r="B17" i="50"/>
  <c r="I17" i="50" s="1"/>
  <c r="I622" i="48" l="1"/>
  <c r="S606" i="51"/>
  <c r="AG606" i="51" s="1"/>
  <c r="I607" i="48"/>
  <c r="B87" i="48"/>
  <c r="I615" i="48"/>
  <c r="B95" i="48"/>
  <c r="I617" i="48"/>
  <c r="B97" i="48"/>
  <c r="AF621" i="48"/>
  <c r="S94" i="51"/>
  <c r="L16" i="51"/>
  <c r="S89" i="51"/>
  <c r="L11" i="51"/>
  <c r="S11" i="51" s="1"/>
  <c r="T11" i="51" s="1"/>
  <c r="S97" i="50"/>
  <c r="L19" i="50"/>
  <c r="S19" i="50" s="1"/>
  <c r="T19" i="50" s="1"/>
  <c r="S97" i="51"/>
  <c r="L19" i="51"/>
  <c r="S19" i="51" s="1"/>
  <c r="T19" i="51" s="1"/>
  <c r="S85" i="50"/>
  <c r="L7" i="50"/>
  <c r="I619" i="48"/>
  <c r="B99" i="48"/>
  <c r="N99" i="48"/>
  <c r="N21" i="48" s="1"/>
  <c r="S87" i="51"/>
  <c r="L9" i="51"/>
  <c r="S9" i="51" s="1"/>
  <c r="T9" i="51" s="1"/>
  <c r="L21" i="50"/>
  <c r="S99" i="50"/>
  <c r="S95" i="50"/>
  <c r="L17" i="50"/>
  <c r="I606" i="48"/>
  <c r="B86" i="48"/>
  <c r="I605" i="48"/>
  <c r="B85" i="48"/>
  <c r="D85" i="48"/>
  <c r="N87" i="48"/>
  <c r="N9" i="48" s="1"/>
  <c r="S86" i="50"/>
  <c r="L8" i="50"/>
  <c r="S8" i="50" s="1"/>
  <c r="T8" i="50" s="1"/>
  <c r="S89" i="50"/>
  <c r="L11" i="50"/>
  <c r="S11" i="50" s="1"/>
  <c r="T11" i="50" s="1"/>
  <c r="S85" i="51"/>
  <c r="L7" i="51"/>
  <c r="I7" i="51"/>
  <c r="S94" i="50"/>
  <c r="L16" i="50"/>
  <c r="S86" i="51"/>
  <c r="L8" i="51"/>
  <c r="S8" i="51" s="1"/>
  <c r="T8" i="51" s="1"/>
  <c r="I621" i="48"/>
  <c r="I618" i="48"/>
  <c r="B98" i="48"/>
  <c r="I609" i="48"/>
  <c r="B89" i="48"/>
  <c r="N90" i="48"/>
  <c r="N12" i="48" s="1"/>
  <c r="N95" i="48"/>
  <c r="N17" i="48" s="1"/>
  <c r="N97" i="48"/>
  <c r="N19" i="48" s="1"/>
  <c r="N98" i="48"/>
  <c r="N20" i="48" s="1"/>
  <c r="I614" i="48"/>
  <c r="B94" i="48"/>
  <c r="N86" i="48"/>
  <c r="N8" i="48" s="1"/>
  <c r="S90" i="51"/>
  <c r="L12" i="51"/>
  <c r="S12" i="51" s="1"/>
  <c r="T12" i="51" s="1"/>
  <c r="AG605" i="51"/>
  <c r="S87" i="50"/>
  <c r="L9" i="50"/>
  <c r="S9" i="50" s="1"/>
  <c r="T9" i="50" s="1"/>
  <c r="S98" i="51"/>
  <c r="L20" i="51"/>
  <c r="S20" i="51" s="1"/>
  <c r="T20" i="51" s="1"/>
  <c r="N7" i="51"/>
  <c r="I610" i="48"/>
  <c r="B90" i="48"/>
  <c r="N94" i="48"/>
  <c r="N16" i="48" s="1"/>
  <c r="N7" i="50"/>
  <c r="S98" i="50"/>
  <c r="L20" i="50"/>
  <c r="S20" i="50" s="1"/>
  <c r="T20" i="50" s="1"/>
  <c r="S90" i="50"/>
  <c r="L12" i="50"/>
  <c r="S12" i="50" s="1"/>
  <c r="T12" i="50" s="1"/>
  <c r="N89" i="48"/>
  <c r="N11" i="48" s="1"/>
  <c r="S95" i="51"/>
  <c r="L17" i="51"/>
  <c r="I7" i="50"/>
  <c r="S622" i="48" l="1"/>
  <c r="AG622" i="48" s="1"/>
  <c r="S621" i="48"/>
  <c r="S619" i="48"/>
  <c r="AG619" i="48" s="1"/>
  <c r="L99" i="48"/>
  <c r="S606" i="48"/>
  <c r="AG606" i="48" s="1"/>
  <c r="L86" i="48"/>
  <c r="I86" i="48"/>
  <c r="B8" i="48"/>
  <c r="I8" i="48" s="1"/>
  <c r="I98" i="48"/>
  <c r="B20" i="48"/>
  <c r="I20" i="48" s="1"/>
  <c r="I97" i="48"/>
  <c r="B19" i="48"/>
  <c r="I19" i="48" s="1"/>
  <c r="AG621" i="48"/>
  <c r="S617" i="48"/>
  <c r="AG617" i="48" s="1"/>
  <c r="L97" i="48"/>
  <c r="S7" i="51"/>
  <c r="I99" i="48"/>
  <c r="B21" i="48"/>
  <c r="I21" i="48" s="1"/>
  <c r="I94" i="48"/>
  <c r="B16" i="48"/>
  <c r="I16" i="48" s="1"/>
  <c r="D7" i="48"/>
  <c r="I95" i="48"/>
  <c r="B17" i="48"/>
  <c r="I17" i="48" s="1"/>
  <c r="N85" i="48"/>
  <c r="S615" i="48"/>
  <c r="AG615" i="48" s="1"/>
  <c r="L95" i="48"/>
  <c r="S609" i="48"/>
  <c r="AG609" i="48" s="1"/>
  <c r="L89" i="48"/>
  <c r="S7" i="50"/>
  <c r="S607" i="48"/>
  <c r="AG607" i="48" s="1"/>
  <c r="L87" i="48"/>
  <c r="S605" i="48"/>
  <c r="L85" i="48"/>
  <c r="S618" i="48"/>
  <c r="AG618" i="48" s="1"/>
  <c r="L98" i="48"/>
  <c r="S614" i="48"/>
  <c r="AG614" i="48" s="1"/>
  <c r="L94" i="48"/>
  <c r="S610" i="48"/>
  <c r="AG610" i="48" s="1"/>
  <c r="L90" i="48"/>
  <c r="I90" i="48"/>
  <c r="B12" i="48"/>
  <c r="I12" i="48" s="1"/>
  <c r="I89" i="48"/>
  <c r="B11" i="48"/>
  <c r="I11" i="48" s="1"/>
  <c r="I85" i="48"/>
  <c r="B7" i="48"/>
  <c r="I87" i="48"/>
  <c r="B9" i="48"/>
  <c r="I9" i="48" s="1"/>
  <c r="S89" i="48" l="1"/>
  <c r="L11" i="48"/>
  <c r="S11" i="48" s="1"/>
  <c r="T11" i="48" s="1"/>
  <c r="S85" i="48"/>
  <c r="L7" i="48"/>
  <c r="T7" i="51"/>
  <c r="I7" i="48"/>
  <c r="S90" i="48"/>
  <c r="L12" i="48"/>
  <c r="S12" i="48" s="1"/>
  <c r="T12" i="48" s="1"/>
  <c r="S95" i="48"/>
  <c r="L17" i="48"/>
  <c r="S97" i="48"/>
  <c r="L19" i="48"/>
  <c r="S19" i="48" s="1"/>
  <c r="T19" i="48" s="1"/>
  <c r="S98" i="48"/>
  <c r="L20" i="48"/>
  <c r="S20" i="48" s="1"/>
  <c r="T20" i="48" s="1"/>
  <c r="AG605" i="48"/>
  <c r="S86" i="48"/>
  <c r="L8" i="48"/>
  <c r="S8" i="48" s="1"/>
  <c r="T8" i="48" s="1"/>
  <c r="S87" i="48"/>
  <c r="L9" i="48"/>
  <c r="S9" i="48" s="1"/>
  <c r="T9" i="48" s="1"/>
  <c r="N7" i="48"/>
  <c r="S94" i="48"/>
  <c r="L16" i="48"/>
  <c r="S99" i="48"/>
  <c r="L21" i="48"/>
  <c r="T7" i="50"/>
  <c r="S7" i="48" l="1"/>
  <c r="T7" i="48" l="1"/>
  <c r="D94" i="47" l="1"/>
  <c r="D16" i="47" s="1"/>
  <c r="D98" i="47"/>
  <c r="D20" i="47" s="1"/>
  <c r="D99" i="47"/>
  <c r="D21" i="47" s="1"/>
  <c r="D95" i="47"/>
  <c r="D17" i="47" s="1"/>
  <c r="D90" i="47"/>
  <c r="D12" i="47" s="1"/>
  <c r="D86" i="47"/>
  <c r="D8" i="47" s="1"/>
  <c r="AF609" i="47"/>
  <c r="D89" i="47"/>
  <c r="D11" i="47" s="1"/>
  <c r="AF617" i="47"/>
  <c r="AF614" i="47"/>
  <c r="AF619" i="47"/>
  <c r="D97" i="47"/>
  <c r="D19" i="47" s="1"/>
  <c r="D87" i="47"/>
  <c r="D9" i="47" s="1"/>
  <c r="AF607" i="47" l="1"/>
  <c r="AF615" i="47"/>
  <c r="AF618" i="47"/>
  <c r="AF622" i="47"/>
  <c r="AF605" i="47"/>
  <c r="AF610" i="47"/>
  <c r="AF606" i="47"/>
  <c r="I622" i="47"/>
  <c r="I621" i="47"/>
  <c r="N95" i="47" l="1"/>
  <c r="N17" i="47" s="1"/>
  <c r="I618" i="47"/>
  <c r="B98" i="47"/>
  <c r="N87" i="47"/>
  <c r="N9" i="47" s="1"/>
  <c r="N97" i="47"/>
  <c r="N19" i="47" s="1"/>
  <c r="N98" i="47"/>
  <c r="N20" i="47" s="1"/>
  <c r="I605" i="47"/>
  <c r="B85" i="47"/>
  <c r="D85" i="47"/>
  <c r="AF621" i="47"/>
  <c r="N94" i="47"/>
  <c r="N16" i="47" s="1"/>
  <c r="I615" i="47"/>
  <c r="B95" i="47"/>
  <c r="N90" i="47"/>
  <c r="N12" i="47" s="1"/>
  <c r="I609" i="47"/>
  <c r="B89" i="47"/>
  <c r="I610" i="47"/>
  <c r="B90" i="47"/>
  <c r="N89" i="47"/>
  <c r="N11" i="47" s="1"/>
  <c r="N99" i="47"/>
  <c r="N21" i="47" s="1"/>
  <c r="N86" i="47"/>
  <c r="N8" i="47" s="1"/>
  <c r="I606" i="47"/>
  <c r="B86" i="47"/>
  <c r="I607" i="47"/>
  <c r="B87" i="47"/>
  <c r="I619" i="47"/>
  <c r="B99" i="47"/>
  <c r="I617" i="47"/>
  <c r="B97" i="47"/>
  <c r="I614" i="47"/>
  <c r="B94" i="47"/>
  <c r="N85" i="47" l="1"/>
  <c r="I87" i="47"/>
  <c r="B9" i="47"/>
  <c r="I9" i="47" s="1"/>
  <c r="S615" i="47"/>
  <c r="AG615" i="47" s="1"/>
  <c r="L95" i="47"/>
  <c r="D7" i="47"/>
  <c r="S617" i="47"/>
  <c r="AG617" i="47" s="1"/>
  <c r="L97" i="47"/>
  <c r="I95" i="47"/>
  <c r="B17" i="47"/>
  <c r="I17" i="47" s="1"/>
  <c r="I85" i="47"/>
  <c r="B7" i="47"/>
  <c r="I94" i="47"/>
  <c r="B16" i="47"/>
  <c r="I16" i="47" s="1"/>
  <c r="I86" i="47"/>
  <c r="B8" i="47"/>
  <c r="I8" i="47" s="1"/>
  <c r="I90" i="47"/>
  <c r="B12" i="47"/>
  <c r="I12" i="47" s="1"/>
  <c r="I98" i="47"/>
  <c r="B20" i="47"/>
  <c r="I20" i="47" s="1"/>
  <c r="S622" i="47"/>
  <c r="AG622" i="47" s="1"/>
  <c r="S610" i="47"/>
  <c r="AG610" i="47" s="1"/>
  <c r="L90" i="47"/>
  <c r="S614" i="47"/>
  <c r="AG614" i="47" s="1"/>
  <c r="L94" i="47"/>
  <c r="S609" i="47"/>
  <c r="AG609" i="47" s="1"/>
  <c r="L89" i="47"/>
  <c r="S605" i="47"/>
  <c r="L85" i="47"/>
  <c r="I97" i="47"/>
  <c r="B19" i="47"/>
  <c r="I19" i="47" s="1"/>
  <c r="I89" i="47"/>
  <c r="B11" i="47"/>
  <c r="I11" i="47" s="1"/>
  <c r="S607" i="47"/>
  <c r="AG607" i="47" s="1"/>
  <c r="L87" i="47"/>
  <c r="S619" i="47"/>
  <c r="AG619" i="47" s="1"/>
  <c r="L99" i="47"/>
  <c r="S621" i="47"/>
  <c r="AG621" i="47" s="1"/>
  <c r="S618" i="47"/>
  <c r="AG618" i="47" s="1"/>
  <c r="L98" i="47"/>
  <c r="S606" i="47"/>
  <c r="AG606" i="47" s="1"/>
  <c r="L86" i="47"/>
  <c r="I99" i="47"/>
  <c r="B21" i="47"/>
  <c r="I21" i="47" s="1"/>
  <c r="S86" i="47" l="1"/>
  <c r="L8" i="47"/>
  <c r="S8" i="47" s="1"/>
  <c r="T8" i="47" s="1"/>
  <c r="AG605" i="47"/>
  <c r="S89" i="47"/>
  <c r="L11" i="47"/>
  <c r="S11" i="47" s="1"/>
  <c r="T11" i="47" s="1"/>
  <c r="I7" i="47"/>
  <c r="S98" i="47"/>
  <c r="L20" i="47"/>
  <c r="S20" i="47" s="1"/>
  <c r="T20" i="47" s="1"/>
  <c r="S95" i="47"/>
  <c r="L17" i="47"/>
  <c r="S17" i="47" s="1"/>
  <c r="T17" i="47" s="1"/>
  <c r="S94" i="47"/>
  <c r="L16" i="47"/>
  <c r="S16" i="47" s="1"/>
  <c r="T16" i="47" s="1"/>
  <c r="S90" i="47"/>
  <c r="L12" i="47"/>
  <c r="S12" i="47" s="1"/>
  <c r="T12" i="47" s="1"/>
  <c r="S99" i="47"/>
  <c r="L21" i="47"/>
  <c r="S85" i="47"/>
  <c r="L7" i="47"/>
  <c r="S97" i="47"/>
  <c r="L19" i="47"/>
  <c r="S19" i="47" s="1"/>
  <c r="T19" i="47" s="1"/>
  <c r="N7" i="47"/>
  <c r="S87" i="47"/>
  <c r="L9" i="47"/>
  <c r="S9" i="47" s="1"/>
  <c r="T9" i="47" s="1"/>
  <c r="D98" i="46"/>
  <c r="D20" i="46" s="1"/>
  <c r="D89" i="46"/>
  <c r="D11" i="46" s="1"/>
  <c r="D99" i="46"/>
  <c r="D21" i="46" s="1"/>
  <c r="D90" i="46"/>
  <c r="D12" i="46" s="1"/>
  <c r="D97" i="46"/>
  <c r="D19" i="46" s="1"/>
  <c r="AF618" i="46"/>
  <c r="D94" i="46"/>
  <c r="D16" i="46" s="1"/>
  <c r="D95" i="46"/>
  <c r="D17" i="46" s="1"/>
  <c r="D87" i="46"/>
  <c r="D9" i="46" s="1"/>
  <c r="AF614" i="46" l="1"/>
  <c r="AF610" i="46"/>
  <c r="AF619" i="46"/>
  <c r="AF606" i="46"/>
  <c r="AF615" i="46"/>
  <c r="G626" i="2"/>
  <c r="G105" i="2"/>
  <c r="G27" i="2" s="1"/>
  <c r="AF622" i="46"/>
  <c r="AF605" i="46"/>
  <c r="AF607" i="46"/>
  <c r="AF609" i="46"/>
  <c r="AF617" i="46"/>
  <c r="S7" i="47"/>
  <c r="D97" i="41"/>
  <c r="D19" i="41" s="1"/>
  <c r="D94" i="40"/>
  <c r="D16" i="40" s="1"/>
  <c r="D97" i="40"/>
  <c r="D19" i="40" s="1"/>
  <c r="D95" i="42"/>
  <c r="D17" i="42" s="1"/>
  <c r="AF615" i="42"/>
  <c r="D90" i="40"/>
  <c r="D12" i="40" s="1"/>
  <c r="AF617" i="40"/>
  <c r="D98" i="40"/>
  <c r="D20" i="40" s="1"/>
  <c r="D99" i="43"/>
  <c r="D21" i="43" s="1"/>
  <c r="D95" i="43"/>
  <c r="D17" i="43" s="1"/>
  <c r="D87" i="42"/>
  <c r="D9" i="42" s="1"/>
  <c r="AF619" i="43"/>
  <c r="D90" i="42"/>
  <c r="D12" i="42" s="1"/>
  <c r="D89" i="40"/>
  <c r="D11" i="40" s="1"/>
  <c r="D97" i="43"/>
  <c r="D19" i="43" s="1"/>
  <c r="D99" i="40"/>
  <c r="D21" i="40" s="1"/>
  <c r="D89" i="42"/>
  <c r="D11" i="42" s="1"/>
  <c r="D94" i="42"/>
  <c r="D16" i="42" s="1"/>
  <c r="D87" i="40"/>
  <c r="D9" i="40" s="1"/>
  <c r="I622" i="46"/>
  <c r="I621" i="46"/>
  <c r="D89" i="43"/>
  <c r="D11" i="43" s="1"/>
  <c r="AF614" i="43"/>
  <c r="D87" i="43"/>
  <c r="D9" i="43" s="1"/>
  <c r="D97" i="42"/>
  <c r="D19" i="42" s="1"/>
  <c r="D99" i="41"/>
  <c r="D21" i="41" s="1"/>
  <c r="AF614" i="41"/>
  <c r="D89" i="41"/>
  <c r="D11" i="41" s="1"/>
  <c r="D94" i="43"/>
  <c r="D16" i="43" s="1"/>
  <c r="D98" i="41"/>
  <c r="D20" i="41" s="1"/>
  <c r="AF619" i="41"/>
  <c r="D90" i="41"/>
  <c r="D12" i="41" s="1"/>
  <c r="AF617" i="41"/>
  <c r="AF609" i="43"/>
  <c r="AF619" i="40"/>
  <c r="D95" i="41"/>
  <c r="D17" i="41" s="1"/>
  <c r="D94" i="41"/>
  <c r="D16" i="41" s="1"/>
  <c r="D99" i="42"/>
  <c r="D21" i="42" s="1"/>
  <c r="AF610" i="43"/>
  <c r="D98" i="43"/>
  <c r="D20" i="43" s="1"/>
  <c r="D95" i="40"/>
  <c r="D17" i="40" s="1"/>
  <c r="AF607" i="42"/>
  <c r="D98" i="42"/>
  <c r="D20" i="42" s="1"/>
  <c r="D90" i="43"/>
  <c r="D12" i="43" s="1"/>
  <c r="AF609" i="41"/>
  <c r="D87" i="41"/>
  <c r="D9" i="41" s="1"/>
  <c r="AF618" i="40" l="1"/>
  <c r="AF610" i="40"/>
  <c r="AF606" i="40"/>
  <c r="N90" i="46"/>
  <c r="N12" i="46" s="1"/>
  <c r="I619" i="46"/>
  <c r="I617" i="46"/>
  <c r="B97" i="46"/>
  <c r="AF619" i="42"/>
  <c r="AF606" i="43"/>
  <c r="I615" i="46"/>
  <c r="B95" i="46"/>
  <c r="AF614" i="42"/>
  <c r="AF607" i="40"/>
  <c r="N87" i="46"/>
  <c r="N9" i="46" s="1"/>
  <c r="AF621" i="46"/>
  <c r="AF615" i="40"/>
  <c r="AF605" i="43"/>
  <c r="AF605" i="41"/>
  <c r="AF610" i="41"/>
  <c r="AF617" i="42"/>
  <c r="T7" i="47"/>
  <c r="AF605" i="40"/>
  <c r="B86" i="46"/>
  <c r="N89" i="46"/>
  <c r="N11" i="46" s="1"/>
  <c r="AF617" i="43"/>
  <c r="N98" i="46"/>
  <c r="N20" i="46" s="1"/>
  <c r="AF609" i="40"/>
  <c r="I618" i="46"/>
  <c r="B98" i="46"/>
  <c r="AF615" i="41"/>
  <c r="AF606" i="42"/>
  <c r="AF622" i="40"/>
  <c r="N94" i="46"/>
  <c r="N16" i="46" s="1"/>
  <c r="AF607" i="43"/>
  <c r="AF622" i="42"/>
  <c r="AF610" i="42"/>
  <c r="I607" i="46"/>
  <c r="B87" i="46"/>
  <c r="AF606" i="41"/>
  <c r="AF618" i="43"/>
  <c r="I610" i="46"/>
  <c r="B90" i="46"/>
  <c r="AF607" i="41"/>
  <c r="I609" i="46"/>
  <c r="B89" i="46"/>
  <c r="AF618" i="42"/>
  <c r="I605" i="46"/>
  <c r="B85" i="46"/>
  <c r="D86" i="46"/>
  <c r="D8" i="46" s="1"/>
  <c r="N95" i="46"/>
  <c r="N17" i="46" s="1"/>
  <c r="D86" i="42"/>
  <c r="D8" i="42" s="1"/>
  <c r="AF614" i="40"/>
  <c r="AF609" i="42"/>
  <c r="N99" i="46"/>
  <c r="N21" i="46" s="1"/>
  <c r="AF622" i="43"/>
  <c r="AF615" i="43"/>
  <c r="N97" i="46"/>
  <c r="N19" i="46" s="1"/>
  <c r="AF622" i="41"/>
  <c r="I614" i="46"/>
  <c r="B94" i="46"/>
  <c r="AF618" i="41"/>
  <c r="D85" i="46"/>
  <c r="AF605" i="42"/>
  <c r="D86" i="40"/>
  <c r="D8" i="40" s="1"/>
  <c r="D86" i="41"/>
  <c r="D8" i="41" s="1"/>
  <c r="I622" i="42"/>
  <c r="I621" i="42"/>
  <c r="I622" i="43"/>
  <c r="D86" i="43" l="1"/>
  <c r="D8" i="43" s="1"/>
  <c r="I87" i="46"/>
  <c r="B9" i="46"/>
  <c r="I9" i="46" s="1"/>
  <c r="N97" i="43"/>
  <c r="N19" i="43" s="1"/>
  <c r="D85" i="42"/>
  <c r="I605" i="42"/>
  <c r="B85" i="42"/>
  <c r="N94" i="41"/>
  <c r="N16" i="41" s="1"/>
  <c r="I605" i="43"/>
  <c r="B85" i="43"/>
  <c r="N95" i="41"/>
  <c r="N17" i="41" s="1"/>
  <c r="I615" i="42"/>
  <c r="B95" i="42"/>
  <c r="I614" i="40"/>
  <c r="B94" i="40"/>
  <c r="S615" i="46"/>
  <c r="AG615" i="46" s="1"/>
  <c r="L95" i="46"/>
  <c r="S617" i="46"/>
  <c r="AG617" i="46" s="1"/>
  <c r="L97" i="46"/>
  <c r="N87" i="42"/>
  <c r="N9" i="42" s="1"/>
  <c r="I617" i="42"/>
  <c r="B97" i="42"/>
  <c r="I86" i="46"/>
  <c r="B8" i="46"/>
  <c r="I8" i="46" s="1"/>
  <c r="S609" i="46"/>
  <c r="AG609" i="46" s="1"/>
  <c r="L89" i="46"/>
  <c r="I609" i="43"/>
  <c r="B89" i="43"/>
  <c r="I606" i="42"/>
  <c r="B86" i="42"/>
  <c r="I621" i="43"/>
  <c r="AF621" i="41"/>
  <c r="I619" i="41"/>
  <c r="B99" i="41"/>
  <c r="S607" i="46"/>
  <c r="AG607" i="46" s="1"/>
  <c r="L87" i="46"/>
  <c r="S622" i="46"/>
  <c r="AG622" i="46" s="1"/>
  <c r="I618" i="42"/>
  <c r="B98" i="42"/>
  <c r="S618" i="46"/>
  <c r="AG618" i="46" s="1"/>
  <c r="L98" i="46"/>
  <c r="N90" i="40"/>
  <c r="N12" i="40" s="1"/>
  <c r="S621" i="46"/>
  <c r="AG621" i="46" s="1"/>
  <c r="I606" i="46"/>
  <c r="S614" i="46"/>
  <c r="AG614" i="46" s="1"/>
  <c r="L94" i="46"/>
  <c r="I610" i="42"/>
  <c r="B90" i="42"/>
  <c r="AF621" i="43"/>
  <c r="N94" i="43"/>
  <c r="N16" i="43" s="1"/>
  <c r="N98" i="43"/>
  <c r="N20" i="43" s="1"/>
  <c r="I606" i="40"/>
  <c r="B86" i="40"/>
  <c r="N95" i="40"/>
  <c r="N17" i="40" s="1"/>
  <c r="N99" i="42"/>
  <c r="N21" i="42" s="1"/>
  <c r="N97" i="41"/>
  <c r="N19" i="41" s="1"/>
  <c r="I622" i="41"/>
  <c r="N98" i="41"/>
  <c r="N20" i="41" s="1"/>
  <c r="I617" i="40"/>
  <c r="B97" i="40"/>
  <c r="S610" i="46"/>
  <c r="AG610" i="46" s="1"/>
  <c r="L90" i="46"/>
  <c r="I618" i="40"/>
  <c r="B98" i="40"/>
  <c r="N87" i="43"/>
  <c r="N9" i="43" s="1"/>
  <c r="I622" i="40"/>
  <c r="D7" i="46"/>
  <c r="N86" i="46"/>
  <c r="N8" i="46" s="1"/>
  <c r="I90" i="46"/>
  <c r="B12" i="46"/>
  <c r="I12" i="46" s="1"/>
  <c r="I97" i="46"/>
  <c r="B19" i="46"/>
  <c r="I19" i="46" s="1"/>
  <c r="N89" i="40"/>
  <c r="N11" i="40" s="1"/>
  <c r="I605" i="41"/>
  <c r="B85" i="41"/>
  <c r="I607" i="41"/>
  <c r="B87" i="41"/>
  <c r="I615" i="41"/>
  <c r="B95" i="41"/>
  <c r="D85" i="41"/>
  <c r="N99" i="40"/>
  <c r="N21" i="40" s="1"/>
  <c r="I609" i="41"/>
  <c r="B89" i="41"/>
  <c r="I621" i="41"/>
  <c r="N95" i="43"/>
  <c r="N17" i="43" s="1"/>
  <c r="N89" i="42"/>
  <c r="N11" i="42" s="1"/>
  <c r="I605" i="40"/>
  <c r="B85" i="40"/>
  <c r="I610" i="43"/>
  <c r="B90" i="43"/>
  <c r="N95" i="42"/>
  <c r="N17" i="42" s="1"/>
  <c r="I621" i="40"/>
  <c r="I85" i="46"/>
  <c r="B7" i="46"/>
  <c r="I619" i="43"/>
  <c r="B99" i="43"/>
  <c r="N94" i="42"/>
  <c r="N16" i="42" s="1"/>
  <c r="N90" i="43"/>
  <c r="N12" i="43" s="1"/>
  <c r="I98" i="46"/>
  <c r="B20" i="46"/>
  <c r="I20" i="46" s="1"/>
  <c r="D85" i="40"/>
  <c r="N89" i="43"/>
  <c r="N11" i="43" s="1"/>
  <c r="N86" i="42"/>
  <c r="N8" i="42" s="1"/>
  <c r="N97" i="42"/>
  <c r="N19" i="42" s="1"/>
  <c r="I607" i="43"/>
  <c r="B87" i="43"/>
  <c r="D85" i="43"/>
  <c r="L86" i="46"/>
  <c r="I610" i="40"/>
  <c r="B90" i="40"/>
  <c r="I617" i="43"/>
  <c r="B97" i="43"/>
  <c r="N97" i="40"/>
  <c r="N19" i="40" s="1"/>
  <c r="I619" i="42"/>
  <c r="B99" i="42"/>
  <c r="N87" i="40"/>
  <c r="N9" i="40" s="1"/>
  <c r="I618" i="41"/>
  <c r="B98" i="41"/>
  <c r="AF621" i="40"/>
  <c r="I618" i="43"/>
  <c r="B98" i="43"/>
  <c r="I89" i="46"/>
  <c r="B11" i="46"/>
  <c r="I11" i="46" s="1"/>
  <c r="N94" i="40"/>
  <c r="N16" i="40" s="1"/>
  <c r="AF621" i="42"/>
  <c r="I614" i="43"/>
  <c r="B94" i="43"/>
  <c r="I607" i="40"/>
  <c r="B87" i="40"/>
  <c r="I610" i="41"/>
  <c r="B90" i="41"/>
  <c r="I609" i="40"/>
  <c r="B89" i="40"/>
  <c r="I614" i="41"/>
  <c r="B94" i="41"/>
  <c r="I617" i="41"/>
  <c r="B97" i="41"/>
  <c r="S605" i="46"/>
  <c r="L85" i="46"/>
  <c r="I606" i="43"/>
  <c r="B86" i="43"/>
  <c r="I615" i="40"/>
  <c r="B95" i="40"/>
  <c r="N90" i="41"/>
  <c r="N12" i="41" s="1"/>
  <c r="I619" i="40"/>
  <c r="B99" i="40"/>
  <c r="N87" i="41"/>
  <c r="N9" i="41" s="1"/>
  <c r="I607" i="42"/>
  <c r="B87" i="42"/>
  <c r="N99" i="43"/>
  <c r="N21" i="43" s="1"/>
  <c r="N99" i="41"/>
  <c r="N21" i="41" s="1"/>
  <c r="I94" i="46"/>
  <c r="B16" i="46"/>
  <c r="I16" i="46" s="1"/>
  <c r="I606" i="41"/>
  <c r="B86" i="41"/>
  <c r="N90" i="42"/>
  <c r="N12" i="42" s="1"/>
  <c r="N98" i="42"/>
  <c r="N20" i="42" s="1"/>
  <c r="N89" i="41"/>
  <c r="N11" i="41" s="1"/>
  <c r="I614" i="42"/>
  <c r="B94" i="42"/>
  <c r="I609" i="42"/>
  <c r="B89" i="42"/>
  <c r="N98" i="40"/>
  <c r="N20" i="40" s="1"/>
  <c r="N85" i="46"/>
  <c r="I615" i="43"/>
  <c r="B95" i="43"/>
  <c r="S619" i="46"/>
  <c r="AG619" i="46" s="1"/>
  <c r="I95" i="46"/>
  <c r="B17" i="46"/>
  <c r="I17" i="46" s="1"/>
  <c r="I625" i="2"/>
  <c r="E626" i="2"/>
  <c r="E105" i="2"/>
  <c r="S622" i="42"/>
  <c r="AG622" i="42" s="1"/>
  <c r="S621" i="43"/>
  <c r="AG621" i="43" s="1"/>
  <c r="S622" i="40"/>
  <c r="AG622" i="40" s="1"/>
  <c r="S606" i="46" l="1"/>
  <c r="AG606" i="46" s="1"/>
  <c r="S615" i="40"/>
  <c r="AG615" i="40" s="1"/>
  <c r="L95" i="40"/>
  <c r="I97" i="41"/>
  <c r="B19" i="41"/>
  <c r="I19" i="41" s="1"/>
  <c r="I99" i="43"/>
  <c r="B21" i="43"/>
  <c r="I21" i="43" s="1"/>
  <c r="S609" i="40"/>
  <c r="AG609" i="40" s="1"/>
  <c r="L89" i="40"/>
  <c r="S615" i="41"/>
  <c r="AG615" i="41" s="1"/>
  <c r="L95" i="41"/>
  <c r="S622" i="41"/>
  <c r="AG622" i="41" s="1"/>
  <c r="S618" i="42"/>
  <c r="AG618" i="42" s="1"/>
  <c r="L98" i="42"/>
  <c r="S605" i="41"/>
  <c r="L85" i="41"/>
  <c r="S614" i="42"/>
  <c r="AG614" i="42" s="1"/>
  <c r="L94" i="42"/>
  <c r="N7" i="46"/>
  <c r="I90" i="40"/>
  <c r="B12" i="40"/>
  <c r="I12" i="40" s="1"/>
  <c r="D7" i="41"/>
  <c r="I86" i="42"/>
  <c r="B8" i="42"/>
  <c r="I8" i="42" s="1"/>
  <c r="S95" i="46"/>
  <c r="L17" i="46"/>
  <c r="S615" i="42"/>
  <c r="AG615" i="42" s="1"/>
  <c r="L95" i="42"/>
  <c r="S618" i="40"/>
  <c r="AG618" i="40" s="1"/>
  <c r="L98" i="40"/>
  <c r="N86" i="40"/>
  <c r="N8" i="40" s="1"/>
  <c r="N86" i="41"/>
  <c r="N8" i="41" s="1"/>
  <c r="S614" i="41"/>
  <c r="AG614" i="41" s="1"/>
  <c r="L94" i="41"/>
  <c r="S607" i="43"/>
  <c r="AG607" i="43" s="1"/>
  <c r="L87" i="43"/>
  <c r="I86" i="43"/>
  <c r="B8" i="43"/>
  <c r="I8" i="43" s="1"/>
  <c r="I94" i="41"/>
  <c r="B16" i="41"/>
  <c r="I16" i="41" s="1"/>
  <c r="I94" i="43"/>
  <c r="B16" i="43"/>
  <c r="I16" i="43" s="1"/>
  <c r="I7" i="46"/>
  <c r="I90" i="43"/>
  <c r="B12" i="43"/>
  <c r="I12" i="43" s="1"/>
  <c r="I98" i="40"/>
  <c r="B20" i="40"/>
  <c r="I20" i="40" s="1"/>
  <c r="S87" i="46"/>
  <c r="L9" i="46"/>
  <c r="S9" i="46" s="1"/>
  <c r="T9" i="46" s="1"/>
  <c r="I97" i="42"/>
  <c r="B19" i="42"/>
  <c r="I19" i="42" s="1"/>
  <c r="I85" i="43"/>
  <c r="B7" i="43"/>
  <c r="I95" i="40"/>
  <c r="B17" i="40"/>
  <c r="I17" i="40" s="1"/>
  <c r="S617" i="42"/>
  <c r="AG617" i="42" s="1"/>
  <c r="L97" i="42"/>
  <c r="L86" i="40"/>
  <c r="S619" i="41"/>
  <c r="AG619" i="41" s="1"/>
  <c r="L99" i="41"/>
  <c r="S606" i="41"/>
  <c r="AG606" i="41" s="1"/>
  <c r="L86" i="41"/>
  <c r="I98" i="43"/>
  <c r="B20" i="43"/>
  <c r="I20" i="43" s="1"/>
  <c r="I99" i="42"/>
  <c r="B21" i="42"/>
  <c r="I21" i="42" s="1"/>
  <c r="S86" i="46"/>
  <c r="L8" i="46"/>
  <c r="S8" i="46" s="1"/>
  <c r="T8" i="46" s="1"/>
  <c r="I95" i="41"/>
  <c r="B17" i="41"/>
  <c r="I17" i="41" s="1"/>
  <c r="I86" i="40"/>
  <c r="B8" i="40"/>
  <c r="I8" i="40" s="1"/>
  <c r="I90" i="42"/>
  <c r="B12" i="42"/>
  <c r="I12" i="42" s="1"/>
  <c r="D7" i="42"/>
  <c r="S607" i="41"/>
  <c r="AG607" i="41" s="1"/>
  <c r="L87" i="41"/>
  <c r="S605" i="43"/>
  <c r="L85" i="43"/>
  <c r="N85" i="42"/>
  <c r="S615" i="43"/>
  <c r="AG615" i="43" s="1"/>
  <c r="L95" i="43"/>
  <c r="S614" i="43"/>
  <c r="AG614" i="43" s="1"/>
  <c r="L94" i="43"/>
  <c r="S621" i="42"/>
  <c r="AG621" i="42" s="1"/>
  <c r="S610" i="42"/>
  <c r="AG610" i="42" s="1"/>
  <c r="L90" i="42"/>
  <c r="S617" i="43"/>
  <c r="AG617" i="43" s="1"/>
  <c r="L97" i="43"/>
  <c r="S622" i="43"/>
  <c r="AG622" i="43" s="1"/>
  <c r="S607" i="40"/>
  <c r="AG607" i="40" s="1"/>
  <c r="L87" i="40"/>
  <c r="I99" i="40"/>
  <c r="B21" i="40"/>
  <c r="I21" i="40" s="1"/>
  <c r="S85" i="46"/>
  <c r="L7" i="46"/>
  <c r="I89" i="40"/>
  <c r="B11" i="40"/>
  <c r="I11" i="40" s="1"/>
  <c r="S90" i="46"/>
  <c r="L12" i="46"/>
  <c r="S12" i="46" s="1"/>
  <c r="T12" i="46" s="1"/>
  <c r="I99" i="41"/>
  <c r="B21" i="41"/>
  <c r="I21" i="41" s="1"/>
  <c r="I89" i="43"/>
  <c r="B11" i="43"/>
  <c r="I11" i="43" s="1"/>
  <c r="I94" i="40"/>
  <c r="B16" i="40"/>
  <c r="I16" i="40" s="1"/>
  <c r="N86" i="43"/>
  <c r="N8" i="43" s="1"/>
  <c r="S605" i="42"/>
  <c r="L85" i="42"/>
  <c r="S605" i="40"/>
  <c r="L85" i="40"/>
  <c r="S614" i="40"/>
  <c r="AG614" i="40" s="1"/>
  <c r="L94" i="40"/>
  <c r="S619" i="40"/>
  <c r="AG619" i="40" s="1"/>
  <c r="L99" i="40"/>
  <c r="S610" i="41"/>
  <c r="AG610" i="41" s="1"/>
  <c r="L90" i="41"/>
  <c r="S609" i="43"/>
  <c r="AG609" i="43" s="1"/>
  <c r="L89" i="43"/>
  <c r="S610" i="43"/>
  <c r="AG610" i="43" s="1"/>
  <c r="L90" i="43"/>
  <c r="S621" i="41"/>
  <c r="AG621" i="41" s="1"/>
  <c r="S619" i="43"/>
  <c r="AG619" i="43" s="1"/>
  <c r="L99" i="43"/>
  <c r="S619" i="42"/>
  <c r="AG619" i="42" s="1"/>
  <c r="L99" i="42"/>
  <c r="I89" i="42"/>
  <c r="B11" i="42"/>
  <c r="I11" i="42" s="1"/>
  <c r="D7" i="43"/>
  <c r="I85" i="40"/>
  <c r="B7" i="40"/>
  <c r="I89" i="41"/>
  <c r="B11" i="41"/>
  <c r="I11" i="41" s="1"/>
  <c r="I87" i="41"/>
  <c r="B9" i="41"/>
  <c r="I9" i="41" s="1"/>
  <c r="S94" i="46"/>
  <c r="L16" i="46"/>
  <c r="S98" i="46"/>
  <c r="L20" i="46"/>
  <c r="G626" i="4"/>
  <c r="G105" i="4"/>
  <c r="G27" i="4" s="1"/>
  <c r="I87" i="42"/>
  <c r="B9" i="42"/>
  <c r="I9" i="42" s="1"/>
  <c r="D7" i="40"/>
  <c r="S617" i="40"/>
  <c r="AG617" i="40" s="1"/>
  <c r="L97" i="40"/>
  <c r="S618" i="43"/>
  <c r="AG618" i="43" s="1"/>
  <c r="L98" i="43"/>
  <c r="N85" i="41"/>
  <c r="S617" i="41"/>
  <c r="AG617" i="41" s="1"/>
  <c r="L97" i="41"/>
  <c r="N85" i="43"/>
  <c r="S621" i="40"/>
  <c r="AG621" i="40" s="1"/>
  <c r="S607" i="42"/>
  <c r="AG607" i="42" s="1"/>
  <c r="L87" i="42"/>
  <c r="S606" i="43"/>
  <c r="AG606" i="43" s="1"/>
  <c r="L86" i="43"/>
  <c r="S606" i="42"/>
  <c r="AG606" i="42" s="1"/>
  <c r="L86" i="42"/>
  <c r="N85" i="40"/>
  <c r="E27" i="2"/>
  <c r="I105" i="2"/>
  <c r="I95" i="43"/>
  <c r="B17" i="43"/>
  <c r="I17" i="43" s="1"/>
  <c r="AG605" i="46"/>
  <c r="I90" i="41"/>
  <c r="B12" i="41"/>
  <c r="I12" i="41" s="1"/>
  <c r="I97" i="40"/>
  <c r="B19" i="40"/>
  <c r="I19" i="40" s="1"/>
  <c r="S89" i="46"/>
  <c r="L11" i="46"/>
  <c r="S11" i="46" s="1"/>
  <c r="T11" i="46" s="1"/>
  <c r="I95" i="42"/>
  <c r="B17" i="42"/>
  <c r="I17" i="42" s="1"/>
  <c r="I625" i="3"/>
  <c r="E626" i="3"/>
  <c r="E105" i="3"/>
  <c r="I87" i="40"/>
  <c r="B9" i="40"/>
  <c r="I9" i="40" s="1"/>
  <c r="S610" i="40"/>
  <c r="AG610" i="40" s="1"/>
  <c r="L90" i="40"/>
  <c r="S609" i="42"/>
  <c r="AG609" i="42" s="1"/>
  <c r="L89" i="42"/>
  <c r="S609" i="41"/>
  <c r="AG609" i="41" s="1"/>
  <c r="L89" i="41"/>
  <c r="S618" i="41"/>
  <c r="AG618" i="41" s="1"/>
  <c r="L98" i="41"/>
  <c r="I94" i="42"/>
  <c r="B16" i="42"/>
  <c r="I16" i="42" s="1"/>
  <c r="I86" i="41"/>
  <c r="B8" i="41"/>
  <c r="I8" i="41" s="1"/>
  <c r="I98" i="41"/>
  <c r="B20" i="41"/>
  <c r="I20" i="41" s="1"/>
  <c r="I97" i="43"/>
  <c r="B19" i="43"/>
  <c r="I19" i="43" s="1"/>
  <c r="I87" i="43"/>
  <c r="B9" i="43"/>
  <c r="I9" i="43" s="1"/>
  <c r="I85" i="41"/>
  <c r="B7" i="41"/>
  <c r="I98" i="42"/>
  <c r="B20" i="42"/>
  <c r="I20" i="42" s="1"/>
  <c r="S97" i="46"/>
  <c r="L19" i="46"/>
  <c r="I85" i="42"/>
  <c r="B7" i="42"/>
  <c r="I625" i="7"/>
  <c r="E626" i="7"/>
  <c r="E105" i="7"/>
  <c r="S606" i="40" l="1"/>
  <c r="AG606" i="40" s="1"/>
  <c r="I7" i="40"/>
  <c r="AG605" i="40"/>
  <c r="S87" i="41"/>
  <c r="L9" i="41"/>
  <c r="S9" i="41" s="1"/>
  <c r="T9" i="41" s="1"/>
  <c r="S98" i="41"/>
  <c r="L20" i="41"/>
  <c r="I625" i="5"/>
  <c r="E626" i="5"/>
  <c r="E105" i="5"/>
  <c r="I27" i="2"/>
  <c r="S90" i="43"/>
  <c r="L12" i="43"/>
  <c r="S12" i="43" s="1"/>
  <c r="T12" i="43" s="1"/>
  <c r="S94" i="40"/>
  <c r="L16" i="40"/>
  <c r="S90" i="42"/>
  <c r="L12" i="42"/>
  <c r="S12" i="42" s="1"/>
  <c r="T12" i="42" s="1"/>
  <c r="AG605" i="41"/>
  <c r="E27" i="7"/>
  <c r="P71" i="46"/>
  <c r="S487" i="46"/>
  <c r="N7" i="40"/>
  <c r="S98" i="43"/>
  <c r="L20" i="43"/>
  <c r="S85" i="43"/>
  <c r="L7" i="43"/>
  <c r="S87" i="43"/>
  <c r="L9" i="43"/>
  <c r="S9" i="43" s="1"/>
  <c r="T9" i="43" s="1"/>
  <c r="S98" i="42"/>
  <c r="L20" i="42"/>
  <c r="S89" i="42"/>
  <c r="L11" i="42"/>
  <c r="S11" i="42" s="1"/>
  <c r="T11" i="42" s="1"/>
  <c r="S7" i="46"/>
  <c r="S95" i="42"/>
  <c r="L17" i="42"/>
  <c r="P72" i="46"/>
  <c r="S488" i="46"/>
  <c r="S89" i="41"/>
  <c r="L11" i="41"/>
  <c r="S11" i="41" s="1"/>
  <c r="T11" i="41" s="1"/>
  <c r="N7" i="43"/>
  <c r="S89" i="43"/>
  <c r="L11" i="43"/>
  <c r="S11" i="43" s="1"/>
  <c r="T11" i="43" s="1"/>
  <c r="S85" i="40"/>
  <c r="L7" i="40"/>
  <c r="S87" i="40"/>
  <c r="L9" i="40"/>
  <c r="S9" i="40" s="1"/>
  <c r="T9" i="40" s="1"/>
  <c r="S98" i="40"/>
  <c r="L20" i="40"/>
  <c r="G626" i="7"/>
  <c r="G105" i="7"/>
  <c r="G27" i="7" s="1"/>
  <c r="S94" i="41"/>
  <c r="L16" i="41"/>
  <c r="S86" i="42"/>
  <c r="L8" i="42"/>
  <c r="S8" i="42" s="1"/>
  <c r="T8" i="42" s="1"/>
  <c r="S97" i="40"/>
  <c r="L19" i="40"/>
  <c r="S99" i="42"/>
  <c r="L21" i="42"/>
  <c r="S94" i="43"/>
  <c r="L16" i="43"/>
  <c r="AG605" i="43"/>
  <c r="L21" i="41"/>
  <c r="S99" i="41"/>
  <c r="G626" i="5"/>
  <c r="G105" i="5"/>
  <c r="G27" i="5" s="1"/>
  <c r="E27" i="3"/>
  <c r="S90" i="41"/>
  <c r="L12" i="41"/>
  <c r="S12" i="41" s="1"/>
  <c r="T12" i="41" s="1"/>
  <c r="G626" i="3"/>
  <c r="G105" i="3"/>
  <c r="G27" i="3" s="1"/>
  <c r="S86" i="43"/>
  <c r="L8" i="43"/>
  <c r="S8" i="43" s="1"/>
  <c r="T8" i="43" s="1"/>
  <c r="S97" i="41"/>
  <c r="L19" i="41"/>
  <c r="S99" i="43"/>
  <c r="L21" i="43"/>
  <c r="S85" i="42"/>
  <c r="L7" i="42"/>
  <c r="S95" i="43"/>
  <c r="L17" i="43"/>
  <c r="S86" i="40"/>
  <c r="L8" i="40"/>
  <c r="S8" i="40" s="1"/>
  <c r="T8" i="40" s="1"/>
  <c r="I7" i="43"/>
  <c r="S95" i="41"/>
  <c r="L17" i="41"/>
  <c r="S95" i="40"/>
  <c r="L17" i="40"/>
  <c r="I7" i="41"/>
  <c r="S90" i="40"/>
  <c r="L12" i="40"/>
  <c r="S12" i="40" s="1"/>
  <c r="T12" i="40" s="1"/>
  <c r="S99" i="40"/>
  <c r="L21" i="40"/>
  <c r="S97" i="43"/>
  <c r="L19" i="43"/>
  <c r="S85" i="41"/>
  <c r="L7" i="41"/>
  <c r="G626" i="6"/>
  <c r="G105" i="6"/>
  <c r="G27" i="6" s="1"/>
  <c r="S94" i="42"/>
  <c r="L16" i="42"/>
  <c r="I7" i="42"/>
  <c r="I625" i="6"/>
  <c r="E626" i="6"/>
  <c r="E105" i="6"/>
  <c r="I625" i="4"/>
  <c r="E626" i="4"/>
  <c r="E105" i="4"/>
  <c r="S87" i="42"/>
  <c r="L9" i="42"/>
  <c r="S9" i="42" s="1"/>
  <c r="T9" i="42" s="1"/>
  <c r="N7" i="41"/>
  <c r="AG605" i="42"/>
  <c r="N7" i="42"/>
  <c r="S86" i="41"/>
  <c r="L8" i="41"/>
  <c r="S8" i="41" s="1"/>
  <c r="T8" i="41" s="1"/>
  <c r="S97" i="42"/>
  <c r="L19" i="42"/>
  <c r="S89" i="40"/>
  <c r="L11" i="40"/>
  <c r="S11" i="40" s="1"/>
  <c r="T11" i="40" s="1"/>
  <c r="P72" i="43" l="1"/>
  <c r="S488" i="43"/>
  <c r="P73" i="43"/>
  <c r="S489" i="43"/>
  <c r="P73" i="42"/>
  <c r="S489" i="42"/>
  <c r="E27" i="6"/>
  <c r="I105" i="6"/>
  <c r="P72" i="41"/>
  <c r="S488" i="41"/>
  <c r="P68" i="43"/>
  <c r="S484" i="43"/>
  <c r="S485" i="41"/>
  <c r="P69" i="41"/>
  <c r="S7" i="41"/>
  <c r="P71" i="43"/>
  <c r="S487" i="43"/>
  <c r="I27" i="7"/>
  <c r="S484" i="41"/>
  <c r="P68" i="41"/>
  <c r="P71" i="40"/>
  <c r="S487" i="40"/>
  <c r="S7" i="42"/>
  <c r="I105" i="3"/>
  <c r="P68" i="40"/>
  <c r="S484" i="40"/>
  <c r="P72" i="40"/>
  <c r="S488" i="40"/>
  <c r="I27" i="3"/>
  <c r="S7" i="40"/>
  <c r="T7" i="46"/>
  <c r="S7" i="43"/>
  <c r="E27" i="5"/>
  <c r="I105" i="5"/>
  <c r="P71" i="41"/>
  <c r="S487" i="41"/>
  <c r="P73" i="40"/>
  <c r="S489" i="40"/>
  <c r="S489" i="41"/>
  <c r="P73" i="41"/>
  <c r="P19" i="46"/>
  <c r="S19" i="46" s="1"/>
  <c r="T19" i="46" s="1"/>
  <c r="S71" i="46"/>
  <c r="P20" i="46"/>
  <c r="S20" i="46" s="1"/>
  <c r="T20" i="46" s="1"/>
  <c r="S72" i="46"/>
  <c r="P69" i="40"/>
  <c r="S485" i="40"/>
  <c r="P69" i="42"/>
  <c r="S485" i="42"/>
  <c r="E27" i="4"/>
  <c r="I105" i="4"/>
  <c r="P72" i="42"/>
  <c r="S488" i="42"/>
  <c r="P68" i="42"/>
  <c r="S484" i="42"/>
  <c r="P69" i="43"/>
  <c r="S485" i="43"/>
  <c r="P71" i="42"/>
  <c r="S487" i="42"/>
  <c r="I105" i="7"/>
  <c r="P17" i="43" l="1"/>
  <c r="S17" i="43" s="1"/>
  <c r="T17" i="43" s="1"/>
  <c r="S69" i="43"/>
  <c r="I27" i="4"/>
  <c r="P20" i="40"/>
  <c r="S20" i="40" s="1"/>
  <c r="T20" i="40" s="1"/>
  <c r="S72" i="40"/>
  <c r="T7" i="42"/>
  <c r="P17" i="41"/>
  <c r="S17" i="41" s="1"/>
  <c r="T17" i="41" s="1"/>
  <c r="S69" i="41"/>
  <c r="P20" i="42"/>
  <c r="S20" i="42" s="1"/>
  <c r="T20" i="42" s="1"/>
  <c r="S72" i="42"/>
  <c r="P19" i="41"/>
  <c r="S19" i="41" s="1"/>
  <c r="T19" i="41" s="1"/>
  <c r="S71" i="41"/>
  <c r="P21" i="43"/>
  <c r="S73" i="43"/>
  <c r="P21" i="42"/>
  <c r="S73" i="42"/>
  <c r="P17" i="42"/>
  <c r="S17" i="42" s="1"/>
  <c r="T17" i="42" s="1"/>
  <c r="S69" i="42"/>
  <c r="T7" i="40"/>
  <c r="P16" i="42"/>
  <c r="S16" i="42" s="1"/>
  <c r="T16" i="42" s="1"/>
  <c r="S68" i="42"/>
  <c r="P16" i="40"/>
  <c r="S68" i="40"/>
  <c r="P20" i="43"/>
  <c r="S20" i="43" s="1"/>
  <c r="T20" i="43" s="1"/>
  <c r="S72" i="43"/>
  <c r="P17" i="40"/>
  <c r="S17" i="40" s="1"/>
  <c r="T17" i="40" s="1"/>
  <c r="S69" i="40"/>
  <c r="P21" i="41"/>
  <c r="S21" i="41" s="1"/>
  <c r="T21" i="41" s="1"/>
  <c r="S73" i="41"/>
  <c r="I27" i="5"/>
  <c r="P19" i="40"/>
  <c r="S19" i="40" s="1"/>
  <c r="T19" i="40" s="1"/>
  <c r="S71" i="40"/>
  <c r="P19" i="43"/>
  <c r="S19" i="43" s="1"/>
  <c r="T19" i="43" s="1"/>
  <c r="S71" i="43"/>
  <c r="P16" i="43"/>
  <c r="S16" i="43" s="1"/>
  <c r="T16" i="43" s="1"/>
  <c r="S68" i="43"/>
  <c r="P21" i="40"/>
  <c r="S21" i="40" s="1"/>
  <c r="T21" i="40" s="1"/>
  <c r="S73" i="40"/>
  <c r="I27" i="6"/>
  <c r="P19" i="42"/>
  <c r="S19" i="42" s="1"/>
  <c r="T19" i="42" s="1"/>
  <c r="S71" i="42"/>
  <c r="T7" i="43"/>
  <c r="P16" i="41"/>
  <c r="S68" i="41"/>
  <c r="T7" i="41"/>
  <c r="P20" i="41"/>
  <c r="S20" i="41" s="1"/>
  <c r="T20" i="41" s="1"/>
  <c r="S72" i="41"/>
  <c r="S21" i="43" l="1"/>
  <c r="T21" i="43" s="1"/>
  <c r="S16" i="40"/>
  <c r="S16" i="41"/>
  <c r="S21" i="42"/>
  <c r="T21" i="42" s="1"/>
  <c r="T16" i="40" l="1"/>
  <c r="T16" i="41"/>
  <c r="I616" i="1" l="1"/>
  <c r="E626" i="1"/>
  <c r="E96" i="1"/>
  <c r="G626" i="1"/>
  <c r="G96" i="1"/>
  <c r="G18" i="1" s="1"/>
  <c r="G626" i="32"/>
  <c r="G96" i="32"/>
  <c r="G18" i="32" l="1"/>
  <c r="G626" i="8"/>
  <c r="G96" i="8"/>
  <c r="G18" i="8" s="1"/>
  <c r="G626" i="34"/>
  <c r="G96" i="34"/>
  <c r="I616" i="8"/>
  <c r="E626" i="8"/>
  <c r="E96" i="8"/>
  <c r="I96" i="1"/>
  <c r="E18" i="1"/>
  <c r="I18" i="1" s="1"/>
  <c r="I616" i="34"/>
  <c r="E626" i="34"/>
  <c r="E96" i="34"/>
  <c r="I616" i="32" l="1"/>
  <c r="E626" i="32"/>
  <c r="E96" i="32"/>
  <c r="G18" i="34"/>
  <c r="I96" i="8"/>
  <c r="E18" i="8"/>
  <c r="I18" i="8" s="1"/>
  <c r="E18" i="34"/>
  <c r="I18" i="34" s="1"/>
  <c r="I96" i="34"/>
  <c r="B626" i="34" l="1"/>
  <c r="B626" i="32"/>
  <c r="G626" i="35"/>
  <c r="G96" i="35"/>
  <c r="I616" i="35"/>
  <c r="E626" i="35"/>
  <c r="E96" i="35"/>
  <c r="B626" i="1"/>
  <c r="I96" i="32"/>
  <c r="E18" i="32"/>
  <c r="I18" i="32" s="1"/>
  <c r="B626" i="35"/>
  <c r="I96" i="35" l="1"/>
  <c r="E18" i="35"/>
  <c r="G626" i="36"/>
  <c r="G96" i="36"/>
  <c r="B626" i="8"/>
  <c r="I622" i="32"/>
  <c r="G18" i="35"/>
  <c r="I621" i="36"/>
  <c r="D626" i="34"/>
  <c r="D627" i="34" s="1"/>
  <c r="B626" i="36"/>
  <c r="I616" i="36"/>
  <c r="E626" i="36"/>
  <c r="E96" i="36"/>
  <c r="I621" i="34"/>
  <c r="I626" i="34" s="1"/>
  <c r="B627" i="34" s="1"/>
  <c r="I626" i="36" l="1"/>
  <c r="B627" i="36" s="1"/>
  <c r="G18" i="36"/>
  <c r="D626" i="35"/>
  <c r="I621" i="35"/>
  <c r="I626" i="35" s="1"/>
  <c r="I622" i="34"/>
  <c r="G627" i="36"/>
  <c r="C627" i="36"/>
  <c r="F627" i="36"/>
  <c r="I627" i="36"/>
  <c r="H627" i="36"/>
  <c r="I18" i="35"/>
  <c r="D626" i="32"/>
  <c r="I621" i="32"/>
  <c r="I626" i="32" s="1"/>
  <c r="I622" i="35"/>
  <c r="I622" i="36"/>
  <c r="E18" i="36"/>
  <c r="I18" i="36" s="1"/>
  <c r="I96" i="36"/>
  <c r="D626" i="36"/>
  <c r="D627" i="36" s="1"/>
  <c r="G627" i="34"/>
  <c r="F627" i="34"/>
  <c r="I627" i="34"/>
  <c r="H627" i="34"/>
  <c r="C627" i="34"/>
  <c r="E627" i="34"/>
  <c r="E627" i="36"/>
  <c r="D627" i="32" l="1"/>
  <c r="B627" i="35"/>
  <c r="F627" i="35"/>
  <c r="I627" i="35"/>
  <c r="C627" i="35"/>
  <c r="H627" i="35"/>
  <c r="E627" i="35"/>
  <c r="G627" i="35"/>
  <c r="D627" i="35"/>
  <c r="G627" i="32"/>
  <c r="I627" i="32"/>
  <c r="F627" i="32"/>
  <c r="H627" i="32"/>
  <c r="C627" i="32"/>
  <c r="E627" i="32"/>
  <c r="B627" i="32"/>
  <c r="I645" i="46" l="1"/>
  <c r="B99" i="46"/>
  <c r="S645" i="46" l="1"/>
  <c r="L99" i="46"/>
  <c r="I99" i="46"/>
  <c r="B21" i="46"/>
  <c r="I21" i="46" s="1"/>
  <c r="S99" i="46" l="1"/>
  <c r="L21" i="46"/>
  <c r="S482" i="47" l="1"/>
  <c r="P66" i="47"/>
  <c r="P14" i="47" l="1"/>
  <c r="S66" i="47"/>
  <c r="S14" i="47" l="1"/>
  <c r="S489" i="47"/>
  <c r="S496" i="47" s="1"/>
  <c r="P73" i="47"/>
  <c r="P496" i="47"/>
  <c r="N497" i="47" l="1"/>
  <c r="M497" i="47"/>
  <c r="Q497" i="47"/>
  <c r="O497" i="47"/>
  <c r="L497" i="47"/>
  <c r="P497" i="47"/>
  <c r="R497" i="47"/>
  <c r="S73" i="47"/>
  <c r="S80" i="47" s="1"/>
  <c r="P21" i="47"/>
  <c r="P80" i="47"/>
  <c r="T14" i="47"/>
  <c r="Q81" i="47" l="1"/>
  <c r="P81" i="47"/>
  <c r="N81" i="47"/>
  <c r="O81" i="47"/>
  <c r="M81" i="47"/>
  <c r="R81" i="47"/>
  <c r="L81" i="47"/>
  <c r="S497" i="47"/>
  <c r="S21" i="47"/>
  <c r="T21" i="47" s="1"/>
  <c r="P28" i="47"/>
  <c r="S81" i="47" l="1"/>
  <c r="P96" i="46" l="1"/>
  <c r="P106" i="46" s="1"/>
  <c r="P600" i="46"/>
  <c r="S590" i="46"/>
  <c r="S485" i="46" l="1"/>
  <c r="P69" i="46"/>
  <c r="S484" i="46"/>
  <c r="P68" i="46"/>
  <c r="P17" i="46" l="1"/>
  <c r="S17" i="46" s="1"/>
  <c r="T17" i="46" s="1"/>
  <c r="S69" i="46"/>
  <c r="P16" i="46"/>
  <c r="S16" i="46" s="1"/>
  <c r="T16" i="46" s="1"/>
  <c r="S68" i="46"/>
  <c r="S481" i="46" l="1"/>
  <c r="P65" i="46"/>
  <c r="P13" i="46" l="1"/>
  <c r="S65" i="46"/>
  <c r="S13" i="46" l="1"/>
  <c r="T13" i="46" l="1"/>
  <c r="S482" i="46" l="1"/>
  <c r="P66" i="46"/>
  <c r="P14" i="46" l="1"/>
  <c r="S66" i="46"/>
  <c r="P73" i="46"/>
  <c r="S489" i="46"/>
  <c r="P21" i="46" l="1"/>
  <c r="S21" i="46" s="1"/>
  <c r="T21" i="46" s="1"/>
  <c r="S73" i="46"/>
  <c r="S14" i="46"/>
  <c r="T14" i="46" l="1"/>
  <c r="I645" i="51" l="1"/>
  <c r="B99" i="51"/>
  <c r="B21" i="51" l="1"/>
  <c r="I21" i="51" s="1"/>
  <c r="I99" i="51"/>
  <c r="S645" i="51"/>
  <c r="L99" i="51"/>
  <c r="S99" i="51" l="1"/>
  <c r="L21" i="51"/>
  <c r="S485" i="50" l="1"/>
  <c r="P69" i="50"/>
  <c r="P96" i="50"/>
  <c r="P106" i="50" s="1"/>
  <c r="P600" i="50"/>
  <c r="S590" i="50"/>
  <c r="S484" i="50"/>
  <c r="P68" i="50"/>
  <c r="S68" i="50" l="1"/>
  <c r="P16" i="50"/>
  <c r="S16" i="50" s="1"/>
  <c r="T16" i="50" s="1"/>
  <c r="P17" i="50"/>
  <c r="S17" i="50" s="1"/>
  <c r="T17" i="50" s="1"/>
  <c r="S69" i="50"/>
  <c r="P70" i="50"/>
  <c r="S486" i="50"/>
  <c r="P18" i="50" l="1"/>
  <c r="S70" i="50"/>
  <c r="P65" i="50" l="1"/>
  <c r="S481" i="50"/>
  <c r="P13" i="50" l="1"/>
  <c r="S65" i="50"/>
  <c r="S13" i="50" l="1"/>
  <c r="T13" i="50" l="1"/>
  <c r="S482" i="50" l="1"/>
  <c r="P66" i="50"/>
  <c r="S489" i="50" l="1"/>
  <c r="P73" i="50"/>
  <c r="P496" i="50"/>
  <c r="P14" i="50"/>
  <c r="S66" i="50"/>
  <c r="P80" i="50"/>
  <c r="S496" i="50"/>
  <c r="R497" i="50" l="1"/>
  <c r="L497" i="50"/>
  <c r="O497" i="50"/>
  <c r="P497" i="50"/>
  <c r="N497" i="50"/>
  <c r="M497" i="50"/>
  <c r="Q497" i="50"/>
  <c r="S14" i="50"/>
  <c r="P21" i="50"/>
  <c r="S21" i="50" s="1"/>
  <c r="T21" i="50" s="1"/>
  <c r="S73" i="50"/>
  <c r="S80" i="50" s="1"/>
  <c r="R81" i="50" l="1"/>
  <c r="M81" i="50"/>
  <c r="L81" i="50"/>
  <c r="O81" i="50"/>
  <c r="Q81" i="50"/>
  <c r="N81" i="50"/>
  <c r="P81" i="50"/>
  <c r="S497" i="50"/>
  <c r="P28" i="50"/>
  <c r="T14" i="50"/>
  <c r="S81" i="50" l="1"/>
  <c r="S485" i="51" l="1"/>
  <c r="P69" i="51"/>
  <c r="S69" i="51" l="1"/>
  <c r="P17" i="51"/>
  <c r="S17" i="51" s="1"/>
  <c r="T17" i="51" s="1"/>
  <c r="S484" i="51"/>
  <c r="P68" i="51"/>
  <c r="S68" i="51" l="1"/>
  <c r="P16" i="51"/>
  <c r="S16" i="51" s="1"/>
  <c r="T16" i="51" s="1"/>
  <c r="P96" i="51" l="1"/>
  <c r="P106" i="51" s="1"/>
  <c r="P600" i="51"/>
  <c r="S590" i="51"/>
  <c r="S486" i="51" l="1"/>
  <c r="P70" i="51"/>
  <c r="S70" i="51" l="1"/>
  <c r="P18" i="51"/>
  <c r="S482" i="51" l="1"/>
  <c r="P66" i="51"/>
  <c r="S66" i="51" l="1"/>
  <c r="P14" i="51"/>
  <c r="S14" i="51" s="1"/>
  <c r="T14" i="51" s="1"/>
  <c r="S481" i="51" l="1"/>
  <c r="P65" i="51"/>
  <c r="P496" i="51"/>
  <c r="S489" i="51"/>
  <c r="P73" i="51"/>
  <c r="S73" i="51" l="1"/>
  <c r="P21" i="51"/>
  <c r="S21" i="51" s="1"/>
  <c r="T21" i="51" s="1"/>
  <c r="S65" i="51"/>
  <c r="S80" i="51" s="1"/>
  <c r="P13" i="51"/>
  <c r="P80" i="51"/>
  <c r="S496" i="51"/>
  <c r="N497" i="51" l="1"/>
  <c r="P497" i="51"/>
  <c r="L497" i="51"/>
  <c r="O497" i="51"/>
  <c r="Q497" i="51"/>
  <c r="M497" i="51"/>
  <c r="R497" i="51"/>
  <c r="P28" i="51"/>
  <c r="S13" i="51"/>
  <c r="O81" i="51"/>
  <c r="P81" i="51"/>
  <c r="M81" i="51"/>
  <c r="Q81" i="51"/>
  <c r="R81" i="51"/>
  <c r="N81" i="51"/>
  <c r="L81" i="51"/>
  <c r="S81" i="51" s="1"/>
  <c r="S497" i="51" l="1"/>
  <c r="T13" i="51"/>
  <c r="P68" i="48" l="1"/>
  <c r="S484" i="48"/>
  <c r="P96" i="48" l="1"/>
  <c r="P600" i="48"/>
  <c r="S590" i="48"/>
  <c r="P69" i="48"/>
  <c r="S485" i="48"/>
  <c r="P16" i="48"/>
  <c r="S16" i="48" s="1"/>
  <c r="T16" i="48" s="1"/>
  <c r="S68" i="48"/>
  <c r="P70" i="48" l="1"/>
  <c r="S486" i="48"/>
  <c r="P17" i="48"/>
  <c r="S17" i="48" s="1"/>
  <c r="T17" i="48" s="1"/>
  <c r="S69" i="48"/>
  <c r="P106" i="48"/>
  <c r="P18" i="48" l="1"/>
  <c r="S70" i="48"/>
  <c r="P65" i="48" l="1"/>
  <c r="S481" i="48"/>
  <c r="P13" i="48" l="1"/>
  <c r="S65" i="48"/>
  <c r="S13" i="48" l="1"/>
  <c r="T13" i="48" l="1"/>
  <c r="P66" i="48" l="1"/>
  <c r="S482" i="48"/>
  <c r="P496" i="48"/>
  <c r="P73" i="48" l="1"/>
  <c r="S489" i="48"/>
  <c r="S496" i="48" s="1"/>
  <c r="P14" i="48"/>
  <c r="S66" i="48"/>
  <c r="S14" i="48" l="1"/>
  <c r="N497" i="48"/>
  <c r="L497" i="48"/>
  <c r="R497" i="48"/>
  <c r="M497" i="48"/>
  <c r="Q497" i="48"/>
  <c r="O497" i="48"/>
  <c r="P497" i="48"/>
  <c r="P80" i="48"/>
  <c r="P21" i="48"/>
  <c r="S21" i="48" s="1"/>
  <c r="T21" i="48" s="1"/>
  <c r="S73" i="48"/>
  <c r="S80" i="48" s="1"/>
  <c r="S497" i="48" l="1"/>
  <c r="P81" i="48"/>
  <c r="L81" i="48"/>
  <c r="N81" i="48"/>
  <c r="Q81" i="48"/>
  <c r="M81" i="48"/>
  <c r="R81" i="48"/>
  <c r="O81" i="48"/>
  <c r="P28" i="48"/>
  <c r="T14" i="48"/>
  <c r="S81" i="48" l="1"/>
  <c r="S485" i="52" l="1"/>
  <c r="P69" i="52"/>
  <c r="S69" i="52" l="1"/>
  <c r="P17" i="52"/>
  <c r="S17" i="52" s="1"/>
  <c r="T17" i="52" s="1"/>
  <c r="P68" i="52" l="1"/>
  <c r="S484" i="52"/>
  <c r="P96" i="52" l="1"/>
  <c r="P600" i="52"/>
  <c r="S590" i="52"/>
  <c r="P16" i="52"/>
  <c r="S16" i="52" s="1"/>
  <c r="T16" i="52" s="1"/>
  <c r="S68" i="52"/>
  <c r="P70" i="52" l="1"/>
  <c r="S486" i="52"/>
  <c r="P106" i="52"/>
  <c r="S70" i="52" l="1"/>
  <c r="P18" i="52"/>
  <c r="S482" i="52" l="1"/>
  <c r="P66" i="52"/>
  <c r="S66" i="52" l="1"/>
  <c r="P14" i="52"/>
  <c r="S14" i="52" s="1"/>
  <c r="T14" i="52" s="1"/>
  <c r="S489" i="52" l="1"/>
  <c r="P73" i="52"/>
  <c r="S481" i="52" l="1"/>
  <c r="P496" i="52"/>
  <c r="P65" i="52"/>
  <c r="P80" i="52"/>
  <c r="P21" i="52"/>
  <c r="S21" i="52" s="1"/>
  <c r="T21" i="52" s="1"/>
  <c r="S73" i="52"/>
  <c r="S496" i="52"/>
  <c r="O497" i="52" l="1"/>
  <c r="Q497" i="52"/>
  <c r="R497" i="52"/>
  <c r="P497" i="52"/>
  <c r="M497" i="52"/>
  <c r="N497" i="52"/>
  <c r="L497" i="52"/>
  <c r="S497" i="52" s="1"/>
  <c r="S80" i="52"/>
  <c r="S65" i="52"/>
  <c r="P13" i="52"/>
  <c r="L81" i="52" l="1"/>
  <c r="N81" i="52"/>
  <c r="P81" i="52"/>
  <c r="M81" i="52"/>
  <c r="Q81" i="52"/>
  <c r="R81" i="52"/>
  <c r="O81" i="52"/>
  <c r="P28" i="52"/>
  <c r="S13" i="52"/>
  <c r="T13" i="52" l="1"/>
  <c r="S81" i="52"/>
  <c r="W626" i="55"/>
  <c r="X626" i="55" l="1"/>
  <c r="W626" i="54"/>
  <c r="W626" i="53"/>
  <c r="Y626" i="54"/>
  <c r="AA626" i="54"/>
  <c r="AB626" i="55"/>
  <c r="X626" i="53"/>
  <c r="AB626" i="54"/>
  <c r="Y626" i="55"/>
  <c r="Y626" i="53"/>
  <c r="Z626" i="55"/>
  <c r="AA626" i="53"/>
  <c r="AC626" i="55"/>
  <c r="X626" i="54"/>
  <c r="AC626" i="53"/>
  <c r="AA626" i="55"/>
  <c r="Z626" i="54"/>
  <c r="D626" i="55" l="1"/>
  <c r="D96" i="55"/>
  <c r="V626" i="54"/>
  <c r="V626" i="53"/>
  <c r="AB626" i="53"/>
  <c r="Z626" i="53"/>
  <c r="D626" i="53"/>
  <c r="D96" i="53"/>
  <c r="AC626" i="54"/>
  <c r="V626" i="55"/>
  <c r="D626" i="54"/>
  <c r="D96" i="54"/>
  <c r="AA626" i="52"/>
  <c r="AD626" i="54"/>
  <c r="AC626" i="52"/>
  <c r="AD626" i="53"/>
  <c r="AD626" i="55"/>
  <c r="Y626" i="52"/>
  <c r="G626" i="53" l="1"/>
  <c r="G96" i="53"/>
  <c r="G626" i="54"/>
  <c r="G96" i="54"/>
  <c r="D18" i="54"/>
  <c r="B626" i="54"/>
  <c r="B96" i="54"/>
  <c r="N626" i="53"/>
  <c r="W630" i="53" s="1"/>
  <c r="N96" i="53"/>
  <c r="I616" i="55"/>
  <c r="I626" i="55" s="1"/>
  <c r="B626" i="55"/>
  <c r="B96" i="55"/>
  <c r="AF616" i="54"/>
  <c r="AF626" i="54" s="1"/>
  <c r="AF616" i="55"/>
  <c r="AF626" i="55" s="1"/>
  <c r="D18" i="55"/>
  <c r="N626" i="55"/>
  <c r="W630" i="55" s="1"/>
  <c r="N96" i="55"/>
  <c r="E626" i="55"/>
  <c r="E96" i="55"/>
  <c r="N626" i="54"/>
  <c r="W630" i="54" s="1"/>
  <c r="N96" i="54"/>
  <c r="G626" i="55"/>
  <c r="G96" i="55"/>
  <c r="B626" i="53"/>
  <c r="B96" i="53"/>
  <c r="D18" i="53"/>
  <c r="AF616" i="53"/>
  <c r="AF626" i="53" s="1"/>
  <c r="AB626" i="52"/>
  <c r="I616" i="54"/>
  <c r="I626" i="54" s="1"/>
  <c r="Z626" i="52"/>
  <c r="H627" i="54" l="1"/>
  <c r="G627" i="54"/>
  <c r="B627" i="54"/>
  <c r="D627" i="54"/>
  <c r="C627" i="54"/>
  <c r="F627" i="54"/>
  <c r="Q626" i="55"/>
  <c r="AB630" i="55" s="1"/>
  <c r="Q96" i="55"/>
  <c r="O626" i="55"/>
  <c r="Y630" i="55" s="1"/>
  <c r="O96" i="55"/>
  <c r="N18" i="55"/>
  <c r="G18" i="55"/>
  <c r="I96" i="55"/>
  <c r="B18" i="55"/>
  <c r="L626" i="54"/>
  <c r="V630" i="54" s="1"/>
  <c r="L96" i="54"/>
  <c r="H627" i="55"/>
  <c r="F627" i="55"/>
  <c r="D627" i="55"/>
  <c r="G627" i="55"/>
  <c r="E627" i="55"/>
  <c r="C627" i="55"/>
  <c r="B627" i="55"/>
  <c r="G18" i="54"/>
  <c r="Q626" i="53"/>
  <c r="AB630" i="53" s="1"/>
  <c r="Q96" i="53"/>
  <c r="S616" i="55"/>
  <c r="L626" i="55"/>
  <c r="V630" i="55" s="1"/>
  <c r="L96" i="55"/>
  <c r="N18" i="54"/>
  <c r="N18" i="53"/>
  <c r="Q626" i="54"/>
  <c r="AB630" i="54" s="1"/>
  <c r="Q96" i="54"/>
  <c r="E626" i="54"/>
  <c r="E627" i="54" s="1"/>
  <c r="E96" i="54"/>
  <c r="AF631" i="55"/>
  <c r="G18" i="53"/>
  <c r="L626" i="53"/>
  <c r="V630" i="53" s="1"/>
  <c r="L96" i="53"/>
  <c r="B18" i="53"/>
  <c r="E18" i="55"/>
  <c r="AF631" i="54"/>
  <c r="I96" i="54"/>
  <c r="B18" i="54"/>
  <c r="S616" i="54"/>
  <c r="I627" i="55" l="1"/>
  <c r="AG616" i="54"/>
  <c r="S626" i="54"/>
  <c r="I18" i="54"/>
  <c r="E18" i="54"/>
  <c r="S96" i="55"/>
  <c r="L18" i="55"/>
  <c r="E626" i="53"/>
  <c r="E96" i="53"/>
  <c r="I616" i="53"/>
  <c r="I626" i="53" s="1"/>
  <c r="L18" i="53"/>
  <c r="G626" i="52"/>
  <c r="G96" i="52"/>
  <c r="Q18" i="54"/>
  <c r="AG616" i="55"/>
  <c r="S626" i="55"/>
  <c r="L18" i="54"/>
  <c r="Q18" i="53"/>
  <c r="O18" i="55"/>
  <c r="I627" i="54"/>
  <c r="O626" i="54"/>
  <c r="Y630" i="54" s="1"/>
  <c r="O96" i="54"/>
  <c r="I18" i="55"/>
  <c r="Q18" i="55"/>
  <c r="AC626" i="51"/>
  <c r="AB626" i="51"/>
  <c r="AA626" i="51"/>
  <c r="O18" i="54" l="1"/>
  <c r="E18" i="53"/>
  <c r="I18" i="53" s="1"/>
  <c r="I96" i="53"/>
  <c r="G18" i="52"/>
  <c r="O626" i="53"/>
  <c r="Y630" i="53" s="1"/>
  <c r="O96" i="53"/>
  <c r="S616" i="53"/>
  <c r="Q626" i="52"/>
  <c r="AB630" i="52" s="1"/>
  <c r="Q96" i="52"/>
  <c r="S18" i="54"/>
  <c r="S18" i="55"/>
  <c r="S96" i="54"/>
  <c r="D627" i="53"/>
  <c r="B627" i="53"/>
  <c r="H627" i="53"/>
  <c r="E627" i="53"/>
  <c r="C627" i="53"/>
  <c r="F627" i="53"/>
  <c r="G627" i="53"/>
  <c r="AF631" i="53"/>
  <c r="L627" i="55"/>
  <c r="P627" i="55"/>
  <c r="R627" i="55"/>
  <c r="Q627" i="55"/>
  <c r="O627" i="55"/>
  <c r="M627" i="55"/>
  <c r="AG626" i="55"/>
  <c r="N627" i="55"/>
  <c r="AF630" i="55"/>
  <c r="M627" i="54"/>
  <c r="AG626" i="54"/>
  <c r="R627" i="54"/>
  <c r="O627" i="54"/>
  <c r="N627" i="54"/>
  <c r="L627" i="54"/>
  <c r="Q627" i="54"/>
  <c r="P627" i="54"/>
  <c r="AF630" i="54"/>
  <c r="Z626" i="51"/>
  <c r="Y626" i="51"/>
  <c r="S627" i="55" l="1"/>
  <c r="I627" i="53"/>
  <c r="T18" i="54"/>
  <c r="S627" i="54"/>
  <c r="Q18" i="52"/>
  <c r="AG616" i="53"/>
  <c r="S626" i="53"/>
  <c r="G626" i="51"/>
  <c r="G96" i="51"/>
  <c r="T18" i="55"/>
  <c r="O18" i="53"/>
  <c r="Q626" i="51" l="1"/>
  <c r="AB630" i="51" s="1"/>
  <c r="Q96" i="51"/>
  <c r="Q627" i="53"/>
  <c r="P627" i="53"/>
  <c r="O627" i="53"/>
  <c r="M627" i="53"/>
  <c r="R627" i="53"/>
  <c r="N627" i="53"/>
  <c r="L627" i="53"/>
  <c r="AG626" i="53"/>
  <c r="AF630" i="53"/>
  <c r="G18" i="51"/>
  <c r="Q18" i="51" l="1"/>
  <c r="S627" i="53"/>
  <c r="Y626" i="48" l="1"/>
  <c r="AA626" i="48"/>
  <c r="Z626" i="48"/>
  <c r="AC626" i="48" l="1"/>
  <c r="AB626" i="48"/>
  <c r="G626" i="48" l="1"/>
  <c r="G96" i="48"/>
  <c r="AA626" i="41"/>
  <c r="Q626" i="48" l="1"/>
  <c r="AB630" i="48" s="1"/>
  <c r="Q96" i="48"/>
  <c r="G18" i="48"/>
  <c r="AC626" i="41"/>
  <c r="AB626" i="41"/>
  <c r="Q18" i="48" l="1"/>
  <c r="Y626" i="41"/>
  <c r="Z626" i="41"/>
  <c r="G626" i="41" l="1"/>
  <c r="G96" i="41"/>
  <c r="Q626" i="41" l="1"/>
  <c r="AB630" i="41" s="1"/>
  <c r="Q96" i="41"/>
  <c r="G18" i="41"/>
  <c r="Y626" i="42"/>
  <c r="AA626" i="42"/>
  <c r="AC626" i="42"/>
  <c r="Q18" i="41" l="1"/>
  <c r="AB626" i="42"/>
  <c r="Z626" i="42"/>
  <c r="G626" i="42" l="1"/>
  <c r="G96" i="42"/>
  <c r="G18" i="42" l="1"/>
  <c r="Q626" i="42"/>
  <c r="AB630" i="42" s="1"/>
  <c r="Q96" i="42"/>
  <c r="Q18" i="42" l="1"/>
  <c r="AC626" i="47" l="1"/>
  <c r="AA626" i="47"/>
  <c r="AB626" i="47" l="1"/>
  <c r="Y626" i="47"/>
  <c r="Z626" i="47"/>
  <c r="G626" i="47" l="1"/>
  <c r="G96" i="47"/>
  <c r="Q626" i="47" l="1"/>
  <c r="AB630" i="47" s="1"/>
  <c r="Q96" i="47"/>
  <c r="G18" i="47"/>
  <c r="Q18" i="47" l="1"/>
  <c r="Z626" i="40"/>
  <c r="AB626" i="40"/>
  <c r="AC626" i="46"/>
  <c r="AA626" i="46"/>
  <c r="AA626" i="40"/>
  <c r="Z626" i="46"/>
  <c r="AC626" i="40"/>
  <c r="Y626" i="46" l="1"/>
  <c r="AB626" i="46"/>
  <c r="Y626" i="40"/>
  <c r="G626" i="40" l="1"/>
  <c r="G96" i="40"/>
  <c r="G18" i="40" l="1"/>
  <c r="G626" i="46"/>
  <c r="G96" i="46"/>
  <c r="Q626" i="40"/>
  <c r="AB630" i="40" s="1"/>
  <c r="Q96" i="40"/>
  <c r="Q18" i="40" l="1"/>
  <c r="G18" i="46"/>
  <c r="Q626" i="46"/>
  <c r="AB630" i="46" s="1"/>
  <c r="Q96" i="46"/>
  <c r="Q18" i="46" l="1"/>
  <c r="X626" i="52" l="1"/>
  <c r="W626" i="52"/>
  <c r="D626" i="52" l="1"/>
  <c r="D96" i="52"/>
  <c r="V626" i="52"/>
  <c r="B626" i="52" l="1"/>
  <c r="B96" i="52"/>
  <c r="N626" i="52"/>
  <c r="W630" i="52" s="1"/>
  <c r="N96" i="52"/>
  <c r="D18" i="52"/>
  <c r="N18" i="52" l="1"/>
  <c r="E626" i="52"/>
  <c r="E96" i="52"/>
  <c r="B18" i="52"/>
  <c r="L626" i="52"/>
  <c r="V630" i="52" s="1"/>
  <c r="L96" i="52"/>
  <c r="AD626" i="52"/>
  <c r="AF616" i="52"/>
  <c r="AF626" i="52" s="1"/>
  <c r="I616" i="52"/>
  <c r="I626" i="52" s="1"/>
  <c r="X626" i="51"/>
  <c r="B627" i="52" l="1"/>
  <c r="F627" i="52"/>
  <c r="G627" i="52"/>
  <c r="H627" i="52"/>
  <c r="D627" i="52"/>
  <c r="C627" i="52"/>
  <c r="I96" i="52"/>
  <c r="E18" i="52"/>
  <c r="AF631" i="52"/>
  <c r="E627" i="52"/>
  <c r="O626" i="52"/>
  <c r="Y630" i="52" s="1"/>
  <c r="O96" i="52"/>
  <c r="L18" i="52"/>
  <c r="W626" i="51"/>
  <c r="S616" i="52"/>
  <c r="O18" i="52" l="1"/>
  <c r="D96" i="51"/>
  <c r="D626" i="51"/>
  <c r="S96" i="52"/>
  <c r="I627" i="52"/>
  <c r="AG616" i="52"/>
  <c r="S626" i="52"/>
  <c r="S18" i="52"/>
  <c r="I18" i="52"/>
  <c r="V626" i="51" l="1"/>
  <c r="T18" i="52"/>
  <c r="D18" i="51"/>
  <c r="N96" i="51"/>
  <c r="N626" i="51"/>
  <c r="W630" i="51" s="1"/>
  <c r="Q627" i="52"/>
  <c r="AG626" i="52"/>
  <c r="O627" i="52"/>
  <c r="L627" i="52"/>
  <c r="P627" i="52"/>
  <c r="M627" i="52"/>
  <c r="N627" i="52"/>
  <c r="R627" i="52"/>
  <c r="AF630" i="52"/>
  <c r="AD626" i="51"/>
  <c r="S627" i="52" l="1"/>
  <c r="B96" i="51"/>
  <c r="B626" i="51"/>
  <c r="N18" i="51"/>
  <c r="AF616" i="51"/>
  <c r="AF626" i="51" s="1"/>
  <c r="W626" i="50"/>
  <c r="I616" i="51"/>
  <c r="I626" i="51" s="1"/>
  <c r="AF631" i="51" l="1"/>
  <c r="B627" i="51"/>
  <c r="F627" i="51"/>
  <c r="C627" i="51"/>
  <c r="D627" i="51"/>
  <c r="G627" i="51"/>
  <c r="H627" i="51"/>
  <c r="L96" i="51"/>
  <c r="L626" i="51"/>
  <c r="V630" i="51" s="1"/>
  <c r="B18" i="51"/>
  <c r="E626" i="51"/>
  <c r="E627" i="51" s="1"/>
  <c r="E96" i="51"/>
  <c r="I96" i="51" l="1"/>
  <c r="E18" i="51"/>
  <c r="I627" i="51"/>
  <c r="L18" i="51"/>
  <c r="I18" i="51" l="1"/>
  <c r="O626" i="51"/>
  <c r="Y630" i="51" s="1"/>
  <c r="O96" i="51"/>
  <c r="S616" i="51"/>
  <c r="AG616" i="51" l="1"/>
  <c r="S626" i="51"/>
  <c r="S96" i="51"/>
  <c r="O18" i="51"/>
  <c r="X626" i="48"/>
  <c r="W626" i="48"/>
  <c r="S18" i="51" l="1"/>
  <c r="N627" i="51"/>
  <c r="L627" i="51"/>
  <c r="P627" i="51"/>
  <c r="Q627" i="51"/>
  <c r="R627" i="51"/>
  <c r="AG626" i="51"/>
  <c r="M627" i="51"/>
  <c r="O627" i="51"/>
  <c r="AF630" i="51"/>
  <c r="D96" i="48" l="1"/>
  <c r="D626" i="48"/>
  <c r="S627" i="51"/>
  <c r="T18" i="51"/>
  <c r="N96" i="48" l="1"/>
  <c r="N626" i="48"/>
  <c r="W630" i="48" s="1"/>
  <c r="V626" i="50"/>
  <c r="V626" i="48"/>
  <c r="D18" i="48"/>
  <c r="AC626" i="50"/>
  <c r="AB626" i="50"/>
  <c r="X626" i="50"/>
  <c r="Y626" i="50"/>
  <c r="Z626" i="50"/>
  <c r="AD626" i="48"/>
  <c r="AA626" i="50"/>
  <c r="AD626" i="50"/>
  <c r="AF616" i="48" l="1"/>
  <c r="AF626" i="48" s="1"/>
  <c r="B96" i="50"/>
  <c r="B626" i="50"/>
  <c r="AF616" i="50"/>
  <c r="AF626" i="50" s="1"/>
  <c r="B96" i="48"/>
  <c r="B626" i="48"/>
  <c r="N18" i="48"/>
  <c r="X626" i="41"/>
  <c r="W626" i="41"/>
  <c r="I616" i="50" l="1"/>
  <c r="I626" i="50" s="1"/>
  <c r="C627" i="50"/>
  <c r="B627" i="50"/>
  <c r="H627" i="50"/>
  <c r="F627" i="50"/>
  <c r="D627" i="50"/>
  <c r="AF631" i="50"/>
  <c r="B18" i="48"/>
  <c r="G626" i="50"/>
  <c r="G627" i="50" s="1"/>
  <c r="G96" i="50"/>
  <c r="B18" i="50"/>
  <c r="D96" i="50"/>
  <c r="D626" i="50"/>
  <c r="L96" i="48"/>
  <c r="L626" i="48"/>
  <c r="V630" i="48" s="1"/>
  <c r="E626" i="50"/>
  <c r="E627" i="50" s="1"/>
  <c r="E96" i="50"/>
  <c r="L96" i="50"/>
  <c r="L626" i="50"/>
  <c r="V630" i="50" s="1"/>
  <c r="S616" i="48"/>
  <c r="S616" i="50" l="1"/>
  <c r="AG616" i="48"/>
  <c r="S626" i="48"/>
  <c r="S626" i="50"/>
  <c r="AG616" i="50"/>
  <c r="Q626" i="50"/>
  <c r="AB630" i="50" s="1"/>
  <c r="Q96" i="50"/>
  <c r="G18" i="50"/>
  <c r="N96" i="50"/>
  <c r="N626" i="50"/>
  <c r="W630" i="50" s="1"/>
  <c r="I96" i="50"/>
  <c r="E18" i="50"/>
  <c r="O626" i="50"/>
  <c r="Y630" i="50" s="1"/>
  <c r="O96" i="50"/>
  <c r="I627" i="50"/>
  <c r="L18" i="50"/>
  <c r="D96" i="41"/>
  <c r="D626" i="41"/>
  <c r="L18" i="48"/>
  <c r="E626" i="48"/>
  <c r="E96" i="48"/>
  <c r="I616" i="48"/>
  <c r="I626" i="48" s="1"/>
  <c r="D18" i="50"/>
  <c r="O626" i="48"/>
  <c r="Y630" i="48" s="1"/>
  <c r="O96" i="48"/>
  <c r="N96" i="41" l="1"/>
  <c r="N626" i="41"/>
  <c r="W630" i="41" s="1"/>
  <c r="E627" i="48"/>
  <c r="D627" i="48"/>
  <c r="F627" i="48"/>
  <c r="B627" i="48"/>
  <c r="C627" i="48"/>
  <c r="G627" i="48"/>
  <c r="H627" i="48"/>
  <c r="AF631" i="48"/>
  <c r="O18" i="50"/>
  <c r="E18" i="48"/>
  <c r="I96" i="48"/>
  <c r="D18" i="41"/>
  <c r="Q18" i="50"/>
  <c r="S18" i="48"/>
  <c r="O18" i="48"/>
  <c r="I18" i="50"/>
  <c r="S96" i="50"/>
  <c r="Q627" i="50"/>
  <c r="M627" i="50"/>
  <c r="AG626" i="50"/>
  <c r="L627" i="50"/>
  <c r="P627" i="50"/>
  <c r="N627" i="50"/>
  <c r="R627" i="50"/>
  <c r="O627" i="50"/>
  <c r="AF630" i="50"/>
  <c r="S96" i="48"/>
  <c r="L627" i="48"/>
  <c r="AG626" i="48"/>
  <c r="Q627" i="48"/>
  <c r="P627" i="48"/>
  <c r="O627" i="48"/>
  <c r="M627" i="48"/>
  <c r="N627" i="48"/>
  <c r="R627" i="48"/>
  <c r="AF630" i="48"/>
  <c r="N18" i="50"/>
  <c r="S18" i="50" s="1"/>
  <c r="X626" i="42"/>
  <c r="W626" i="42"/>
  <c r="I18" i="48" l="1"/>
  <c r="I627" i="48"/>
  <c r="T18" i="50"/>
  <c r="S627" i="50"/>
  <c r="S627" i="48"/>
  <c r="N18" i="41"/>
  <c r="T18" i="48" l="1"/>
  <c r="D96" i="42"/>
  <c r="D626" i="42"/>
  <c r="N96" i="42" l="1"/>
  <c r="N626" i="42"/>
  <c r="W630" i="42" s="1"/>
  <c r="D18" i="42"/>
  <c r="V626" i="42" l="1"/>
  <c r="N18" i="42"/>
  <c r="B96" i="42" l="1"/>
  <c r="B626" i="42"/>
  <c r="L96" i="42" l="1"/>
  <c r="L626" i="42"/>
  <c r="V630" i="42" s="1"/>
  <c r="AD626" i="42"/>
  <c r="AF616" i="42"/>
  <c r="AF626" i="42" s="1"/>
  <c r="B18" i="42"/>
  <c r="W626" i="43"/>
  <c r="X626" i="47"/>
  <c r="W626" i="47"/>
  <c r="AD627" i="42" l="1"/>
  <c r="E626" i="42"/>
  <c r="E96" i="42"/>
  <c r="I616" i="42"/>
  <c r="I626" i="42" s="1"/>
  <c r="L18" i="42"/>
  <c r="V627" i="42"/>
  <c r="AF631" i="42"/>
  <c r="AF627" i="42"/>
  <c r="AE627" i="42"/>
  <c r="AC627" i="42"/>
  <c r="Y627" i="42"/>
  <c r="AA627" i="42"/>
  <c r="Z627" i="42"/>
  <c r="AB627" i="42"/>
  <c r="X627" i="42"/>
  <c r="W627" i="42"/>
  <c r="D96" i="47" l="1"/>
  <c r="D626" i="47"/>
  <c r="B627" i="42"/>
  <c r="H627" i="42"/>
  <c r="C627" i="42"/>
  <c r="D627" i="42"/>
  <c r="G627" i="42"/>
  <c r="F627" i="42"/>
  <c r="I96" i="42"/>
  <c r="E18" i="42"/>
  <c r="E627" i="42"/>
  <c r="O626" i="42"/>
  <c r="Y630" i="42" s="1"/>
  <c r="O96" i="42"/>
  <c r="S616" i="42"/>
  <c r="AG616" i="42" l="1"/>
  <c r="S626" i="42"/>
  <c r="V626" i="46"/>
  <c r="I627" i="42"/>
  <c r="P70" i="42"/>
  <c r="S486" i="42"/>
  <c r="S496" i="42" s="1"/>
  <c r="P496" i="42"/>
  <c r="I18" i="42"/>
  <c r="V626" i="47"/>
  <c r="S96" i="42"/>
  <c r="O18" i="42"/>
  <c r="N96" i="47"/>
  <c r="N626" i="47"/>
  <c r="W630" i="47" s="1"/>
  <c r="D18" i="47"/>
  <c r="AD626" i="47"/>
  <c r="P18" i="42" l="1"/>
  <c r="P28" i="42" s="1"/>
  <c r="S70" i="42"/>
  <c r="S80" i="42" s="1"/>
  <c r="P80" i="42"/>
  <c r="B96" i="47"/>
  <c r="B626" i="47"/>
  <c r="AF616" i="47"/>
  <c r="AF626" i="47" s="1"/>
  <c r="O497" i="42"/>
  <c r="L497" i="42"/>
  <c r="N497" i="42"/>
  <c r="M497" i="42"/>
  <c r="Q497" i="42"/>
  <c r="P497" i="42"/>
  <c r="R497" i="42"/>
  <c r="B96" i="46"/>
  <c r="B626" i="46"/>
  <c r="P627" i="42"/>
  <c r="Q627" i="42"/>
  <c r="L627" i="42"/>
  <c r="AG626" i="42"/>
  <c r="N627" i="42"/>
  <c r="R627" i="42"/>
  <c r="M627" i="42"/>
  <c r="O627" i="42"/>
  <c r="AF630" i="42"/>
  <c r="N18" i="47"/>
  <c r="L96" i="46" l="1"/>
  <c r="L626" i="46"/>
  <c r="V630" i="46" s="1"/>
  <c r="S497" i="42"/>
  <c r="B18" i="46"/>
  <c r="S627" i="42"/>
  <c r="R81" i="42"/>
  <c r="N81" i="42"/>
  <c r="M81" i="42"/>
  <c r="Q81" i="42"/>
  <c r="P81" i="42"/>
  <c r="O81" i="42"/>
  <c r="L81" i="42"/>
  <c r="AE627" i="47"/>
  <c r="AF627" i="47"/>
  <c r="AA627" i="47"/>
  <c r="AC627" i="47"/>
  <c r="Y627" i="47"/>
  <c r="AB627" i="47"/>
  <c r="Z627" i="47"/>
  <c r="X627" i="47"/>
  <c r="W627" i="47"/>
  <c r="V627" i="47"/>
  <c r="S18" i="42"/>
  <c r="L96" i="47"/>
  <c r="L626" i="47"/>
  <c r="V630" i="47" s="1"/>
  <c r="B18" i="47"/>
  <c r="AD627" i="47"/>
  <c r="S616" i="47"/>
  <c r="X626" i="46"/>
  <c r="S81" i="42" l="1"/>
  <c r="AG616" i="47"/>
  <c r="S626" i="47"/>
  <c r="E626" i="47"/>
  <c r="E96" i="47"/>
  <c r="I616" i="47"/>
  <c r="I626" i="47" s="1"/>
  <c r="W626" i="46"/>
  <c r="T18" i="42"/>
  <c r="L18" i="46"/>
  <c r="O626" i="47"/>
  <c r="Y630" i="47" s="1"/>
  <c r="O96" i="47"/>
  <c r="S96" i="47" s="1"/>
  <c r="L18" i="47"/>
  <c r="W626" i="40"/>
  <c r="AA626" i="43"/>
  <c r="X626" i="40"/>
  <c r="AD626" i="46"/>
  <c r="Z626" i="43"/>
  <c r="AC626" i="43"/>
  <c r="X626" i="43"/>
  <c r="AF616" i="46" l="1"/>
  <c r="AF626" i="46" s="1"/>
  <c r="D96" i="46"/>
  <c r="D626" i="46"/>
  <c r="O18" i="47"/>
  <c r="S18" i="47" s="1"/>
  <c r="G627" i="47"/>
  <c r="C627" i="47"/>
  <c r="D627" i="47"/>
  <c r="B627" i="47"/>
  <c r="H627" i="47"/>
  <c r="E627" i="47"/>
  <c r="F627" i="47"/>
  <c r="AF631" i="47"/>
  <c r="E18" i="47"/>
  <c r="I18" i="47" s="1"/>
  <c r="I96" i="47"/>
  <c r="L627" i="47"/>
  <c r="N627" i="47"/>
  <c r="R627" i="47"/>
  <c r="Q627" i="47"/>
  <c r="M627" i="47"/>
  <c r="P627" i="47"/>
  <c r="O627" i="47"/>
  <c r="AG626" i="47"/>
  <c r="AF630" i="47"/>
  <c r="AD627" i="46"/>
  <c r="AB626" i="43"/>
  <c r="Y626" i="43"/>
  <c r="I616" i="46"/>
  <c r="I626" i="46" s="1"/>
  <c r="I627" i="47" l="1"/>
  <c r="D18" i="46"/>
  <c r="N96" i="46"/>
  <c r="N626" i="46"/>
  <c r="W630" i="46" s="1"/>
  <c r="S627" i="47"/>
  <c r="AE627" i="46"/>
  <c r="AF627" i="46"/>
  <c r="AF631" i="46"/>
  <c r="AA627" i="46"/>
  <c r="Z627" i="46"/>
  <c r="AC627" i="46"/>
  <c r="AB627" i="46"/>
  <c r="Y627" i="46"/>
  <c r="V627" i="46"/>
  <c r="X627" i="46"/>
  <c r="W627" i="46"/>
  <c r="D96" i="43"/>
  <c r="D626" i="43"/>
  <c r="T18" i="47"/>
  <c r="G627" i="46"/>
  <c r="C627" i="46"/>
  <c r="H627" i="46"/>
  <c r="B627" i="46"/>
  <c r="D627" i="46"/>
  <c r="F627" i="46"/>
  <c r="E626" i="46"/>
  <c r="E627" i="46" s="1"/>
  <c r="E96" i="46"/>
  <c r="D96" i="40"/>
  <c r="D626" i="40"/>
  <c r="N18" i="46" l="1"/>
  <c r="D18" i="40"/>
  <c r="V626" i="41"/>
  <c r="N96" i="40"/>
  <c r="N626" i="40"/>
  <c r="W630" i="40" s="1"/>
  <c r="E18" i="46"/>
  <c r="I18" i="46" s="1"/>
  <c r="I96" i="46"/>
  <c r="I627" i="46"/>
  <c r="N96" i="43"/>
  <c r="N626" i="43"/>
  <c r="W630" i="43" s="1"/>
  <c r="G626" i="43"/>
  <c r="G96" i="43"/>
  <c r="V626" i="43"/>
  <c r="V626" i="40"/>
  <c r="D18" i="43"/>
  <c r="AD626" i="41"/>
  <c r="AD626" i="40"/>
  <c r="AF616" i="40" l="1"/>
  <c r="AF626" i="40" s="1"/>
  <c r="N18" i="43"/>
  <c r="AF616" i="41"/>
  <c r="AF626" i="41" s="1"/>
  <c r="N18" i="40"/>
  <c r="Q626" i="43"/>
  <c r="AB630" i="43" s="1"/>
  <c r="Q96" i="43"/>
  <c r="B96" i="43"/>
  <c r="B626" i="43"/>
  <c r="G18" i="43"/>
  <c r="B96" i="41"/>
  <c r="B626" i="41"/>
  <c r="B96" i="40"/>
  <c r="B626" i="40"/>
  <c r="O626" i="46"/>
  <c r="Y630" i="46" s="1"/>
  <c r="O96" i="46"/>
  <c r="S616" i="46"/>
  <c r="I616" i="40"/>
  <c r="I626" i="40" s="1"/>
  <c r="I616" i="41"/>
  <c r="I626" i="41" s="1"/>
  <c r="B627" i="41" l="1"/>
  <c r="C627" i="41"/>
  <c r="H627" i="41"/>
  <c r="G627" i="41"/>
  <c r="F627" i="41"/>
  <c r="D627" i="41"/>
  <c r="F627" i="40"/>
  <c r="D627" i="40"/>
  <c r="H627" i="40"/>
  <c r="G627" i="40"/>
  <c r="C627" i="40"/>
  <c r="B627" i="40"/>
  <c r="L96" i="43"/>
  <c r="L626" i="43"/>
  <c r="V630" i="43" s="1"/>
  <c r="AD627" i="41"/>
  <c r="AF627" i="41"/>
  <c r="AF631" i="41"/>
  <c r="AE627" i="41"/>
  <c r="AA627" i="41"/>
  <c r="AC627" i="41"/>
  <c r="AB627" i="41"/>
  <c r="Z627" i="41"/>
  <c r="Y627" i="41"/>
  <c r="W627" i="41"/>
  <c r="X627" i="41"/>
  <c r="L96" i="40"/>
  <c r="L626" i="40"/>
  <c r="V630" i="40" s="1"/>
  <c r="AG616" i="46"/>
  <c r="S626" i="46"/>
  <c r="B18" i="41"/>
  <c r="L96" i="41"/>
  <c r="L626" i="41"/>
  <c r="V630" i="41" s="1"/>
  <c r="O18" i="46"/>
  <c r="S96" i="46"/>
  <c r="B18" i="43"/>
  <c r="Q18" i="43"/>
  <c r="AF627" i="40"/>
  <c r="AE627" i="40"/>
  <c r="AF631" i="40"/>
  <c r="AC627" i="40"/>
  <c r="AB627" i="40"/>
  <c r="AA627" i="40"/>
  <c r="Z627" i="40"/>
  <c r="Y627" i="40"/>
  <c r="X627" i="40"/>
  <c r="W627" i="40"/>
  <c r="AD626" i="43"/>
  <c r="AF616" i="43"/>
  <c r="AF626" i="43" s="1"/>
  <c r="E626" i="41"/>
  <c r="E627" i="41" s="1"/>
  <c r="E96" i="41"/>
  <c r="E626" i="40"/>
  <c r="E627" i="40" s="1"/>
  <c r="E96" i="40"/>
  <c r="AD627" i="40"/>
  <c r="V627" i="41"/>
  <c r="B18" i="40"/>
  <c r="V627" i="40"/>
  <c r="S616" i="41"/>
  <c r="S616" i="43"/>
  <c r="AG616" i="41" l="1"/>
  <c r="S626" i="41"/>
  <c r="AG616" i="43"/>
  <c r="S626" i="43"/>
  <c r="I96" i="41"/>
  <c r="E18" i="41"/>
  <c r="I18" i="41" s="1"/>
  <c r="L18" i="43"/>
  <c r="L18" i="41"/>
  <c r="L18" i="40"/>
  <c r="AE627" i="43"/>
  <c r="AF627" i="43"/>
  <c r="AF630" i="43"/>
  <c r="W627" i="43"/>
  <c r="Z627" i="43"/>
  <c r="AA627" i="43"/>
  <c r="X627" i="43"/>
  <c r="AC627" i="43"/>
  <c r="Y627" i="43"/>
  <c r="AB627" i="43"/>
  <c r="V627" i="43"/>
  <c r="I627" i="40"/>
  <c r="AD627" i="43"/>
  <c r="O626" i="43"/>
  <c r="Y630" i="43" s="1"/>
  <c r="O96" i="43"/>
  <c r="S486" i="46"/>
  <c r="S496" i="46" s="1"/>
  <c r="P70" i="46"/>
  <c r="P496" i="46"/>
  <c r="O626" i="41"/>
  <c r="Y630" i="41" s="1"/>
  <c r="O96" i="41"/>
  <c r="E626" i="43"/>
  <c r="E96" i="43"/>
  <c r="I616" i="43"/>
  <c r="I626" i="43" s="1"/>
  <c r="AF631" i="43" s="1"/>
  <c r="I96" i="40"/>
  <c r="E18" i="40"/>
  <c r="I18" i="40" s="1"/>
  <c r="M627" i="46"/>
  <c r="P627" i="46"/>
  <c r="R627" i="46"/>
  <c r="O627" i="46"/>
  <c r="Q627" i="46"/>
  <c r="N627" i="46"/>
  <c r="AG626" i="46"/>
  <c r="L627" i="46"/>
  <c r="AF630" i="46"/>
  <c r="I627" i="41"/>
  <c r="P18" i="46" l="1"/>
  <c r="S70" i="46"/>
  <c r="S80" i="46" s="1"/>
  <c r="P80" i="46"/>
  <c r="Q497" i="46"/>
  <c r="R497" i="46"/>
  <c r="P497" i="46"/>
  <c r="M497" i="46"/>
  <c r="L497" i="46"/>
  <c r="N497" i="46"/>
  <c r="O497" i="46"/>
  <c r="H627" i="43"/>
  <c r="F627" i="43"/>
  <c r="B627" i="43"/>
  <c r="G627" i="43"/>
  <c r="D627" i="43"/>
  <c r="C627" i="43"/>
  <c r="O18" i="43"/>
  <c r="E18" i="43"/>
  <c r="I96" i="43"/>
  <c r="N627" i="43"/>
  <c r="Q627" i="43"/>
  <c r="P627" i="43"/>
  <c r="M627" i="43"/>
  <c r="O627" i="43"/>
  <c r="AG626" i="43"/>
  <c r="R627" i="43"/>
  <c r="L627" i="43"/>
  <c r="S627" i="46"/>
  <c r="E627" i="43"/>
  <c r="O626" i="40"/>
  <c r="Y630" i="40" s="1"/>
  <c r="O96" i="40"/>
  <c r="S616" i="40"/>
  <c r="S96" i="43"/>
  <c r="S96" i="41"/>
  <c r="O18" i="41"/>
  <c r="P627" i="41"/>
  <c r="Q627" i="41"/>
  <c r="AG626" i="41"/>
  <c r="L627" i="41"/>
  <c r="O627" i="41"/>
  <c r="N627" i="41"/>
  <c r="M627" i="41"/>
  <c r="R627" i="41"/>
  <c r="AF630" i="41"/>
  <c r="S627" i="43" l="1"/>
  <c r="S627" i="41"/>
  <c r="P81" i="46"/>
  <c r="Q81" i="46"/>
  <c r="N81" i="46"/>
  <c r="M81" i="46"/>
  <c r="R81" i="46"/>
  <c r="L81" i="46"/>
  <c r="O81" i="46"/>
  <c r="AG616" i="40"/>
  <c r="S626" i="40"/>
  <c r="S497" i="46"/>
  <c r="P28" i="46"/>
  <c r="S18" i="46"/>
  <c r="P70" i="40"/>
  <c r="S486" i="40"/>
  <c r="S496" i="40" s="1"/>
  <c r="P496" i="40"/>
  <c r="S96" i="40"/>
  <c r="O18" i="40"/>
  <c r="I627" i="43"/>
  <c r="S486" i="41"/>
  <c r="S496" i="41" s="1"/>
  <c r="P70" i="41"/>
  <c r="P496" i="41"/>
  <c r="I18" i="43"/>
  <c r="S81" i="46" l="1"/>
  <c r="P18" i="40"/>
  <c r="P28" i="40" s="1"/>
  <c r="S70" i="40"/>
  <c r="S80" i="40" s="1"/>
  <c r="P80" i="40"/>
  <c r="T18" i="46"/>
  <c r="P18" i="41"/>
  <c r="S70" i="41"/>
  <c r="S80" i="41" s="1"/>
  <c r="P80" i="41"/>
  <c r="R497" i="40"/>
  <c r="Q497" i="40"/>
  <c r="P497" i="40"/>
  <c r="O497" i="40"/>
  <c r="N497" i="40"/>
  <c r="M497" i="40"/>
  <c r="L497" i="40"/>
  <c r="N497" i="41"/>
  <c r="O497" i="41"/>
  <c r="M497" i="41"/>
  <c r="R497" i="41"/>
  <c r="Q497" i="41"/>
  <c r="L497" i="41"/>
  <c r="P497" i="41"/>
  <c r="S18" i="40"/>
  <c r="P70" i="43"/>
  <c r="S486" i="43"/>
  <c r="S496" i="43" s="1"/>
  <c r="P496" i="43"/>
  <c r="AG626" i="40"/>
  <c r="O627" i="40"/>
  <c r="N627" i="40"/>
  <c r="L627" i="40"/>
  <c r="R627" i="40"/>
  <c r="Q627" i="40"/>
  <c r="P627" i="40"/>
  <c r="M627" i="40"/>
  <c r="AF630" i="40"/>
  <c r="S497" i="41" l="1"/>
  <c r="P28" i="41"/>
  <c r="S18" i="41"/>
  <c r="N497" i="43"/>
  <c r="M497" i="43"/>
  <c r="Q497" i="43"/>
  <c r="R497" i="43"/>
  <c r="O497" i="43"/>
  <c r="P497" i="43"/>
  <c r="L497" i="43"/>
  <c r="P81" i="40"/>
  <c r="Q81" i="40"/>
  <c r="N81" i="40"/>
  <c r="O81" i="40"/>
  <c r="M81" i="40"/>
  <c r="R81" i="40"/>
  <c r="L81" i="40"/>
  <c r="P18" i="43"/>
  <c r="S70" i="43"/>
  <c r="S80" i="43" s="1"/>
  <c r="P80" i="43"/>
  <c r="S627" i="40"/>
  <c r="T18" i="40"/>
  <c r="S497" i="40"/>
  <c r="Q81" i="41"/>
  <c r="P81" i="41"/>
  <c r="N81" i="41"/>
  <c r="M81" i="41"/>
  <c r="R81" i="41"/>
  <c r="L81" i="41"/>
  <c r="O81" i="41"/>
  <c r="R81" i="43" l="1"/>
  <c r="Q81" i="43"/>
  <c r="P81" i="43"/>
  <c r="O81" i="43"/>
  <c r="N81" i="43"/>
  <c r="M81" i="43"/>
  <c r="L81" i="43"/>
  <c r="S81" i="43" s="1"/>
  <c r="T18" i="41"/>
  <c r="S81" i="41"/>
  <c r="P28" i="43"/>
  <c r="S18" i="43"/>
  <c r="S497" i="43"/>
  <c r="S81" i="40"/>
  <c r="T18" i="43" l="1"/>
  <c r="AI281" i="53" l="1"/>
  <c r="AI333" i="53"/>
  <c r="AI229" i="53"/>
  <c r="AI411" i="53"/>
  <c r="AI299" i="53" l="1"/>
  <c r="AB340" i="53"/>
  <c r="AI325" i="53"/>
  <c r="AI169" i="53"/>
  <c r="AI359" i="53"/>
  <c r="AI177" i="53"/>
  <c r="AI151" i="53"/>
  <c r="AI437" i="53"/>
  <c r="AI203" i="53"/>
  <c r="AI307" i="53"/>
  <c r="AI255" i="53"/>
  <c r="AB444" i="53" l="1"/>
  <c r="AI429" i="53"/>
  <c r="S325" i="53"/>
  <c r="AB288" i="53"/>
  <c r="AI273" i="53"/>
  <c r="AB184" i="53"/>
  <c r="S299" i="53"/>
  <c r="AB132" i="53"/>
  <c r="AI132" i="53" s="1"/>
  <c r="AB39" i="53"/>
  <c r="AI117" i="53"/>
  <c r="AB47" i="53"/>
  <c r="AI47" i="53" s="1"/>
  <c r="AI125" i="53"/>
  <c r="AB262" i="53"/>
  <c r="AI247" i="53"/>
  <c r="AB236" i="53"/>
  <c r="AI221" i="53"/>
  <c r="S169" i="53"/>
  <c r="AB366" i="53"/>
  <c r="AI351" i="53"/>
  <c r="AI340" i="53"/>
  <c r="AB341" i="53" s="1"/>
  <c r="S333" i="53"/>
  <c r="AJ333" i="53" s="1"/>
  <c r="AB158" i="53"/>
  <c r="AI143" i="53"/>
  <c r="AI385" i="53"/>
  <c r="AB392" i="53"/>
  <c r="AB210" i="53"/>
  <c r="AI195" i="53"/>
  <c r="AB418" i="53"/>
  <c r="AI403" i="53"/>
  <c r="S281" i="53"/>
  <c r="AJ281" i="53" s="1"/>
  <c r="S229" i="53"/>
  <c r="AJ229" i="53" s="1"/>
  <c r="S411" i="53"/>
  <c r="AJ411" i="53" s="1"/>
  <c r="AB314" i="53"/>
  <c r="S195" i="53" l="1"/>
  <c r="S385" i="53"/>
  <c r="AJ385" i="53" s="1"/>
  <c r="AI210" i="53"/>
  <c r="AI262" i="53"/>
  <c r="AI184" i="53"/>
  <c r="AF341" i="53"/>
  <c r="AH341" i="53"/>
  <c r="Z341" i="53"/>
  <c r="X341" i="53"/>
  <c r="AC341" i="53"/>
  <c r="AE341" i="53"/>
  <c r="AD341" i="53"/>
  <c r="AG341" i="53"/>
  <c r="W341" i="53"/>
  <c r="Y341" i="53"/>
  <c r="AA341" i="53"/>
  <c r="V341" i="53"/>
  <c r="S437" i="53"/>
  <c r="AJ437" i="53" s="1"/>
  <c r="AI392" i="53"/>
  <c r="S351" i="53"/>
  <c r="AI366" i="53"/>
  <c r="AB367" i="53" s="1"/>
  <c r="AI288" i="53"/>
  <c r="S247" i="53"/>
  <c r="P132" i="53"/>
  <c r="P39" i="53"/>
  <c r="S117" i="53"/>
  <c r="P418" i="53"/>
  <c r="S403" i="53"/>
  <c r="AJ169" i="53"/>
  <c r="AJ325" i="53"/>
  <c r="S340" i="53"/>
  <c r="P236" i="53"/>
  <c r="S221" i="53"/>
  <c r="AI158" i="53"/>
  <c r="AB159" i="53" s="1"/>
  <c r="AB54" i="53"/>
  <c r="AI39" i="53"/>
  <c r="P340" i="53"/>
  <c r="S429" i="53"/>
  <c r="S125" i="53"/>
  <c r="AJ125" i="53" s="1"/>
  <c r="S151" i="53"/>
  <c r="AJ151" i="53" s="1"/>
  <c r="P158" i="53"/>
  <c r="S143" i="53"/>
  <c r="S203" i="53"/>
  <c r="AJ203" i="53" s="1"/>
  <c r="S255" i="53"/>
  <c r="AJ255" i="53" s="1"/>
  <c r="S359" i="53"/>
  <c r="AJ359" i="53" s="1"/>
  <c r="P288" i="53"/>
  <c r="S273" i="53"/>
  <c r="P392" i="53"/>
  <c r="S377" i="53"/>
  <c r="AI314" i="53"/>
  <c r="AI418" i="53"/>
  <c r="AB419" i="53" s="1"/>
  <c r="AI236" i="53"/>
  <c r="AJ299" i="53"/>
  <c r="AI444" i="53"/>
  <c r="P47" i="53" l="1"/>
  <c r="S47" i="53" s="1"/>
  <c r="AJ47" i="53" s="1"/>
  <c r="AI341" i="53"/>
  <c r="V263" i="53"/>
  <c r="Z263" i="53"/>
  <c r="AA263" i="53"/>
  <c r="W263" i="53"/>
  <c r="AH263" i="53"/>
  <c r="AD263" i="53"/>
  <c r="AE263" i="53"/>
  <c r="X263" i="53"/>
  <c r="AC263" i="53"/>
  <c r="AF263" i="53"/>
  <c r="AG263" i="53"/>
  <c r="Y263" i="53"/>
  <c r="AJ221" i="53"/>
  <c r="S236" i="53"/>
  <c r="AJ117" i="53"/>
  <c r="S132" i="53"/>
  <c r="AB263" i="53"/>
  <c r="AJ429" i="53"/>
  <c r="S444" i="53"/>
  <c r="P54" i="53"/>
  <c r="S39" i="53"/>
  <c r="AJ351" i="53"/>
  <c r="S366" i="53"/>
  <c r="X211" i="53"/>
  <c r="AG211" i="53"/>
  <c r="V211" i="53"/>
  <c r="AH211" i="53"/>
  <c r="Y211" i="53"/>
  <c r="W211" i="53"/>
  <c r="AD211" i="53"/>
  <c r="AA211" i="53"/>
  <c r="AE211" i="53"/>
  <c r="Z211" i="53"/>
  <c r="AF211" i="53"/>
  <c r="AC211" i="53"/>
  <c r="P444" i="53"/>
  <c r="T340" i="53"/>
  <c r="R341" i="53"/>
  <c r="O341" i="53"/>
  <c r="L341" i="53"/>
  <c r="M341" i="53"/>
  <c r="N341" i="53"/>
  <c r="Q341" i="53"/>
  <c r="AJ340" i="53"/>
  <c r="P341" i="53"/>
  <c r="P366" i="53"/>
  <c r="AB211" i="53"/>
  <c r="AH367" i="53"/>
  <c r="Z367" i="53"/>
  <c r="Y367" i="53"/>
  <c r="AE367" i="53"/>
  <c r="AF367" i="53"/>
  <c r="W367" i="53"/>
  <c r="AG367" i="53"/>
  <c r="AC367" i="53"/>
  <c r="V367" i="53"/>
  <c r="X367" i="53"/>
  <c r="AD367" i="53"/>
  <c r="AA367" i="53"/>
  <c r="AG237" i="53"/>
  <c r="AA237" i="53"/>
  <c r="AC237" i="53"/>
  <c r="AH237" i="53"/>
  <c r="AF237" i="53"/>
  <c r="W237" i="53"/>
  <c r="X237" i="53"/>
  <c r="Y237" i="53"/>
  <c r="Z237" i="53"/>
  <c r="AE237" i="53"/>
  <c r="V237" i="53"/>
  <c r="AD237" i="53"/>
  <c r="AB237" i="53"/>
  <c r="AG419" i="53"/>
  <c r="AD419" i="53"/>
  <c r="AA419" i="53"/>
  <c r="W419" i="53"/>
  <c r="X419" i="53"/>
  <c r="AC419" i="53"/>
  <c r="AF419" i="53"/>
  <c r="Y419" i="53"/>
  <c r="Z419" i="53"/>
  <c r="AH419" i="53"/>
  <c r="AE419" i="53"/>
  <c r="V419" i="53"/>
  <c r="AJ273" i="53"/>
  <c r="S288" i="53"/>
  <c r="AJ143" i="53"/>
  <c r="S158" i="53"/>
  <c r="AJ247" i="53"/>
  <c r="S262" i="53"/>
  <c r="V393" i="53"/>
  <c r="AA393" i="53"/>
  <c r="AD393" i="53"/>
  <c r="AG393" i="53"/>
  <c r="X393" i="53"/>
  <c r="Y393" i="53"/>
  <c r="Z393" i="53"/>
  <c r="AE393" i="53"/>
  <c r="W393" i="53"/>
  <c r="AH393" i="53"/>
  <c r="AC393" i="53"/>
  <c r="AF393" i="53"/>
  <c r="P262" i="53"/>
  <c r="AB393" i="53"/>
  <c r="AH445" i="53"/>
  <c r="V445" i="53"/>
  <c r="Z445" i="53"/>
  <c r="AD445" i="53"/>
  <c r="AA445" i="53"/>
  <c r="AF445" i="53"/>
  <c r="AE445" i="53"/>
  <c r="W445" i="53"/>
  <c r="Y445" i="53"/>
  <c r="AG445" i="53"/>
  <c r="AC445" i="53"/>
  <c r="X445" i="53"/>
  <c r="AC315" i="53"/>
  <c r="Z315" i="53"/>
  <c r="AA315" i="53"/>
  <c r="AE315" i="53"/>
  <c r="Y315" i="53"/>
  <c r="AG315" i="53"/>
  <c r="AF315" i="53"/>
  <c r="X315" i="53"/>
  <c r="AH315" i="53"/>
  <c r="AD315" i="53"/>
  <c r="W315" i="53"/>
  <c r="V315" i="53"/>
  <c r="AI54" i="53"/>
  <c r="AH289" i="53"/>
  <c r="Z289" i="53"/>
  <c r="AD289" i="53"/>
  <c r="AE289" i="53"/>
  <c r="Y289" i="53"/>
  <c r="W289" i="53"/>
  <c r="AA289" i="53"/>
  <c r="AG289" i="53"/>
  <c r="AF289" i="53"/>
  <c r="AC289" i="53"/>
  <c r="X289" i="53"/>
  <c r="V289" i="53"/>
  <c r="S307" i="53"/>
  <c r="P314" i="53"/>
  <c r="AF185" i="53"/>
  <c r="Z185" i="53"/>
  <c r="W185" i="53"/>
  <c r="AA185" i="53"/>
  <c r="Y185" i="53"/>
  <c r="AG185" i="53"/>
  <c r="AC185" i="53"/>
  <c r="AD185" i="53"/>
  <c r="AH185" i="53"/>
  <c r="X185" i="53"/>
  <c r="AE185" i="53"/>
  <c r="V185" i="53"/>
  <c r="AJ195" i="53"/>
  <c r="S210" i="53"/>
  <c r="AJ377" i="53"/>
  <c r="S392" i="53"/>
  <c r="S177" i="53"/>
  <c r="P184" i="53"/>
  <c r="AB445" i="53"/>
  <c r="AB315" i="53"/>
  <c r="V159" i="53"/>
  <c r="Z159" i="53"/>
  <c r="AH159" i="53"/>
  <c r="AE159" i="53"/>
  <c r="Y159" i="53"/>
  <c r="X159" i="53"/>
  <c r="AF159" i="53"/>
  <c r="AG159" i="53"/>
  <c r="AD159" i="53"/>
  <c r="W159" i="53"/>
  <c r="AA159" i="53"/>
  <c r="AC159" i="53"/>
  <c r="AJ403" i="53"/>
  <c r="S418" i="53"/>
  <c r="AB289" i="53"/>
  <c r="AB185" i="53"/>
  <c r="P210" i="53"/>
  <c r="AI315" i="53" l="1"/>
  <c r="AI367" i="53"/>
  <c r="S341" i="53"/>
  <c r="AJ341" i="53" s="1"/>
  <c r="M133" i="53"/>
  <c r="AJ132" i="53"/>
  <c r="L133" i="53"/>
  <c r="N133" i="53"/>
  <c r="O133" i="53"/>
  <c r="R133" i="53"/>
  <c r="Q133" i="53"/>
  <c r="T132" i="53"/>
  <c r="P133" i="53"/>
  <c r="AJ307" i="53"/>
  <c r="S314" i="53"/>
  <c r="R367" i="53"/>
  <c r="L367" i="53"/>
  <c r="P367" i="53"/>
  <c r="T366" i="53"/>
  <c r="N367" i="53"/>
  <c r="O367" i="53"/>
  <c r="M367" i="53"/>
  <c r="Q367" i="53"/>
  <c r="AJ366" i="53"/>
  <c r="AI289" i="53"/>
  <c r="Q289" i="53"/>
  <c r="AJ288" i="53"/>
  <c r="O289" i="53"/>
  <c r="N289" i="53"/>
  <c r="L289" i="53"/>
  <c r="M289" i="53"/>
  <c r="P289" i="53"/>
  <c r="R289" i="53"/>
  <c r="T288" i="53"/>
  <c r="AI237" i="53"/>
  <c r="L237" i="53"/>
  <c r="P237" i="53"/>
  <c r="O237" i="53"/>
  <c r="T236" i="53"/>
  <c r="AJ236" i="53"/>
  <c r="R237" i="53"/>
  <c r="Q237" i="53"/>
  <c r="M237" i="53"/>
  <c r="N237" i="53"/>
  <c r="AJ210" i="53"/>
  <c r="L211" i="53"/>
  <c r="Q211" i="53"/>
  <c r="R211" i="53"/>
  <c r="P211" i="53"/>
  <c r="O211" i="53"/>
  <c r="T210" i="53"/>
  <c r="M211" i="53"/>
  <c r="N211" i="53"/>
  <c r="AI159" i="53"/>
  <c r="AJ39" i="53"/>
  <c r="S54" i="53"/>
  <c r="AJ158" i="53"/>
  <c r="O159" i="53"/>
  <c r="N159" i="53"/>
  <c r="P159" i="53"/>
  <c r="R159" i="53"/>
  <c r="M159" i="53"/>
  <c r="Q159" i="53"/>
  <c r="L159" i="53"/>
  <c r="T158" i="53"/>
  <c r="AI185" i="53"/>
  <c r="AI419" i="53"/>
  <c r="AI393" i="53"/>
  <c r="P445" i="53"/>
  <c r="M445" i="53"/>
  <c r="N445" i="53"/>
  <c r="T444" i="53"/>
  <c r="O445" i="53"/>
  <c r="AJ444" i="53"/>
  <c r="R445" i="53"/>
  <c r="L445" i="53"/>
  <c r="Q445" i="53"/>
  <c r="O393" i="53"/>
  <c r="AJ392" i="53"/>
  <c r="N393" i="53"/>
  <c r="R393" i="53"/>
  <c r="Q393" i="53"/>
  <c r="P393" i="53"/>
  <c r="T392" i="53"/>
  <c r="M393" i="53"/>
  <c r="L393" i="53"/>
  <c r="V55" i="53"/>
  <c r="Y55" i="53"/>
  <c r="AG55" i="53"/>
  <c r="AF55" i="53"/>
  <c r="AE55" i="53"/>
  <c r="X55" i="53"/>
  <c r="AH55" i="53"/>
  <c r="AD55" i="53"/>
  <c r="AA55" i="53"/>
  <c r="W55" i="53"/>
  <c r="AC55" i="53"/>
  <c r="Z55" i="53"/>
  <c r="AI445" i="53"/>
  <c r="R263" i="53"/>
  <c r="Q263" i="53"/>
  <c r="L263" i="53"/>
  <c r="AJ262" i="53"/>
  <c r="O263" i="53"/>
  <c r="T262" i="53"/>
  <c r="P263" i="53"/>
  <c r="N263" i="53"/>
  <c r="M263" i="53"/>
  <c r="AI211" i="53"/>
  <c r="R419" i="53"/>
  <c r="M419" i="53"/>
  <c r="L419" i="53"/>
  <c r="Q419" i="53"/>
  <c r="P419" i="53"/>
  <c r="N419" i="53"/>
  <c r="AJ418" i="53"/>
  <c r="T418" i="53"/>
  <c r="O419" i="53"/>
  <c r="AJ177" i="53"/>
  <c r="S184" i="53"/>
  <c r="AB55" i="53"/>
  <c r="AI263" i="53"/>
  <c r="AA52" i="55"/>
  <c r="AF51" i="55"/>
  <c r="W53" i="55"/>
  <c r="AF52" i="55"/>
  <c r="Y52" i="55"/>
  <c r="Z53" i="55"/>
  <c r="Y53" i="55"/>
  <c r="AA50" i="55"/>
  <c r="AA51" i="55"/>
  <c r="X53" i="55"/>
  <c r="Z51" i="55"/>
  <c r="Z52" i="55"/>
  <c r="X52" i="55"/>
  <c r="AF53" i="55"/>
  <c r="S445" i="53" l="1"/>
  <c r="AJ445" i="53" s="1"/>
  <c r="X50" i="55"/>
  <c r="AC53" i="55"/>
  <c r="AC50" i="55"/>
  <c r="W50" i="55"/>
  <c r="AH52" i="55"/>
  <c r="AC52" i="55"/>
  <c r="AF158" i="55"/>
  <c r="AF49" i="55"/>
  <c r="AF54" i="55" s="1"/>
  <c r="AD53" i="55"/>
  <c r="AA53" i="55"/>
  <c r="AD50" i="55"/>
  <c r="AE52" i="55"/>
  <c r="S237" i="53"/>
  <c r="AJ237" i="53" s="1"/>
  <c r="AE51" i="55"/>
  <c r="S367" i="53"/>
  <c r="AJ367" i="53" s="1"/>
  <c r="X51" i="55"/>
  <c r="V51" i="55"/>
  <c r="AH53" i="55"/>
  <c r="AF50" i="55"/>
  <c r="AG53" i="55"/>
  <c r="L185" i="53"/>
  <c r="R185" i="53"/>
  <c r="T184" i="53"/>
  <c r="Q185" i="53"/>
  <c r="P185" i="53"/>
  <c r="O185" i="53"/>
  <c r="N185" i="53"/>
  <c r="AJ184" i="53"/>
  <c r="M185" i="53"/>
  <c r="S419" i="53"/>
  <c r="AJ419" i="53" s="1"/>
  <c r="S159" i="53"/>
  <c r="AJ159" i="53" s="1"/>
  <c r="Q55" i="53"/>
  <c r="O55" i="53"/>
  <c r="T54" i="53"/>
  <c r="P55" i="53"/>
  <c r="N55" i="53"/>
  <c r="M55" i="53"/>
  <c r="AJ54" i="53"/>
  <c r="R55" i="53"/>
  <c r="L55" i="53"/>
  <c r="S55" i="53" s="1"/>
  <c r="AJ55" i="53" s="1"/>
  <c r="Z50" i="55"/>
  <c r="AG51" i="55"/>
  <c r="AG52" i="55"/>
  <c r="V50" i="55"/>
  <c r="AI50" i="55" s="1"/>
  <c r="V52" i="55"/>
  <c r="AE50" i="55"/>
  <c r="AE53" i="55"/>
  <c r="AI55" i="53"/>
  <c r="Q315" i="53"/>
  <c r="M315" i="53"/>
  <c r="O315" i="53"/>
  <c r="AJ314" i="53"/>
  <c r="R315" i="53"/>
  <c r="N315" i="53"/>
  <c r="P315" i="53"/>
  <c r="L315" i="53"/>
  <c r="T314" i="53"/>
  <c r="S133" i="53"/>
  <c r="AJ133" i="53" s="1"/>
  <c r="Y50" i="55"/>
  <c r="AC51" i="55"/>
  <c r="Y51" i="55"/>
  <c r="AH50" i="55"/>
  <c r="AD52" i="55"/>
  <c r="W52" i="55"/>
  <c r="AG50" i="55"/>
  <c r="S263" i="53"/>
  <c r="AJ263" i="53" s="1"/>
  <c r="S393" i="53"/>
  <c r="AJ393" i="53" s="1"/>
  <c r="S211" i="53"/>
  <c r="AJ211" i="53" s="1"/>
  <c r="S289" i="53"/>
  <c r="AJ289" i="53" s="1"/>
  <c r="AI157" i="55"/>
  <c r="V53" i="55"/>
  <c r="AI53" i="55" s="1"/>
  <c r="AH51" i="55"/>
  <c r="W51" i="55"/>
  <c r="AD51" i="55"/>
  <c r="N52" i="55"/>
  <c r="N26" i="55" s="1"/>
  <c r="M52" i="55"/>
  <c r="M26" i="55" s="1"/>
  <c r="R52" i="55"/>
  <c r="R26" i="55" s="1"/>
  <c r="Q52" i="55"/>
  <c r="Q26" i="55" s="1"/>
  <c r="Q53" i="55"/>
  <c r="Q27" i="55" s="1"/>
  <c r="O51" i="55" l="1"/>
  <c r="O25" i="55" s="1"/>
  <c r="L51" i="55"/>
  <c r="S315" i="53"/>
  <c r="AJ315" i="53" s="1"/>
  <c r="AI154" i="55"/>
  <c r="M51" i="55"/>
  <c r="M25" i="55" s="1"/>
  <c r="AI51" i="55"/>
  <c r="Q51" i="55"/>
  <c r="Q25" i="55" s="1"/>
  <c r="O53" i="55"/>
  <c r="O27" i="55" s="1"/>
  <c r="Y158" i="55"/>
  <c r="Y49" i="55"/>
  <c r="Y54" i="55" s="1"/>
  <c r="R158" i="55"/>
  <c r="R49" i="55"/>
  <c r="L52" i="55"/>
  <c r="E50" i="55"/>
  <c r="O50" i="55"/>
  <c r="M53" i="55"/>
  <c r="M27" i="55" s="1"/>
  <c r="L53" i="55"/>
  <c r="S185" i="53"/>
  <c r="AJ185" i="53" s="1"/>
  <c r="AI155" i="55"/>
  <c r="R51" i="55"/>
  <c r="R25" i="55" s="1"/>
  <c r="B53" i="55"/>
  <c r="AA158" i="55"/>
  <c r="AA49" i="55"/>
  <c r="AA54" i="55" s="1"/>
  <c r="D50" i="55"/>
  <c r="N50" i="55"/>
  <c r="C50" i="55"/>
  <c r="M50" i="55"/>
  <c r="AI52" i="55"/>
  <c r="AE158" i="55"/>
  <c r="AE49" i="55"/>
  <c r="AE54" i="55" s="1"/>
  <c r="N51" i="55"/>
  <c r="N25" i="55" s="1"/>
  <c r="AC158" i="55"/>
  <c r="AC49" i="55"/>
  <c r="AC54" i="55" s="1"/>
  <c r="X158" i="55"/>
  <c r="X49" i="55"/>
  <c r="X54" i="55" s="1"/>
  <c r="O52" i="55"/>
  <c r="O26" i="55" s="1"/>
  <c r="R53" i="55"/>
  <c r="R27" i="55" s="1"/>
  <c r="N53" i="55"/>
  <c r="N27" i="55" s="1"/>
  <c r="AI156" i="55"/>
  <c r="H50" i="55"/>
  <c r="R50" i="55"/>
  <c r="G50" i="55"/>
  <c r="Q50" i="55"/>
  <c r="AD158" i="55" l="1"/>
  <c r="AD49" i="55"/>
  <c r="AD54" i="55" s="1"/>
  <c r="L25" i="55"/>
  <c r="S25" i="55" s="1"/>
  <c r="S51" i="55"/>
  <c r="AJ51" i="55" s="1"/>
  <c r="D158" i="55"/>
  <c r="D49" i="55"/>
  <c r="B52" i="55"/>
  <c r="S154" i="55"/>
  <c r="AJ154" i="55" s="1"/>
  <c r="L50" i="55"/>
  <c r="C51" i="55"/>
  <c r="C25" i="55" s="1"/>
  <c r="S155" i="55"/>
  <c r="AJ155" i="55" s="1"/>
  <c r="H158" i="55"/>
  <c r="H49" i="55"/>
  <c r="C52" i="55"/>
  <c r="C26" i="55" s="1"/>
  <c r="I154" i="55"/>
  <c r="B50" i="55"/>
  <c r="AI153" i="55"/>
  <c r="V158" i="55"/>
  <c r="V49" i="55"/>
  <c r="M158" i="55"/>
  <c r="M49" i="55"/>
  <c r="O158" i="55"/>
  <c r="O49" i="55"/>
  <c r="D53" i="55"/>
  <c r="D27" i="55" s="1"/>
  <c r="E53" i="55"/>
  <c r="E27" i="55" s="1"/>
  <c r="E51" i="55"/>
  <c r="E25" i="55" s="1"/>
  <c r="D52" i="55"/>
  <c r="D26" i="55" s="1"/>
  <c r="G52" i="55"/>
  <c r="G26" i="55" s="1"/>
  <c r="B27" i="55"/>
  <c r="L27" i="55"/>
  <c r="S27" i="55" s="1"/>
  <c r="S53" i="55"/>
  <c r="AJ53" i="55" s="1"/>
  <c r="S52" i="55"/>
  <c r="AJ52" i="55" s="1"/>
  <c r="L26" i="55"/>
  <c r="S26" i="55" s="1"/>
  <c r="W158" i="55"/>
  <c r="W49" i="55"/>
  <c r="W54" i="55" s="1"/>
  <c r="B51" i="55"/>
  <c r="H53" i="55"/>
  <c r="H27" i="55" s="1"/>
  <c r="S157" i="55"/>
  <c r="AJ157" i="55" s="1"/>
  <c r="S156" i="55"/>
  <c r="AJ156" i="55" s="1"/>
  <c r="G51" i="55"/>
  <c r="G25" i="55" s="1"/>
  <c r="S153" i="55"/>
  <c r="L158" i="55"/>
  <c r="L49" i="55"/>
  <c r="Q158" i="55"/>
  <c r="Q49" i="55"/>
  <c r="G53" i="55"/>
  <c r="G27" i="55" s="1"/>
  <c r="H51" i="55"/>
  <c r="H25" i="55" s="1"/>
  <c r="R54" i="55"/>
  <c r="Z158" i="55"/>
  <c r="Z49" i="55"/>
  <c r="Z54" i="55" s="1"/>
  <c r="AG158" i="55"/>
  <c r="AG49" i="55"/>
  <c r="AG54" i="55" s="1"/>
  <c r="B49" i="55"/>
  <c r="B158" i="55"/>
  <c r="H52" i="55"/>
  <c r="H26" i="55" s="1"/>
  <c r="E52" i="55"/>
  <c r="E26" i="55" s="1"/>
  <c r="D51" i="55"/>
  <c r="D25" i="55" s="1"/>
  <c r="AH49" i="55"/>
  <c r="AH54" i="55" s="1"/>
  <c r="AH158" i="55"/>
  <c r="N158" i="55"/>
  <c r="N49" i="55"/>
  <c r="I153" i="55" l="1"/>
  <c r="I158" i="55" s="1"/>
  <c r="B159" i="55"/>
  <c r="D159" i="55"/>
  <c r="H159" i="55"/>
  <c r="C159" i="55"/>
  <c r="F159" i="55"/>
  <c r="I49" i="55"/>
  <c r="I54" i="55" s="1"/>
  <c r="B54" i="55"/>
  <c r="AI49" i="55"/>
  <c r="V54" i="55"/>
  <c r="AI54" i="55" s="1"/>
  <c r="Q54" i="55"/>
  <c r="N54" i="55"/>
  <c r="S49" i="55"/>
  <c r="L54" i="55"/>
  <c r="AI158" i="55"/>
  <c r="V159" i="55" s="1"/>
  <c r="S50" i="55"/>
  <c r="AJ50" i="55" s="1"/>
  <c r="C158" i="55"/>
  <c r="C49" i="55"/>
  <c r="H54" i="55"/>
  <c r="C53" i="55"/>
  <c r="I157" i="55"/>
  <c r="AG55" i="55"/>
  <c r="AJ153" i="55"/>
  <c r="S158" i="55"/>
  <c r="D54" i="55"/>
  <c r="E49" i="55"/>
  <c r="E158" i="55"/>
  <c r="E159" i="55" s="1"/>
  <c r="O54" i="55"/>
  <c r="I50" i="55"/>
  <c r="G158" i="55"/>
  <c r="G159" i="55" s="1"/>
  <c r="G49" i="55"/>
  <c r="Z55" i="55"/>
  <c r="I155" i="55"/>
  <c r="B26" i="55"/>
  <c r="I26" i="55" s="1"/>
  <c r="I52" i="55"/>
  <c r="AH55" i="55"/>
  <c r="I51" i="55"/>
  <c r="B25" i="55"/>
  <c r="I25" i="55" s="1"/>
  <c r="M54" i="55"/>
  <c r="I156" i="55"/>
  <c r="AG159" i="55" l="1"/>
  <c r="AH159" i="55"/>
  <c r="Z159" i="55"/>
  <c r="F55" i="55"/>
  <c r="H55" i="55"/>
  <c r="B55" i="55"/>
  <c r="D55" i="55"/>
  <c r="G55" i="55"/>
  <c r="G54" i="55"/>
  <c r="E54" i="55"/>
  <c r="E55" i="55" s="1"/>
  <c r="C27" i="55"/>
  <c r="I27" i="55" s="1"/>
  <c r="I53" i="55"/>
  <c r="AD159" i="55"/>
  <c r="AB159" i="55"/>
  <c r="AF159" i="55"/>
  <c r="X159" i="55"/>
  <c r="AA159" i="55"/>
  <c r="AE159" i="55"/>
  <c r="AC159" i="55"/>
  <c r="Y159" i="55"/>
  <c r="V55" i="55"/>
  <c r="AB55" i="55"/>
  <c r="AF55" i="55"/>
  <c r="X55" i="55"/>
  <c r="Y55" i="55"/>
  <c r="AA55" i="55"/>
  <c r="AE55" i="55"/>
  <c r="AC55" i="55"/>
  <c r="W55" i="55"/>
  <c r="AJ49" i="55"/>
  <c r="S54" i="55"/>
  <c r="W159" i="55"/>
  <c r="AI159" i="55" s="1"/>
  <c r="AD55" i="55"/>
  <c r="C54" i="55"/>
  <c r="C55" i="55" s="1"/>
  <c r="R159" i="55"/>
  <c r="M159" i="55"/>
  <c r="Q159" i="55"/>
  <c r="N159" i="55"/>
  <c r="L159" i="55"/>
  <c r="P159" i="55"/>
  <c r="T158" i="55"/>
  <c r="AJ158" i="55"/>
  <c r="O159" i="55"/>
  <c r="I159" i="55"/>
  <c r="AI55" i="55" l="1"/>
  <c r="I55" i="55"/>
  <c r="S159" i="55"/>
  <c r="AJ159" i="55" s="1"/>
  <c r="P55" i="55"/>
  <c r="M55" i="55"/>
  <c r="O55" i="55"/>
  <c r="R55" i="55"/>
  <c r="L55" i="55"/>
  <c r="S55" i="55" s="1"/>
  <c r="AJ55" i="55" s="1"/>
  <c r="Q55" i="55"/>
  <c r="T54" i="55"/>
  <c r="AJ54" i="55"/>
  <c r="N55" i="55"/>
  <c r="Y52" i="54" l="1"/>
  <c r="AF51" i="54"/>
  <c r="Y53" i="54"/>
  <c r="Z52" i="54"/>
  <c r="AA51" i="54"/>
  <c r="Y50" i="54"/>
  <c r="Z53" i="54"/>
  <c r="Z50" i="54"/>
  <c r="X51" i="54"/>
  <c r="X50" i="54"/>
  <c r="Y51" i="54"/>
  <c r="AF53" i="54"/>
  <c r="Z51" i="54"/>
  <c r="AA50" i="54"/>
  <c r="AF52" i="54"/>
  <c r="AA52" i="54"/>
  <c r="X53" i="54"/>
  <c r="AH52" i="54" l="1"/>
  <c r="AD53" i="54"/>
  <c r="V52" i="54"/>
  <c r="V53" i="54"/>
  <c r="AE51" i="54"/>
  <c r="AH50" i="54"/>
  <c r="AG50" i="54"/>
  <c r="AC50" i="54"/>
  <c r="AD236" i="54"/>
  <c r="AD49" i="54"/>
  <c r="AD54" i="54" s="1"/>
  <c r="W50" i="54"/>
  <c r="AF50" i="54"/>
  <c r="AH53" i="54"/>
  <c r="AA53" i="54"/>
  <c r="X52" i="54"/>
  <c r="W52" i="54"/>
  <c r="W53" i="54"/>
  <c r="AD50" i="54"/>
  <c r="AD51" i="54"/>
  <c r="AE52" i="54"/>
  <c r="AG51" i="54"/>
  <c r="W51" i="54"/>
  <c r="V51" i="54"/>
  <c r="AH51" i="54"/>
  <c r="AG53" i="54"/>
  <c r="AE50" i="54"/>
  <c r="AC51" i="54"/>
  <c r="AG52" i="54"/>
  <c r="AC52" i="54"/>
  <c r="V50" i="54"/>
  <c r="AI50" i="54" s="1"/>
  <c r="AD52" i="54"/>
  <c r="AE53" i="54"/>
  <c r="AC53" i="54"/>
  <c r="R53" i="54"/>
  <c r="R27" i="54" s="1"/>
  <c r="M51" i="54"/>
  <c r="M25" i="54" s="1"/>
  <c r="Q50" i="54"/>
  <c r="N53" i="54"/>
  <c r="N27" i="54" s="1"/>
  <c r="M52" i="54"/>
  <c r="M26" i="54" s="1"/>
  <c r="M50" i="54"/>
  <c r="AI53" i="54" l="1"/>
  <c r="O53" i="54"/>
  <c r="O27" i="54" s="1"/>
  <c r="AC236" i="54"/>
  <c r="AC49" i="54"/>
  <c r="AC54" i="54" s="1"/>
  <c r="Q51" i="54"/>
  <c r="Q25" i="54" s="1"/>
  <c r="R52" i="54"/>
  <c r="R26" i="54" s="1"/>
  <c r="AI232" i="54"/>
  <c r="AI235" i="54"/>
  <c r="L50" i="54"/>
  <c r="AF236" i="54"/>
  <c r="AF49" i="54"/>
  <c r="AF54" i="54" s="1"/>
  <c r="L236" i="54"/>
  <c r="L49" i="54"/>
  <c r="AI51" i="54"/>
  <c r="AI52" i="54"/>
  <c r="N52" i="54"/>
  <c r="N26" i="54" s="1"/>
  <c r="O51" i="54"/>
  <c r="O25" i="54" s="1"/>
  <c r="X236" i="54"/>
  <c r="X49" i="54"/>
  <c r="X54" i="54" s="1"/>
  <c r="H50" i="54"/>
  <c r="R50" i="54"/>
  <c r="N236" i="54"/>
  <c r="N49" i="54"/>
  <c r="O52" i="54"/>
  <c r="O26" i="54" s="1"/>
  <c r="L52" i="54"/>
  <c r="Q53" i="54"/>
  <c r="Q27" i="54" s="1"/>
  <c r="AI233" i="54"/>
  <c r="AI234" i="54"/>
  <c r="M53" i="54"/>
  <c r="M27" i="54" s="1"/>
  <c r="D50" i="54"/>
  <c r="N50" i="54"/>
  <c r="Q52" i="54"/>
  <c r="Q26" i="54" s="1"/>
  <c r="Y236" i="54"/>
  <c r="Y49" i="54"/>
  <c r="Y54" i="54" s="1"/>
  <c r="R236" i="54"/>
  <c r="R49" i="54"/>
  <c r="N51" i="54"/>
  <c r="N25" i="54" s="1"/>
  <c r="AH236" i="54"/>
  <c r="AH49" i="54"/>
  <c r="AH54" i="54" s="1"/>
  <c r="R51" i="54"/>
  <c r="R25" i="54" s="1"/>
  <c r="AE236" i="54"/>
  <c r="AE49" i="54"/>
  <c r="AE54" i="54" s="1"/>
  <c r="E50" i="54"/>
  <c r="O50" i="54"/>
  <c r="C50" i="54"/>
  <c r="G50" i="54"/>
  <c r="AG236" i="54" l="1"/>
  <c r="AG49" i="54"/>
  <c r="AG54" i="54" s="1"/>
  <c r="C51" i="54"/>
  <c r="C25" i="54" s="1"/>
  <c r="AI231" i="54"/>
  <c r="V236" i="54"/>
  <c r="V49" i="54"/>
  <c r="L26" i="54"/>
  <c r="S26" i="54" s="1"/>
  <c r="S52" i="54"/>
  <c r="AJ52" i="54" s="1"/>
  <c r="H52" i="54"/>
  <c r="H26" i="54" s="1"/>
  <c r="C53" i="54"/>
  <c r="C27" i="54" s="1"/>
  <c r="S234" i="54"/>
  <c r="AJ234" i="54" s="1"/>
  <c r="S50" i="54"/>
  <c r="AJ50" i="54" s="1"/>
  <c r="Q236" i="54"/>
  <c r="Q49" i="54"/>
  <c r="H53" i="54"/>
  <c r="H27" i="54" s="1"/>
  <c r="Z236" i="54"/>
  <c r="Z49" i="54"/>
  <c r="Z54" i="54" s="1"/>
  <c r="S232" i="54"/>
  <c r="AJ232" i="54" s="1"/>
  <c r="G51" i="54"/>
  <c r="G25" i="54" s="1"/>
  <c r="S235" i="54"/>
  <c r="AJ235" i="54" s="1"/>
  <c r="L53" i="54"/>
  <c r="E52" i="54"/>
  <c r="E26" i="54" s="1"/>
  <c r="E51" i="54"/>
  <c r="E25" i="54" s="1"/>
  <c r="C52" i="54"/>
  <c r="C26" i="54" s="1"/>
  <c r="H236" i="54"/>
  <c r="H49" i="54"/>
  <c r="D51" i="54"/>
  <c r="D25" i="54" s="1"/>
  <c r="S233" i="54"/>
  <c r="AJ233" i="54" s="1"/>
  <c r="L51" i="54"/>
  <c r="N54" i="54"/>
  <c r="L54" i="54"/>
  <c r="B53" i="54"/>
  <c r="O236" i="54"/>
  <c r="O49" i="54"/>
  <c r="I232" i="54"/>
  <c r="B50" i="54"/>
  <c r="D53" i="54"/>
  <c r="D27" i="54" s="1"/>
  <c r="W236" i="54"/>
  <c r="W49" i="54"/>
  <c r="W54" i="54" s="1"/>
  <c r="G52" i="54"/>
  <c r="G26" i="54" s="1"/>
  <c r="B51" i="54"/>
  <c r="D52" i="54"/>
  <c r="D26" i="54" s="1"/>
  <c r="AA236" i="54"/>
  <c r="AA49" i="54"/>
  <c r="AA54" i="54" s="1"/>
  <c r="G53" i="54"/>
  <c r="G27" i="54" s="1"/>
  <c r="M236" i="54"/>
  <c r="M49" i="54"/>
  <c r="D236" i="54"/>
  <c r="D49" i="54"/>
  <c r="B236" i="54"/>
  <c r="B49" i="54"/>
  <c r="B52" i="54"/>
  <c r="H51" i="54"/>
  <c r="H25" i="54" s="1"/>
  <c r="R54" i="54"/>
  <c r="S231" i="54"/>
  <c r="E53" i="54"/>
  <c r="E27" i="54" s="1"/>
  <c r="I231" i="54"/>
  <c r="I236" i="54" s="1"/>
  <c r="I234" i="54" l="1"/>
  <c r="F237" i="54"/>
  <c r="B237" i="54"/>
  <c r="D237" i="54"/>
  <c r="H237" i="54"/>
  <c r="H54" i="54"/>
  <c r="B54" i="54"/>
  <c r="AI236" i="54"/>
  <c r="V237" i="54"/>
  <c r="I53" i="54"/>
  <c r="B27" i="54"/>
  <c r="I27" i="54" s="1"/>
  <c r="AI49" i="54"/>
  <c r="V54" i="54"/>
  <c r="AA237" i="54"/>
  <c r="W237" i="54"/>
  <c r="I235" i="54"/>
  <c r="L25" i="54"/>
  <c r="S25" i="54" s="1"/>
  <c r="S51" i="54"/>
  <c r="AJ51" i="54" s="1"/>
  <c r="G236" i="54"/>
  <c r="G237" i="54" s="1"/>
  <c r="G49" i="54"/>
  <c r="D54" i="54"/>
  <c r="L27" i="54"/>
  <c r="S27" i="54" s="1"/>
  <c r="S53" i="54"/>
  <c r="AJ53" i="54" s="1"/>
  <c r="E236" i="54"/>
  <c r="E237" i="54" s="1"/>
  <c r="E49" i="54"/>
  <c r="C236" i="54"/>
  <c r="C237" i="54" s="1"/>
  <c r="C49" i="54"/>
  <c r="O54" i="54"/>
  <c r="M54" i="54"/>
  <c r="B25" i="54"/>
  <c r="I25" i="54" s="1"/>
  <c r="I51" i="54"/>
  <c r="I50" i="54"/>
  <c r="AJ231" i="54"/>
  <c r="S236" i="54"/>
  <c r="Q54" i="54"/>
  <c r="I52" i="54"/>
  <c r="B26" i="54"/>
  <c r="I26" i="54" s="1"/>
  <c r="I233" i="54"/>
  <c r="S49" i="54"/>
  <c r="AJ49" i="54" l="1"/>
  <c r="S54" i="54"/>
  <c r="AI54" i="54"/>
  <c r="V55" i="54"/>
  <c r="AG237" i="54"/>
  <c r="AB237" i="54"/>
  <c r="AD237" i="54"/>
  <c r="AE237" i="54"/>
  <c r="AH237" i="54"/>
  <c r="AC237" i="54"/>
  <c r="AF237" i="54"/>
  <c r="X237" i="54"/>
  <c r="AI237" i="54" s="1"/>
  <c r="Y237" i="54"/>
  <c r="C54" i="54"/>
  <c r="G54" i="54"/>
  <c r="Z237" i="54"/>
  <c r="I237" i="54"/>
  <c r="E54" i="54"/>
  <c r="I49" i="54"/>
  <c r="I54" i="54" s="1"/>
  <c r="Q237" i="54"/>
  <c r="T236" i="54"/>
  <c r="P237" i="54"/>
  <c r="AJ236" i="54"/>
  <c r="O237" i="54"/>
  <c r="L237" i="54"/>
  <c r="N237" i="54"/>
  <c r="R237" i="54"/>
  <c r="M237" i="54"/>
  <c r="S237" i="54" l="1"/>
  <c r="AJ237" i="54" s="1"/>
  <c r="AC55" i="54"/>
  <c r="AB55" i="54"/>
  <c r="AD55" i="54"/>
  <c r="X55" i="54"/>
  <c r="AF55" i="54"/>
  <c r="AH55" i="54"/>
  <c r="Y55" i="54"/>
  <c r="AE55" i="54"/>
  <c r="W55" i="54"/>
  <c r="AA55" i="54"/>
  <c r="Z55" i="54"/>
  <c r="AG55" i="54"/>
  <c r="N55" i="54"/>
  <c r="AJ54" i="54"/>
  <c r="M55" i="54"/>
  <c r="R55" i="54"/>
  <c r="T54" i="54"/>
  <c r="P55" i="54"/>
  <c r="O55" i="54"/>
  <c r="Q55" i="54"/>
  <c r="L55" i="54"/>
  <c r="H55" i="54"/>
  <c r="F55" i="54"/>
  <c r="B55" i="54"/>
  <c r="E55" i="54"/>
  <c r="C55" i="54"/>
  <c r="G55" i="54"/>
  <c r="D55" i="54"/>
  <c r="AI55" i="54" l="1"/>
  <c r="S55" i="54"/>
  <c r="AJ55" i="54"/>
  <c r="I55" i="54"/>
  <c r="P96" i="53" l="1"/>
  <c r="P600" i="53"/>
  <c r="S590" i="53"/>
  <c r="S486" i="53" l="1"/>
  <c r="P70" i="53"/>
  <c r="P106" i="53"/>
  <c r="S96" i="53"/>
  <c r="S70" i="53" l="1"/>
  <c r="P18" i="53"/>
  <c r="S18" i="53" s="1"/>
  <c r="T18" i="53" s="1"/>
  <c r="S481" i="53" l="1"/>
  <c r="P65" i="53"/>
  <c r="S65" i="53" l="1"/>
  <c r="P13" i="53"/>
  <c r="S13" i="53" l="1"/>
  <c r="S482" i="53" l="1"/>
  <c r="P66" i="53"/>
  <c r="P496" i="53"/>
  <c r="T13" i="53"/>
  <c r="S66" i="53" l="1"/>
  <c r="P14" i="53"/>
  <c r="S489" i="53"/>
  <c r="P73" i="53"/>
  <c r="P80" i="53" s="1"/>
  <c r="S496" i="53"/>
  <c r="Q497" i="53" l="1"/>
  <c r="L497" i="53"/>
  <c r="P497" i="53"/>
  <c r="O497" i="53"/>
  <c r="R497" i="53"/>
  <c r="M497" i="53"/>
  <c r="N497" i="53"/>
  <c r="S14" i="53"/>
  <c r="S73" i="53"/>
  <c r="P21" i="53"/>
  <c r="S21" i="53" s="1"/>
  <c r="T21" i="53" s="1"/>
  <c r="S80" i="53"/>
  <c r="T14" i="53" l="1"/>
  <c r="Q81" i="53"/>
  <c r="R81" i="53"/>
  <c r="M81" i="53"/>
  <c r="L81" i="53"/>
  <c r="O81" i="53"/>
  <c r="P81" i="53"/>
  <c r="N81" i="53"/>
  <c r="S497" i="53"/>
  <c r="P28" i="53"/>
  <c r="S81" i="53" l="1"/>
  <c r="D626" i="8" l="1"/>
  <c r="I621" i="8"/>
  <c r="I626" i="8" s="1"/>
  <c r="D627" i="8" l="1"/>
  <c r="I627" i="8"/>
  <c r="F627" i="8"/>
  <c r="H627" i="8"/>
  <c r="C627" i="8"/>
  <c r="E627" i="8"/>
  <c r="G627" i="8"/>
  <c r="B627" i="8"/>
  <c r="I622" i="8"/>
  <c r="D652" i="2" l="1"/>
  <c r="C103" i="2" l="1"/>
  <c r="C652" i="2"/>
  <c r="H103" i="2"/>
  <c r="H652" i="2"/>
  <c r="F103" i="2"/>
  <c r="F652" i="2"/>
  <c r="I649" i="2"/>
  <c r="I652" i="2" s="1"/>
  <c r="I653" i="2" s="1"/>
  <c r="B652" i="2"/>
  <c r="I623" i="3"/>
  <c r="I626" i="3" s="1"/>
  <c r="D626" i="3"/>
  <c r="D627" i="3" s="1"/>
  <c r="G103" i="2"/>
  <c r="G652" i="2"/>
  <c r="I597" i="2"/>
  <c r="I600" i="2" s="1"/>
  <c r="B103" i="2"/>
  <c r="B600" i="2"/>
  <c r="I623" i="2"/>
  <c r="I626" i="2" s="1"/>
  <c r="D103" i="2"/>
  <c r="D626" i="2"/>
  <c r="E103" i="2"/>
  <c r="E652" i="2"/>
  <c r="D627" i="2" l="1"/>
  <c r="I601" i="2"/>
  <c r="F601" i="2"/>
  <c r="C601" i="2"/>
  <c r="G601" i="2"/>
  <c r="H601" i="2"/>
  <c r="E601" i="2"/>
  <c r="D601" i="2"/>
  <c r="F653" i="2"/>
  <c r="E653" i="2"/>
  <c r="G653" i="2"/>
  <c r="F25" i="2"/>
  <c r="F28" i="2" s="1"/>
  <c r="F106" i="2"/>
  <c r="E25" i="2"/>
  <c r="E28" i="2" s="1"/>
  <c r="E106" i="2"/>
  <c r="G25" i="2"/>
  <c r="G28" i="2" s="1"/>
  <c r="G106" i="2"/>
  <c r="H653" i="2"/>
  <c r="I597" i="7"/>
  <c r="I600" i="7" s="1"/>
  <c r="B600" i="7"/>
  <c r="B601" i="7" s="1"/>
  <c r="H25" i="2"/>
  <c r="H28" i="2" s="1"/>
  <c r="H106" i="2"/>
  <c r="I103" i="2"/>
  <c r="B25" i="2"/>
  <c r="B106" i="2"/>
  <c r="I622" i="1"/>
  <c r="D25" i="2"/>
  <c r="D28" i="2" s="1"/>
  <c r="D106" i="2"/>
  <c r="C653" i="2"/>
  <c r="I627" i="2"/>
  <c r="F627" i="2"/>
  <c r="H627" i="2"/>
  <c r="C627" i="2"/>
  <c r="B627" i="2"/>
  <c r="G627" i="2"/>
  <c r="E627" i="2"/>
  <c r="G627" i="3"/>
  <c r="I627" i="3"/>
  <c r="F627" i="3"/>
  <c r="C627" i="3"/>
  <c r="H627" i="3"/>
  <c r="B627" i="3"/>
  <c r="E627" i="3"/>
  <c r="C25" i="2"/>
  <c r="C28" i="2" s="1"/>
  <c r="C106" i="2"/>
  <c r="D626" i="1"/>
  <c r="I621" i="1"/>
  <c r="I626" i="1" s="1"/>
  <c r="B601" i="2"/>
  <c r="B653" i="2"/>
  <c r="D653" i="2"/>
  <c r="D652" i="4"/>
  <c r="D652" i="5" l="1"/>
  <c r="B103" i="5"/>
  <c r="H103" i="3"/>
  <c r="H652" i="3"/>
  <c r="E103" i="3"/>
  <c r="E652" i="3"/>
  <c r="G103" i="5"/>
  <c r="G652" i="5"/>
  <c r="C103" i="3"/>
  <c r="C652" i="3"/>
  <c r="C653" i="3" s="1"/>
  <c r="I623" i="4"/>
  <c r="I626" i="4" s="1"/>
  <c r="D103" i="4"/>
  <c r="D626" i="4"/>
  <c r="I595" i="43"/>
  <c r="I600" i="43" s="1"/>
  <c r="B600" i="43"/>
  <c r="I597" i="5"/>
  <c r="I600" i="5" s="1"/>
  <c r="B600" i="5"/>
  <c r="B601" i="5" s="1"/>
  <c r="I597" i="3"/>
  <c r="I600" i="3" s="1"/>
  <c r="B103" i="3"/>
  <c r="B600" i="3"/>
  <c r="B601" i="3" s="1"/>
  <c r="I595" i="46"/>
  <c r="I600" i="46" s="1"/>
  <c r="B600" i="46"/>
  <c r="I596" i="52"/>
  <c r="I597" i="6"/>
  <c r="I600" i="6" s="1"/>
  <c r="B600" i="6"/>
  <c r="B601" i="6" s="1"/>
  <c r="I649" i="4"/>
  <c r="I652" i="4" s="1"/>
  <c r="B652" i="4"/>
  <c r="D652" i="3"/>
  <c r="D103" i="3"/>
  <c r="I596" i="43"/>
  <c r="I596" i="46"/>
  <c r="D627" i="1"/>
  <c r="I627" i="1"/>
  <c r="F627" i="1"/>
  <c r="H627" i="1"/>
  <c r="C627" i="1"/>
  <c r="G627" i="1"/>
  <c r="E627" i="1"/>
  <c r="B627" i="1"/>
  <c r="G601" i="7"/>
  <c r="F601" i="7"/>
  <c r="I601" i="7"/>
  <c r="C601" i="7"/>
  <c r="H601" i="7"/>
  <c r="E601" i="7"/>
  <c r="D601" i="7"/>
  <c r="H103" i="5"/>
  <c r="H652" i="5"/>
  <c r="C103" i="4"/>
  <c r="C652" i="4"/>
  <c r="I595" i="53"/>
  <c r="I600" i="53" s="1"/>
  <c r="B600" i="53"/>
  <c r="B107" i="2"/>
  <c r="I595" i="52"/>
  <c r="I600" i="52" s="1"/>
  <c r="B600" i="52"/>
  <c r="G103" i="3"/>
  <c r="G652" i="3"/>
  <c r="E103" i="4"/>
  <c r="E652" i="4"/>
  <c r="E653" i="4" s="1"/>
  <c r="E103" i="5"/>
  <c r="E652" i="5"/>
  <c r="D653" i="4"/>
  <c r="I596" i="53"/>
  <c r="I595" i="41"/>
  <c r="I600" i="41" s="1"/>
  <c r="B600" i="41"/>
  <c r="I597" i="4"/>
  <c r="I600" i="4" s="1"/>
  <c r="B103" i="4"/>
  <c r="B600" i="4"/>
  <c r="I25" i="2"/>
  <c r="B28" i="2"/>
  <c r="G103" i="4"/>
  <c r="G652" i="4"/>
  <c r="G653" i="4" s="1"/>
  <c r="I649" i="3"/>
  <c r="I652" i="3" s="1"/>
  <c r="B652" i="3"/>
  <c r="B653" i="3" s="1"/>
  <c r="H103" i="4"/>
  <c r="H652" i="4"/>
  <c r="H653" i="4" s="1"/>
  <c r="I596" i="41"/>
  <c r="I106" i="2"/>
  <c r="E107" i="2" s="1"/>
  <c r="E102" i="47"/>
  <c r="E24" i="47" s="1"/>
  <c r="B102" i="43"/>
  <c r="D102" i="41"/>
  <c r="D24" i="41" s="1"/>
  <c r="H102" i="51"/>
  <c r="H24" i="51" s="1"/>
  <c r="H102" i="40"/>
  <c r="H24" i="40" s="1"/>
  <c r="H102" i="48"/>
  <c r="H24" i="48" s="1"/>
  <c r="G102" i="47"/>
  <c r="G24" i="47" s="1"/>
  <c r="G102" i="50"/>
  <c r="G24" i="50" s="1"/>
  <c r="H102" i="41"/>
  <c r="H24" i="41" s="1"/>
  <c r="C102" i="52"/>
  <c r="C24" i="52" s="1"/>
  <c r="E102" i="40"/>
  <c r="E24" i="40" s="1"/>
  <c r="D102" i="40"/>
  <c r="D24" i="40" s="1"/>
  <c r="C102" i="57"/>
  <c r="C24" i="57" s="1"/>
  <c r="G102" i="57"/>
  <c r="G24" i="57" s="1"/>
  <c r="D102" i="43"/>
  <c r="D24" i="43" s="1"/>
  <c r="E102" i="48"/>
  <c r="E24" i="48" s="1"/>
  <c r="G102" i="41"/>
  <c r="G24" i="41" s="1"/>
  <c r="G102" i="40"/>
  <c r="G24" i="40" s="1"/>
  <c r="E102" i="50"/>
  <c r="E24" i="50" s="1"/>
  <c r="D102" i="42"/>
  <c r="D24" i="42" s="1"/>
  <c r="H102" i="55"/>
  <c r="H24" i="55" s="1"/>
  <c r="C102" i="47"/>
  <c r="C24" i="47" s="1"/>
  <c r="H102" i="47"/>
  <c r="H24" i="47" s="1"/>
  <c r="G102" i="46"/>
  <c r="G24" i="46" s="1"/>
  <c r="G102" i="51"/>
  <c r="G24" i="51" s="1"/>
  <c r="D102" i="46"/>
  <c r="D24" i="46" s="1"/>
  <c r="D102" i="51"/>
  <c r="D24" i="51" s="1"/>
  <c r="C102" i="53"/>
  <c r="C24" i="53" s="1"/>
  <c r="B101" i="53"/>
  <c r="D102" i="50"/>
  <c r="D24" i="50" s="1"/>
  <c r="C102" i="48"/>
  <c r="C24" i="48" s="1"/>
  <c r="D102" i="48"/>
  <c r="D24" i="48" s="1"/>
  <c r="D102" i="47"/>
  <c r="D24" i="47" s="1"/>
  <c r="E102" i="42"/>
  <c r="E24" i="42" s="1"/>
  <c r="C102" i="41"/>
  <c r="C24" i="41" s="1"/>
  <c r="H102" i="52"/>
  <c r="H24" i="52" s="1"/>
  <c r="G102" i="54"/>
  <c r="G24" i="54" s="1"/>
  <c r="G102" i="43"/>
  <c r="G24" i="43" s="1"/>
  <c r="G102" i="53"/>
  <c r="G24" i="53" s="1"/>
  <c r="E102" i="43"/>
  <c r="E24" i="43" s="1"/>
  <c r="C102" i="54"/>
  <c r="C24" i="54" s="1"/>
  <c r="D102" i="55"/>
  <c r="D24" i="55" s="1"/>
  <c r="H102" i="42"/>
  <c r="H24" i="42" s="1"/>
  <c r="H102" i="50"/>
  <c r="H24" i="50" s="1"/>
  <c r="C102" i="43"/>
  <c r="C24" i="43" s="1"/>
  <c r="E102" i="51"/>
  <c r="E24" i="51" s="1"/>
  <c r="E102" i="52"/>
  <c r="E24" i="52" s="1"/>
  <c r="G102" i="48"/>
  <c r="G24" i="48" s="1"/>
  <c r="G102" i="55"/>
  <c r="G24" i="55" s="1"/>
  <c r="C102" i="51"/>
  <c r="C24" i="51" s="1"/>
  <c r="E102" i="46"/>
  <c r="E24" i="46" s="1"/>
  <c r="H102" i="53"/>
  <c r="H24" i="53" s="1"/>
  <c r="D102" i="52"/>
  <c r="D24" i="52" s="1"/>
  <c r="E102" i="57"/>
  <c r="E24" i="57" s="1"/>
  <c r="H102" i="43"/>
  <c r="H24" i="43" s="1"/>
  <c r="E102" i="41"/>
  <c r="E24" i="41" s="1"/>
  <c r="C102" i="50"/>
  <c r="C24" i="50" s="1"/>
  <c r="H102" i="57"/>
  <c r="H24" i="57" s="1"/>
  <c r="D102" i="54"/>
  <c r="D24" i="54" s="1"/>
  <c r="D102" i="57"/>
  <c r="C102" i="55"/>
  <c r="C24" i="55" s="1"/>
  <c r="C102" i="42"/>
  <c r="C24" i="42" s="1"/>
  <c r="D102" i="53"/>
  <c r="D24" i="53" s="1"/>
  <c r="H102" i="54"/>
  <c r="H24" i="54" s="1"/>
  <c r="G102" i="42"/>
  <c r="G24" i="42" s="1"/>
  <c r="C102" i="40"/>
  <c r="C24" i="40" s="1"/>
  <c r="E102" i="54"/>
  <c r="E24" i="54" s="1"/>
  <c r="E102" i="55"/>
  <c r="E24" i="55" s="1"/>
  <c r="H102" i="46"/>
  <c r="H24" i="46" s="1"/>
  <c r="G102" i="52"/>
  <c r="G24" i="52" s="1"/>
  <c r="E102" i="53"/>
  <c r="E24" i="53" s="1"/>
  <c r="C102" i="46"/>
  <c r="C24" i="46" s="1"/>
  <c r="B652" i="5" l="1"/>
  <c r="I649" i="5"/>
  <c r="I652" i="5" s="1"/>
  <c r="D653" i="5" s="1"/>
  <c r="D653" i="3"/>
  <c r="G653" i="3"/>
  <c r="I648" i="51"/>
  <c r="G107" i="2"/>
  <c r="I102" i="43"/>
  <c r="B24" i="43"/>
  <c r="I24" i="43" s="1"/>
  <c r="B23" i="53"/>
  <c r="B106" i="53"/>
  <c r="G101" i="55"/>
  <c r="G652" i="55"/>
  <c r="G101" i="57"/>
  <c r="G652" i="57"/>
  <c r="G101" i="52"/>
  <c r="G652" i="52"/>
  <c r="I648" i="42"/>
  <c r="H101" i="57"/>
  <c r="H652" i="57"/>
  <c r="C101" i="51"/>
  <c r="C652" i="51"/>
  <c r="H101" i="42"/>
  <c r="H652" i="42"/>
  <c r="D101" i="55"/>
  <c r="D652" i="55"/>
  <c r="B101" i="48"/>
  <c r="I595" i="48"/>
  <c r="I600" i="48" s="1"/>
  <c r="B600" i="48"/>
  <c r="S595" i="57"/>
  <c r="S600" i="57" s="1"/>
  <c r="L600" i="57"/>
  <c r="D652" i="51"/>
  <c r="D101" i="51"/>
  <c r="S595" i="43"/>
  <c r="S600" i="43" s="1"/>
  <c r="L600" i="43"/>
  <c r="D652" i="42"/>
  <c r="D101" i="42"/>
  <c r="S596" i="53"/>
  <c r="G101" i="47"/>
  <c r="G652" i="47"/>
  <c r="H101" i="48"/>
  <c r="H652" i="48"/>
  <c r="E601" i="41"/>
  <c r="G601" i="41"/>
  <c r="B601" i="41"/>
  <c r="H601" i="41"/>
  <c r="C601" i="41"/>
  <c r="D601" i="41"/>
  <c r="F601" i="41"/>
  <c r="E25" i="4"/>
  <c r="E28" i="4" s="1"/>
  <c r="E106" i="4"/>
  <c r="H107" i="2"/>
  <c r="D107" i="2"/>
  <c r="C25" i="3"/>
  <c r="C28" i="3" s="1"/>
  <c r="C106" i="3"/>
  <c r="B102" i="54"/>
  <c r="I596" i="54"/>
  <c r="B102" i="51"/>
  <c r="I596" i="51"/>
  <c r="I647" i="43"/>
  <c r="I652" i="43" s="1"/>
  <c r="B652" i="43"/>
  <c r="H25" i="5"/>
  <c r="H28" i="5" s="1"/>
  <c r="H106" i="5"/>
  <c r="C101" i="40"/>
  <c r="C652" i="40"/>
  <c r="G101" i="42"/>
  <c r="G652" i="42"/>
  <c r="D101" i="53"/>
  <c r="D652" i="53"/>
  <c r="C101" i="42"/>
  <c r="C652" i="42"/>
  <c r="C101" i="55"/>
  <c r="C652" i="55"/>
  <c r="I595" i="32"/>
  <c r="I600" i="32" s="1"/>
  <c r="B600" i="32"/>
  <c r="E101" i="41"/>
  <c r="E652" i="41"/>
  <c r="S595" i="52"/>
  <c r="S600" i="52" s="1"/>
  <c r="L600" i="52"/>
  <c r="I648" i="52"/>
  <c r="G101" i="53"/>
  <c r="G652" i="53"/>
  <c r="B102" i="48"/>
  <c r="I596" i="48"/>
  <c r="I647" i="48"/>
  <c r="I652" i="48" s="1"/>
  <c r="B652" i="48"/>
  <c r="D652" i="48"/>
  <c r="D101" i="48"/>
  <c r="G101" i="40"/>
  <c r="G652" i="40"/>
  <c r="D652" i="41"/>
  <c r="D101" i="41"/>
  <c r="F107" i="2"/>
  <c r="I595" i="57"/>
  <c r="I600" i="57" s="1"/>
  <c r="B600" i="57"/>
  <c r="B653" i="4"/>
  <c r="I653" i="4"/>
  <c r="F653" i="4"/>
  <c r="D601" i="46"/>
  <c r="G601" i="46"/>
  <c r="C601" i="46"/>
  <c r="E601" i="46"/>
  <c r="F601" i="46"/>
  <c r="H601" i="46"/>
  <c r="B601" i="46"/>
  <c r="G653" i="5"/>
  <c r="I647" i="51"/>
  <c r="I652" i="51" s="1"/>
  <c r="B652" i="51"/>
  <c r="E101" i="40"/>
  <c r="E652" i="40"/>
  <c r="I648" i="50"/>
  <c r="S595" i="46"/>
  <c r="S600" i="46" s="1"/>
  <c r="L600" i="46"/>
  <c r="I648" i="54"/>
  <c r="E101" i="52"/>
  <c r="E652" i="52"/>
  <c r="E101" i="51"/>
  <c r="E652" i="51"/>
  <c r="C101" i="48"/>
  <c r="C652" i="48"/>
  <c r="B101" i="50"/>
  <c r="I595" i="50"/>
  <c r="I600" i="50" s="1"/>
  <c r="B600" i="50"/>
  <c r="C101" i="47"/>
  <c r="C652" i="47"/>
  <c r="D652" i="43"/>
  <c r="D101" i="43"/>
  <c r="C101" i="57"/>
  <c r="C652" i="57"/>
  <c r="C101" i="52"/>
  <c r="C652" i="52"/>
  <c r="H101" i="41"/>
  <c r="H652" i="41"/>
  <c r="S595" i="53"/>
  <c r="S600" i="53" s="1"/>
  <c r="L600" i="53"/>
  <c r="I647" i="40"/>
  <c r="I652" i="40" s="1"/>
  <c r="B652" i="40"/>
  <c r="C103" i="5"/>
  <c r="C652" i="5"/>
  <c r="C653" i="5" s="1"/>
  <c r="I28" i="2"/>
  <c r="B29" i="2" s="1"/>
  <c r="G25" i="3"/>
  <c r="G28" i="3" s="1"/>
  <c r="G106" i="3"/>
  <c r="H601" i="53"/>
  <c r="E601" i="53"/>
  <c r="D601" i="53"/>
  <c r="C601" i="53"/>
  <c r="G601" i="53"/>
  <c r="F601" i="53"/>
  <c r="B601" i="53"/>
  <c r="B25" i="5"/>
  <c r="B106" i="5"/>
  <c r="C601" i="43"/>
  <c r="B601" i="43"/>
  <c r="D601" i="43"/>
  <c r="F601" i="43"/>
  <c r="H601" i="43"/>
  <c r="E601" i="43"/>
  <c r="G601" i="43"/>
  <c r="G25" i="5"/>
  <c r="G28" i="5" s="1"/>
  <c r="G106" i="5"/>
  <c r="I647" i="54"/>
  <c r="I652" i="54" s="1"/>
  <c r="B652" i="54"/>
  <c r="B101" i="47"/>
  <c r="I595" i="47"/>
  <c r="I600" i="47" s="1"/>
  <c r="B600" i="47"/>
  <c r="C101" i="46"/>
  <c r="C652" i="46"/>
  <c r="H101" i="46"/>
  <c r="H652" i="46"/>
  <c r="E101" i="55"/>
  <c r="E652" i="55"/>
  <c r="D101" i="52"/>
  <c r="D652" i="52"/>
  <c r="S595" i="41"/>
  <c r="S600" i="41" s="1"/>
  <c r="L600" i="41"/>
  <c r="C101" i="54"/>
  <c r="C652" i="54"/>
  <c r="G101" i="54"/>
  <c r="G652" i="54"/>
  <c r="I648" i="48"/>
  <c r="E101" i="42"/>
  <c r="E652" i="42"/>
  <c r="B102" i="50"/>
  <c r="I596" i="50"/>
  <c r="I595" i="8"/>
  <c r="I600" i="8" s="1"/>
  <c r="B600" i="8"/>
  <c r="H101" i="40"/>
  <c r="H652" i="40"/>
  <c r="H25" i="4"/>
  <c r="H28" i="4" s="1"/>
  <c r="H106" i="4"/>
  <c r="I596" i="57"/>
  <c r="H601" i="5"/>
  <c r="I601" i="5"/>
  <c r="F601" i="5"/>
  <c r="C601" i="5"/>
  <c r="G601" i="5"/>
  <c r="E601" i="5"/>
  <c r="D601" i="5"/>
  <c r="B101" i="43"/>
  <c r="E653" i="3"/>
  <c r="S596" i="57"/>
  <c r="E101" i="47"/>
  <c r="E652" i="47"/>
  <c r="B102" i="47"/>
  <c r="I596" i="47"/>
  <c r="D101" i="57"/>
  <c r="D652" i="57"/>
  <c r="D101" i="54"/>
  <c r="D652" i="54"/>
  <c r="H101" i="43"/>
  <c r="H652" i="43"/>
  <c r="E101" i="57"/>
  <c r="E652" i="57"/>
  <c r="I596" i="32"/>
  <c r="I596" i="8"/>
  <c r="B101" i="42"/>
  <c r="I595" i="42"/>
  <c r="I600" i="42" s="1"/>
  <c r="B600" i="42"/>
  <c r="I647" i="55"/>
  <c r="I652" i="55" s="1"/>
  <c r="B652" i="55"/>
  <c r="G101" i="51"/>
  <c r="G652" i="51"/>
  <c r="I647" i="47"/>
  <c r="I652" i="47" s="1"/>
  <c r="B652" i="47"/>
  <c r="G101" i="41"/>
  <c r="G652" i="41"/>
  <c r="D652" i="40"/>
  <c r="D101" i="40"/>
  <c r="B101" i="40"/>
  <c r="I595" i="40"/>
  <c r="I600" i="40" s="1"/>
  <c r="B600" i="40"/>
  <c r="I107" i="2"/>
  <c r="B601" i="52"/>
  <c r="C601" i="52"/>
  <c r="D601" i="52"/>
  <c r="E601" i="52"/>
  <c r="G601" i="52"/>
  <c r="H601" i="52"/>
  <c r="F601" i="52"/>
  <c r="C653" i="4"/>
  <c r="I601" i="6"/>
  <c r="F601" i="6"/>
  <c r="C601" i="6"/>
  <c r="H601" i="6"/>
  <c r="G601" i="6"/>
  <c r="E601" i="6"/>
  <c r="D601" i="6"/>
  <c r="I103" i="3"/>
  <c r="B25" i="3"/>
  <c r="B106" i="3"/>
  <c r="E25" i="3"/>
  <c r="E28" i="3" s="1"/>
  <c r="E106" i="3"/>
  <c r="I647" i="42"/>
  <c r="I652" i="42" s="1"/>
  <c r="B652" i="42"/>
  <c r="I647" i="52"/>
  <c r="I652" i="52" s="1"/>
  <c r="B652" i="52"/>
  <c r="H101" i="47"/>
  <c r="H652" i="47"/>
  <c r="G25" i="4"/>
  <c r="G28" i="4" s="1"/>
  <c r="G106" i="4"/>
  <c r="B653" i="5"/>
  <c r="I653" i="5"/>
  <c r="F653" i="5"/>
  <c r="S596" i="41"/>
  <c r="I647" i="50"/>
  <c r="I652" i="50" s="1"/>
  <c r="B652" i="50"/>
  <c r="S596" i="46"/>
  <c r="S596" i="43"/>
  <c r="E101" i="53"/>
  <c r="E652" i="53"/>
  <c r="H101" i="54"/>
  <c r="H652" i="54"/>
  <c r="E101" i="46"/>
  <c r="E652" i="46"/>
  <c r="C101" i="43"/>
  <c r="C652" i="43"/>
  <c r="H101" i="50"/>
  <c r="H652" i="50"/>
  <c r="H101" i="52"/>
  <c r="H652" i="52"/>
  <c r="I648" i="57"/>
  <c r="D652" i="50"/>
  <c r="D101" i="50"/>
  <c r="I647" i="53"/>
  <c r="I652" i="53" s="1"/>
  <c r="B652" i="53"/>
  <c r="C101" i="53"/>
  <c r="C652" i="53"/>
  <c r="H101" i="55"/>
  <c r="H652" i="55"/>
  <c r="I648" i="47"/>
  <c r="S596" i="52"/>
  <c r="G101" i="50"/>
  <c r="G652" i="50"/>
  <c r="B102" i="40"/>
  <c r="I596" i="40"/>
  <c r="I648" i="40"/>
  <c r="I653" i="3"/>
  <c r="F653" i="3"/>
  <c r="I103" i="4"/>
  <c r="B25" i="4"/>
  <c r="B106" i="4"/>
  <c r="E653" i="5"/>
  <c r="B101" i="52"/>
  <c r="C25" i="4"/>
  <c r="C28" i="4" s="1"/>
  <c r="C106" i="4"/>
  <c r="F601" i="3"/>
  <c r="I601" i="3"/>
  <c r="G601" i="3"/>
  <c r="C601" i="3"/>
  <c r="H601" i="3"/>
  <c r="E601" i="3"/>
  <c r="D601" i="3"/>
  <c r="D25" i="4"/>
  <c r="D28" i="4" s="1"/>
  <c r="D106" i="4"/>
  <c r="H653" i="3"/>
  <c r="I596" i="55"/>
  <c r="B102" i="55"/>
  <c r="G101" i="48"/>
  <c r="G652" i="48"/>
  <c r="G101" i="43"/>
  <c r="G652" i="43"/>
  <c r="G101" i="46"/>
  <c r="G652" i="46"/>
  <c r="E101" i="48"/>
  <c r="E652" i="48"/>
  <c r="E101" i="54"/>
  <c r="E652" i="54"/>
  <c r="D24" i="57"/>
  <c r="C101" i="50"/>
  <c r="C652" i="50"/>
  <c r="H101" i="53"/>
  <c r="H652" i="53"/>
  <c r="B101" i="54"/>
  <c r="I595" i="54"/>
  <c r="I600" i="54" s="1"/>
  <c r="B600" i="54"/>
  <c r="B101" i="55"/>
  <c r="I595" i="55"/>
  <c r="I600" i="55" s="1"/>
  <c r="B600" i="55"/>
  <c r="E101" i="43"/>
  <c r="E652" i="43"/>
  <c r="C101" i="41"/>
  <c r="C652" i="41"/>
  <c r="B101" i="51"/>
  <c r="I595" i="51"/>
  <c r="I600" i="51" s="1"/>
  <c r="B600" i="51"/>
  <c r="D652" i="47"/>
  <c r="D101" i="47"/>
  <c r="D652" i="46"/>
  <c r="D101" i="46"/>
  <c r="B102" i="42"/>
  <c r="I596" i="42"/>
  <c r="I648" i="55"/>
  <c r="E101" i="50"/>
  <c r="E652" i="50"/>
  <c r="H101" i="51"/>
  <c r="H652" i="51"/>
  <c r="I648" i="43"/>
  <c r="C107" i="2"/>
  <c r="B601" i="4"/>
  <c r="F601" i="4"/>
  <c r="I601" i="4"/>
  <c r="C601" i="4"/>
  <c r="G601" i="4"/>
  <c r="H601" i="4"/>
  <c r="E601" i="4"/>
  <c r="D601" i="4"/>
  <c r="E25" i="5"/>
  <c r="E28" i="5" s="1"/>
  <c r="E106" i="5"/>
  <c r="H653" i="5"/>
  <c r="D25" i="3"/>
  <c r="D28" i="3" s="1"/>
  <c r="D106" i="3"/>
  <c r="B102" i="52"/>
  <c r="D627" i="4"/>
  <c r="F627" i="4"/>
  <c r="I627" i="4"/>
  <c r="H627" i="4"/>
  <c r="C627" i="4"/>
  <c r="B627" i="4"/>
  <c r="G627" i="4"/>
  <c r="E627" i="4"/>
  <c r="H25" i="3"/>
  <c r="H28" i="3" s="1"/>
  <c r="H106" i="3"/>
  <c r="G102" i="36"/>
  <c r="G24" i="36" s="1"/>
  <c r="C102" i="35"/>
  <c r="C24" i="35" s="1"/>
  <c r="D102" i="34"/>
  <c r="D24" i="34" s="1"/>
  <c r="C102" i="32"/>
  <c r="C24" i="32" s="1"/>
  <c r="D652" i="6"/>
  <c r="H102" i="1"/>
  <c r="H24" i="1" s="1"/>
  <c r="B101" i="8"/>
  <c r="G102" i="34"/>
  <c r="G24" i="34" s="1"/>
  <c r="H102" i="34"/>
  <c r="H24" i="34" s="1"/>
  <c r="G102" i="32"/>
  <c r="G24" i="32" s="1"/>
  <c r="D102" i="1"/>
  <c r="D24" i="1" s="1"/>
  <c r="C102" i="34"/>
  <c r="C24" i="34" s="1"/>
  <c r="L101" i="52"/>
  <c r="C102" i="36"/>
  <c r="C24" i="36" s="1"/>
  <c r="L101" i="41"/>
  <c r="H102" i="36"/>
  <c r="H24" i="36" s="1"/>
  <c r="D102" i="32"/>
  <c r="D24" i="32" s="1"/>
  <c r="G102" i="35"/>
  <c r="G24" i="35" s="1"/>
  <c r="H102" i="32"/>
  <c r="H24" i="32" s="1"/>
  <c r="E102" i="1"/>
  <c r="E24" i="1" s="1"/>
  <c r="H102" i="35"/>
  <c r="H24" i="35" s="1"/>
  <c r="D102" i="36"/>
  <c r="D24" i="36" s="1"/>
  <c r="E102" i="32"/>
  <c r="E24" i="32" s="1"/>
  <c r="D102" i="35"/>
  <c r="D24" i="35" s="1"/>
  <c r="E102" i="34"/>
  <c r="E24" i="34" s="1"/>
  <c r="L102" i="52"/>
  <c r="G102" i="1"/>
  <c r="G24" i="1" s="1"/>
  <c r="E102" i="35"/>
  <c r="E24" i="35" s="1"/>
  <c r="E102" i="36"/>
  <c r="E24" i="36" s="1"/>
  <c r="C102" i="1"/>
  <c r="C24" i="1" s="1"/>
  <c r="I648" i="1" l="1"/>
  <c r="I101" i="53"/>
  <c r="I106" i="53" s="1"/>
  <c r="F107" i="53" s="1"/>
  <c r="I601" i="43"/>
  <c r="L23" i="52"/>
  <c r="L106" i="52"/>
  <c r="L23" i="41"/>
  <c r="L106" i="41"/>
  <c r="B23" i="8"/>
  <c r="B106" i="8"/>
  <c r="E101" i="8"/>
  <c r="E652" i="8"/>
  <c r="R101" i="40"/>
  <c r="R652" i="40"/>
  <c r="D23" i="47"/>
  <c r="D28" i="47" s="1"/>
  <c r="D106" i="47"/>
  <c r="D106" i="54"/>
  <c r="D23" i="54"/>
  <c r="D28" i="54" s="1"/>
  <c r="I647" i="57"/>
  <c r="I652" i="57" s="1"/>
  <c r="B652" i="57"/>
  <c r="C23" i="51"/>
  <c r="C28" i="51" s="1"/>
  <c r="C106" i="51"/>
  <c r="N652" i="47"/>
  <c r="N101" i="47"/>
  <c r="S595" i="51"/>
  <c r="S600" i="51" s="1"/>
  <c r="L101" i="51"/>
  <c r="L600" i="51"/>
  <c r="R102" i="52"/>
  <c r="R24" i="52" s="1"/>
  <c r="O101" i="53"/>
  <c r="O652" i="53"/>
  <c r="Q101" i="46"/>
  <c r="Q652" i="46"/>
  <c r="B101" i="34"/>
  <c r="I595" i="34"/>
  <c r="I600" i="34" s="1"/>
  <c r="B600" i="34"/>
  <c r="B601" i="34" s="1"/>
  <c r="O102" i="41"/>
  <c r="O24" i="41" s="1"/>
  <c r="G101" i="36"/>
  <c r="G652" i="36"/>
  <c r="O102" i="55"/>
  <c r="O24" i="55" s="1"/>
  <c r="R101" i="46"/>
  <c r="R652" i="46"/>
  <c r="R102" i="48"/>
  <c r="R24" i="48" s="1"/>
  <c r="M101" i="57"/>
  <c r="M652" i="57"/>
  <c r="D652" i="34"/>
  <c r="D653" i="34" s="1"/>
  <c r="D101" i="34"/>
  <c r="R102" i="40"/>
  <c r="R24" i="40" s="1"/>
  <c r="N652" i="40"/>
  <c r="N101" i="40"/>
  <c r="H101" i="1"/>
  <c r="H106" i="1" s="1"/>
  <c r="H652" i="1"/>
  <c r="O102" i="43"/>
  <c r="O24" i="43" s="1"/>
  <c r="S647" i="54"/>
  <c r="S652" i="54" s="1"/>
  <c r="L652" i="54"/>
  <c r="D652" i="32"/>
  <c r="D101" i="32"/>
  <c r="B101" i="35"/>
  <c r="I595" i="35"/>
  <c r="I600" i="35" s="1"/>
  <c r="B600" i="35"/>
  <c r="N102" i="46"/>
  <c r="N24" i="46" s="1"/>
  <c r="O101" i="43"/>
  <c r="O652" i="43"/>
  <c r="L102" i="51"/>
  <c r="S596" i="51"/>
  <c r="H103" i="6"/>
  <c r="H652" i="6"/>
  <c r="N652" i="46"/>
  <c r="N101" i="46"/>
  <c r="R102" i="43"/>
  <c r="R24" i="43" s="1"/>
  <c r="Q101" i="41"/>
  <c r="Q652" i="41"/>
  <c r="L102" i="50"/>
  <c r="S596" i="50"/>
  <c r="N102" i="50"/>
  <c r="N24" i="50" s="1"/>
  <c r="B23" i="52"/>
  <c r="B28" i="52" s="1"/>
  <c r="B106" i="52"/>
  <c r="I623" i="5"/>
  <c r="I626" i="5" s="1"/>
  <c r="D103" i="5"/>
  <c r="D626" i="5"/>
  <c r="D23" i="50"/>
  <c r="D28" i="50" s="1"/>
  <c r="D106" i="50"/>
  <c r="H23" i="47"/>
  <c r="H28" i="47" s="1"/>
  <c r="H106" i="47"/>
  <c r="I25" i="3"/>
  <c r="B28" i="3"/>
  <c r="I601" i="52"/>
  <c r="D653" i="55"/>
  <c r="E653" i="55"/>
  <c r="F653" i="55"/>
  <c r="C653" i="55"/>
  <c r="G653" i="55"/>
  <c r="B653" i="55"/>
  <c r="H653" i="55"/>
  <c r="B601" i="8"/>
  <c r="C23" i="46"/>
  <c r="C28" i="46" s="1"/>
  <c r="C106" i="46"/>
  <c r="C25" i="5"/>
  <c r="C28" i="5" s="1"/>
  <c r="C106" i="5"/>
  <c r="E23" i="52"/>
  <c r="E28" i="52" s="1"/>
  <c r="E106" i="52"/>
  <c r="H23" i="48"/>
  <c r="H28" i="48" s="1"/>
  <c r="H106" i="48"/>
  <c r="Q601" i="43"/>
  <c r="L601" i="43"/>
  <c r="N601" i="43"/>
  <c r="O601" i="43"/>
  <c r="M601" i="43"/>
  <c r="R601" i="43"/>
  <c r="P601" i="43"/>
  <c r="F601" i="48"/>
  <c r="H601" i="48"/>
  <c r="D601" i="48"/>
  <c r="C601" i="48"/>
  <c r="B601" i="48"/>
  <c r="E601" i="48"/>
  <c r="G601" i="48"/>
  <c r="N652" i="43"/>
  <c r="N101" i="43"/>
  <c r="N652" i="42"/>
  <c r="N101" i="42"/>
  <c r="H101" i="32"/>
  <c r="H652" i="32"/>
  <c r="B106" i="54"/>
  <c r="B23" i="54"/>
  <c r="H23" i="40"/>
  <c r="H28" i="40" s="1"/>
  <c r="H106" i="40"/>
  <c r="B601" i="57"/>
  <c r="E601" i="57"/>
  <c r="G601" i="57"/>
  <c r="F601" i="57"/>
  <c r="D601" i="57"/>
  <c r="H601" i="57"/>
  <c r="C601" i="57"/>
  <c r="R101" i="51"/>
  <c r="R652" i="51"/>
  <c r="C101" i="32"/>
  <c r="C652" i="32"/>
  <c r="Q101" i="53"/>
  <c r="Q652" i="53"/>
  <c r="M102" i="51"/>
  <c r="M24" i="51" s="1"/>
  <c r="Q102" i="47"/>
  <c r="Q24" i="47" s="1"/>
  <c r="L101" i="54"/>
  <c r="S595" i="54"/>
  <c r="S600" i="54" s="1"/>
  <c r="L600" i="54"/>
  <c r="N101" i="53"/>
  <c r="N652" i="53"/>
  <c r="S647" i="50"/>
  <c r="S652" i="50" s="1"/>
  <c r="L652" i="50"/>
  <c r="R101" i="55"/>
  <c r="R652" i="55"/>
  <c r="L102" i="42"/>
  <c r="S596" i="42"/>
  <c r="M102" i="48"/>
  <c r="M24" i="48" s="1"/>
  <c r="R101" i="42"/>
  <c r="R652" i="42"/>
  <c r="M102" i="40"/>
  <c r="M24" i="40" s="1"/>
  <c r="R101" i="50"/>
  <c r="R652" i="50"/>
  <c r="D652" i="36"/>
  <c r="D101" i="36"/>
  <c r="I647" i="34"/>
  <c r="I652" i="34" s="1"/>
  <c r="B652" i="34"/>
  <c r="Q102" i="53"/>
  <c r="Q24" i="53" s="1"/>
  <c r="S647" i="43"/>
  <c r="S652" i="43" s="1"/>
  <c r="L652" i="43"/>
  <c r="O102" i="50"/>
  <c r="O24" i="50" s="1"/>
  <c r="Q101" i="51"/>
  <c r="Q652" i="51"/>
  <c r="M101" i="46"/>
  <c r="M652" i="46"/>
  <c r="O101" i="54"/>
  <c r="O652" i="54"/>
  <c r="C101" i="1"/>
  <c r="C106" i="1" s="1"/>
  <c r="C652" i="1"/>
  <c r="O101" i="42"/>
  <c r="O652" i="42"/>
  <c r="G101" i="1"/>
  <c r="G106" i="1" s="1"/>
  <c r="G652" i="1"/>
  <c r="R102" i="47"/>
  <c r="R24" i="47" s="1"/>
  <c r="S647" i="46"/>
  <c r="S652" i="46" s="1"/>
  <c r="L652" i="46"/>
  <c r="O102" i="53"/>
  <c r="O24" i="53" s="1"/>
  <c r="E23" i="50"/>
  <c r="E28" i="50" s="1"/>
  <c r="E106" i="50"/>
  <c r="I648" i="41"/>
  <c r="B102" i="41"/>
  <c r="E23" i="43"/>
  <c r="E28" i="43" s="1"/>
  <c r="E106" i="43"/>
  <c r="H23" i="53"/>
  <c r="H28" i="53" s="1"/>
  <c r="H106" i="53"/>
  <c r="H107" i="53" s="1"/>
  <c r="E23" i="48"/>
  <c r="E28" i="48" s="1"/>
  <c r="E106" i="48"/>
  <c r="G23" i="48"/>
  <c r="G28" i="48" s="1"/>
  <c r="G106" i="48"/>
  <c r="C23" i="43"/>
  <c r="C28" i="43" s="1"/>
  <c r="C106" i="43"/>
  <c r="I106" i="3"/>
  <c r="B107" i="3" s="1"/>
  <c r="D23" i="57"/>
  <c r="D28" i="57" s="1"/>
  <c r="D106" i="57"/>
  <c r="I101" i="43"/>
  <c r="I106" i="43" s="1"/>
  <c r="B23" i="43"/>
  <c r="B106" i="43"/>
  <c r="B102" i="57"/>
  <c r="I647" i="46"/>
  <c r="I652" i="46" s="1"/>
  <c r="B652" i="46"/>
  <c r="B101" i="46"/>
  <c r="C23" i="52"/>
  <c r="C28" i="52" s="1"/>
  <c r="C106" i="52"/>
  <c r="H601" i="50"/>
  <c r="F601" i="50"/>
  <c r="D601" i="50"/>
  <c r="B601" i="50"/>
  <c r="E601" i="50"/>
  <c r="C601" i="50"/>
  <c r="G601" i="50"/>
  <c r="B653" i="51"/>
  <c r="C653" i="51"/>
  <c r="H653" i="51"/>
  <c r="D653" i="51"/>
  <c r="F653" i="51"/>
  <c r="G653" i="51"/>
  <c r="E653" i="51"/>
  <c r="R601" i="52"/>
  <c r="M601" i="52"/>
  <c r="L601" i="52"/>
  <c r="N601" i="52"/>
  <c r="O601" i="52"/>
  <c r="P601" i="52"/>
  <c r="Q601" i="52"/>
  <c r="C106" i="55"/>
  <c r="C23" i="55"/>
  <c r="C28" i="55" s="1"/>
  <c r="C23" i="40"/>
  <c r="C28" i="40" s="1"/>
  <c r="C106" i="40"/>
  <c r="I102" i="54"/>
  <c r="B24" i="54"/>
  <c r="I24" i="54" s="1"/>
  <c r="L101" i="43"/>
  <c r="I101" i="48"/>
  <c r="I106" i="48" s="1"/>
  <c r="B23" i="48"/>
  <c r="B106" i="48"/>
  <c r="G106" i="55"/>
  <c r="G23" i="55"/>
  <c r="G28" i="55" s="1"/>
  <c r="N652" i="50"/>
  <c r="N101" i="50"/>
  <c r="Q101" i="48"/>
  <c r="Q652" i="48"/>
  <c r="Q101" i="52"/>
  <c r="Q652" i="52"/>
  <c r="R102" i="51"/>
  <c r="R24" i="51" s="1"/>
  <c r="H23" i="51"/>
  <c r="H28" i="51" s="1"/>
  <c r="H106" i="51"/>
  <c r="F653" i="53"/>
  <c r="D653" i="53"/>
  <c r="G653" i="53"/>
  <c r="H653" i="53"/>
  <c r="C653" i="53"/>
  <c r="E653" i="53"/>
  <c r="B653" i="53"/>
  <c r="H653" i="54"/>
  <c r="D653" i="54"/>
  <c r="G653" i="54"/>
  <c r="C653" i="54"/>
  <c r="B653" i="54"/>
  <c r="E653" i="54"/>
  <c r="F653" i="54"/>
  <c r="E23" i="40"/>
  <c r="E28" i="40" s="1"/>
  <c r="E106" i="40"/>
  <c r="E107" i="40" s="1"/>
  <c r="I596" i="36"/>
  <c r="B102" i="36"/>
  <c r="R101" i="54"/>
  <c r="R652" i="54"/>
  <c r="M101" i="47"/>
  <c r="M652" i="47"/>
  <c r="L102" i="40"/>
  <c r="S596" i="40"/>
  <c r="L101" i="48"/>
  <c r="S595" i="48"/>
  <c r="S600" i="48" s="1"/>
  <c r="L600" i="48"/>
  <c r="N101" i="57"/>
  <c r="N652" i="57"/>
  <c r="C101" i="35"/>
  <c r="C652" i="35"/>
  <c r="R102" i="54"/>
  <c r="R24" i="54" s="1"/>
  <c r="L102" i="47"/>
  <c r="S596" i="47"/>
  <c r="S647" i="41"/>
  <c r="S652" i="41" s="1"/>
  <c r="L652" i="41"/>
  <c r="R102" i="50"/>
  <c r="R24" i="50" s="1"/>
  <c r="Q101" i="55"/>
  <c r="Q652" i="55"/>
  <c r="O101" i="41"/>
  <c r="O652" i="41"/>
  <c r="O101" i="50"/>
  <c r="O652" i="50"/>
  <c r="S647" i="42"/>
  <c r="S652" i="42" s="1"/>
  <c r="L652" i="42"/>
  <c r="E101" i="35"/>
  <c r="E652" i="35"/>
  <c r="M101" i="48"/>
  <c r="M652" i="48"/>
  <c r="N102" i="41"/>
  <c r="N24" i="41" s="1"/>
  <c r="Q101" i="42"/>
  <c r="Q652" i="42"/>
  <c r="Q101" i="57"/>
  <c r="Q652" i="57"/>
  <c r="E103" i="6"/>
  <c r="E652" i="6"/>
  <c r="N652" i="48"/>
  <c r="N101" i="48"/>
  <c r="R101" i="48"/>
  <c r="R652" i="48"/>
  <c r="O102" i="40"/>
  <c r="O24" i="40" s="1"/>
  <c r="M101" i="53"/>
  <c r="M652" i="53"/>
  <c r="I102" i="55"/>
  <c r="B24" i="55"/>
  <c r="I24" i="55" s="1"/>
  <c r="D653" i="52"/>
  <c r="E653" i="52"/>
  <c r="F653" i="52"/>
  <c r="C653" i="52"/>
  <c r="H653" i="52"/>
  <c r="G653" i="52"/>
  <c r="B653" i="52"/>
  <c r="G23" i="41"/>
  <c r="G28" i="41" s="1"/>
  <c r="G106" i="41"/>
  <c r="C601" i="42"/>
  <c r="B601" i="42"/>
  <c r="D601" i="42"/>
  <c r="F601" i="42"/>
  <c r="E601" i="42"/>
  <c r="G601" i="42"/>
  <c r="H601" i="42"/>
  <c r="D601" i="8"/>
  <c r="I601" i="8"/>
  <c r="F601" i="8"/>
  <c r="C601" i="8"/>
  <c r="G601" i="8"/>
  <c r="H601" i="8"/>
  <c r="E601" i="8"/>
  <c r="D23" i="52"/>
  <c r="D28" i="52" s="1"/>
  <c r="D106" i="52"/>
  <c r="B28" i="5"/>
  <c r="B653" i="40"/>
  <c r="H653" i="40"/>
  <c r="G653" i="40"/>
  <c r="F653" i="40"/>
  <c r="E653" i="40"/>
  <c r="D653" i="40"/>
  <c r="C653" i="40"/>
  <c r="I101" i="50"/>
  <c r="I106" i="50" s="1"/>
  <c r="B23" i="50"/>
  <c r="B106" i="50"/>
  <c r="D23" i="41"/>
  <c r="D28" i="41" s="1"/>
  <c r="D106" i="41"/>
  <c r="D653" i="48"/>
  <c r="E653" i="48"/>
  <c r="G653" i="48"/>
  <c r="C653" i="48"/>
  <c r="H653" i="48"/>
  <c r="B653" i="48"/>
  <c r="F653" i="48"/>
  <c r="G23" i="47"/>
  <c r="G28" i="47" s="1"/>
  <c r="G106" i="47"/>
  <c r="D23" i="51"/>
  <c r="D28" i="51" s="1"/>
  <c r="D106" i="51"/>
  <c r="H23" i="57"/>
  <c r="H28" i="57" s="1"/>
  <c r="H106" i="57"/>
  <c r="Q102" i="52"/>
  <c r="Q24" i="52" s="1"/>
  <c r="O101" i="57"/>
  <c r="O652" i="57"/>
  <c r="R101" i="41"/>
  <c r="R652" i="41"/>
  <c r="R102" i="53"/>
  <c r="R24" i="53" s="1"/>
  <c r="O101" i="52"/>
  <c r="O652" i="52"/>
  <c r="Q102" i="41"/>
  <c r="Q24" i="41" s="1"/>
  <c r="O102" i="52"/>
  <c r="O24" i="52" s="1"/>
  <c r="I101" i="54"/>
  <c r="I106" i="54" s="1"/>
  <c r="E106" i="54"/>
  <c r="E23" i="54"/>
  <c r="E28" i="54" s="1"/>
  <c r="E23" i="53"/>
  <c r="E28" i="53" s="1"/>
  <c r="E106" i="53"/>
  <c r="E107" i="53" s="1"/>
  <c r="N601" i="41"/>
  <c r="M601" i="41"/>
  <c r="L601" i="41"/>
  <c r="R601" i="41"/>
  <c r="O601" i="41"/>
  <c r="Q601" i="41"/>
  <c r="P601" i="41"/>
  <c r="H23" i="41"/>
  <c r="H28" i="41" s="1"/>
  <c r="H106" i="41"/>
  <c r="D23" i="48"/>
  <c r="D28" i="48" s="1"/>
  <c r="D106" i="48"/>
  <c r="G23" i="42"/>
  <c r="G28" i="42" s="1"/>
  <c r="G106" i="42"/>
  <c r="G23" i="57"/>
  <c r="G28" i="57" s="1"/>
  <c r="G106" i="57"/>
  <c r="Q101" i="43"/>
  <c r="Q652" i="43"/>
  <c r="O102" i="47"/>
  <c r="O24" i="47" s="1"/>
  <c r="G101" i="8"/>
  <c r="G652" i="8"/>
  <c r="E101" i="36"/>
  <c r="E652" i="36"/>
  <c r="O102" i="48"/>
  <c r="O24" i="48" s="1"/>
  <c r="N102" i="51"/>
  <c r="N24" i="51" s="1"/>
  <c r="R102" i="57"/>
  <c r="R24" i="57" s="1"/>
  <c r="M102" i="46"/>
  <c r="M24" i="46" s="1"/>
  <c r="D652" i="1"/>
  <c r="D101" i="1"/>
  <c r="D106" i="1" s="1"/>
  <c r="O102" i="57"/>
  <c r="O24" i="57" s="1"/>
  <c r="Q102" i="50"/>
  <c r="Q24" i="50" s="1"/>
  <c r="B101" i="1"/>
  <c r="I595" i="1"/>
  <c r="I600" i="1" s="1"/>
  <c r="B600" i="1"/>
  <c r="R102" i="41"/>
  <c r="R24" i="41" s="1"/>
  <c r="I648" i="36"/>
  <c r="N102" i="53"/>
  <c r="N24" i="53" s="1"/>
  <c r="I647" i="1"/>
  <c r="B652" i="1"/>
  <c r="N652" i="51"/>
  <c r="N101" i="51"/>
  <c r="L102" i="54"/>
  <c r="S596" i="54"/>
  <c r="M102" i="41"/>
  <c r="M24" i="41" s="1"/>
  <c r="C103" i="6"/>
  <c r="C652" i="6"/>
  <c r="Q102" i="46"/>
  <c r="Q24" i="46" s="1"/>
  <c r="M101" i="50"/>
  <c r="M652" i="50"/>
  <c r="I623" i="6"/>
  <c r="I626" i="6" s="1"/>
  <c r="D103" i="6"/>
  <c r="D626" i="6"/>
  <c r="S647" i="40"/>
  <c r="S652" i="40" s="1"/>
  <c r="L652" i="40"/>
  <c r="R101" i="43"/>
  <c r="R652" i="43"/>
  <c r="B601" i="55"/>
  <c r="H601" i="55"/>
  <c r="C601" i="55"/>
  <c r="F601" i="55"/>
  <c r="E601" i="55"/>
  <c r="D601" i="55"/>
  <c r="G601" i="55"/>
  <c r="C23" i="50"/>
  <c r="C28" i="50" s="1"/>
  <c r="C106" i="50"/>
  <c r="G23" i="46"/>
  <c r="G28" i="46" s="1"/>
  <c r="G106" i="46"/>
  <c r="I25" i="4"/>
  <c r="B28" i="4"/>
  <c r="I102" i="40"/>
  <c r="B24" i="40"/>
  <c r="I24" i="40" s="1"/>
  <c r="H106" i="55"/>
  <c r="H23" i="55"/>
  <c r="H28" i="55" s="1"/>
  <c r="E23" i="46"/>
  <c r="E28" i="46" s="1"/>
  <c r="E106" i="46"/>
  <c r="L102" i="46"/>
  <c r="I101" i="42"/>
  <c r="I106" i="42" s="1"/>
  <c r="B23" i="42"/>
  <c r="B106" i="42"/>
  <c r="E23" i="57"/>
  <c r="E28" i="57" s="1"/>
  <c r="E106" i="57"/>
  <c r="I102" i="47"/>
  <c r="B24" i="47"/>
  <c r="I24" i="47" s="1"/>
  <c r="G106" i="54"/>
  <c r="G23" i="54"/>
  <c r="G28" i="54" s="1"/>
  <c r="C23" i="57"/>
  <c r="C28" i="57" s="1"/>
  <c r="C106" i="57"/>
  <c r="M601" i="46"/>
  <c r="P601" i="46"/>
  <c r="L601" i="46"/>
  <c r="Q601" i="46"/>
  <c r="O601" i="46"/>
  <c r="N601" i="46"/>
  <c r="R601" i="46"/>
  <c r="I601" i="46"/>
  <c r="C23" i="42"/>
  <c r="C28" i="42" s="1"/>
  <c r="C106" i="42"/>
  <c r="D106" i="55"/>
  <c r="D23" i="55"/>
  <c r="D28" i="55" s="1"/>
  <c r="B28" i="53"/>
  <c r="M101" i="51"/>
  <c r="M652" i="51"/>
  <c r="Q102" i="43"/>
  <c r="Q24" i="43" s="1"/>
  <c r="G23" i="43"/>
  <c r="G28" i="43" s="1"/>
  <c r="G106" i="43"/>
  <c r="H23" i="50"/>
  <c r="H28" i="50" s="1"/>
  <c r="H106" i="50"/>
  <c r="I601" i="32"/>
  <c r="F601" i="32"/>
  <c r="C601" i="32"/>
  <c r="G601" i="32"/>
  <c r="H601" i="32"/>
  <c r="D601" i="32"/>
  <c r="E601" i="32"/>
  <c r="N101" i="52"/>
  <c r="N652" i="52"/>
  <c r="M101" i="40"/>
  <c r="M652" i="40"/>
  <c r="Q101" i="40"/>
  <c r="Q652" i="40"/>
  <c r="E101" i="34"/>
  <c r="E652" i="34"/>
  <c r="E653" i="34" s="1"/>
  <c r="D652" i="8"/>
  <c r="D101" i="8"/>
  <c r="G101" i="34"/>
  <c r="G652" i="34"/>
  <c r="G653" i="34" s="1"/>
  <c r="G101" i="32"/>
  <c r="G652" i="32"/>
  <c r="R101" i="47"/>
  <c r="R652" i="47"/>
  <c r="O101" i="51"/>
  <c r="O652" i="51"/>
  <c r="L101" i="40"/>
  <c r="S595" i="40"/>
  <c r="S600" i="40" s="1"/>
  <c r="L600" i="40"/>
  <c r="I596" i="34"/>
  <c r="B102" i="34"/>
  <c r="L102" i="55"/>
  <c r="S596" i="55"/>
  <c r="M102" i="42"/>
  <c r="M24" i="42" s="1"/>
  <c r="M101" i="43"/>
  <c r="M652" i="43"/>
  <c r="S595" i="50"/>
  <c r="S600" i="50" s="1"/>
  <c r="L101" i="50"/>
  <c r="L600" i="50"/>
  <c r="L101" i="42"/>
  <c r="S595" i="42"/>
  <c r="S600" i="42" s="1"/>
  <c r="L600" i="42"/>
  <c r="M102" i="43"/>
  <c r="M24" i="43" s="1"/>
  <c r="M102" i="50"/>
  <c r="M24" i="50" s="1"/>
  <c r="Q102" i="40"/>
  <c r="Q24" i="40" s="1"/>
  <c r="R102" i="42"/>
  <c r="R24" i="42" s="1"/>
  <c r="M102" i="53"/>
  <c r="M24" i="53" s="1"/>
  <c r="Q102" i="54"/>
  <c r="Q24" i="54" s="1"/>
  <c r="R101" i="53"/>
  <c r="R652" i="53"/>
  <c r="S647" i="47"/>
  <c r="S652" i="47" s="1"/>
  <c r="L652" i="47"/>
  <c r="S647" i="48"/>
  <c r="S652" i="48" s="1"/>
  <c r="L652" i="48"/>
  <c r="C101" i="34"/>
  <c r="C652" i="34"/>
  <c r="C653" i="34" s="1"/>
  <c r="G101" i="35"/>
  <c r="G652" i="35"/>
  <c r="I102" i="42"/>
  <c r="B24" i="42"/>
  <c r="I24" i="42" s="1"/>
  <c r="G601" i="51"/>
  <c r="E601" i="51"/>
  <c r="F601" i="51"/>
  <c r="C601" i="51"/>
  <c r="H601" i="51"/>
  <c r="D601" i="51"/>
  <c r="B601" i="51"/>
  <c r="I101" i="55"/>
  <c r="I106" i="55" s="1"/>
  <c r="B106" i="55"/>
  <c r="B23" i="55"/>
  <c r="I648" i="53"/>
  <c r="B102" i="53"/>
  <c r="I106" i="4"/>
  <c r="I648" i="46"/>
  <c r="B102" i="46"/>
  <c r="B653" i="42"/>
  <c r="H653" i="42"/>
  <c r="F653" i="42"/>
  <c r="E653" i="42"/>
  <c r="C653" i="42"/>
  <c r="G653" i="42"/>
  <c r="D653" i="42"/>
  <c r="F601" i="40"/>
  <c r="B601" i="40"/>
  <c r="H601" i="40"/>
  <c r="D601" i="40"/>
  <c r="G601" i="40"/>
  <c r="E601" i="40"/>
  <c r="C601" i="40"/>
  <c r="G653" i="47"/>
  <c r="C653" i="47"/>
  <c r="D653" i="47"/>
  <c r="H653" i="47"/>
  <c r="F653" i="47"/>
  <c r="E653" i="47"/>
  <c r="B653" i="47"/>
  <c r="I102" i="50"/>
  <c r="B24" i="50"/>
  <c r="I24" i="50" s="1"/>
  <c r="E106" i="55"/>
  <c r="E23" i="55"/>
  <c r="E28" i="55" s="1"/>
  <c r="D601" i="47"/>
  <c r="C601" i="47"/>
  <c r="H601" i="47"/>
  <c r="G601" i="47"/>
  <c r="F601" i="47"/>
  <c r="B601" i="47"/>
  <c r="E601" i="47"/>
  <c r="I601" i="53"/>
  <c r="Q601" i="53"/>
  <c r="L601" i="53"/>
  <c r="P601" i="53"/>
  <c r="O601" i="53"/>
  <c r="R601" i="53"/>
  <c r="M601" i="53"/>
  <c r="N601" i="53"/>
  <c r="D23" i="43"/>
  <c r="D28" i="43" s="1"/>
  <c r="D106" i="43"/>
  <c r="C23" i="48"/>
  <c r="C28" i="48" s="1"/>
  <c r="C106" i="48"/>
  <c r="L101" i="46"/>
  <c r="I102" i="48"/>
  <c r="B24" i="48"/>
  <c r="I24" i="48" s="1"/>
  <c r="E23" i="41"/>
  <c r="E28" i="41" s="1"/>
  <c r="E106" i="41"/>
  <c r="I601" i="41"/>
  <c r="M101" i="41"/>
  <c r="M652" i="41"/>
  <c r="M101" i="42"/>
  <c r="M652" i="42"/>
  <c r="M102" i="54"/>
  <c r="M24" i="54" s="1"/>
  <c r="L101" i="47"/>
  <c r="S595" i="47"/>
  <c r="S600" i="47" s="1"/>
  <c r="L600" i="47"/>
  <c r="L24" i="52"/>
  <c r="I648" i="34"/>
  <c r="R102" i="55"/>
  <c r="R24" i="55" s="1"/>
  <c r="Q102" i="51"/>
  <c r="Q24" i="51" s="1"/>
  <c r="N102" i="55"/>
  <c r="N24" i="55" s="1"/>
  <c r="M102" i="55"/>
  <c r="M24" i="55" s="1"/>
  <c r="M101" i="52"/>
  <c r="S101" i="52" s="1"/>
  <c r="S106" i="52" s="1"/>
  <c r="M652" i="52"/>
  <c r="H101" i="35"/>
  <c r="H652" i="35"/>
  <c r="L102" i="48"/>
  <c r="S596" i="48"/>
  <c r="N102" i="54"/>
  <c r="N24" i="54" s="1"/>
  <c r="N102" i="57"/>
  <c r="N24" i="57" s="1"/>
  <c r="N102" i="40"/>
  <c r="N24" i="40" s="1"/>
  <c r="Q102" i="55"/>
  <c r="Q24" i="55" s="1"/>
  <c r="N101" i="54"/>
  <c r="N652" i="54"/>
  <c r="H101" i="36"/>
  <c r="H652" i="36"/>
  <c r="E101" i="32"/>
  <c r="E652" i="32"/>
  <c r="M101" i="54"/>
  <c r="M652" i="54"/>
  <c r="M102" i="52"/>
  <c r="M24" i="52" s="1"/>
  <c r="M102" i="57"/>
  <c r="M24" i="57" s="1"/>
  <c r="B102" i="35"/>
  <c r="I596" i="35"/>
  <c r="S647" i="55"/>
  <c r="S652" i="55" s="1"/>
  <c r="L652" i="55"/>
  <c r="S647" i="52"/>
  <c r="S652" i="52" s="1"/>
  <c r="L652" i="52"/>
  <c r="Q102" i="42"/>
  <c r="Q24" i="42" s="1"/>
  <c r="S648" i="40"/>
  <c r="S647" i="57"/>
  <c r="S652" i="57" s="1"/>
  <c r="L652" i="57"/>
  <c r="O102" i="54"/>
  <c r="O24" i="54" s="1"/>
  <c r="N102" i="47"/>
  <c r="N24" i="47" s="1"/>
  <c r="N652" i="41"/>
  <c r="N101" i="41"/>
  <c r="Q102" i="57"/>
  <c r="Q24" i="57" s="1"/>
  <c r="I647" i="36"/>
  <c r="I652" i="36" s="1"/>
  <c r="B652" i="36"/>
  <c r="O102" i="51"/>
  <c r="O24" i="51" s="1"/>
  <c r="Q101" i="47"/>
  <c r="Q652" i="47"/>
  <c r="D23" i="46"/>
  <c r="D28" i="46" s="1"/>
  <c r="D106" i="46"/>
  <c r="I101" i="51"/>
  <c r="I106" i="51" s="1"/>
  <c r="B23" i="51"/>
  <c r="B106" i="51"/>
  <c r="G23" i="50"/>
  <c r="G28" i="50" s="1"/>
  <c r="G106" i="50"/>
  <c r="C23" i="53"/>
  <c r="C28" i="53" s="1"/>
  <c r="C106" i="53"/>
  <c r="C107" i="53" s="1"/>
  <c r="H23" i="52"/>
  <c r="H28" i="52" s="1"/>
  <c r="H106" i="52"/>
  <c r="H106" i="54"/>
  <c r="H23" i="54"/>
  <c r="H28" i="54" s="1"/>
  <c r="I101" i="40"/>
  <c r="I106" i="40" s="1"/>
  <c r="B23" i="40"/>
  <c r="B106" i="40"/>
  <c r="H23" i="43"/>
  <c r="H28" i="43" s="1"/>
  <c r="H106" i="43"/>
  <c r="E23" i="47"/>
  <c r="E28" i="47" s="1"/>
  <c r="E106" i="47"/>
  <c r="C106" i="54"/>
  <c r="C23" i="54"/>
  <c r="C28" i="54" s="1"/>
  <c r="I101" i="47"/>
  <c r="I106" i="47" s="1"/>
  <c r="B23" i="47"/>
  <c r="B106" i="47"/>
  <c r="B7" i="56"/>
  <c r="I29" i="2"/>
  <c r="E29" i="2"/>
  <c r="F29" i="2"/>
  <c r="C29" i="2"/>
  <c r="G29" i="2"/>
  <c r="D29" i="2"/>
  <c r="H29" i="2"/>
  <c r="G23" i="40"/>
  <c r="G28" i="40" s="1"/>
  <c r="G106" i="40"/>
  <c r="B601" i="32"/>
  <c r="D23" i="53"/>
  <c r="D28" i="53" s="1"/>
  <c r="D106" i="53"/>
  <c r="D107" i="53" s="1"/>
  <c r="B653" i="43"/>
  <c r="D653" i="43"/>
  <c r="G653" i="43"/>
  <c r="E653" i="43"/>
  <c r="C653" i="43"/>
  <c r="F653" i="43"/>
  <c r="H653" i="43"/>
  <c r="D23" i="42"/>
  <c r="D28" i="42" s="1"/>
  <c r="D106" i="42"/>
  <c r="L101" i="57"/>
  <c r="H23" i="42"/>
  <c r="H28" i="42" s="1"/>
  <c r="H106" i="42"/>
  <c r="I101" i="52"/>
  <c r="I106" i="52" s="1"/>
  <c r="G23" i="52"/>
  <c r="G106" i="52"/>
  <c r="S647" i="51"/>
  <c r="S652" i="51" s="1"/>
  <c r="L652" i="51"/>
  <c r="I649" i="6"/>
  <c r="I652" i="6" s="1"/>
  <c r="D653" i="6" s="1"/>
  <c r="B652" i="6"/>
  <c r="B103" i="6"/>
  <c r="C23" i="41"/>
  <c r="C28" i="41" s="1"/>
  <c r="C106" i="41"/>
  <c r="D653" i="50"/>
  <c r="C653" i="50"/>
  <c r="H653" i="50"/>
  <c r="B653" i="50"/>
  <c r="E653" i="50"/>
  <c r="G653" i="50"/>
  <c r="F653" i="50"/>
  <c r="C23" i="47"/>
  <c r="C28" i="47" s="1"/>
  <c r="C106" i="47"/>
  <c r="I102" i="51"/>
  <c r="B24" i="51"/>
  <c r="I24" i="51" s="1"/>
  <c r="Q102" i="48"/>
  <c r="Q24" i="48" s="1"/>
  <c r="R102" i="46"/>
  <c r="R24" i="46" s="1"/>
  <c r="O101" i="46"/>
  <c r="O652" i="46"/>
  <c r="H101" i="34"/>
  <c r="H652" i="34"/>
  <c r="H653" i="34" s="1"/>
  <c r="Q101" i="50"/>
  <c r="Q652" i="50"/>
  <c r="I648" i="35"/>
  <c r="N101" i="55"/>
  <c r="N652" i="55"/>
  <c r="I595" i="36"/>
  <c r="I600" i="36" s="1"/>
  <c r="B101" i="36"/>
  <c r="B600" i="36"/>
  <c r="Q101" i="54"/>
  <c r="Q652" i="54"/>
  <c r="B102" i="1"/>
  <c r="I596" i="1"/>
  <c r="E101" i="1"/>
  <c r="E106" i="1" s="1"/>
  <c r="E652" i="1"/>
  <c r="O101" i="40"/>
  <c r="O652" i="40"/>
  <c r="O101" i="47"/>
  <c r="O652" i="47"/>
  <c r="M102" i="47"/>
  <c r="M24" i="47" s="1"/>
  <c r="I647" i="35"/>
  <c r="I652" i="35" s="1"/>
  <c r="B652" i="35"/>
  <c r="O102" i="42"/>
  <c r="O24" i="42" s="1"/>
  <c r="R101" i="52"/>
  <c r="R652" i="52"/>
  <c r="D652" i="35"/>
  <c r="D101" i="35"/>
  <c r="O101" i="55"/>
  <c r="O652" i="55"/>
  <c r="M101" i="55"/>
  <c r="M652" i="55"/>
  <c r="N102" i="52"/>
  <c r="N24" i="52" s="1"/>
  <c r="O101" i="48"/>
  <c r="O652" i="48"/>
  <c r="N102" i="48"/>
  <c r="N24" i="48" s="1"/>
  <c r="O102" i="46"/>
  <c r="O24" i="46" s="1"/>
  <c r="L101" i="55"/>
  <c r="S595" i="55"/>
  <c r="S600" i="55" s="1"/>
  <c r="L600" i="55"/>
  <c r="R101" i="57"/>
  <c r="R652" i="57"/>
  <c r="C101" i="8"/>
  <c r="C652" i="8"/>
  <c r="B652" i="8"/>
  <c r="G103" i="6"/>
  <c r="G652" i="6"/>
  <c r="G653" i="6" s="1"/>
  <c r="N102" i="42"/>
  <c r="N24" i="42" s="1"/>
  <c r="N102" i="43"/>
  <c r="N24" i="43" s="1"/>
  <c r="C101" i="36"/>
  <c r="C652" i="36"/>
  <c r="C653" i="36" s="1"/>
  <c r="I102" i="52"/>
  <c r="B24" i="52"/>
  <c r="I24" i="52" s="1"/>
  <c r="C601" i="54"/>
  <c r="E601" i="54"/>
  <c r="B601" i="54"/>
  <c r="F601" i="54"/>
  <c r="D601" i="54"/>
  <c r="H601" i="54"/>
  <c r="G601" i="54"/>
  <c r="D23" i="40"/>
  <c r="D28" i="40" s="1"/>
  <c r="D106" i="40"/>
  <c r="G23" i="51"/>
  <c r="G28" i="51" s="1"/>
  <c r="G106" i="51"/>
  <c r="I647" i="41"/>
  <c r="I652" i="41" s="1"/>
  <c r="B652" i="41"/>
  <c r="B101" i="41"/>
  <c r="E23" i="42"/>
  <c r="E28" i="42" s="1"/>
  <c r="E106" i="42"/>
  <c r="E107" i="42" s="1"/>
  <c r="H23" i="46"/>
  <c r="H28" i="46" s="1"/>
  <c r="H106" i="46"/>
  <c r="E23" i="51"/>
  <c r="E28" i="51" s="1"/>
  <c r="E106" i="51"/>
  <c r="E107" i="51" s="1"/>
  <c r="B101" i="57"/>
  <c r="G23" i="53"/>
  <c r="G28" i="53" s="1"/>
  <c r="G106" i="53"/>
  <c r="G107" i="53" s="1"/>
  <c r="O601" i="57"/>
  <c r="N601" i="57"/>
  <c r="L601" i="57"/>
  <c r="P601" i="57"/>
  <c r="R601" i="57"/>
  <c r="Q601" i="57"/>
  <c r="M601" i="57"/>
  <c r="H102" i="8"/>
  <c r="H24" i="8" s="1"/>
  <c r="D652" i="7"/>
  <c r="C102" i="8"/>
  <c r="C24" i="8" s="1"/>
  <c r="G102" i="8"/>
  <c r="G24" i="8" s="1"/>
  <c r="D102" i="8"/>
  <c r="D24" i="8" s="1"/>
  <c r="E102" i="8"/>
  <c r="E24" i="8" s="1"/>
  <c r="C107" i="3" l="1"/>
  <c r="E653" i="6"/>
  <c r="B601" i="36"/>
  <c r="D107" i="3"/>
  <c r="I653" i="55"/>
  <c r="I653" i="48"/>
  <c r="D653" i="36"/>
  <c r="H107" i="3"/>
  <c r="B653" i="36"/>
  <c r="E107" i="50"/>
  <c r="B107" i="53"/>
  <c r="B653" i="6"/>
  <c r="G107" i="3"/>
  <c r="E653" i="35"/>
  <c r="I653" i="35"/>
  <c r="F653" i="35"/>
  <c r="I107" i="4"/>
  <c r="F107" i="4"/>
  <c r="S101" i="40"/>
  <c r="S106" i="40" s="1"/>
  <c r="L23" i="40"/>
  <c r="L106" i="40"/>
  <c r="I23" i="42"/>
  <c r="I28" i="42" s="1"/>
  <c r="B28" i="42"/>
  <c r="E107" i="54"/>
  <c r="F107" i="54"/>
  <c r="D107" i="54"/>
  <c r="C107" i="54"/>
  <c r="G107" i="54"/>
  <c r="H107" i="54"/>
  <c r="B107" i="54"/>
  <c r="N23" i="53"/>
  <c r="N28" i="53" s="1"/>
  <c r="N106" i="53"/>
  <c r="R601" i="51"/>
  <c r="L601" i="51"/>
  <c r="M601" i="51"/>
  <c r="N601" i="51"/>
  <c r="P601" i="51"/>
  <c r="Q601" i="51"/>
  <c r="O601" i="51"/>
  <c r="C103" i="7"/>
  <c r="C652" i="7"/>
  <c r="S601" i="57"/>
  <c r="O23" i="48"/>
  <c r="O28" i="48" s="1"/>
  <c r="O106" i="48"/>
  <c r="D653" i="35"/>
  <c r="N106" i="55"/>
  <c r="N23" i="55"/>
  <c r="N28" i="55" s="1"/>
  <c r="I648" i="32"/>
  <c r="B102" i="32"/>
  <c r="D107" i="51"/>
  <c r="C107" i="51"/>
  <c r="F107" i="51"/>
  <c r="H107" i="51"/>
  <c r="G107" i="51"/>
  <c r="B107" i="51"/>
  <c r="H653" i="36"/>
  <c r="S648" i="52"/>
  <c r="M23" i="41"/>
  <c r="M28" i="41" s="1"/>
  <c r="M106" i="41"/>
  <c r="S601" i="53"/>
  <c r="I653" i="47"/>
  <c r="G653" i="35"/>
  <c r="S101" i="42"/>
  <c r="S106" i="42" s="1"/>
  <c r="L23" i="42"/>
  <c r="L106" i="42"/>
  <c r="D23" i="8"/>
  <c r="D28" i="8" s="1"/>
  <c r="D106" i="8"/>
  <c r="C107" i="42"/>
  <c r="B107" i="42"/>
  <c r="F107" i="42"/>
  <c r="D107" i="42"/>
  <c r="G107" i="42"/>
  <c r="H107" i="42"/>
  <c r="S601" i="41"/>
  <c r="I23" i="50"/>
  <c r="I28" i="50" s="1"/>
  <c r="B28" i="50"/>
  <c r="I653" i="40"/>
  <c r="M23" i="53"/>
  <c r="M28" i="53" s="1"/>
  <c r="M106" i="53"/>
  <c r="E25" i="6"/>
  <c r="E28" i="6" s="1"/>
  <c r="E106" i="6"/>
  <c r="L653" i="42"/>
  <c r="R653" i="42"/>
  <c r="M653" i="42"/>
  <c r="P653" i="42"/>
  <c r="O653" i="42"/>
  <c r="Q653" i="42"/>
  <c r="N653" i="42"/>
  <c r="C23" i="35"/>
  <c r="C28" i="35" s="1"/>
  <c r="C106" i="35"/>
  <c r="S102" i="40"/>
  <c r="L24" i="40"/>
  <c r="S24" i="40" s="1"/>
  <c r="T24" i="40" s="1"/>
  <c r="I653" i="53"/>
  <c r="Q23" i="48"/>
  <c r="Q28" i="48" s="1"/>
  <c r="Q106" i="48"/>
  <c r="S101" i="43"/>
  <c r="S106" i="43" s="1"/>
  <c r="L23" i="43"/>
  <c r="L106" i="43"/>
  <c r="I601" i="50"/>
  <c r="I101" i="46"/>
  <c r="I106" i="46" s="1"/>
  <c r="B23" i="46"/>
  <c r="B106" i="46"/>
  <c r="S648" i="46"/>
  <c r="Q23" i="53"/>
  <c r="Q28" i="53" s="1"/>
  <c r="Q106" i="53"/>
  <c r="I601" i="48"/>
  <c r="I101" i="35"/>
  <c r="B23" i="35"/>
  <c r="B106" i="35"/>
  <c r="G653" i="36"/>
  <c r="Q23" i="46"/>
  <c r="Q28" i="46" s="1"/>
  <c r="Q106" i="46"/>
  <c r="N23" i="47"/>
  <c r="N28" i="47" s="1"/>
  <c r="N106" i="47"/>
  <c r="B28" i="8"/>
  <c r="I103" i="6"/>
  <c r="B25" i="6"/>
  <c r="B106" i="6"/>
  <c r="G103" i="7"/>
  <c r="G652" i="7"/>
  <c r="G25" i="6"/>
  <c r="G28" i="6" s="1"/>
  <c r="G106" i="6"/>
  <c r="N601" i="55"/>
  <c r="Q601" i="55"/>
  <c r="O601" i="55"/>
  <c r="R601" i="55"/>
  <c r="M601" i="55"/>
  <c r="L601" i="55"/>
  <c r="P601" i="55"/>
  <c r="I102" i="1"/>
  <c r="B24" i="1"/>
  <c r="I24" i="1" s="1"/>
  <c r="S648" i="57"/>
  <c r="L102" i="57"/>
  <c r="O23" i="46"/>
  <c r="O28" i="46" s="1"/>
  <c r="O106" i="46"/>
  <c r="I653" i="50"/>
  <c r="F653" i="6"/>
  <c r="I653" i="6"/>
  <c r="L23" i="57"/>
  <c r="L106" i="57"/>
  <c r="I23" i="47"/>
  <c r="I28" i="47" s="1"/>
  <c r="B28" i="47"/>
  <c r="H106" i="36"/>
  <c r="H23" i="36"/>
  <c r="H28" i="36" s="1"/>
  <c r="M23" i="52"/>
  <c r="M28" i="52" s="1"/>
  <c r="M106" i="52"/>
  <c r="M107" i="52" s="1"/>
  <c r="P601" i="47"/>
  <c r="M601" i="47"/>
  <c r="O601" i="47"/>
  <c r="L601" i="47"/>
  <c r="R601" i="47"/>
  <c r="Q601" i="47"/>
  <c r="N601" i="47"/>
  <c r="I102" i="53"/>
  <c r="B24" i="53"/>
  <c r="I24" i="53" s="1"/>
  <c r="G23" i="35"/>
  <c r="G28" i="35" s="1"/>
  <c r="G106" i="35"/>
  <c r="R23" i="53"/>
  <c r="R28" i="53" s="1"/>
  <c r="R106" i="53"/>
  <c r="S102" i="55"/>
  <c r="L24" i="55"/>
  <c r="S24" i="55" s="1"/>
  <c r="T24" i="55" s="1"/>
  <c r="O23" i="51"/>
  <c r="O28" i="51" s="1"/>
  <c r="O29" i="51" s="1"/>
  <c r="O106" i="51"/>
  <c r="N23" i="52"/>
  <c r="N28" i="52" s="1"/>
  <c r="N106" i="52"/>
  <c r="S601" i="46"/>
  <c r="H107" i="4"/>
  <c r="S102" i="46"/>
  <c r="L24" i="46"/>
  <c r="S24" i="46" s="1"/>
  <c r="I28" i="4"/>
  <c r="R653" i="40"/>
  <c r="Q653" i="40"/>
  <c r="O653" i="40"/>
  <c r="M653" i="40"/>
  <c r="L653" i="40"/>
  <c r="P653" i="40"/>
  <c r="N653" i="40"/>
  <c r="C653" i="6"/>
  <c r="R23" i="41"/>
  <c r="R28" i="41" s="1"/>
  <c r="R106" i="41"/>
  <c r="H107" i="50"/>
  <c r="B107" i="50"/>
  <c r="G107" i="50"/>
  <c r="F107" i="50"/>
  <c r="D107" i="50"/>
  <c r="C107" i="50"/>
  <c r="I601" i="42"/>
  <c r="S648" i="54"/>
  <c r="N23" i="50"/>
  <c r="N28" i="50" s="1"/>
  <c r="N106" i="50"/>
  <c r="E107" i="3"/>
  <c r="I107" i="3"/>
  <c r="F107" i="3"/>
  <c r="O106" i="54"/>
  <c r="O23" i="54"/>
  <c r="O28" i="54" s="1"/>
  <c r="P653" i="43"/>
  <c r="N653" i="43"/>
  <c r="L653" i="43"/>
  <c r="O653" i="43"/>
  <c r="R653" i="43"/>
  <c r="M653" i="43"/>
  <c r="Q653" i="43"/>
  <c r="R23" i="50"/>
  <c r="R28" i="50" s="1"/>
  <c r="R106" i="50"/>
  <c r="S102" i="42"/>
  <c r="L24" i="42"/>
  <c r="S24" i="42" s="1"/>
  <c r="T24" i="42" s="1"/>
  <c r="N601" i="54"/>
  <c r="M601" i="54"/>
  <c r="Q601" i="54"/>
  <c r="O601" i="54"/>
  <c r="P601" i="54"/>
  <c r="R601" i="54"/>
  <c r="L601" i="54"/>
  <c r="H23" i="32"/>
  <c r="H28" i="32" s="1"/>
  <c r="H106" i="32"/>
  <c r="S102" i="51"/>
  <c r="L24" i="51"/>
  <c r="S24" i="51" s="1"/>
  <c r="T24" i="51" s="1"/>
  <c r="D23" i="32"/>
  <c r="D28" i="32" s="1"/>
  <c r="D106" i="32"/>
  <c r="S101" i="57"/>
  <c r="S106" i="57" s="1"/>
  <c r="M23" i="57"/>
  <c r="M28" i="57" s="1"/>
  <c r="M106" i="57"/>
  <c r="G23" i="36"/>
  <c r="G28" i="36" s="1"/>
  <c r="G106" i="36"/>
  <c r="D107" i="48"/>
  <c r="F107" i="48"/>
  <c r="G107" i="48"/>
  <c r="C107" i="48"/>
  <c r="B107" i="48"/>
  <c r="H107" i="48"/>
  <c r="I649" i="7"/>
  <c r="I652" i="7" s="1"/>
  <c r="B652" i="7"/>
  <c r="B103" i="7"/>
  <c r="C106" i="36"/>
  <c r="C23" i="36"/>
  <c r="C28" i="36" s="1"/>
  <c r="S101" i="55"/>
  <c r="S106" i="55" s="1"/>
  <c r="L106" i="55"/>
  <c r="L23" i="55"/>
  <c r="R23" i="52"/>
  <c r="R28" i="52" s="1"/>
  <c r="R106" i="52"/>
  <c r="I653" i="43"/>
  <c r="G107" i="47"/>
  <c r="B107" i="47"/>
  <c r="D107" i="47"/>
  <c r="H107" i="47"/>
  <c r="E107" i="47"/>
  <c r="C107" i="47"/>
  <c r="F107" i="47"/>
  <c r="I23" i="40"/>
  <c r="B28" i="40"/>
  <c r="O653" i="52"/>
  <c r="R653" i="52"/>
  <c r="Q653" i="52"/>
  <c r="M653" i="52"/>
  <c r="P653" i="52"/>
  <c r="N653" i="52"/>
  <c r="L653" i="52"/>
  <c r="S101" i="47"/>
  <c r="S106" i="47" s="1"/>
  <c r="L23" i="47"/>
  <c r="L106" i="47"/>
  <c r="S101" i="50"/>
  <c r="S106" i="50" s="1"/>
  <c r="L23" i="50"/>
  <c r="L106" i="50"/>
  <c r="M23" i="51"/>
  <c r="M28" i="51" s="1"/>
  <c r="M106" i="51"/>
  <c r="D627" i="6"/>
  <c r="C25" i="6"/>
  <c r="C28" i="6" s="1"/>
  <c r="C106" i="6"/>
  <c r="M23" i="48"/>
  <c r="M28" i="48" s="1"/>
  <c r="M106" i="48"/>
  <c r="O23" i="50"/>
  <c r="O28" i="50" s="1"/>
  <c r="O106" i="50"/>
  <c r="O653" i="41"/>
  <c r="R653" i="41"/>
  <c r="N653" i="41"/>
  <c r="M653" i="41"/>
  <c r="P653" i="41"/>
  <c r="L653" i="41"/>
  <c r="Q653" i="41"/>
  <c r="N23" i="57"/>
  <c r="N28" i="57" s="1"/>
  <c r="N106" i="57"/>
  <c r="M23" i="47"/>
  <c r="M28" i="47" s="1"/>
  <c r="M106" i="47"/>
  <c r="F653" i="46"/>
  <c r="H653" i="46"/>
  <c r="B653" i="46"/>
  <c r="D653" i="46"/>
  <c r="G653" i="46"/>
  <c r="C653" i="46"/>
  <c r="E653" i="46"/>
  <c r="L106" i="54"/>
  <c r="L23" i="54"/>
  <c r="C23" i="32"/>
  <c r="C28" i="32" s="1"/>
  <c r="C106" i="32"/>
  <c r="N23" i="42"/>
  <c r="N28" i="42" s="1"/>
  <c r="N106" i="42"/>
  <c r="S601" i="43"/>
  <c r="N23" i="46"/>
  <c r="N28" i="46" s="1"/>
  <c r="N106" i="46"/>
  <c r="N23" i="40"/>
  <c r="N28" i="40" s="1"/>
  <c r="N106" i="40"/>
  <c r="O23" i="53"/>
  <c r="O28" i="53" s="1"/>
  <c r="O106" i="53"/>
  <c r="I107" i="53"/>
  <c r="Q23" i="47"/>
  <c r="Q28" i="47" s="1"/>
  <c r="Q106" i="47"/>
  <c r="H23" i="35"/>
  <c r="H28" i="35" s="1"/>
  <c r="H106" i="35"/>
  <c r="M23" i="40"/>
  <c r="M28" i="40" s="1"/>
  <c r="M106" i="40"/>
  <c r="N23" i="51"/>
  <c r="N28" i="51" s="1"/>
  <c r="N106" i="51"/>
  <c r="G23" i="8"/>
  <c r="G28" i="8" s="1"/>
  <c r="G106" i="8"/>
  <c r="I28" i="3"/>
  <c r="E107" i="4"/>
  <c r="O23" i="47"/>
  <c r="O28" i="47" s="1"/>
  <c r="O106" i="47"/>
  <c r="Q106" i="54"/>
  <c r="Q23" i="54"/>
  <c r="Q28" i="54" s="1"/>
  <c r="Q653" i="51"/>
  <c r="N653" i="51"/>
  <c r="L653" i="51"/>
  <c r="O653" i="51"/>
  <c r="P653" i="51"/>
  <c r="R653" i="51"/>
  <c r="M653" i="51"/>
  <c r="H107" i="40"/>
  <c r="F107" i="40"/>
  <c r="C107" i="40"/>
  <c r="B107" i="40"/>
  <c r="G107" i="40"/>
  <c r="D107" i="40"/>
  <c r="F653" i="36"/>
  <c r="I653" i="36"/>
  <c r="N106" i="54"/>
  <c r="N23" i="54"/>
  <c r="N28" i="54" s="1"/>
  <c r="S648" i="55"/>
  <c r="I23" i="55"/>
  <c r="I28" i="55" s="1"/>
  <c r="B28" i="55"/>
  <c r="C23" i="34"/>
  <c r="C28" i="34" s="1"/>
  <c r="C106" i="34"/>
  <c r="Q601" i="50"/>
  <c r="O601" i="50"/>
  <c r="R601" i="50"/>
  <c r="P601" i="50"/>
  <c r="M601" i="50"/>
  <c r="L601" i="50"/>
  <c r="N601" i="50"/>
  <c r="I102" i="34"/>
  <c r="B24" i="34"/>
  <c r="I24" i="34" s="1"/>
  <c r="R23" i="47"/>
  <c r="R28" i="47" s="1"/>
  <c r="R106" i="47"/>
  <c r="E23" i="34"/>
  <c r="E28" i="34" s="1"/>
  <c r="E106" i="34"/>
  <c r="D25" i="6"/>
  <c r="D28" i="6" s="1"/>
  <c r="D106" i="6"/>
  <c r="S648" i="43"/>
  <c r="L102" i="43"/>
  <c r="B601" i="1"/>
  <c r="Q23" i="43"/>
  <c r="Q28" i="43" s="1"/>
  <c r="Q106" i="43"/>
  <c r="O23" i="57"/>
  <c r="O28" i="57" s="1"/>
  <c r="O106" i="57"/>
  <c r="Q23" i="57"/>
  <c r="Q28" i="57" s="1"/>
  <c r="Q106" i="57"/>
  <c r="S648" i="51"/>
  <c r="I653" i="54"/>
  <c r="S601" i="52"/>
  <c r="B24" i="57"/>
  <c r="I24" i="57" s="1"/>
  <c r="I102" i="57"/>
  <c r="E107" i="43"/>
  <c r="M23" i="46"/>
  <c r="M28" i="46" s="1"/>
  <c r="M106" i="46"/>
  <c r="R106" i="55"/>
  <c r="R23" i="55"/>
  <c r="R28" i="55" s="1"/>
  <c r="I601" i="57"/>
  <c r="O23" i="43"/>
  <c r="O28" i="43" s="1"/>
  <c r="O106" i="43"/>
  <c r="S648" i="48"/>
  <c r="L28" i="41"/>
  <c r="H653" i="41"/>
  <c r="D653" i="41"/>
  <c r="C653" i="41"/>
  <c r="E653" i="41"/>
  <c r="F653" i="41"/>
  <c r="G653" i="41"/>
  <c r="B653" i="41"/>
  <c r="R23" i="57"/>
  <c r="R28" i="57" s="1"/>
  <c r="R106" i="57"/>
  <c r="H23" i="34"/>
  <c r="H28" i="34" s="1"/>
  <c r="H106" i="34"/>
  <c r="O601" i="42"/>
  <c r="N601" i="42"/>
  <c r="M601" i="42"/>
  <c r="L601" i="42"/>
  <c r="R601" i="42"/>
  <c r="Q601" i="42"/>
  <c r="P601" i="42"/>
  <c r="E107" i="48"/>
  <c r="I601" i="54"/>
  <c r="M106" i="55"/>
  <c r="M23" i="55"/>
  <c r="M28" i="55" s="1"/>
  <c r="G107" i="4"/>
  <c r="S647" i="53"/>
  <c r="S652" i="53" s="1"/>
  <c r="L652" i="53"/>
  <c r="L101" i="53"/>
  <c r="L653" i="55"/>
  <c r="R653" i="55"/>
  <c r="P653" i="55"/>
  <c r="O653" i="55"/>
  <c r="N653" i="55"/>
  <c r="Q653" i="55"/>
  <c r="M653" i="55"/>
  <c r="S101" i="54"/>
  <c r="S106" i="54" s="1"/>
  <c r="M106" i="54"/>
  <c r="M23" i="54"/>
  <c r="M28" i="54" s="1"/>
  <c r="I601" i="40"/>
  <c r="I653" i="42"/>
  <c r="I601" i="55"/>
  <c r="E627" i="6"/>
  <c r="I627" i="6"/>
  <c r="F627" i="6"/>
  <c r="C627" i="6"/>
  <c r="H627" i="6"/>
  <c r="B627" i="6"/>
  <c r="G627" i="6"/>
  <c r="I601" i="1"/>
  <c r="F601" i="1"/>
  <c r="C601" i="1"/>
  <c r="G601" i="1"/>
  <c r="H601" i="1"/>
  <c r="E601" i="1"/>
  <c r="D601" i="1"/>
  <c r="E653" i="36"/>
  <c r="B107" i="4"/>
  <c r="R23" i="48"/>
  <c r="R28" i="48" s="1"/>
  <c r="R106" i="48"/>
  <c r="E23" i="35"/>
  <c r="E28" i="35" s="1"/>
  <c r="E106" i="35"/>
  <c r="O23" i="41"/>
  <c r="O28" i="41" s="1"/>
  <c r="O106" i="41"/>
  <c r="S102" i="47"/>
  <c r="L24" i="47"/>
  <c r="S24" i="47" s="1"/>
  <c r="T24" i="47" s="1"/>
  <c r="R106" i="54"/>
  <c r="R23" i="54"/>
  <c r="R28" i="54" s="1"/>
  <c r="Q23" i="52"/>
  <c r="Q28" i="52" s="1"/>
  <c r="Q106" i="52"/>
  <c r="I653" i="51"/>
  <c r="Q653" i="46"/>
  <c r="O653" i="46"/>
  <c r="M653" i="46"/>
  <c r="P653" i="46"/>
  <c r="N653" i="46"/>
  <c r="L653" i="46"/>
  <c r="R653" i="46"/>
  <c r="O23" i="42"/>
  <c r="O28" i="42" s="1"/>
  <c r="O106" i="42"/>
  <c r="O107" i="42" s="1"/>
  <c r="R23" i="51"/>
  <c r="R28" i="51" s="1"/>
  <c r="R106" i="51"/>
  <c r="N23" i="43"/>
  <c r="N28" i="43" s="1"/>
  <c r="N106" i="43"/>
  <c r="D627" i="5"/>
  <c r="S648" i="47"/>
  <c r="R23" i="40"/>
  <c r="R28" i="40" s="1"/>
  <c r="R106" i="40"/>
  <c r="S101" i="41"/>
  <c r="S106" i="41" s="1"/>
  <c r="I23" i="51"/>
  <c r="I28" i="51" s="1"/>
  <c r="B28" i="51"/>
  <c r="E23" i="32"/>
  <c r="E28" i="32" s="1"/>
  <c r="E106" i="32"/>
  <c r="G23" i="34"/>
  <c r="G28" i="34" s="1"/>
  <c r="G106" i="34"/>
  <c r="R23" i="43"/>
  <c r="R28" i="43" s="1"/>
  <c r="R106" i="43"/>
  <c r="C653" i="35"/>
  <c r="Q23" i="41"/>
  <c r="Q28" i="41" s="1"/>
  <c r="Q106" i="41"/>
  <c r="E601" i="35"/>
  <c r="I601" i="35"/>
  <c r="F601" i="35"/>
  <c r="G601" i="35"/>
  <c r="H601" i="35"/>
  <c r="C601" i="35"/>
  <c r="D601" i="35"/>
  <c r="P107" i="52"/>
  <c r="Q107" i="52"/>
  <c r="R107" i="52"/>
  <c r="N107" i="52"/>
  <c r="L107" i="52"/>
  <c r="I648" i="8"/>
  <c r="B102" i="8"/>
  <c r="I623" i="7"/>
  <c r="I626" i="7" s="1"/>
  <c r="D103" i="7"/>
  <c r="D626" i="7"/>
  <c r="I101" i="41"/>
  <c r="I106" i="41" s="1"/>
  <c r="E107" i="41" s="1"/>
  <c r="B23" i="41"/>
  <c r="B106" i="41"/>
  <c r="S648" i="42"/>
  <c r="C23" i="8"/>
  <c r="C28" i="8" s="1"/>
  <c r="C106" i="8"/>
  <c r="O23" i="40"/>
  <c r="O28" i="40" s="1"/>
  <c r="O106" i="40"/>
  <c r="I101" i="36"/>
  <c r="B106" i="36"/>
  <c r="B23" i="36"/>
  <c r="Q23" i="50"/>
  <c r="Q28" i="50" s="1"/>
  <c r="Q106" i="50"/>
  <c r="I23" i="52"/>
  <c r="I28" i="52" s="1"/>
  <c r="G28" i="52"/>
  <c r="D107" i="4"/>
  <c r="M653" i="57"/>
  <c r="P653" i="57"/>
  <c r="O653" i="57"/>
  <c r="N653" i="57"/>
  <c r="R653" i="57"/>
  <c r="L653" i="57"/>
  <c r="Q653" i="57"/>
  <c r="S102" i="48"/>
  <c r="L24" i="48"/>
  <c r="S24" i="48" s="1"/>
  <c r="T24" i="48" s="1"/>
  <c r="S24" i="52"/>
  <c r="T24" i="52" s="1"/>
  <c r="I601" i="47"/>
  <c r="I102" i="46"/>
  <c r="B24" i="46"/>
  <c r="I24" i="46" s="1"/>
  <c r="C107" i="55"/>
  <c r="G107" i="55"/>
  <c r="F107" i="55"/>
  <c r="H107" i="55"/>
  <c r="B107" i="55"/>
  <c r="D107" i="55"/>
  <c r="E107" i="55"/>
  <c r="O653" i="48"/>
  <c r="M653" i="48"/>
  <c r="R653" i="48"/>
  <c r="N653" i="48"/>
  <c r="L653" i="48"/>
  <c r="Q653" i="48"/>
  <c r="P653" i="48"/>
  <c r="M23" i="43"/>
  <c r="M28" i="43" s="1"/>
  <c r="M106" i="43"/>
  <c r="G23" i="32"/>
  <c r="G28" i="32" s="1"/>
  <c r="G106" i="32"/>
  <c r="Q23" i="40"/>
  <c r="Q28" i="40" s="1"/>
  <c r="Q106" i="40"/>
  <c r="I23" i="53"/>
  <c r="S648" i="50"/>
  <c r="I101" i="1"/>
  <c r="B106" i="1"/>
  <c r="E23" i="36"/>
  <c r="E28" i="36" s="1"/>
  <c r="E106" i="36"/>
  <c r="O23" i="52"/>
  <c r="O28" i="52" s="1"/>
  <c r="O106" i="52"/>
  <c r="O107" i="52" s="1"/>
  <c r="I653" i="52"/>
  <c r="N23" i="48"/>
  <c r="N28" i="48" s="1"/>
  <c r="N106" i="48"/>
  <c r="Q23" i="42"/>
  <c r="Q28" i="42" s="1"/>
  <c r="Q106" i="42"/>
  <c r="I647" i="32"/>
  <c r="I652" i="32" s="1"/>
  <c r="G653" i="32" s="1"/>
  <c r="B652" i="32"/>
  <c r="B101" i="32"/>
  <c r="L601" i="48"/>
  <c r="M601" i="48"/>
  <c r="N601" i="48"/>
  <c r="O601" i="48"/>
  <c r="P601" i="48"/>
  <c r="Q601" i="48"/>
  <c r="R601" i="48"/>
  <c r="I102" i="36"/>
  <c r="B24" i="36"/>
  <c r="I24" i="36" s="1"/>
  <c r="S648" i="53"/>
  <c r="L102" i="53"/>
  <c r="I23" i="43"/>
  <c r="I28" i="43" s="1"/>
  <c r="B28" i="43"/>
  <c r="I102" i="41"/>
  <c r="B24" i="41"/>
  <c r="I24" i="41" s="1"/>
  <c r="Q23" i="51"/>
  <c r="Q28" i="51" s="1"/>
  <c r="Q106" i="51"/>
  <c r="B653" i="34"/>
  <c r="I653" i="34"/>
  <c r="F653" i="34"/>
  <c r="R23" i="42"/>
  <c r="R28" i="42" s="1"/>
  <c r="R106" i="42"/>
  <c r="L653" i="50"/>
  <c r="O653" i="50"/>
  <c r="M653" i="50"/>
  <c r="R653" i="50"/>
  <c r="N653" i="50"/>
  <c r="Q653" i="50"/>
  <c r="P653" i="50"/>
  <c r="D25" i="5"/>
  <c r="D106" i="5"/>
  <c r="I103" i="5"/>
  <c r="S102" i="50"/>
  <c r="L24" i="50"/>
  <c r="S24" i="50" s="1"/>
  <c r="T24" i="50" s="1"/>
  <c r="H653" i="6"/>
  <c r="R653" i="54"/>
  <c r="Q653" i="54"/>
  <c r="O653" i="54"/>
  <c r="N653" i="54"/>
  <c r="P653" i="54"/>
  <c r="M653" i="54"/>
  <c r="L653" i="54"/>
  <c r="R23" i="46"/>
  <c r="R28" i="46" s="1"/>
  <c r="R106" i="46"/>
  <c r="F601" i="34"/>
  <c r="I601" i="34"/>
  <c r="C601" i="34"/>
  <c r="H601" i="34"/>
  <c r="G601" i="34"/>
  <c r="D601" i="34"/>
  <c r="E601" i="34"/>
  <c r="H653" i="57"/>
  <c r="G653" i="57"/>
  <c r="C653" i="57"/>
  <c r="D653" i="57"/>
  <c r="E653" i="57"/>
  <c r="B653" i="57"/>
  <c r="F653" i="57"/>
  <c r="E103" i="7"/>
  <c r="E652" i="7"/>
  <c r="D23" i="35"/>
  <c r="D28" i="35" s="1"/>
  <c r="D106" i="35"/>
  <c r="N653" i="47"/>
  <c r="M653" i="47"/>
  <c r="P653" i="47"/>
  <c r="R653" i="47"/>
  <c r="Q653" i="47"/>
  <c r="L653" i="47"/>
  <c r="O653" i="47"/>
  <c r="H103" i="7"/>
  <c r="H652" i="7"/>
  <c r="I101" i="57"/>
  <c r="I106" i="57" s="1"/>
  <c r="B23" i="57"/>
  <c r="B106" i="57"/>
  <c r="C107" i="4"/>
  <c r="O106" i="55"/>
  <c r="O23" i="55"/>
  <c r="O28" i="55" s="1"/>
  <c r="B653" i="35"/>
  <c r="E601" i="36"/>
  <c r="F601" i="36"/>
  <c r="I601" i="36"/>
  <c r="H601" i="36"/>
  <c r="G601" i="36"/>
  <c r="D601" i="36"/>
  <c r="C601" i="36"/>
  <c r="S648" i="41"/>
  <c r="L102" i="41"/>
  <c r="B107" i="52"/>
  <c r="D107" i="52"/>
  <c r="G107" i="52"/>
  <c r="C107" i="52"/>
  <c r="H107" i="52"/>
  <c r="F107" i="52"/>
  <c r="N23" i="41"/>
  <c r="N28" i="41" s="1"/>
  <c r="N106" i="41"/>
  <c r="I102" i="35"/>
  <c r="B24" i="35"/>
  <c r="I24" i="35" s="1"/>
  <c r="H653" i="35"/>
  <c r="S102" i="52"/>
  <c r="M23" i="42"/>
  <c r="M28" i="42" s="1"/>
  <c r="M106" i="42"/>
  <c r="S101" i="46"/>
  <c r="S106" i="46" s="1"/>
  <c r="L23" i="46"/>
  <c r="L106" i="46"/>
  <c r="I601" i="51"/>
  <c r="M601" i="40"/>
  <c r="L601" i="40"/>
  <c r="R601" i="40"/>
  <c r="Q601" i="40"/>
  <c r="O601" i="40"/>
  <c r="N601" i="40"/>
  <c r="P601" i="40"/>
  <c r="M23" i="50"/>
  <c r="M28" i="50" s="1"/>
  <c r="M106" i="50"/>
  <c r="S102" i="54"/>
  <c r="L24" i="54"/>
  <c r="S24" i="54" s="1"/>
  <c r="T24" i="54" s="1"/>
  <c r="Q106" i="55"/>
  <c r="Q23" i="55"/>
  <c r="Q28" i="55" s="1"/>
  <c r="S101" i="48"/>
  <c r="S106" i="48" s="1"/>
  <c r="L23" i="48"/>
  <c r="L106" i="48"/>
  <c r="I23" i="48"/>
  <c r="I28" i="48" s="1"/>
  <c r="B28" i="48"/>
  <c r="B107" i="43"/>
  <c r="G107" i="43"/>
  <c r="F107" i="43"/>
  <c r="H107" i="43"/>
  <c r="C107" i="43"/>
  <c r="D107" i="43"/>
  <c r="D106" i="36"/>
  <c r="D23" i="36"/>
  <c r="D28" i="36" s="1"/>
  <c r="I23" i="54"/>
  <c r="B28" i="54"/>
  <c r="E107" i="52"/>
  <c r="B29" i="3"/>
  <c r="G627" i="5"/>
  <c r="I627" i="5"/>
  <c r="F627" i="5"/>
  <c r="C627" i="5"/>
  <c r="H627" i="5"/>
  <c r="B627" i="5"/>
  <c r="E627" i="5"/>
  <c r="H25" i="6"/>
  <c r="H28" i="6" s="1"/>
  <c r="H106" i="6"/>
  <c r="B601" i="35"/>
  <c r="D23" i="34"/>
  <c r="D28" i="34" s="1"/>
  <c r="D106" i="34"/>
  <c r="I101" i="34"/>
  <c r="B23" i="34"/>
  <c r="B106" i="34"/>
  <c r="S101" i="51"/>
  <c r="S106" i="51" s="1"/>
  <c r="L23" i="51"/>
  <c r="L106" i="51"/>
  <c r="E23" i="8"/>
  <c r="E28" i="8" s="1"/>
  <c r="E106" i="8"/>
  <c r="L28" i="52"/>
  <c r="E653" i="32" l="1"/>
  <c r="T24" i="46"/>
  <c r="I653" i="57"/>
  <c r="S601" i="51"/>
  <c r="O107" i="41"/>
  <c r="I107" i="51"/>
  <c r="S23" i="52"/>
  <c r="I107" i="43"/>
  <c r="S601" i="42"/>
  <c r="I653" i="41"/>
  <c r="S23" i="41"/>
  <c r="I102" i="8"/>
  <c r="B24" i="8"/>
  <c r="I24" i="8" s="1"/>
  <c r="O107" i="54"/>
  <c r="M107" i="54"/>
  <c r="Q107" i="54"/>
  <c r="L107" i="54"/>
  <c r="R107" i="54"/>
  <c r="P107" i="54"/>
  <c r="N107" i="54"/>
  <c r="S23" i="55"/>
  <c r="L28" i="55"/>
  <c r="H653" i="7"/>
  <c r="I106" i="5"/>
  <c r="S601" i="48"/>
  <c r="I28" i="53"/>
  <c r="N29" i="53" s="1"/>
  <c r="I107" i="55"/>
  <c r="I23" i="41"/>
  <c r="I28" i="41" s="1"/>
  <c r="B28" i="41"/>
  <c r="H101" i="8"/>
  <c r="H652" i="8"/>
  <c r="I647" i="8"/>
  <c r="I652" i="8" s="1"/>
  <c r="I107" i="50"/>
  <c r="S653" i="40"/>
  <c r="I23" i="35"/>
  <c r="B28" i="35"/>
  <c r="Q107" i="42"/>
  <c r="R107" i="42"/>
  <c r="M107" i="42"/>
  <c r="N107" i="42"/>
  <c r="P107" i="42"/>
  <c r="L107" i="42"/>
  <c r="D29" i="48"/>
  <c r="G29" i="48"/>
  <c r="Q29" i="48"/>
  <c r="H29" i="48"/>
  <c r="M29" i="48"/>
  <c r="R29" i="48"/>
  <c r="N29" i="48"/>
  <c r="E29" i="48"/>
  <c r="C29" i="48"/>
  <c r="B29" i="48"/>
  <c r="F29" i="48"/>
  <c r="P29" i="48"/>
  <c r="H25" i="7"/>
  <c r="H28" i="7" s="1"/>
  <c r="H106" i="7"/>
  <c r="D107" i="5"/>
  <c r="S653" i="50"/>
  <c r="I101" i="32"/>
  <c r="B23" i="32"/>
  <c r="B106" i="32"/>
  <c r="S653" i="48"/>
  <c r="I106" i="36"/>
  <c r="B107" i="41"/>
  <c r="D107" i="41"/>
  <c r="C107" i="41"/>
  <c r="H107" i="41"/>
  <c r="F107" i="41"/>
  <c r="G107" i="41"/>
  <c r="S107" i="52"/>
  <c r="G29" i="51"/>
  <c r="E29" i="51"/>
  <c r="Q29" i="51"/>
  <c r="M29" i="51"/>
  <c r="H29" i="51"/>
  <c r="F29" i="51"/>
  <c r="N29" i="51"/>
  <c r="B29" i="51"/>
  <c r="P29" i="51"/>
  <c r="D29" i="51"/>
  <c r="R29" i="51"/>
  <c r="C29" i="51"/>
  <c r="Q653" i="53"/>
  <c r="P653" i="53"/>
  <c r="R653" i="53"/>
  <c r="L653" i="53"/>
  <c r="N653" i="53"/>
  <c r="O653" i="53"/>
  <c r="M653" i="53"/>
  <c r="S601" i="50"/>
  <c r="Q107" i="55"/>
  <c r="R107" i="55"/>
  <c r="P107" i="55"/>
  <c r="O107" i="55"/>
  <c r="M107" i="55"/>
  <c r="N107" i="55"/>
  <c r="L107" i="55"/>
  <c r="S601" i="55"/>
  <c r="G653" i="7"/>
  <c r="I106" i="35"/>
  <c r="I23" i="46"/>
  <c r="I28" i="46" s="1"/>
  <c r="B28" i="46"/>
  <c r="I23" i="36"/>
  <c r="B28" i="36"/>
  <c r="I653" i="7"/>
  <c r="F653" i="7"/>
  <c r="S23" i="51"/>
  <c r="L28" i="51"/>
  <c r="L29" i="51" s="1"/>
  <c r="S601" i="40"/>
  <c r="D28" i="5"/>
  <c r="I25" i="5"/>
  <c r="O107" i="40"/>
  <c r="Q107" i="41"/>
  <c r="M107" i="41"/>
  <c r="L107" i="41"/>
  <c r="N107" i="41"/>
  <c r="R107" i="41"/>
  <c r="P107" i="41"/>
  <c r="G29" i="55"/>
  <c r="B26" i="56"/>
  <c r="Q29" i="55"/>
  <c r="B29" i="55"/>
  <c r="O29" i="55"/>
  <c r="N29" i="55"/>
  <c r="R29" i="55"/>
  <c r="F29" i="55"/>
  <c r="M29" i="55"/>
  <c r="D29" i="55"/>
  <c r="L29" i="55"/>
  <c r="P29" i="55"/>
  <c r="H29" i="55"/>
  <c r="E29" i="55"/>
  <c r="C29" i="55"/>
  <c r="I107" i="40"/>
  <c r="S653" i="51"/>
  <c r="S23" i="47"/>
  <c r="L28" i="47"/>
  <c r="I107" i="47"/>
  <c r="H107" i="36"/>
  <c r="G25" i="7"/>
  <c r="G28" i="7" s="1"/>
  <c r="G106" i="7"/>
  <c r="C107" i="46"/>
  <c r="B107" i="46"/>
  <c r="H107" i="46"/>
  <c r="D107" i="46"/>
  <c r="G107" i="46"/>
  <c r="F107" i="46"/>
  <c r="E107" i="46"/>
  <c r="I107" i="42"/>
  <c r="S23" i="42"/>
  <c r="L28" i="42"/>
  <c r="R107" i="51"/>
  <c r="Q107" i="51"/>
  <c r="N107" i="51"/>
  <c r="P107" i="51"/>
  <c r="M107" i="51"/>
  <c r="L107" i="51"/>
  <c r="S23" i="48"/>
  <c r="L28" i="48"/>
  <c r="L29" i="48" s="1"/>
  <c r="S653" i="47"/>
  <c r="E653" i="7"/>
  <c r="B653" i="32"/>
  <c r="I653" i="32"/>
  <c r="F653" i="32"/>
  <c r="E107" i="36"/>
  <c r="D653" i="7"/>
  <c r="Q107" i="47"/>
  <c r="M107" i="47"/>
  <c r="L107" i="47"/>
  <c r="O107" i="47"/>
  <c r="N107" i="47"/>
  <c r="R107" i="47"/>
  <c r="P107" i="47"/>
  <c r="I107" i="48"/>
  <c r="S601" i="47"/>
  <c r="H29" i="50"/>
  <c r="B29" i="50"/>
  <c r="R29" i="50"/>
  <c r="Q29" i="50"/>
  <c r="M29" i="50"/>
  <c r="G29" i="50"/>
  <c r="P29" i="50"/>
  <c r="O29" i="50"/>
  <c r="E29" i="50"/>
  <c r="C29" i="50"/>
  <c r="N29" i="50"/>
  <c r="F29" i="50"/>
  <c r="D29" i="50"/>
  <c r="S101" i="53"/>
  <c r="S106" i="53" s="1"/>
  <c r="L23" i="53"/>
  <c r="L106" i="53"/>
  <c r="C25" i="7"/>
  <c r="C28" i="7" s="1"/>
  <c r="C106" i="7"/>
  <c r="P107" i="48"/>
  <c r="L107" i="48"/>
  <c r="Q107" i="48"/>
  <c r="O107" i="48"/>
  <c r="N107" i="48"/>
  <c r="R107" i="48"/>
  <c r="M107" i="48"/>
  <c r="E25" i="7"/>
  <c r="E28" i="7" s="1"/>
  <c r="E106" i="7"/>
  <c r="S653" i="57"/>
  <c r="D29" i="52"/>
  <c r="B29" i="52"/>
  <c r="R29" i="52"/>
  <c r="M29" i="52"/>
  <c r="G29" i="52"/>
  <c r="E29" i="52"/>
  <c r="L29" i="52"/>
  <c r="H29" i="52"/>
  <c r="F29" i="52"/>
  <c r="N29" i="52"/>
  <c r="O29" i="52"/>
  <c r="Q29" i="52"/>
  <c r="C29" i="52"/>
  <c r="P29" i="52"/>
  <c r="S653" i="52"/>
  <c r="I28" i="40"/>
  <c r="Q107" i="57"/>
  <c r="N107" i="57"/>
  <c r="M107" i="57"/>
  <c r="L107" i="57"/>
  <c r="P107" i="57"/>
  <c r="R107" i="57"/>
  <c r="O107" i="57"/>
  <c r="G107" i="35"/>
  <c r="G29" i="47"/>
  <c r="H29" i="47"/>
  <c r="E29" i="47"/>
  <c r="D29" i="47"/>
  <c r="F29" i="47"/>
  <c r="B29" i="47"/>
  <c r="C29" i="47"/>
  <c r="L24" i="57"/>
  <c r="S24" i="57" s="1"/>
  <c r="T24" i="57" s="1"/>
  <c r="S102" i="57"/>
  <c r="H653" i="32"/>
  <c r="C107" i="35"/>
  <c r="S653" i="42"/>
  <c r="O29" i="48"/>
  <c r="I107" i="54"/>
  <c r="B29" i="42"/>
  <c r="D29" i="42"/>
  <c r="F29" i="42"/>
  <c r="G29" i="42"/>
  <c r="H29" i="42"/>
  <c r="E29" i="42"/>
  <c r="C29" i="42"/>
  <c r="S102" i="41"/>
  <c r="L24" i="41"/>
  <c r="S24" i="41" s="1"/>
  <c r="T24" i="41" s="1"/>
  <c r="T23" i="41"/>
  <c r="S28" i="41"/>
  <c r="Q107" i="50"/>
  <c r="L107" i="50"/>
  <c r="P107" i="50"/>
  <c r="O107" i="50"/>
  <c r="N107" i="50"/>
  <c r="R107" i="50"/>
  <c r="M107" i="50"/>
  <c r="F98" i="1"/>
  <c r="I644" i="1"/>
  <c r="I652" i="1" s="1"/>
  <c r="F652" i="1"/>
  <c r="I23" i="34"/>
  <c r="B28" i="34"/>
  <c r="I23" i="57"/>
  <c r="I28" i="57" s="1"/>
  <c r="B28" i="57"/>
  <c r="B29" i="43"/>
  <c r="G29" i="43"/>
  <c r="F29" i="43"/>
  <c r="D29" i="43"/>
  <c r="H29" i="43"/>
  <c r="C29" i="43"/>
  <c r="E29" i="43"/>
  <c r="D25" i="7"/>
  <c r="D28" i="7" s="1"/>
  <c r="D106" i="7"/>
  <c r="E107" i="35"/>
  <c r="B6" i="56"/>
  <c r="I29" i="3"/>
  <c r="F29" i="3"/>
  <c r="E29" i="3"/>
  <c r="H29" i="3"/>
  <c r="G29" i="3"/>
  <c r="D29" i="3"/>
  <c r="C29" i="3"/>
  <c r="H107" i="35"/>
  <c r="I653" i="46"/>
  <c r="S653" i="41"/>
  <c r="I103" i="7"/>
  <c r="B25" i="7"/>
  <c r="B106" i="7"/>
  <c r="C653" i="32"/>
  <c r="S653" i="43"/>
  <c r="B5" i="56"/>
  <c r="I29" i="4"/>
  <c r="F29" i="4"/>
  <c r="D29" i="4"/>
  <c r="G29" i="4"/>
  <c r="H29" i="4"/>
  <c r="C29" i="4"/>
  <c r="E29" i="4"/>
  <c r="I25" i="6"/>
  <c r="B28" i="6"/>
  <c r="S23" i="43"/>
  <c r="L28" i="43"/>
  <c r="B29" i="4"/>
  <c r="M107" i="46"/>
  <c r="R107" i="46"/>
  <c r="P107" i="46"/>
  <c r="Q107" i="46"/>
  <c r="L107" i="46"/>
  <c r="N107" i="46"/>
  <c r="O107" i="46"/>
  <c r="N107" i="40"/>
  <c r="R107" i="40"/>
  <c r="P107" i="40"/>
  <c r="Q107" i="40"/>
  <c r="M107" i="40"/>
  <c r="L107" i="40"/>
  <c r="T23" i="52"/>
  <c r="S28" i="52"/>
  <c r="T28" i="52" s="1"/>
  <c r="I106" i="34"/>
  <c r="B107" i="34" s="1"/>
  <c r="I28" i="54"/>
  <c r="S23" i="46"/>
  <c r="L28" i="46"/>
  <c r="I107" i="52"/>
  <c r="E107" i="57"/>
  <c r="C107" i="57"/>
  <c r="H107" i="57"/>
  <c r="G107" i="57"/>
  <c r="F107" i="57"/>
  <c r="B107" i="57"/>
  <c r="D107" i="57"/>
  <c r="S653" i="54"/>
  <c r="S102" i="53"/>
  <c r="L24" i="53"/>
  <c r="S24" i="53" s="1"/>
  <c r="T24" i="53" s="1"/>
  <c r="D627" i="7"/>
  <c r="F627" i="7"/>
  <c r="I627" i="7"/>
  <c r="C627" i="7"/>
  <c r="H627" i="7"/>
  <c r="B627" i="7"/>
  <c r="E627" i="7"/>
  <c r="G627" i="7"/>
  <c r="S653" i="46"/>
  <c r="S653" i="55"/>
  <c r="S102" i="43"/>
  <c r="L24" i="43"/>
  <c r="S24" i="43" s="1"/>
  <c r="T24" i="43" s="1"/>
  <c r="D653" i="32"/>
  <c r="S23" i="54"/>
  <c r="S28" i="54" s="1"/>
  <c r="T28" i="54" s="1"/>
  <c r="L28" i="54"/>
  <c r="S23" i="50"/>
  <c r="L28" i="50"/>
  <c r="L29" i="50" s="1"/>
  <c r="S29" i="50" s="1"/>
  <c r="B653" i="7"/>
  <c r="S601" i="54"/>
  <c r="O107" i="51"/>
  <c r="S23" i="57"/>
  <c r="L28" i="57"/>
  <c r="I106" i="6"/>
  <c r="D107" i="6" s="1"/>
  <c r="R107" i="43"/>
  <c r="O107" i="43"/>
  <c r="M107" i="43"/>
  <c r="Q107" i="43"/>
  <c r="N107" i="43"/>
  <c r="L107" i="43"/>
  <c r="P107" i="43"/>
  <c r="I102" i="32"/>
  <c r="B24" i="32"/>
  <c r="I24" i="32" s="1"/>
  <c r="C653" i="7"/>
  <c r="S23" i="40"/>
  <c r="S28" i="40" s="1"/>
  <c r="L28" i="40"/>
  <c r="I29" i="42" l="1"/>
  <c r="I107" i="46"/>
  <c r="N107" i="53"/>
  <c r="Q107" i="53"/>
  <c r="M107" i="53"/>
  <c r="L107" i="53"/>
  <c r="P107" i="53"/>
  <c r="O107" i="53"/>
  <c r="R107" i="53"/>
  <c r="C29" i="46"/>
  <c r="F29" i="46"/>
  <c r="E29" i="46"/>
  <c r="H29" i="46"/>
  <c r="G29" i="46"/>
  <c r="D29" i="46"/>
  <c r="B29" i="46"/>
  <c r="T23" i="54"/>
  <c r="I29" i="43"/>
  <c r="F20" i="1"/>
  <c r="F28" i="1" s="1"/>
  <c r="I98" i="1"/>
  <c r="F106" i="1"/>
  <c r="I29" i="47"/>
  <c r="S107" i="57"/>
  <c r="T23" i="40"/>
  <c r="I107" i="35"/>
  <c r="F107" i="35"/>
  <c r="I29" i="48"/>
  <c r="B653" i="8"/>
  <c r="I653" i="8"/>
  <c r="F653" i="8"/>
  <c r="D653" i="8"/>
  <c r="C653" i="8"/>
  <c r="E653" i="8"/>
  <c r="G653" i="8"/>
  <c r="B29" i="54"/>
  <c r="G29" i="54"/>
  <c r="M29" i="54"/>
  <c r="D29" i="54"/>
  <c r="O29" i="54"/>
  <c r="N29" i="54"/>
  <c r="Q29" i="54"/>
  <c r="R29" i="54"/>
  <c r="C29" i="54"/>
  <c r="E29" i="54"/>
  <c r="P29" i="54"/>
  <c r="L29" i="54"/>
  <c r="H29" i="54"/>
  <c r="F29" i="54"/>
  <c r="T23" i="51"/>
  <c r="S28" i="51"/>
  <c r="T28" i="51" s="1"/>
  <c r="D29" i="53"/>
  <c r="R29" i="53"/>
  <c r="E29" i="53"/>
  <c r="G29" i="53"/>
  <c r="H29" i="53"/>
  <c r="F29" i="53"/>
  <c r="P29" i="53"/>
  <c r="Q29" i="53"/>
  <c r="O29" i="53"/>
  <c r="B29" i="53"/>
  <c r="C29" i="53"/>
  <c r="D107" i="34"/>
  <c r="I107" i="34"/>
  <c r="F107" i="34"/>
  <c r="I28" i="6"/>
  <c r="B29" i="6" s="1"/>
  <c r="S107" i="50"/>
  <c r="C107" i="7"/>
  <c r="H107" i="34"/>
  <c r="E107" i="34"/>
  <c r="I28" i="5"/>
  <c r="D29" i="5" s="1"/>
  <c r="I107" i="41"/>
  <c r="H653" i="8"/>
  <c r="S107" i="54"/>
  <c r="I106" i="32"/>
  <c r="B107" i="32" s="1"/>
  <c r="I107" i="6"/>
  <c r="F107" i="6"/>
  <c r="F29" i="57"/>
  <c r="N29" i="57"/>
  <c r="R29" i="57"/>
  <c r="D29" i="57"/>
  <c r="Q29" i="57"/>
  <c r="M29" i="57"/>
  <c r="G29" i="57"/>
  <c r="H29" i="57"/>
  <c r="B29" i="57"/>
  <c r="C29" i="57"/>
  <c r="O29" i="57"/>
  <c r="L29" i="57"/>
  <c r="E29" i="57"/>
  <c r="P29" i="57"/>
  <c r="I29" i="52"/>
  <c r="C107" i="36"/>
  <c r="I107" i="36"/>
  <c r="F107" i="36"/>
  <c r="B107" i="35"/>
  <c r="H23" i="8"/>
  <c r="H106" i="8"/>
  <c r="I101" i="8"/>
  <c r="I106" i="7"/>
  <c r="G107" i="7" s="1"/>
  <c r="Q29" i="41"/>
  <c r="T28" i="41"/>
  <c r="M29" i="41"/>
  <c r="P29" i="41"/>
  <c r="O29" i="41"/>
  <c r="N29" i="41"/>
  <c r="R29" i="41"/>
  <c r="L29" i="41"/>
  <c r="G107" i="6"/>
  <c r="T23" i="48"/>
  <c r="S28" i="48"/>
  <c r="T28" i="48" s="1"/>
  <c r="S653" i="53"/>
  <c r="I29" i="51"/>
  <c r="D107" i="35"/>
  <c r="G107" i="36"/>
  <c r="E107" i="5"/>
  <c r="I107" i="5"/>
  <c r="F107" i="5"/>
  <c r="B107" i="5"/>
  <c r="H107" i="5"/>
  <c r="G107" i="5"/>
  <c r="C107" i="5"/>
  <c r="S107" i="43"/>
  <c r="T23" i="50"/>
  <c r="S28" i="50"/>
  <c r="T28" i="50" s="1"/>
  <c r="E107" i="6"/>
  <c r="B107" i="6"/>
  <c r="G107" i="34"/>
  <c r="C107" i="34"/>
  <c r="I29" i="50"/>
  <c r="T23" i="42"/>
  <c r="S28" i="42"/>
  <c r="I29" i="55"/>
  <c r="H107" i="7"/>
  <c r="M29" i="53"/>
  <c r="C107" i="6"/>
  <c r="H29" i="41"/>
  <c r="F29" i="41"/>
  <c r="D29" i="41"/>
  <c r="C29" i="41"/>
  <c r="B29" i="41"/>
  <c r="E29" i="41"/>
  <c r="G29" i="41"/>
  <c r="T23" i="43"/>
  <c r="S28" i="43"/>
  <c r="E653" i="1"/>
  <c r="I653" i="1"/>
  <c r="H653" i="1"/>
  <c r="B653" i="1"/>
  <c r="D653" i="1"/>
  <c r="G653" i="1"/>
  <c r="C653" i="1"/>
  <c r="E107" i="7"/>
  <c r="T23" i="47"/>
  <c r="S28" i="47"/>
  <c r="I107" i="57"/>
  <c r="S107" i="40"/>
  <c r="S107" i="46"/>
  <c r="B107" i="7"/>
  <c r="I28" i="34"/>
  <c r="S107" i="47"/>
  <c r="S107" i="51"/>
  <c r="S107" i="41"/>
  <c r="H107" i="6"/>
  <c r="I28" i="36"/>
  <c r="B29" i="36" s="1"/>
  <c r="B107" i="36"/>
  <c r="T23" i="55"/>
  <c r="S28" i="55"/>
  <c r="T28" i="55" s="1"/>
  <c r="F29" i="40"/>
  <c r="H29" i="40"/>
  <c r="G29" i="40"/>
  <c r="C29" i="40"/>
  <c r="B29" i="40"/>
  <c r="E29" i="40"/>
  <c r="D29" i="40"/>
  <c r="M29" i="40"/>
  <c r="P29" i="40"/>
  <c r="Q29" i="40"/>
  <c r="R29" i="40"/>
  <c r="T28" i="40"/>
  <c r="O29" i="40"/>
  <c r="N29" i="40"/>
  <c r="L29" i="40"/>
  <c r="T23" i="57"/>
  <c r="S28" i="57"/>
  <c r="T28" i="57" s="1"/>
  <c r="T23" i="46"/>
  <c r="S28" i="46"/>
  <c r="I25" i="7"/>
  <c r="B28" i="7"/>
  <c r="D107" i="7"/>
  <c r="F653" i="1"/>
  <c r="S29" i="52"/>
  <c r="S107" i="48"/>
  <c r="S23" i="53"/>
  <c r="L28" i="53"/>
  <c r="L29" i="53" s="1"/>
  <c r="S29" i="55"/>
  <c r="S29" i="51"/>
  <c r="S107" i="55"/>
  <c r="I23" i="32"/>
  <c r="B28" i="32"/>
  <c r="S29" i="48"/>
  <c r="S107" i="42"/>
  <c r="I28" i="35"/>
  <c r="B29" i="35" s="1"/>
  <c r="D107" i="36"/>
  <c r="B13" i="56"/>
  <c r="S29" i="40" l="1"/>
  <c r="S29" i="53"/>
  <c r="M29" i="46"/>
  <c r="Q29" i="46"/>
  <c r="P29" i="46"/>
  <c r="L29" i="46"/>
  <c r="N29" i="46"/>
  <c r="O29" i="46"/>
  <c r="T28" i="46"/>
  <c r="R29" i="46"/>
  <c r="B11" i="56"/>
  <c r="I29" i="34"/>
  <c r="F29" i="34"/>
  <c r="C29" i="34"/>
  <c r="G29" i="34"/>
  <c r="D29" i="34"/>
  <c r="H29" i="34"/>
  <c r="E29" i="34"/>
  <c r="S29" i="54"/>
  <c r="S28" i="53"/>
  <c r="T28" i="53" s="1"/>
  <c r="T23" i="53"/>
  <c r="I29" i="41"/>
  <c r="B29" i="34"/>
  <c r="I106" i="8"/>
  <c r="H107" i="8" s="1"/>
  <c r="I29" i="57"/>
  <c r="I29" i="46"/>
  <c r="I29" i="36"/>
  <c r="F29" i="36"/>
  <c r="E29" i="36"/>
  <c r="G29" i="36"/>
  <c r="H29" i="36"/>
  <c r="C29" i="36"/>
  <c r="D29" i="36"/>
  <c r="I29" i="53"/>
  <c r="B12" i="56"/>
  <c r="I29" i="35"/>
  <c r="F29" i="35"/>
  <c r="C29" i="35"/>
  <c r="E29" i="35"/>
  <c r="D29" i="35"/>
  <c r="G29" i="35"/>
  <c r="H29" i="35"/>
  <c r="L29" i="47"/>
  <c r="P29" i="47"/>
  <c r="Q29" i="47"/>
  <c r="M29" i="47"/>
  <c r="T28" i="47"/>
  <c r="N29" i="47"/>
  <c r="R29" i="47"/>
  <c r="O29" i="47"/>
  <c r="N29" i="42"/>
  <c r="M29" i="42"/>
  <c r="R29" i="42"/>
  <c r="O29" i="42"/>
  <c r="P29" i="42"/>
  <c r="T28" i="42"/>
  <c r="L29" i="42"/>
  <c r="Q29" i="42"/>
  <c r="H28" i="8"/>
  <c r="I23" i="8"/>
  <c r="B3" i="56"/>
  <c r="I29" i="6"/>
  <c r="F29" i="6"/>
  <c r="C29" i="6"/>
  <c r="H29" i="6"/>
  <c r="E29" i="6"/>
  <c r="D29" i="6"/>
  <c r="G29" i="6"/>
  <c r="I29" i="54"/>
  <c r="S107" i="53"/>
  <c r="I28" i="7"/>
  <c r="B29" i="7" s="1"/>
  <c r="I28" i="32"/>
  <c r="B4" i="56"/>
  <c r="I29" i="5"/>
  <c r="F29" i="5"/>
  <c r="E29" i="5"/>
  <c r="G29" i="5"/>
  <c r="H29" i="5"/>
  <c r="B29" i="5"/>
  <c r="C29" i="5"/>
  <c r="I106" i="1"/>
  <c r="F107" i="1" s="1"/>
  <c r="I107" i="32"/>
  <c r="F107" i="32"/>
  <c r="E107" i="32"/>
  <c r="G107" i="32"/>
  <c r="H107" i="32"/>
  <c r="C107" i="32"/>
  <c r="D107" i="32"/>
  <c r="P29" i="43"/>
  <c r="O29" i="43"/>
  <c r="M29" i="43"/>
  <c r="R29" i="43"/>
  <c r="L29" i="43"/>
  <c r="Q29" i="43"/>
  <c r="T28" i="43"/>
  <c r="N29" i="43"/>
  <c r="I29" i="40"/>
  <c r="S29" i="41"/>
  <c r="I107" i="7"/>
  <c r="F107" i="7"/>
  <c r="S29" i="57"/>
  <c r="S29" i="43" l="1"/>
  <c r="I29" i="32"/>
  <c r="F29" i="32"/>
  <c r="D29" i="32"/>
  <c r="G29" i="32"/>
  <c r="E29" i="32"/>
  <c r="H29" i="32"/>
  <c r="C29" i="32"/>
  <c r="B10" i="56"/>
  <c r="S29" i="47"/>
  <c r="I28" i="8"/>
  <c r="B29" i="32"/>
  <c r="B2" i="56"/>
  <c r="I29" i="7"/>
  <c r="F29" i="7"/>
  <c r="D29" i="7"/>
  <c r="C29" i="7"/>
  <c r="E29" i="7"/>
  <c r="G29" i="7"/>
  <c r="H29" i="7"/>
  <c r="S29" i="42"/>
  <c r="S29" i="46"/>
  <c r="I107" i="8"/>
  <c r="F107" i="8"/>
  <c r="B107" i="8"/>
  <c r="E107" i="8"/>
  <c r="C107" i="8"/>
  <c r="G107" i="8"/>
  <c r="D107" i="8"/>
  <c r="E107" i="1"/>
  <c r="I107" i="1"/>
  <c r="H107" i="1"/>
  <c r="D107" i="1"/>
  <c r="C107" i="1"/>
  <c r="G107" i="1"/>
  <c r="B107" i="1"/>
  <c r="B9" i="56" l="1"/>
  <c r="I29" i="8"/>
  <c r="F29" i="8"/>
  <c r="G29" i="8"/>
  <c r="B29" i="8"/>
  <c r="D29" i="8"/>
  <c r="E29" i="8"/>
  <c r="C29" i="8"/>
  <c r="H29" i="8"/>
  <c r="G38" i="1"/>
  <c r="G12" i="1" s="1"/>
  <c r="G47" i="1" l="1"/>
  <c r="G21" i="1" s="1"/>
  <c r="D48" i="1"/>
  <c r="D22" i="1" s="1"/>
  <c r="E35" i="1"/>
  <c r="E9" i="1" s="1"/>
  <c r="D41" i="1"/>
  <c r="D15" i="1" s="1"/>
  <c r="G35" i="1"/>
  <c r="G9" i="1" s="1"/>
  <c r="D38" i="1"/>
  <c r="D12" i="1" s="1"/>
  <c r="C48" i="1"/>
  <c r="C22" i="1" s="1"/>
  <c r="H41" i="1"/>
  <c r="H15" i="1" s="1"/>
  <c r="B49" i="1" l="1"/>
  <c r="B41" i="1"/>
  <c r="E33" i="1"/>
  <c r="H46" i="1"/>
  <c r="H20" i="1" s="1"/>
  <c r="D49" i="1"/>
  <c r="D23" i="1" s="1"/>
  <c r="G46" i="1"/>
  <c r="G20" i="1" s="1"/>
  <c r="C41" i="1"/>
  <c r="C15" i="1" s="1"/>
  <c r="E49" i="1"/>
  <c r="E23" i="1" s="1"/>
  <c r="G48" i="1"/>
  <c r="G22" i="1" s="1"/>
  <c r="G41" i="1"/>
  <c r="G15" i="1" s="1"/>
  <c r="H47" i="1"/>
  <c r="H21" i="1" s="1"/>
  <c r="C49" i="1"/>
  <c r="C23" i="1" s="1"/>
  <c r="E41" i="1"/>
  <c r="E15" i="1" s="1"/>
  <c r="H43" i="1"/>
  <c r="H17" i="1" s="1"/>
  <c r="H35" i="1"/>
  <c r="H9" i="1" s="1"/>
  <c r="E48" i="1"/>
  <c r="E22" i="1" s="1"/>
  <c r="G34" i="1"/>
  <c r="G8" i="1" s="1"/>
  <c r="D34" i="1"/>
  <c r="D8" i="1" s="1"/>
  <c r="C42" i="1"/>
  <c r="C16" i="1" s="1"/>
  <c r="E7" i="1" l="1"/>
  <c r="G45" i="1"/>
  <c r="B15" i="1"/>
  <c r="I15" i="1" s="1"/>
  <c r="I41" i="1"/>
  <c r="B34" i="1"/>
  <c r="H33" i="1"/>
  <c r="C38" i="1"/>
  <c r="I223" i="1"/>
  <c r="B48" i="1"/>
  <c r="B23" i="1"/>
  <c r="B46" i="1"/>
  <c r="C34" i="1"/>
  <c r="C8" i="1" s="1"/>
  <c r="D35" i="1"/>
  <c r="D9" i="1" s="1"/>
  <c r="H49" i="1"/>
  <c r="H23" i="1" s="1"/>
  <c r="H40" i="1"/>
  <c r="H14" i="1" s="1"/>
  <c r="G49" i="1"/>
  <c r="G23" i="1" s="1"/>
  <c r="G42" i="1"/>
  <c r="G16" i="1" s="1"/>
  <c r="D47" i="1"/>
  <c r="D21" i="1" s="1"/>
  <c r="H42" i="1"/>
  <c r="H16" i="1" s="1"/>
  <c r="D42" i="1"/>
  <c r="D16" i="1" s="1"/>
  <c r="D46" i="1"/>
  <c r="D20" i="1" s="1"/>
  <c r="C46" i="1"/>
  <c r="C20" i="1" s="1"/>
  <c r="C35" i="1"/>
  <c r="C9" i="1" s="1"/>
  <c r="H38" i="1"/>
  <c r="H12" i="1" s="1"/>
  <c r="E42" i="1"/>
  <c r="E16" i="1" s="1"/>
  <c r="H39" i="1"/>
  <c r="H13" i="1" s="1"/>
  <c r="H45" i="1"/>
  <c r="H19" i="1" s="1"/>
  <c r="E47" i="1"/>
  <c r="E21" i="1" s="1"/>
  <c r="B22" i="1" l="1"/>
  <c r="I229" i="1"/>
  <c r="C47" i="1"/>
  <c r="G33" i="1"/>
  <c r="I221" i="1"/>
  <c r="G39" i="1"/>
  <c r="I231" i="1"/>
  <c r="C12" i="1"/>
  <c r="B20" i="1"/>
  <c r="G19" i="1"/>
  <c r="I19" i="1" s="1"/>
  <c r="I45" i="1"/>
  <c r="E34" i="1"/>
  <c r="I228" i="1"/>
  <c r="H7" i="1"/>
  <c r="I227" i="1"/>
  <c r="C236" i="1"/>
  <c r="C33" i="1"/>
  <c r="I215" i="1"/>
  <c r="B236" i="1"/>
  <c r="B33" i="1"/>
  <c r="D236" i="1"/>
  <c r="D33" i="1"/>
  <c r="I217" i="1"/>
  <c r="B35" i="1"/>
  <c r="I222" i="1"/>
  <c r="G40" i="1"/>
  <c r="I23" i="1"/>
  <c r="E46" i="1"/>
  <c r="E20" i="1" s="1"/>
  <c r="I225" i="1"/>
  <c r="G43" i="1"/>
  <c r="I224" i="1"/>
  <c r="B42" i="1"/>
  <c r="I49" i="1"/>
  <c r="B8" i="1"/>
  <c r="I46" i="1" l="1"/>
  <c r="G13" i="1"/>
  <c r="I13" i="1" s="1"/>
  <c r="I39" i="1"/>
  <c r="D7" i="1"/>
  <c r="D28" i="1" s="1"/>
  <c r="D54" i="1"/>
  <c r="E38" i="1"/>
  <c r="I220" i="1"/>
  <c r="I20" i="1"/>
  <c r="I42" i="1"/>
  <c r="B16" i="1"/>
  <c r="I16" i="1" s="1"/>
  <c r="G14" i="1"/>
  <c r="I14" i="1" s="1"/>
  <c r="I40" i="1"/>
  <c r="B7" i="1"/>
  <c r="B54" i="1"/>
  <c r="I33" i="1"/>
  <c r="C21" i="1"/>
  <c r="I21" i="1" s="1"/>
  <c r="I47" i="1"/>
  <c r="G17" i="1"/>
  <c r="I17" i="1" s="1"/>
  <c r="I43" i="1"/>
  <c r="I35" i="1"/>
  <c r="B9" i="1"/>
  <c r="I9" i="1" s="1"/>
  <c r="E236" i="1"/>
  <c r="G7" i="1"/>
  <c r="C7" i="1"/>
  <c r="C54" i="1"/>
  <c r="E8" i="1"/>
  <c r="H34" i="1"/>
  <c r="I216" i="1"/>
  <c r="H48" i="1"/>
  <c r="I230" i="1"/>
  <c r="E12" i="1" l="1"/>
  <c r="I12" i="1" s="1"/>
  <c r="I38" i="1"/>
  <c r="H8" i="1"/>
  <c r="I8" i="1" s="1"/>
  <c r="I34" i="1"/>
  <c r="E54" i="1"/>
  <c r="H22" i="1"/>
  <c r="I22" i="1" s="1"/>
  <c r="I48" i="1"/>
  <c r="C28" i="1"/>
  <c r="I7" i="1"/>
  <c r="B28" i="1"/>
  <c r="E28" i="1" l="1"/>
  <c r="G37" i="1" l="1"/>
  <c r="G236" i="1"/>
  <c r="G11" i="1" l="1"/>
  <c r="G54" i="1"/>
  <c r="G28" i="1" l="1"/>
  <c r="H37" i="1"/>
  <c r="H236" i="1"/>
  <c r="I219" i="1"/>
  <c r="I236" i="1" s="1"/>
  <c r="H11" i="1" l="1"/>
  <c r="H54" i="1"/>
  <c r="I37" i="1"/>
  <c r="H237" i="1"/>
  <c r="F237" i="1"/>
  <c r="I237" i="1"/>
  <c r="C237" i="1"/>
  <c r="D237" i="1"/>
  <c r="B237" i="1"/>
  <c r="E237" i="1"/>
  <c r="G237" i="1"/>
  <c r="I54" i="1" l="1"/>
  <c r="H55" i="1"/>
  <c r="H28" i="1"/>
  <c r="I11" i="1"/>
  <c r="I28" i="1" l="1"/>
  <c r="G55" i="1"/>
  <c r="I55" i="1"/>
  <c r="F55" i="1"/>
  <c r="D55" i="1"/>
  <c r="C55" i="1"/>
  <c r="B55" i="1"/>
  <c r="E55" i="1"/>
  <c r="B8" i="56" l="1"/>
  <c r="I29" i="1"/>
  <c r="F29" i="1"/>
  <c r="D29" i="1"/>
  <c r="E29" i="1"/>
  <c r="C29" i="1"/>
  <c r="B29" i="1"/>
  <c r="G29" i="1"/>
  <c r="H29" i="1"/>
</calcChain>
</file>

<file path=xl/comments1.xml><?xml version="1.0" encoding="utf-8"?>
<comments xmlns="http://schemas.openxmlformats.org/spreadsheetml/2006/main">
  <authors>
    <author>BITTER$</author>
    <author>bitter$</author>
  </authors>
  <commentList>
    <comment ref="P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  <author>bitter$</author>
  </authors>
  <commentList>
    <comment ref="P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  <author>bitter$</author>
  </authors>
  <commentList>
    <comment ref="P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  <author>bitter$</author>
  </authors>
  <commentList>
    <comment ref="P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golln$</author>
  </authors>
  <commentList>
    <comment ref="R322" authorId="0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1,000
</t>
        </r>
      </text>
    </comment>
  </commentList>
</comments>
</file>

<file path=xl/comments6.xml><?xml version="1.0" encoding="utf-8"?>
<comments xmlns="http://schemas.openxmlformats.org/spreadsheetml/2006/main">
  <authors>
    <author>BITTER$</author>
  </authors>
  <commentList>
    <comment ref="O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K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V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G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R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C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N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Y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J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U85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K241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31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397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O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K423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F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  <comment ref="O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Z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K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V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G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R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C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N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Y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J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U579" authorId="0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  <comment ref="J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8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9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<sst xmlns="http://schemas.openxmlformats.org/spreadsheetml/2006/main" count="42369" uniqueCount="174">
  <si>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</si>
  <si>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</si>
  <si>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</si>
  <si>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</si>
  <si>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</si>
  <si>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</si>
  <si>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</si>
  <si>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</si>
  <si>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</si>
  <si>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</si>
  <si>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</si>
  <si>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</si>
  <si>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</si>
  <si>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</si>
  <si>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</si>
  <si>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</si>
  <si>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</si>
  <si>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</si>
  <si>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</si>
  <si>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</si>
  <si>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</si>
  <si>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</si>
  <si>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</si>
  <si>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</si>
  <si>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</si>
  <si>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</si>
  <si>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</si>
  <si>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</si>
  <si>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</si>
  <si>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</si>
  <si>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</si>
  <si>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</si>
  <si>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</si>
  <si>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</si>
  <si>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</si>
  <si>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</si>
  <si>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</si>
  <si>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</si>
  <si>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</si>
  <si>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</si>
  <si>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</si>
  <si>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</si>
  <si>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</si>
  <si>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</si>
  <si>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</si>
  <si>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</si>
  <si>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</si>
  <si>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</si>
  <si>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</si>
  <si>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</si>
  <si>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</si>
  <si>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</si>
  <si>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</si>
  <si>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</si>
  <si>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</si>
  <si>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</si>
  <si>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</si>
  <si>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</si>
  <si>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</si>
  <si>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</si>
  <si>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</si>
  <si>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</si>
  <si>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</si>
  <si>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</si>
  <si>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</si>
  <si>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</si>
  <si>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</si>
  <si>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</si>
  <si>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>Maschinenbau</t>
  </si>
  <si>
    <t>Kochen</t>
  </si>
  <si>
    <t>Haushalts-kleingeräte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</si>
  <si>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</si>
  <si>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</si>
  <si>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</si>
  <si>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</si>
  <si>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</si>
  <si>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</si>
  <si>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</si>
  <si>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</si>
  <si>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</si>
  <si>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</si>
  <si>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</si>
  <si>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</si>
  <si>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</si>
  <si>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2005 - Nutzenergiekategorien: Struktur 1998; Traktion Energiebilanz-konform.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</si>
  <si>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</si>
  <si>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</si>
  <si>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Burgenland Gesamt (ohne E1 - E7)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</si>
  <si>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</si>
  <si>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</si>
  <si>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</si>
  <si>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Anteilig</t>
  </si>
  <si>
    <t>SALZBURG GESAMT</t>
  </si>
  <si>
    <t>1993 - Traktion Energiebilanz-konform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</si>
  <si>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</si>
  <si>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</si>
  <si>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</si>
  <si>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</si>
  <si>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1998 - Traktion Energiebilanz-konform</t>
  </si>
  <si>
    <t>1999 -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</si>
  <si>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</si>
  <si>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</si>
  <si>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</si>
  <si>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</si>
  <si>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2004 - Nutzenergiekategorien: Struktur 1998; Energieträger: Struktur 2005; Mengen: Gleitender Duchschnitt 1998-2005; Traktion Energiebilanz-konform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</si>
  <si>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</si>
  <si>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</si>
  <si>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</si>
  <si>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</si>
  <si>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</si>
  <si>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</si>
  <si>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</si>
  <si>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</si>
  <si>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</si>
  <si>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</si>
  <si>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</si>
  <si>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</si>
  <si>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 xml:space="preserve"> Terajoule</t>
  </si>
  <si>
    <t>in TJ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</si>
  <si>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</si>
  <si>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</si>
  <si>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</si>
  <si>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</si>
  <si>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 xml:space="preserve">Gasöl für Heizzwecke </t>
  </si>
  <si>
    <t>Salzburg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</si>
  <si>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</si>
  <si>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</si>
  <si>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</si>
  <si>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</si>
  <si>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</si>
  <si>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</si>
  <si>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</si>
  <si>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</si>
  <si>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Salzburg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</si>
  <si>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</si>
  <si>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</si>
  <si>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</si>
  <si>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</si>
  <si>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</si>
  <si>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</si>
  <si>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</si>
  <si>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</si>
  <si>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</si>
  <si>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</si>
  <si>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</si>
  <si>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</si>
  <si>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</si>
  <si>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</si>
  <si>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</si>
  <si>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</si>
  <si>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</si>
  <si>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</si>
  <si>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</si>
  <si>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</si>
  <si>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</si>
  <si>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</si>
  <si>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</si>
  <si>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</si>
  <si>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</si>
  <si>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</si>
  <si>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</si>
  <si>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</si>
  <si>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</si>
  <si>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</si>
  <si>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</si>
  <si>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</si>
  <si>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</si>
  <si>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</si>
  <si>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</si>
  <si>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</si>
  <si>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</si>
  <si>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</si>
  <si>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Stand 12.12.2019</t>
  </si>
  <si>
    <t>Erstellt am 12.12.2019 im Auftrag des Amtes der Salzburger Landesregierung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</si>
</sst>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-* #,##0.00_-;\-* #,##0.00_-;_-* &quot;-&quot;??_-;_-@_-"/>
    <numFmt numFmtId="164" formatCode="0.0%"/>
    <numFmt numFmtId="165" formatCode="#,##0_ ;[Red]\-#,##0\ "/>
    <numFmt numFmtId="166" formatCode="#,##0.000_ ;[Red]\-#,##0.000\ "/>
    <numFmt numFmtId="167" formatCode="#,##0.0000"/>
    <numFmt numFmtId="168" formatCode="#,##0.00000000"/>
    <numFmt numFmtId="169" formatCode="_ [$€]\ * #,##0.00_ ;_ [$€]\ * \-#,##0.00_ ;_ [$€]\ * &quot;-&quot;??_ ;_ @_ "/>
    <numFmt numFmtId="170" formatCode="#,##0.000"/>
    <numFmt numFmtId="171" formatCode="0.000"/>
  </numFmts>
  <fonts count="28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1"/>
      <name val="Arial"/>
      <family val="2"/>
    </font>
    <font>
      <sz val="11"/>
      <color theme="1" tint="0.499984740745262"/>
      <name val="Arial"/>
      <family val="2"/>
    </font>
    <font>
      <b/>
      <sz val="11"/>
      <color indexed="8"/>
      <name val="Arial"/>
      <family val="2"/>
    </font>
    <font>
      <sz val="11"/>
      <name val="Arial"/>
    </font>
  </fonts>
  <fills count="1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auto="1"/>
      </left>
      <right style="medium">
        <color rgb="FFC00000"/>
      </right>
      <top style="thin">
        <color indexed="64"/>
      </top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 applyNumberFormat="0" applyFill="0" applyBorder="0" applyAlignment="0" applyProtection="0">
      <alignment vertical="top"/>
      <protection locked="0"/>
    </xf>
    <xf numFmtId="169" fontId="22" fillId="0" borderId="0" applyFont="0" applyFill="0" applyBorder="0" applyAlignment="0" applyProtection="0"/>
    <xf numFmtId="0" fontId="6" fillId="0" borderId="0"/>
    <xf numFmtId="9" fontId="22" fillId="0" borderId="0" applyFont="0" applyFill="0" applyBorder="0" applyAlignment="0" applyProtection="0"/>
    <xf numFmtId="43" fontId="27" fillId="0" borderId="0" applyFont="0" applyFill="0" applyBorder="0" applyAlignment="0" applyProtection="0"/>
  </cellStyleXfs>
  <cellXfs count="491">
    <xf numFmtId="0" fontId="0" fillId="0" borderId="0" xfId="0"/>
    <xf numFmtId="165" fontId="5" fillId="0" borderId="0" xfId="0" applyNumberFormat="1" applyFont="1"/>
    <xf numFmtId="165" fontId="5" fillId="0" borderId="0" xfId="1" applyNumberFormat="1" applyFont="1" applyFill="1"/>
    <xf numFmtId="165" fontId="5" fillId="0" borderId="0" xfId="0" applyNumberFormat="1" applyFont="1" applyFill="1"/>
    <xf numFmtId="165" fontId="1" fillId="0" borderId="0" xfId="0" applyNumberFormat="1" applyFont="1"/>
    <xf numFmtId="165" fontId="1" fillId="0" borderId="0" xfId="0" applyNumberFormat="1" applyFont="1" applyFill="1"/>
    <xf numFmtId="165" fontId="1" fillId="0" borderId="0" xfId="1" applyNumberFormat="1" applyFont="1"/>
    <xf numFmtId="16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/>
    <xf numFmtId="165" fontId="1" fillId="0" borderId="0" xfId="1" applyNumberFormat="1" applyFont="1" applyFill="1" applyBorder="1"/>
    <xf numFmtId="165" fontId="1" fillId="0" borderId="0" xfId="1" applyNumberFormat="1" applyFont="1" applyFill="1"/>
    <xf numFmtId="165" fontId="1" fillId="3" borderId="0" xfId="1" applyNumberFormat="1" applyFont="1" applyFill="1"/>
    <xf numFmtId="166" fontId="1" fillId="0" borderId="0" xfId="0" applyNumberFormat="1" applyFont="1"/>
    <xf numFmtId="9" fontId="1" fillId="0" borderId="0" xfId="1" applyFont="1" applyFill="1"/>
    <xf numFmtId="9" fontId="1" fillId="0" borderId="0" xfId="1" applyFont="1"/>
    <xf numFmtId="0" fontId="1" fillId="0" borderId="0" xfId="0" applyFont="1"/>
    <xf numFmtId="164" fontId="1" fillId="0" borderId="0" xfId="1" applyNumberFormat="1" applyFont="1"/>
    <xf numFmtId="164" fontId="1" fillId="0" borderId="0" xfId="1" applyNumberFormat="1" applyFont="1" applyFill="1" applyBorder="1"/>
    <xf numFmtId="164" fontId="1" fillId="0" borderId="0" xfId="1" applyNumberFormat="1" applyFont="1" applyFill="1"/>
    <xf numFmtId="164" fontId="1" fillId="0" borderId="0" xfId="1" applyNumberFormat="1" applyFont="1" applyFill="1" applyBorder="1" applyAlignment="1">
      <alignment horizontal="center" vertical="center" wrapText="1"/>
    </xf>
    <xf numFmtId="0" fontId="10" fillId="0" borderId="0" xfId="0" applyFont="1"/>
    <xf numFmtId="9" fontId="5" fillId="0" borderId="0" xfId="1" applyFont="1" applyFill="1"/>
    <xf numFmtId="9" fontId="1" fillId="3" borderId="0" xfId="1" applyFont="1" applyFill="1"/>
    <xf numFmtId="9" fontId="5" fillId="2" borderId="0" xfId="1" applyFont="1" applyFill="1"/>
    <xf numFmtId="9" fontId="1" fillId="0" borderId="0" xfId="1" applyFont="1" applyFill="1" applyAlignment="1">
      <alignment horizontal="center"/>
    </xf>
    <xf numFmtId="9" fontId="5" fillId="0" borderId="0" xfId="1" applyFont="1"/>
    <xf numFmtId="9" fontId="0" fillId="0" borderId="0" xfId="1" applyFont="1"/>
    <xf numFmtId="166" fontId="1" fillId="0" borderId="0" xfId="0" applyNumberFormat="1" applyFont="1" applyFill="1"/>
    <xf numFmtId="0" fontId="0" fillId="0" borderId="0" xfId="0" applyBorder="1"/>
    <xf numFmtId="0" fontId="12" fillId="0" borderId="0" xfId="0" applyFont="1" applyBorder="1" applyAlignment="1">
      <alignment horizontal="center"/>
    </xf>
    <xf numFmtId="3" fontId="1" fillId="5" borderId="27" xfId="0" applyNumberFormat="1" applyFont="1" applyFill="1" applyBorder="1" applyAlignment="1">
      <alignment horizontal="center" vertical="center" wrapText="1"/>
    </xf>
    <xf numFmtId="3" fontId="1" fillId="5" borderId="28" xfId="0" applyNumberFormat="1" applyFont="1" applyFill="1" applyBorder="1" applyAlignment="1">
      <alignment horizontal="center" vertical="center" wrapText="1"/>
    </xf>
    <xf numFmtId="3" fontId="1" fillId="6" borderId="30" xfId="0" applyNumberFormat="1" applyFont="1" applyFill="1" applyBorder="1" applyAlignment="1">
      <alignment horizontal="center" vertical="center" wrapText="1"/>
    </xf>
    <xf numFmtId="3" fontId="1" fillId="6" borderId="31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3" fontId="13" fillId="0" borderId="38" xfId="0" applyNumberFormat="1" applyFont="1" applyBorder="1"/>
    <xf numFmtId="3" fontId="13" fillId="5" borderId="39" xfId="0" applyNumberFormat="1" applyFont="1" applyFill="1" applyBorder="1"/>
    <xf numFmtId="3" fontId="13" fillId="0" borderId="39" xfId="0" applyNumberFormat="1" applyFont="1" applyBorder="1"/>
    <xf numFmtId="3" fontId="5" fillId="0" borderId="39" xfId="0" applyNumberFormat="1" applyFont="1" applyFill="1" applyBorder="1"/>
    <xf numFmtId="3" fontId="7" fillId="5" borderId="39" xfId="0" applyNumberFormat="1" applyFont="1" applyFill="1" applyBorder="1" applyAlignment="1">
      <alignment horizontal="left" indent="2"/>
    </xf>
    <xf numFmtId="3" fontId="7" fillId="0" borderId="39" xfId="0" applyNumberFormat="1" applyFont="1" applyBorder="1" applyAlignment="1">
      <alignment horizontal="left" indent="2"/>
    </xf>
    <xf numFmtId="3" fontId="7" fillId="0" borderId="40" xfId="0" applyNumberFormat="1" applyFont="1" applyBorder="1" applyAlignment="1">
      <alignment horizontal="left" indent="2"/>
    </xf>
    <xf numFmtId="3" fontId="5" fillId="0" borderId="39" xfId="0" applyNumberFormat="1" applyFont="1" applyBorder="1"/>
    <xf numFmtId="9" fontId="14" fillId="0" borderId="41" xfId="1" applyFont="1" applyBorder="1"/>
    <xf numFmtId="3" fontId="1" fillId="0" borderId="0" xfId="0" applyNumberFormat="1" applyFont="1"/>
    <xf numFmtId="164" fontId="14" fillId="0" borderId="41" xfId="1" applyNumberFormat="1" applyFont="1" applyBorder="1"/>
    <xf numFmtId="3" fontId="1" fillId="0" borderId="0" xfId="0" applyNumberFormat="1" applyFont="1" applyBorder="1"/>
    <xf numFmtId="3" fontId="13" fillId="0" borderId="43" xfId="0" applyNumberFormat="1" applyFont="1" applyFill="1" applyBorder="1"/>
    <xf numFmtId="3" fontId="13" fillId="6" borderId="43" xfId="0" applyNumberFormat="1" applyFont="1" applyFill="1" applyBorder="1"/>
    <xf numFmtId="3" fontId="13" fillId="0" borderId="43" xfId="0" applyNumberFormat="1" applyFont="1" applyBorder="1"/>
    <xf numFmtId="3" fontId="5" fillId="0" borderId="43" xfId="0" applyNumberFormat="1" applyFont="1" applyFill="1" applyBorder="1"/>
    <xf numFmtId="3" fontId="7" fillId="6" borderId="43" xfId="0" applyNumberFormat="1" applyFont="1" applyFill="1" applyBorder="1" applyAlignment="1">
      <alignment horizontal="left" indent="2"/>
    </xf>
    <xf numFmtId="3" fontId="7" fillId="0" borderId="43" xfId="0" applyNumberFormat="1" applyFont="1" applyBorder="1" applyAlignment="1">
      <alignment horizontal="left" indent="2"/>
    </xf>
    <xf numFmtId="3" fontId="7" fillId="0" borderId="44" xfId="0" applyNumberFormat="1" applyFont="1" applyBorder="1" applyAlignment="1">
      <alignment horizontal="left" indent="2"/>
    </xf>
    <xf numFmtId="3" fontId="5" fillId="0" borderId="43" xfId="0" applyNumberFormat="1" applyFont="1" applyBorder="1"/>
    <xf numFmtId="9" fontId="14" fillId="0" borderId="45" xfId="1" applyFont="1" applyBorder="1"/>
    <xf numFmtId="3" fontId="13" fillId="0" borderId="46" xfId="0" applyNumberFormat="1" applyFont="1" applyBorder="1"/>
    <xf numFmtId="3" fontId="1" fillId="0" borderId="47" xfId="0" applyNumberFormat="1" applyFont="1" applyFill="1" applyBorder="1"/>
    <xf numFmtId="3" fontId="1" fillId="0" borderId="48" xfId="0" applyNumberFormat="1" applyFont="1" applyFill="1" applyBorder="1"/>
    <xf numFmtId="3" fontId="5" fillId="0" borderId="49" xfId="0" applyNumberFormat="1" applyFont="1" applyFill="1" applyBorder="1"/>
    <xf numFmtId="3" fontId="1" fillId="5" borderId="50" xfId="0" applyNumberFormat="1" applyFont="1" applyFill="1" applyBorder="1"/>
    <xf numFmtId="3" fontId="1" fillId="5" borderId="51" xfId="0" applyNumberFormat="1" applyFont="1" applyFill="1" applyBorder="1"/>
    <xf numFmtId="3" fontId="5" fillId="5" borderId="49" xfId="0" applyNumberFormat="1" applyFont="1" applyFill="1" applyBorder="1"/>
    <xf numFmtId="3" fontId="1" fillId="0" borderId="50" xfId="0" applyNumberFormat="1" applyFont="1" applyFill="1" applyBorder="1"/>
    <xf numFmtId="3" fontId="1" fillId="0" borderId="51" xfId="0" applyNumberFormat="1" applyFont="1" applyFill="1" applyBorder="1"/>
    <xf numFmtId="3" fontId="7" fillId="5" borderId="50" xfId="0" applyNumberFormat="1" applyFont="1" applyFill="1" applyBorder="1"/>
    <xf numFmtId="3" fontId="7" fillId="5" borderId="51" xfId="0" applyNumberFormat="1" applyFont="1" applyFill="1" applyBorder="1"/>
    <xf numFmtId="3" fontId="7" fillId="5" borderId="49" xfId="0" applyNumberFormat="1" applyFont="1" applyFill="1" applyBorder="1"/>
    <xf numFmtId="3" fontId="7" fillId="0" borderId="50" xfId="0" applyNumberFormat="1" applyFont="1" applyFill="1" applyBorder="1"/>
    <xf numFmtId="3" fontId="7" fillId="0" borderId="51" xfId="0" applyNumberFormat="1" applyFont="1" applyFill="1" applyBorder="1"/>
    <xf numFmtId="3" fontId="7" fillId="0" borderId="49" xfId="0" applyNumberFormat="1" applyFont="1" applyFill="1" applyBorder="1"/>
    <xf numFmtId="3" fontId="7" fillId="0" borderId="52" xfId="0" applyNumberFormat="1" applyFont="1" applyFill="1" applyBorder="1"/>
    <xf numFmtId="3" fontId="7" fillId="0" borderId="53" xfId="0" applyNumberFormat="1" applyFont="1" applyFill="1" applyBorder="1"/>
    <xf numFmtId="3" fontId="7" fillId="0" borderId="54" xfId="0" applyNumberFormat="1" applyFont="1" applyFill="1" applyBorder="1"/>
    <xf numFmtId="3" fontId="5" fillId="0" borderId="50" xfId="0" applyNumberFormat="1" applyFont="1" applyFill="1" applyBorder="1"/>
    <xf numFmtId="3" fontId="5" fillId="0" borderId="51" xfId="0" applyNumberFormat="1" applyFont="1" applyFill="1" applyBorder="1"/>
    <xf numFmtId="9" fontId="14" fillId="0" borderId="55" xfId="1" applyFont="1" applyBorder="1"/>
    <xf numFmtId="9" fontId="14" fillId="0" borderId="56" xfId="1" applyFont="1" applyBorder="1"/>
    <xf numFmtId="164" fontId="14" fillId="0" borderId="55" xfId="1" applyNumberFormat="1" applyFont="1" applyBorder="1"/>
    <xf numFmtId="164" fontId="14" fillId="0" borderId="60" xfId="1" applyNumberFormat="1" applyFont="1" applyBorder="1"/>
    <xf numFmtId="164" fontId="14" fillId="0" borderId="56" xfId="1" applyNumberFormat="1" applyFont="1" applyBorder="1"/>
    <xf numFmtId="4" fontId="1" fillId="0" borderId="50" xfId="0" applyNumberFormat="1" applyFont="1" applyFill="1" applyBorder="1"/>
    <xf numFmtId="3" fontId="1" fillId="0" borderId="0" xfId="0" applyNumberFormat="1" applyFont="1" applyFill="1"/>
    <xf numFmtId="3" fontId="1" fillId="0" borderId="70" xfId="0" applyNumberFormat="1" applyFont="1" applyFill="1" applyBorder="1"/>
    <xf numFmtId="3" fontId="5" fillId="0" borderId="71" xfId="0" applyNumberFormat="1" applyFont="1" applyFill="1" applyBorder="1"/>
    <xf numFmtId="3" fontId="1" fillId="6" borderId="50" xfId="0" applyNumberFormat="1" applyFont="1" applyFill="1" applyBorder="1"/>
    <xf numFmtId="3" fontId="1" fillId="6" borderId="70" xfId="0" applyNumberFormat="1" applyFont="1" applyFill="1" applyBorder="1"/>
    <xf numFmtId="3" fontId="5" fillId="6" borderId="71" xfId="0" applyNumberFormat="1" applyFont="1" applyFill="1" applyBorder="1"/>
    <xf numFmtId="3" fontId="7" fillId="6" borderId="50" xfId="0" applyNumberFormat="1" applyFont="1" applyFill="1" applyBorder="1"/>
    <xf numFmtId="3" fontId="7" fillId="6" borderId="70" xfId="0" applyNumberFormat="1" applyFont="1" applyFill="1" applyBorder="1"/>
    <xf numFmtId="3" fontId="7" fillId="6" borderId="71" xfId="0" applyNumberFormat="1" applyFont="1" applyFill="1" applyBorder="1"/>
    <xf numFmtId="3" fontId="7" fillId="0" borderId="70" xfId="0" applyNumberFormat="1" applyFont="1" applyFill="1" applyBorder="1"/>
    <xf numFmtId="3" fontId="7" fillId="0" borderId="71" xfId="0" applyNumberFormat="1" applyFont="1" applyFill="1" applyBorder="1"/>
    <xf numFmtId="3" fontId="7" fillId="0" borderId="72" xfId="0" applyNumberFormat="1" applyFont="1" applyFill="1" applyBorder="1"/>
    <xf numFmtId="3" fontId="7" fillId="0" borderId="73" xfId="0" applyNumberFormat="1" applyFont="1" applyFill="1" applyBorder="1"/>
    <xf numFmtId="3" fontId="5" fillId="0" borderId="74" xfId="0" applyNumberFormat="1" applyFont="1" applyFill="1" applyBorder="1"/>
    <xf numFmtId="164" fontId="14" fillId="0" borderId="75" xfId="1" applyNumberFormat="1" applyFont="1" applyBorder="1"/>
    <xf numFmtId="164" fontId="14" fillId="0" borderId="76" xfId="1" applyNumberFormat="1" applyFont="1" applyBorder="1"/>
    <xf numFmtId="164" fontId="14" fillId="0" borderId="77" xfId="1" applyNumberFormat="1" applyFont="1" applyBorder="1"/>
    <xf numFmtId="3" fontId="5" fillId="7" borderId="79" xfId="0" applyNumberFormat="1" applyFont="1" applyFill="1" applyBorder="1" applyAlignment="1">
      <alignment horizontal="center" vertical="center" wrapText="1"/>
    </xf>
    <xf numFmtId="3" fontId="1" fillId="7" borderId="79" xfId="0" applyNumberFormat="1" applyFont="1" applyFill="1" applyBorder="1" applyAlignment="1">
      <alignment horizontal="center" vertical="center" wrapText="1"/>
    </xf>
    <xf numFmtId="3" fontId="5" fillId="7" borderId="80" xfId="0" applyNumberFormat="1" applyFont="1" applyFill="1" applyBorder="1" applyAlignment="1">
      <alignment horizontal="center" vertical="center"/>
    </xf>
    <xf numFmtId="3" fontId="1" fillId="0" borderId="83" xfId="0" applyNumberFormat="1" applyFont="1" applyFill="1" applyBorder="1"/>
    <xf numFmtId="3" fontId="5" fillId="0" borderId="84" xfId="0" applyNumberFormat="1" applyFont="1" applyFill="1" applyBorder="1"/>
    <xf numFmtId="3" fontId="13" fillId="0" borderId="85" xfId="0" applyNumberFormat="1" applyFont="1" applyBorder="1"/>
    <xf numFmtId="3" fontId="1" fillId="0" borderId="86" xfId="0" applyNumberFormat="1" applyFont="1" applyFill="1" applyBorder="1"/>
    <xf numFmtId="3" fontId="5" fillId="0" borderId="86" xfId="0" applyNumberFormat="1" applyFont="1" applyFill="1" applyBorder="1"/>
    <xf numFmtId="3" fontId="1" fillId="3" borderId="86" xfId="0" applyNumberFormat="1" applyFont="1" applyFill="1" applyBorder="1"/>
    <xf numFmtId="3" fontId="5" fillId="3" borderId="87" xfId="0" applyNumberFormat="1" applyFont="1" applyFill="1" applyBorder="1"/>
    <xf numFmtId="3" fontId="13" fillId="7" borderId="88" xfId="0" applyNumberFormat="1" applyFont="1" applyFill="1" applyBorder="1"/>
    <xf numFmtId="3" fontId="1" fillId="7" borderId="86" xfId="0" applyNumberFormat="1" applyFont="1" applyFill="1" applyBorder="1"/>
    <xf numFmtId="3" fontId="5" fillId="7" borderId="86" xfId="0" applyNumberFormat="1" applyFont="1" applyFill="1" applyBorder="1"/>
    <xf numFmtId="3" fontId="5" fillId="7" borderId="87" xfId="0" applyNumberFormat="1" applyFont="1" applyFill="1" applyBorder="1"/>
    <xf numFmtId="3" fontId="13" fillId="0" borderId="88" xfId="0" applyNumberFormat="1" applyFont="1" applyBorder="1"/>
    <xf numFmtId="3" fontId="5" fillId="0" borderId="88" xfId="0" applyNumberFormat="1" applyFont="1" applyFill="1" applyBorder="1"/>
    <xf numFmtId="3" fontId="7" fillId="7" borderId="88" xfId="0" applyNumberFormat="1" applyFont="1" applyFill="1" applyBorder="1" applyAlignment="1">
      <alignment horizontal="left" indent="2"/>
    </xf>
    <xf numFmtId="3" fontId="7" fillId="7" borderId="86" xfId="0" applyNumberFormat="1" applyFont="1" applyFill="1" applyBorder="1"/>
    <xf numFmtId="3" fontId="7" fillId="7" borderId="86" xfId="1" applyNumberFormat="1" applyFont="1" applyFill="1" applyBorder="1"/>
    <xf numFmtId="3" fontId="7" fillId="7" borderId="87" xfId="0" applyNumberFormat="1" applyFont="1" applyFill="1" applyBorder="1"/>
    <xf numFmtId="3" fontId="7" fillId="0" borderId="88" xfId="0" applyNumberFormat="1" applyFont="1" applyBorder="1" applyAlignment="1">
      <alignment horizontal="left" indent="2"/>
    </xf>
    <xf numFmtId="3" fontId="7" fillId="0" borderId="86" xfId="0" applyNumberFormat="1" applyFont="1" applyFill="1" applyBorder="1"/>
    <xf numFmtId="3" fontId="7" fillId="3" borderId="86" xfId="0" applyNumberFormat="1" applyFont="1" applyFill="1" applyBorder="1"/>
    <xf numFmtId="3" fontId="7" fillId="3" borderId="87" xfId="0" applyNumberFormat="1" applyFont="1" applyFill="1" applyBorder="1"/>
    <xf numFmtId="3" fontId="5" fillId="0" borderId="89" xfId="0" applyNumberFormat="1" applyFont="1" applyBorder="1"/>
    <xf numFmtId="3" fontId="5" fillId="0" borderId="90" xfId="0" applyNumberFormat="1" applyFont="1" applyFill="1" applyBorder="1"/>
    <xf numFmtId="3" fontId="5" fillId="3" borderId="90" xfId="0" applyNumberFormat="1" applyFont="1" applyFill="1" applyBorder="1"/>
    <xf numFmtId="3" fontId="5" fillId="3" borderId="91" xfId="0" applyNumberFormat="1" applyFont="1" applyFill="1" applyBorder="1"/>
    <xf numFmtId="9" fontId="14" fillId="0" borderId="92" xfId="1" applyFont="1" applyBorder="1"/>
    <xf numFmtId="164" fontId="14" fillId="0" borderId="93" xfId="1" applyNumberFormat="1" applyFont="1" applyBorder="1"/>
    <xf numFmtId="164" fontId="14" fillId="0" borderId="94" xfId="1" applyNumberFormat="1" applyFont="1" applyBorder="1"/>
    <xf numFmtId="9" fontId="14" fillId="0" borderId="88" xfId="1" applyFont="1" applyBorder="1"/>
    <xf numFmtId="9" fontId="14" fillId="0" borderId="98" xfId="1" applyFont="1" applyBorder="1"/>
    <xf numFmtId="3" fontId="5" fillId="0" borderId="99" xfId="0" applyNumberFormat="1" applyFont="1" applyBorder="1"/>
    <xf numFmtId="3" fontId="5" fillId="0" borderId="100" xfId="0" applyNumberFormat="1" applyFont="1" applyFill="1" applyBorder="1"/>
    <xf numFmtId="3" fontId="5" fillId="0" borderId="101" xfId="0" applyNumberFormat="1" applyFont="1" applyFill="1" applyBorder="1"/>
    <xf numFmtId="3" fontId="5" fillId="0" borderId="102" xfId="0" applyNumberFormat="1" applyFont="1" applyFill="1" applyBorder="1"/>
    <xf numFmtId="3" fontId="1" fillId="7" borderId="103" xfId="0" applyNumberFormat="1" applyFont="1" applyFill="1" applyBorder="1" applyAlignment="1">
      <alignment horizontal="center" vertical="center" wrapText="1"/>
    </xf>
    <xf numFmtId="3" fontId="5" fillId="7" borderId="80" xfId="0" applyNumberFormat="1" applyFont="1" applyFill="1" applyBorder="1" applyAlignment="1">
      <alignment horizontal="center" vertical="center" wrapText="1"/>
    </xf>
    <xf numFmtId="3" fontId="5" fillId="0" borderId="87" xfId="0" applyNumberFormat="1" applyFont="1" applyFill="1" applyBorder="1"/>
    <xf numFmtId="3" fontId="1" fillId="0" borderId="105" xfId="0" applyNumberFormat="1" applyFont="1" applyFill="1" applyBorder="1"/>
    <xf numFmtId="3" fontId="5" fillId="3" borderId="106" xfId="0" applyNumberFormat="1" applyFont="1" applyFill="1" applyBorder="1"/>
    <xf numFmtId="0" fontId="1" fillId="0" borderId="0" xfId="2"/>
    <xf numFmtId="0" fontId="1" fillId="0" borderId="0" xfId="2" applyBorder="1"/>
    <xf numFmtId="0" fontId="12" fillId="0" borderId="0" xfId="2" applyFont="1" applyBorder="1" applyAlignment="1">
      <alignment horizontal="center"/>
    </xf>
    <xf numFmtId="0" fontId="12" fillId="0" borderId="0" xfId="2" applyFont="1" applyBorder="1" applyAlignment="1">
      <alignment horizontal="center" wrapText="1"/>
    </xf>
    <xf numFmtId="3" fontId="1" fillId="5" borderId="27" xfId="2" applyNumberFormat="1" applyFont="1" applyFill="1" applyBorder="1" applyAlignment="1">
      <alignment horizontal="center" vertical="center" wrapText="1"/>
    </xf>
    <xf numFmtId="3" fontId="1" fillId="5" borderId="28" xfId="2" applyNumberFormat="1" applyFont="1" applyFill="1" applyBorder="1" applyAlignment="1">
      <alignment horizontal="center" vertical="center" wrapText="1"/>
    </xf>
    <xf numFmtId="3" fontId="1" fillId="6" borderId="30" xfId="2" applyNumberFormat="1" applyFont="1" applyFill="1" applyBorder="1" applyAlignment="1">
      <alignment horizontal="center" vertical="center" wrapText="1"/>
    </xf>
    <xf numFmtId="3" fontId="1" fillId="6" borderId="31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3" fillId="0" borderId="38" xfId="2" applyNumberFormat="1" applyFont="1" applyBorder="1"/>
    <xf numFmtId="3" fontId="1" fillId="0" borderId="47" xfId="2" applyNumberFormat="1" applyFont="1" applyFill="1" applyBorder="1"/>
    <xf numFmtId="3" fontId="1" fillId="0" borderId="48" xfId="2" applyNumberFormat="1" applyFont="1" applyFill="1" applyBorder="1"/>
    <xf numFmtId="3" fontId="5" fillId="0" borderId="49" xfId="2" applyNumberFormat="1" applyFont="1" applyFill="1" applyBorder="1"/>
    <xf numFmtId="3" fontId="13" fillId="0" borderId="43" xfId="2" applyNumberFormat="1" applyFont="1" applyFill="1" applyBorder="1"/>
    <xf numFmtId="3" fontId="1" fillId="0" borderId="50" xfId="2" applyNumberFormat="1" applyFont="1" applyFill="1" applyBorder="1"/>
    <xf numFmtId="3" fontId="1" fillId="0" borderId="70" xfId="2" applyNumberFormat="1" applyFont="1" applyFill="1" applyBorder="1"/>
    <xf numFmtId="3" fontId="5" fillId="0" borderId="71" xfId="2" applyNumberFormat="1" applyFont="1" applyFill="1" applyBorder="1"/>
    <xf numFmtId="3" fontId="13" fillId="5" borderId="39" xfId="2" applyNumberFormat="1" applyFont="1" applyFill="1" applyBorder="1"/>
    <xf numFmtId="3" fontId="1" fillId="5" borderId="50" xfId="2" applyNumberFormat="1" applyFont="1" applyFill="1" applyBorder="1"/>
    <xf numFmtId="3" fontId="1" fillId="5" borderId="51" xfId="2" applyNumberFormat="1" applyFont="1" applyFill="1" applyBorder="1"/>
    <xf numFmtId="3" fontId="5" fillId="5" borderId="49" xfId="2" applyNumberFormat="1" applyFont="1" applyFill="1" applyBorder="1"/>
    <xf numFmtId="3" fontId="13" fillId="6" borderId="43" xfId="2" applyNumberFormat="1" applyFont="1" applyFill="1" applyBorder="1"/>
    <xf numFmtId="3" fontId="1" fillId="6" borderId="50" xfId="2" applyNumberFormat="1" applyFont="1" applyFill="1" applyBorder="1"/>
    <xf numFmtId="3" fontId="1" fillId="6" borderId="70" xfId="2" applyNumberFormat="1" applyFont="1" applyFill="1" applyBorder="1"/>
    <xf numFmtId="3" fontId="5" fillId="6" borderId="71" xfId="2" applyNumberFormat="1" applyFont="1" applyFill="1" applyBorder="1"/>
    <xf numFmtId="3" fontId="13" fillId="0" borderId="39" xfId="2" applyNumberFormat="1" applyFont="1" applyBorder="1"/>
    <xf numFmtId="3" fontId="1" fillId="0" borderId="51" xfId="2" applyNumberFormat="1" applyFont="1" applyFill="1" applyBorder="1"/>
    <xf numFmtId="3" fontId="13" fillId="0" borderId="43" xfId="2" applyNumberFormat="1" applyFont="1" applyBorder="1"/>
    <xf numFmtId="3" fontId="5" fillId="0" borderId="39" xfId="2" applyNumberFormat="1" applyFont="1" applyFill="1" applyBorder="1"/>
    <xf numFmtId="3" fontId="5" fillId="0" borderId="43" xfId="2" applyNumberFormat="1" applyFont="1" applyFill="1" applyBorder="1"/>
    <xf numFmtId="3" fontId="7" fillId="5" borderId="39" xfId="2" applyNumberFormat="1" applyFont="1" applyFill="1" applyBorder="1" applyAlignment="1">
      <alignment horizontal="left" indent="2"/>
    </xf>
    <xf numFmtId="3" fontId="7" fillId="5" borderId="50" xfId="2" applyNumberFormat="1" applyFont="1" applyFill="1" applyBorder="1"/>
    <xf numFmtId="3" fontId="7" fillId="5" borderId="51" xfId="2" applyNumberFormat="1" applyFont="1" applyFill="1" applyBorder="1"/>
    <xf numFmtId="3" fontId="7" fillId="5" borderId="49" xfId="2" applyNumberFormat="1" applyFont="1" applyFill="1" applyBorder="1"/>
    <xf numFmtId="3" fontId="7" fillId="6" borderId="43" xfId="2" applyNumberFormat="1" applyFont="1" applyFill="1" applyBorder="1" applyAlignment="1">
      <alignment horizontal="left" indent="2"/>
    </xf>
    <xf numFmtId="3" fontId="7" fillId="6" borderId="50" xfId="2" applyNumberFormat="1" applyFont="1" applyFill="1" applyBorder="1"/>
    <xf numFmtId="3" fontId="7" fillId="6" borderId="70" xfId="2" applyNumberFormat="1" applyFont="1" applyFill="1" applyBorder="1"/>
    <xf numFmtId="3" fontId="7" fillId="6" borderId="71" xfId="2" applyNumberFormat="1" applyFont="1" applyFill="1" applyBorder="1"/>
    <xf numFmtId="3" fontId="7" fillId="0" borderId="39" xfId="2" applyNumberFormat="1" applyFont="1" applyBorder="1" applyAlignment="1">
      <alignment horizontal="left" indent="2"/>
    </xf>
    <xf numFmtId="3" fontId="7" fillId="0" borderId="50" xfId="2" applyNumberFormat="1" applyFont="1" applyFill="1" applyBorder="1"/>
    <xf numFmtId="3" fontId="7" fillId="0" borderId="51" xfId="2" applyNumberFormat="1" applyFont="1" applyFill="1" applyBorder="1"/>
    <xf numFmtId="3" fontId="7" fillId="0" borderId="49" xfId="2" applyNumberFormat="1" applyFont="1" applyFill="1" applyBorder="1"/>
    <xf numFmtId="3" fontId="7" fillId="0" borderId="43" xfId="2" applyNumberFormat="1" applyFont="1" applyBorder="1" applyAlignment="1">
      <alignment horizontal="left" indent="2"/>
    </xf>
    <xf numFmtId="3" fontId="7" fillId="0" borderId="70" xfId="2" applyNumberFormat="1" applyFont="1" applyFill="1" applyBorder="1"/>
    <xf numFmtId="3" fontId="7" fillId="0" borderId="71" xfId="2" applyNumberFormat="1" applyFont="1" applyFill="1" applyBorder="1"/>
    <xf numFmtId="3" fontId="7" fillId="0" borderId="40" xfId="2" applyNumberFormat="1" applyFont="1" applyBorder="1" applyAlignment="1">
      <alignment horizontal="left" indent="2"/>
    </xf>
    <xf numFmtId="3" fontId="7" fillId="0" borderId="52" xfId="2" applyNumberFormat="1" applyFont="1" applyFill="1" applyBorder="1"/>
    <xf numFmtId="3" fontId="7" fillId="0" borderId="53" xfId="2" applyNumberFormat="1" applyFont="1" applyFill="1" applyBorder="1"/>
    <xf numFmtId="3" fontId="7" fillId="0" borderId="54" xfId="2" applyNumberFormat="1" applyFont="1" applyFill="1" applyBorder="1"/>
    <xf numFmtId="3" fontId="7" fillId="0" borderId="44" xfId="2" applyNumberFormat="1" applyFont="1" applyBorder="1" applyAlignment="1">
      <alignment horizontal="left" indent="2"/>
    </xf>
    <xf numFmtId="3" fontId="7" fillId="0" borderId="72" xfId="2" applyNumberFormat="1" applyFont="1" applyFill="1" applyBorder="1"/>
    <xf numFmtId="3" fontId="7" fillId="0" borderId="73" xfId="2" applyNumberFormat="1" applyFont="1" applyFill="1" applyBorder="1"/>
    <xf numFmtId="3" fontId="5" fillId="0" borderId="39" xfId="2" applyNumberFormat="1" applyFont="1" applyBorder="1"/>
    <xf numFmtId="3" fontId="5" fillId="0" borderId="50" xfId="2" applyNumberFormat="1" applyFont="1" applyFill="1" applyBorder="1"/>
    <xf numFmtId="3" fontId="5" fillId="0" borderId="43" xfId="2" applyNumberFormat="1" applyFont="1" applyBorder="1"/>
    <xf numFmtId="3" fontId="5" fillId="0" borderId="51" xfId="2" applyNumberFormat="1" applyFont="1" applyFill="1" applyBorder="1"/>
    <xf numFmtId="3" fontId="5" fillId="0" borderId="74" xfId="2" applyNumberFormat="1" applyFont="1" applyFill="1" applyBorder="1"/>
    <xf numFmtId="9" fontId="0" fillId="0" borderId="0" xfId="1" applyFont="1" applyBorder="1"/>
    <xf numFmtId="3" fontId="5" fillId="7" borderId="79" xfId="2" applyNumberFormat="1" applyFont="1" applyFill="1" applyBorder="1" applyAlignment="1">
      <alignment horizontal="center" vertical="center" wrapText="1"/>
    </xf>
    <xf numFmtId="3" fontId="1" fillId="7" borderId="79" xfId="2" applyNumberFormat="1" applyFont="1" applyFill="1" applyBorder="1" applyAlignment="1">
      <alignment horizontal="center" vertical="center" wrapText="1"/>
    </xf>
    <xf numFmtId="3" fontId="5" fillId="7" borderId="80" xfId="2" applyNumberFormat="1" applyFont="1" applyFill="1" applyBorder="1" applyAlignment="1">
      <alignment horizontal="center" vertical="center"/>
    </xf>
    <xf numFmtId="3" fontId="13" fillId="0" borderId="46" xfId="2" applyNumberFormat="1" applyFont="1" applyBorder="1"/>
    <xf numFmtId="3" fontId="1" fillId="0" borderId="83" xfId="2" applyNumberFormat="1" applyFont="1" applyFill="1" applyBorder="1"/>
    <xf numFmtId="3" fontId="5" fillId="0" borderId="84" xfId="2" applyNumberFormat="1" applyFont="1" applyFill="1" applyBorder="1"/>
    <xf numFmtId="3" fontId="13" fillId="0" borderId="85" xfId="2" applyNumberFormat="1" applyFont="1" applyBorder="1"/>
    <xf numFmtId="3" fontId="1" fillId="0" borderId="86" xfId="2" applyNumberFormat="1" applyFont="1" applyFill="1" applyBorder="1"/>
    <xf numFmtId="3" fontId="5" fillId="0" borderId="86" xfId="2" applyNumberFormat="1" applyFont="1" applyFill="1" applyBorder="1"/>
    <xf numFmtId="3" fontId="1" fillId="3" borderId="86" xfId="2" applyNumberFormat="1" applyFont="1" applyFill="1" applyBorder="1"/>
    <xf numFmtId="3" fontId="5" fillId="3" borderId="87" xfId="2" applyNumberFormat="1" applyFont="1" applyFill="1" applyBorder="1"/>
    <xf numFmtId="3" fontId="13" fillId="7" borderId="88" xfId="2" applyNumberFormat="1" applyFont="1" applyFill="1" applyBorder="1"/>
    <xf numFmtId="3" fontId="1" fillId="7" borderId="86" xfId="2" applyNumberFormat="1" applyFont="1" applyFill="1" applyBorder="1"/>
    <xf numFmtId="3" fontId="5" fillId="7" borderId="86" xfId="2" applyNumberFormat="1" applyFont="1" applyFill="1" applyBorder="1"/>
    <xf numFmtId="3" fontId="5" fillId="7" borderId="87" xfId="2" applyNumberFormat="1" applyFont="1" applyFill="1" applyBorder="1"/>
    <xf numFmtId="3" fontId="13" fillId="0" borderId="88" xfId="2" applyNumberFormat="1" applyFont="1" applyBorder="1"/>
    <xf numFmtId="3" fontId="5" fillId="0" borderId="88" xfId="2" applyNumberFormat="1" applyFont="1" applyFill="1" applyBorder="1"/>
    <xf numFmtId="3" fontId="7" fillId="7" borderId="88" xfId="2" applyNumberFormat="1" applyFont="1" applyFill="1" applyBorder="1" applyAlignment="1">
      <alignment horizontal="left" indent="2"/>
    </xf>
    <xf numFmtId="3" fontId="7" fillId="7" borderId="86" xfId="2" applyNumberFormat="1" applyFont="1" applyFill="1" applyBorder="1"/>
    <xf numFmtId="3" fontId="7" fillId="7" borderId="87" xfId="2" applyNumberFormat="1" applyFont="1" applyFill="1" applyBorder="1"/>
    <xf numFmtId="3" fontId="7" fillId="0" borderId="88" xfId="2" applyNumberFormat="1" applyFont="1" applyBorder="1" applyAlignment="1">
      <alignment horizontal="left" indent="2"/>
    </xf>
    <xf numFmtId="3" fontId="7" fillId="0" borderId="86" xfId="2" applyNumberFormat="1" applyFont="1" applyFill="1" applyBorder="1"/>
    <xf numFmtId="3" fontId="7" fillId="3" borderId="86" xfId="2" applyNumberFormat="1" applyFont="1" applyFill="1" applyBorder="1"/>
    <xf numFmtId="3" fontId="7" fillId="3" borderId="87" xfId="2" applyNumberFormat="1" applyFont="1" applyFill="1" applyBorder="1"/>
    <xf numFmtId="3" fontId="5" fillId="0" borderId="89" xfId="2" applyNumberFormat="1" applyFont="1" applyBorder="1"/>
    <xf numFmtId="3" fontId="5" fillId="0" borderId="90" xfId="2" applyNumberFormat="1" applyFont="1" applyFill="1" applyBorder="1"/>
    <xf numFmtId="3" fontId="5" fillId="3" borderId="90" xfId="2" applyNumberFormat="1" applyFont="1" applyFill="1" applyBorder="1"/>
    <xf numFmtId="3" fontId="5" fillId="3" borderId="91" xfId="2" applyNumberFormat="1" applyFont="1" applyFill="1" applyBorder="1"/>
    <xf numFmtId="3" fontId="1" fillId="0" borderId="0" xfId="2" applyNumberFormat="1" applyFont="1"/>
    <xf numFmtId="4" fontId="5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5" fillId="0" borderId="0" xfId="2" applyNumberFormat="1" applyFont="1" applyFill="1"/>
    <xf numFmtId="3" fontId="7" fillId="0" borderId="0" xfId="2" applyNumberFormat="1" applyFont="1" applyFill="1"/>
    <xf numFmtId="9" fontId="0" fillId="0" borderId="0" xfId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7" borderId="103" xfId="2" applyNumberFormat="1" applyFont="1" applyFill="1" applyBorder="1" applyAlignment="1">
      <alignment horizontal="center" vertical="center" wrapText="1"/>
    </xf>
    <xf numFmtId="3" fontId="5" fillId="7" borderId="80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3" borderId="105" xfId="2" applyNumberFormat="1" applyFont="1" applyFill="1" applyBorder="1"/>
    <xf numFmtId="3" fontId="1" fillId="0" borderId="0" xfId="2" applyNumberFormat="1" applyFont="1" applyFill="1" applyBorder="1"/>
    <xf numFmtId="3" fontId="1" fillId="7" borderId="105" xfId="2" applyNumberFormat="1" applyFont="1" applyFill="1" applyBorder="1"/>
    <xf numFmtId="3" fontId="1" fillId="0" borderId="105" xfId="2" applyNumberFormat="1" applyFont="1" applyFill="1" applyBorder="1"/>
    <xf numFmtId="3" fontId="5" fillId="0" borderId="87" xfId="2" applyNumberFormat="1" applyFont="1" applyFill="1" applyBorder="1"/>
    <xf numFmtId="3" fontId="7" fillId="0" borderId="0" xfId="2" applyNumberFormat="1" applyFont="1" applyFill="1" applyBorder="1"/>
    <xf numFmtId="3" fontId="5" fillId="0" borderId="106" xfId="2" applyNumberFormat="1" applyFont="1" applyFill="1" applyBorder="1"/>
    <xf numFmtId="3" fontId="5" fillId="0" borderId="91" xfId="2" applyNumberFormat="1" applyFont="1" applyFill="1" applyBorder="1"/>
    <xf numFmtId="3" fontId="5" fillId="0" borderId="0" xfId="2" applyNumberFormat="1" applyFont="1" applyFill="1" applyBorder="1"/>
    <xf numFmtId="164" fontId="14" fillId="0" borderId="93" xfId="1" applyNumberFormat="1" applyFont="1" applyFill="1" applyBorder="1"/>
    <xf numFmtId="164" fontId="14" fillId="0" borderId="94" xfId="1" applyNumberFormat="1" applyFont="1" applyFill="1" applyBorder="1"/>
    <xf numFmtId="164" fontId="14" fillId="0" borderId="0" xfId="1" applyNumberFormat="1" applyFont="1" applyFill="1" applyBorder="1"/>
    <xf numFmtId="167" fontId="7" fillId="6" borderId="71" xfId="2" applyNumberFormat="1" applyFont="1" applyFill="1" applyBorder="1"/>
    <xf numFmtId="0" fontId="15" fillId="0" borderId="0" xfId="3" applyFill="1" applyAlignment="1" applyProtection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vertical="center"/>
    </xf>
    <xf numFmtId="0" fontId="1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" vertical="center"/>
    </xf>
    <xf numFmtId="0" fontId="15" fillId="0" borderId="0" xfId="3" applyFill="1" applyAlignment="1" applyProtection="1">
      <alignment horizontal="center" vertical="center"/>
    </xf>
    <xf numFmtId="0" fontId="0" fillId="0" borderId="0" xfId="0" applyFill="1"/>
    <xf numFmtId="0" fontId="17" fillId="0" borderId="0" xfId="0" applyFont="1" applyAlignment="1">
      <alignment horizontal="center"/>
    </xf>
    <xf numFmtId="3" fontId="18" fillId="0" borderId="0" xfId="0" applyNumberFormat="1" applyFont="1" applyFill="1" applyBorder="1"/>
    <xf numFmtId="0" fontId="0" fillId="0" borderId="0" xfId="0" applyFill="1" applyBorder="1"/>
    <xf numFmtId="3" fontId="0" fillId="0" borderId="0" xfId="0" applyNumberFormat="1" applyFill="1"/>
    <xf numFmtId="0" fontId="19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168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1" fillId="0" borderId="0" xfId="0" applyNumberFormat="1" applyFont="1" applyFill="1" applyBorder="1" applyAlignment="1">
      <alignment vertical="justify" textRotation="90"/>
    </xf>
    <xf numFmtId="0" fontId="18" fillId="0" borderId="0" xfId="0" applyFont="1" applyFill="1" applyBorder="1" applyAlignment="1">
      <alignment horizontal="right"/>
    </xf>
    <xf numFmtId="3" fontId="1" fillId="0" borderId="52" xfId="0" applyNumberFormat="1" applyFont="1" applyFill="1" applyBorder="1"/>
    <xf numFmtId="3" fontId="13" fillId="0" borderId="88" xfId="0" applyNumberFormat="1" applyFont="1" applyFill="1" applyBorder="1"/>
    <xf numFmtId="3" fontId="13" fillId="0" borderId="107" xfId="0" applyNumberFormat="1" applyFont="1" applyFill="1" applyBorder="1"/>
    <xf numFmtId="3" fontId="13" fillId="0" borderId="107" xfId="0" applyNumberFormat="1" applyFont="1" applyBorder="1"/>
    <xf numFmtId="3" fontId="23" fillId="0" borderId="107" xfId="0" applyNumberFormat="1" applyFont="1" applyFill="1" applyBorder="1"/>
    <xf numFmtId="3" fontId="7" fillId="7" borderId="108" xfId="0" applyNumberFormat="1" applyFont="1" applyFill="1" applyBorder="1"/>
    <xf numFmtId="3" fontId="7" fillId="0" borderId="107" xfId="0" applyNumberFormat="1" applyFont="1" applyBorder="1" applyAlignment="1">
      <alignment horizontal="left" indent="2"/>
    </xf>
    <xf numFmtId="3" fontId="7" fillId="0" borderId="109" xfId="0" applyNumberFormat="1" applyFont="1" applyBorder="1" applyAlignment="1">
      <alignment horizontal="left" indent="2"/>
    </xf>
    <xf numFmtId="3" fontId="5" fillId="3" borderId="110" xfId="2" applyNumberFormat="1" applyFont="1" applyFill="1" applyBorder="1"/>
    <xf numFmtId="3" fontId="1" fillId="7" borderId="87" xfId="2" applyNumberFormat="1" applyFont="1" applyFill="1" applyBorder="1"/>
    <xf numFmtId="3" fontId="1" fillId="3" borderId="87" xfId="2" applyNumberFormat="1" applyFont="1" applyFill="1" applyBorder="1"/>
    <xf numFmtId="0" fontId="6" fillId="0" borderId="0" xfId="0" applyFont="1" applyAlignment="1">
      <alignment horizontal="center"/>
    </xf>
    <xf numFmtId="165" fontId="1" fillId="11" borderId="0" xfId="0" applyNumberFormat="1" applyFont="1" applyFill="1"/>
    <xf numFmtId="3" fontId="24" fillId="7" borderId="86" xfId="0" applyNumberFormat="1" applyFont="1" applyFill="1" applyBorder="1"/>
    <xf numFmtId="3" fontId="24" fillId="0" borderId="86" xfId="0" applyNumberFormat="1" applyFont="1" applyFill="1" applyBorder="1"/>
    <xf numFmtId="170" fontId="1" fillId="0" borderId="0" xfId="0" applyNumberFormat="1" applyFont="1"/>
    <xf numFmtId="170" fontId="0" fillId="11" borderId="0" xfId="0" applyNumberFormat="1" applyFill="1"/>
    <xf numFmtId="170" fontId="5" fillId="3" borderId="87" xfId="2" applyNumberFormat="1" applyFont="1" applyFill="1" applyBorder="1"/>
    <xf numFmtId="167" fontId="7" fillId="7" borderId="87" xfId="2" applyNumberFormat="1" applyFont="1" applyFill="1" applyBorder="1"/>
    <xf numFmtId="0" fontId="1" fillId="0" borderId="0" xfId="0" applyFont="1" applyBorder="1"/>
    <xf numFmtId="3" fontId="1" fillId="5" borderId="49" xfId="0" applyNumberFormat="1" applyFont="1" applyFill="1" applyBorder="1"/>
    <xf numFmtId="3" fontId="1" fillId="0" borderId="49" xfId="0" applyNumberFormat="1" applyFont="1" applyFill="1" applyBorder="1"/>
    <xf numFmtId="3" fontId="1" fillId="0" borderId="53" xfId="0" applyNumberFormat="1" applyFont="1" applyFill="1" applyBorder="1"/>
    <xf numFmtId="3" fontId="1" fillId="0" borderId="54" xfId="0" applyNumberFormat="1" applyFont="1" applyFill="1" applyBorder="1"/>
    <xf numFmtId="9" fontId="25" fillId="0" borderId="41" xfId="1" applyFont="1" applyBorder="1"/>
    <xf numFmtId="9" fontId="25" fillId="0" borderId="55" xfId="1" applyFont="1" applyBorder="1"/>
    <xf numFmtId="9" fontId="25" fillId="0" borderId="56" xfId="1" applyFont="1" applyBorder="1"/>
    <xf numFmtId="164" fontId="25" fillId="0" borderId="55" xfId="1" applyNumberFormat="1" applyFont="1" applyBorder="1"/>
    <xf numFmtId="164" fontId="25" fillId="0" borderId="60" xfId="1" applyNumberFormat="1" applyFont="1" applyBorder="1"/>
    <xf numFmtId="164" fontId="25" fillId="0" borderId="56" xfId="1" applyNumberFormat="1" applyFont="1" applyBorder="1"/>
    <xf numFmtId="3" fontId="26" fillId="0" borderId="38" xfId="0" applyNumberFormat="1" applyFont="1" applyBorder="1"/>
    <xf numFmtId="3" fontId="26" fillId="5" borderId="39" xfId="0" applyNumberFormat="1" applyFont="1" applyFill="1" applyBorder="1"/>
    <xf numFmtId="3" fontId="26" fillId="0" borderId="39" xfId="0" applyNumberFormat="1" applyFont="1" applyBorder="1"/>
    <xf numFmtId="3" fontId="5" fillId="5" borderId="50" xfId="0" applyNumberFormat="1" applyFont="1" applyFill="1" applyBorder="1"/>
    <xf numFmtId="3" fontId="5" fillId="5" borderId="51" xfId="0" applyNumberFormat="1" applyFont="1" applyFill="1" applyBorder="1"/>
    <xf numFmtId="3" fontId="5" fillId="0" borderId="52" xfId="0" applyNumberFormat="1" applyFont="1" applyFill="1" applyBorder="1"/>
    <xf numFmtId="3" fontId="5" fillId="0" borderId="53" xfId="0" applyNumberFormat="1" applyFont="1" applyFill="1" applyBorder="1"/>
    <xf numFmtId="3" fontId="5" fillId="0" borderId="54" xfId="0" applyNumberFormat="1" applyFont="1" applyFill="1" applyBorder="1"/>
    <xf numFmtId="170" fontId="5" fillId="0" borderId="49" xfId="0" applyNumberFormat="1" applyFont="1" applyFill="1" applyBorder="1"/>
    <xf numFmtId="3" fontId="5" fillId="0" borderId="48" xfId="0" applyNumberFormat="1" applyFont="1" applyFill="1" applyBorder="1"/>
    <xf numFmtId="3" fontId="24" fillId="5" borderId="51" xfId="0" applyNumberFormat="1" applyFont="1" applyFill="1" applyBorder="1"/>
    <xf numFmtId="3" fontId="24" fillId="0" borderId="51" xfId="0" applyNumberFormat="1" applyFont="1" applyFill="1" applyBorder="1"/>
    <xf numFmtId="3" fontId="24" fillId="0" borderId="53" xfId="0" applyNumberFormat="1" applyFont="1" applyFill="1" applyBorder="1"/>
    <xf numFmtId="170" fontId="0" fillId="0" borderId="0" xfId="0" applyNumberFormat="1"/>
    <xf numFmtId="3" fontId="5" fillId="0" borderId="0" xfId="0" applyNumberFormat="1" applyFont="1"/>
    <xf numFmtId="10" fontId="14" fillId="0" borderId="55" xfId="1" applyNumberFormat="1" applyFont="1" applyBorder="1"/>
    <xf numFmtId="171" fontId="1" fillId="0" borderId="0" xfId="2" applyNumberFormat="1"/>
    <xf numFmtId="43" fontId="1" fillId="0" borderId="0" xfId="7" applyFont="1"/>
    <xf numFmtId="43" fontId="5" fillId="0" borderId="0" xfId="7" applyFont="1"/>
    <xf numFmtId="43" fontId="1" fillId="12" borderId="0" xfId="7" applyFont="1" applyFill="1"/>
    <xf numFmtId="3" fontId="11" fillId="8" borderId="26" xfId="2" applyNumberFormat="1" applyFont="1" applyFill="1" applyBorder="1" applyAlignment="1">
      <alignment horizontal="center" vertical="center" wrapText="1"/>
    </xf>
    <xf numFmtId="3" fontId="11" fillId="8" borderId="32" xfId="2" applyNumberFormat="1" applyFont="1" applyFill="1" applyBorder="1" applyAlignment="1">
      <alignment horizontal="center" vertical="center" wrapText="1"/>
    </xf>
    <xf numFmtId="3" fontId="11" fillId="8" borderId="29" xfId="2" applyNumberFormat="1" applyFont="1" applyFill="1" applyBorder="1" applyAlignment="1">
      <alignment horizontal="center" vertical="center" wrapText="1"/>
    </xf>
    <xf numFmtId="3" fontId="11" fillId="8" borderId="36" xfId="2" applyNumberFormat="1" applyFont="1" applyFill="1" applyBorder="1" applyAlignment="1">
      <alignment horizontal="center" vertical="center" wrapText="1"/>
    </xf>
    <xf numFmtId="3" fontId="11" fillId="8" borderId="78" xfId="2" applyNumberFormat="1" applyFont="1" applyFill="1" applyBorder="1" applyAlignment="1">
      <alignment horizontal="center" vertical="center" wrapText="1"/>
    </xf>
    <xf numFmtId="3" fontId="11" fillId="8" borderId="81" xfId="2" applyNumberFormat="1" applyFont="1" applyFill="1" applyBorder="1" applyAlignment="1">
      <alignment horizontal="center" vertical="center" wrapText="1"/>
    </xf>
    <xf numFmtId="165" fontId="5" fillId="5" borderId="33" xfId="2" applyNumberFormat="1" applyFont="1" applyFill="1" applyBorder="1" applyAlignment="1">
      <alignment horizontal="center"/>
    </xf>
    <xf numFmtId="165" fontId="5" fillId="5" borderId="34" xfId="2" applyNumberFormat="1" applyFont="1" applyFill="1" applyBorder="1" applyAlignment="1">
      <alignment horizontal="center"/>
    </xf>
    <xf numFmtId="165" fontId="5" fillId="5" borderId="35" xfId="2" applyNumberFormat="1" applyFont="1" applyFill="1" applyBorder="1" applyAlignment="1">
      <alignment horizontal="center"/>
    </xf>
    <xf numFmtId="165" fontId="5" fillId="6" borderId="33" xfId="2" applyNumberFormat="1" applyFont="1" applyFill="1" applyBorder="1" applyAlignment="1">
      <alignment horizontal="center"/>
    </xf>
    <xf numFmtId="165" fontId="5" fillId="6" borderId="34" xfId="2" applyNumberFormat="1" applyFont="1" applyFill="1" applyBorder="1" applyAlignment="1">
      <alignment horizontal="center"/>
    </xf>
    <xf numFmtId="165" fontId="5" fillId="6" borderId="37" xfId="2" applyNumberFormat="1" applyFont="1" applyFill="1" applyBorder="1" applyAlignment="1">
      <alignment horizontal="center"/>
    </xf>
    <xf numFmtId="165" fontId="5" fillId="7" borderId="1" xfId="2" applyNumberFormat="1" applyFont="1" applyFill="1" applyBorder="1" applyAlignment="1">
      <alignment horizontal="center"/>
    </xf>
    <xf numFmtId="165" fontId="5" fillId="7" borderId="82" xfId="2" applyNumberFormat="1" applyFont="1" applyFill="1" applyBorder="1" applyAlignment="1">
      <alignment horizontal="center"/>
    </xf>
    <xf numFmtId="0" fontId="12" fillId="5" borderId="2" xfId="2" applyFont="1" applyFill="1" applyBorder="1" applyAlignment="1">
      <alignment horizontal="center" vertical="center" wrapText="1"/>
    </xf>
    <xf numFmtId="0" fontId="12" fillId="5" borderId="3" xfId="2" applyFont="1" applyFill="1" applyBorder="1" applyAlignment="1">
      <alignment horizontal="center" vertical="center"/>
    </xf>
    <xf numFmtId="0" fontId="12" fillId="5" borderId="4" xfId="2" applyFont="1" applyFill="1" applyBorder="1" applyAlignment="1">
      <alignment horizontal="center" vertical="center"/>
    </xf>
    <xf numFmtId="0" fontId="12" fillId="5" borderId="11" xfId="2" applyFont="1" applyFill="1" applyBorder="1" applyAlignment="1">
      <alignment horizontal="center" vertical="center"/>
    </xf>
    <xf numFmtId="0" fontId="12" fillId="5" borderId="0" xfId="2" applyFont="1" applyFill="1" applyBorder="1" applyAlignment="1">
      <alignment horizontal="center" vertical="center"/>
    </xf>
    <xf numFmtId="0" fontId="12" fillId="5" borderId="12" xfId="2" applyFont="1" applyFill="1" applyBorder="1" applyAlignment="1">
      <alignment horizontal="center" vertical="center"/>
    </xf>
    <xf numFmtId="0" fontId="12" fillId="5" borderId="17" xfId="2" applyFont="1" applyFill="1" applyBorder="1" applyAlignment="1">
      <alignment horizontal="center" vertical="center"/>
    </xf>
    <xf numFmtId="0" fontId="12" fillId="5" borderId="18" xfId="2" applyFont="1" applyFill="1" applyBorder="1" applyAlignment="1">
      <alignment horizontal="center" vertical="center"/>
    </xf>
    <xf numFmtId="0" fontId="12" fillId="5" borderId="19" xfId="2" applyFont="1" applyFill="1" applyBorder="1" applyAlignment="1">
      <alignment horizontal="center" vertical="center"/>
    </xf>
    <xf numFmtId="0" fontId="12" fillId="6" borderId="5" xfId="2" applyFont="1" applyFill="1" applyBorder="1" applyAlignment="1">
      <alignment horizontal="center" vertical="center" wrapText="1"/>
    </xf>
    <xf numFmtId="0" fontId="12" fillId="6" borderId="6" xfId="2" applyFont="1" applyFill="1" applyBorder="1" applyAlignment="1">
      <alignment horizontal="center" vertical="center"/>
    </xf>
    <xf numFmtId="0" fontId="12" fillId="6" borderId="7" xfId="2" applyFont="1" applyFill="1" applyBorder="1" applyAlignment="1">
      <alignment horizontal="center" vertical="center"/>
    </xf>
    <xf numFmtId="0" fontId="12" fillId="6" borderId="13" xfId="2" applyFont="1" applyFill="1" applyBorder="1" applyAlignment="1">
      <alignment horizontal="center" vertical="center"/>
    </xf>
    <xf numFmtId="0" fontId="12" fillId="6" borderId="0" xfId="2" applyFont="1" applyFill="1" applyBorder="1" applyAlignment="1">
      <alignment horizontal="center" vertical="center"/>
    </xf>
    <xf numFmtId="0" fontId="12" fillId="6" borderId="14" xfId="2" applyFont="1" applyFill="1" applyBorder="1" applyAlignment="1">
      <alignment horizontal="center" vertical="center"/>
    </xf>
    <xf numFmtId="0" fontId="12" fillId="6" borderId="20" xfId="2" applyFont="1" applyFill="1" applyBorder="1" applyAlignment="1">
      <alignment horizontal="center" vertical="center"/>
    </xf>
    <xf numFmtId="0" fontId="12" fillId="6" borderId="21" xfId="2" applyFont="1" applyFill="1" applyBorder="1" applyAlignment="1">
      <alignment horizontal="center" vertical="center"/>
    </xf>
    <xf numFmtId="0" fontId="12" fillId="6" borderId="22" xfId="2" applyFont="1" applyFill="1" applyBorder="1" applyAlignment="1">
      <alignment horizontal="center" vertical="center"/>
    </xf>
    <xf numFmtId="0" fontId="12" fillId="7" borderId="8" xfId="2" applyFont="1" applyFill="1" applyBorder="1" applyAlignment="1">
      <alignment horizontal="center" vertical="center" wrapText="1"/>
    </xf>
    <xf numFmtId="0" fontId="12" fillId="7" borderId="9" xfId="2" applyFont="1" applyFill="1" applyBorder="1" applyAlignment="1">
      <alignment horizontal="center" vertical="center" wrapText="1"/>
    </xf>
    <xf numFmtId="0" fontId="12" fillId="7" borderId="10" xfId="2" applyFont="1" applyFill="1" applyBorder="1" applyAlignment="1">
      <alignment horizontal="center" vertical="center" wrapText="1"/>
    </xf>
    <xf numFmtId="0" fontId="12" fillId="7" borderId="15" xfId="2" applyFont="1" applyFill="1" applyBorder="1" applyAlignment="1">
      <alignment horizontal="center" vertical="center" wrapText="1"/>
    </xf>
    <xf numFmtId="0" fontId="12" fillId="7" borderId="0" xfId="2" applyFont="1" applyFill="1" applyBorder="1" applyAlignment="1">
      <alignment horizontal="center" vertical="center" wrapText="1"/>
    </xf>
    <xf numFmtId="0" fontId="12" fillId="7" borderId="16" xfId="2" applyFont="1" applyFill="1" applyBorder="1" applyAlignment="1">
      <alignment horizontal="center" vertical="center" wrapText="1"/>
    </xf>
    <xf numFmtId="0" fontId="12" fillId="7" borderId="23" xfId="2" applyFont="1" applyFill="1" applyBorder="1" applyAlignment="1">
      <alignment horizontal="center" vertical="center" wrapText="1"/>
    </xf>
    <xf numFmtId="0" fontId="12" fillId="7" borderId="24" xfId="2" applyFont="1" applyFill="1" applyBorder="1" applyAlignment="1">
      <alignment horizontal="center" vertical="center" wrapText="1"/>
    </xf>
    <xf numFmtId="0" fontId="12" fillId="7" borderId="25" xfId="2" applyFont="1" applyFill="1" applyBorder="1" applyAlignment="1">
      <alignment horizontal="center" vertical="center" wrapText="1"/>
    </xf>
    <xf numFmtId="3" fontId="11" fillId="4" borderId="26" xfId="2" applyNumberFormat="1" applyFont="1" applyFill="1" applyBorder="1" applyAlignment="1">
      <alignment horizontal="center" vertical="center"/>
    </xf>
    <xf numFmtId="3" fontId="11" fillId="4" borderId="32" xfId="2" applyNumberFormat="1" applyFont="1" applyFill="1" applyBorder="1" applyAlignment="1">
      <alignment horizontal="center" vertical="center"/>
    </xf>
    <xf numFmtId="3" fontId="11" fillId="4" borderId="29" xfId="2" applyNumberFormat="1" applyFont="1" applyFill="1" applyBorder="1" applyAlignment="1">
      <alignment horizontal="center" vertical="center"/>
    </xf>
    <xf numFmtId="3" fontId="11" fillId="4" borderId="36" xfId="2" applyNumberFormat="1" applyFont="1" applyFill="1" applyBorder="1" applyAlignment="1">
      <alignment horizontal="center" vertical="center"/>
    </xf>
    <xf numFmtId="3" fontId="11" fillId="10" borderId="26" xfId="2" applyNumberFormat="1" applyFont="1" applyFill="1" applyBorder="1" applyAlignment="1">
      <alignment horizontal="center" vertical="center" wrapText="1"/>
    </xf>
    <xf numFmtId="3" fontId="11" fillId="10" borderId="32" xfId="2" applyNumberFormat="1" applyFont="1" applyFill="1" applyBorder="1" applyAlignment="1">
      <alignment horizontal="center" vertical="center" wrapText="1"/>
    </xf>
    <xf numFmtId="3" fontId="11" fillId="10" borderId="29" xfId="2" applyNumberFormat="1" applyFont="1" applyFill="1" applyBorder="1" applyAlignment="1">
      <alignment horizontal="center" vertical="center" wrapText="1"/>
    </xf>
    <xf numFmtId="3" fontId="11" fillId="10" borderId="36" xfId="2" applyNumberFormat="1" applyFont="1" applyFill="1" applyBorder="1" applyAlignment="1">
      <alignment horizontal="center" vertical="center" wrapText="1"/>
    </xf>
    <xf numFmtId="3" fontId="1" fillId="0" borderId="57" xfId="2" applyNumberFormat="1" applyFont="1" applyFill="1" applyBorder="1" applyAlignment="1">
      <alignment horizontal="center"/>
    </xf>
    <xf numFmtId="3" fontId="1" fillId="0" borderId="58" xfId="2" applyNumberFormat="1" applyFont="1" applyFill="1" applyBorder="1" applyAlignment="1">
      <alignment horizontal="center"/>
    </xf>
    <xf numFmtId="3" fontId="1" fillId="0" borderId="59" xfId="2" applyNumberFormat="1" applyFont="1" applyFill="1" applyBorder="1" applyAlignment="1">
      <alignment horizontal="center"/>
    </xf>
    <xf numFmtId="3" fontId="11" fillId="9" borderId="26" xfId="2" applyNumberFormat="1" applyFont="1" applyFill="1" applyBorder="1" applyAlignment="1">
      <alignment horizontal="center" vertical="center" wrapText="1"/>
    </xf>
    <xf numFmtId="3" fontId="11" fillId="9" borderId="32" xfId="2" applyNumberFormat="1" applyFont="1" applyFill="1" applyBorder="1" applyAlignment="1">
      <alignment horizontal="center" vertical="center" wrapText="1"/>
    </xf>
    <xf numFmtId="3" fontId="11" fillId="9" borderId="29" xfId="2" applyNumberFormat="1" applyFont="1" applyFill="1" applyBorder="1" applyAlignment="1">
      <alignment horizontal="center" vertical="center" wrapText="1"/>
    </xf>
    <xf numFmtId="3" fontId="11" fillId="9" borderId="36" xfId="2" applyNumberFormat="1" applyFont="1" applyFill="1" applyBorder="1" applyAlignment="1">
      <alignment horizontal="center" vertical="center" wrapText="1"/>
    </xf>
    <xf numFmtId="3" fontId="1" fillId="0" borderId="61" xfId="2" applyNumberFormat="1" applyFont="1" applyFill="1" applyBorder="1" applyAlignment="1">
      <alignment horizontal="center"/>
    </xf>
    <xf numFmtId="3" fontId="1" fillId="0" borderId="62" xfId="2" applyNumberFormat="1" applyFont="1" applyFill="1" applyBorder="1" applyAlignment="1">
      <alignment horizontal="center"/>
    </xf>
    <xf numFmtId="3" fontId="1" fillId="0" borderId="63" xfId="2" applyNumberFormat="1" applyFont="1" applyFill="1" applyBorder="1" applyAlignment="1">
      <alignment horizontal="center"/>
    </xf>
    <xf numFmtId="3" fontId="1" fillId="0" borderId="64" xfId="2" applyNumberFormat="1" applyFont="1" applyFill="1" applyBorder="1" applyAlignment="1">
      <alignment horizontal="center"/>
    </xf>
    <xf numFmtId="3" fontId="1" fillId="0" borderId="65" xfId="2" applyNumberFormat="1" applyFont="1" applyFill="1" applyBorder="1" applyAlignment="1">
      <alignment horizontal="center"/>
    </xf>
    <xf numFmtId="3" fontId="1" fillId="0" borderId="66" xfId="2" applyNumberFormat="1" applyFont="1" applyFill="1" applyBorder="1" applyAlignment="1">
      <alignment horizontal="center"/>
    </xf>
    <xf numFmtId="3" fontId="1" fillId="0" borderId="67" xfId="2" applyNumberFormat="1" applyFont="1" applyFill="1" applyBorder="1" applyAlignment="1">
      <alignment horizontal="center"/>
    </xf>
    <xf numFmtId="3" fontId="1" fillId="0" borderId="68" xfId="2" applyNumberFormat="1" applyFont="1" applyFill="1" applyBorder="1" applyAlignment="1">
      <alignment horizontal="center"/>
    </xf>
    <xf numFmtId="3" fontId="1" fillId="0" borderId="69" xfId="2" applyNumberFormat="1" applyFont="1" applyFill="1" applyBorder="1" applyAlignment="1">
      <alignment horizontal="center"/>
    </xf>
    <xf numFmtId="3" fontId="1" fillId="0" borderId="95" xfId="2" applyNumberFormat="1" applyFont="1" applyFill="1" applyBorder="1" applyAlignment="1">
      <alignment horizontal="center"/>
    </xf>
    <xf numFmtId="3" fontId="1" fillId="0" borderId="96" xfId="2" applyNumberFormat="1" applyFont="1" applyFill="1" applyBorder="1" applyAlignment="1">
      <alignment horizontal="center"/>
    </xf>
    <xf numFmtId="3" fontId="1" fillId="0" borderId="97" xfId="2" applyNumberFormat="1" applyFont="1" applyFill="1" applyBorder="1" applyAlignment="1">
      <alignment horizontal="center"/>
    </xf>
    <xf numFmtId="3" fontId="11" fillId="10" borderId="26" xfId="2" applyNumberFormat="1" applyFont="1" applyFill="1" applyBorder="1" applyAlignment="1">
      <alignment horizontal="center" vertical="center"/>
    </xf>
    <xf numFmtId="3" fontId="11" fillId="10" borderId="42" xfId="2" applyNumberFormat="1" applyFont="1" applyFill="1" applyBorder="1" applyAlignment="1">
      <alignment horizontal="center" vertical="center"/>
    </xf>
    <xf numFmtId="3" fontId="11" fillId="10" borderId="29" xfId="2" applyNumberFormat="1" applyFont="1" applyFill="1" applyBorder="1" applyAlignment="1">
      <alignment horizontal="center" vertical="center"/>
    </xf>
    <xf numFmtId="3" fontId="11" fillId="10" borderId="36" xfId="2" applyNumberFormat="1" applyFont="1" applyFill="1" applyBorder="1" applyAlignment="1">
      <alignment horizontal="center" vertical="center"/>
    </xf>
    <xf numFmtId="3" fontId="11" fillId="10" borderId="78" xfId="2" applyNumberFormat="1" applyFont="1" applyFill="1" applyBorder="1" applyAlignment="1">
      <alignment horizontal="center" vertical="center" wrapText="1"/>
    </xf>
    <xf numFmtId="3" fontId="11" fillId="10" borderId="81" xfId="2" applyNumberFormat="1" applyFont="1" applyFill="1" applyBorder="1" applyAlignment="1">
      <alignment horizontal="center" vertical="center" wrapText="1"/>
    </xf>
    <xf numFmtId="165" fontId="5" fillId="7" borderId="33" xfId="2" applyNumberFormat="1" applyFont="1" applyFill="1" applyBorder="1" applyAlignment="1">
      <alignment horizontal="center"/>
    </xf>
    <xf numFmtId="165" fontId="5" fillId="7" borderId="34" xfId="2" applyNumberFormat="1" applyFont="1" applyFill="1" applyBorder="1" applyAlignment="1">
      <alignment horizontal="center"/>
    </xf>
    <xf numFmtId="165" fontId="5" fillId="7" borderId="104" xfId="2" applyNumberFormat="1" applyFont="1" applyFill="1" applyBorder="1" applyAlignment="1">
      <alignment horizontal="center"/>
    </xf>
    <xf numFmtId="3" fontId="11" fillId="10" borderId="26" xfId="0" applyNumberFormat="1" applyFont="1" applyFill="1" applyBorder="1" applyAlignment="1">
      <alignment horizontal="center" vertical="center"/>
    </xf>
    <xf numFmtId="3" fontId="11" fillId="10" borderId="42" xfId="0" applyNumberFormat="1" applyFont="1" applyFill="1" applyBorder="1" applyAlignment="1">
      <alignment horizontal="center" vertical="center"/>
    </xf>
    <xf numFmtId="3" fontId="1" fillId="0" borderId="61" xfId="0" applyNumberFormat="1" applyFont="1" applyFill="1" applyBorder="1" applyAlignment="1">
      <alignment horizontal="center"/>
    </xf>
    <xf numFmtId="3" fontId="1" fillId="0" borderId="62" xfId="0" applyNumberFormat="1" applyFont="1" applyFill="1" applyBorder="1" applyAlignment="1">
      <alignment horizontal="center"/>
    </xf>
    <xf numFmtId="3" fontId="1" fillId="0" borderId="63" xfId="0" applyNumberFormat="1" applyFont="1" applyFill="1" applyBorder="1" applyAlignment="1">
      <alignment horizontal="center"/>
    </xf>
    <xf numFmtId="3" fontId="1" fillId="0" borderId="64" xfId="0" applyNumberFormat="1" applyFont="1" applyFill="1" applyBorder="1" applyAlignment="1">
      <alignment horizontal="center"/>
    </xf>
    <xf numFmtId="3" fontId="1" fillId="0" borderId="65" xfId="0" applyNumberFormat="1" applyFont="1" applyFill="1" applyBorder="1" applyAlignment="1">
      <alignment horizontal="center"/>
    </xf>
    <xf numFmtId="3" fontId="1" fillId="0" borderId="66" xfId="0" applyNumberFormat="1" applyFont="1" applyFill="1" applyBorder="1" applyAlignment="1">
      <alignment horizontal="center"/>
    </xf>
    <xf numFmtId="3" fontId="1" fillId="0" borderId="67" xfId="0" applyNumberFormat="1" applyFont="1" applyFill="1" applyBorder="1" applyAlignment="1">
      <alignment horizontal="center"/>
    </xf>
    <xf numFmtId="3" fontId="1" fillId="0" borderId="68" xfId="0" applyNumberFormat="1" applyFont="1" applyFill="1" applyBorder="1" applyAlignment="1">
      <alignment horizontal="center"/>
    </xf>
    <xf numFmtId="3" fontId="1" fillId="0" borderId="69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3" fontId="1" fillId="0" borderId="97" xfId="0" applyNumberFormat="1" applyFont="1" applyFill="1" applyBorder="1" applyAlignment="1">
      <alignment horizontal="center"/>
    </xf>
    <xf numFmtId="165" fontId="5" fillId="6" borderId="33" xfId="0" applyNumberFormat="1" applyFont="1" applyFill="1" applyBorder="1" applyAlignment="1">
      <alignment horizontal="center"/>
    </xf>
    <xf numFmtId="165" fontId="5" fillId="6" borderId="34" xfId="0" applyNumberFormat="1" applyFont="1" applyFill="1" applyBorder="1" applyAlignment="1">
      <alignment horizontal="center"/>
    </xf>
    <xf numFmtId="165" fontId="5" fillId="6" borderId="37" xfId="0" applyNumberFormat="1" applyFont="1" applyFill="1" applyBorder="1" applyAlignment="1">
      <alignment horizontal="center"/>
    </xf>
    <xf numFmtId="3" fontId="1" fillId="0" borderId="57" xfId="0" applyNumberFormat="1" applyFont="1" applyFill="1" applyBorder="1" applyAlignment="1">
      <alignment horizontal="center"/>
    </xf>
    <xf numFmtId="3" fontId="1" fillId="0" borderId="58" xfId="0" applyNumberFormat="1" applyFont="1" applyFill="1" applyBorder="1" applyAlignment="1">
      <alignment horizontal="center"/>
    </xf>
    <xf numFmtId="3" fontId="1" fillId="0" borderId="59" xfId="0" applyNumberFormat="1" applyFont="1" applyFill="1" applyBorder="1" applyAlignment="1">
      <alignment horizontal="center"/>
    </xf>
    <xf numFmtId="3" fontId="11" fillId="10" borderId="29" xfId="0" applyNumberFormat="1" applyFont="1" applyFill="1" applyBorder="1" applyAlignment="1">
      <alignment horizontal="center" vertical="center" wrapText="1"/>
    </xf>
    <xf numFmtId="3" fontId="11" fillId="10" borderId="36" xfId="0" applyNumberFormat="1" applyFont="1" applyFill="1" applyBorder="1" applyAlignment="1">
      <alignment horizontal="center" vertical="center" wrapText="1"/>
    </xf>
    <xf numFmtId="3" fontId="11" fillId="10" borderId="29" xfId="0" applyNumberFormat="1" applyFont="1" applyFill="1" applyBorder="1" applyAlignment="1">
      <alignment horizontal="center" vertical="center"/>
    </xf>
    <xf numFmtId="3" fontId="11" fillId="10" borderId="36" xfId="0" applyNumberFormat="1" applyFont="1" applyFill="1" applyBorder="1" applyAlignment="1">
      <alignment horizontal="center" vertical="center"/>
    </xf>
    <xf numFmtId="3" fontId="11" fillId="8" borderId="29" xfId="0" applyNumberFormat="1" applyFont="1" applyFill="1" applyBorder="1" applyAlignment="1">
      <alignment horizontal="center" vertical="center" wrapText="1"/>
    </xf>
    <xf numFmtId="3" fontId="11" fillId="8" borderId="36" xfId="0" applyNumberFormat="1" applyFont="1" applyFill="1" applyBorder="1" applyAlignment="1">
      <alignment horizontal="center" vertical="center" wrapText="1"/>
    </xf>
    <xf numFmtId="3" fontId="11" fillId="9" borderId="29" xfId="0" applyNumberFormat="1" applyFont="1" applyFill="1" applyBorder="1" applyAlignment="1">
      <alignment horizontal="center" vertical="center" wrapText="1"/>
    </xf>
    <xf numFmtId="3" fontId="11" fillId="9" borderId="36" xfId="0" applyNumberFormat="1" applyFont="1" applyFill="1" applyBorder="1" applyAlignment="1">
      <alignment horizontal="center" vertical="center" wrapText="1"/>
    </xf>
    <xf numFmtId="3" fontId="11" fillId="9" borderId="26" xfId="0" applyNumberFormat="1" applyFont="1" applyFill="1" applyBorder="1" applyAlignment="1">
      <alignment horizontal="center" vertical="center" wrapText="1"/>
    </xf>
    <xf numFmtId="3" fontId="11" fillId="9" borderId="32" xfId="0" applyNumberFormat="1" applyFont="1" applyFill="1" applyBorder="1" applyAlignment="1">
      <alignment horizontal="center" vertical="center" wrapText="1"/>
    </xf>
    <xf numFmtId="3" fontId="11" fillId="8" borderId="26" xfId="0" applyNumberFormat="1" applyFont="1" applyFill="1" applyBorder="1" applyAlignment="1">
      <alignment horizontal="center" vertical="center" wrapText="1"/>
    </xf>
    <xf numFmtId="3" fontId="11" fillId="8" borderId="32" xfId="0" applyNumberFormat="1" applyFont="1" applyFill="1" applyBorder="1" applyAlignment="1">
      <alignment horizontal="center" vertical="center" wrapText="1"/>
    </xf>
    <xf numFmtId="165" fontId="5" fillId="5" borderId="33" xfId="0" applyNumberFormat="1" applyFont="1" applyFill="1" applyBorder="1" applyAlignment="1">
      <alignment horizontal="center"/>
    </xf>
    <xf numFmtId="165" fontId="5" fillId="5" borderId="34" xfId="0" applyNumberFormat="1" applyFont="1" applyFill="1" applyBorder="1" applyAlignment="1">
      <alignment horizontal="center"/>
    </xf>
    <xf numFmtId="165" fontId="5" fillId="5" borderId="35" xfId="0" applyNumberFormat="1" applyFont="1" applyFill="1" applyBorder="1" applyAlignment="1">
      <alignment horizontal="center"/>
    </xf>
    <xf numFmtId="3" fontId="11" fillId="10" borderId="26" xfId="0" applyNumberFormat="1" applyFont="1" applyFill="1" applyBorder="1" applyAlignment="1">
      <alignment horizontal="center" vertical="center" wrapText="1"/>
    </xf>
    <xf numFmtId="3" fontId="11" fillId="10" borderId="32" xfId="0" applyNumberFormat="1" applyFont="1" applyFill="1" applyBorder="1" applyAlignment="1">
      <alignment horizontal="center" vertical="center" wrapText="1"/>
    </xf>
    <xf numFmtId="3" fontId="11" fillId="4" borderId="26" xfId="0" applyNumberFormat="1" applyFont="1" applyFill="1" applyBorder="1" applyAlignment="1">
      <alignment horizontal="center" vertical="center"/>
    </xf>
    <xf numFmtId="3" fontId="11" fillId="4" borderId="32" xfId="0" applyNumberFormat="1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 wrapText="1"/>
    </xf>
    <xf numFmtId="0" fontId="12" fillId="5" borderId="3" xfId="0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5" borderId="12" xfId="0" applyFont="1" applyFill="1" applyBorder="1" applyAlignment="1">
      <alignment horizontal="center" vertical="center"/>
    </xf>
    <xf numFmtId="0" fontId="12" fillId="5" borderId="17" xfId="0" applyFont="1" applyFill="1" applyBorder="1" applyAlignment="1">
      <alignment horizontal="center" vertical="center"/>
    </xf>
    <xf numFmtId="0" fontId="12" fillId="5" borderId="18" xfId="0" applyFont="1" applyFill="1" applyBorder="1" applyAlignment="1">
      <alignment horizontal="center" vertical="center"/>
    </xf>
    <xf numFmtId="0" fontId="12" fillId="5" borderId="19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/>
    </xf>
    <xf numFmtId="0" fontId="12" fillId="6" borderId="7" xfId="0" applyFont="1" applyFill="1" applyBorder="1" applyAlignment="1">
      <alignment horizontal="center" vertical="center"/>
    </xf>
    <xf numFmtId="0" fontId="12" fillId="6" borderId="13" xfId="0" applyFont="1" applyFill="1" applyBorder="1" applyAlignment="1">
      <alignment horizontal="center" vertical="center"/>
    </xf>
    <xf numFmtId="0" fontId="12" fillId="6" borderId="0" xfId="0" applyFont="1" applyFill="1" applyBorder="1" applyAlignment="1">
      <alignment horizontal="center" vertical="center"/>
    </xf>
    <xf numFmtId="0" fontId="12" fillId="6" borderId="14" xfId="0" applyFont="1" applyFill="1" applyBorder="1" applyAlignment="1">
      <alignment horizontal="center" vertical="center"/>
    </xf>
    <xf numFmtId="0" fontId="12" fillId="6" borderId="20" xfId="0" applyFont="1" applyFill="1" applyBorder="1" applyAlignment="1">
      <alignment horizontal="center" vertical="center"/>
    </xf>
    <xf numFmtId="0" fontId="12" fillId="6" borderId="21" xfId="0" applyFont="1" applyFill="1" applyBorder="1" applyAlignment="1">
      <alignment horizontal="center" vertical="center"/>
    </xf>
    <xf numFmtId="0" fontId="12" fillId="6" borderId="22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6" xfId="0" applyFont="1" applyFill="1" applyBorder="1" applyAlignment="1">
      <alignment horizontal="center" vertical="center" wrapText="1"/>
    </xf>
    <xf numFmtId="0" fontId="12" fillId="7" borderId="23" xfId="0" applyFont="1" applyFill="1" applyBorder="1" applyAlignment="1">
      <alignment horizontal="center" vertical="center" wrapText="1"/>
    </xf>
    <xf numFmtId="0" fontId="12" fillId="7" borderId="24" xfId="0" applyFont="1" applyFill="1" applyBorder="1" applyAlignment="1">
      <alignment horizontal="center" vertical="center" wrapText="1"/>
    </xf>
    <xf numFmtId="0" fontId="12" fillId="7" borderId="25" xfId="0" applyFont="1" applyFill="1" applyBorder="1" applyAlignment="1">
      <alignment horizontal="center" vertical="center" wrapText="1"/>
    </xf>
    <xf numFmtId="165" fontId="5" fillId="7" borderId="1" xfId="0" applyNumberFormat="1" applyFont="1" applyFill="1" applyBorder="1" applyAlignment="1">
      <alignment horizontal="center"/>
    </xf>
    <xf numFmtId="165" fontId="5" fillId="7" borderId="82" xfId="0" applyNumberFormat="1" applyFont="1" applyFill="1" applyBorder="1" applyAlignment="1">
      <alignment horizontal="center"/>
    </xf>
    <xf numFmtId="3" fontId="11" fillId="8" borderId="78" xfId="0" applyNumberFormat="1" applyFont="1" applyFill="1" applyBorder="1" applyAlignment="1">
      <alignment horizontal="center" vertical="center" wrapText="1"/>
    </xf>
    <xf numFmtId="3" fontId="11" fillId="8" borderId="81" xfId="0" applyNumberFormat="1" applyFont="1" applyFill="1" applyBorder="1" applyAlignment="1">
      <alignment horizontal="center" vertical="center" wrapText="1"/>
    </xf>
    <xf numFmtId="3" fontId="11" fillId="4" borderId="29" xfId="0" applyNumberFormat="1" applyFont="1" applyFill="1" applyBorder="1" applyAlignment="1">
      <alignment horizontal="center" vertical="center"/>
    </xf>
    <xf numFmtId="3" fontId="11" fillId="4" borderId="36" xfId="0" applyNumberFormat="1" applyFont="1" applyFill="1" applyBorder="1" applyAlignment="1">
      <alignment horizontal="center" vertical="center"/>
    </xf>
    <xf numFmtId="165" fontId="5" fillId="7" borderId="33" xfId="0" applyNumberFormat="1" applyFont="1" applyFill="1" applyBorder="1" applyAlignment="1">
      <alignment horizontal="center"/>
    </xf>
    <xf numFmtId="165" fontId="5" fillId="7" borderId="34" xfId="0" applyNumberFormat="1" applyFont="1" applyFill="1" applyBorder="1" applyAlignment="1">
      <alignment horizontal="center"/>
    </xf>
    <xf numFmtId="165" fontId="5" fillId="7" borderId="104" xfId="0" applyNumberFormat="1" applyFont="1" applyFill="1" applyBorder="1" applyAlignment="1">
      <alignment horizontal="center"/>
    </xf>
    <xf numFmtId="0" fontId="0" fillId="0" borderId="32" xfId="0" applyBorder="1" applyAlignment="1">
      <alignment horizontal="center" vertical="center" wrapText="1"/>
    </xf>
    <xf numFmtId="0" fontId="1" fillId="0" borderId="32" xfId="0" applyFont="1" applyBorder="1" applyAlignment="1">
      <alignment horizontal="center" vertical="center" wrapText="1"/>
    </xf>
    <xf numFmtId="3" fontId="5" fillId="10" borderId="26" xfId="0" applyNumberFormat="1" applyFont="1" applyFill="1" applyBorder="1" applyAlignment="1">
      <alignment horizontal="center" vertical="center"/>
    </xf>
    <xf numFmtId="3" fontId="5" fillId="10" borderId="42" xfId="0" applyNumberFormat="1" applyFont="1" applyFill="1" applyBorder="1" applyAlignment="1">
      <alignment horizontal="center" vertical="center"/>
    </xf>
    <xf numFmtId="3" fontId="5" fillId="9" borderId="26" xfId="0" applyNumberFormat="1" applyFont="1" applyFill="1" applyBorder="1" applyAlignment="1">
      <alignment horizontal="center" vertical="center" wrapText="1"/>
    </xf>
    <xf numFmtId="3" fontId="5" fillId="9" borderId="32" xfId="0" applyNumberFormat="1" applyFont="1" applyFill="1" applyBorder="1" applyAlignment="1">
      <alignment horizontal="center" vertical="center" wrapText="1"/>
    </xf>
    <xf numFmtId="3" fontId="5" fillId="10" borderId="26" xfId="0" applyNumberFormat="1" applyFont="1" applyFill="1" applyBorder="1" applyAlignment="1">
      <alignment horizontal="center" vertical="center" wrapText="1"/>
    </xf>
    <xf numFmtId="3" fontId="5" fillId="10" borderId="32" xfId="0" applyNumberFormat="1" applyFont="1" applyFill="1" applyBorder="1" applyAlignment="1">
      <alignment horizontal="center" vertical="center" wrapText="1"/>
    </xf>
    <xf numFmtId="3" fontId="5" fillId="8" borderId="26" xfId="0" applyNumberFormat="1" applyFont="1" applyFill="1" applyBorder="1" applyAlignment="1">
      <alignment horizontal="center" vertical="center" wrapText="1"/>
    </xf>
    <xf numFmtId="3" fontId="5" fillId="8" borderId="32" xfId="0" applyNumberFormat="1" applyFont="1" applyFill="1" applyBorder="1" applyAlignment="1">
      <alignment horizontal="center" vertical="center" wrapText="1"/>
    </xf>
    <xf numFmtId="3" fontId="5" fillId="4" borderId="26" xfId="0" applyNumberFormat="1" applyFont="1" applyFill="1" applyBorder="1" applyAlignment="1">
      <alignment horizontal="center" vertical="center"/>
    </xf>
    <xf numFmtId="3" fontId="5" fillId="4" borderId="32" xfId="0" applyNumberFormat="1" applyFont="1" applyFill="1" applyBorder="1" applyAlignment="1">
      <alignment horizontal="center" vertical="center"/>
    </xf>
    <xf numFmtId="170" fontId="1" fillId="0" borderId="0" xfId="2" applyNumberFormat="1" applyFill="1"/>
    <xf numFmtId="0" fontId="1" fillId="0" borderId="0" xfId="0" applyFont="1" applyFill="1"/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0"/>
  <tableStyles count="0" defaultTableStyle="TableStyleMedium9" defaultPivotStyle="PivotStyleLight16"/>
  <colors>
    <mruColors>
      <color rgb="FF008000"/>
      <color rgb="FF00FF00"/>
      <color rgb="FF0099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0</xdr:row>
      <xdr:rowOff>0</xdr:rowOff>
    </xdr:from>
    <xdr:to>
      <xdr:col>1</xdr:col>
      <xdr:colOff>1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6" y="0"/>
          <a:ext cx="217170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  <col min="3" max="3" width="11.5" customWidth="1"/>
  </cols>
  <sheetData>
    <row r="1" spans="1:8" ht="36.75" customHeight="1">
      <c r="A1" s="256" t="s">
        <v>125</v>
      </c>
      <c r="B1" s="257"/>
      <c r="C1" s="257"/>
      <c r="D1" s="257"/>
      <c r="E1" s="257"/>
      <c r="F1" s="257"/>
      <c r="G1" s="257"/>
      <c r="H1" s="257"/>
    </row>
    <row r="2" spans="1:8">
      <c r="A2" s="256" t="s">
        <v>126</v>
      </c>
      <c r="B2" s="258"/>
      <c r="C2" s="258"/>
      <c r="D2" s="259"/>
      <c r="E2" s="260"/>
      <c r="F2" s="258"/>
      <c r="G2" s="258"/>
      <c r="H2" s="258"/>
    </row>
    <row r="3" spans="1:8">
      <c r="A3" s="261" t="s">
        <v>127</v>
      </c>
      <c r="B3" s="258"/>
      <c r="C3" s="258"/>
      <c r="D3" s="259"/>
      <c r="E3" s="260"/>
      <c r="F3" s="258"/>
      <c r="G3" s="258"/>
      <c r="H3" s="258"/>
    </row>
    <row r="4" spans="1:8">
      <c r="A4" s="261" t="s">
        <v>128</v>
      </c>
      <c r="B4" s="258"/>
      <c r="C4" s="258"/>
      <c r="D4" s="259"/>
      <c r="E4" s="260"/>
      <c r="F4" s="258"/>
      <c r="G4" s="258"/>
      <c r="H4" s="258"/>
    </row>
    <row r="5" spans="1:8">
      <c r="A5" s="261" t="s">
        <v>129</v>
      </c>
      <c r="B5" s="258"/>
      <c r="C5" s="258"/>
      <c r="D5" s="259"/>
      <c r="E5" s="260"/>
      <c r="F5" s="258"/>
      <c r="G5" s="258"/>
      <c r="H5" s="258"/>
    </row>
    <row r="6" spans="1:8">
      <c r="A6" s="262" t="s">
        <v>130</v>
      </c>
      <c r="B6" s="258"/>
      <c r="C6" s="258"/>
      <c r="D6" s="259"/>
      <c r="E6" s="260"/>
      <c r="F6" s="258"/>
      <c r="G6" s="258"/>
      <c r="H6" s="258"/>
    </row>
    <row r="7" spans="1:8">
      <c r="A7" s="261" t="s">
        <v>131</v>
      </c>
      <c r="B7" s="258"/>
      <c r="C7" s="258"/>
      <c r="D7" s="259"/>
      <c r="E7" s="260"/>
      <c r="F7" s="258"/>
      <c r="G7" s="258"/>
      <c r="H7" s="258"/>
    </row>
    <row r="8" spans="1:8">
      <c r="A8" s="262" t="s">
        <v>132</v>
      </c>
      <c r="B8" s="261"/>
      <c r="C8" s="261"/>
      <c r="D8" s="261"/>
      <c r="E8" s="261"/>
      <c r="F8" s="261"/>
      <c r="G8" s="261"/>
      <c r="H8" s="261"/>
    </row>
    <row r="9" spans="1:8" ht="33.75">
      <c r="A9" s="263"/>
      <c r="B9" s="263"/>
      <c r="C9" s="264" t="s">
        <v>133</v>
      </c>
      <c r="D9" s="263"/>
      <c r="E9" s="263"/>
      <c r="F9" s="263"/>
      <c r="G9" s="263"/>
      <c r="H9" s="263"/>
    </row>
    <row r="10" spans="1:8">
      <c r="A10" s="263"/>
      <c r="B10" s="263"/>
      <c r="C10" s="263"/>
      <c r="D10" s="263"/>
      <c r="E10" s="263"/>
      <c r="F10" s="263"/>
      <c r="G10" s="263"/>
      <c r="H10" s="263"/>
    </row>
    <row r="11" spans="1:8">
      <c r="A11" s="265"/>
      <c r="B11" s="266"/>
      <c r="C11" s="266"/>
      <c r="D11" s="263"/>
      <c r="E11" s="263"/>
      <c r="F11" s="263"/>
      <c r="G11" s="263"/>
      <c r="H11" s="263"/>
    </row>
    <row r="12" spans="1:8" ht="35.25">
      <c r="A12" s="266"/>
      <c r="B12" s="267"/>
      <c r="C12" s="268"/>
      <c r="D12" s="263"/>
      <c r="E12" s="263"/>
      <c r="F12" s="263"/>
      <c r="G12" s="263"/>
      <c r="H12" s="263"/>
    </row>
    <row r="13" spans="1:8" ht="23.25">
      <c r="A13" s="265"/>
      <c r="B13" s="267"/>
      <c r="C13" s="269" t="s">
        <v>171</v>
      </c>
      <c r="D13" s="263"/>
      <c r="E13" s="270"/>
      <c r="F13" s="263"/>
      <c r="G13" s="263"/>
      <c r="H13" s="263"/>
    </row>
    <row r="14" spans="1:8">
      <c r="A14" s="265"/>
      <c r="B14" s="267"/>
      <c r="C14" s="267"/>
      <c r="D14" s="263"/>
      <c r="E14" s="270"/>
      <c r="F14" s="263"/>
      <c r="G14" s="263"/>
      <c r="H14" s="263"/>
    </row>
    <row r="15" spans="1:8">
      <c r="A15" s="265"/>
      <c r="B15" s="267"/>
      <c r="C15" s="267"/>
      <c r="D15" s="263"/>
      <c r="E15" s="270"/>
      <c r="F15" s="263"/>
      <c r="G15" s="263"/>
      <c r="H15" s="263"/>
    </row>
    <row r="16" spans="1:8">
      <c r="A16" s="265"/>
      <c r="C16" s="271" t="s">
        <v>173</v>
      </c>
      <c r="D16" s="263"/>
      <c r="E16" s="270"/>
      <c r="F16" s="263"/>
      <c r="G16" s="263"/>
      <c r="H16" s="263"/>
    </row>
    <row r="17" spans="1:8">
      <c r="A17" s="265"/>
      <c r="B17" s="272"/>
      <c r="C17" s="286" t="s">
        <v>172</v>
      </c>
      <c r="D17" s="263"/>
      <c r="E17" s="263"/>
      <c r="F17" s="263"/>
      <c r="G17" s="263"/>
      <c r="H17" s="263"/>
    </row>
    <row r="18" spans="1:8">
      <c r="A18" s="273"/>
      <c r="B18" s="267"/>
      <c r="C18" s="267"/>
      <c r="D18" s="263"/>
      <c r="E18" s="270"/>
      <c r="F18" s="263"/>
      <c r="G18" s="263"/>
      <c r="H18" s="263"/>
    </row>
    <row r="19" spans="1:8">
      <c r="A19" s="265"/>
      <c r="B19" s="267"/>
      <c r="C19" s="267"/>
      <c r="D19" s="263"/>
      <c r="E19" s="270"/>
      <c r="F19" s="263"/>
      <c r="G19" s="263"/>
      <c r="H19" s="263"/>
    </row>
    <row r="20" spans="1:8">
      <c r="A20" s="265"/>
      <c r="B20" s="267"/>
      <c r="C20" s="267"/>
      <c r="D20" s="263"/>
      <c r="E20" s="270"/>
      <c r="F20" s="263"/>
      <c r="G20" s="263"/>
      <c r="H20" s="263"/>
    </row>
    <row r="21" spans="1:8">
      <c r="A21" s="265"/>
      <c r="B21" s="267"/>
      <c r="C21" s="267"/>
      <c r="D21" s="263"/>
      <c r="E21" s="270"/>
      <c r="F21" s="263"/>
      <c r="G21" s="263"/>
      <c r="H21" s="263"/>
    </row>
    <row r="22" spans="1:8">
      <c r="A22" s="265"/>
      <c r="B22" s="267"/>
      <c r="C22" s="267"/>
      <c r="D22" s="263"/>
      <c r="E22" s="270"/>
      <c r="F22" s="263"/>
      <c r="G22" s="263"/>
      <c r="H22" s="263"/>
    </row>
    <row r="23" spans="1:8">
      <c r="A23" s="265"/>
      <c r="B23" s="267"/>
      <c r="C23" s="267"/>
      <c r="D23" s="263"/>
      <c r="E23" s="270"/>
      <c r="F23" s="263"/>
      <c r="G23" s="263"/>
      <c r="H23" s="263"/>
    </row>
    <row r="24" spans="1:8">
      <c r="A24" s="265"/>
      <c r="B24" s="267"/>
      <c r="C24" s="267"/>
      <c r="D24" s="263"/>
      <c r="E24" s="270"/>
      <c r="F24" s="263"/>
      <c r="G24" s="263"/>
      <c r="H24" s="263"/>
    </row>
    <row r="25" spans="1:8">
      <c r="A25" s="265"/>
      <c r="B25" s="267"/>
      <c r="C25" s="267"/>
      <c r="D25" s="263"/>
      <c r="E25" s="263"/>
      <c r="F25" s="263"/>
      <c r="G25" s="263"/>
      <c r="H25" s="263"/>
    </row>
    <row r="26" spans="1:8">
      <c r="A26" s="274"/>
      <c r="B26" s="267"/>
      <c r="C26" s="267"/>
      <c r="D26" s="263"/>
      <c r="E26" s="263"/>
      <c r="F26" s="263"/>
      <c r="G26" s="263"/>
      <c r="H26" s="263"/>
    </row>
    <row r="27" spans="1:8">
      <c r="A27" s="274"/>
      <c r="B27" s="267"/>
      <c r="C27" s="267"/>
      <c r="D27" s="263"/>
      <c r="E27" s="263"/>
      <c r="F27" s="263"/>
      <c r="G27" s="263"/>
      <c r="H27" s="263"/>
    </row>
    <row r="28" spans="1:8">
      <c r="A28" s="274"/>
      <c r="B28" s="267"/>
      <c r="C28" s="267"/>
      <c r="D28" s="263"/>
      <c r="E28" s="263"/>
      <c r="F28" s="263"/>
      <c r="G28" s="263"/>
      <c r="H28" s="263"/>
    </row>
    <row r="29" spans="1:8">
      <c r="A29" s="274"/>
      <c r="B29" s="263"/>
      <c r="C29" s="263"/>
      <c r="D29" s="263"/>
      <c r="E29" s="263"/>
      <c r="F29" s="263"/>
      <c r="G29" s="263"/>
      <c r="H29" s="263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168</v>
      </c>
      <c r="B1" s="340"/>
      <c r="C1" s="340"/>
      <c r="D1" s="340"/>
      <c r="E1" s="340"/>
      <c r="F1" s="340"/>
      <c r="G1" s="340"/>
      <c r="H1" s="340"/>
      <c r="I1" s="341"/>
      <c r="K1" s="348" t="s">
        <v>169</v>
      </c>
      <c r="L1" s="349"/>
      <c r="M1" s="349"/>
      <c r="N1" s="349"/>
      <c r="O1" s="349"/>
      <c r="P1" s="349"/>
      <c r="Q1" s="349"/>
      <c r="R1" s="349"/>
      <c r="S1" s="350"/>
      <c r="U1" s="357" t="s">
        <v>170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0.55368374794303865</v>
      </c>
      <c r="C7" s="57">
        <f t="shared" ref="C7:E7" si="0">C33+C85</f>
        <v>0</v>
      </c>
      <c r="D7" s="57">
        <f t="shared" si="0"/>
        <v>0.66518349473445026</v>
      </c>
      <c r="E7" s="57">
        <f t="shared" si="0"/>
        <v>0</v>
      </c>
      <c r="F7" s="152">
        <f>F59+F85</f>
        <v>5.5604244493024708E-2</v>
      </c>
      <c r="G7" s="57">
        <f t="shared" ref="G7:H22" si="1">G33+G85</f>
        <v>0</v>
      </c>
      <c r="H7" s="57">
        <f t="shared" si="1"/>
        <v>0</v>
      </c>
      <c r="I7" s="154">
        <f>SUM(B7:H7)</f>
        <v>1.2744714871705136</v>
      </c>
      <c r="J7" s="149"/>
      <c r="K7" s="155" t="s">
        <v>7</v>
      </c>
      <c r="L7" s="57">
        <f>L33+L85</f>
        <v>0.55368374794303865</v>
      </c>
      <c r="M7" s="57">
        <f t="shared" ref="M7:O7" si="2">M33+M85</f>
        <v>0</v>
      </c>
      <c r="N7" s="57">
        <f t="shared" si="2"/>
        <v>0.66518349473445026</v>
      </c>
      <c r="O7" s="57">
        <f t="shared" si="2"/>
        <v>0</v>
      </c>
      <c r="P7" s="63">
        <f>P59+P85+P33</f>
        <v>5.5604244493024708E-2</v>
      </c>
      <c r="Q7" s="57">
        <f t="shared" ref="Q7:R22" si="3">Q33+Q85</f>
        <v>0</v>
      </c>
      <c r="R7" s="57">
        <f t="shared" si="3"/>
        <v>0</v>
      </c>
      <c r="S7" s="158">
        <f>SUM(L7:R7)</f>
        <v>1.2744714871705136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4.6017741474902492</v>
      </c>
      <c r="C8" s="60">
        <f t="shared" si="4"/>
        <v>0</v>
      </c>
      <c r="D8" s="60">
        <f t="shared" si="4"/>
        <v>441.40962679114165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446.01140093863188</v>
      </c>
      <c r="J8" s="149"/>
      <c r="K8" s="163" t="s">
        <v>8</v>
      </c>
      <c r="L8" s="85">
        <f t="shared" ref="L8:O23" si="7">L34+L86</f>
        <v>4.6017741474902492</v>
      </c>
      <c r="M8" s="85">
        <f t="shared" si="7"/>
        <v>0</v>
      </c>
      <c r="N8" s="85">
        <f t="shared" si="7"/>
        <v>441.40962679114165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446.01140093863188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1.048479111653273</v>
      </c>
      <c r="C9" s="63">
        <f t="shared" si="4"/>
        <v>0</v>
      </c>
      <c r="D9" s="63">
        <f t="shared" si="4"/>
        <v>3.6020829635048442E-2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1.0844999412883214</v>
      </c>
      <c r="J9" s="149"/>
      <c r="K9" s="155" t="s">
        <v>10</v>
      </c>
      <c r="L9" s="63">
        <f t="shared" si="7"/>
        <v>1.048479111653273</v>
      </c>
      <c r="M9" s="63">
        <f t="shared" si="7"/>
        <v>0</v>
      </c>
      <c r="N9" s="63">
        <f t="shared" si="7"/>
        <v>3.6020829635048442E-2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1.0844999412883214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0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0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0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85.741045173380286</v>
      </c>
      <c r="C11" s="63">
        <f t="shared" si="4"/>
        <v>26.194670077997788</v>
      </c>
      <c r="D11" s="63">
        <f t="shared" si="4"/>
        <v>46.673998218354832</v>
      </c>
      <c r="E11" s="63">
        <f t="shared" si="4"/>
        <v>1.2310865064017893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159.84079997613469</v>
      </c>
      <c r="J11" s="149"/>
      <c r="K11" s="155" t="s">
        <v>16</v>
      </c>
      <c r="L11" s="63">
        <f t="shared" si="7"/>
        <v>85.741045173380286</v>
      </c>
      <c r="M11" s="63">
        <f t="shared" si="7"/>
        <v>26.194670077997788</v>
      </c>
      <c r="N11" s="63">
        <f t="shared" si="7"/>
        <v>46.673998218354832</v>
      </c>
      <c r="O11" s="63">
        <f t="shared" si="7"/>
        <v>1.2310865064017893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159.84079997613469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3348.2695726850725</v>
      </c>
      <c r="C12" s="60">
        <f t="shared" si="4"/>
        <v>10.100253986147269</v>
      </c>
      <c r="D12" s="60">
        <f t="shared" si="4"/>
        <v>367.54443717973805</v>
      </c>
      <c r="E12" s="60">
        <f t="shared" si="4"/>
        <v>0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3725.9142638509579</v>
      </c>
      <c r="J12" s="149"/>
      <c r="K12" s="163" t="s">
        <v>15</v>
      </c>
      <c r="L12" s="85">
        <f t="shared" si="7"/>
        <v>3348.2695726850725</v>
      </c>
      <c r="M12" s="85">
        <f t="shared" si="7"/>
        <v>10.100253986147269</v>
      </c>
      <c r="N12" s="85">
        <f t="shared" si="7"/>
        <v>367.54443717973805</v>
      </c>
      <c r="O12" s="85">
        <f t="shared" si="7"/>
        <v>0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3725.9142638509579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0.24090965246432178</v>
      </c>
      <c r="D13" s="63">
        <f t="shared" si="4"/>
        <v>0.29311323134951883</v>
      </c>
      <c r="E13" s="63">
        <f t="shared" si="4"/>
        <v>667.49688212793399</v>
      </c>
      <c r="F13" s="156">
        <f t="shared" si="5"/>
        <v>16904.853795848208</v>
      </c>
      <c r="G13" s="63">
        <f t="shared" si="1"/>
        <v>0</v>
      </c>
      <c r="H13" s="63">
        <f t="shared" si="1"/>
        <v>0</v>
      </c>
      <c r="I13" s="154">
        <f t="shared" si="6"/>
        <v>17572.884700859955</v>
      </c>
      <c r="J13" s="149"/>
      <c r="K13" s="169" t="s">
        <v>58</v>
      </c>
      <c r="L13" s="63">
        <f t="shared" si="7"/>
        <v>0</v>
      </c>
      <c r="M13" s="63">
        <f t="shared" si="7"/>
        <v>0.24090965246432178</v>
      </c>
      <c r="N13" s="63">
        <f t="shared" si="7"/>
        <v>0.29311323134951883</v>
      </c>
      <c r="O13" s="63">
        <f t="shared" si="7"/>
        <v>667.49688212793399</v>
      </c>
      <c r="P13" s="63">
        <f t="shared" si="8"/>
        <v>16904.853795848208</v>
      </c>
      <c r="Q13" s="63">
        <f t="shared" si="3"/>
        <v>0</v>
      </c>
      <c r="R13" s="63">
        <f t="shared" si="3"/>
        <v>0</v>
      </c>
      <c r="S13" s="158">
        <f t="shared" si="9"/>
        <v>17572.884700859955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0</v>
      </c>
      <c r="D14" s="60">
        <f t="shared" si="4"/>
        <v>4.1533149561397177E-2</v>
      </c>
      <c r="E14" s="60">
        <f t="shared" si="4"/>
        <v>16.523993644338027</v>
      </c>
      <c r="F14" s="160">
        <f t="shared" si="5"/>
        <v>4009.2517908327327</v>
      </c>
      <c r="G14" s="60">
        <f t="shared" si="1"/>
        <v>0</v>
      </c>
      <c r="H14" s="60">
        <f t="shared" si="1"/>
        <v>0</v>
      </c>
      <c r="I14" s="162">
        <f t="shared" si="6"/>
        <v>4025.8173176266323</v>
      </c>
      <c r="J14" s="149"/>
      <c r="K14" s="163" t="s">
        <v>12</v>
      </c>
      <c r="L14" s="85">
        <f t="shared" si="7"/>
        <v>0</v>
      </c>
      <c r="M14" s="85">
        <f t="shared" si="7"/>
        <v>0</v>
      </c>
      <c r="N14" s="85">
        <f t="shared" si="7"/>
        <v>4.1533149561397177E-2</v>
      </c>
      <c r="O14" s="85">
        <f t="shared" si="7"/>
        <v>16.523993644338027</v>
      </c>
      <c r="P14" s="85">
        <f t="shared" si="8"/>
        <v>4009.2517908327322</v>
      </c>
      <c r="Q14" s="85">
        <f t="shared" si="3"/>
        <v>0</v>
      </c>
      <c r="R14" s="85">
        <f t="shared" si="3"/>
        <v>0</v>
      </c>
      <c r="S14" s="166">
        <f t="shared" si="9"/>
        <v>4025.8173176266318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2051.6490756335083</v>
      </c>
      <c r="G15" s="63">
        <f t="shared" si="1"/>
        <v>0</v>
      </c>
      <c r="H15" s="63">
        <f t="shared" si="1"/>
        <v>0</v>
      </c>
      <c r="I15" s="154">
        <f t="shared" si="6"/>
        <v>2051.6490756335083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0</v>
      </c>
      <c r="O15" s="63">
        <f t="shared" si="7"/>
        <v>0</v>
      </c>
      <c r="P15" s="63">
        <f t="shared" si="8"/>
        <v>2051.6490756335083</v>
      </c>
      <c r="Q15" s="63">
        <f t="shared" si="3"/>
        <v>0</v>
      </c>
      <c r="R15" s="63">
        <f t="shared" si="3"/>
        <v>0</v>
      </c>
      <c r="S15" s="158">
        <f t="shared" si="9"/>
        <v>2051.6490756335083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143.40440367374242</v>
      </c>
      <c r="C16" s="60">
        <f t="shared" si="4"/>
        <v>0.38319113453313758</v>
      </c>
      <c r="D16" s="60">
        <f t="shared" si="4"/>
        <v>40.612750245333274</v>
      </c>
      <c r="E16" s="60">
        <f t="shared" si="4"/>
        <v>5.922576437132304</v>
      </c>
      <c r="F16" s="160">
        <f t="shared" si="5"/>
        <v>4.0052654364731959</v>
      </c>
      <c r="G16" s="60">
        <f t="shared" si="1"/>
        <v>0</v>
      </c>
      <c r="H16" s="60">
        <f t="shared" si="1"/>
        <v>0</v>
      </c>
      <c r="I16" s="162">
        <f t="shared" si="6"/>
        <v>194.32818692721435</v>
      </c>
      <c r="J16" s="149"/>
      <c r="K16" s="163" t="s">
        <v>17</v>
      </c>
      <c r="L16" s="85">
        <f t="shared" si="7"/>
        <v>143.40440367374242</v>
      </c>
      <c r="M16" s="85">
        <f t="shared" si="7"/>
        <v>0.38319113453313758</v>
      </c>
      <c r="N16" s="85">
        <f t="shared" si="7"/>
        <v>40.612750245333274</v>
      </c>
      <c r="O16" s="85">
        <f t="shared" si="7"/>
        <v>5.922576437132304</v>
      </c>
      <c r="P16" s="85">
        <f t="shared" si="8"/>
        <v>4.0052654364731959</v>
      </c>
      <c r="Q16" s="85">
        <f t="shared" si="3"/>
        <v>0</v>
      </c>
      <c r="R16" s="85">
        <f t="shared" si="3"/>
        <v>0</v>
      </c>
      <c r="S16" s="166">
        <f t="shared" si="9"/>
        <v>194.32818692721435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3374.6282277039409</v>
      </c>
      <c r="C17" s="63">
        <f t="shared" si="4"/>
        <v>1045.2489768688163</v>
      </c>
      <c r="D17" s="63">
        <f t="shared" si="4"/>
        <v>2010.1012653686505</v>
      </c>
      <c r="E17" s="63">
        <f t="shared" si="4"/>
        <v>48.269304263115004</v>
      </c>
      <c r="F17" s="156">
        <f t="shared" si="5"/>
        <v>74.43996676114719</v>
      </c>
      <c r="G17" s="63">
        <f t="shared" si="1"/>
        <v>0.27341667979132978</v>
      </c>
      <c r="H17" s="63">
        <f t="shared" si="1"/>
        <v>0</v>
      </c>
      <c r="I17" s="154">
        <f t="shared" si="6"/>
        <v>6552.9611576454608</v>
      </c>
      <c r="J17" s="149"/>
      <c r="K17" s="169" t="s">
        <v>139</v>
      </c>
      <c r="L17" s="63">
        <f t="shared" si="7"/>
        <v>3374.6282277039409</v>
      </c>
      <c r="M17" s="63">
        <f t="shared" si="7"/>
        <v>1045.2489768688163</v>
      </c>
      <c r="N17" s="63">
        <f t="shared" si="7"/>
        <v>2010.1012653686505</v>
      </c>
      <c r="O17" s="63">
        <f t="shared" si="7"/>
        <v>48.269304263115004</v>
      </c>
      <c r="P17" s="63">
        <f t="shared" si="8"/>
        <v>74.43996676114719</v>
      </c>
      <c r="Q17" s="63">
        <f t="shared" si="3"/>
        <v>0.27341667979132978</v>
      </c>
      <c r="R17" s="63">
        <f t="shared" si="3"/>
        <v>0</v>
      </c>
      <c r="S17" s="158">
        <f t="shared" si="9"/>
        <v>6552.9611576454608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1727.3877423152951</v>
      </c>
      <c r="C18" s="60">
        <f t="shared" si="4"/>
        <v>229.60962306762315</v>
      </c>
      <c r="D18" s="60">
        <f t="shared" si="4"/>
        <v>2490.7045860917347</v>
      </c>
      <c r="E18" s="60">
        <f t="shared" si="4"/>
        <v>5558.6116497034682</v>
      </c>
      <c r="F18" s="160">
        <f t="shared" si="5"/>
        <v>965.13226790879207</v>
      </c>
      <c r="G18" s="60">
        <f t="shared" si="1"/>
        <v>1639.1362197584203</v>
      </c>
      <c r="H18" s="60">
        <f t="shared" si="1"/>
        <v>26.333458739244612</v>
      </c>
      <c r="I18" s="162">
        <f t="shared" si="6"/>
        <v>12636.915547584576</v>
      </c>
      <c r="J18" s="149"/>
      <c r="K18" s="163" t="s">
        <v>25</v>
      </c>
      <c r="L18" s="85">
        <f t="shared" si="7"/>
        <v>1727.3877423152951</v>
      </c>
      <c r="M18" s="85">
        <f t="shared" si="7"/>
        <v>229.60962306762315</v>
      </c>
      <c r="N18" s="85">
        <f t="shared" si="7"/>
        <v>2490.7045860917347</v>
      </c>
      <c r="O18" s="85">
        <f t="shared" si="7"/>
        <v>5558.6116497034682</v>
      </c>
      <c r="P18" s="85">
        <f t="shared" si="8"/>
        <v>965.13226790879207</v>
      </c>
      <c r="Q18" s="85">
        <f t="shared" si="3"/>
        <v>1639.1362197584203</v>
      </c>
      <c r="R18" s="85">
        <f t="shared" si="3"/>
        <v>26.333458739244612</v>
      </c>
      <c r="S18" s="166">
        <f t="shared" si="9"/>
        <v>12636.915547584576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3697.6840042052813</v>
      </c>
      <c r="C19" s="63">
        <f t="shared" si="4"/>
        <v>23.925470236504474</v>
      </c>
      <c r="D19" s="63">
        <f t="shared" si="4"/>
        <v>483.57860194037153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4205.1880763821573</v>
      </c>
      <c r="J19" s="149"/>
      <c r="K19" s="169" t="s">
        <v>24</v>
      </c>
      <c r="L19" s="63">
        <f t="shared" si="7"/>
        <v>3697.6840042052813</v>
      </c>
      <c r="M19" s="63">
        <f t="shared" si="7"/>
        <v>23.925470236504474</v>
      </c>
      <c r="N19" s="63">
        <f t="shared" si="7"/>
        <v>483.57860194037153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4205.1880763821573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2719.9467123051495</v>
      </c>
      <c r="C20" s="60">
        <f t="shared" si="4"/>
        <v>5.06997696018216</v>
      </c>
      <c r="D20" s="60">
        <f t="shared" si="4"/>
        <v>330.79044441064099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3055.8071336759726</v>
      </c>
      <c r="J20" s="149"/>
      <c r="K20" s="163" t="s">
        <v>60</v>
      </c>
      <c r="L20" s="85">
        <f t="shared" si="7"/>
        <v>2719.9467123051495</v>
      </c>
      <c r="M20" s="85">
        <f t="shared" si="7"/>
        <v>5.06997696018216</v>
      </c>
      <c r="N20" s="85">
        <f t="shared" si="7"/>
        <v>330.79044441064099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3055.8071336759726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1546.5099968553691</v>
      </c>
      <c r="C21" s="63">
        <f t="shared" si="4"/>
        <v>3671.5038454082942</v>
      </c>
      <c r="D21" s="63">
        <f t="shared" si="4"/>
        <v>1804.3754707327328</v>
      </c>
      <c r="E21" s="63">
        <f t="shared" si="4"/>
        <v>12.585841586799132</v>
      </c>
      <c r="F21" s="156">
        <f t="shared" si="5"/>
        <v>1292.7090477842373</v>
      </c>
      <c r="G21" s="63">
        <f t="shared" si="1"/>
        <v>0</v>
      </c>
      <c r="H21" s="63">
        <f t="shared" si="1"/>
        <v>0</v>
      </c>
      <c r="I21" s="154">
        <f t="shared" si="6"/>
        <v>8327.6842023674308</v>
      </c>
      <c r="J21" s="149"/>
      <c r="K21" s="169" t="s">
        <v>22</v>
      </c>
      <c r="L21" s="63">
        <f t="shared" si="7"/>
        <v>1546.5099968553691</v>
      </c>
      <c r="M21" s="63">
        <f t="shared" si="7"/>
        <v>3671.5038454082942</v>
      </c>
      <c r="N21" s="63">
        <f t="shared" si="7"/>
        <v>1804.3754707327328</v>
      </c>
      <c r="O21" s="63">
        <f t="shared" si="7"/>
        <v>12.585841586799132</v>
      </c>
      <c r="P21" s="63">
        <f t="shared" si="8"/>
        <v>1292.7090477842373</v>
      </c>
      <c r="Q21" s="63">
        <f t="shared" si="3"/>
        <v>0</v>
      </c>
      <c r="R21" s="63">
        <f t="shared" si="3"/>
        <v>0</v>
      </c>
      <c r="S21" s="158">
        <f t="shared" si="9"/>
        <v>8327.6842023674308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19.516788980836825</v>
      </c>
      <c r="C22" s="60">
        <f t="shared" si="4"/>
        <v>6.9992253955962404E-4</v>
      </c>
      <c r="D22" s="60">
        <f t="shared" si="4"/>
        <v>919.69354392888056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939.21103283225693</v>
      </c>
      <c r="J22" s="149"/>
      <c r="K22" s="163" t="s">
        <v>21</v>
      </c>
      <c r="L22" s="85">
        <f t="shared" si="7"/>
        <v>19.516788980836825</v>
      </c>
      <c r="M22" s="85">
        <f t="shared" si="7"/>
        <v>6.9992253955962404E-4</v>
      </c>
      <c r="N22" s="85">
        <f t="shared" si="7"/>
        <v>919.69354392888056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939.21103283225693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1257.6044077928277</v>
      </c>
      <c r="C23" s="63">
        <f t="shared" si="4"/>
        <v>0</v>
      </c>
      <c r="D23" s="63">
        <f t="shared" si="4"/>
        <v>328.91637251059262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1586.5207803034205</v>
      </c>
      <c r="J23" s="149"/>
      <c r="K23" s="171" t="s">
        <v>64</v>
      </c>
      <c r="L23" s="63">
        <f t="shared" si="7"/>
        <v>1257.6044077928277</v>
      </c>
      <c r="M23" s="63">
        <f t="shared" si="7"/>
        <v>0</v>
      </c>
      <c r="N23" s="63">
        <f t="shared" si="7"/>
        <v>328.91637251059262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1586.5207803034205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1257.6044077928277</v>
      </c>
      <c r="C24" s="65">
        <f t="shared" si="13"/>
        <v>0</v>
      </c>
      <c r="D24" s="65">
        <f t="shared" si="13"/>
        <v>328.91637251059262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1586.5207803034205</v>
      </c>
      <c r="J24" s="149"/>
      <c r="K24" s="176" t="s">
        <v>23</v>
      </c>
      <c r="L24" s="88">
        <f t="shared" ref="L24:O27" si="14">L50+L102</f>
        <v>1257.6044077928277</v>
      </c>
      <c r="M24" s="88">
        <f t="shared" si="14"/>
        <v>0</v>
      </c>
      <c r="N24" s="88">
        <f t="shared" si="14"/>
        <v>328.91637251059262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1586.5207803034205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17926.89683869798</v>
      </c>
      <c r="C28" s="195">
        <f t="shared" ref="C28:I28" si="15">SUM(C7:C23)</f>
        <v>5012.2776173151024</v>
      </c>
      <c r="D28" s="195">
        <f t="shared" si="15"/>
        <v>9265.4369481234498</v>
      </c>
      <c r="E28" s="195">
        <f t="shared" si="15"/>
        <v>6310.6413342691885</v>
      </c>
      <c r="F28" s="195">
        <f t="shared" si="15"/>
        <v>25302.096814449589</v>
      </c>
      <c r="G28" s="195">
        <f t="shared" si="15"/>
        <v>1639.4096364382117</v>
      </c>
      <c r="H28" s="195">
        <f t="shared" si="15"/>
        <v>26.333458739244612</v>
      </c>
      <c r="I28" s="195">
        <f t="shared" si="15"/>
        <v>65483.092648032776</v>
      </c>
      <c r="J28" s="489"/>
      <c r="K28" s="196" t="s">
        <v>26</v>
      </c>
      <c r="L28" s="195">
        <f>SUM(L7:L23)</f>
        <v>17926.89683869798</v>
      </c>
      <c r="M28" s="195">
        <f t="shared" ref="M28:S28" si="16">SUM(M7:M23)</f>
        <v>5012.2776173151024</v>
      </c>
      <c r="N28" s="195">
        <f t="shared" si="16"/>
        <v>9265.4369481234498</v>
      </c>
      <c r="O28" s="195">
        <f t="shared" si="16"/>
        <v>6310.6413342691885</v>
      </c>
      <c r="P28" s="195">
        <f t="shared" si="16"/>
        <v>25302.096814449589</v>
      </c>
      <c r="Q28" s="195">
        <f t="shared" si="16"/>
        <v>1639.4096364382117</v>
      </c>
      <c r="R28" s="195">
        <f t="shared" si="16"/>
        <v>26.333458739244612</v>
      </c>
      <c r="S28" s="195">
        <f t="shared" si="16"/>
        <v>65483.092648032776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0.27376374746155996</v>
      </c>
      <c r="C29" s="76">
        <f t="shared" ref="C29:H29" si="17">IF($I28=0,"-",C28/$I28)</f>
        <v>7.6543080276549519E-2</v>
      </c>
      <c r="D29" s="76">
        <f t="shared" si="17"/>
        <v>0.14149357602770155</v>
      </c>
      <c r="E29" s="76">
        <f t="shared" si="17"/>
        <v>9.637054511442307E-2</v>
      </c>
      <c r="F29" s="76">
        <f t="shared" si="17"/>
        <v>0.38639129264170002</v>
      </c>
      <c r="G29" s="76">
        <f t="shared" si="17"/>
        <v>2.5035617136318352E-2</v>
      </c>
      <c r="H29" s="76">
        <f t="shared" si="17"/>
        <v>4.0214134174732988E-4</v>
      </c>
      <c r="I29" s="77">
        <f>SUM(B29:H29)</f>
        <v>0.99999999999999978</v>
      </c>
      <c r="K29" s="55" t="s">
        <v>91</v>
      </c>
      <c r="L29" s="96">
        <f>IF($I28=0,"-",L28/$I28)</f>
        <v>0.27376374746155996</v>
      </c>
      <c r="M29" s="96">
        <f t="shared" ref="M29:R29" si="18">IF($I28=0,"-",M28/$I28)</f>
        <v>7.6543080276549519E-2</v>
      </c>
      <c r="N29" s="96">
        <f t="shared" si="18"/>
        <v>0.14149357602770155</v>
      </c>
      <c r="O29" s="96">
        <f t="shared" si="18"/>
        <v>9.637054511442307E-2</v>
      </c>
      <c r="P29" s="96">
        <f t="shared" si="18"/>
        <v>0.38639129264170002</v>
      </c>
      <c r="Q29" s="96">
        <f t="shared" si="18"/>
        <v>2.5035617136318352E-2</v>
      </c>
      <c r="R29" s="97">
        <f t="shared" si="18"/>
        <v>4.0214134174732988E-4</v>
      </c>
      <c r="S29" s="98">
        <f>SUM(L29:R29)</f>
        <v>0.99999999999999978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1.5154233110492549E-2</v>
      </c>
      <c r="C33" s="57">
        <f t="shared" ref="C33:E33" si="19">C111+C137+C163+C189+C215+C241+C267+C293+C319+C345+C371+C397+C423</f>
        <v>0</v>
      </c>
      <c r="D33" s="57">
        <f t="shared" si="19"/>
        <v>0</v>
      </c>
      <c r="E33" s="57">
        <f t="shared" si="19"/>
        <v>0</v>
      </c>
      <c r="F33" s="374"/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1.5154233110492549E-2</v>
      </c>
      <c r="J33" s="149"/>
      <c r="K33" s="203" t="s">
        <v>7</v>
      </c>
      <c r="L33" s="57">
        <f t="shared" ref="L33:R48" si="21">L111+L137+L163+L189+L215+L241+L267+L293+L319+L345+L371+L397+L423</f>
        <v>1.5154233110492549E-2</v>
      </c>
      <c r="M33" s="57">
        <f t="shared" si="21"/>
        <v>0</v>
      </c>
      <c r="N33" s="57">
        <f t="shared" si="21"/>
        <v>0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1.5154233110492549E-2</v>
      </c>
      <c r="T33" s="149"/>
      <c r="U33" s="206" t="s">
        <v>7</v>
      </c>
      <c r="V33" s="105">
        <f t="shared" ref="V33:AH48" si="22">V111+V137+V163+V189+V215+V241+V267+V293+V319+V345+V371+V397+V423</f>
        <v>1.5154233110492549E-2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0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1.5154233110492549E-2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441.40962679114165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441.40962679114165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441.40962679114165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441.40962679114165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441.40962679114165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441.40962679114165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3.5945228055378982E-2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3.5945228055378982E-2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3.5945228055378982E-2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3.5945228055378982E-2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3.5945228055378982E-2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3.5945228055378982E-2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0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0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0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0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0</v>
      </c>
      <c r="AA36" s="110">
        <f t="shared" si="22"/>
        <v>0</v>
      </c>
      <c r="AB36" s="110">
        <f t="shared" si="22"/>
        <v>0</v>
      </c>
      <c r="AC36" s="111">
        <f t="shared" si="22"/>
        <v>0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0</v>
      </c>
      <c r="AH36" s="110">
        <f t="shared" si="22"/>
        <v>0</v>
      </c>
      <c r="AI36" s="214">
        <f t="shared" si="26"/>
        <v>0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64.606036327659851</v>
      </c>
      <c r="C37" s="63">
        <f t="shared" si="23"/>
        <v>23.634696379530617</v>
      </c>
      <c r="D37" s="63">
        <f t="shared" si="23"/>
        <v>46.122011773575409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134.36274448076585</v>
      </c>
      <c r="J37" s="149"/>
      <c r="K37" s="169" t="s">
        <v>16</v>
      </c>
      <c r="L37" s="63">
        <f t="shared" si="21"/>
        <v>64.606036327659851</v>
      </c>
      <c r="M37" s="63">
        <f t="shared" si="21"/>
        <v>23.634696379530617</v>
      </c>
      <c r="N37" s="63">
        <f t="shared" si="21"/>
        <v>46.122011773575409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134.36274448076585</v>
      </c>
      <c r="T37" s="149"/>
      <c r="U37" s="215" t="s">
        <v>16</v>
      </c>
      <c r="V37" s="105">
        <f t="shared" si="22"/>
        <v>64.108736548879577</v>
      </c>
      <c r="W37" s="105">
        <f t="shared" si="22"/>
        <v>0</v>
      </c>
      <c r="X37" s="105">
        <f t="shared" si="22"/>
        <v>0</v>
      </c>
      <c r="Y37" s="105">
        <f t="shared" si="22"/>
        <v>23.634696379530617</v>
      </c>
      <c r="Z37" s="105">
        <f t="shared" si="22"/>
        <v>45.816761817677964</v>
      </c>
      <c r="AA37" s="105">
        <f t="shared" si="22"/>
        <v>0</v>
      </c>
      <c r="AB37" s="105">
        <f t="shared" si="22"/>
        <v>0</v>
      </c>
      <c r="AC37" s="106">
        <f t="shared" si="22"/>
        <v>0.80254973467770707</v>
      </c>
      <c r="AD37" s="105">
        <f t="shared" si="22"/>
        <v>0.49729977878026665</v>
      </c>
      <c r="AE37" s="105">
        <f t="shared" si="22"/>
        <v>0</v>
      </c>
      <c r="AF37" s="105">
        <f t="shared" si="22"/>
        <v>0</v>
      </c>
      <c r="AG37" s="105">
        <f t="shared" si="22"/>
        <v>0.30524995589744042</v>
      </c>
      <c r="AH37" s="105">
        <f t="shared" si="22"/>
        <v>0</v>
      </c>
      <c r="AI37" s="210">
        <f t="shared" si="26"/>
        <v>134.36274448076585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9.840214279964016</v>
      </c>
      <c r="C38" s="60">
        <f t="shared" si="23"/>
        <v>1.6733519455223242</v>
      </c>
      <c r="D38" s="60">
        <f t="shared" si="23"/>
        <v>18.389711648501134</v>
      </c>
      <c r="E38" s="60">
        <f t="shared" si="23"/>
        <v>0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29.903277873987474</v>
      </c>
      <c r="J38" s="149"/>
      <c r="K38" s="163" t="s">
        <v>15</v>
      </c>
      <c r="L38" s="85">
        <f t="shared" si="21"/>
        <v>9.840214279964016</v>
      </c>
      <c r="M38" s="85">
        <f t="shared" si="21"/>
        <v>1.6733519455223242</v>
      </c>
      <c r="N38" s="85">
        <f t="shared" si="21"/>
        <v>18.389711648501134</v>
      </c>
      <c r="O38" s="85">
        <f t="shared" si="21"/>
        <v>0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29.903277873987474</v>
      </c>
      <c r="T38" s="149"/>
      <c r="U38" s="211" t="s">
        <v>57</v>
      </c>
      <c r="V38" s="110">
        <f t="shared" si="22"/>
        <v>9.8038217597078834</v>
      </c>
      <c r="W38" s="110">
        <f t="shared" si="22"/>
        <v>0</v>
      </c>
      <c r="X38" s="110">
        <f t="shared" si="22"/>
        <v>0</v>
      </c>
      <c r="Y38" s="110">
        <f t="shared" si="22"/>
        <v>1.6733519455223242</v>
      </c>
      <c r="Z38" s="110">
        <f t="shared" si="22"/>
        <v>18.389711648501134</v>
      </c>
      <c r="AA38" s="110">
        <f t="shared" si="22"/>
        <v>0</v>
      </c>
      <c r="AB38" s="110">
        <f t="shared" si="22"/>
        <v>0</v>
      </c>
      <c r="AC38" s="111">
        <f t="shared" si="22"/>
        <v>3.6392520256133341E-2</v>
      </c>
      <c r="AD38" s="110">
        <f t="shared" si="22"/>
        <v>3.6392520256133341E-2</v>
      </c>
      <c r="AE38" s="110">
        <f t="shared" si="22"/>
        <v>0</v>
      </c>
      <c r="AF38" s="110">
        <f t="shared" si="22"/>
        <v>0</v>
      </c>
      <c r="AG38" s="110">
        <f t="shared" si="22"/>
        <v>0</v>
      </c>
      <c r="AH38" s="110">
        <f t="shared" si="22"/>
        <v>0</v>
      </c>
      <c r="AI38" s="214">
        <f t="shared" si="26"/>
        <v>29.903277873987474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0</v>
      </c>
      <c r="E39" s="63">
        <f t="shared" si="23"/>
        <v>519.07134842318953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519.07134842318953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0</v>
      </c>
      <c r="O39" s="63">
        <f t="shared" si="21"/>
        <v>519.07134842318953</v>
      </c>
      <c r="P39" s="63">
        <f t="shared" si="21"/>
        <v>1103.239200909198</v>
      </c>
      <c r="Q39" s="63">
        <f t="shared" si="21"/>
        <v>0</v>
      </c>
      <c r="R39" s="63">
        <f t="shared" si="21"/>
        <v>0</v>
      </c>
      <c r="S39" s="158">
        <f t="shared" si="25"/>
        <v>1622.3105493323874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458.49763584862029</v>
      </c>
      <c r="AB39" s="105">
        <f t="shared" si="22"/>
        <v>1103.239200909198</v>
      </c>
      <c r="AC39" s="106">
        <f t="shared" si="22"/>
        <v>60.57371257456937</v>
      </c>
      <c r="AD39" s="105">
        <f t="shared" si="22"/>
        <v>0</v>
      </c>
      <c r="AE39" s="105">
        <f t="shared" si="22"/>
        <v>0</v>
      </c>
      <c r="AF39" s="105">
        <f t="shared" si="22"/>
        <v>0</v>
      </c>
      <c r="AG39" s="105">
        <f t="shared" si="22"/>
        <v>0</v>
      </c>
      <c r="AH39" s="105">
        <f t="shared" si="22"/>
        <v>60.57371257456937</v>
      </c>
      <c r="AI39" s="210">
        <f t="shared" si="26"/>
        <v>1622.3105493323876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0</v>
      </c>
      <c r="D40" s="60">
        <f t="shared" si="23"/>
        <v>0</v>
      </c>
      <c r="E40" s="60">
        <f t="shared" si="23"/>
        <v>6.128434320827381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6.128434320827381</v>
      </c>
      <c r="J40" s="149"/>
      <c r="K40" s="163" t="s">
        <v>12</v>
      </c>
      <c r="L40" s="85">
        <f t="shared" si="21"/>
        <v>0</v>
      </c>
      <c r="M40" s="85">
        <f t="shared" si="21"/>
        <v>0</v>
      </c>
      <c r="N40" s="85">
        <f t="shared" si="21"/>
        <v>0</v>
      </c>
      <c r="O40" s="85">
        <f t="shared" si="21"/>
        <v>6.128434320827381</v>
      </c>
      <c r="P40" s="85">
        <f t="shared" si="21"/>
        <v>25.750581800225028</v>
      </c>
      <c r="Q40" s="85">
        <f t="shared" si="21"/>
        <v>0</v>
      </c>
      <c r="R40" s="85">
        <f t="shared" si="21"/>
        <v>0</v>
      </c>
      <c r="S40" s="166">
        <f t="shared" si="25"/>
        <v>31.879016121052409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0</v>
      </c>
      <c r="Z40" s="110">
        <f t="shared" si="22"/>
        <v>0</v>
      </c>
      <c r="AA40" s="110">
        <f t="shared" si="22"/>
        <v>2.2185800633032091</v>
      </c>
      <c r="AB40" s="110">
        <f t="shared" si="22"/>
        <v>25.750581800225028</v>
      </c>
      <c r="AC40" s="111">
        <f t="shared" si="22"/>
        <v>3.9098542575241715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3.9098542575241715</v>
      </c>
      <c r="AI40" s="214">
        <f t="shared" si="26"/>
        <v>31.879016121052405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0</v>
      </c>
      <c r="E41" s="63">
        <f t="shared" si="23"/>
        <v>0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0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0</v>
      </c>
      <c r="O41" s="63">
        <f t="shared" si="21"/>
        <v>0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0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0</v>
      </c>
      <c r="AA41" s="105">
        <f t="shared" si="22"/>
        <v>0</v>
      </c>
      <c r="AB41" s="105">
        <f t="shared" si="22"/>
        <v>0</v>
      </c>
      <c r="AC41" s="106">
        <f t="shared" si="22"/>
        <v>0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21.528142673158584</v>
      </c>
      <c r="C42" s="60">
        <f t="shared" si="23"/>
        <v>0.29460216824977048</v>
      </c>
      <c r="D42" s="60">
        <f t="shared" si="23"/>
        <v>33.647931868993318</v>
      </c>
      <c r="E42" s="60">
        <f t="shared" si="23"/>
        <v>5.3470367991807262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60.817713509582404</v>
      </c>
      <c r="J42" s="149"/>
      <c r="K42" s="163" t="s">
        <v>17</v>
      </c>
      <c r="L42" s="85">
        <f t="shared" si="21"/>
        <v>21.528142673158584</v>
      </c>
      <c r="M42" s="85">
        <f t="shared" si="21"/>
        <v>0.29460216824977048</v>
      </c>
      <c r="N42" s="85">
        <f t="shared" si="21"/>
        <v>33.647931868993318</v>
      </c>
      <c r="O42" s="85">
        <f t="shared" si="21"/>
        <v>5.3470367991807262</v>
      </c>
      <c r="P42" s="85">
        <f t="shared" si="21"/>
        <v>1.9078063858632235</v>
      </c>
      <c r="Q42" s="85">
        <f t="shared" si="21"/>
        <v>0</v>
      </c>
      <c r="R42" s="85">
        <f t="shared" si="21"/>
        <v>0</v>
      </c>
      <c r="S42" s="166">
        <f t="shared" si="25"/>
        <v>62.725519895445629</v>
      </c>
      <c r="T42" s="149"/>
      <c r="U42" s="211" t="s">
        <v>17</v>
      </c>
      <c r="V42" s="110">
        <f t="shared" si="22"/>
        <v>21.528142673158584</v>
      </c>
      <c r="W42" s="110">
        <f t="shared" si="22"/>
        <v>0</v>
      </c>
      <c r="X42" s="110">
        <f t="shared" si="22"/>
        <v>0</v>
      </c>
      <c r="Y42" s="110">
        <f t="shared" si="22"/>
        <v>0.29460216824977048</v>
      </c>
      <c r="Z42" s="110">
        <f t="shared" si="22"/>
        <v>33.647931868993318</v>
      </c>
      <c r="AA42" s="110">
        <f t="shared" si="22"/>
        <v>4.320987257686296</v>
      </c>
      <c r="AB42" s="110">
        <f t="shared" si="22"/>
        <v>1.9078063858632235</v>
      </c>
      <c r="AC42" s="111">
        <f t="shared" si="22"/>
        <v>1.0260495414944308</v>
      </c>
      <c r="AD42" s="110">
        <f t="shared" si="22"/>
        <v>0</v>
      </c>
      <c r="AE42" s="110">
        <f t="shared" si="22"/>
        <v>0</v>
      </c>
      <c r="AF42" s="110">
        <f t="shared" si="22"/>
        <v>0</v>
      </c>
      <c r="AG42" s="110">
        <f t="shared" si="22"/>
        <v>0</v>
      </c>
      <c r="AH42" s="110">
        <f t="shared" si="22"/>
        <v>1.0260495414944308</v>
      </c>
      <c r="AI42" s="214">
        <f t="shared" si="26"/>
        <v>62.725519895445629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1007.8415701407341</v>
      </c>
      <c r="C43" s="63">
        <f t="shared" si="23"/>
        <v>970.78545663840885</v>
      </c>
      <c r="D43" s="63">
        <f t="shared" si="23"/>
        <v>1761.0945273604912</v>
      </c>
      <c r="E43" s="63">
        <f t="shared" si="23"/>
        <v>36.833840662614641</v>
      </c>
      <c r="F43" s="375">
        <v>0</v>
      </c>
      <c r="G43" s="63">
        <f t="shared" si="20"/>
        <v>0.27341667979132978</v>
      </c>
      <c r="H43" s="63">
        <f t="shared" si="20"/>
        <v>0</v>
      </c>
      <c r="I43" s="154">
        <f t="shared" si="24"/>
        <v>3776.8288114820398</v>
      </c>
      <c r="J43" s="149"/>
      <c r="K43" s="169" t="s">
        <v>139</v>
      </c>
      <c r="L43" s="63">
        <f t="shared" si="21"/>
        <v>1007.8415701407341</v>
      </c>
      <c r="M43" s="63">
        <f t="shared" si="21"/>
        <v>970.78545663840885</v>
      </c>
      <c r="N43" s="63">
        <f t="shared" si="21"/>
        <v>1761.0945273604912</v>
      </c>
      <c r="O43" s="63">
        <f t="shared" si="21"/>
        <v>36.833840662614641</v>
      </c>
      <c r="P43" s="63">
        <f t="shared" si="21"/>
        <v>10.439776031039484</v>
      </c>
      <c r="Q43" s="63">
        <f t="shared" si="21"/>
        <v>0.27341667979132978</v>
      </c>
      <c r="R43" s="63">
        <f t="shared" si="21"/>
        <v>0</v>
      </c>
      <c r="S43" s="158">
        <f t="shared" si="25"/>
        <v>3787.2685875130792</v>
      </c>
      <c r="T43" s="149"/>
      <c r="U43" s="215" t="s">
        <v>139</v>
      </c>
      <c r="V43" s="105">
        <f t="shared" si="22"/>
        <v>1000.9499184148835</v>
      </c>
      <c r="W43" s="105">
        <f t="shared" si="22"/>
        <v>5.1902499624401672</v>
      </c>
      <c r="X43" s="105">
        <f t="shared" si="22"/>
        <v>0.27341667979132978</v>
      </c>
      <c r="Y43" s="105">
        <f t="shared" si="22"/>
        <v>970.78545663840885</v>
      </c>
      <c r="Z43" s="105">
        <f t="shared" si="22"/>
        <v>1577.9936315817959</v>
      </c>
      <c r="AA43" s="105">
        <f t="shared" si="22"/>
        <v>22.322613442434136</v>
      </c>
      <c r="AB43" s="105">
        <f t="shared" si="22"/>
        <v>10.439776031039484</v>
      </c>
      <c r="AC43" s="106">
        <f t="shared" si="22"/>
        <v>199.31352476228602</v>
      </c>
      <c r="AD43" s="105">
        <f t="shared" si="22"/>
        <v>1.7014017634103145</v>
      </c>
      <c r="AE43" s="105">
        <f t="shared" si="22"/>
        <v>0</v>
      </c>
      <c r="AF43" s="105">
        <f t="shared" si="22"/>
        <v>0</v>
      </c>
      <c r="AG43" s="105">
        <f t="shared" si="22"/>
        <v>183.10089577869519</v>
      </c>
      <c r="AH43" s="105">
        <f t="shared" si="22"/>
        <v>14.511227220180508</v>
      </c>
      <c r="AI43" s="210">
        <f t="shared" si="26"/>
        <v>3787.2685875130792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259.69420072864335</v>
      </c>
      <c r="C44" s="60">
        <f t="shared" si="23"/>
        <v>229.50639696428385</v>
      </c>
      <c r="D44" s="60">
        <f t="shared" si="23"/>
        <v>501.43528096080524</v>
      </c>
      <c r="E44" s="60">
        <f t="shared" si="23"/>
        <v>3775.2212837489697</v>
      </c>
      <c r="F44" s="375">
        <v>0</v>
      </c>
      <c r="G44" s="60">
        <f t="shared" si="20"/>
        <v>380.96104268379185</v>
      </c>
      <c r="H44" s="60">
        <f t="shared" si="20"/>
        <v>25.551451290302314</v>
      </c>
      <c r="I44" s="162">
        <f t="shared" si="24"/>
        <v>5172.3696563767953</v>
      </c>
      <c r="J44" s="149"/>
      <c r="K44" s="163" t="s">
        <v>25</v>
      </c>
      <c r="L44" s="85">
        <f t="shared" si="21"/>
        <v>259.69420072864335</v>
      </c>
      <c r="M44" s="85">
        <f t="shared" si="21"/>
        <v>229.50639696428385</v>
      </c>
      <c r="N44" s="85">
        <f t="shared" si="21"/>
        <v>501.43528096080524</v>
      </c>
      <c r="O44" s="85">
        <f t="shared" si="21"/>
        <v>3775.2212837489697</v>
      </c>
      <c r="P44" s="85">
        <f t="shared" si="21"/>
        <v>15.55985603502282</v>
      </c>
      <c r="Q44" s="85">
        <f t="shared" si="21"/>
        <v>380.96104268379185</v>
      </c>
      <c r="R44" s="85">
        <f t="shared" si="21"/>
        <v>25.551451290302314</v>
      </c>
      <c r="S44" s="166">
        <f t="shared" si="25"/>
        <v>5187.929512411818</v>
      </c>
      <c r="T44" s="149"/>
      <c r="U44" s="211" t="s">
        <v>25</v>
      </c>
      <c r="V44" s="110">
        <f t="shared" si="22"/>
        <v>60.098156756696248</v>
      </c>
      <c r="W44" s="110">
        <f t="shared" si="22"/>
        <v>197.55470562385574</v>
      </c>
      <c r="X44" s="110">
        <f t="shared" si="22"/>
        <v>380.96104268379185</v>
      </c>
      <c r="Y44" s="110">
        <f t="shared" si="22"/>
        <v>229.50639696428385</v>
      </c>
      <c r="Z44" s="110">
        <f t="shared" si="22"/>
        <v>484.38086315165322</v>
      </c>
      <c r="AA44" s="110">
        <f t="shared" si="22"/>
        <v>3735.2355057503901</v>
      </c>
      <c r="AB44" s="110">
        <f t="shared" si="22"/>
        <v>15.55985603502282</v>
      </c>
      <c r="AC44" s="111">
        <f t="shared" si="22"/>
        <v>84.632985446125403</v>
      </c>
      <c r="AD44" s="110">
        <f t="shared" si="22"/>
        <v>2.0413383480913265</v>
      </c>
      <c r="AE44" s="110">
        <f t="shared" si="22"/>
        <v>25.206537451152087</v>
      </c>
      <c r="AF44" s="110">
        <f t="shared" si="22"/>
        <v>25.551451290302314</v>
      </c>
      <c r="AG44" s="110">
        <f t="shared" si="22"/>
        <v>17.054417809151953</v>
      </c>
      <c r="AH44" s="110">
        <f t="shared" si="22"/>
        <v>14.779240547427701</v>
      </c>
      <c r="AI44" s="214">
        <f t="shared" si="26"/>
        <v>5187.9295124118198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121.98778346663092</v>
      </c>
      <c r="C45" s="63">
        <f t="shared" si="23"/>
        <v>16.206634831743141</v>
      </c>
      <c r="D45" s="63">
        <f t="shared" si="23"/>
        <v>221.08750886617668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359.28192716455072</v>
      </c>
      <c r="J45" s="149"/>
      <c r="K45" s="169" t="s">
        <v>24</v>
      </c>
      <c r="L45" s="63">
        <f t="shared" si="21"/>
        <v>121.98778346663092</v>
      </c>
      <c r="M45" s="63">
        <f t="shared" si="21"/>
        <v>16.206634831743141</v>
      </c>
      <c r="N45" s="63">
        <f t="shared" si="21"/>
        <v>221.08750886617668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359.28192716455072</v>
      </c>
      <c r="T45" s="149"/>
      <c r="U45" s="215" t="s">
        <v>24</v>
      </c>
      <c r="V45" s="105">
        <f t="shared" si="22"/>
        <v>121.50533049157968</v>
      </c>
      <c r="W45" s="105">
        <f t="shared" si="22"/>
        <v>2.7120982707250142E-2</v>
      </c>
      <c r="X45" s="105">
        <f t="shared" si="22"/>
        <v>0</v>
      </c>
      <c r="Y45" s="105">
        <f t="shared" si="22"/>
        <v>16.206634831743141</v>
      </c>
      <c r="Z45" s="105">
        <f t="shared" si="22"/>
        <v>60.134670025044741</v>
      </c>
      <c r="AA45" s="105">
        <f t="shared" si="22"/>
        <v>0</v>
      </c>
      <c r="AB45" s="105">
        <f t="shared" si="22"/>
        <v>0</v>
      </c>
      <c r="AC45" s="106">
        <f t="shared" si="22"/>
        <v>161.40817083347594</v>
      </c>
      <c r="AD45" s="105">
        <f t="shared" si="22"/>
        <v>0.45533199234397115</v>
      </c>
      <c r="AE45" s="105">
        <f t="shared" si="22"/>
        <v>0</v>
      </c>
      <c r="AF45" s="105">
        <f t="shared" si="22"/>
        <v>0</v>
      </c>
      <c r="AG45" s="105">
        <f t="shared" si="22"/>
        <v>160.95283884113195</v>
      </c>
      <c r="AH45" s="105">
        <f t="shared" si="22"/>
        <v>0</v>
      </c>
      <c r="AI45" s="210">
        <f t="shared" si="26"/>
        <v>359.28192716455072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1.0166300038029483</v>
      </c>
      <c r="C46" s="60">
        <f t="shared" si="23"/>
        <v>5.2023568853834055E-3</v>
      </c>
      <c r="D46" s="60">
        <f t="shared" si="23"/>
        <v>0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1.0218323606883317</v>
      </c>
      <c r="J46" s="149"/>
      <c r="K46" s="163" t="s">
        <v>60</v>
      </c>
      <c r="L46" s="85">
        <f t="shared" si="21"/>
        <v>1.0166300038029483</v>
      </c>
      <c r="M46" s="85">
        <f t="shared" si="21"/>
        <v>5.2023568853834055E-3</v>
      </c>
      <c r="N46" s="85">
        <f t="shared" si="21"/>
        <v>0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1.0218323606883317</v>
      </c>
      <c r="T46" s="149"/>
      <c r="U46" s="211" t="s">
        <v>60</v>
      </c>
      <c r="V46" s="110">
        <f t="shared" si="22"/>
        <v>1.0166300038029483</v>
      </c>
      <c r="W46" s="110">
        <f t="shared" si="22"/>
        <v>0</v>
      </c>
      <c r="X46" s="110">
        <f t="shared" si="22"/>
        <v>0</v>
      </c>
      <c r="Y46" s="110">
        <f t="shared" si="22"/>
        <v>5.2023568853834055E-3</v>
      </c>
      <c r="Z46" s="110">
        <f t="shared" si="22"/>
        <v>0</v>
      </c>
      <c r="AA46" s="110">
        <f t="shared" si="22"/>
        <v>0</v>
      </c>
      <c r="AB46" s="110">
        <f t="shared" si="22"/>
        <v>0</v>
      </c>
      <c r="AC46" s="111">
        <f t="shared" si="22"/>
        <v>0</v>
      </c>
      <c r="AD46" s="110">
        <f t="shared" si="22"/>
        <v>0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1.0218323606883317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297.61458715231049</v>
      </c>
      <c r="C47" s="63">
        <f t="shared" si="23"/>
        <v>3671.5038454082942</v>
      </c>
      <c r="D47" s="63">
        <f t="shared" si="23"/>
        <v>1609.2192905266904</v>
      </c>
      <c r="E47" s="63">
        <f t="shared" si="23"/>
        <v>11.778389603387891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5590.1161126906827</v>
      </c>
      <c r="J47" s="149"/>
      <c r="K47" s="169" t="s">
        <v>22</v>
      </c>
      <c r="L47" s="63">
        <f t="shared" si="21"/>
        <v>297.61458715231049</v>
      </c>
      <c r="M47" s="63">
        <f t="shared" si="21"/>
        <v>3671.5038454082942</v>
      </c>
      <c r="N47" s="63">
        <f t="shared" si="21"/>
        <v>1609.2192905266904</v>
      </c>
      <c r="O47" s="63">
        <f t="shared" si="21"/>
        <v>11.778389603387891</v>
      </c>
      <c r="P47" s="63">
        <f t="shared" si="21"/>
        <v>85.44028224697891</v>
      </c>
      <c r="Q47" s="63">
        <f t="shared" si="21"/>
        <v>0</v>
      </c>
      <c r="R47" s="63">
        <f t="shared" si="21"/>
        <v>0</v>
      </c>
      <c r="S47" s="158">
        <f t="shared" si="25"/>
        <v>5675.5563949376619</v>
      </c>
      <c r="T47" s="149"/>
      <c r="U47" s="215" t="s">
        <v>22</v>
      </c>
      <c r="V47" s="105">
        <f t="shared" si="22"/>
        <v>297.61458715231049</v>
      </c>
      <c r="W47" s="105">
        <f t="shared" si="22"/>
        <v>0</v>
      </c>
      <c r="X47" s="105">
        <f t="shared" si="22"/>
        <v>0</v>
      </c>
      <c r="Y47" s="105">
        <f t="shared" si="22"/>
        <v>3671.5038454082942</v>
      </c>
      <c r="Z47" s="105">
        <f t="shared" si="22"/>
        <v>888.55367988957198</v>
      </c>
      <c r="AA47" s="105">
        <f t="shared" si="22"/>
        <v>0</v>
      </c>
      <c r="AB47" s="105">
        <f t="shared" si="22"/>
        <v>85.44028224697891</v>
      </c>
      <c r="AC47" s="106">
        <f t="shared" si="22"/>
        <v>732.44400024050617</v>
      </c>
      <c r="AD47" s="105">
        <f t="shared" si="22"/>
        <v>0</v>
      </c>
      <c r="AE47" s="105">
        <f t="shared" si="22"/>
        <v>0</v>
      </c>
      <c r="AF47" s="105">
        <f t="shared" si="22"/>
        <v>0</v>
      </c>
      <c r="AG47" s="105">
        <f t="shared" si="22"/>
        <v>720.66561063711822</v>
      </c>
      <c r="AH47" s="105">
        <f t="shared" si="22"/>
        <v>11.778389603387891</v>
      </c>
      <c r="AI47" s="210">
        <f t="shared" si="26"/>
        <v>5675.5563949376619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19.516788980836825</v>
      </c>
      <c r="C48" s="60">
        <f t="shared" si="23"/>
        <v>6.9992253955962404E-4</v>
      </c>
      <c r="D48" s="60">
        <f t="shared" si="23"/>
        <v>919.69354392888056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939.21103283225693</v>
      </c>
      <c r="J48" s="149"/>
      <c r="K48" s="163" t="s">
        <v>21</v>
      </c>
      <c r="L48" s="85">
        <f t="shared" si="21"/>
        <v>19.516788980836825</v>
      </c>
      <c r="M48" s="85">
        <f t="shared" si="21"/>
        <v>6.9992253955962404E-4</v>
      </c>
      <c r="N48" s="85">
        <f t="shared" si="21"/>
        <v>919.69354392888056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939.21103283225693</v>
      </c>
      <c r="T48" s="149"/>
      <c r="U48" s="211" t="s">
        <v>61</v>
      </c>
      <c r="V48" s="110">
        <f t="shared" si="22"/>
        <v>19.516788980836825</v>
      </c>
      <c r="W48" s="110">
        <f t="shared" si="22"/>
        <v>0</v>
      </c>
      <c r="X48" s="110">
        <f t="shared" si="22"/>
        <v>0</v>
      </c>
      <c r="Y48" s="110">
        <f t="shared" si="22"/>
        <v>6.9992253955962404E-4</v>
      </c>
      <c r="Z48" s="110">
        <f t="shared" si="22"/>
        <v>917.30796335007824</v>
      </c>
      <c r="AA48" s="110">
        <f t="shared" si="22"/>
        <v>0</v>
      </c>
      <c r="AB48" s="110">
        <f t="shared" si="22"/>
        <v>0</v>
      </c>
      <c r="AC48" s="111">
        <f t="shared" si="22"/>
        <v>2.3855805788023434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2.3855805788023434</v>
      </c>
      <c r="AH48" s="110">
        <f t="shared" si="22"/>
        <v>0</v>
      </c>
      <c r="AI48" s="214">
        <f t="shared" si="26"/>
        <v>939.21103283225693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2.7636110482465517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2.7636110482465517</v>
      </c>
      <c r="J49" s="149"/>
      <c r="K49" s="171" t="s">
        <v>64</v>
      </c>
      <c r="L49" s="63">
        <f t="shared" ref="L49:R53" si="29">L127+L153+L179+L205+L231+L257+L283+L309+L335+L361+L387+L413+L439</f>
        <v>2.7636110482465517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2.7636110482465517</v>
      </c>
      <c r="T49" s="149"/>
      <c r="U49" s="216" t="s">
        <v>62</v>
      </c>
      <c r="V49" s="105">
        <f t="shared" ref="V49:AH53" si="30">V127+V153+V179+V205+V231+V257+V283+V309+V335+V361+V387+V413+V439</f>
        <v>2.3911994161319066</v>
      </c>
      <c r="W49" s="105">
        <f t="shared" si="30"/>
        <v>2.4877315653630376E-2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0.34753431646101457</v>
      </c>
      <c r="AD49" s="105">
        <f t="shared" si="30"/>
        <v>0.34753431646101457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2.7636110482465517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2.7636110482465517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2.7636110482465517</v>
      </c>
      <c r="J50" s="149"/>
      <c r="K50" s="176" t="s">
        <v>23</v>
      </c>
      <c r="L50" s="88">
        <f t="shared" si="29"/>
        <v>2.7636110482465517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2.7636110482465517</v>
      </c>
      <c r="T50" s="149"/>
      <c r="U50" s="217" t="s">
        <v>65</v>
      </c>
      <c r="V50" s="116">
        <f t="shared" si="30"/>
        <v>2.3911994161319066</v>
      </c>
      <c r="W50" s="116">
        <f t="shared" si="30"/>
        <v>2.4877315653630376E-2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0.34753431646101457</v>
      </c>
      <c r="AD50" s="116">
        <f t="shared" si="30"/>
        <v>0.34753431646101457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2.7636110482465517</v>
      </c>
      <c r="AJ50" s="141" t="str">
        <f t="shared" si="27"/>
        <v/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1806.4247190350982</v>
      </c>
      <c r="C54" s="195">
        <f t="shared" ref="C54:I54" si="32">SUM(C33:C49)</f>
        <v>4913.6108866154582</v>
      </c>
      <c r="D54" s="195">
        <f t="shared" si="32"/>
        <v>5552.1353789533114</v>
      </c>
      <c r="E54" s="195">
        <f t="shared" si="32"/>
        <v>4354.3803335581697</v>
      </c>
      <c r="F54" s="195">
        <f t="shared" si="32"/>
        <v>0</v>
      </c>
      <c r="G54" s="195">
        <f t="shared" si="32"/>
        <v>381.2344593635832</v>
      </c>
      <c r="H54" s="195">
        <f t="shared" si="32"/>
        <v>25.551451290302314</v>
      </c>
      <c r="I54" s="195">
        <f t="shared" si="32"/>
        <v>17033.337228815919</v>
      </c>
      <c r="J54" s="149"/>
      <c r="K54" s="196" t="s">
        <v>26</v>
      </c>
      <c r="L54" s="195">
        <f>SUM(L33:L49)</f>
        <v>1806.4247190350982</v>
      </c>
      <c r="M54" s="195">
        <f t="shared" ref="M54:S54" si="33">SUM(M33:M49)</f>
        <v>4913.6108866154582</v>
      </c>
      <c r="N54" s="195">
        <f t="shared" si="33"/>
        <v>5552.1353789533114</v>
      </c>
      <c r="O54" s="195">
        <f t="shared" si="33"/>
        <v>4354.3803335581697</v>
      </c>
      <c r="P54" s="195">
        <f t="shared" si="33"/>
        <v>1242.3375034083276</v>
      </c>
      <c r="Q54" s="195">
        <f t="shared" si="33"/>
        <v>381.2344593635832</v>
      </c>
      <c r="R54" s="197">
        <f t="shared" si="33"/>
        <v>25.551451290302314</v>
      </c>
      <c r="S54" s="198">
        <f t="shared" si="33"/>
        <v>18275.674732224245</v>
      </c>
      <c r="T54" s="149" t="str">
        <f>IF(ABS(S54-AI54)&gt;0.01,S54-AI54,"")</f>
        <v/>
      </c>
      <c r="U54" s="224" t="s">
        <v>63</v>
      </c>
      <c r="V54" s="225">
        <f>SUM(V33:V49)</f>
        <v>1598.5484664310982</v>
      </c>
      <c r="W54" s="225">
        <f t="shared" ref="W54:AH54" si="34">SUM(W33:W49)</f>
        <v>202.7969538846568</v>
      </c>
      <c r="X54" s="225">
        <f t="shared" si="34"/>
        <v>381.2344593635832</v>
      </c>
      <c r="Y54" s="225">
        <f t="shared" si="34"/>
        <v>4913.6108866154582</v>
      </c>
      <c r="Z54" s="225">
        <f t="shared" si="34"/>
        <v>4467.6707853525131</v>
      </c>
      <c r="AA54" s="225">
        <f t="shared" si="34"/>
        <v>4222.5953223624338</v>
      </c>
      <c r="AB54" s="225">
        <f t="shared" si="34"/>
        <v>1242.3375034083276</v>
      </c>
      <c r="AC54" s="225">
        <f t="shared" si="34"/>
        <v>1246.8803548061785</v>
      </c>
      <c r="AD54" s="226">
        <f t="shared" si="34"/>
        <v>5.0792987193430266</v>
      </c>
      <c r="AE54" s="226">
        <f t="shared" si="34"/>
        <v>25.206537451152087</v>
      </c>
      <c r="AF54" s="226">
        <f t="shared" si="34"/>
        <v>25.551451290302314</v>
      </c>
      <c r="AG54" s="226">
        <f t="shared" si="34"/>
        <v>1084.4645936007971</v>
      </c>
      <c r="AH54" s="226">
        <f t="shared" si="34"/>
        <v>106.57847374458409</v>
      </c>
      <c r="AI54" s="227">
        <f>SUM(V54:AC54)</f>
        <v>18275.674732224248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0.10605230758768185</v>
      </c>
      <c r="C55" s="78">
        <f t="shared" ref="C55:H55" si="35">IF($I54=0,"-",C54/$I54)</f>
        <v>0.28847024048246533</v>
      </c>
      <c r="D55" s="78">
        <f t="shared" si="35"/>
        <v>0.3259569927119485</v>
      </c>
      <c r="E55" s="78">
        <f t="shared" si="35"/>
        <v>0.2556387086725263</v>
      </c>
      <c r="F55" s="78">
        <f t="shared" si="35"/>
        <v>0</v>
      </c>
      <c r="G55" s="78">
        <f t="shared" si="35"/>
        <v>2.2381665685490857E-2</v>
      </c>
      <c r="H55" s="79">
        <f t="shared" si="35"/>
        <v>1.5000848598873502E-3</v>
      </c>
      <c r="I55" s="80">
        <f>SUM(B55:H55)</f>
        <v>1</v>
      </c>
      <c r="K55" s="55" t="s">
        <v>91</v>
      </c>
      <c r="L55" s="96">
        <f>IF($S54=0,"-",L54/$S54)</f>
        <v>9.8843120459457146E-2</v>
      </c>
      <c r="M55" s="96">
        <f t="shared" ref="M55:R55" si="36">IF($S54=0,"-",M54/$S54)</f>
        <v>0.26886071013025992</v>
      </c>
      <c r="N55" s="96">
        <f t="shared" si="36"/>
        <v>0.30379920086691037</v>
      </c>
      <c r="O55" s="96">
        <f t="shared" si="36"/>
        <v>0.23826098884767244</v>
      </c>
      <c r="P55" s="96">
        <f t="shared" si="36"/>
        <v>6.7977654538674798E-2</v>
      </c>
      <c r="Q55" s="96">
        <f t="shared" si="36"/>
        <v>2.086021254752245E-2</v>
      </c>
      <c r="R55" s="97">
        <f t="shared" si="36"/>
        <v>1.3981126095032317E-3</v>
      </c>
      <c r="S55" s="98">
        <f>SUM(L55:R55)</f>
        <v>1.0000000000000004</v>
      </c>
      <c r="U55" s="127" t="s">
        <v>91</v>
      </c>
      <c r="V55" s="128">
        <f>+V54/$AI54</f>
        <v>8.7468642873824345E-2</v>
      </c>
      <c r="W55" s="128">
        <f t="shared" ref="W55:AH55" si="37">+W54/$AI54</f>
        <v>1.1096550844553979E-2</v>
      </c>
      <c r="X55" s="128">
        <f t="shared" si="37"/>
        <v>2.0860212547522447E-2</v>
      </c>
      <c r="Y55" s="128">
        <f t="shared" si="37"/>
        <v>0.26886071013025986</v>
      </c>
      <c r="Z55" s="128">
        <f t="shared" si="37"/>
        <v>0.24445996390354741</v>
      </c>
      <c r="AA55" s="128">
        <f t="shared" si="37"/>
        <v>0.23105003696071588</v>
      </c>
      <c r="AB55" s="128">
        <f t="shared" si="37"/>
        <v>6.7977654538674784E-2</v>
      </c>
      <c r="AC55" s="128">
        <f t="shared" si="37"/>
        <v>6.8226228200901365E-2</v>
      </c>
      <c r="AD55" s="128">
        <f t="shared" si="37"/>
        <v>2.7792674107878743E-4</v>
      </c>
      <c r="AE55" s="128">
        <f t="shared" si="37"/>
        <v>1.3792397720182184E-3</v>
      </c>
      <c r="AF55" s="128">
        <f t="shared" si="37"/>
        <v>1.3981126095032315E-3</v>
      </c>
      <c r="AG55" s="128">
        <f t="shared" si="37"/>
        <v>5.9339236963362824E-2</v>
      </c>
      <c r="AH55" s="128">
        <f t="shared" si="37"/>
        <v>5.8317121149383091E-3</v>
      </c>
      <c r="AI55" s="129">
        <f>SUM(V55:AC55)</f>
        <v>1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5.5604244493024708E-2</v>
      </c>
      <c r="G59" s="381"/>
      <c r="H59" s="383"/>
      <c r="I59" s="154">
        <f>SUM(B59:H59)</f>
        <v>5.5604244493024708E-2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16443.076209607763</v>
      </c>
      <c r="G65" s="384"/>
      <c r="H65" s="386"/>
      <c r="I65" s="154">
        <f t="shared" si="39"/>
        <v>16443.076209607763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9168.7659024995355</v>
      </c>
      <c r="Q65" s="384"/>
      <c r="R65" s="391"/>
      <c r="S65" s="158">
        <f t="shared" si="41"/>
        <v>9168.7659024995355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4009.2517908327327</v>
      </c>
      <c r="G66" s="384"/>
      <c r="H66" s="386"/>
      <c r="I66" s="162">
        <f t="shared" si="39"/>
        <v>4009.2517908327327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1675.9899139647196</v>
      </c>
      <c r="Q66" s="384"/>
      <c r="R66" s="391"/>
      <c r="S66" s="166">
        <f t="shared" si="41"/>
        <v>1675.9899139647196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2051.6490756335083</v>
      </c>
      <c r="G67" s="384"/>
      <c r="H67" s="386"/>
      <c r="I67" s="154">
        <f t="shared" si="39"/>
        <v>2051.6490756335083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4.0052654364731959</v>
      </c>
      <c r="G68" s="384"/>
      <c r="H68" s="386"/>
      <c r="I68" s="162">
        <f t="shared" si="39"/>
        <v>4.0052654364731959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2.0974590506099724</v>
      </c>
      <c r="Q68" s="384"/>
      <c r="R68" s="391"/>
      <c r="S68" s="166">
        <f t="shared" si="41"/>
        <v>2.0974590506099724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74.43996676114719</v>
      </c>
      <c r="G69" s="384"/>
      <c r="H69" s="386"/>
      <c r="I69" s="154">
        <f t="shared" si="39"/>
        <v>74.43996676114719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64.000190730107704</v>
      </c>
      <c r="Q69" s="384"/>
      <c r="R69" s="391"/>
      <c r="S69" s="158">
        <f t="shared" si="41"/>
        <v>64.000190730107704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965.13226790879207</v>
      </c>
      <c r="G70" s="384"/>
      <c r="H70" s="386"/>
      <c r="I70" s="162">
        <f t="shared" si="39"/>
        <v>965.13226790879207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-3.0109039718916042E-14</v>
      </c>
      <c r="Q70" s="384"/>
      <c r="R70" s="391"/>
      <c r="S70" s="166">
        <f t="shared" si="41"/>
        <v>-3.0109039718916042E-14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1260.2208103984563</v>
      </c>
      <c r="G73" s="384"/>
      <c r="H73" s="386"/>
      <c r="I73" s="154">
        <f t="shared" si="39"/>
        <v>1260.2208103984563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725.67168620586403</v>
      </c>
      <c r="Q73" s="384"/>
      <c r="R73" s="391"/>
      <c r="S73" s="158">
        <f t="shared" si="41"/>
        <v>725.67168620586403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24807.830990823364</v>
      </c>
      <c r="G80" s="195">
        <f t="shared" si="42"/>
        <v>0</v>
      </c>
      <c r="H80" s="197">
        <f t="shared" si="42"/>
        <v>0</v>
      </c>
      <c r="I80" s="195">
        <f t="shared" si="42"/>
        <v>24807.830990823364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11636.525152450837</v>
      </c>
      <c r="Q80" s="195">
        <f t="shared" si="43"/>
        <v>0</v>
      </c>
      <c r="R80" s="197">
        <f t="shared" si="43"/>
        <v>0</v>
      </c>
      <c r="S80" s="198">
        <f t="shared" si="43"/>
        <v>11636.525152450837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0.53852951483254607</v>
      </c>
      <c r="C85" s="57">
        <f t="shared" si="46"/>
        <v>0</v>
      </c>
      <c r="D85" s="57">
        <f t="shared" si="46"/>
        <v>0.66518349473445026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1.2037130095669963</v>
      </c>
      <c r="J85" s="149"/>
      <c r="K85" s="203" t="s">
        <v>7</v>
      </c>
      <c r="L85" s="57">
        <f t="shared" ref="L85:R100" si="47">L579+L605+L631</f>
        <v>0.53852951483254607</v>
      </c>
      <c r="M85" s="57">
        <f t="shared" si="47"/>
        <v>0</v>
      </c>
      <c r="N85" s="57">
        <f t="shared" si="47"/>
        <v>0.66518349473445026</v>
      </c>
      <c r="O85" s="57">
        <f t="shared" si="47"/>
        <v>0</v>
      </c>
      <c r="P85" s="57">
        <f t="shared" si="47"/>
        <v>5.5604244493024708E-2</v>
      </c>
      <c r="Q85" s="57">
        <f t="shared" si="47"/>
        <v>0</v>
      </c>
      <c r="R85" s="57">
        <f t="shared" si="47"/>
        <v>0</v>
      </c>
      <c r="S85" s="205">
        <f>SUM(L85:R85)</f>
        <v>1.259317254060021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4.6017741474902492</v>
      </c>
      <c r="C86" s="60">
        <f t="shared" si="46"/>
        <v>0</v>
      </c>
      <c r="D86" s="60">
        <f t="shared" si="46"/>
        <v>0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4.6017741474902492</v>
      </c>
      <c r="J86" s="149"/>
      <c r="K86" s="163" t="s">
        <v>8</v>
      </c>
      <c r="L86" s="85">
        <f t="shared" si="47"/>
        <v>4.6017741474902492</v>
      </c>
      <c r="M86" s="85">
        <f t="shared" si="47"/>
        <v>0</v>
      </c>
      <c r="N86" s="85">
        <f t="shared" si="47"/>
        <v>0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4.6017741474902492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1.048479111653273</v>
      </c>
      <c r="C87" s="63">
        <f t="shared" si="46"/>
        <v>0</v>
      </c>
      <c r="D87" s="63">
        <f t="shared" si="46"/>
        <v>7.5601579669458142E-5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1.0485547132329425</v>
      </c>
      <c r="J87" s="149"/>
      <c r="K87" s="169" t="s">
        <v>10</v>
      </c>
      <c r="L87" s="63">
        <f t="shared" si="47"/>
        <v>1.048479111653273</v>
      </c>
      <c r="M87" s="63">
        <f t="shared" si="47"/>
        <v>0</v>
      </c>
      <c r="N87" s="63">
        <f t="shared" si="47"/>
        <v>7.5601579669458142E-5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1.0485547132329425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21.135008845720431</v>
      </c>
      <c r="C89" s="63">
        <f t="shared" si="46"/>
        <v>2.5599736984671715</v>
      </c>
      <c r="D89" s="63">
        <f t="shared" si="46"/>
        <v>0.55198644477942471</v>
      </c>
      <c r="E89" s="63">
        <f t="shared" si="46"/>
        <v>1.2310865064017893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25.478055495368814</v>
      </c>
      <c r="J89" s="149"/>
      <c r="K89" s="169" t="s">
        <v>16</v>
      </c>
      <c r="L89" s="63">
        <f t="shared" si="47"/>
        <v>21.135008845720431</v>
      </c>
      <c r="M89" s="63">
        <f t="shared" si="47"/>
        <v>2.5599736984671715</v>
      </c>
      <c r="N89" s="63">
        <f t="shared" si="47"/>
        <v>0.55198644477942471</v>
      </c>
      <c r="O89" s="63">
        <f t="shared" si="47"/>
        <v>1.2310865064017893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25.478055495368814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3338.4293584051084</v>
      </c>
      <c r="C90" s="60">
        <f t="shared" si="46"/>
        <v>8.4269020406249453</v>
      </c>
      <c r="D90" s="60">
        <f t="shared" si="46"/>
        <v>349.15472553123692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3696.0109859769705</v>
      </c>
      <c r="J90" s="149"/>
      <c r="K90" s="163" t="s">
        <v>15</v>
      </c>
      <c r="L90" s="85">
        <f t="shared" si="47"/>
        <v>3338.4293584051084</v>
      </c>
      <c r="M90" s="85">
        <f t="shared" si="47"/>
        <v>8.4269020406249453</v>
      </c>
      <c r="N90" s="85">
        <f t="shared" si="47"/>
        <v>349.15472553123692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3696.0109859769705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0.24090965246432178</v>
      </c>
      <c r="D91" s="63">
        <f t="shared" si="46"/>
        <v>0.29311323134951883</v>
      </c>
      <c r="E91" s="63">
        <f t="shared" si="46"/>
        <v>148.42553370474451</v>
      </c>
      <c r="F91" s="63">
        <f t="shared" si="46"/>
        <v>461.77758624044611</v>
      </c>
      <c r="G91" s="63">
        <f t="shared" si="46"/>
        <v>0</v>
      </c>
      <c r="H91" s="63">
        <f t="shared" si="46"/>
        <v>0</v>
      </c>
      <c r="I91" s="154">
        <f t="shared" si="48"/>
        <v>610.73714282900448</v>
      </c>
      <c r="J91" s="149"/>
      <c r="K91" s="169" t="s">
        <v>58</v>
      </c>
      <c r="L91" s="63">
        <f t="shared" si="47"/>
        <v>0</v>
      </c>
      <c r="M91" s="63">
        <f t="shared" si="47"/>
        <v>0.24090965246432178</v>
      </c>
      <c r="N91" s="63">
        <f t="shared" si="47"/>
        <v>0.29311323134951883</v>
      </c>
      <c r="O91" s="63">
        <f t="shared" si="47"/>
        <v>148.42553370474451</v>
      </c>
      <c r="P91" s="63">
        <f t="shared" si="47"/>
        <v>6632.8486924394747</v>
      </c>
      <c r="Q91" s="63">
        <f t="shared" si="47"/>
        <v>0</v>
      </c>
      <c r="R91" s="63">
        <f t="shared" si="47"/>
        <v>0</v>
      </c>
      <c r="S91" s="158">
        <f t="shared" si="49"/>
        <v>6781.8082490280331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4.1533149561397177E-2</v>
      </c>
      <c r="E92" s="60">
        <f t="shared" si="46"/>
        <v>10.395559323510644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10.437092473072042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4.1533149561397177E-2</v>
      </c>
      <c r="O92" s="85">
        <f t="shared" si="47"/>
        <v>10.395559323510644</v>
      </c>
      <c r="P92" s="85">
        <f t="shared" si="47"/>
        <v>2307.5112950677876</v>
      </c>
      <c r="Q92" s="85">
        <f t="shared" si="47"/>
        <v>0</v>
      </c>
      <c r="R92" s="85">
        <f t="shared" si="47"/>
        <v>0</v>
      </c>
      <c r="S92" s="166">
        <f t="shared" si="49"/>
        <v>2317.9483875408596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2051.6490756335083</v>
      </c>
      <c r="Q93" s="63">
        <f t="shared" si="47"/>
        <v>0</v>
      </c>
      <c r="R93" s="63">
        <f t="shared" si="47"/>
        <v>0</v>
      </c>
      <c r="S93" s="158">
        <f t="shared" si="49"/>
        <v>2051.6490756335083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121.87626100058384</v>
      </c>
      <c r="C94" s="60">
        <f t="shared" si="46"/>
        <v>8.8588966283367113E-2</v>
      </c>
      <c r="D94" s="60">
        <f t="shared" si="46"/>
        <v>6.9648183763399523</v>
      </c>
      <c r="E94" s="60">
        <f t="shared" si="46"/>
        <v>0.57553963795157748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129.50520798115875</v>
      </c>
      <c r="J94" s="149"/>
      <c r="K94" s="163" t="s">
        <v>17</v>
      </c>
      <c r="L94" s="85">
        <f t="shared" si="47"/>
        <v>121.87626100058384</v>
      </c>
      <c r="M94" s="85">
        <f t="shared" si="47"/>
        <v>8.8588966283367113E-2</v>
      </c>
      <c r="N94" s="85">
        <f t="shared" si="47"/>
        <v>6.9648183763399523</v>
      </c>
      <c r="O94" s="85">
        <f t="shared" si="47"/>
        <v>0.57553963795157748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129.50520798115875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2366.786657563207</v>
      </c>
      <c r="C95" s="63">
        <f t="shared" si="46"/>
        <v>74.463520230407369</v>
      </c>
      <c r="D95" s="63">
        <f t="shared" si="46"/>
        <v>249.00673800815932</v>
      </c>
      <c r="E95" s="63">
        <f t="shared" si="46"/>
        <v>11.435463600500366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2701.6923794022741</v>
      </c>
      <c r="J95" s="149"/>
      <c r="K95" s="169" t="s">
        <v>139</v>
      </c>
      <c r="L95" s="63">
        <f t="shared" si="47"/>
        <v>2366.786657563207</v>
      </c>
      <c r="M95" s="63">
        <f t="shared" si="47"/>
        <v>74.463520230407369</v>
      </c>
      <c r="N95" s="63">
        <f t="shared" si="47"/>
        <v>249.00673800815932</v>
      </c>
      <c r="O95" s="63">
        <f t="shared" si="47"/>
        <v>11.435463600500366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2701.6923794022741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1467.6935415866517</v>
      </c>
      <c r="C96" s="60">
        <f t="shared" si="46"/>
        <v>0.10322610333928554</v>
      </c>
      <c r="D96" s="60">
        <f t="shared" si="46"/>
        <v>1989.2693051309293</v>
      </c>
      <c r="E96" s="60">
        <f t="shared" si="46"/>
        <v>1783.3903659544985</v>
      </c>
      <c r="F96" s="60">
        <f t="shared" si="46"/>
        <v>0</v>
      </c>
      <c r="G96" s="60">
        <f t="shared" si="46"/>
        <v>1258.1751770746284</v>
      </c>
      <c r="H96" s="60">
        <f t="shared" si="46"/>
        <v>0.78200744894230023</v>
      </c>
      <c r="I96" s="162">
        <f t="shared" si="48"/>
        <v>6499.4136232989904</v>
      </c>
      <c r="J96" s="149"/>
      <c r="K96" s="163" t="s">
        <v>25</v>
      </c>
      <c r="L96" s="85">
        <f t="shared" si="47"/>
        <v>1467.6935415866517</v>
      </c>
      <c r="M96" s="85">
        <f t="shared" si="47"/>
        <v>0.10322610333928554</v>
      </c>
      <c r="N96" s="85">
        <f t="shared" si="47"/>
        <v>1989.2693051309293</v>
      </c>
      <c r="O96" s="85">
        <f t="shared" si="47"/>
        <v>1783.3903659544985</v>
      </c>
      <c r="P96" s="85">
        <f t="shared" si="47"/>
        <v>949.57241187376928</v>
      </c>
      <c r="Q96" s="85">
        <f t="shared" si="47"/>
        <v>1258.1751770746284</v>
      </c>
      <c r="R96" s="85">
        <f t="shared" si="47"/>
        <v>0.78200744894230023</v>
      </c>
      <c r="S96" s="166">
        <f t="shared" si="49"/>
        <v>7448.9860351727593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3575.6962207386505</v>
      </c>
      <c r="C97" s="63">
        <f t="shared" si="46"/>
        <v>7.7188354047613315</v>
      </c>
      <c r="D97" s="63">
        <f t="shared" si="46"/>
        <v>262.49109307419485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3845.9061492176065</v>
      </c>
      <c r="J97" s="149"/>
      <c r="K97" s="169" t="s">
        <v>24</v>
      </c>
      <c r="L97" s="63">
        <f t="shared" si="47"/>
        <v>3575.6962207386505</v>
      </c>
      <c r="M97" s="63">
        <f t="shared" si="47"/>
        <v>7.7188354047613315</v>
      </c>
      <c r="N97" s="63">
        <f t="shared" si="47"/>
        <v>262.49109307419485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3845.9061492176065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2718.9300823013464</v>
      </c>
      <c r="C98" s="60">
        <f t="shared" si="46"/>
        <v>5.0647746032967769</v>
      </c>
      <c r="D98" s="60">
        <f t="shared" si="46"/>
        <v>330.79044441064099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3054.7853013152844</v>
      </c>
      <c r="J98" s="149"/>
      <c r="K98" s="163" t="s">
        <v>60</v>
      </c>
      <c r="L98" s="85">
        <f t="shared" si="47"/>
        <v>2718.9300823013464</v>
      </c>
      <c r="M98" s="85">
        <f t="shared" si="47"/>
        <v>5.0647746032967769</v>
      </c>
      <c r="N98" s="85">
        <f t="shared" si="47"/>
        <v>330.79044441064099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3054.7853013152844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1248.8954097030587</v>
      </c>
      <c r="C99" s="63">
        <f t="shared" si="46"/>
        <v>0</v>
      </c>
      <c r="D99" s="63">
        <f t="shared" si="46"/>
        <v>195.15618020604236</v>
      </c>
      <c r="E99" s="63">
        <f t="shared" si="46"/>
        <v>0.80745198341124058</v>
      </c>
      <c r="F99" s="63">
        <f t="shared" si="46"/>
        <v>32.488237385781026</v>
      </c>
      <c r="G99" s="63">
        <f t="shared" si="46"/>
        <v>0</v>
      </c>
      <c r="H99" s="63">
        <f t="shared" si="46"/>
        <v>0</v>
      </c>
      <c r="I99" s="154">
        <f t="shared" si="48"/>
        <v>1477.3472792782934</v>
      </c>
      <c r="J99" s="149"/>
      <c r="K99" s="169" t="s">
        <v>22</v>
      </c>
      <c r="L99" s="63">
        <f t="shared" si="47"/>
        <v>1248.8954097030587</v>
      </c>
      <c r="M99" s="63">
        <f t="shared" si="47"/>
        <v>0</v>
      </c>
      <c r="N99" s="63">
        <f t="shared" si="47"/>
        <v>195.15618020604236</v>
      </c>
      <c r="O99" s="63">
        <f t="shared" si="47"/>
        <v>0.80745198341124058</v>
      </c>
      <c r="P99" s="63">
        <f t="shared" si="47"/>
        <v>481.59707933139418</v>
      </c>
      <c r="Q99" s="63">
        <f t="shared" si="47"/>
        <v>0</v>
      </c>
      <c r="R99" s="63">
        <f t="shared" si="47"/>
        <v>0</v>
      </c>
      <c r="S99" s="158">
        <f t="shared" si="49"/>
        <v>1926.4561212239064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1254.8407967445812</v>
      </c>
      <c r="C101" s="63">
        <f t="shared" si="50"/>
        <v>0</v>
      </c>
      <c r="D101" s="63">
        <f t="shared" si="50"/>
        <v>328.91637251059262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1583.7571692551737</v>
      </c>
      <c r="J101" s="149"/>
      <c r="K101" s="171" t="s">
        <v>64</v>
      </c>
      <c r="L101" s="63">
        <f t="shared" ref="L101:R105" si="51">L595+L621+L647</f>
        <v>1254.8407967445812</v>
      </c>
      <c r="M101" s="63">
        <f t="shared" si="51"/>
        <v>0</v>
      </c>
      <c r="N101" s="63">
        <f t="shared" si="51"/>
        <v>328.91637251059262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1583.7571692551737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1254.8407967445812</v>
      </c>
      <c r="C102" s="65">
        <f t="shared" si="50"/>
        <v>0</v>
      </c>
      <c r="D102" s="65">
        <f t="shared" si="50"/>
        <v>328.91637251059262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1583.7571692551737</v>
      </c>
      <c r="J102" s="149"/>
      <c r="K102" s="176" t="s">
        <v>23</v>
      </c>
      <c r="L102" s="88">
        <f t="shared" si="51"/>
        <v>1254.8407967445812</v>
      </c>
      <c r="M102" s="88">
        <f t="shared" si="51"/>
        <v>0</v>
      </c>
      <c r="N102" s="88">
        <f t="shared" si="51"/>
        <v>328.91637251059262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1583.7571692551737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16120.472119662885</v>
      </c>
      <c r="C106" s="195">
        <f t="shared" ref="C106:I106" si="52">SUM(C85:C101)</f>
        <v>98.666730699644575</v>
      </c>
      <c r="D106" s="195">
        <f t="shared" si="52"/>
        <v>3713.3015691701412</v>
      </c>
      <c r="E106" s="195">
        <f t="shared" si="52"/>
        <v>1956.2610007110186</v>
      </c>
      <c r="F106" s="195">
        <f t="shared" si="52"/>
        <v>494.26582362622713</v>
      </c>
      <c r="G106" s="195">
        <f t="shared" si="52"/>
        <v>1258.1751770746284</v>
      </c>
      <c r="H106" s="195">
        <f t="shared" si="52"/>
        <v>0.78200744894230023</v>
      </c>
      <c r="I106" s="195">
        <f t="shared" si="52"/>
        <v>23641.92442839349</v>
      </c>
      <c r="J106" s="149"/>
      <c r="K106" s="196" t="s">
        <v>26</v>
      </c>
      <c r="L106" s="195">
        <f>SUM(L85:L101)</f>
        <v>16120.472119662885</v>
      </c>
      <c r="M106" s="195">
        <f t="shared" ref="M106:S106" si="53">SUM(M85:M101)</f>
        <v>98.666730699644575</v>
      </c>
      <c r="N106" s="195">
        <f t="shared" si="53"/>
        <v>3713.3015691701412</v>
      </c>
      <c r="O106" s="195">
        <f t="shared" si="53"/>
        <v>1956.2610007110186</v>
      </c>
      <c r="P106" s="195">
        <f t="shared" si="53"/>
        <v>12423.234158590427</v>
      </c>
      <c r="Q106" s="195">
        <f t="shared" si="53"/>
        <v>1258.1751770746284</v>
      </c>
      <c r="R106" s="197">
        <f t="shared" si="53"/>
        <v>0.78200744894230023</v>
      </c>
      <c r="S106" s="198">
        <f t="shared" si="53"/>
        <v>35570.89276335769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0.68185955709690504</v>
      </c>
      <c r="C107" s="78">
        <f t="shared" ref="C107:H107" si="54">IF($I106=0,"-",C106/$I106)</f>
        <v>4.173379836251729E-3</v>
      </c>
      <c r="D107" s="78">
        <f t="shared" si="54"/>
        <v>0.15706426862233511</v>
      </c>
      <c r="E107" s="78">
        <f t="shared" si="54"/>
        <v>8.274542144976943E-2</v>
      </c>
      <c r="F107" s="78">
        <f t="shared" si="54"/>
        <v>2.0906327872050191E-2</v>
      </c>
      <c r="G107" s="78">
        <f t="shared" si="54"/>
        <v>5.3217967974027724E-2</v>
      </c>
      <c r="H107" s="79">
        <f t="shared" si="54"/>
        <v>3.3077148660670134E-5</v>
      </c>
      <c r="I107" s="80">
        <f>SUM(B107:H107)</f>
        <v>0.99999999999999989</v>
      </c>
      <c r="K107" s="55" t="s">
        <v>91</v>
      </c>
      <c r="L107" s="96">
        <f t="shared" ref="L107:R107" si="55">IF($S106=0,"-",L106/$S106)</f>
        <v>0.45319278959084536</v>
      </c>
      <c r="M107" s="96">
        <f t="shared" si="55"/>
        <v>2.7738052951339813E-3</v>
      </c>
      <c r="N107" s="96">
        <f t="shared" si="55"/>
        <v>0.1043915763901009</v>
      </c>
      <c r="O107" s="96">
        <f t="shared" si="55"/>
        <v>5.4996117576396719E-2</v>
      </c>
      <c r="P107" s="96">
        <f t="shared" si="55"/>
        <v>0.34925280737929232</v>
      </c>
      <c r="Q107" s="96">
        <f t="shared" si="55"/>
        <v>3.5370919291930189E-2</v>
      </c>
      <c r="R107" s="97">
        <f t="shared" si="55"/>
        <v>2.1984476300461659E-5</v>
      </c>
      <c r="S107" s="98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2.2544532324820135E-2</v>
      </c>
      <c r="F117" s="375"/>
      <c r="G117" s="156">
        <v>0</v>
      </c>
      <c r="H117" s="168">
        <v>0</v>
      </c>
      <c r="I117" s="154">
        <f t="shared" si="56"/>
        <v>2.2544532324820135E-2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2.2544532324820135E-2</v>
      </c>
      <c r="P117" s="156">
        <v>0.23603982085025638</v>
      </c>
      <c r="Q117" s="156">
        <v>0</v>
      </c>
      <c r="R117" s="157">
        <v>0</v>
      </c>
      <c r="S117" s="158">
        <f t="shared" si="57"/>
        <v>0.2585843531750765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1.8276976267435202E-3</v>
      </c>
      <c r="AB117" s="207">
        <v>0.23603982085025638</v>
      </c>
      <c r="AC117" s="208">
        <v>2.0716834698076614E-2</v>
      </c>
      <c r="AD117" s="207">
        <v>0</v>
      </c>
      <c r="AE117" s="207">
        <v>0</v>
      </c>
      <c r="AF117" s="207">
        <v>0</v>
      </c>
      <c r="AG117" s="207">
        <v>0</v>
      </c>
      <c r="AH117" s="207">
        <v>2.0716834698076614E-2</v>
      </c>
      <c r="AI117" s="210">
        <f t="shared" si="58"/>
        <v>0.2585843531750765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0.87463028397690945</v>
      </c>
      <c r="C121" s="156">
        <v>0.26507057179652799</v>
      </c>
      <c r="D121" s="156">
        <v>11.378862616162179</v>
      </c>
      <c r="E121" s="156">
        <v>0.23246958978292695</v>
      </c>
      <c r="F121" s="375"/>
      <c r="G121" s="156">
        <v>0</v>
      </c>
      <c r="H121" s="168">
        <v>0</v>
      </c>
      <c r="I121" s="154">
        <f t="shared" si="56"/>
        <v>12.751033061718543</v>
      </c>
      <c r="J121" s="149"/>
      <c r="K121" s="169" t="s">
        <v>139</v>
      </c>
      <c r="L121" s="156">
        <v>0.87463028397690945</v>
      </c>
      <c r="M121" s="156">
        <v>0.26507057179652799</v>
      </c>
      <c r="N121" s="156">
        <v>11.378862616162179</v>
      </c>
      <c r="O121" s="156">
        <v>0.23246958978292695</v>
      </c>
      <c r="P121" s="156">
        <v>1.9100113765480248E-3</v>
      </c>
      <c r="Q121" s="156">
        <v>0</v>
      </c>
      <c r="R121" s="157">
        <v>0</v>
      </c>
      <c r="S121" s="158">
        <f t="shared" si="57"/>
        <v>12.752943073095091</v>
      </c>
      <c r="U121" s="215" t="s">
        <v>139</v>
      </c>
      <c r="V121" s="207">
        <v>0.87294720716778818</v>
      </c>
      <c r="W121" s="207">
        <v>0</v>
      </c>
      <c r="X121" s="207">
        <v>0</v>
      </c>
      <c r="Y121" s="207">
        <v>0.26507057179652799</v>
      </c>
      <c r="Z121" s="207">
        <v>11.378862616162179</v>
      </c>
      <c r="AA121" s="207">
        <v>0.19452483890036545</v>
      </c>
      <c r="AB121" s="207">
        <v>1.9100113765480248E-3</v>
      </c>
      <c r="AC121" s="208">
        <v>3.9627827691682785E-2</v>
      </c>
      <c r="AD121" s="207">
        <v>1.6830768091212972E-3</v>
      </c>
      <c r="AE121" s="207">
        <v>0</v>
      </c>
      <c r="AF121" s="207">
        <v>0</v>
      </c>
      <c r="AG121" s="207">
        <v>0</v>
      </c>
      <c r="AH121" s="207">
        <v>3.7944750882561488E-2</v>
      </c>
      <c r="AI121" s="210">
        <f t="shared" si="58"/>
        <v>12.752943073095093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0.23363106906484724</v>
      </c>
      <c r="C122" s="160">
        <v>1.4446402663133177E-2</v>
      </c>
      <c r="D122" s="160">
        <v>3.1958772380535234</v>
      </c>
      <c r="E122" s="160">
        <v>4.6102398899401198</v>
      </c>
      <c r="F122" s="375"/>
      <c r="G122" s="160">
        <v>0.30096032427320424</v>
      </c>
      <c r="H122" s="161">
        <v>3.4560293391395548E-3</v>
      </c>
      <c r="I122" s="162">
        <f t="shared" si="56"/>
        <v>8.358610953333967</v>
      </c>
      <c r="J122" s="149"/>
      <c r="K122" s="163" t="s">
        <v>25</v>
      </c>
      <c r="L122" s="164">
        <v>0.23363106906484724</v>
      </c>
      <c r="M122" s="164">
        <v>1.4446402663133177E-2</v>
      </c>
      <c r="N122" s="164">
        <v>3.1958772380535234</v>
      </c>
      <c r="O122" s="164">
        <v>4.6102398899401198</v>
      </c>
      <c r="P122" s="164">
        <v>8.5584912086571552E-5</v>
      </c>
      <c r="Q122" s="164">
        <v>0.30096032427320424</v>
      </c>
      <c r="R122" s="165">
        <v>3.4560293391395548E-3</v>
      </c>
      <c r="S122" s="166">
        <f t="shared" si="57"/>
        <v>8.3586965382460541</v>
      </c>
      <c r="U122" s="211" t="s">
        <v>25</v>
      </c>
      <c r="V122" s="212">
        <v>0.12444478033577627</v>
      </c>
      <c r="W122" s="212">
        <v>0.10793612916729184</v>
      </c>
      <c r="X122" s="212">
        <v>0.30096032427320424</v>
      </c>
      <c r="Y122" s="212">
        <v>1.4446402663133177E-2</v>
      </c>
      <c r="Z122" s="212">
        <v>3.1958772380535234</v>
      </c>
      <c r="AA122" s="212">
        <v>4.5975215019465505</v>
      </c>
      <c r="AB122" s="212">
        <v>8.5584912086571552E-5</v>
      </c>
      <c r="AC122" s="213">
        <v>1.7424576894487974E-2</v>
      </c>
      <c r="AD122" s="212">
        <v>1.2501595617791363E-3</v>
      </c>
      <c r="AE122" s="212">
        <v>0</v>
      </c>
      <c r="AF122" s="212">
        <v>3.4560293391395548E-3</v>
      </c>
      <c r="AG122" s="212">
        <v>0</v>
      </c>
      <c r="AH122" s="212">
        <v>1.2718387993569284E-2</v>
      </c>
      <c r="AI122" s="214">
        <f t="shared" si="58"/>
        <v>8.3586965382460541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4.2679600998718134E-3</v>
      </c>
      <c r="C125" s="156">
        <v>0</v>
      </c>
      <c r="D125" s="156">
        <v>8.6652523239821658E-3</v>
      </c>
      <c r="E125" s="156">
        <v>0</v>
      </c>
      <c r="F125" s="375"/>
      <c r="G125" s="156">
        <v>0</v>
      </c>
      <c r="H125" s="168">
        <v>0</v>
      </c>
      <c r="I125" s="154">
        <f t="shared" si="56"/>
        <v>1.2933212423853979E-2</v>
      </c>
      <c r="J125" s="149"/>
      <c r="K125" s="169" t="s">
        <v>22</v>
      </c>
      <c r="L125" s="156">
        <v>4.2679600998718134E-3</v>
      </c>
      <c r="M125" s="156">
        <v>0</v>
      </c>
      <c r="N125" s="156">
        <v>8.6652523239821658E-3</v>
      </c>
      <c r="O125" s="156">
        <v>0</v>
      </c>
      <c r="P125" s="156">
        <v>1.5185391975231595E-2</v>
      </c>
      <c r="Q125" s="156">
        <v>0</v>
      </c>
      <c r="R125" s="157">
        <v>0</v>
      </c>
      <c r="S125" s="158">
        <f t="shared" si="57"/>
        <v>2.8118604399085576E-2</v>
      </c>
      <c r="U125" s="215" t="s">
        <v>22</v>
      </c>
      <c r="V125" s="207">
        <v>4.2679600998718134E-3</v>
      </c>
      <c r="W125" s="207">
        <v>0</v>
      </c>
      <c r="X125" s="207">
        <v>0</v>
      </c>
      <c r="Y125" s="207">
        <v>0</v>
      </c>
      <c r="Z125" s="207">
        <v>8.6652523239821658E-3</v>
      </c>
      <c r="AA125" s="207">
        <v>0</v>
      </c>
      <c r="AB125" s="207">
        <v>1.5185391975231595E-2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2.8118604399085576E-2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1.1125293131416285</v>
      </c>
      <c r="C132" s="195">
        <f t="shared" ref="C132:I132" si="60">SUM(C111:C127)</f>
        <v>0.27951697445966117</v>
      </c>
      <c r="D132" s="195">
        <f t="shared" si="60"/>
        <v>14.583405106539685</v>
      </c>
      <c r="E132" s="195">
        <f t="shared" si="60"/>
        <v>4.8652540120478669</v>
      </c>
      <c r="F132" s="195">
        <f t="shared" si="60"/>
        <v>0</v>
      </c>
      <c r="G132" s="195">
        <f t="shared" si="60"/>
        <v>0.30096032427320424</v>
      </c>
      <c r="H132" s="197">
        <f t="shared" si="60"/>
        <v>3.4560293391395548E-3</v>
      </c>
      <c r="I132" s="154">
        <f t="shared" si="60"/>
        <v>21.145121759801185</v>
      </c>
      <c r="J132" s="149"/>
      <c r="K132" s="196" t="s">
        <v>26</v>
      </c>
      <c r="L132" s="195">
        <f>SUM(L111:L127)</f>
        <v>1.1125293131416285</v>
      </c>
      <c r="M132" s="195">
        <f t="shared" ref="M132:S132" si="61">SUM(M111:M127)</f>
        <v>0.27951697445966117</v>
      </c>
      <c r="N132" s="195">
        <f t="shared" si="61"/>
        <v>14.583405106539685</v>
      </c>
      <c r="O132" s="195">
        <f t="shared" si="61"/>
        <v>4.8652540120478669</v>
      </c>
      <c r="P132" s="195">
        <f t="shared" si="61"/>
        <v>0.25322080911412259</v>
      </c>
      <c r="Q132" s="195">
        <f t="shared" si="61"/>
        <v>0.30096032427320424</v>
      </c>
      <c r="R132" s="197">
        <f t="shared" si="61"/>
        <v>3.4560293391395548E-3</v>
      </c>
      <c r="S132" s="198">
        <f t="shared" si="61"/>
        <v>21.398342568915307</v>
      </c>
      <c r="T132" s="141" t="str">
        <f>IF(ABS(S132-AI132)&gt;0.01,S132-AI132,"")</f>
        <v/>
      </c>
      <c r="U132" s="224" t="s">
        <v>63</v>
      </c>
      <c r="V132" s="225">
        <f>SUM(V111:V127)</f>
        <v>1.0016599476034362</v>
      </c>
      <c r="W132" s="225">
        <f t="shared" ref="W132:AH132" si="62">SUM(W111:W127)</f>
        <v>0.10793612916729184</v>
      </c>
      <c r="X132" s="225">
        <f t="shared" si="62"/>
        <v>0.30096032427320424</v>
      </c>
      <c r="Y132" s="225">
        <f t="shared" si="62"/>
        <v>0.27951697445966117</v>
      </c>
      <c r="Z132" s="225">
        <f t="shared" si="62"/>
        <v>14.583405106539685</v>
      </c>
      <c r="AA132" s="225">
        <f t="shared" si="62"/>
        <v>4.7938740384736596</v>
      </c>
      <c r="AB132" s="225">
        <f t="shared" si="62"/>
        <v>0.25322080911412259</v>
      </c>
      <c r="AC132" s="225">
        <f t="shared" si="62"/>
        <v>7.7769239284247366E-2</v>
      </c>
      <c r="AD132" s="226">
        <f t="shared" si="62"/>
        <v>2.9332363709004333E-3</v>
      </c>
      <c r="AE132" s="226">
        <f t="shared" si="62"/>
        <v>0</v>
      </c>
      <c r="AF132" s="226">
        <f t="shared" si="62"/>
        <v>3.4560293391395548E-3</v>
      </c>
      <c r="AG132" s="226">
        <f t="shared" si="62"/>
        <v>0</v>
      </c>
      <c r="AH132" s="226">
        <f t="shared" si="62"/>
        <v>7.1379973574207389E-2</v>
      </c>
      <c r="AI132" s="227">
        <f>SUM(V132:AC132)</f>
        <v>21.398342568915307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>
        <f>IF($I132=0,"-",B132/$I132)</f>
        <v>5.2613994176976021E-2</v>
      </c>
      <c r="C133" s="78">
        <f t="shared" ref="C133:H133" si="63">IF($I132=0,"-",C132/$I132)</f>
        <v>1.3218981552097211E-2</v>
      </c>
      <c r="D133" s="78">
        <f t="shared" si="63"/>
        <v>0.6896817749361025</v>
      </c>
      <c r="E133" s="78">
        <f t="shared" si="63"/>
        <v>0.23008872057181343</v>
      </c>
      <c r="F133" s="78">
        <f t="shared" si="63"/>
        <v>0</v>
      </c>
      <c r="G133" s="78">
        <f t="shared" si="63"/>
        <v>1.4233085422348213E-2</v>
      </c>
      <c r="H133" s="79">
        <f t="shared" si="63"/>
        <v>1.6344334066261011E-4</v>
      </c>
      <c r="I133" s="80">
        <f>SUM(B133:H133)</f>
        <v>1</v>
      </c>
      <c r="J133" s="141"/>
      <c r="K133" s="55" t="s">
        <v>91</v>
      </c>
      <c r="L133" s="96">
        <f t="shared" ref="L133:R133" si="64">IF($S132=0,"-",L132/$S132)</f>
        <v>5.1991377816231643E-2</v>
      </c>
      <c r="M133" s="96">
        <f t="shared" si="64"/>
        <v>1.30625525579587E-2</v>
      </c>
      <c r="N133" s="96">
        <f t="shared" si="64"/>
        <v>0.68152031212569397</v>
      </c>
      <c r="O133" s="96">
        <f t="shared" si="64"/>
        <v>0.22736592782262804</v>
      </c>
      <c r="P133" s="96">
        <f t="shared" si="64"/>
        <v>1.183366460736863E-2</v>
      </c>
      <c r="Q133" s="96">
        <f t="shared" si="64"/>
        <v>1.4064655863132117E-2</v>
      </c>
      <c r="R133" s="97">
        <f t="shared" si="64"/>
        <v>1.6150920698690087E-4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4.5170437635153826</v>
      </c>
      <c r="C141" s="156">
        <v>5.8594583759657421</v>
      </c>
      <c r="D141" s="156">
        <v>0.91540954861479562</v>
      </c>
      <c r="E141" s="156">
        <v>0</v>
      </c>
      <c r="F141" s="375"/>
      <c r="G141" s="156">
        <v>0</v>
      </c>
      <c r="H141" s="168">
        <v>0</v>
      </c>
      <c r="I141" s="154">
        <f t="shared" si="65"/>
        <v>11.29191168809592</v>
      </c>
      <c r="J141" s="149"/>
      <c r="K141" s="169" t="s">
        <v>16</v>
      </c>
      <c r="L141" s="156">
        <v>4.5170437635153826</v>
      </c>
      <c r="M141" s="156">
        <v>5.8594583759657421</v>
      </c>
      <c r="N141" s="156">
        <v>0.91540954861479562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11.29191168809592</v>
      </c>
      <c r="U141" s="215" t="s">
        <v>16</v>
      </c>
      <c r="V141" s="207">
        <v>4.5170437635153826</v>
      </c>
      <c r="W141" s="207">
        <v>0</v>
      </c>
      <c r="X141" s="207">
        <v>0</v>
      </c>
      <c r="Y141" s="207">
        <v>5.8594583759657421</v>
      </c>
      <c r="Z141" s="207">
        <v>0.91540954861479562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11.29191168809592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1.9950254439641229E-3</v>
      </c>
      <c r="C142" s="160">
        <v>2.5879245718892063E-3</v>
      </c>
      <c r="D142" s="160">
        <v>4.0430543442708245E-4</v>
      </c>
      <c r="E142" s="160">
        <v>0</v>
      </c>
      <c r="F142" s="375"/>
      <c r="G142" s="160">
        <v>0</v>
      </c>
      <c r="H142" s="161">
        <v>0</v>
      </c>
      <c r="I142" s="162">
        <f t="shared" si="65"/>
        <v>4.9872554502804122E-3</v>
      </c>
      <c r="J142" s="149"/>
      <c r="K142" s="163" t="s">
        <v>15</v>
      </c>
      <c r="L142" s="164">
        <v>1.9950254439641229E-3</v>
      </c>
      <c r="M142" s="164">
        <v>2.5879245718892063E-3</v>
      </c>
      <c r="N142" s="164">
        <v>4.0430543442708245E-4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4.9872554502804122E-3</v>
      </c>
      <c r="U142" s="211" t="s">
        <v>57</v>
      </c>
      <c r="V142" s="212">
        <v>1.9950254439641229E-3</v>
      </c>
      <c r="W142" s="212">
        <v>0</v>
      </c>
      <c r="X142" s="212">
        <v>0</v>
      </c>
      <c r="Y142" s="212">
        <v>2.5879245718892063E-3</v>
      </c>
      <c r="Z142" s="212">
        <v>4.0430543442708245E-4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4.9872554502804122E-3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2.4928907231798428E-2</v>
      </c>
      <c r="F143" s="375"/>
      <c r="G143" s="156">
        <v>0</v>
      </c>
      <c r="H143" s="168">
        <v>0</v>
      </c>
      <c r="I143" s="154">
        <f t="shared" si="65"/>
        <v>2.4928907231798428E-2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2.4928907231798428E-2</v>
      </c>
      <c r="P143" s="156">
        <v>4.0014929896643441</v>
      </c>
      <c r="Q143" s="156">
        <v>0</v>
      </c>
      <c r="R143" s="157">
        <v>0</v>
      </c>
      <c r="S143" s="158">
        <f t="shared" si="66"/>
        <v>4.0264218968961423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2.4928907231798428E-2</v>
      </c>
      <c r="AB143" s="207">
        <v>4.0014929896643441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4.0264218968961423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0.13199117766697557</v>
      </c>
      <c r="Q144" s="164">
        <v>0</v>
      </c>
      <c r="R144" s="165">
        <v>0</v>
      </c>
      <c r="S144" s="166">
        <f t="shared" si="66"/>
        <v>0.13199117766697557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0.13199117766697557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0.13199117766697557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4.6606056901295151E-3</v>
      </c>
      <c r="C146" s="160">
        <v>4.6606056901295038E-4</v>
      </c>
      <c r="D146" s="160">
        <v>6.0587873971683671E-3</v>
      </c>
      <c r="E146" s="160">
        <v>1.864242276051705E-4</v>
      </c>
      <c r="F146" s="375"/>
      <c r="G146" s="160">
        <v>0</v>
      </c>
      <c r="H146" s="161">
        <v>0</v>
      </c>
      <c r="I146" s="162">
        <f t="shared" si="65"/>
        <v>1.1371877883916004E-2</v>
      </c>
      <c r="J146" s="149"/>
      <c r="K146" s="163" t="s">
        <v>17</v>
      </c>
      <c r="L146" s="164">
        <v>4.6606056901295151E-3</v>
      </c>
      <c r="M146" s="164">
        <v>4.6606056901295038E-4</v>
      </c>
      <c r="N146" s="164">
        <v>6.0587873971683671E-3</v>
      </c>
      <c r="O146" s="164">
        <v>1.864242276051705E-4</v>
      </c>
      <c r="P146" s="164">
        <v>0</v>
      </c>
      <c r="Q146" s="164">
        <v>0</v>
      </c>
      <c r="R146" s="165">
        <v>0</v>
      </c>
      <c r="S146" s="166">
        <f t="shared" si="66"/>
        <v>1.1371877883916004E-2</v>
      </c>
      <c r="U146" s="211" t="s">
        <v>17</v>
      </c>
      <c r="V146" s="212">
        <v>4.6606056901295151E-3</v>
      </c>
      <c r="W146" s="212">
        <v>0</v>
      </c>
      <c r="X146" s="212">
        <v>0</v>
      </c>
      <c r="Y146" s="212">
        <v>4.6606056901295038E-4</v>
      </c>
      <c r="Z146" s="212">
        <v>6.0587873971683671E-3</v>
      </c>
      <c r="AA146" s="212">
        <v>0</v>
      </c>
      <c r="AB146" s="212">
        <v>0</v>
      </c>
      <c r="AC146" s="213">
        <v>1.864242276051705E-4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1.864242276051705E-4</v>
      </c>
      <c r="AI146" s="214">
        <f t="shared" si="67"/>
        <v>1.1371877883916004E-2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3.3961477400795252</v>
      </c>
      <c r="C147" s="156">
        <v>21.586994690060376</v>
      </c>
      <c r="D147" s="156">
        <v>1.8589727604774418</v>
      </c>
      <c r="E147" s="156">
        <v>0</v>
      </c>
      <c r="F147" s="375"/>
      <c r="G147" s="156">
        <v>0</v>
      </c>
      <c r="H147" s="168">
        <v>0</v>
      </c>
      <c r="I147" s="154">
        <f t="shared" si="65"/>
        <v>26.842115190617342</v>
      </c>
      <c r="J147" s="149"/>
      <c r="K147" s="169" t="s">
        <v>139</v>
      </c>
      <c r="L147" s="156">
        <v>3.3961477400795252</v>
      </c>
      <c r="M147" s="156">
        <v>21.586994690060376</v>
      </c>
      <c r="N147" s="156">
        <v>1.8589727604774418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26.842115190617342</v>
      </c>
      <c r="U147" s="215" t="s">
        <v>139</v>
      </c>
      <c r="V147" s="207">
        <v>3.1985285955629403</v>
      </c>
      <c r="W147" s="207">
        <v>1.6480564310109729E-2</v>
      </c>
      <c r="X147" s="207">
        <v>0</v>
      </c>
      <c r="Y147" s="207">
        <v>21.586994690060376</v>
      </c>
      <c r="Z147" s="207">
        <v>1.8579098446033695</v>
      </c>
      <c r="AA147" s="207">
        <v>0</v>
      </c>
      <c r="AB147" s="207">
        <v>0</v>
      </c>
      <c r="AC147" s="208">
        <v>0.18220149608054723</v>
      </c>
      <c r="AD147" s="207">
        <v>0.18113858020647494</v>
      </c>
      <c r="AE147" s="207">
        <v>0</v>
      </c>
      <c r="AF147" s="207">
        <v>0</v>
      </c>
      <c r="AG147" s="207">
        <v>1.0629158740722235E-3</v>
      </c>
      <c r="AH147" s="207">
        <v>0</v>
      </c>
      <c r="AI147" s="210">
        <f t="shared" si="67"/>
        <v>26.842115190617346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0.79344310248673111</v>
      </c>
      <c r="C148" s="160">
        <v>0.11099982171520047</v>
      </c>
      <c r="D148" s="160">
        <v>6.1109450613836813</v>
      </c>
      <c r="E148" s="160">
        <v>23.08536625576561</v>
      </c>
      <c r="F148" s="375"/>
      <c r="G148" s="160">
        <v>1.7832628316340533</v>
      </c>
      <c r="H148" s="161">
        <v>0</v>
      </c>
      <c r="I148" s="162">
        <f t="shared" si="65"/>
        <v>31.884017072985277</v>
      </c>
      <c r="J148" s="149"/>
      <c r="K148" s="163" t="s">
        <v>25</v>
      </c>
      <c r="L148" s="164">
        <v>0.79344310248673111</v>
      </c>
      <c r="M148" s="164">
        <v>0.11099982171520047</v>
      </c>
      <c r="N148" s="164">
        <v>6.1109450613836813</v>
      </c>
      <c r="O148" s="164">
        <v>23.08536625576561</v>
      </c>
      <c r="P148" s="164">
        <v>9.29124553933675E-5</v>
      </c>
      <c r="Q148" s="164">
        <v>1.7832628316340533</v>
      </c>
      <c r="R148" s="165">
        <v>0</v>
      </c>
      <c r="S148" s="166">
        <f t="shared" si="66"/>
        <v>31.88410998544067</v>
      </c>
      <c r="U148" s="211" t="s">
        <v>25</v>
      </c>
      <c r="V148" s="212">
        <v>2.1343324365199007E-2</v>
      </c>
      <c r="W148" s="212">
        <v>0.77209977812153208</v>
      </c>
      <c r="X148" s="212">
        <v>1.7832628316340533</v>
      </c>
      <c r="Y148" s="212">
        <v>0.11099982171520047</v>
      </c>
      <c r="Z148" s="212">
        <v>6.1109450613836813</v>
      </c>
      <c r="AA148" s="212">
        <v>23.057007120412194</v>
      </c>
      <c r="AB148" s="212">
        <v>9.29124553933675E-5</v>
      </c>
      <c r="AC148" s="213">
        <v>2.8359135353418146E-2</v>
      </c>
      <c r="AD148" s="212">
        <v>0</v>
      </c>
      <c r="AE148" s="212">
        <v>2.8312415658608651E-2</v>
      </c>
      <c r="AF148" s="212">
        <v>0</v>
      </c>
      <c r="AG148" s="212">
        <v>0</v>
      </c>
      <c r="AH148" s="212">
        <v>4.6719694809494293E-5</v>
      </c>
      <c r="AI148" s="214">
        <f t="shared" si="67"/>
        <v>31.884109985440674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0.67540696725700566</v>
      </c>
      <c r="C149" s="156">
        <v>2.5207729601654401</v>
      </c>
      <c r="D149" s="156">
        <v>0.72233744130330146</v>
      </c>
      <c r="E149" s="156">
        <v>0</v>
      </c>
      <c r="F149" s="375"/>
      <c r="G149" s="156">
        <v>0</v>
      </c>
      <c r="H149" s="168">
        <v>0</v>
      </c>
      <c r="I149" s="154">
        <f t="shared" si="65"/>
        <v>3.9185173687257473</v>
      </c>
      <c r="J149" s="149"/>
      <c r="K149" s="169" t="s">
        <v>24</v>
      </c>
      <c r="L149" s="156">
        <v>0.67540696725700566</v>
      </c>
      <c r="M149" s="156">
        <v>2.5207729601654401</v>
      </c>
      <c r="N149" s="156">
        <v>0.72233744130330146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3.9185173687257473</v>
      </c>
      <c r="U149" s="215" t="s">
        <v>24</v>
      </c>
      <c r="V149" s="207">
        <v>0.66592322285043093</v>
      </c>
      <c r="W149" s="207">
        <v>0</v>
      </c>
      <c r="X149" s="207">
        <v>0</v>
      </c>
      <c r="Y149" s="207">
        <v>2.5207729601654401</v>
      </c>
      <c r="Z149" s="207">
        <v>0.72233744130330146</v>
      </c>
      <c r="AA149" s="207">
        <v>0</v>
      </c>
      <c r="AB149" s="207">
        <v>0</v>
      </c>
      <c r="AC149" s="208">
        <v>9.4837444065746981E-3</v>
      </c>
      <c r="AD149" s="207">
        <v>9.4837444065746981E-3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3.9185173687257469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2.5896856047550605E-2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2.5896856047550605E-2</v>
      </c>
      <c r="J151" s="149"/>
      <c r="K151" s="169" t="s">
        <v>22</v>
      </c>
      <c r="L151" s="156">
        <v>0</v>
      </c>
      <c r="M151" s="156">
        <v>2.5896856047550605E-2</v>
      </c>
      <c r="N151" s="156">
        <v>0</v>
      </c>
      <c r="O151" s="156">
        <v>0</v>
      </c>
      <c r="P151" s="156">
        <v>0.22177989427357531</v>
      </c>
      <c r="Q151" s="156">
        <v>0</v>
      </c>
      <c r="R151" s="157">
        <v>0</v>
      </c>
      <c r="S151" s="158">
        <f t="shared" si="66"/>
        <v>0.2476767503211259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2.5896856047550605E-2</v>
      </c>
      <c r="Z151" s="207">
        <v>0</v>
      </c>
      <c r="AA151" s="207">
        <v>0</v>
      </c>
      <c r="AB151" s="207">
        <v>0.22177989427357531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0.2476767503211259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5.4412716002144364E-3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5.4412716002144364E-3</v>
      </c>
      <c r="J153" s="149"/>
      <c r="K153" s="171" t="s">
        <v>64</v>
      </c>
      <c r="L153" s="156">
        <v>5.4412716002144364E-3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5.4412716002144364E-3</v>
      </c>
      <c r="U153" s="216" t="s">
        <v>62</v>
      </c>
      <c r="V153" s="207">
        <v>5.4412716002144364E-3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5.4412716002144364E-3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5.4412716002144364E-3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5.4412716002144364E-3</v>
      </c>
      <c r="J154" s="149"/>
      <c r="K154" s="176" t="s">
        <v>23</v>
      </c>
      <c r="L154" s="177">
        <v>5.4412716002144364E-3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5.4412716002144364E-3</v>
      </c>
      <c r="U154" s="217" t="s">
        <v>65</v>
      </c>
      <c r="V154" s="218">
        <v>5.4412716002144364E-3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5.4412716002144364E-3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9.3941384760729534</v>
      </c>
      <c r="C158" s="195">
        <f t="shared" ref="C158:I158" si="69">SUM(C137:C153)</f>
        <v>30.107176689095215</v>
      </c>
      <c r="D158" s="195">
        <f t="shared" si="69"/>
        <v>9.6141279046108146</v>
      </c>
      <c r="E158" s="195">
        <f t="shared" si="69"/>
        <v>23.110481587225014</v>
      </c>
      <c r="F158" s="195">
        <f t="shared" si="69"/>
        <v>0</v>
      </c>
      <c r="G158" s="195">
        <f t="shared" si="69"/>
        <v>1.7832628316340533</v>
      </c>
      <c r="H158" s="197">
        <f t="shared" si="69"/>
        <v>0</v>
      </c>
      <c r="I158" s="154">
        <f t="shared" si="69"/>
        <v>74.009187488638048</v>
      </c>
      <c r="J158" s="149"/>
      <c r="K158" s="196" t="s">
        <v>26</v>
      </c>
      <c r="L158" s="195">
        <f>SUM(L137:L153)</f>
        <v>9.3941384760729534</v>
      </c>
      <c r="M158" s="195">
        <f t="shared" ref="M158:S158" si="70">SUM(M137:M153)</f>
        <v>30.107176689095215</v>
      </c>
      <c r="N158" s="195">
        <f t="shared" si="70"/>
        <v>9.6141279046108146</v>
      </c>
      <c r="O158" s="195">
        <f t="shared" si="70"/>
        <v>23.110481587225014</v>
      </c>
      <c r="P158" s="195">
        <f t="shared" si="70"/>
        <v>4.355356974060288</v>
      </c>
      <c r="Q158" s="195">
        <f t="shared" si="70"/>
        <v>1.7832628316340533</v>
      </c>
      <c r="R158" s="197">
        <f t="shared" si="70"/>
        <v>0</v>
      </c>
      <c r="S158" s="198">
        <f t="shared" si="70"/>
        <v>78.364544462698333</v>
      </c>
      <c r="T158" s="141" t="str">
        <f>IF(ABS(S158-AI158)&gt;0.01,S158-AI158,"")</f>
        <v/>
      </c>
      <c r="U158" s="224" t="s">
        <v>63</v>
      </c>
      <c r="V158" s="225">
        <f>SUM(V137:V153)</f>
        <v>8.4149358090282611</v>
      </c>
      <c r="W158" s="225">
        <f t="shared" ref="W158:AH158" si="71">SUM(W137:W153)</f>
        <v>0.78858034243164177</v>
      </c>
      <c r="X158" s="225">
        <f t="shared" si="71"/>
        <v>1.7832628316340533</v>
      </c>
      <c r="Y158" s="225">
        <f t="shared" si="71"/>
        <v>30.107176689095215</v>
      </c>
      <c r="Z158" s="225">
        <f t="shared" si="71"/>
        <v>9.6130649887367436</v>
      </c>
      <c r="AA158" s="225">
        <f t="shared" si="71"/>
        <v>23.081936027643994</v>
      </c>
      <c r="AB158" s="225">
        <f t="shared" si="71"/>
        <v>4.355356974060288</v>
      </c>
      <c r="AC158" s="225">
        <f t="shared" si="71"/>
        <v>0.22023080006814524</v>
      </c>
      <c r="AD158" s="226">
        <f t="shared" si="71"/>
        <v>0.19062232461304965</v>
      </c>
      <c r="AE158" s="226">
        <f t="shared" si="71"/>
        <v>2.8312415658608651E-2</v>
      </c>
      <c r="AF158" s="226">
        <f t="shared" si="71"/>
        <v>0</v>
      </c>
      <c r="AG158" s="226">
        <f t="shared" si="71"/>
        <v>1.0629158740722235E-3</v>
      </c>
      <c r="AH158" s="226">
        <f t="shared" si="71"/>
        <v>2.3314392241466478E-4</v>
      </c>
      <c r="AI158" s="227">
        <f>SUM(V158:AC158)</f>
        <v>78.364544462698348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0.12693205796260296</v>
      </c>
      <c r="C159" s="78">
        <f t="shared" ref="C159:H159" si="72">IF($I158=0,"-",C158/$I158)</f>
        <v>0.40680323228406329</v>
      </c>
      <c r="D159" s="78">
        <f t="shared" si="72"/>
        <v>0.1299045190313268</v>
      </c>
      <c r="E159" s="78">
        <f t="shared" si="72"/>
        <v>0.31226503588859089</v>
      </c>
      <c r="F159" s="78">
        <f t="shared" si="72"/>
        <v>0</v>
      </c>
      <c r="G159" s="78">
        <f t="shared" si="72"/>
        <v>2.4095154833416073E-2</v>
      </c>
      <c r="H159" s="79">
        <f t="shared" si="72"/>
        <v>0</v>
      </c>
      <c r="I159" s="80">
        <f>SUM(B159:H159)</f>
        <v>1</v>
      </c>
      <c r="J159" s="141"/>
      <c r="K159" s="55" t="s">
        <v>91</v>
      </c>
      <c r="L159" s="96">
        <f t="shared" ref="L159:R159" si="73">IF($S158=0,"-",L158/$S158)</f>
        <v>0.1198774080865688</v>
      </c>
      <c r="M159" s="96">
        <f t="shared" si="73"/>
        <v>0.3841938582751066</v>
      </c>
      <c r="N159" s="96">
        <f t="shared" si="73"/>
        <v>0.12268466524663021</v>
      </c>
      <c r="O159" s="96">
        <f t="shared" si="73"/>
        <v>0.29490992062393273</v>
      </c>
      <c r="P159" s="96">
        <f t="shared" si="73"/>
        <v>5.5578157238359828E-2</v>
      </c>
      <c r="Q159" s="96">
        <f t="shared" si="73"/>
        <v>2.2755990529401849E-2</v>
      </c>
      <c r="R159" s="97">
        <f t="shared" si="73"/>
        <v>0</v>
      </c>
      <c r="S159" s="98">
        <f>SUM(L159:R159)</f>
        <v>1</v>
      </c>
      <c r="U159" s="127" t="s">
        <v>91</v>
      </c>
      <c r="V159" s="128">
        <f>+V158/$AI158</f>
        <v>0.10738192720604385</v>
      </c>
      <c r="W159" s="128">
        <f t="shared" ref="W159:AH159" si="74">+W158/$AI158</f>
        <v>1.0062973604178958E-2</v>
      </c>
      <c r="X159" s="128">
        <f t="shared" si="74"/>
        <v>2.2755990529401846E-2</v>
      </c>
      <c r="Y159" s="128">
        <f t="shared" si="74"/>
        <v>0.38419385827510655</v>
      </c>
      <c r="Z159" s="128">
        <f t="shared" si="74"/>
        <v>0.12267110151214594</v>
      </c>
      <c r="AA159" s="128">
        <f t="shared" si="74"/>
        <v>0.29454565436325653</v>
      </c>
      <c r="AB159" s="128">
        <f t="shared" si="74"/>
        <v>5.5578157238359821E-2</v>
      </c>
      <c r="AC159" s="128">
        <f t="shared" si="74"/>
        <v>2.8103372715064458E-3</v>
      </c>
      <c r="AD159" s="128">
        <f t="shared" si="74"/>
        <v>2.4325072763459526E-3</v>
      </c>
      <c r="AE159" s="128">
        <f t="shared" si="74"/>
        <v>3.6129114069035912E-4</v>
      </c>
      <c r="AF159" s="128">
        <f t="shared" si="74"/>
        <v>0</v>
      </c>
      <c r="AG159" s="128">
        <f t="shared" si="74"/>
        <v>1.3563734484262498E-5</v>
      </c>
      <c r="AH159" s="128">
        <f t="shared" si="74"/>
        <v>2.9751199858711828E-6</v>
      </c>
      <c r="AI159" s="129">
        <f>SUM(V159:AC159)</f>
        <v>1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75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</v>
      </c>
      <c r="C168" s="160">
        <v>0</v>
      </c>
      <c r="D168" s="160">
        <v>0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</v>
      </c>
      <c r="J168" s="149"/>
      <c r="K168" s="163" t="s">
        <v>15</v>
      </c>
      <c r="L168" s="164">
        <v>0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</v>
      </c>
      <c r="U168" s="211" t="s">
        <v>57</v>
      </c>
      <c r="V168" s="212">
        <v>0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0</v>
      </c>
      <c r="F169" s="375"/>
      <c r="G169" s="156">
        <v>0</v>
      </c>
      <c r="H169" s="168">
        <v>0</v>
      </c>
      <c r="I169" s="154">
        <f t="shared" si="75"/>
        <v>0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0</v>
      </c>
      <c r="P169" s="156">
        <v>0</v>
      </c>
      <c r="Q169" s="156">
        <v>0</v>
      </c>
      <c r="R169" s="157">
        <v>0</v>
      </c>
      <c r="S169" s="158">
        <f t="shared" si="76"/>
        <v>0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</v>
      </c>
      <c r="AB169" s="207">
        <v>0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77"/>
        <v>0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5">
        <v>0</v>
      </c>
      <c r="S170" s="166">
        <f t="shared" si="76"/>
        <v>0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0</v>
      </c>
      <c r="E172" s="160">
        <v>0</v>
      </c>
      <c r="F172" s="375"/>
      <c r="G172" s="160">
        <v>0</v>
      </c>
      <c r="H172" s="161">
        <v>0</v>
      </c>
      <c r="I172" s="162">
        <f t="shared" si="75"/>
        <v>0</v>
      </c>
      <c r="J172" s="149"/>
      <c r="K172" s="163" t="s">
        <v>17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0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0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0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59.931514998034423</v>
      </c>
      <c r="C173" s="156">
        <v>0</v>
      </c>
      <c r="D173" s="156">
        <v>689.85502039445623</v>
      </c>
      <c r="E173" s="156">
        <v>12.496864986725418</v>
      </c>
      <c r="F173" s="375"/>
      <c r="G173" s="156">
        <v>0</v>
      </c>
      <c r="H173" s="168">
        <v>0</v>
      </c>
      <c r="I173" s="154">
        <f t="shared" si="75"/>
        <v>762.28340037921612</v>
      </c>
      <c r="J173" s="149"/>
      <c r="K173" s="169" t="s">
        <v>139</v>
      </c>
      <c r="L173" s="156">
        <v>59.931514998034423</v>
      </c>
      <c r="M173" s="156">
        <v>0</v>
      </c>
      <c r="N173" s="156">
        <v>689.85502039445623</v>
      </c>
      <c r="O173" s="156">
        <v>12.496864986725418</v>
      </c>
      <c r="P173" s="156">
        <v>0</v>
      </c>
      <c r="Q173" s="156">
        <v>0</v>
      </c>
      <c r="R173" s="157">
        <v>0</v>
      </c>
      <c r="S173" s="158">
        <f t="shared" si="76"/>
        <v>762.28340037921612</v>
      </c>
      <c r="U173" s="215" t="s">
        <v>139</v>
      </c>
      <c r="V173" s="207">
        <v>59.931514998034423</v>
      </c>
      <c r="W173" s="207">
        <v>0</v>
      </c>
      <c r="X173" s="207">
        <v>0</v>
      </c>
      <c r="Y173" s="207">
        <v>0</v>
      </c>
      <c r="Z173" s="207">
        <v>547.03370626045159</v>
      </c>
      <c r="AA173" s="207">
        <v>12.496864986725418</v>
      </c>
      <c r="AB173" s="207">
        <v>0</v>
      </c>
      <c r="AC173" s="208">
        <v>142.82131413400458</v>
      </c>
      <c r="AD173" s="207">
        <v>0</v>
      </c>
      <c r="AE173" s="207">
        <v>0</v>
      </c>
      <c r="AF173" s="207">
        <v>0</v>
      </c>
      <c r="AG173" s="207">
        <v>142.82131413400458</v>
      </c>
      <c r="AH173" s="207">
        <v>0</v>
      </c>
      <c r="AI173" s="210">
        <f t="shared" si="77"/>
        <v>762.28340037921612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0.39144527249506211</v>
      </c>
      <c r="C174" s="160">
        <v>4.8667517248143645E-2</v>
      </c>
      <c r="D174" s="160">
        <v>1.9128133302346537</v>
      </c>
      <c r="E174" s="160">
        <v>8.7249671554294927</v>
      </c>
      <c r="F174" s="375"/>
      <c r="G174" s="160">
        <v>0.8020356141494881</v>
      </c>
      <c r="H174" s="161">
        <v>0</v>
      </c>
      <c r="I174" s="162">
        <f t="shared" si="75"/>
        <v>11.87992888955684</v>
      </c>
      <c r="J174" s="149"/>
      <c r="K174" s="163" t="s">
        <v>25</v>
      </c>
      <c r="L174" s="164">
        <v>0.39144527249506211</v>
      </c>
      <c r="M174" s="164">
        <v>4.8667517248143645E-2</v>
      </c>
      <c r="N174" s="164">
        <v>1.9128133302346537</v>
      </c>
      <c r="O174" s="164">
        <v>8.7249671554294927</v>
      </c>
      <c r="P174" s="164">
        <v>5.3453783567116993E-4</v>
      </c>
      <c r="Q174" s="164">
        <v>0.8020356141494881</v>
      </c>
      <c r="R174" s="165">
        <v>0</v>
      </c>
      <c r="S174" s="166">
        <f t="shared" si="76"/>
        <v>11.880463427392511</v>
      </c>
      <c r="U174" s="211" t="s">
        <v>25</v>
      </c>
      <c r="V174" s="212">
        <v>0.105938785448911</v>
      </c>
      <c r="W174" s="212">
        <v>0.28550648704615111</v>
      </c>
      <c r="X174" s="212">
        <v>0.8020356141494881</v>
      </c>
      <c r="Y174" s="212">
        <v>4.8667517248143645E-2</v>
      </c>
      <c r="Z174" s="212">
        <v>1.9128133302346537</v>
      </c>
      <c r="AA174" s="212">
        <v>8.7244617326782361</v>
      </c>
      <c r="AB174" s="212">
        <v>5.3453783567116993E-4</v>
      </c>
      <c r="AC174" s="213">
        <v>5.054227512563005E-4</v>
      </c>
      <c r="AD174" s="212">
        <v>0</v>
      </c>
      <c r="AE174" s="212">
        <v>0</v>
      </c>
      <c r="AF174" s="212">
        <v>0</v>
      </c>
      <c r="AG174" s="212">
        <v>0</v>
      </c>
      <c r="AH174" s="212">
        <v>5.054227512563005E-4</v>
      </c>
      <c r="AI174" s="214">
        <f t="shared" si="77"/>
        <v>11.880463427392511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0.69368497250452432</v>
      </c>
      <c r="F177" s="375"/>
      <c r="G177" s="156">
        <v>0</v>
      </c>
      <c r="H177" s="168">
        <v>0</v>
      </c>
      <c r="I177" s="154">
        <f t="shared" si="75"/>
        <v>0.69368497250452432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0.69368497250452432</v>
      </c>
      <c r="P177" s="156">
        <v>0</v>
      </c>
      <c r="Q177" s="156">
        <v>0</v>
      </c>
      <c r="R177" s="157">
        <v>0</v>
      </c>
      <c r="S177" s="158">
        <f t="shared" si="76"/>
        <v>0.69368497250452432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</v>
      </c>
      <c r="AC177" s="208">
        <v>0.69368497250452432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0.69368497250452432</v>
      </c>
      <c r="AI177" s="210">
        <f t="shared" si="77"/>
        <v>0.69368497250452432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60.322960270529485</v>
      </c>
      <c r="C184" s="195">
        <f t="shared" ref="C184:I184" si="79">SUM(C163:C179)</f>
        <v>4.8667517248143645E-2</v>
      </c>
      <c r="D184" s="195">
        <f t="shared" si="79"/>
        <v>691.76783372469083</v>
      </c>
      <c r="E184" s="195">
        <f t="shared" si="79"/>
        <v>21.915517114659433</v>
      </c>
      <c r="F184" s="195">
        <f t="shared" si="79"/>
        <v>0</v>
      </c>
      <c r="G184" s="195">
        <f t="shared" si="79"/>
        <v>0.8020356141494881</v>
      </c>
      <c r="H184" s="197">
        <f t="shared" si="79"/>
        <v>0</v>
      </c>
      <c r="I184" s="154">
        <f t="shared" si="79"/>
        <v>774.85701424127751</v>
      </c>
      <c r="J184" s="149"/>
      <c r="K184" s="196" t="s">
        <v>26</v>
      </c>
      <c r="L184" s="195">
        <f>SUM(L163:L179)</f>
        <v>60.322960270529485</v>
      </c>
      <c r="M184" s="195">
        <f t="shared" ref="M184:S184" si="80">SUM(M163:M179)</f>
        <v>4.8667517248143645E-2</v>
      </c>
      <c r="N184" s="195">
        <f t="shared" si="80"/>
        <v>691.76783372469083</v>
      </c>
      <c r="O184" s="195">
        <f t="shared" si="80"/>
        <v>21.915517114659433</v>
      </c>
      <c r="P184" s="195">
        <f t="shared" si="80"/>
        <v>5.3453783567116993E-4</v>
      </c>
      <c r="Q184" s="195">
        <f t="shared" si="80"/>
        <v>0.8020356141494881</v>
      </c>
      <c r="R184" s="197">
        <f t="shared" si="80"/>
        <v>0</v>
      </c>
      <c r="S184" s="198">
        <f t="shared" si="80"/>
        <v>774.85754877911324</v>
      </c>
      <c r="T184" s="141" t="str">
        <f>IF(ABS(S184-AI184)&gt;0.01,S184-AI184,"")</f>
        <v/>
      </c>
      <c r="U184" s="224" t="s">
        <v>63</v>
      </c>
      <c r="V184" s="225">
        <f>SUM(V163:V179)</f>
        <v>60.037453783483336</v>
      </c>
      <c r="W184" s="225">
        <f t="shared" ref="W184:AH184" si="81">SUM(W163:W179)</f>
        <v>0.28550648704615111</v>
      </c>
      <c r="X184" s="225">
        <f t="shared" si="81"/>
        <v>0.8020356141494881</v>
      </c>
      <c r="Y184" s="225">
        <f t="shared" si="81"/>
        <v>4.8667517248143645E-2</v>
      </c>
      <c r="Z184" s="225">
        <f t="shared" si="81"/>
        <v>548.94651959068619</v>
      </c>
      <c r="AA184" s="225">
        <f t="shared" si="81"/>
        <v>21.221326719403656</v>
      </c>
      <c r="AB184" s="225">
        <f t="shared" si="81"/>
        <v>5.3453783567116993E-4</v>
      </c>
      <c r="AC184" s="225">
        <f t="shared" si="81"/>
        <v>143.51550452926034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142.82131413400458</v>
      </c>
      <c r="AH184" s="226">
        <f t="shared" si="81"/>
        <v>0.69419039525578063</v>
      </c>
      <c r="AI184" s="227">
        <f>SUM(V184:AC184)</f>
        <v>774.8575487791129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7.7850440999874496E-2</v>
      </c>
      <c r="C185" s="78">
        <f t="shared" ref="C185:H185" si="82">IF($I184=0,"-",C184/$I184)</f>
        <v>6.2808384455031069E-5</v>
      </c>
      <c r="D185" s="78">
        <f t="shared" si="82"/>
        <v>0.89276837017737298</v>
      </c>
      <c r="E185" s="78">
        <f t="shared" si="82"/>
        <v>2.8283304805750017E-2</v>
      </c>
      <c r="F185" s="78">
        <f t="shared" si="82"/>
        <v>0</v>
      </c>
      <c r="G185" s="78">
        <f t="shared" si="82"/>
        <v>1.0350756325472814E-3</v>
      </c>
      <c r="H185" s="79">
        <f t="shared" si="82"/>
        <v>0</v>
      </c>
      <c r="I185" s="80">
        <f>SUM(B185:H185)</f>
        <v>0.99999999999999978</v>
      </c>
      <c r="J185" s="141"/>
      <c r="K185" s="55" t="s">
        <v>91</v>
      </c>
      <c r="L185" s="96">
        <f t="shared" ref="L185:R185" si="83">IF($S184=0,"-",L184/$S184)</f>
        <v>7.7850387294511089E-2</v>
      </c>
      <c r="M185" s="96">
        <f t="shared" si="83"/>
        <v>6.2808341126476105E-5</v>
      </c>
      <c r="N185" s="96">
        <f t="shared" si="83"/>
        <v>0.89276775429839872</v>
      </c>
      <c r="O185" s="96">
        <f t="shared" si="83"/>
        <v>2.8283285294426211E-2</v>
      </c>
      <c r="P185" s="96">
        <f t="shared" si="83"/>
        <v>6.8985304010189019E-7</v>
      </c>
      <c r="Q185" s="96">
        <f t="shared" si="83"/>
        <v>1.0350749184972095E-3</v>
      </c>
      <c r="R185" s="97">
        <f t="shared" si="83"/>
        <v>0</v>
      </c>
      <c r="S185" s="98">
        <f>SUM(L185:R185)</f>
        <v>0.99999999999999989</v>
      </c>
      <c r="U185" s="127" t="s">
        <v>91</v>
      </c>
      <c r="V185" s="128">
        <f>+V184/$AI184</f>
        <v>7.7481924100862173E-2</v>
      </c>
      <c r="W185" s="128">
        <f t="shared" ref="W185:AH185" si="84">+W184/$AI184</f>
        <v>3.6846319364895275E-4</v>
      </c>
      <c r="X185" s="128">
        <f t="shared" si="84"/>
        <v>1.0350749184972099E-3</v>
      </c>
      <c r="Y185" s="128">
        <f t="shared" si="84"/>
        <v>6.2808341126476132E-5</v>
      </c>
      <c r="Z185" s="128">
        <f t="shared" si="84"/>
        <v>0.70844830828017558</v>
      </c>
      <c r="AA185" s="128">
        <f t="shared" si="84"/>
        <v>2.7387391079612723E-2</v>
      </c>
      <c r="AB185" s="128">
        <f t="shared" si="84"/>
        <v>6.8985304010189051E-7</v>
      </c>
      <c r="AC185" s="128">
        <f t="shared" si="84"/>
        <v>0.18521534023303685</v>
      </c>
      <c r="AD185" s="128">
        <f t="shared" si="84"/>
        <v>0</v>
      </c>
      <c r="AE185" s="128">
        <f t="shared" si="84"/>
        <v>0</v>
      </c>
      <c r="AF185" s="128">
        <f t="shared" si="84"/>
        <v>0</v>
      </c>
      <c r="AG185" s="128">
        <f t="shared" si="84"/>
        <v>0.18431944601822337</v>
      </c>
      <c r="AH185" s="128">
        <f t="shared" si="84"/>
        <v>8.9589421481350514E-4</v>
      </c>
      <c r="AI185" s="129">
        <f>SUM(V185:AC185)</f>
        <v>1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441.40962679114165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441.40962679114165</v>
      </c>
      <c r="J190" s="149"/>
      <c r="K190" s="163" t="s">
        <v>8</v>
      </c>
      <c r="L190" s="164">
        <v>0</v>
      </c>
      <c r="M190" s="164">
        <v>0</v>
      </c>
      <c r="N190" s="164">
        <v>441.40962679114165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441.40962679114165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441.40962679114165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441.40962679114165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3.5945228055378982E-2</v>
      </c>
      <c r="E191" s="156">
        <v>0</v>
      </c>
      <c r="F191" s="375"/>
      <c r="G191" s="156">
        <v>0</v>
      </c>
      <c r="H191" s="168">
        <v>0</v>
      </c>
      <c r="I191" s="154">
        <f t="shared" si="85"/>
        <v>3.5945228055378982E-2</v>
      </c>
      <c r="J191" s="149"/>
      <c r="K191" s="169" t="s">
        <v>10</v>
      </c>
      <c r="L191" s="156">
        <v>0</v>
      </c>
      <c r="M191" s="156">
        <v>0</v>
      </c>
      <c r="N191" s="156">
        <v>3.5945228055378982E-2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3.5945228055378982E-2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3.5945228055378982E-2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3.5945228055378982E-2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0</v>
      </c>
      <c r="E192" s="160">
        <v>0</v>
      </c>
      <c r="F192" s="375"/>
      <c r="G192" s="160">
        <v>0</v>
      </c>
      <c r="H192" s="161">
        <v>0</v>
      </c>
      <c r="I192" s="162">
        <f t="shared" si="85"/>
        <v>0</v>
      </c>
      <c r="J192" s="149"/>
      <c r="K192" s="163" t="s">
        <v>56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0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0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0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0.16692237750279912</v>
      </c>
      <c r="C193" s="156">
        <v>6.2374822262087133E-2</v>
      </c>
      <c r="D193" s="156">
        <v>21.875097384597346</v>
      </c>
      <c r="E193" s="156">
        <v>0</v>
      </c>
      <c r="F193" s="375"/>
      <c r="G193" s="156">
        <v>0</v>
      </c>
      <c r="H193" s="168">
        <v>0</v>
      </c>
      <c r="I193" s="154">
        <f t="shared" si="85"/>
        <v>22.104394584362232</v>
      </c>
      <c r="J193" s="149"/>
      <c r="K193" s="169" t="s">
        <v>16</v>
      </c>
      <c r="L193" s="156">
        <v>0.16692237750279912</v>
      </c>
      <c r="M193" s="156">
        <v>6.2374822262087133E-2</v>
      </c>
      <c r="N193" s="156">
        <v>21.875097384597346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22.104394584362232</v>
      </c>
      <c r="U193" s="215" t="s">
        <v>16</v>
      </c>
      <c r="V193" s="207">
        <v>0.16692237750279912</v>
      </c>
      <c r="W193" s="207">
        <v>0</v>
      </c>
      <c r="X193" s="207">
        <v>0</v>
      </c>
      <c r="Y193" s="207">
        <v>6.2374822262087133E-2</v>
      </c>
      <c r="Z193" s="207">
        <v>21.569847428699905</v>
      </c>
      <c r="AA193" s="207">
        <v>0</v>
      </c>
      <c r="AB193" s="207">
        <v>0</v>
      </c>
      <c r="AC193" s="208">
        <v>0.30524995589744042</v>
      </c>
      <c r="AD193" s="209">
        <v>0</v>
      </c>
      <c r="AE193" s="209">
        <v>0</v>
      </c>
      <c r="AF193" s="209">
        <v>0</v>
      </c>
      <c r="AG193" s="209">
        <v>0.30524995589744042</v>
      </c>
      <c r="AH193" s="209">
        <v>0</v>
      </c>
      <c r="AI193" s="210">
        <f t="shared" si="87"/>
        <v>22.104394584362232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4.679802210893131</v>
      </c>
      <c r="C194" s="160">
        <v>0</v>
      </c>
      <c r="D194" s="160">
        <v>7.3127217850798338</v>
      </c>
      <c r="E194" s="160">
        <v>0</v>
      </c>
      <c r="F194" s="375"/>
      <c r="G194" s="160">
        <v>0</v>
      </c>
      <c r="H194" s="161">
        <v>0</v>
      </c>
      <c r="I194" s="162">
        <f t="shared" si="85"/>
        <v>11.992523995972965</v>
      </c>
      <c r="J194" s="149"/>
      <c r="K194" s="163" t="s">
        <v>15</v>
      </c>
      <c r="L194" s="164">
        <v>4.679802210893131</v>
      </c>
      <c r="M194" s="164">
        <v>0</v>
      </c>
      <c r="N194" s="164">
        <v>7.3127217850798338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11.992523995972965</v>
      </c>
      <c r="U194" s="211" t="s">
        <v>57</v>
      </c>
      <c r="V194" s="212">
        <v>4.679802210893131</v>
      </c>
      <c r="W194" s="212">
        <v>0</v>
      </c>
      <c r="X194" s="212">
        <v>0</v>
      </c>
      <c r="Y194" s="212">
        <v>0</v>
      </c>
      <c r="Z194" s="212">
        <v>7.3127217850798338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11.992523995972965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18.601460891409559</v>
      </c>
      <c r="F195" s="375"/>
      <c r="G195" s="156">
        <v>0</v>
      </c>
      <c r="H195" s="168">
        <v>0</v>
      </c>
      <c r="I195" s="154">
        <f t="shared" si="85"/>
        <v>18.601460891409559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18.601460891409559</v>
      </c>
      <c r="P195" s="156">
        <v>319.8939996926145</v>
      </c>
      <c r="Q195" s="156">
        <v>0</v>
      </c>
      <c r="R195" s="157">
        <v>0</v>
      </c>
      <c r="S195" s="158">
        <f t="shared" si="86"/>
        <v>338.49546058402404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1.0263603081732899</v>
      </c>
      <c r="AB195" s="207">
        <v>319.8939996926145</v>
      </c>
      <c r="AC195" s="208">
        <v>17.575100583236267</v>
      </c>
      <c r="AD195" s="207">
        <v>0</v>
      </c>
      <c r="AE195" s="207">
        <v>0</v>
      </c>
      <c r="AF195" s="207">
        <v>0</v>
      </c>
      <c r="AG195" s="207">
        <v>0</v>
      </c>
      <c r="AH195" s="207">
        <v>17.575100583236267</v>
      </c>
      <c r="AI195" s="210">
        <f t="shared" si="87"/>
        <v>338.4954605840241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0.4229341180539769</v>
      </c>
      <c r="Q196" s="164">
        <v>0</v>
      </c>
      <c r="R196" s="165">
        <v>0</v>
      </c>
      <c r="S196" s="166">
        <f t="shared" si="86"/>
        <v>0.4229341180539769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0.4229341180539769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0.4229341180539769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1.5933495007618583</v>
      </c>
      <c r="C198" s="160">
        <v>0</v>
      </c>
      <c r="D198" s="160">
        <v>9.6814577773564139</v>
      </c>
      <c r="E198" s="160">
        <v>0.56765522754414954</v>
      </c>
      <c r="F198" s="375"/>
      <c r="G198" s="160">
        <v>0</v>
      </c>
      <c r="H198" s="161">
        <v>0</v>
      </c>
      <c r="I198" s="162">
        <f t="shared" si="85"/>
        <v>11.842462505662422</v>
      </c>
      <c r="J198" s="149"/>
      <c r="K198" s="163" t="s">
        <v>17</v>
      </c>
      <c r="L198" s="164">
        <v>1.5933495007618583</v>
      </c>
      <c r="M198" s="164">
        <v>0</v>
      </c>
      <c r="N198" s="164">
        <v>9.6814577773564139</v>
      </c>
      <c r="O198" s="164">
        <v>0.56765522754414954</v>
      </c>
      <c r="P198" s="164">
        <v>1.1404958677685979</v>
      </c>
      <c r="Q198" s="164">
        <v>0</v>
      </c>
      <c r="R198" s="165">
        <v>0</v>
      </c>
      <c r="S198" s="166">
        <f t="shared" si="86"/>
        <v>12.982958373431019</v>
      </c>
      <c r="U198" s="211" t="s">
        <v>17</v>
      </c>
      <c r="V198" s="212">
        <v>1.5933495007618583</v>
      </c>
      <c r="W198" s="212">
        <v>0</v>
      </c>
      <c r="X198" s="212">
        <v>0</v>
      </c>
      <c r="Y198" s="212">
        <v>0</v>
      </c>
      <c r="Z198" s="212">
        <v>9.6814577773564139</v>
      </c>
      <c r="AA198" s="212">
        <v>0.56765522754414954</v>
      </c>
      <c r="AB198" s="212">
        <v>1.1404958677685979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12.982958373431019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60.458221701423319</v>
      </c>
      <c r="C199" s="156">
        <v>31.742586825226624</v>
      </c>
      <c r="D199" s="156">
        <v>644.2727322963982</v>
      </c>
      <c r="E199" s="156">
        <v>0</v>
      </c>
      <c r="F199" s="375"/>
      <c r="G199" s="156">
        <v>0</v>
      </c>
      <c r="H199" s="168">
        <v>0</v>
      </c>
      <c r="I199" s="154">
        <f t="shared" si="85"/>
        <v>736.4735408230481</v>
      </c>
      <c r="J199" s="149"/>
      <c r="K199" s="169" t="s">
        <v>139</v>
      </c>
      <c r="L199" s="156">
        <v>60.458221701423319</v>
      </c>
      <c r="M199" s="156">
        <v>31.742586825226624</v>
      </c>
      <c r="N199" s="156">
        <v>644.2727322963982</v>
      </c>
      <c r="O199" s="156">
        <v>0</v>
      </c>
      <c r="P199" s="156">
        <v>3.7535633122490561</v>
      </c>
      <c r="Q199" s="156">
        <v>0</v>
      </c>
      <c r="R199" s="157">
        <v>0</v>
      </c>
      <c r="S199" s="158">
        <f t="shared" si="86"/>
        <v>740.22710413529717</v>
      </c>
      <c r="U199" s="215" t="s">
        <v>139</v>
      </c>
      <c r="V199" s="207">
        <v>60.45079429283404</v>
      </c>
      <c r="W199" s="207">
        <v>0</v>
      </c>
      <c r="X199" s="207">
        <v>0</v>
      </c>
      <c r="Y199" s="207">
        <v>31.742586825226624</v>
      </c>
      <c r="Z199" s="207">
        <v>606.94399147117485</v>
      </c>
      <c r="AA199" s="207">
        <v>0</v>
      </c>
      <c r="AB199" s="207">
        <v>3.7535633122490561</v>
      </c>
      <c r="AC199" s="208">
        <v>37.336168233812693</v>
      </c>
      <c r="AD199" s="207">
        <v>7.4274085892790803E-3</v>
      </c>
      <c r="AE199" s="207">
        <v>0</v>
      </c>
      <c r="AF199" s="207">
        <v>0</v>
      </c>
      <c r="AG199" s="207">
        <v>37.328740825223392</v>
      </c>
      <c r="AH199" s="207">
        <v>0</v>
      </c>
      <c r="AI199" s="210">
        <f t="shared" si="87"/>
        <v>740.22710413529728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13.193059121694347</v>
      </c>
      <c r="C200" s="160">
        <v>1.3819401220770151</v>
      </c>
      <c r="D200" s="160">
        <v>178.01493778206751</v>
      </c>
      <c r="E200" s="160">
        <v>388.54347105160701</v>
      </c>
      <c r="F200" s="375"/>
      <c r="G200" s="160">
        <v>24.345035043489968</v>
      </c>
      <c r="H200" s="161">
        <v>0</v>
      </c>
      <c r="I200" s="162">
        <f t="shared" si="85"/>
        <v>605.47844312093582</v>
      </c>
      <c r="J200" s="149"/>
      <c r="K200" s="163" t="s">
        <v>25</v>
      </c>
      <c r="L200" s="164">
        <v>13.193059121694347</v>
      </c>
      <c r="M200" s="164">
        <v>1.3819401220770151</v>
      </c>
      <c r="N200" s="164">
        <v>178.01493778206751</v>
      </c>
      <c r="O200" s="164">
        <v>388.54347105160701</v>
      </c>
      <c r="P200" s="164">
        <v>4.2972126288234151E-2</v>
      </c>
      <c r="Q200" s="164">
        <v>24.345035043489968</v>
      </c>
      <c r="R200" s="165">
        <v>0</v>
      </c>
      <c r="S200" s="166">
        <f t="shared" si="86"/>
        <v>605.52141524722401</v>
      </c>
      <c r="U200" s="211" t="s">
        <v>25</v>
      </c>
      <c r="V200" s="212">
        <v>1.8337229103534467</v>
      </c>
      <c r="W200" s="212">
        <v>11.359336211340899</v>
      </c>
      <c r="X200" s="212">
        <v>24.345035043489968</v>
      </c>
      <c r="Y200" s="212">
        <v>1.3819401220770151</v>
      </c>
      <c r="Z200" s="212">
        <v>178.01493778206751</v>
      </c>
      <c r="AA200" s="212">
        <v>388.4782679284915</v>
      </c>
      <c r="AB200" s="212">
        <v>4.2972126288234151E-2</v>
      </c>
      <c r="AC200" s="213">
        <v>6.5203123115528144E-2</v>
      </c>
      <c r="AD200" s="212">
        <v>0</v>
      </c>
      <c r="AE200" s="212">
        <v>0</v>
      </c>
      <c r="AF200" s="212">
        <v>0</v>
      </c>
      <c r="AG200" s="212">
        <v>0</v>
      </c>
      <c r="AH200" s="212">
        <v>6.5203123115528144E-2</v>
      </c>
      <c r="AI200" s="214">
        <f t="shared" si="87"/>
        <v>605.52141524722413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3.1977297549554313</v>
      </c>
      <c r="C201" s="156">
        <v>0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3.1977297549554313</v>
      </c>
      <c r="J201" s="149"/>
      <c r="K201" s="169" t="s">
        <v>24</v>
      </c>
      <c r="L201" s="156">
        <v>3.1977297549554313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3.1977297549554313</v>
      </c>
      <c r="U201" s="215" t="s">
        <v>24</v>
      </c>
      <c r="V201" s="207">
        <v>3.1977297549554313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3.1977297549554313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9.0997197093458271E-4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9.0997197093458271E-4</v>
      </c>
      <c r="J202" s="149"/>
      <c r="K202" s="163" t="s">
        <v>60</v>
      </c>
      <c r="L202" s="164">
        <v>9.0997197093458271E-4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9.0997197093458271E-4</v>
      </c>
      <c r="U202" s="211" t="s">
        <v>60</v>
      </c>
      <c r="V202" s="212">
        <v>9.0997197093458271E-4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9.0997197093458271E-4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2.5437218450966581</v>
      </c>
      <c r="C203" s="156">
        <v>0</v>
      </c>
      <c r="D203" s="156">
        <v>158.26295024136945</v>
      </c>
      <c r="E203" s="156">
        <v>9.6136391441019562</v>
      </c>
      <c r="F203" s="375"/>
      <c r="G203" s="156">
        <v>0</v>
      </c>
      <c r="H203" s="168">
        <v>0</v>
      </c>
      <c r="I203" s="154">
        <f t="shared" si="85"/>
        <v>170.42031123056807</v>
      </c>
      <c r="J203" s="149"/>
      <c r="K203" s="169" t="s">
        <v>22</v>
      </c>
      <c r="L203" s="156">
        <v>2.5437218450966581</v>
      </c>
      <c r="M203" s="156">
        <v>0</v>
      </c>
      <c r="N203" s="156">
        <v>158.26295024136945</v>
      </c>
      <c r="O203" s="156">
        <v>9.6136391441019562</v>
      </c>
      <c r="P203" s="156">
        <v>18.51558546237516</v>
      </c>
      <c r="Q203" s="156">
        <v>0</v>
      </c>
      <c r="R203" s="157">
        <v>0</v>
      </c>
      <c r="S203" s="158">
        <f t="shared" si="86"/>
        <v>188.93589669294323</v>
      </c>
      <c r="U203" s="215" t="s">
        <v>22</v>
      </c>
      <c r="V203" s="207">
        <v>2.5437218450966581</v>
      </c>
      <c r="W203" s="207">
        <v>0</v>
      </c>
      <c r="X203" s="207">
        <v>0</v>
      </c>
      <c r="Y203" s="207">
        <v>0</v>
      </c>
      <c r="Z203" s="207">
        <v>157.46633984148153</v>
      </c>
      <c r="AA203" s="207">
        <v>0</v>
      </c>
      <c r="AB203" s="207">
        <v>18.51558546237516</v>
      </c>
      <c r="AC203" s="208">
        <v>10.410249543989876</v>
      </c>
      <c r="AD203" s="207">
        <v>0</v>
      </c>
      <c r="AE203" s="207">
        <v>0</v>
      </c>
      <c r="AF203" s="207">
        <v>0</v>
      </c>
      <c r="AG203" s="207">
        <v>0.79661039988792015</v>
      </c>
      <c r="AH203" s="207">
        <v>9.6136391441019562</v>
      </c>
      <c r="AI203" s="210">
        <f t="shared" si="87"/>
        <v>188.9358966929432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917.30752262594376</v>
      </c>
      <c r="E204" s="160">
        <v>0</v>
      </c>
      <c r="F204" s="375"/>
      <c r="G204" s="160">
        <v>0</v>
      </c>
      <c r="H204" s="161">
        <v>0</v>
      </c>
      <c r="I204" s="162">
        <f t="shared" si="85"/>
        <v>917.30752262594376</v>
      </c>
      <c r="J204" s="149"/>
      <c r="K204" s="163" t="s">
        <v>21</v>
      </c>
      <c r="L204" s="164">
        <v>0</v>
      </c>
      <c r="M204" s="164">
        <v>0</v>
      </c>
      <c r="N204" s="164">
        <v>917.30752262594376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917.30752262594376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917.30752262594376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917.30752262594376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85.833716484298478</v>
      </c>
      <c r="C210" s="195">
        <f t="shared" ref="C210:I210" si="89">SUM(C189:C205)</f>
        <v>33.186901769565722</v>
      </c>
      <c r="D210" s="195">
        <f t="shared" si="89"/>
        <v>2378.1729919120094</v>
      </c>
      <c r="E210" s="195">
        <f t="shared" si="89"/>
        <v>417.32622631466268</v>
      </c>
      <c r="F210" s="195">
        <f t="shared" si="89"/>
        <v>0</v>
      </c>
      <c r="G210" s="195">
        <f t="shared" si="89"/>
        <v>24.345035043489968</v>
      </c>
      <c r="H210" s="197">
        <f t="shared" si="89"/>
        <v>0</v>
      </c>
      <c r="I210" s="154">
        <f t="shared" si="89"/>
        <v>2938.8648715240261</v>
      </c>
      <c r="J210" s="149"/>
      <c r="K210" s="196" t="s">
        <v>26</v>
      </c>
      <c r="L210" s="195">
        <f>SUM(L189:L205)</f>
        <v>85.833716484298478</v>
      </c>
      <c r="M210" s="195">
        <f t="shared" ref="M210:S210" si="90">SUM(M189:M205)</f>
        <v>33.186901769565722</v>
      </c>
      <c r="N210" s="195">
        <f t="shared" si="90"/>
        <v>2378.1729919120094</v>
      </c>
      <c r="O210" s="195">
        <f t="shared" si="90"/>
        <v>417.32622631466268</v>
      </c>
      <c r="P210" s="195">
        <f t="shared" si="90"/>
        <v>343.76955057934958</v>
      </c>
      <c r="Q210" s="195">
        <f t="shared" si="90"/>
        <v>24.345035043489968</v>
      </c>
      <c r="R210" s="197">
        <f t="shared" si="90"/>
        <v>0</v>
      </c>
      <c r="S210" s="198">
        <f t="shared" si="90"/>
        <v>3282.634422103376</v>
      </c>
      <c r="T210" s="141" t="str">
        <f>IF(ABS(S210-AI210)&gt;0.01,S210-AI210,"")</f>
        <v/>
      </c>
      <c r="U210" s="224" t="s">
        <v>63</v>
      </c>
      <c r="V210" s="225">
        <f>SUM(V189:V205)</f>
        <v>74.466952864368295</v>
      </c>
      <c r="W210" s="225">
        <f t="shared" ref="W210:AH210" si="91">SUM(W189:W205)</f>
        <v>11.359336211340899</v>
      </c>
      <c r="X210" s="225">
        <f t="shared" si="91"/>
        <v>24.345035043489968</v>
      </c>
      <c r="Y210" s="225">
        <f t="shared" si="91"/>
        <v>33.186901769565722</v>
      </c>
      <c r="Z210" s="225">
        <f t="shared" si="91"/>
        <v>2339.7423907310008</v>
      </c>
      <c r="AA210" s="225">
        <f t="shared" si="91"/>
        <v>390.07228346420897</v>
      </c>
      <c r="AB210" s="225">
        <f t="shared" si="91"/>
        <v>343.76955057934958</v>
      </c>
      <c r="AC210" s="225">
        <f t="shared" si="91"/>
        <v>65.691971440051802</v>
      </c>
      <c r="AD210" s="226">
        <f t="shared" si="91"/>
        <v>7.4274085892790803E-3</v>
      </c>
      <c r="AE210" s="226">
        <f t="shared" si="91"/>
        <v>0</v>
      </c>
      <c r="AF210" s="226">
        <f t="shared" si="91"/>
        <v>0</v>
      </c>
      <c r="AG210" s="226">
        <f t="shared" si="91"/>
        <v>38.430601181008747</v>
      </c>
      <c r="AH210" s="226">
        <f t="shared" si="91"/>
        <v>27.25394285045375</v>
      </c>
      <c r="AI210" s="227">
        <f>SUM(V210:AC210)</f>
        <v>3282.634422103376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2.9206418204518241E-2</v>
      </c>
      <c r="C211" s="78">
        <f t="shared" ref="C211:H211" si="92">IF($I210=0,"-",C210/$I210)</f>
        <v>1.1292421809225879E-2</v>
      </c>
      <c r="D211" s="78">
        <f t="shared" si="92"/>
        <v>0.80921481452080002</v>
      </c>
      <c r="E211" s="78">
        <f t="shared" si="92"/>
        <v>0.14200252293268834</v>
      </c>
      <c r="F211" s="78">
        <f t="shared" si="92"/>
        <v>0</v>
      </c>
      <c r="G211" s="78">
        <f t="shared" si="92"/>
        <v>8.2838225327676283E-3</v>
      </c>
      <c r="H211" s="79">
        <f t="shared" si="92"/>
        <v>0</v>
      </c>
      <c r="I211" s="80">
        <f>SUM(B211:H211)</f>
        <v>1.0000000000000002</v>
      </c>
      <c r="J211" s="141"/>
      <c r="K211" s="55" t="s">
        <v>91</v>
      </c>
      <c r="L211" s="96">
        <f t="shared" ref="L211:R211" si="93">IF($S210=0,"-",L210/$S210)</f>
        <v>2.6147814665667155E-2</v>
      </c>
      <c r="M211" s="96">
        <f t="shared" si="93"/>
        <v>1.0109837862572869E-2</v>
      </c>
      <c r="N211" s="96">
        <f t="shared" si="93"/>
        <v>0.72447086276155437</v>
      </c>
      <c r="O211" s="96">
        <f t="shared" si="93"/>
        <v>0.12713149643000982</v>
      </c>
      <c r="P211" s="96">
        <f t="shared" si="93"/>
        <v>0.10472367811188561</v>
      </c>
      <c r="Q211" s="96">
        <f t="shared" si="93"/>
        <v>7.4163101683100852E-3</v>
      </c>
      <c r="R211" s="97">
        <f t="shared" si="93"/>
        <v>0</v>
      </c>
      <c r="S211" s="98">
        <f>SUM(L211:R211)</f>
        <v>0.99999999999999989</v>
      </c>
      <c r="U211" s="127" t="s">
        <v>91</v>
      </c>
      <c r="V211" s="128">
        <f>+V210/$AI210</f>
        <v>2.2685119111330393E-2</v>
      </c>
      <c r="W211" s="128">
        <f t="shared" ref="W211:AH211" si="94">+W210/$AI210</f>
        <v>3.4604329177972573E-3</v>
      </c>
      <c r="X211" s="128">
        <f t="shared" si="94"/>
        <v>7.4163101683100852E-3</v>
      </c>
      <c r="Y211" s="128">
        <f t="shared" si="94"/>
        <v>1.0109837862572869E-2</v>
      </c>
      <c r="Z211" s="128">
        <f t="shared" si="94"/>
        <v>0.7127636190544151</v>
      </c>
      <c r="AA211" s="128">
        <f t="shared" si="94"/>
        <v>0.11882903586146727</v>
      </c>
      <c r="AB211" s="128">
        <f t="shared" si="94"/>
        <v>0.10472367811188561</v>
      </c>
      <c r="AC211" s="128">
        <f t="shared" si="94"/>
        <v>2.0011966912221409E-2</v>
      </c>
      <c r="AD211" s="128">
        <f t="shared" si="94"/>
        <v>2.2626365395022895E-6</v>
      </c>
      <c r="AE211" s="128">
        <f t="shared" si="94"/>
        <v>0</v>
      </c>
      <c r="AF211" s="128">
        <f t="shared" si="94"/>
        <v>0</v>
      </c>
      <c r="AG211" s="128">
        <f t="shared" si="94"/>
        <v>1.1707243707139344E-2</v>
      </c>
      <c r="AH211" s="128">
        <f t="shared" si="94"/>
        <v>8.3024605685425527E-3</v>
      </c>
      <c r="AI211" s="129">
        <f>SUM(V211:AC211)</f>
        <v>1.0000000000000002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7.8178402907631899</v>
      </c>
      <c r="C219" s="156">
        <v>0</v>
      </c>
      <c r="D219" s="156">
        <v>8.6927610453251525</v>
      </c>
      <c r="E219" s="156">
        <v>0</v>
      </c>
      <c r="F219" s="375"/>
      <c r="G219" s="156">
        <v>0</v>
      </c>
      <c r="H219" s="168">
        <v>0</v>
      </c>
      <c r="I219" s="154">
        <f t="shared" si="95"/>
        <v>16.510601336088342</v>
      </c>
      <c r="J219" s="149"/>
      <c r="K219" s="169" t="s">
        <v>16</v>
      </c>
      <c r="L219" s="156">
        <v>7.8178402907631899</v>
      </c>
      <c r="M219" s="156">
        <v>0</v>
      </c>
      <c r="N219" s="156">
        <v>8.6927610453251525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16.510601336088342</v>
      </c>
      <c r="U219" s="215" t="s">
        <v>16</v>
      </c>
      <c r="V219" s="207">
        <v>7.8178402907631899</v>
      </c>
      <c r="W219" s="207">
        <v>0</v>
      </c>
      <c r="X219" s="207">
        <v>0</v>
      </c>
      <c r="Y219" s="207">
        <v>0</v>
      </c>
      <c r="Z219" s="207">
        <v>8.6927610453251525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16.510601336088342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1.3399456416769604</v>
      </c>
      <c r="C220" s="160">
        <v>0</v>
      </c>
      <c r="D220" s="160">
        <v>1.4899034571714969</v>
      </c>
      <c r="E220" s="160">
        <v>0</v>
      </c>
      <c r="F220" s="375"/>
      <c r="G220" s="160">
        <v>0</v>
      </c>
      <c r="H220" s="161">
        <v>0</v>
      </c>
      <c r="I220" s="162">
        <f t="shared" si="95"/>
        <v>2.8298490988484573</v>
      </c>
      <c r="J220" s="149"/>
      <c r="K220" s="163" t="s">
        <v>15</v>
      </c>
      <c r="L220" s="164">
        <v>1.3399456416769604</v>
      </c>
      <c r="M220" s="164">
        <v>0</v>
      </c>
      <c r="N220" s="164">
        <v>1.4899034571714969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2.8298490988484573</v>
      </c>
      <c r="U220" s="211" t="s">
        <v>57</v>
      </c>
      <c r="V220" s="212">
        <v>1.3399456416769604</v>
      </c>
      <c r="W220" s="212">
        <v>0</v>
      </c>
      <c r="X220" s="212">
        <v>0</v>
      </c>
      <c r="Y220" s="212">
        <v>0</v>
      </c>
      <c r="Z220" s="212">
        <v>1.4899034571714969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2.8298490988484573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0.89353417960618364</v>
      </c>
      <c r="F221" s="375"/>
      <c r="G221" s="156">
        <v>0</v>
      </c>
      <c r="H221" s="168">
        <v>0</v>
      </c>
      <c r="I221" s="154">
        <f t="shared" si="95"/>
        <v>0.89353417960618364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0.89353417960618364</v>
      </c>
      <c r="P221" s="156">
        <v>7.8898146697700744</v>
      </c>
      <c r="Q221" s="156">
        <v>0</v>
      </c>
      <c r="R221" s="157">
        <v>0</v>
      </c>
      <c r="S221" s="158">
        <f t="shared" si="96"/>
        <v>8.7833488493762584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9.1238857055199976E-2</v>
      </c>
      <c r="AB221" s="207">
        <v>7.8898146697700744</v>
      </c>
      <c r="AC221" s="208">
        <v>0.80229532255098368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0.80229532255098368</v>
      </c>
      <c r="AI221" s="210">
        <f t="shared" si="97"/>
        <v>8.7833488493762584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0.9752841630669008</v>
      </c>
      <c r="F222" s="375"/>
      <c r="G222" s="160">
        <v>0</v>
      </c>
      <c r="H222" s="161">
        <v>0</v>
      </c>
      <c r="I222" s="162">
        <f t="shared" si="95"/>
        <v>0.9752841630669008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0.9752841630669008</v>
      </c>
      <c r="P222" s="164">
        <v>0</v>
      </c>
      <c r="Q222" s="164">
        <v>0</v>
      </c>
      <c r="R222" s="165">
        <v>0</v>
      </c>
      <c r="S222" s="166">
        <f t="shared" si="96"/>
        <v>0.9752841630669008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0.9752841630669008</v>
      </c>
      <c r="AB222" s="212">
        <v>0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0.9752841630669008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16.096865282519303</v>
      </c>
      <c r="C224" s="160">
        <v>0</v>
      </c>
      <c r="D224" s="160">
        <v>0</v>
      </c>
      <c r="E224" s="160">
        <v>0</v>
      </c>
      <c r="F224" s="375"/>
      <c r="G224" s="160">
        <v>0</v>
      </c>
      <c r="H224" s="161">
        <v>0</v>
      </c>
      <c r="I224" s="162">
        <f t="shared" si="95"/>
        <v>16.096865282519303</v>
      </c>
      <c r="J224" s="149"/>
      <c r="K224" s="163" t="s">
        <v>17</v>
      </c>
      <c r="L224" s="164">
        <v>16.096865282519303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16.096865282519303</v>
      </c>
      <c r="U224" s="211" t="s">
        <v>17</v>
      </c>
      <c r="V224" s="212">
        <v>16.096865282519303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16.096865282519303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19.071041580088298</v>
      </c>
      <c r="C225" s="156">
        <v>0</v>
      </c>
      <c r="D225" s="156">
        <v>2.0642065693573883</v>
      </c>
      <c r="E225" s="156">
        <v>0</v>
      </c>
      <c r="F225" s="375"/>
      <c r="G225" s="156">
        <v>0</v>
      </c>
      <c r="H225" s="168">
        <v>0</v>
      </c>
      <c r="I225" s="154">
        <f t="shared" si="95"/>
        <v>21.135248149445687</v>
      </c>
      <c r="J225" s="149"/>
      <c r="K225" s="169" t="s">
        <v>139</v>
      </c>
      <c r="L225" s="156">
        <v>19.071041580088298</v>
      </c>
      <c r="M225" s="156">
        <v>0</v>
      </c>
      <c r="N225" s="156">
        <v>2.0642065693573883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21.135248149445687</v>
      </c>
      <c r="U225" s="215" t="s">
        <v>139</v>
      </c>
      <c r="V225" s="207">
        <v>18.628057338500277</v>
      </c>
      <c r="W225" s="207">
        <v>0</v>
      </c>
      <c r="X225" s="207">
        <v>0</v>
      </c>
      <c r="Y225" s="207">
        <v>0</v>
      </c>
      <c r="Z225" s="207">
        <v>1.8370146513239838</v>
      </c>
      <c r="AA225" s="207">
        <v>0</v>
      </c>
      <c r="AB225" s="207">
        <v>0</v>
      </c>
      <c r="AC225" s="208">
        <v>0.67017615962142862</v>
      </c>
      <c r="AD225" s="207">
        <v>0.4429842415880218</v>
      </c>
      <c r="AE225" s="207">
        <v>0</v>
      </c>
      <c r="AF225" s="207">
        <v>0</v>
      </c>
      <c r="AG225" s="207">
        <v>0.22719191803340474</v>
      </c>
      <c r="AH225" s="207">
        <v>0</v>
      </c>
      <c r="AI225" s="210">
        <f t="shared" si="97"/>
        <v>21.135248149445687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12.748411347224593</v>
      </c>
      <c r="C226" s="160">
        <v>0.33652265247890512</v>
      </c>
      <c r="D226" s="160">
        <v>5.3094963677850924</v>
      </c>
      <c r="E226" s="160">
        <v>44.76416148635068</v>
      </c>
      <c r="F226" s="375"/>
      <c r="G226" s="160">
        <v>12.749719289517651</v>
      </c>
      <c r="H226" s="161">
        <v>1.6376527460714364E-2</v>
      </c>
      <c r="I226" s="162">
        <f t="shared" si="95"/>
        <v>75.924687670817633</v>
      </c>
      <c r="J226" s="149"/>
      <c r="K226" s="163" t="s">
        <v>25</v>
      </c>
      <c r="L226" s="164">
        <v>12.748411347224593</v>
      </c>
      <c r="M226" s="164">
        <v>0.33652265247890512</v>
      </c>
      <c r="N226" s="164">
        <v>5.3094963677850924</v>
      </c>
      <c r="O226" s="164">
        <v>44.76416148635068</v>
      </c>
      <c r="P226" s="164">
        <v>0.64057863320212016</v>
      </c>
      <c r="Q226" s="164">
        <v>12.749719289517651</v>
      </c>
      <c r="R226" s="165">
        <v>1.6376527460714364E-2</v>
      </c>
      <c r="S226" s="166">
        <f t="shared" si="96"/>
        <v>76.565266304019744</v>
      </c>
      <c r="U226" s="211" t="s">
        <v>25</v>
      </c>
      <c r="V226" s="212">
        <v>0.84465142112372271</v>
      </c>
      <c r="W226" s="212">
        <v>11.90375992610087</v>
      </c>
      <c r="X226" s="212">
        <v>12.749719289517651</v>
      </c>
      <c r="Y226" s="212">
        <v>0.33652265247890512</v>
      </c>
      <c r="Z226" s="212">
        <v>5.3094963677850924</v>
      </c>
      <c r="AA226" s="212">
        <v>43.995077793646942</v>
      </c>
      <c r="AB226" s="212">
        <v>0.64057863320212016</v>
      </c>
      <c r="AC226" s="213">
        <v>0.78546022016445471</v>
      </c>
      <c r="AD226" s="212">
        <v>0</v>
      </c>
      <c r="AE226" s="212">
        <v>0.33219690583266864</v>
      </c>
      <c r="AF226" s="212">
        <v>1.6376527460714364E-2</v>
      </c>
      <c r="AG226" s="212">
        <v>0</v>
      </c>
      <c r="AH226" s="212">
        <v>0.43688678687107169</v>
      </c>
      <c r="AI226" s="214">
        <f t="shared" si="97"/>
        <v>76.565266304019758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3.3716916734254241</v>
      </c>
      <c r="C227" s="156">
        <v>0</v>
      </c>
      <c r="D227" s="156">
        <v>0</v>
      </c>
      <c r="E227" s="156">
        <v>0</v>
      </c>
      <c r="F227" s="375"/>
      <c r="G227" s="156">
        <v>0</v>
      </c>
      <c r="H227" s="168">
        <v>0</v>
      </c>
      <c r="I227" s="154">
        <f t="shared" si="95"/>
        <v>3.3716916734254241</v>
      </c>
      <c r="J227" s="149"/>
      <c r="K227" s="169" t="s">
        <v>24</v>
      </c>
      <c r="L227" s="156">
        <v>3.3716916734254241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3.3716916734254241</v>
      </c>
      <c r="U227" s="215" t="s">
        <v>24</v>
      </c>
      <c r="V227" s="207">
        <v>3.3716916734254241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3.3716916734254241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7.3057555844308703E-2</v>
      </c>
      <c r="F229" s="375"/>
      <c r="G229" s="156">
        <v>0</v>
      </c>
      <c r="H229" s="168">
        <v>0</v>
      </c>
      <c r="I229" s="154">
        <f t="shared" si="95"/>
        <v>7.3057555844308703E-2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7.3057555844308703E-2</v>
      </c>
      <c r="P229" s="156">
        <v>0.48345346664218125</v>
      </c>
      <c r="Q229" s="156">
        <v>0</v>
      </c>
      <c r="R229" s="157">
        <v>0</v>
      </c>
      <c r="S229" s="158">
        <f t="shared" si="96"/>
        <v>0.55651102248648998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0.48345346664218125</v>
      </c>
      <c r="AC229" s="208">
        <v>7.3057555844308703E-2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7.3057555844308703E-2</v>
      </c>
      <c r="AI229" s="210">
        <f t="shared" si="97"/>
        <v>0.55651102248648998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60.445795815697771</v>
      </c>
      <c r="C236" s="195">
        <f t="shared" ref="C236:I236" si="99">SUM(C215:C231)</f>
        <v>0.33652265247890512</v>
      </c>
      <c r="D236" s="195">
        <f t="shared" si="99"/>
        <v>17.556367439639132</v>
      </c>
      <c r="E236" s="195">
        <f t="shared" si="99"/>
        <v>46.706037384868075</v>
      </c>
      <c r="F236" s="195">
        <f t="shared" si="99"/>
        <v>0</v>
      </c>
      <c r="G236" s="195">
        <f t="shared" si="99"/>
        <v>12.749719289517651</v>
      </c>
      <c r="H236" s="197">
        <f t="shared" si="99"/>
        <v>1.6376527460714364E-2</v>
      </c>
      <c r="I236" s="154">
        <f t="shared" si="99"/>
        <v>137.81081910966225</v>
      </c>
      <c r="J236" s="149"/>
      <c r="K236" s="196" t="s">
        <v>26</v>
      </c>
      <c r="L236" s="195">
        <f>SUM(L215:L231)</f>
        <v>60.445795815697771</v>
      </c>
      <c r="M236" s="195">
        <f t="shared" ref="M236:S236" si="100">SUM(M215:M231)</f>
        <v>0.33652265247890512</v>
      </c>
      <c r="N236" s="195">
        <f t="shared" si="100"/>
        <v>17.556367439639132</v>
      </c>
      <c r="O236" s="195">
        <f t="shared" si="100"/>
        <v>46.706037384868075</v>
      </c>
      <c r="P236" s="195">
        <f t="shared" si="100"/>
        <v>9.0138467696143767</v>
      </c>
      <c r="Q236" s="195">
        <f t="shared" si="100"/>
        <v>12.749719289517651</v>
      </c>
      <c r="R236" s="197">
        <f t="shared" si="100"/>
        <v>1.6376527460714364E-2</v>
      </c>
      <c r="S236" s="198">
        <f t="shared" si="100"/>
        <v>146.82466587927661</v>
      </c>
      <c r="T236" s="141" t="str">
        <f>IF(ABS(S236-AI236)&gt;0.01,S236-AI236,"")</f>
        <v/>
      </c>
      <c r="U236" s="224" t="s">
        <v>63</v>
      </c>
      <c r="V236" s="225">
        <f>SUM(V215:V231)</f>
        <v>48.099051648008874</v>
      </c>
      <c r="W236" s="225">
        <f t="shared" ref="W236:AH236" si="101">SUM(W215:W231)</f>
        <v>11.90375992610087</v>
      </c>
      <c r="X236" s="225">
        <f t="shared" si="101"/>
        <v>12.749719289517651</v>
      </c>
      <c r="Y236" s="225">
        <f t="shared" si="101"/>
        <v>0.33652265247890512</v>
      </c>
      <c r="Z236" s="225">
        <f t="shared" si="101"/>
        <v>17.329175521605727</v>
      </c>
      <c r="AA236" s="225">
        <f t="shared" si="101"/>
        <v>45.06160081376904</v>
      </c>
      <c r="AB236" s="225">
        <f t="shared" si="101"/>
        <v>9.0138467696143767</v>
      </c>
      <c r="AC236" s="225">
        <f t="shared" si="101"/>
        <v>2.3309892581811757</v>
      </c>
      <c r="AD236" s="226">
        <f t="shared" si="101"/>
        <v>0.4429842415880218</v>
      </c>
      <c r="AE236" s="226">
        <f t="shared" si="101"/>
        <v>0.33219690583266864</v>
      </c>
      <c r="AF236" s="226">
        <f t="shared" si="101"/>
        <v>1.6376527460714364E-2</v>
      </c>
      <c r="AG236" s="226">
        <f t="shared" si="101"/>
        <v>0.22719191803340474</v>
      </c>
      <c r="AH236" s="226">
        <f t="shared" si="101"/>
        <v>1.3122396652663642</v>
      </c>
      <c r="AI236" s="227">
        <f>SUM(V236:AC236)</f>
        <v>146.82466587927664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0.43861429898038951</v>
      </c>
      <c r="C237" s="78">
        <f t="shared" ref="C237:H237" si="102">IF($I236=0,"-",C236/$I236)</f>
        <v>2.4419175116513819E-3</v>
      </c>
      <c r="D237" s="78">
        <f t="shared" si="102"/>
        <v>0.12739469624419505</v>
      </c>
      <c r="E237" s="78">
        <f t="shared" si="102"/>
        <v>0.33891415555481164</v>
      </c>
      <c r="F237" s="78">
        <f t="shared" si="102"/>
        <v>0</v>
      </c>
      <c r="G237" s="78">
        <f t="shared" si="102"/>
        <v>9.2516098314255918E-2</v>
      </c>
      <c r="H237" s="79">
        <f t="shared" si="102"/>
        <v>1.1883339469655737E-4</v>
      </c>
      <c r="I237" s="80">
        <f>SUM(B237:H237)</f>
        <v>1</v>
      </c>
      <c r="J237" s="141"/>
      <c r="K237" s="55" t="s">
        <v>91</v>
      </c>
      <c r="L237" s="96">
        <f t="shared" ref="L237:R237" si="103">IF($S236=0,"-",L236/$S236)</f>
        <v>0.41168692912536925</v>
      </c>
      <c r="M237" s="96">
        <f t="shared" si="103"/>
        <v>2.2920035299491405E-3</v>
      </c>
      <c r="N237" s="96">
        <f t="shared" si="103"/>
        <v>0.11957369243444745</v>
      </c>
      <c r="O237" s="96">
        <f t="shared" si="103"/>
        <v>0.31810756799726758</v>
      </c>
      <c r="P237" s="96">
        <f t="shared" si="103"/>
        <v>6.1391910655024522E-2</v>
      </c>
      <c r="Q237" s="96">
        <f t="shared" si="103"/>
        <v>8.6836358272395664E-2</v>
      </c>
      <c r="R237" s="97">
        <f t="shared" si="103"/>
        <v>1.1153798554651306E-4</v>
      </c>
      <c r="S237" s="98">
        <f>SUM(L237:R237)</f>
        <v>1</v>
      </c>
      <c r="U237" s="127" t="s">
        <v>91</v>
      </c>
      <c r="V237" s="128">
        <f>+V236/$AI236</f>
        <v>0.32759517183275777</v>
      </c>
      <c r="W237" s="128">
        <f t="shared" ref="W237:AH237" si="104">+W236/$AI236</f>
        <v>8.1074660410863628E-2</v>
      </c>
      <c r="X237" s="128">
        <f t="shared" si="104"/>
        <v>8.683635827239565E-2</v>
      </c>
      <c r="Y237" s="128">
        <f t="shared" si="104"/>
        <v>2.29200352994914E-3</v>
      </c>
      <c r="Z237" s="128">
        <f t="shared" si="104"/>
        <v>0.11802632355965489</v>
      </c>
      <c r="AA237" s="128">
        <f t="shared" si="104"/>
        <v>0.30690756586376267</v>
      </c>
      <c r="AB237" s="128">
        <f t="shared" si="104"/>
        <v>6.1391910655024508E-2</v>
      </c>
      <c r="AC237" s="128">
        <f t="shared" si="104"/>
        <v>1.5876005875591643E-2</v>
      </c>
      <c r="AD237" s="128">
        <f t="shared" si="104"/>
        <v>3.0170968817477568E-3</v>
      </c>
      <c r="AE237" s="128">
        <f t="shared" si="104"/>
        <v>2.262541541254453E-3</v>
      </c>
      <c r="AF237" s="128">
        <f t="shared" si="104"/>
        <v>1.1153798554651304E-4</v>
      </c>
      <c r="AG237" s="128">
        <f t="shared" si="104"/>
        <v>1.547368874792525E-3</v>
      </c>
      <c r="AH237" s="128">
        <f t="shared" si="104"/>
        <v>8.9374605922503819E-3</v>
      </c>
      <c r="AI237" s="129">
        <f>SUM(V237:AC237)</f>
        <v>0.99999999999999989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6.5845329710232843</v>
      </c>
      <c r="C245" s="156">
        <v>3.3613236800454326E-3</v>
      </c>
      <c r="D245" s="156">
        <v>3.6221263834346717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10.210020678138001</v>
      </c>
      <c r="J245" s="149"/>
      <c r="K245" s="169" t="s">
        <v>16</v>
      </c>
      <c r="L245" s="156">
        <v>6.5845329710232843</v>
      </c>
      <c r="M245" s="156">
        <v>3.3613236800454326E-3</v>
      </c>
      <c r="N245" s="156">
        <v>3.6221263834346717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10.210020678138001</v>
      </c>
      <c r="U245" s="215" t="s">
        <v>16</v>
      </c>
      <c r="V245" s="207">
        <v>6.514305315565192</v>
      </c>
      <c r="W245" s="207">
        <v>0</v>
      </c>
      <c r="X245" s="207">
        <v>0</v>
      </c>
      <c r="Y245" s="207">
        <v>3.3613236800454326E-3</v>
      </c>
      <c r="Z245" s="207">
        <v>3.6221263834346717</v>
      </c>
      <c r="AA245" s="207">
        <v>0</v>
      </c>
      <c r="AB245" s="207">
        <v>0</v>
      </c>
      <c r="AC245" s="208">
        <v>7.0227655458092036E-2</v>
      </c>
      <c r="AD245" s="209">
        <v>7.0227655458092036E-2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10.210020678138001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1.6048475217092952</v>
      </c>
      <c r="C246" s="160">
        <v>0</v>
      </c>
      <c r="D246" s="160">
        <v>0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1.6048475217092952</v>
      </c>
      <c r="J246" s="149"/>
      <c r="K246" s="163" t="s">
        <v>15</v>
      </c>
      <c r="L246" s="164">
        <v>1.6048475217092952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1.6048475217092952</v>
      </c>
      <c r="U246" s="211" t="s">
        <v>57</v>
      </c>
      <c r="V246" s="212">
        <v>1.6048475217092952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1.6048475217092952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15.749978149831145</v>
      </c>
      <c r="F247" s="375"/>
      <c r="G247" s="156">
        <v>0</v>
      </c>
      <c r="H247" s="168">
        <v>0</v>
      </c>
      <c r="I247" s="154">
        <f t="shared" si="105"/>
        <v>15.749978149831145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15.749978149831145</v>
      </c>
      <c r="P247" s="156">
        <v>58.26970249722104</v>
      </c>
      <c r="Q247" s="156">
        <v>0</v>
      </c>
      <c r="R247" s="157">
        <v>0</v>
      </c>
      <c r="S247" s="158">
        <f t="shared" si="106"/>
        <v>74.019680647052184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3.3646719642354408</v>
      </c>
      <c r="AB247" s="207">
        <v>58.26970249722104</v>
      </c>
      <c r="AC247" s="208">
        <v>12.385306185595704</v>
      </c>
      <c r="AD247" s="207">
        <v>0</v>
      </c>
      <c r="AE247" s="207">
        <v>0</v>
      </c>
      <c r="AF247" s="207">
        <v>0</v>
      </c>
      <c r="AG247" s="207">
        <v>0</v>
      </c>
      <c r="AH247" s="207">
        <v>12.385306185595704</v>
      </c>
      <c r="AI247" s="210">
        <f t="shared" si="107"/>
        <v>74.019680647052184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2.4004802622451082</v>
      </c>
      <c r="F248" s="375"/>
      <c r="G248" s="160">
        <v>0</v>
      </c>
      <c r="H248" s="161">
        <v>0</v>
      </c>
      <c r="I248" s="162">
        <f t="shared" si="105"/>
        <v>2.4004802622451082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2.4004802622451082</v>
      </c>
      <c r="P248" s="164">
        <v>4.6979677280400809</v>
      </c>
      <c r="Q248" s="164">
        <v>0</v>
      </c>
      <c r="R248" s="165">
        <v>0</v>
      </c>
      <c r="S248" s="166">
        <f t="shared" si="106"/>
        <v>7.0984479902851891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0.92983625584184926</v>
      </c>
      <c r="AB248" s="212">
        <v>4.6979677280400809</v>
      </c>
      <c r="AC248" s="213">
        <v>1.4706440064032589</v>
      </c>
      <c r="AD248" s="212">
        <v>0</v>
      </c>
      <c r="AE248" s="212">
        <v>0</v>
      </c>
      <c r="AF248" s="212">
        <v>0</v>
      </c>
      <c r="AG248" s="212">
        <v>0</v>
      </c>
      <c r="AH248" s="212">
        <v>1.4706440064032589</v>
      </c>
      <c r="AI248" s="214">
        <f t="shared" si="107"/>
        <v>7.0984479902851891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3.3381747305973826</v>
      </c>
      <c r="C250" s="160">
        <v>0</v>
      </c>
      <c r="D250" s="160">
        <v>6.3545608343751576</v>
      </c>
      <c r="E250" s="160">
        <v>1.0024038533450952</v>
      </c>
      <c r="F250" s="375"/>
      <c r="G250" s="160">
        <v>0</v>
      </c>
      <c r="H250" s="161">
        <v>0</v>
      </c>
      <c r="I250" s="162">
        <f t="shared" si="105"/>
        <v>10.695139418317636</v>
      </c>
      <c r="J250" s="149"/>
      <c r="K250" s="163" t="s">
        <v>17</v>
      </c>
      <c r="L250" s="164">
        <v>3.3381747305973826</v>
      </c>
      <c r="M250" s="164">
        <v>0</v>
      </c>
      <c r="N250" s="164">
        <v>6.3545608343751576</v>
      </c>
      <c r="O250" s="164">
        <v>1.0024038533450952</v>
      </c>
      <c r="P250" s="164">
        <v>5.1151707704527413E-2</v>
      </c>
      <c r="Q250" s="164">
        <v>0</v>
      </c>
      <c r="R250" s="165">
        <v>0</v>
      </c>
      <c r="S250" s="166">
        <f t="shared" si="106"/>
        <v>10.746291126022163</v>
      </c>
      <c r="U250" s="211" t="s">
        <v>17</v>
      </c>
      <c r="V250" s="212">
        <v>3.3381747305973826</v>
      </c>
      <c r="W250" s="212">
        <v>0</v>
      </c>
      <c r="X250" s="212">
        <v>0</v>
      </c>
      <c r="Y250" s="212">
        <v>0</v>
      </c>
      <c r="Z250" s="212">
        <v>6.3545608343751576</v>
      </c>
      <c r="AA250" s="212">
        <v>0.7900301556024939</v>
      </c>
      <c r="AB250" s="212">
        <v>5.1151707704527413E-2</v>
      </c>
      <c r="AC250" s="213">
        <v>0.21237369774260126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0.21237369774260126</v>
      </c>
      <c r="AI250" s="214">
        <f t="shared" si="107"/>
        <v>10.746291126022163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126.67009128325572</v>
      </c>
      <c r="C251" s="156">
        <v>0</v>
      </c>
      <c r="D251" s="156">
        <v>139.80469212421033</v>
      </c>
      <c r="E251" s="156">
        <v>8.6230039317803673</v>
      </c>
      <c r="F251" s="375"/>
      <c r="G251" s="156">
        <v>1.391561471694301E-2</v>
      </c>
      <c r="H251" s="168">
        <v>0</v>
      </c>
      <c r="I251" s="154">
        <f t="shared" si="105"/>
        <v>275.11170295396334</v>
      </c>
      <c r="J251" s="149"/>
      <c r="K251" s="169" t="s">
        <v>139</v>
      </c>
      <c r="L251" s="156">
        <v>126.67009128325572</v>
      </c>
      <c r="M251" s="156">
        <v>0</v>
      </c>
      <c r="N251" s="156">
        <v>139.80469212421033</v>
      </c>
      <c r="O251" s="156">
        <v>8.6230039317803673</v>
      </c>
      <c r="P251" s="156">
        <v>5.3779320721841684</v>
      </c>
      <c r="Q251" s="156">
        <v>1.391561471694301E-2</v>
      </c>
      <c r="R251" s="157">
        <v>0</v>
      </c>
      <c r="S251" s="158">
        <f t="shared" si="106"/>
        <v>280.48963502614754</v>
      </c>
      <c r="U251" s="215" t="s">
        <v>139</v>
      </c>
      <c r="V251" s="207">
        <v>121.47330496721335</v>
      </c>
      <c r="W251" s="207">
        <v>4.6439498669264783</v>
      </c>
      <c r="X251" s="207">
        <v>1.391561471694301E-2</v>
      </c>
      <c r="Y251" s="207">
        <v>0</v>
      </c>
      <c r="Z251" s="207">
        <v>139.4691711915907</v>
      </c>
      <c r="AA251" s="207">
        <v>5.5496631125728424</v>
      </c>
      <c r="AB251" s="207">
        <v>5.3779320721841684</v>
      </c>
      <c r="AC251" s="208">
        <v>3.9616982009430384</v>
      </c>
      <c r="AD251" s="207">
        <v>0.55283644911588714</v>
      </c>
      <c r="AE251" s="207">
        <v>0</v>
      </c>
      <c r="AF251" s="207">
        <v>0</v>
      </c>
      <c r="AG251" s="207">
        <v>0.33552093261962723</v>
      </c>
      <c r="AH251" s="207">
        <v>3.0733408192075244</v>
      </c>
      <c r="AI251" s="210">
        <f t="shared" si="107"/>
        <v>280.48963502614754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73.948851451638276</v>
      </c>
      <c r="C252" s="160">
        <v>1.0838774053832154</v>
      </c>
      <c r="D252" s="160">
        <v>137.59768123915509</v>
      </c>
      <c r="E252" s="160">
        <v>346.19376468829449</v>
      </c>
      <c r="F252" s="375"/>
      <c r="G252" s="160">
        <v>82.062896611499127</v>
      </c>
      <c r="H252" s="161">
        <v>25.525899697073758</v>
      </c>
      <c r="I252" s="162">
        <f t="shared" si="105"/>
        <v>666.41297109304401</v>
      </c>
      <c r="J252" s="149"/>
      <c r="K252" s="163" t="s">
        <v>25</v>
      </c>
      <c r="L252" s="164">
        <v>73.948851451638276</v>
      </c>
      <c r="M252" s="164">
        <v>1.0838774053832154</v>
      </c>
      <c r="N252" s="164">
        <v>137.59768123915509</v>
      </c>
      <c r="O252" s="164">
        <v>346.19376468829449</v>
      </c>
      <c r="P252" s="164">
        <v>1.1927711476742344</v>
      </c>
      <c r="Q252" s="164">
        <v>82.062896611499127</v>
      </c>
      <c r="R252" s="165">
        <v>25.525899697073758</v>
      </c>
      <c r="S252" s="166">
        <f t="shared" si="106"/>
        <v>667.6057422407182</v>
      </c>
      <c r="U252" s="211" t="s">
        <v>25</v>
      </c>
      <c r="V252" s="212">
        <v>11.029862889135366</v>
      </c>
      <c r="W252" s="212">
        <v>61.686176942738761</v>
      </c>
      <c r="X252" s="212">
        <v>82.062896611499127</v>
      </c>
      <c r="Y252" s="212">
        <v>1.0838774053832154</v>
      </c>
      <c r="Z252" s="212">
        <v>137.59768123915509</v>
      </c>
      <c r="AA252" s="212">
        <v>345.25149236336421</v>
      </c>
      <c r="AB252" s="212">
        <v>1.1927711476742344</v>
      </c>
      <c r="AC252" s="213">
        <v>27.700983641768197</v>
      </c>
      <c r="AD252" s="212">
        <v>1.2328116197641465</v>
      </c>
      <c r="AE252" s="212">
        <v>0</v>
      </c>
      <c r="AF252" s="212">
        <v>25.525899697073758</v>
      </c>
      <c r="AG252" s="212">
        <v>0</v>
      </c>
      <c r="AH252" s="212">
        <v>0.94227232493029067</v>
      </c>
      <c r="AI252" s="214">
        <f t="shared" si="107"/>
        <v>667.60574224071809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39.386074350771871</v>
      </c>
      <c r="C253" s="156">
        <v>0</v>
      </c>
      <c r="D253" s="156">
        <v>1.3258635095580631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40.711937860329932</v>
      </c>
      <c r="J253" s="149"/>
      <c r="K253" s="169" t="s">
        <v>24</v>
      </c>
      <c r="L253" s="156">
        <v>39.386074350771871</v>
      </c>
      <c r="M253" s="156">
        <v>0</v>
      </c>
      <c r="N253" s="156">
        <v>1.3258635095580631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40.711937860329932</v>
      </c>
      <c r="U253" s="215" t="s">
        <v>24</v>
      </c>
      <c r="V253" s="207">
        <v>39.091477657314798</v>
      </c>
      <c r="W253" s="207">
        <v>0</v>
      </c>
      <c r="X253" s="207">
        <v>0</v>
      </c>
      <c r="Y253" s="207">
        <v>0</v>
      </c>
      <c r="Z253" s="207">
        <v>1.2845027454161226</v>
      </c>
      <c r="AA253" s="207">
        <v>0</v>
      </c>
      <c r="AB253" s="207">
        <v>0</v>
      </c>
      <c r="AC253" s="208">
        <v>0.33595745759901463</v>
      </c>
      <c r="AD253" s="207">
        <v>0.29459669345707423</v>
      </c>
      <c r="AE253" s="207">
        <v>0</v>
      </c>
      <c r="AF253" s="207">
        <v>0</v>
      </c>
      <c r="AG253" s="207">
        <v>4.136076414194037E-2</v>
      </c>
      <c r="AH253" s="207">
        <v>0</v>
      </c>
      <c r="AI253" s="210">
        <f t="shared" si="107"/>
        <v>40.711937860329932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13.472542855047772</v>
      </c>
      <c r="C255" s="156">
        <v>0</v>
      </c>
      <c r="D255" s="156">
        <v>1.30913712105203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14.781679976099802</v>
      </c>
      <c r="J255" s="149"/>
      <c r="K255" s="169" t="s">
        <v>22</v>
      </c>
      <c r="L255" s="156">
        <v>13.472542855047772</v>
      </c>
      <c r="M255" s="156">
        <v>0</v>
      </c>
      <c r="N255" s="156">
        <v>1.30913712105203</v>
      </c>
      <c r="O255" s="156">
        <v>0</v>
      </c>
      <c r="P255" s="156">
        <v>4.0539861497875442</v>
      </c>
      <c r="Q255" s="156">
        <v>0</v>
      </c>
      <c r="R255" s="157">
        <v>0</v>
      </c>
      <c r="S255" s="158">
        <f t="shared" si="106"/>
        <v>18.835666125887347</v>
      </c>
      <c r="U255" s="215" t="s">
        <v>22</v>
      </c>
      <c r="V255" s="207">
        <v>13.472542855047772</v>
      </c>
      <c r="W255" s="207">
        <v>0</v>
      </c>
      <c r="X255" s="207">
        <v>0</v>
      </c>
      <c r="Y255" s="207">
        <v>0</v>
      </c>
      <c r="Z255" s="207">
        <v>1.30913712105203</v>
      </c>
      <c r="AA255" s="207">
        <v>0</v>
      </c>
      <c r="AB255" s="207">
        <v>4.0539861497875442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18.835666125887347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4.1775904634547088E-3</v>
      </c>
      <c r="C256" s="160">
        <v>0</v>
      </c>
      <c r="D256" s="160">
        <v>4.0593960702915282E-4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4.5835300704838615E-3</v>
      </c>
      <c r="J256" s="149"/>
      <c r="K256" s="163" t="s">
        <v>21</v>
      </c>
      <c r="L256" s="164">
        <v>4.1775904634547088E-3</v>
      </c>
      <c r="M256" s="164">
        <v>0</v>
      </c>
      <c r="N256" s="164">
        <v>4.0593960702915282E-4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4.5835300704838615E-3</v>
      </c>
      <c r="U256" s="211" t="s">
        <v>61</v>
      </c>
      <c r="V256" s="212">
        <v>4.1775904634547088E-3</v>
      </c>
      <c r="W256" s="212">
        <v>0</v>
      </c>
      <c r="X256" s="212">
        <v>0</v>
      </c>
      <c r="Y256" s="212">
        <v>0</v>
      </c>
      <c r="Z256" s="212">
        <v>4.0593960702915282E-4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4.5835300704838615E-3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1.2655099415822373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1.2655099415822373</v>
      </c>
      <c r="J257" s="149"/>
      <c r="K257" s="171" t="s">
        <v>64</v>
      </c>
      <c r="L257" s="156">
        <v>1.2655099415822373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1.2655099415822373</v>
      </c>
      <c r="U257" s="216" t="s">
        <v>62</v>
      </c>
      <c r="V257" s="207">
        <v>1.2643409329187381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1.1690086634993286E-3</v>
      </c>
      <c r="AD257" s="209">
        <v>1.1690086634993286E-3</v>
      </c>
      <c r="AE257" s="209">
        <v>0</v>
      </c>
      <c r="AF257" s="209">
        <v>0</v>
      </c>
      <c r="AG257" s="209">
        <v>0</v>
      </c>
      <c r="AH257" s="209">
        <v>0</v>
      </c>
      <c r="AI257" s="292">
        <f t="shared" si="107"/>
        <v>1.2655099415822373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1.2655099415822373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1.2655099415822373</v>
      </c>
      <c r="J258" s="149"/>
      <c r="K258" s="176" t="s">
        <v>23</v>
      </c>
      <c r="L258" s="177">
        <v>1.2655099415822373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1.2655099415822373</v>
      </c>
      <c r="U258" s="217" t="s">
        <v>65</v>
      </c>
      <c r="V258" s="218">
        <v>1.2643409329187381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1.1690086634993286E-3</v>
      </c>
      <c r="AD258" s="218">
        <v>1.1690086634993286E-3</v>
      </c>
      <c r="AE258" s="218">
        <v>0</v>
      </c>
      <c r="AF258" s="218">
        <v>0</v>
      </c>
      <c r="AG258" s="218">
        <v>0</v>
      </c>
      <c r="AH258" s="117">
        <v>0</v>
      </c>
      <c r="AI258" s="293">
        <f t="shared" si="107"/>
        <v>1.2655099415822373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266.2748026960893</v>
      </c>
      <c r="C262" s="195">
        <f t="shared" ref="C262:I262" si="109">SUM(C241:C257)</f>
        <v>1.0872387290632608</v>
      </c>
      <c r="D262" s="195">
        <f t="shared" si="109"/>
        <v>290.01446715139241</v>
      </c>
      <c r="E262" s="195">
        <f t="shared" si="109"/>
        <v>373.9696308854962</v>
      </c>
      <c r="F262" s="195">
        <f t="shared" si="109"/>
        <v>0</v>
      </c>
      <c r="G262" s="195">
        <f t="shared" si="109"/>
        <v>82.076812226216063</v>
      </c>
      <c r="H262" s="197">
        <f t="shared" si="109"/>
        <v>25.525899697073758</v>
      </c>
      <c r="I262" s="154">
        <f t="shared" si="109"/>
        <v>1038.948851385331</v>
      </c>
      <c r="J262" s="149"/>
      <c r="K262" s="196" t="s">
        <v>26</v>
      </c>
      <c r="L262" s="195">
        <f>SUM(L241:L257)</f>
        <v>266.2748026960893</v>
      </c>
      <c r="M262" s="195">
        <f t="shared" ref="M262:S262" si="110">SUM(M241:M257)</f>
        <v>1.0872387290632608</v>
      </c>
      <c r="N262" s="195">
        <f t="shared" si="110"/>
        <v>290.01446715139241</v>
      </c>
      <c r="O262" s="195">
        <f t="shared" si="110"/>
        <v>373.9696308854962</v>
      </c>
      <c r="P262" s="195">
        <f t="shared" si="110"/>
        <v>73.6435113026116</v>
      </c>
      <c r="Q262" s="195">
        <f t="shared" si="110"/>
        <v>82.076812226216063</v>
      </c>
      <c r="R262" s="197">
        <f t="shared" si="110"/>
        <v>25.525899697073758</v>
      </c>
      <c r="S262" s="198">
        <f t="shared" si="110"/>
        <v>1112.5923626879426</v>
      </c>
      <c r="T262" s="141" t="str">
        <f>IF(ABS(S262-AI262)&gt;0.01,S262-AI262,"")</f>
        <v/>
      </c>
      <c r="U262" s="224" t="s">
        <v>63</v>
      </c>
      <c r="V262" s="225">
        <f>SUM(V241:V257)</f>
        <v>197.79303445996536</v>
      </c>
      <c r="W262" s="225">
        <f t="shared" ref="W262:AH262" si="111">SUM(W241:W257)</f>
        <v>66.330126809665245</v>
      </c>
      <c r="X262" s="225">
        <f t="shared" si="111"/>
        <v>82.076812226216063</v>
      </c>
      <c r="Y262" s="225">
        <f t="shared" si="111"/>
        <v>1.0872387290632608</v>
      </c>
      <c r="Z262" s="225">
        <f t="shared" si="111"/>
        <v>289.63758545463082</v>
      </c>
      <c r="AA262" s="225">
        <f t="shared" si="111"/>
        <v>355.88569385161685</v>
      </c>
      <c r="AB262" s="225">
        <f t="shared" si="111"/>
        <v>73.6435113026116</v>
      </c>
      <c r="AC262" s="225">
        <f t="shared" si="111"/>
        <v>46.138359854173409</v>
      </c>
      <c r="AD262" s="226">
        <f t="shared" si="111"/>
        <v>2.1516414264586992</v>
      </c>
      <c r="AE262" s="226">
        <f t="shared" si="111"/>
        <v>0</v>
      </c>
      <c r="AF262" s="226">
        <f t="shared" si="111"/>
        <v>25.525899697073758</v>
      </c>
      <c r="AG262" s="226">
        <f t="shared" si="111"/>
        <v>0.37688169676156758</v>
      </c>
      <c r="AH262" s="226">
        <f t="shared" si="111"/>
        <v>18.083937033879376</v>
      </c>
      <c r="AI262" s="227">
        <f>SUM(V262:AC262)</f>
        <v>1112.5923626879426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0.25629250404487125</v>
      </c>
      <c r="C263" s="78">
        <f t="shared" ref="C263:H263" si="112">IF($I262=0,"-",C262/$I262)</f>
        <v>1.0464795524953324E-3</v>
      </c>
      <c r="D263" s="78">
        <f t="shared" si="112"/>
        <v>0.27914219912239963</v>
      </c>
      <c r="E263" s="78">
        <f t="shared" si="112"/>
        <v>0.3599499921356536</v>
      </c>
      <c r="F263" s="78">
        <f t="shared" si="112"/>
        <v>0</v>
      </c>
      <c r="G263" s="78">
        <f t="shared" si="112"/>
        <v>7.8999858478860735E-2</v>
      </c>
      <c r="H263" s="79">
        <f t="shared" si="112"/>
        <v>2.4568966665719498E-2</v>
      </c>
      <c r="I263" s="80">
        <f>SUM(B263:H263)</f>
        <v>1</v>
      </c>
      <c r="J263" s="141"/>
      <c r="K263" s="55" t="s">
        <v>91</v>
      </c>
      <c r="L263" s="96">
        <f t="shared" ref="L263:R263" si="113">IF($S262=0,"-",L262/$S262)</f>
        <v>0.239328267590107</v>
      </c>
      <c r="M263" s="96">
        <f t="shared" si="113"/>
        <v>9.7721210887747852E-4</v>
      </c>
      <c r="N263" s="96">
        <f t="shared" si="113"/>
        <v>0.26066552034452084</v>
      </c>
      <c r="O263" s="96">
        <f t="shared" si="113"/>
        <v>0.33612457125088713</v>
      </c>
      <c r="P263" s="96">
        <f t="shared" si="113"/>
        <v>6.6190919309111751E-2</v>
      </c>
      <c r="Q263" s="96">
        <f t="shared" si="113"/>
        <v>7.3770785220855215E-2</v>
      </c>
      <c r="R263" s="97">
        <f t="shared" si="113"/>
        <v>2.2942724175640604E-2</v>
      </c>
      <c r="S263" s="98">
        <f>SUM(L263:R263)</f>
        <v>0.99999999999999989</v>
      </c>
      <c r="U263" s="127" t="s">
        <v>91</v>
      </c>
      <c r="V263" s="128">
        <f>+V262/$AI262</f>
        <v>0.17777673215562231</v>
      </c>
      <c r="W263" s="128">
        <f t="shared" ref="W263:AH263" si="114">+W262/$AI262</f>
        <v>5.9617636282723048E-2</v>
      </c>
      <c r="X263" s="128">
        <f t="shared" si="114"/>
        <v>7.3770785220855215E-2</v>
      </c>
      <c r="Y263" s="128">
        <f t="shared" si="114"/>
        <v>9.7721210887747852E-4</v>
      </c>
      <c r="Z263" s="128">
        <f t="shared" si="114"/>
        <v>0.26032677840326657</v>
      </c>
      <c r="AA263" s="128">
        <f t="shared" si="114"/>
        <v>0.31987069639038579</v>
      </c>
      <c r="AB263" s="128">
        <f t="shared" si="114"/>
        <v>6.6190919309111751E-2</v>
      </c>
      <c r="AC263" s="128">
        <f t="shared" si="114"/>
        <v>4.1469240129157883E-2</v>
      </c>
      <c r="AD263" s="128">
        <f t="shared" si="114"/>
        <v>1.9338991517616473E-3</v>
      </c>
      <c r="AE263" s="128">
        <f t="shared" si="114"/>
        <v>0</v>
      </c>
      <c r="AF263" s="128">
        <f t="shared" si="114"/>
        <v>2.2942724175640604E-2</v>
      </c>
      <c r="AG263" s="128">
        <f t="shared" si="114"/>
        <v>3.3874194125425118E-4</v>
      </c>
      <c r="AH263" s="128">
        <f t="shared" si="114"/>
        <v>1.6253874860501373E-2</v>
      </c>
      <c r="AI263" s="129">
        <f>SUM(V263:AC263)</f>
        <v>1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1.5154233110492549E-2</v>
      </c>
      <c r="C267" s="152">
        <v>0</v>
      </c>
      <c r="D267" s="152">
        <v>0</v>
      </c>
      <c r="E267" s="152">
        <v>0</v>
      </c>
      <c r="F267" s="374"/>
      <c r="G267" s="152">
        <v>0</v>
      </c>
      <c r="H267" s="153">
        <v>0</v>
      </c>
      <c r="I267" s="154">
        <f>SUM(B267:H267)</f>
        <v>1.5154233110492549E-2</v>
      </c>
      <c r="J267" s="149"/>
      <c r="K267" s="203" t="s">
        <v>7</v>
      </c>
      <c r="L267" s="152">
        <v>1.5154233110492549E-2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1.5154233110492549E-2</v>
      </c>
      <c r="U267" s="206" t="s">
        <v>7</v>
      </c>
      <c r="V267" s="207">
        <v>1.5154233110492549E-2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1.5154233110492549E-2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1.6938830907739741</v>
      </c>
      <c r="C271" s="156">
        <v>1.2280652408111312</v>
      </c>
      <c r="D271" s="156">
        <v>0.46581784996284292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3.3877661815479483</v>
      </c>
      <c r="J271" s="149"/>
      <c r="K271" s="169" t="s">
        <v>16</v>
      </c>
      <c r="L271" s="156">
        <v>1.6938830907739741</v>
      </c>
      <c r="M271" s="156">
        <v>1.2280652408111312</v>
      </c>
      <c r="N271" s="156">
        <v>0.46581784996284292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3.3877661815479483</v>
      </c>
      <c r="U271" s="215" t="s">
        <v>16</v>
      </c>
      <c r="V271" s="207">
        <v>1.6938830907739741</v>
      </c>
      <c r="W271" s="207">
        <v>0</v>
      </c>
      <c r="X271" s="207">
        <v>0</v>
      </c>
      <c r="Y271" s="207">
        <v>1.2280652408111312</v>
      </c>
      <c r="Z271" s="207">
        <v>0.46581784996284292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3.3877661815479483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0.69869009698919826</v>
      </c>
      <c r="C272" s="160">
        <v>0</v>
      </c>
      <c r="D272" s="160">
        <v>2.0485460242272739</v>
      </c>
      <c r="E272" s="160">
        <v>0</v>
      </c>
      <c r="F272" s="375"/>
      <c r="G272" s="160">
        <v>0</v>
      </c>
      <c r="H272" s="161">
        <v>0</v>
      </c>
      <c r="I272" s="162">
        <f t="shared" si="115"/>
        <v>2.7472361212164724</v>
      </c>
      <c r="J272" s="149"/>
      <c r="K272" s="163" t="s">
        <v>15</v>
      </c>
      <c r="L272" s="164">
        <v>0.69869009698919826</v>
      </c>
      <c r="M272" s="164">
        <v>0</v>
      </c>
      <c r="N272" s="164">
        <v>2.0485460242272739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2.7472361212164724</v>
      </c>
      <c r="U272" s="211" t="s">
        <v>57</v>
      </c>
      <c r="V272" s="212">
        <v>0.69869009698919826</v>
      </c>
      <c r="W272" s="212">
        <v>0</v>
      </c>
      <c r="X272" s="212">
        <v>0</v>
      </c>
      <c r="Y272" s="212">
        <v>0</v>
      </c>
      <c r="Z272" s="212">
        <v>2.0485460242272739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2.7472361212164724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17.131139741162055</v>
      </c>
      <c r="F273" s="375"/>
      <c r="G273" s="156">
        <v>0</v>
      </c>
      <c r="H273" s="168">
        <v>0</v>
      </c>
      <c r="I273" s="154">
        <f t="shared" si="115"/>
        <v>17.131139741162055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17.131139741162055</v>
      </c>
      <c r="P273" s="156">
        <v>162.27090679272536</v>
      </c>
      <c r="Q273" s="156">
        <v>0</v>
      </c>
      <c r="R273" s="157">
        <v>0</v>
      </c>
      <c r="S273" s="158">
        <f t="shared" si="116"/>
        <v>179.40204653388741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1.6481144945321562</v>
      </c>
      <c r="AB273" s="207">
        <v>162.27090679272536</v>
      </c>
      <c r="AC273" s="208">
        <v>15.4830252466299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15.4830252466299</v>
      </c>
      <c r="AI273" s="210">
        <f t="shared" si="117"/>
        <v>179.40204653388741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75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9.2970475223571075E-2</v>
      </c>
      <c r="Q274" s="164">
        <v>0</v>
      </c>
      <c r="R274" s="165">
        <v>0</v>
      </c>
      <c r="S274" s="166">
        <f t="shared" si="116"/>
        <v>9.2970475223571075E-2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9.2970475223571075E-2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9.2970475223571075E-2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0.16300337694281253</v>
      </c>
      <c r="C276" s="160">
        <v>0</v>
      </c>
      <c r="D276" s="160">
        <v>4.9742320834806621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5.1372354604234749</v>
      </c>
      <c r="J276" s="149"/>
      <c r="K276" s="163" t="s">
        <v>17</v>
      </c>
      <c r="L276" s="164">
        <v>0.16300337694281253</v>
      </c>
      <c r="M276" s="164">
        <v>0</v>
      </c>
      <c r="N276" s="164">
        <v>4.9742320834806621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5.1372354604234749</v>
      </c>
      <c r="U276" s="211" t="s">
        <v>17</v>
      </c>
      <c r="V276" s="212">
        <v>0.16300337694281253</v>
      </c>
      <c r="W276" s="212">
        <v>0</v>
      </c>
      <c r="X276" s="212">
        <v>0</v>
      </c>
      <c r="Y276" s="212">
        <v>0</v>
      </c>
      <c r="Z276" s="212">
        <v>4.9742320834806621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5.1372354604234749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16.995986029729625</v>
      </c>
      <c r="C277" s="156">
        <v>347.88988121055343</v>
      </c>
      <c r="D277" s="156">
        <v>35.604250240885122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400.49011748116817</v>
      </c>
      <c r="J277" s="149"/>
      <c r="K277" s="169" t="s">
        <v>139</v>
      </c>
      <c r="L277" s="156">
        <v>16.995986029729625</v>
      </c>
      <c r="M277" s="156">
        <v>347.88988121055343</v>
      </c>
      <c r="N277" s="156">
        <v>35.604250240885122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400.49011748116817</v>
      </c>
      <c r="U277" s="215" t="s">
        <v>139</v>
      </c>
      <c r="V277" s="207">
        <v>16.995986029729625</v>
      </c>
      <c r="W277" s="207">
        <v>0</v>
      </c>
      <c r="X277" s="207">
        <v>0</v>
      </c>
      <c r="Y277" s="207">
        <v>347.88988121055343</v>
      </c>
      <c r="Z277" s="207">
        <v>35.604250240885122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400.49011748116817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0.85977568191794085</v>
      </c>
      <c r="C278" s="160">
        <v>8.0035155967992114E-2</v>
      </c>
      <c r="D278" s="160">
        <v>80.372769613538409</v>
      </c>
      <c r="E278" s="160">
        <v>291.45376555527326</v>
      </c>
      <c r="F278" s="375"/>
      <c r="G278" s="160">
        <v>13.176647334836911</v>
      </c>
      <c r="H278" s="161">
        <v>0</v>
      </c>
      <c r="I278" s="162">
        <f t="shared" si="115"/>
        <v>385.94299334153453</v>
      </c>
      <c r="J278" s="149"/>
      <c r="K278" s="163" t="s">
        <v>25</v>
      </c>
      <c r="L278" s="164">
        <v>0.85977568191794085</v>
      </c>
      <c r="M278" s="164">
        <v>8.0035155967992114E-2</v>
      </c>
      <c r="N278" s="164">
        <v>80.372769613538409</v>
      </c>
      <c r="O278" s="164">
        <v>291.45376555527326</v>
      </c>
      <c r="P278" s="164">
        <v>4.8912433660818248E-4</v>
      </c>
      <c r="Q278" s="164">
        <v>13.176647334836911</v>
      </c>
      <c r="R278" s="165">
        <v>0</v>
      </c>
      <c r="S278" s="166">
        <f t="shared" si="116"/>
        <v>385.94348246587111</v>
      </c>
      <c r="U278" s="211" t="s">
        <v>25</v>
      </c>
      <c r="V278" s="212">
        <v>0.7531228933859403</v>
      </c>
      <c r="W278" s="212">
        <v>0.10665278853200059</v>
      </c>
      <c r="X278" s="212">
        <v>13.176647334836911</v>
      </c>
      <c r="Y278" s="212">
        <v>8.0035155967992114E-2</v>
      </c>
      <c r="Z278" s="212">
        <v>80.372769613538409</v>
      </c>
      <c r="AA278" s="212">
        <v>291.45249767161448</v>
      </c>
      <c r="AB278" s="212">
        <v>4.8912433660818248E-4</v>
      </c>
      <c r="AC278" s="213">
        <v>1.2678836588034998E-3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1.2678836588034998E-3</v>
      </c>
      <c r="AI278" s="214">
        <f t="shared" si="117"/>
        <v>385.94348246587111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1.3748271908882725</v>
      </c>
      <c r="F281" s="375"/>
      <c r="G281" s="156">
        <v>0</v>
      </c>
      <c r="H281" s="168">
        <v>0</v>
      </c>
      <c r="I281" s="154">
        <f t="shared" si="115"/>
        <v>1.3748271908882725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1.3748271908882725</v>
      </c>
      <c r="P281" s="156">
        <v>9.1679233130902986</v>
      </c>
      <c r="Q281" s="156">
        <v>0</v>
      </c>
      <c r="R281" s="157">
        <v>0</v>
      </c>
      <c r="S281" s="158">
        <f t="shared" si="116"/>
        <v>10.542750503978571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9.1679233130902986</v>
      </c>
      <c r="AC281" s="208">
        <v>1.3748271908882725</v>
      </c>
      <c r="AD281" s="207">
        <v>0</v>
      </c>
      <c r="AE281" s="207">
        <v>0</v>
      </c>
      <c r="AF281" s="207">
        <v>0</v>
      </c>
      <c r="AG281" s="207">
        <v>0</v>
      </c>
      <c r="AH281" s="207">
        <v>1.3748271908882725</v>
      </c>
      <c r="AI281" s="210">
        <f t="shared" si="117"/>
        <v>10.542750503978571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0.1404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0.1404</v>
      </c>
      <c r="J283" s="149"/>
      <c r="K283" s="171" t="s">
        <v>64</v>
      </c>
      <c r="L283" s="156">
        <v>0.1404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0.1404</v>
      </c>
      <c r="U283" s="216" t="s">
        <v>62</v>
      </c>
      <c r="V283" s="207">
        <v>0.1404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0.1404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0.1404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0.1404</v>
      </c>
      <c r="J284" s="149"/>
      <c r="K284" s="176" t="s">
        <v>23</v>
      </c>
      <c r="L284" s="177">
        <v>0.1404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0.1404</v>
      </c>
      <c r="U284" s="217" t="s">
        <v>65</v>
      </c>
      <c r="V284" s="218">
        <v>0.1404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0.1404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20.566892509464044</v>
      </c>
      <c r="C288" s="195">
        <f t="shared" ref="C288:I288" si="119">SUM(C267:C283)</f>
        <v>349.19798160733257</v>
      </c>
      <c r="D288" s="195">
        <f t="shared" si="119"/>
        <v>123.46561581209431</v>
      </c>
      <c r="E288" s="195">
        <f t="shared" si="119"/>
        <v>309.95973248732355</v>
      </c>
      <c r="F288" s="195">
        <f t="shared" si="119"/>
        <v>0</v>
      </c>
      <c r="G288" s="195">
        <f t="shared" si="119"/>
        <v>13.176647334836911</v>
      </c>
      <c r="H288" s="197">
        <f t="shared" si="119"/>
        <v>0</v>
      </c>
      <c r="I288" s="154">
        <f t="shared" si="119"/>
        <v>816.36686975105135</v>
      </c>
      <c r="J288" s="149"/>
      <c r="K288" s="196" t="s">
        <v>26</v>
      </c>
      <c r="L288" s="195">
        <f>SUM(L267:L283)</f>
        <v>20.566892509464044</v>
      </c>
      <c r="M288" s="195">
        <f t="shared" ref="M288:S288" si="120">SUM(M267:M283)</f>
        <v>349.19798160733257</v>
      </c>
      <c r="N288" s="195">
        <f t="shared" si="120"/>
        <v>123.46561581209431</v>
      </c>
      <c r="O288" s="195">
        <f t="shared" si="120"/>
        <v>309.95973248732355</v>
      </c>
      <c r="P288" s="195">
        <f t="shared" si="120"/>
        <v>171.53228970537583</v>
      </c>
      <c r="Q288" s="195">
        <f t="shared" si="120"/>
        <v>13.176647334836911</v>
      </c>
      <c r="R288" s="197">
        <f t="shared" si="120"/>
        <v>0</v>
      </c>
      <c r="S288" s="198">
        <f t="shared" si="120"/>
        <v>987.89915945642724</v>
      </c>
      <c r="T288" s="141" t="str">
        <f>IF(ABS(S288-AI288)&gt;0.01,S288-AI288,"")</f>
        <v/>
      </c>
      <c r="U288" s="224" t="s">
        <v>63</v>
      </c>
      <c r="V288" s="225">
        <f>SUM(V267:V283)</f>
        <v>20.460239720932041</v>
      </c>
      <c r="W288" s="225">
        <f t="shared" ref="W288:AH288" si="121">SUM(W267:W283)</f>
        <v>0.10665278853200059</v>
      </c>
      <c r="X288" s="225">
        <f t="shared" si="121"/>
        <v>13.176647334836911</v>
      </c>
      <c r="Y288" s="225">
        <f t="shared" si="121"/>
        <v>349.19798160733257</v>
      </c>
      <c r="Z288" s="225">
        <f t="shared" si="121"/>
        <v>123.46561581209431</v>
      </c>
      <c r="AA288" s="225">
        <f t="shared" si="121"/>
        <v>293.10061216614662</v>
      </c>
      <c r="AB288" s="225">
        <f t="shared" si="121"/>
        <v>171.53228970537583</v>
      </c>
      <c r="AC288" s="225">
        <f t="shared" si="121"/>
        <v>16.859120321176977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16.859120321176977</v>
      </c>
      <c r="AI288" s="227">
        <f>SUM(V288:AC288)</f>
        <v>987.89915945642724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2.5193198390983034E-2</v>
      </c>
      <c r="C289" s="78">
        <f t="shared" ref="C289:H289" si="122">IF($I288=0,"-",C288/$I288)</f>
        <v>0.42774639019074778</v>
      </c>
      <c r="D289" s="78">
        <f t="shared" si="122"/>
        <v>0.1512379058813898</v>
      </c>
      <c r="E289" s="78">
        <f t="shared" si="122"/>
        <v>0.37968191014640862</v>
      </c>
      <c r="F289" s="78">
        <f t="shared" si="122"/>
        <v>0</v>
      </c>
      <c r="G289" s="78">
        <f t="shared" si="122"/>
        <v>1.614059539047082E-2</v>
      </c>
      <c r="H289" s="79">
        <f t="shared" si="122"/>
        <v>0</v>
      </c>
      <c r="I289" s="80">
        <f>SUM(B289:H289)</f>
        <v>1</v>
      </c>
      <c r="J289" s="141"/>
      <c r="K289" s="55" t="s">
        <v>91</v>
      </c>
      <c r="L289" s="96">
        <f t="shared" ref="L289:R289" si="123">IF($S288=0,"-",L288/$S288)</f>
        <v>2.0818817702791231E-2</v>
      </c>
      <c r="M289" s="96">
        <f t="shared" si="123"/>
        <v>0.35347533021434308</v>
      </c>
      <c r="N289" s="96">
        <f t="shared" si="123"/>
        <v>0.12497795410619533</v>
      </c>
      <c r="O289" s="96">
        <f t="shared" si="123"/>
        <v>0.31375644924920576</v>
      </c>
      <c r="P289" s="96">
        <f t="shared" si="123"/>
        <v>0.17363339978926415</v>
      </c>
      <c r="Q289" s="96">
        <f t="shared" si="123"/>
        <v>1.3338048938200444E-2</v>
      </c>
      <c r="R289" s="97">
        <f t="shared" si="123"/>
        <v>0</v>
      </c>
      <c r="S289" s="98">
        <f>SUM(L289:R289)</f>
        <v>1</v>
      </c>
      <c r="U289" s="127" t="s">
        <v>91</v>
      </c>
      <c r="V289" s="128">
        <f>+V288/$AI288</f>
        <v>2.0710858517371245E-2</v>
      </c>
      <c r="W289" s="128">
        <f t="shared" ref="W289:AH289" si="124">+W288/$AI288</f>
        <v>1.0795918541998181E-4</v>
      </c>
      <c r="X289" s="128">
        <f t="shared" si="124"/>
        <v>1.3338048938200444E-2</v>
      </c>
      <c r="Y289" s="128">
        <f t="shared" si="124"/>
        <v>0.35347533021434308</v>
      </c>
      <c r="Z289" s="128">
        <f t="shared" si="124"/>
        <v>0.12497795410619533</v>
      </c>
      <c r="AA289" s="128">
        <f t="shared" si="124"/>
        <v>0.29669082047546197</v>
      </c>
      <c r="AB289" s="128">
        <f t="shared" si="124"/>
        <v>0.17363339978926415</v>
      </c>
      <c r="AC289" s="128">
        <f t="shared" si="124"/>
        <v>1.706562877374386E-2</v>
      </c>
      <c r="AD289" s="128">
        <f t="shared" si="124"/>
        <v>0</v>
      </c>
      <c r="AE289" s="128">
        <f t="shared" si="124"/>
        <v>0</v>
      </c>
      <c r="AF289" s="128">
        <f t="shared" si="124"/>
        <v>0</v>
      </c>
      <c r="AG289" s="128">
        <f t="shared" si="124"/>
        <v>0</v>
      </c>
      <c r="AH289" s="128">
        <f t="shared" si="124"/>
        <v>1.706562877374386E-2</v>
      </c>
      <c r="AI289" s="129">
        <f>SUM(V289:AC289)</f>
        <v>1.0000000000000002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4.8750528982251815</v>
      </c>
      <c r="C297" s="156">
        <v>14.72213046702692</v>
      </c>
      <c r="D297" s="156">
        <v>1.9449967813686331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21.542180146620733</v>
      </c>
      <c r="J297" s="149"/>
      <c r="K297" s="169" t="s">
        <v>16</v>
      </c>
      <c r="L297" s="156">
        <v>4.8750528982251815</v>
      </c>
      <c r="M297" s="156">
        <v>14.72213046702692</v>
      </c>
      <c r="N297" s="156">
        <v>1.9449967813686331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21.542180146620733</v>
      </c>
      <c r="U297" s="215" t="s">
        <v>16</v>
      </c>
      <c r="V297" s="207">
        <v>4.4479807749030069</v>
      </c>
      <c r="W297" s="207">
        <v>0</v>
      </c>
      <c r="X297" s="207">
        <v>0</v>
      </c>
      <c r="Y297" s="207">
        <v>14.72213046702692</v>
      </c>
      <c r="Z297" s="207">
        <v>1.9449967813686331</v>
      </c>
      <c r="AA297" s="207">
        <v>0</v>
      </c>
      <c r="AB297" s="207">
        <v>0</v>
      </c>
      <c r="AC297" s="208">
        <v>0.42707212332217465</v>
      </c>
      <c r="AD297" s="209">
        <v>0.42707212332217465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21.542180146620737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0.60495890799581031</v>
      </c>
      <c r="C298" s="160">
        <v>1.6705115300338875</v>
      </c>
      <c r="D298" s="160">
        <v>5.492751903280138</v>
      </c>
      <c r="E298" s="160">
        <v>0</v>
      </c>
      <c r="F298" s="375"/>
      <c r="G298" s="160">
        <v>0</v>
      </c>
      <c r="H298" s="161">
        <v>0</v>
      </c>
      <c r="I298" s="162">
        <f t="shared" si="125"/>
        <v>7.7682223413098352</v>
      </c>
      <c r="J298" s="149"/>
      <c r="K298" s="163" t="s">
        <v>15</v>
      </c>
      <c r="L298" s="164">
        <v>0.60495890799581031</v>
      </c>
      <c r="M298" s="164">
        <v>1.6705115300338875</v>
      </c>
      <c r="N298" s="164">
        <v>5.492751903280138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7.7682223413098352</v>
      </c>
      <c r="U298" s="211" t="s">
        <v>57</v>
      </c>
      <c r="V298" s="212">
        <v>0.60495890799581031</v>
      </c>
      <c r="W298" s="212">
        <v>0</v>
      </c>
      <c r="X298" s="212">
        <v>0</v>
      </c>
      <c r="Y298" s="212">
        <v>1.6705115300338875</v>
      </c>
      <c r="Z298" s="212">
        <v>5.492751903280138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7.7682223413098352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0.1044855786003827</v>
      </c>
      <c r="F299" s="375"/>
      <c r="G299" s="156">
        <v>0</v>
      </c>
      <c r="H299" s="168">
        <v>0</v>
      </c>
      <c r="I299" s="154">
        <f t="shared" si="125"/>
        <v>0.1044855786003827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0.1044855786003827</v>
      </c>
      <c r="P299" s="156">
        <v>65.433637010056017</v>
      </c>
      <c r="Q299" s="156">
        <v>0</v>
      </c>
      <c r="R299" s="157">
        <v>0</v>
      </c>
      <c r="S299" s="158">
        <f t="shared" si="126"/>
        <v>65.538122588656407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1.6721855693661362E-4</v>
      </c>
      <c r="AB299" s="207">
        <v>65.433637010056017</v>
      </c>
      <c r="AC299" s="208">
        <v>0.10431836004344608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0.10431836004344608</v>
      </c>
      <c r="AI299" s="210">
        <f t="shared" si="127"/>
        <v>65.538122588656407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1.5885162161418407</v>
      </c>
      <c r="Q300" s="164">
        <v>0</v>
      </c>
      <c r="R300" s="165">
        <v>0</v>
      </c>
      <c r="S300" s="166">
        <f t="shared" si="126"/>
        <v>1.5885162161418407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1.5885162161418407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1.5885162161418407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1.0142624402784729E-2</v>
      </c>
      <c r="C302" s="160">
        <v>0.29413610768075754</v>
      </c>
      <c r="D302" s="160">
        <v>1.9778117585430239</v>
      </c>
      <c r="E302" s="160">
        <v>0.76069683020885526</v>
      </c>
      <c r="F302" s="375"/>
      <c r="G302" s="160">
        <v>0</v>
      </c>
      <c r="H302" s="161">
        <v>0</v>
      </c>
      <c r="I302" s="162">
        <f t="shared" si="125"/>
        <v>3.0427873208354215</v>
      </c>
      <c r="J302" s="149"/>
      <c r="K302" s="163" t="s">
        <v>17</v>
      </c>
      <c r="L302" s="164">
        <v>1.0142624402784729E-2</v>
      </c>
      <c r="M302" s="164">
        <v>0.29413610768075754</v>
      </c>
      <c r="N302" s="164">
        <v>1.9778117585430239</v>
      </c>
      <c r="O302" s="164">
        <v>0.76069683020885526</v>
      </c>
      <c r="P302" s="164">
        <v>0</v>
      </c>
      <c r="Q302" s="164">
        <v>0</v>
      </c>
      <c r="R302" s="165">
        <v>0</v>
      </c>
      <c r="S302" s="166">
        <f t="shared" si="126"/>
        <v>3.0427873208354215</v>
      </c>
      <c r="U302" s="211" t="s">
        <v>17</v>
      </c>
      <c r="V302" s="212">
        <v>1.0142624402784729E-2</v>
      </c>
      <c r="W302" s="212">
        <v>0</v>
      </c>
      <c r="X302" s="212">
        <v>0</v>
      </c>
      <c r="Y302" s="212">
        <v>0.29413610768075754</v>
      </c>
      <c r="Z302" s="212">
        <v>1.9778117585430239</v>
      </c>
      <c r="AA302" s="212">
        <v>0.14199674163898643</v>
      </c>
      <c r="AB302" s="212">
        <v>0</v>
      </c>
      <c r="AC302" s="213">
        <v>0.6187000885698688</v>
      </c>
      <c r="AD302" s="212">
        <v>0</v>
      </c>
      <c r="AE302" s="212">
        <v>0</v>
      </c>
      <c r="AF302" s="212">
        <v>0</v>
      </c>
      <c r="AG302" s="212">
        <v>0</v>
      </c>
      <c r="AH302" s="212">
        <v>0.6187000885698688</v>
      </c>
      <c r="AI302" s="214">
        <f t="shared" si="127"/>
        <v>3.0427873208354215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37.713432172574926</v>
      </c>
      <c r="C303" s="156">
        <v>410.8989978383554</v>
      </c>
      <c r="D303" s="156">
        <v>165.7512593800115</v>
      </c>
      <c r="E303" s="156">
        <v>1.5029022751240773</v>
      </c>
      <c r="F303" s="375"/>
      <c r="G303" s="156">
        <v>0</v>
      </c>
      <c r="H303" s="168">
        <v>0</v>
      </c>
      <c r="I303" s="154">
        <f t="shared" si="125"/>
        <v>615.8665916660658</v>
      </c>
      <c r="J303" s="149"/>
      <c r="K303" s="169" t="s">
        <v>139</v>
      </c>
      <c r="L303" s="156">
        <v>37.713432172574926</v>
      </c>
      <c r="M303" s="156">
        <v>410.8989978383554</v>
      </c>
      <c r="N303" s="156">
        <v>165.7512593800115</v>
      </c>
      <c r="O303" s="156">
        <v>1.5029022751240773</v>
      </c>
      <c r="P303" s="156">
        <v>1.1567524208941076</v>
      </c>
      <c r="Q303" s="156">
        <v>0</v>
      </c>
      <c r="R303" s="157">
        <v>0</v>
      </c>
      <c r="S303" s="158">
        <f t="shared" si="126"/>
        <v>617.02334408695992</v>
      </c>
      <c r="U303" s="215" t="s">
        <v>139</v>
      </c>
      <c r="V303" s="207">
        <v>37.138614054987293</v>
      </c>
      <c r="W303" s="207">
        <v>0.17996153165747514</v>
      </c>
      <c r="X303" s="207">
        <v>0</v>
      </c>
      <c r="Y303" s="207">
        <v>410.8989978383554</v>
      </c>
      <c r="Z303" s="207">
        <v>165.7512593800115</v>
      </c>
      <c r="AA303" s="207">
        <v>7.5763265925905335E-2</v>
      </c>
      <c r="AB303" s="207">
        <v>1.1567524208941076</v>
      </c>
      <c r="AC303" s="208">
        <v>1.82199559512833</v>
      </c>
      <c r="AD303" s="207">
        <v>0.39485658593015804</v>
      </c>
      <c r="AE303" s="207">
        <v>0</v>
      </c>
      <c r="AF303" s="207">
        <v>0</v>
      </c>
      <c r="AG303" s="207">
        <v>0</v>
      </c>
      <c r="AH303" s="207">
        <v>1.4271390091981719</v>
      </c>
      <c r="AI303" s="210">
        <f t="shared" si="127"/>
        <v>617.02334408696015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38.834702254152788</v>
      </c>
      <c r="C304" s="160">
        <v>23.185434617528877</v>
      </c>
      <c r="D304" s="160">
        <v>49.463422341338735</v>
      </c>
      <c r="E304" s="160">
        <v>447.48334312012963</v>
      </c>
      <c r="F304" s="375"/>
      <c r="G304" s="160">
        <v>43.273577867599009</v>
      </c>
      <c r="H304" s="161">
        <v>0</v>
      </c>
      <c r="I304" s="162">
        <f t="shared" si="125"/>
        <v>602.24048020074906</v>
      </c>
      <c r="J304" s="149"/>
      <c r="K304" s="163" t="s">
        <v>25</v>
      </c>
      <c r="L304" s="164">
        <v>38.834702254152788</v>
      </c>
      <c r="M304" s="164">
        <v>23.185434617528877</v>
      </c>
      <c r="N304" s="164">
        <v>49.463422341338735</v>
      </c>
      <c r="O304" s="164">
        <v>447.48334312012963</v>
      </c>
      <c r="P304" s="164">
        <v>5.1559630135060086</v>
      </c>
      <c r="Q304" s="164">
        <v>43.273577867599009</v>
      </c>
      <c r="R304" s="165">
        <v>0</v>
      </c>
      <c r="S304" s="166">
        <f t="shared" si="126"/>
        <v>607.3964432142551</v>
      </c>
      <c r="U304" s="211" t="s">
        <v>25</v>
      </c>
      <c r="V304" s="212">
        <v>3.7359490982724219</v>
      </c>
      <c r="W304" s="212">
        <v>34.450457698199486</v>
      </c>
      <c r="X304" s="212">
        <v>43.273577867599009</v>
      </c>
      <c r="Y304" s="212">
        <v>23.185434617528877</v>
      </c>
      <c r="Z304" s="212">
        <v>36.972381377527711</v>
      </c>
      <c r="AA304" s="212">
        <v>416.61418757791995</v>
      </c>
      <c r="AB304" s="212">
        <v>5.1559630135060086</v>
      </c>
      <c r="AC304" s="213">
        <v>44.00849196370163</v>
      </c>
      <c r="AD304" s="212">
        <v>0.64829545768087904</v>
      </c>
      <c r="AE304" s="212">
        <v>24.83415375908757</v>
      </c>
      <c r="AF304" s="212">
        <v>0</v>
      </c>
      <c r="AG304" s="212">
        <v>12.491040963811022</v>
      </c>
      <c r="AH304" s="212">
        <v>6.0350017831221567</v>
      </c>
      <c r="AI304" s="214">
        <f t="shared" si="127"/>
        <v>607.39644321425521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0.84317251666379822</v>
      </c>
      <c r="C305" s="156">
        <v>0</v>
      </c>
      <c r="D305" s="156">
        <v>45.232761536290333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46.075934052954132</v>
      </c>
      <c r="J305" s="149"/>
      <c r="K305" s="169" t="s">
        <v>24</v>
      </c>
      <c r="L305" s="156">
        <v>0.84317251666379822</v>
      </c>
      <c r="M305" s="156">
        <v>0</v>
      </c>
      <c r="N305" s="156">
        <v>45.232761536290333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46.075934052954132</v>
      </c>
      <c r="U305" s="215" t="s">
        <v>24</v>
      </c>
      <c r="V305" s="207">
        <v>0.82173920335059014</v>
      </c>
      <c r="W305" s="207">
        <v>0</v>
      </c>
      <c r="X305" s="207">
        <v>0</v>
      </c>
      <c r="Y305" s="207">
        <v>0</v>
      </c>
      <c r="Z305" s="207">
        <v>39.795002128242785</v>
      </c>
      <c r="AA305" s="207">
        <v>0</v>
      </c>
      <c r="AB305" s="207">
        <v>0</v>
      </c>
      <c r="AC305" s="208">
        <v>5.4591927213607638</v>
      </c>
      <c r="AD305" s="207">
        <v>2.1433313313208038E-2</v>
      </c>
      <c r="AE305" s="207">
        <v>0</v>
      </c>
      <c r="AF305" s="207">
        <v>0</v>
      </c>
      <c r="AG305" s="207">
        <v>5.4377594080475449</v>
      </c>
      <c r="AH305" s="207">
        <v>0</v>
      </c>
      <c r="AI305" s="210">
        <f t="shared" si="127"/>
        <v>46.075934052954139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5.2023568853834055E-3</v>
      </c>
      <c r="D306" s="160">
        <v>0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5.2023568853834055E-3</v>
      </c>
      <c r="J306" s="149"/>
      <c r="K306" s="163" t="s">
        <v>60</v>
      </c>
      <c r="L306" s="164">
        <v>0</v>
      </c>
      <c r="M306" s="164">
        <v>5.2023568853834055E-3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5.2023568853834055E-3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5.2023568853834055E-3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5.2023568853834055E-3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7.0379532256654551</v>
      </c>
      <c r="C307" s="156">
        <v>3.5498207862220807</v>
      </c>
      <c r="D307" s="156">
        <v>0.17641786281520419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10.764191874702741</v>
      </c>
      <c r="J307" s="149"/>
      <c r="K307" s="169" t="s">
        <v>22</v>
      </c>
      <c r="L307" s="156">
        <v>7.0379532256654551</v>
      </c>
      <c r="M307" s="156">
        <v>3.5498207862220807</v>
      </c>
      <c r="N307" s="156">
        <v>0.17641786281520419</v>
      </c>
      <c r="O307" s="156">
        <v>0</v>
      </c>
      <c r="P307" s="156">
        <v>3.5996888582160578</v>
      </c>
      <c r="Q307" s="156">
        <v>0</v>
      </c>
      <c r="R307" s="157">
        <v>0</v>
      </c>
      <c r="S307" s="158">
        <f t="shared" si="126"/>
        <v>14.363880732918798</v>
      </c>
      <c r="U307" s="215" t="s">
        <v>22</v>
      </c>
      <c r="V307" s="207">
        <v>7.0379532256654551</v>
      </c>
      <c r="W307" s="207">
        <v>0</v>
      </c>
      <c r="X307" s="207">
        <v>0</v>
      </c>
      <c r="Y307" s="207">
        <v>3.5498207862220807</v>
      </c>
      <c r="Z307" s="207">
        <v>0.17641786281520419</v>
      </c>
      <c r="AA307" s="207">
        <v>0</v>
      </c>
      <c r="AB307" s="207">
        <v>3.5996888582160578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14.363880732918798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1.387681911754245E-3</v>
      </c>
      <c r="C308" s="160">
        <v>6.9992253955962404E-4</v>
      </c>
      <c r="D308" s="160">
        <v>3.4784527445598805E-5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2.1223889787594678E-3</v>
      </c>
      <c r="J308" s="149"/>
      <c r="K308" s="163" t="s">
        <v>21</v>
      </c>
      <c r="L308" s="164">
        <v>1.387681911754245E-3</v>
      </c>
      <c r="M308" s="164">
        <v>6.9992253955962404E-4</v>
      </c>
      <c r="N308" s="164">
        <v>3.4784527445598805E-5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2.1223889787594678E-3</v>
      </c>
      <c r="U308" s="211" t="s">
        <v>61</v>
      </c>
      <c r="V308" s="212">
        <v>1.387681911754245E-3</v>
      </c>
      <c r="W308" s="212">
        <v>0</v>
      </c>
      <c r="X308" s="212">
        <v>0</v>
      </c>
      <c r="Y308" s="212">
        <v>6.9992253955962404E-4</v>
      </c>
      <c r="Z308" s="212">
        <v>3.4784527445598805E-5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2.1223889787594678E-3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0.24062930510076685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0.24062930510076685</v>
      </c>
      <c r="J309" s="149"/>
      <c r="K309" s="171" t="s">
        <v>64</v>
      </c>
      <c r="L309" s="156">
        <v>0.24062930510076685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0.24062930510076685</v>
      </c>
      <c r="U309" s="216" t="s">
        <v>62</v>
      </c>
      <c r="V309" s="207">
        <v>0.20463812593425892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3.5991179166507917E-2</v>
      </c>
      <c r="AD309" s="209">
        <v>3.5991179166507917E-2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0.24062930510076685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0.24062930510076685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0.24062930510076685</v>
      </c>
      <c r="J310" s="149"/>
      <c r="K310" s="176" t="s">
        <v>23</v>
      </c>
      <c r="L310" s="177">
        <v>0.24062930510076685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0.24062930510076685</v>
      </c>
      <c r="U310" s="217" t="s">
        <v>65</v>
      </c>
      <c r="V310" s="218">
        <v>0.20463812593425892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3.5991179166507917E-2</v>
      </c>
      <c r="AD310" s="218">
        <v>3.5991179166507917E-2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0.24062930510076685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90.161431586693269</v>
      </c>
      <c r="C314" s="195">
        <f t="shared" ref="C314:I314" si="129">SUM(C293:C309)</f>
        <v>454.32693362627288</v>
      </c>
      <c r="D314" s="195">
        <f t="shared" si="129"/>
        <v>270.03945634817501</v>
      </c>
      <c r="E314" s="195">
        <f t="shared" si="129"/>
        <v>449.85142780406295</v>
      </c>
      <c r="F314" s="195">
        <f t="shared" si="129"/>
        <v>0</v>
      </c>
      <c r="G314" s="195">
        <f t="shared" si="129"/>
        <v>43.273577867599009</v>
      </c>
      <c r="H314" s="197">
        <f t="shared" si="129"/>
        <v>0</v>
      </c>
      <c r="I314" s="154">
        <f t="shared" si="129"/>
        <v>1307.652827232803</v>
      </c>
      <c r="J314" s="149"/>
      <c r="K314" s="196" t="s">
        <v>26</v>
      </c>
      <c r="L314" s="195">
        <f>SUM(L293:L309)</f>
        <v>90.161431586693269</v>
      </c>
      <c r="M314" s="195">
        <f t="shared" ref="M314:S314" si="130">SUM(M293:M309)</f>
        <v>454.32693362627288</v>
      </c>
      <c r="N314" s="195">
        <f t="shared" si="130"/>
        <v>270.03945634817501</v>
      </c>
      <c r="O314" s="195">
        <f t="shared" si="130"/>
        <v>449.85142780406295</v>
      </c>
      <c r="P314" s="195">
        <f t="shared" si="130"/>
        <v>76.934557518814032</v>
      </c>
      <c r="Q314" s="195">
        <f t="shared" si="130"/>
        <v>43.273577867599009</v>
      </c>
      <c r="R314" s="197">
        <f t="shared" si="130"/>
        <v>0</v>
      </c>
      <c r="S314" s="198">
        <f t="shared" si="130"/>
        <v>1384.5873847516168</v>
      </c>
      <c r="T314" s="141" t="str">
        <f>IF(ABS(S314-AI314)&gt;0.01,S314-AI314,"")</f>
        <v/>
      </c>
      <c r="U314" s="224" t="s">
        <v>63</v>
      </c>
      <c r="V314" s="225">
        <f>SUM(V293:V309)</f>
        <v>54.003363697423367</v>
      </c>
      <c r="W314" s="225">
        <f t="shared" ref="W314:AH314" si="131">SUM(W293:W309)</f>
        <v>34.630419229856962</v>
      </c>
      <c r="X314" s="225">
        <f t="shared" si="131"/>
        <v>43.273577867599009</v>
      </c>
      <c r="Y314" s="225">
        <f t="shared" si="131"/>
        <v>454.32693362627288</v>
      </c>
      <c r="Z314" s="225">
        <f t="shared" si="131"/>
        <v>252.11065597631648</v>
      </c>
      <c r="AA314" s="225">
        <f t="shared" si="131"/>
        <v>416.83211480404179</v>
      </c>
      <c r="AB314" s="225">
        <f t="shared" si="131"/>
        <v>76.934557518814032</v>
      </c>
      <c r="AC314" s="225">
        <f t="shared" si="131"/>
        <v>52.475762031292724</v>
      </c>
      <c r="AD314" s="226">
        <f t="shared" si="131"/>
        <v>1.5276486594129277</v>
      </c>
      <c r="AE314" s="226">
        <f t="shared" si="131"/>
        <v>24.83415375908757</v>
      </c>
      <c r="AF314" s="226">
        <f t="shared" si="131"/>
        <v>0</v>
      </c>
      <c r="AG314" s="226">
        <f t="shared" si="131"/>
        <v>17.928800371858568</v>
      </c>
      <c r="AH314" s="226">
        <f t="shared" si="131"/>
        <v>8.1851592409336433</v>
      </c>
      <c r="AI314" s="227">
        <f>SUM(V314:AC314)</f>
        <v>1384.5873847516173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6.8949058732575758E-2</v>
      </c>
      <c r="C315" s="78">
        <f t="shared" ref="C315:H315" si="132">IF($I314=0,"-",C314/$I314)</f>
        <v>0.34743696810391134</v>
      </c>
      <c r="D315" s="78">
        <f t="shared" si="132"/>
        <v>0.20650699537706851</v>
      </c>
      <c r="E315" s="78">
        <f t="shared" si="132"/>
        <v>0.3440144191451936</v>
      </c>
      <c r="F315" s="78">
        <f t="shared" si="132"/>
        <v>0</v>
      </c>
      <c r="G315" s="78">
        <f t="shared" si="132"/>
        <v>3.3092558641250859E-2</v>
      </c>
      <c r="H315" s="79">
        <f t="shared" si="132"/>
        <v>0</v>
      </c>
      <c r="I315" s="80">
        <f>SUM(B315:H315)</f>
        <v>1</v>
      </c>
      <c r="J315" s="141"/>
      <c r="K315" s="55" t="s">
        <v>91</v>
      </c>
      <c r="L315" s="96">
        <f t="shared" ref="L315:R315" si="133">IF($S314=0,"-",L314/$S314)</f>
        <v>6.5117906301643408E-2</v>
      </c>
      <c r="M315" s="96">
        <f t="shared" si="133"/>
        <v>0.32813164313769566</v>
      </c>
      <c r="N315" s="96">
        <f t="shared" si="133"/>
        <v>0.1950324402216172</v>
      </c>
      <c r="O315" s="96">
        <f t="shared" si="133"/>
        <v>0.32489926801172064</v>
      </c>
      <c r="P315" s="96">
        <f t="shared" si="133"/>
        <v>5.5564970738640258E-2</v>
      </c>
      <c r="Q315" s="96">
        <f t="shared" si="133"/>
        <v>3.1253771588683019E-2</v>
      </c>
      <c r="R315" s="97">
        <f t="shared" si="133"/>
        <v>0</v>
      </c>
      <c r="S315" s="98">
        <f>SUM(L315:R315)</f>
        <v>1.0000000000000002</v>
      </c>
      <c r="U315" s="127" t="s">
        <v>91</v>
      </c>
      <c r="V315" s="128">
        <f>+V314/$AI314</f>
        <v>3.9003218064933544E-2</v>
      </c>
      <c r="W315" s="128">
        <f t="shared" ref="W315:AH315" si="134">+W314/$AI314</f>
        <v>2.5011364115576824E-2</v>
      </c>
      <c r="X315" s="128">
        <f t="shared" si="134"/>
        <v>3.1253771588683012E-2</v>
      </c>
      <c r="Y315" s="128">
        <f t="shared" si="134"/>
        <v>0.32813164313769555</v>
      </c>
      <c r="Z315" s="128">
        <f t="shared" si="134"/>
        <v>0.18208360032223095</v>
      </c>
      <c r="AA315" s="128">
        <f t="shared" si="134"/>
        <v>0.30105150414816023</v>
      </c>
      <c r="AB315" s="128">
        <f t="shared" si="134"/>
        <v>5.5564970738640244E-2</v>
      </c>
      <c r="AC315" s="128">
        <f t="shared" si="134"/>
        <v>3.7899927884079643E-2</v>
      </c>
      <c r="AD315" s="128">
        <f t="shared" si="134"/>
        <v>1.1033241211330076E-3</v>
      </c>
      <c r="AE315" s="128">
        <f t="shared" si="134"/>
        <v>1.7936140421749253E-2</v>
      </c>
      <c r="AF315" s="128">
        <f t="shared" si="134"/>
        <v>0</v>
      </c>
      <c r="AG315" s="128">
        <f t="shared" si="134"/>
        <v>1.2948839899386225E-2</v>
      </c>
      <c r="AH315" s="128">
        <f t="shared" si="134"/>
        <v>5.9116234418111419E-3</v>
      </c>
      <c r="AI315" s="129">
        <f>SUM(V315:AC315)</f>
        <v>0.99999999999999978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0.27007279630151115</v>
      </c>
      <c r="C323" s="156">
        <v>1.5958138685097967</v>
      </c>
      <c r="D323" s="156">
        <v>1.8233420177309206E-2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1.884120084988617</v>
      </c>
      <c r="J323" s="149"/>
      <c r="K323" s="169" t="s">
        <v>16</v>
      </c>
      <c r="L323" s="156">
        <v>0.27007279630151115</v>
      </c>
      <c r="M323" s="156">
        <v>1.5958138685097967</v>
      </c>
      <c r="N323" s="156">
        <v>1.8233420177309206E-2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1.884120084988617</v>
      </c>
      <c r="U323" s="215" t="s">
        <v>16</v>
      </c>
      <c r="V323" s="207">
        <v>0.27007279630151115</v>
      </c>
      <c r="W323" s="207">
        <v>0</v>
      </c>
      <c r="X323" s="207">
        <v>0</v>
      </c>
      <c r="Y323" s="207">
        <v>1.5958138685097967</v>
      </c>
      <c r="Z323" s="207">
        <v>1.8233420177309206E-2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1.884120084988617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7.7088371585391585E-2</v>
      </c>
      <c r="C324" s="160">
        <v>0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7.7088371585391585E-2</v>
      </c>
      <c r="J324" s="149"/>
      <c r="K324" s="163" t="s">
        <v>15</v>
      </c>
      <c r="L324" s="164">
        <v>7.7088371585391585E-2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7.7088371585391585E-2</v>
      </c>
      <c r="U324" s="211" t="s">
        <v>57</v>
      </c>
      <c r="V324" s="212">
        <v>7.7088371585391585E-2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7.7088371585391585E-2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2.3029188341491071E-2</v>
      </c>
      <c r="F325" s="375"/>
      <c r="G325" s="156">
        <v>0</v>
      </c>
      <c r="H325" s="168">
        <v>0</v>
      </c>
      <c r="I325" s="154">
        <f t="shared" si="135"/>
        <v>2.3029188341491071E-2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2.3029188341491071E-2</v>
      </c>
      <c r="P325" s="156">
        <v>16.84503471670061</v>
      </c>
      <c r="Q325" s="156">
        <v>0</v>
      </c>
      <c r="R325" s="157">
        <v>0</v>
      </c>
      <c r="S325" s="158">
        <f t="shared" si="136"/>
        <v>16.868063905042103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3.1662495428264476E-5</v>
      </c>
      <c r="AB325" s="207">
        <v>16.84503471670061</v>
      </c>
      <c r="AC325" s="208">
        <v>2.2997525846062804E-2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2.2997525846062804E-2</v>
      </c>
      <c r="AI325" s="210">
        <f t="shared" si="137"/>
        <v>16.868063905042099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0.18408274490140267</v>
      </c>
      <c r="Q326" s="164">
        <v>0</v>
      </c>
      <c r="R326" s="165">
        <v>0</v>
      </c>
      <c r="S326" s="166">
        <f t="shared" si="136"/>
        <v>0.18408274490140267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0.18408274490140267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0.18408274490140267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5.3785293876661928E-2</v>
      </c>
      <c r="C328" s="160">
        <v>0</v>
      </c>
      <c r="D328" s="160">
        <v>0.59480207345955527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0.64858736733621725</v>
      </c>
      <c r="J328" s="149"/>
      <c r="K328" s="163" t="s">
        <v>17</v>
      </c>
      <c r="L328" s="164">
        <v>5.3785293876661928E-2</v>
      </c>
      <c r="M328" s="164">
        <v>0</v>
      </c>
      <c r="N328" s="164">
        <v>0.59480207345955527</v>
      </c>
      <c r="O328" s="164">
        <v>0</v>
      </c>
      <c r="P328" s="164">
        <v>0.53920975609756205</v>
      </c>
      <c r="Q328" s="164">
        <v>0</v>
      </c>
      <c r="R328" s="165">
        <v>0</v>
      </c>
      <c r="S328" s="166">
        <f t="shared" si="136"/>
        <v>1.1877971234337794</v>
      </c>
      <c r="U328" s="211" t="s">
        <v>17</v>
      </c>
      <c r="V328" s="212">
        <v>5.3785293876661928E-2</v>
      </c>
      <c r="W328" s="212">
        <v>0</v>
      </c>
      <c r="X328" s="212">
        <v>0</v>
      </c>
      <c r="Y328" s="212">
        <v>0</v>
      </c>
      <c r="Z328" s="212">
        <v>0.59480207345955527</v>
      </c>
      <c r="AA328" s="212">
        <v>0</v>
      </c>
      <c r="AB328" s="212">
        <v>0.53920975609756205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1.1877971234337794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11.64867640111496</v>
      </c>
      <c r="C329" s="156">
        <v>144.83121617523364</v>
      </c>
      <c r="D329" s="156">
        <v>19.899183625141863</v>
      </c>
      <c r="E329" s="156">
        <v>10.39436178784295</v>
      </c>
      <c r="F329" s="375"/>
      <c r="G329" s="156">
        <v>0</v>
      </c>
      <c r="H329" s="168">
        <v>0</v>
      </c>
      <c r="I329" s="154">
        <f t="shared" si="135"/>
        <v>186.77343798933339</v>
      </c>
      <c r="J329" s="149"/>
      <c r="K329" s="169" t="s">
        <v>139</v>
      </c>
      <c r="L329" s="156">
        <v>11.64867640111496</v>
      </c>
      <c r="M329" s="156">
        <v>144.83121617523364</v>
      </c>
      <c r="N329" s="156">
        <v>19.899183625141863</v>
      </c>
      <c r="O329" s="156">
        <v>10.39436178784295</v>
      </c>
      <c r="P329" s="156">
        <v>5.7760944030345485E-2</v>
      </c>
      <c r="Q329" s="156">
        <v>0</v>
      </c>
      <c r="R329" s="157">
        <v>0</v>
      </c>
      <c r="S329" s="158">
        <f t="shared" si="136"/>
        <v>186.83119893336374</v>
      </c>
      <c r="U329" s="215" t="s">
        <v>139</v>
      </c>
      <c r="V329" s="207">
        <v>11.64867640111496</v>
      </c>
      <c r="W329" s="207">
        <v>0</v>
      </c>
      <c r="X329" s="207">
        <v>0</v>
      </c>
      <c r="Y329" s="207">
        <v>144.83121617523364</v>
      </c>
      <c r="Z329" s="207">
        <v>19.329403492527035</v>
      </c>
      <c r="AA329" s="207">
        <v>0.48170254308247862</v>
      </c>
      <c r="AB329" s="207">
        <v>5.7760944030345485E-2</v>
      </c>
      <c r="AC329" s="208">
        <v>10.4824393773753</v>
      </c>
      <c r="AD329" s="207">
        <v>0</v>
      </c>
      <c r="AE329" s="207">
        <v>0</v>
      </c>
      <c r="AF329" s="207">
        <v>0</v>
      </c>
      <c r="AG329" s="207">
        <v>0.56978013261482841</v>
      </c>
      <c r="AH329" s="207">
        <v>9.9126592447604711</v>
      </c>
      <c r="AI329" s="210">
        <f t="shared" si="137"/>
        <v>186.83119893336377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25.682810683379483</v>
      </c>
      <c r="C330" s="160">
        <v>169.45279018777859</v>
      </c>
      <c r="D330" s="160">
        <v>1.1272791116484622</v>
      </c>
      <c r="E330" s="160">
        <v>867.89974075581529</v>
      </c>
      <c r="F330" s="375"/>
      <c r="G330" s="160">
        <v>39.33766250138455</v>
      </c>
      <c r="H330" s="161">
        <v>0</v>
      </c>
      <c r="I330" s="162">
        <f t="shared" si="135"/>
        <v>1103.5002832400064</v>
      </c>
      <c r="J330" s="149"/>
      <c r="K330" s="163" t="s">
        <v>25</v>
      </c>
      <c r="L330" s="164">
        <v>25.682810683379483</v>
      </c>
      <c r="M330" s="164">
        <v>169.45279018777859</v>
      </c>
      <c r="N330" s="164">
        <v>1.1272791116484622</v>
      </c>
      <c r="O330" s="164">
        <v>867.89974075581529</v>
      </c>
      <c r="P330" s="164">
        <v>1.0322919000219988</v>
      </c>
      <c r="Q330" s="164">
        <v>39.33766250138455</v>
      </c>
      <c r="R330" s="165">
        <v>0</v>
      </c>
      <c r="S330" s="166">
        <f t="shared" si="136"/>
        <v>1104.5325751400285</v>
      </c>
      <c r="U330" s="211" t="s">
        <v>25</v>
      </c>
      <c r="V330" s="212">
        <v>9.4081536015672569</v>
      </c>
      <c r="W330" s="212">
        <v>16.274657081812226</v>
      </c>
      <c r="X330" s="212">
        <v>39.33766250138455</v>
      </c>
      <c r="Y330" s="212">
        <v>169.45279018777859</v>
      </c>
      <c r="Z330" s="212">
        <v>0.14499605530505305</v>
      </c>
      <c r="AA330" s="212">
        <v>866.83903051024527</v>
      </c>
      <c r="AB330" s="212">
        <v>1.0322919000219988</v>
      </c>
      <c r="AC330" s="213">
        <v>2.042993301913449</v>
      </c>
      <c r="AD330" s="212">
        <v>0</v>
      </c>
      <c r="AE330" s="212">
        <v>0</v>
      </c>
      <c r="AF330" s="212">
        <v>0</v>
      </c>
      <c r="AG330" s="212">
        <v>0.98228305634340907</v>
      </c>
      <c r="AH330" s="212">
        <v>1.0607102455700397</v>
      </c>
      <c r="AI330" s="214">
        <f t="shared" si="137"/>
        <v>1104.5325751400285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0.27045348179824447</v>
      </c>
      <c r="C331" s="156">
        <v>3.1618666991070743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3.432320180905319</v>
      </c>
      <c r="J331" s="149"/>
      <c r="K331" s="169" t="s">
        <v>24</v>
      </c>
      <c r="L331" s="156">
        <v>0.27045348179824447</v>
      </c>
      <c r="M331" s="156">
        <v>3.1618666991070743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3.432320180905319</v>
      </c>
      <c r="U331" s="215" t="s">
        <v>24</v>
      </c>
      <c r="V331" s="207">
        <v>0.27045348179824447</v>
      </c>
      <c r="W331" s="207">
        <v>0</v>
      </c>
      <c r="X331" s="207">
        <v>0</v>
      </c>
      <c r="Y331" s="207">
        <v>3.1618666991070743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3.432320180905319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0.5609772481079085</v>
      </c>
      <c r="C333" s="156">
        <v>3455.0762807353394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3455.6372579834474</v>
      </c>
      <c r="J333" s="149"/>
      <c r="K333" s="169" t="s">
        <v>22</v>
      </c>
      <c r="L333" s="156">
        <v>0.5609772481079085</v>
      </c>
      <c r="M333" s="156">
        <v>3455.0762807353394</v>
      </c>
      <c r="N333" s="156">
        <v>0</v>
      </c>
      <c r="O333" s="156">
        <v>0</v>
      </c>
      <c r="P333" s="156">
        <v>0.86972647501142097</v>
      </c>
      <c r="Q333" s="156">
        <v>0</v>
      </c>
      <c r="R333" s="157">
        <v>0</v>
      </c>
      <c r="S333" s="158">
        <f t="shared" si="136"/>
        <v>3456.5069844584586</v>
      </c>
      <c r="U333" s="215" t="s">
        <v>22</v>
      </c>
      <c r="V333" s="207">
        <v>0.5609772481079085</v>
      </c>
      <c r="W333" s="207">
        <v>0</v>
      </c>
      <c r="X333" s="207">
        <v>0</v>
      </c>
      <c r="Y333" s="207">
        <v>3455.0762807353394</v>
      </c>
      <c r="Z333" s="207">
        <v>0</v>
      </c>
      <c r="AA333" s="207">
        <v>0</v>
      </c>
      <c r="AB333" s="207">
        <v>0.86972647501142097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3456.5069844584586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9.8459363874018491E-2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9.8459363874018491E-2</v>
      </c>
      <c r="J335" s="149"/>
      <c r="K335" s="171" t="s">
        <v>64</v>
      </c>
      <c r="L335" s="156">
        <v>9.8459363874018491E-2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9.8459363874018491E-2</v>
      </c>
      <c r="U335" s="216" t="s">
        <v>62</v>
      </c>
      <c r="V335" s="207">
        <v>9.8459363874018491E-2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9.8459363874018491E-2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9.8459363874018491E-2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9.8459363874018491E-2</v>
      </c>
      <c r="J336" s="149"/>
      <c r="K336" s="176" t="s">
        <v>23</v>
      </c>
      <c r="L336" s="177">
        <v>9.8459363874018491E-2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9.8459363874018491E-2</v>
      </c>
      <c r="U336" s="217" t="s">
        <v>65</v>
      </c>
      <c r="V336" s="218">
        <v>9.8459363874018491E-2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9.8459363874018491E-2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38.662323640038181</v>
      </c>
      <c r="C340" s="195">
        <f t="shared" ref="C340:I340" si="139">SUM(C319:C335)</f>
        <v>3774.1179676659685</v>
      </c>
      <c r="D340" s="195">
        <f t="shared" si="139"/>
        <v>21.63949823042719</v>
      </c>
      <c r="E340" s="195">
        <f t="shared" si="139"/>
        <v>878.31713173199978</v>
      </c>
      <c r="F340" s="195">
        <f t="shared" si="139"/>
        <v>0</v>
      </c>
      <c r="G340" s="195">
        <f t="shared" si="139"/>
        <v>39.33766250138455</v>
      </c>
      <c r="H340" s="197">
        <f t="shared" si="139"/>
        <v>0</v>
      </c>
      <c r="I340" s="154">
        <f t="shared" si="139"/>
        <v>4752.0745837698187</v>
      </c>
      <c r="J340" s="149"/>
      <c r="K340" s="196" t="s">
        <v>26</v>
      </c>
      <c r="L340" s="195">
        <f>SUM(L319:L335)</f>
        <v>38.662323640038181</v>
      </c>
      <c r="M340" s="195">
        <f t="shared" ref="M340:S340" si="140">SUM(M319:M335)</f>
        <v>3774.1179676659685</v>
      </c>
      <c r="N340" s="195">
        <f t="shared" si="140"/>
        <v>21.63949823042719</v>
      </c>
      <c r="O340" s="195">
        <f t="shared" si="140"/>
        <v>878.31713173199978</v>
      </c>
      <c r="P340" s="195">
        <f t="shared" si="140"/>
        <v>19.528106536763342</v>
      </c>
      <c r="Q340" s="195">
        <f t="shared" si="140"/>
        <v>39.33766250138455</v>
      </c>
      <c r="R340" s="197">
        <f t="shared" si="140"/>
        <v>0</v>
      </c>
      <c r="S340" s="198">
        <f t="shared" si="140"/>
        <v>4771.6026903065813</v>
      </c>
      <c r="T340" s="141" t="str">
        <f>IF(ABS(S340-AI340)&gt;0.01,S340-AI340,"")</f>
        <v/>
      </c>
      <c r="U340" s="224" t="s">
        <v>63</v>
      </c>
      <c r="V340" s="225">
        <f>SUM(V319:V335)</f>
        <v>22.387666558225952</v>
      </c>
      <c r="W340" s="225">
        <f t="shared" ref="W340:AH340" si="141">SUM(W319:W335)</f>
        <v>16.274657081812226</v>
      </c>
      <c r="X340" s="225">
        <f t="shared" si="141"/>
        <v>39.33766250138455</v>
      </c>
      <c r="Y340" s="225">
        <f t="shared" si="141"/>
        <v>3774.1179676659685</v>
      </c>
      <c r="Z340" s="225">
        <f t="shared" si="141"/>
        <v>20.087435041468954</v>
      </c>
      <c r="AA340" s="225">
        <f t="shared" si="141"/>
        <v>867.3207647158232</v>
      </c>
      <c r="AB340" s="225">
        <f t="shared" si="141"/>
        <v>19.528106536763342</v>
      </c>
      <c r="AC340" s="225">
        <f t="shared" si="141"/>
        <v>12.54843020513481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1.5520631889582375</v>
      </c>
      <c r="AH340" s="226">
        <f t="shared" si="141"/>
        <v>10.996367016176572</v>
      </c>
      <c r="AI340" s="227">
        <f>SUM(V340:AC340)</f>
        <v>4771.6026903065813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8.1358831723906521E-3</v>
      </c>
      <c r="C341" s="78">
        <f t="shared" ref="C341:H341" si="142">IF($I340=0,"-",C340/$I340)</f>
        <v>0.79420427881246813</v>
      </c>
      <c r="D341" s="78">
        <f t="shared" si="142"/>
        <v>4.5536949913064255E-3</v>
      </c>
      <c r="E341" s="78">
        <f t="shared" si="142"/>
        <v>0.18482814531821409</v>
      </c>
      <c r="F341" s="78">
        <f t="shared" si="142"/>
        <v>0</v>
      </c>
      <c r="G341" s="78">
        <f t="shared" si="142"/>
        <v>8.2779977056206041E-3</v>
      </c>
      <c r="H341" s="79">
        <f t="shared" si="142"/>
        <v>0</v>
      </c>
      <c r="I341" s="80">
        <f>SUM(B341:H341)</f>
        <v>1</v>
      </c>
      <c r="J341" s="141"/>
      <c r="K341" s="55" t="s">
        <v>91</v>
      </c>
      <c r="L341" s="96">
        <f t="shared" ref="L341:R341" si="143">IF($S340=0,"-",L340/$S340)</f>
        <v>8.1025865205793315E-3</v>
      </c>
      <c r="M341" s="96">
        <f t="shared" si="143"/>
        <v>0.79095394411882114</v>
      </c>
      <c r="N341" s="96">
        <f t="shared" si="143"/>
        <v>4.5350586867568448E-3</v>
      </c>
      <c r="O341" s="96">
        <f t="shared" si="143"/>
        <v>0.18407172364042046</v>
      </c>
      <c r="P341" s="96">
        <f t="shared" si="143"/>
        <v>4.0925675929461419E-3</v>
      </c>
      <c r="Q341" s="96">
        <f t="shared" si="143"/>
        <v>8.2441194404761012E-3</v>
      </c>
      <c r="R341" s="97">
        <f t="shared" si="143"/>
        <v>0</v>
      </c>
      <c r="S341" s="98">
        <f>SUM(L341:R341)</f>
        <v>1.0000000000000002</v>
      </c>
      <c r="U341" s="127" t="s">
        <v>91</v>
      </c>
      <c r="V341" s="128">
        <f>+V340/$AI340</f>
        <v>4.6918547103064687E-3</v>
      </c>
      <c r="W341" s="128">
        <f t="shared" ref="W341:AH341" si="144">+W340/$AI340</f>
        <v>3.4107318102728624E-3</v>
      </c>
      <c r="X341" s="128">
        <f t="shared" si="144"/>
        <v>8.2441194404761012E-3</v>
      </c>
      <c r="Y341" s="128">
        <f t="shared" si="144"/>
        <v>0.79095394411882114</v>
      </c>
      <c r="Z341" s="128">
        <f t="shared" si="144"/>
        <v>4.2097878522610842E-3</v>
      </c>
      <c r="AA341" s="128">
        <f t="shared" si="144"/>
        <v>0.18176717992002323</v>
      </c>
      <c r="AB341" s="128">
        <f t="shared" si="144"/>
        <v>4.0925675929461419E-3</v>
      </c>
      <c r="AC341" s="128">
        <f t="shared" si="144"/>
        <v>2.6298145548929929E-3</v>
      </c>
      <c r="AD341" s="128">
        <f t="shared" si="144"/>
        <v>0</v>
      </c>
      <c r="AE341" s="128">
        <f t="shared" si="144"/>
        <v>0</v>
      </c>
      <c r="AF341" s="128">
        <f t="shared" si="144"/>
        <v>0</v>
      </c>
      <c r="AG341" s="128">
        <f t="shared" si="144"/>
        <v>3.2527083449576048E-4</v>
      </c>
      <c r="AH341" s="128">
        <f t="shared" si="144"/>
        <v>2.3045437203972324E-3</v>
      </c>
      <c r="AI341" s="129">
        <f>SUM(V341:AC341)</f>
        <v>1.0000000000000002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24.476766313018135</v>
      </c>
      <c r="C349" s="156">
        <v>0</v>
      </c>
      <c r="D349" s="156">
        <v>2.9372119575621718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27.413978270580309</v>
      </c>
      <c r="J349" s="149"/>
      <c r="K349" s="169" t="s">
        <v>16</v>
      </c>
      <c r="L349" s="156">
        <v>24.476766313018135</v>
      </c>
      <c r="M349" s="156">
        <v>0</v>
      </c>
      <c r="N349" s="156">
        <v>2.9372119575621718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27.413978270580309</v>
      </c>
      <c r="U349" s="215" t="s">
        <v>16</v>
      </c>
      <c r="V349" s="207">
        <v>24.476766313018135</v>
      </c>
      <c r="W349" s="207">
        <v>0</v>
      </c>
      <c r="X349" s="207">
        <v>0</v>
      </c>
      <c r="Y349" s="207">
        <v>0</v>
      </c>
      <c r="Z349" s="207">
        <v>2.9372119575621718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27.413978270580309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0.13494277331549895</v>
      </c>
      <c r="C350" s="160">
        <v>0</v>
      </c>
      <c r="D350" s="160">
        <v>1.6193132797859847E-2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0.15113590611335881</v>
      </c>
      <c r="J350" s="149"/>
      <c r="K350" s="163" t="s">
        <v>15</v>
      </c>
      <c r="L350" s="164">
        <v>0.13494277331549895</v>
      </c>
      <c r="M350" s="164">
        <v>0</v>
      </c>
      <c r="N350" s="164">
        <v>1.6193132797859847E-2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0.15113590611335881</v>
      </c>
      <c r="U350" s="211" t="s">
        <v>57</v>
      </c>
      <c r="V350" s="212">
        <v>0.13494277331549895</v>
      </c>
      <c r="W350" s="212">
        <v>0</v>
      </c>
      <c r="X350" s="212">
        <v>0</v>
      </c>
      <c r="Y350" s="212">
        <v>0</v>
      </c>
      <c r="Z350" s="212">
        <v>1.6193132797859847E-2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0.15113590611335881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14.301778274206244</v>
      </c>
      <c r="F351" s="375"/>
      <c r="G351" s="156">
        <v>0</v>
      </c>
      <c r="H351" s="168">
        <v>0</v>
      </c>
      <c r="I351" s="154">
        <f t="shared" si="145"/>
        <v>14.301778274206244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14.301778274206244</v>
      </c>
      <c r="P351" s="156">
        <v>161.01512506954475</v>
      </c>
      <c r="Q351" s="156">
        <v>0</v>
      </c>
      <c r="R351" s="157">
        <v>0</v>
      </c>
      <c r="S351" s="158">
        <f t="shared" si="146"/>
        <v>175.31690334375099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1.1721014159526233</v>
      </c>
      <c r="AB351" s="207">
        <v>161.01512506954475</v>
      </c>
      <c r="AC351" s="208">
        <v>13.129676858253621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13.129676858253621</v>
      </c>
      <c r="AI351" s="210">
        <f t="shared" si="147"/>
        <v>175.31690334375099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0.88185739433986499</v>
      </c>
      <c r="Q352" s="164">
        <v>0</v>
      </c>
      <c r="R352" s="165">
        <v>0</v>
      </c>
      <c r="S352" s="166">
        <f t="shared" si="146"/>
        <v>0.88185739433986499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0.88185739433986499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0.88185739433986499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2.7108929686600853</v>
      </c>
      <c r="F354" s="375"/>
      <c r="G354" s="160">
        <v>0</v>
      </c>
      <c r="H354" s="161">
        <v>0</v>
      </c>
      <c r="I354" s="162">
        <f t="shared" si="145"/>
        <v>2.7108929686600853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2.7108929686600853</v>
      </c>
      <c r="P354" s="164">
        <v>0</v>
      </c>
      <c r="Q354" s="164">
        <v>0</v>
      </c>
      <c r="R354" s="165">
        <v>0</v>
      </c>
      <c r="S354" s="166">
        <f t="shared" si="146"/>
        <v>2.7108929686600853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2.7108929686600853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2.7108929686600853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628.69081467831757</v>
      </c>
      <c r="C355" s="156">
        <v>0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628.69081467831757</v>
      </c>
      <c r="J355" s="149"/>
      <c r="K355" s="169" t="s">
        <v>139</v>
      </c>
      <c r="L355" s="156">
        <v>628.69081467831757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628.69081467831757</v>
      </c>
      <c r="U355" s="215" t="s">
        <v>139</v>
      </c>
      <c r="V355" s="207">
        <v>628.69081467831757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628.69081467831757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54.608121974544524</v>
      </c>
      <c r="C356" s="160">
        <v>30.665123543297153</v>
      </c>
      <c r="D356" s="160">
        <v>10.527638140909513</v>
      </c>
      <c r="E356" s="160">
        <v>1043.1342018657494</v>
      </c>
      <c r="F356" s="375"/>
      <c r="G356" s="160">
        <v>92.249755290766061</v>
      </c>
      <c r="H356" s="161">
        <v>0</v>
      </c>
      <c r="I356" s="162">
        <f t="shared" si="145"/>
        <v>1231.1848408152666</v>
      </c>
      <c r="J356" s="149"/>
      <c r="K356" s="163" t="s">
        <v>25</v>
      </c>
      <c r="L356" s="164">
        <v>54.608121974544524</v>
      </c>
      <c r="M356" s="164">
        <v>30.665123543297153</v>
      </c>
      <c r="N356" s="164">
        <v>10.527638140909513</v>
      </c>
      <c r="O356" s="164">
        <v>1043.1342018657494</v>
      </c>
      <c r="P356" s="164">
        <v>3.5490783331057707</v>
      </c>
      <c r="Q356" s="164">
        <v>92.249755290766061</v>
      </c>
      <c r="R356" s="165">
        <v>0</v>
      </c>
      <c r="S356" s="166">
        <f t="shared" si="146"/>
        <v>1234.7339191483725</v>
      </c>
      <c r="U356" s="211" t="s">
        <v>25</v>
      </c>
      <c r="V356" s="212">
        <v>18.23909111122915</v>
      </c>
      <c r="W356" s="212">
        <v>36.369030863315373</v>
      </c>
      <c r="X356" s="212">
        <v>92.249755290766061</v>
      </c>
      <c r="Y356" s="212">
        <v>30.665123543297153</v>
      </c>
      <c r="Z356" s="212">
        <v>7.0302321633130553</v>
      </c>
      <c r="AA356" s="212">
        <v>1039.4345837658857</v>
      </c>
      <c r="AB356" s="212">
        <v>3.5490783331057707</v>
      </c>
      <c r="AC356" s="213">
        <v>7.1970240774601839</v>
      </c>
      <c r="AD356" s="212">
        <v>0</v>
      </c>
      <c r="AE356" s="212">
        <v>0</v>
      </c>
      <c r="AF356" s="212">
        <v>0</v>
      </c>
      <c r="AG356" s="212">
        <v>3.4974059775964585</v>
      </c>
      <c r="AH356" s="212">
        <v>3.6996180998637249</v>
      </c>
      <c r="AI356" s="214">
        <f t="shared" si="147"/>
        <v>1234.7339191483725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37.255773873830002</v>
      </c>
      <c r="C357" s="156">
        <v>9.2830811077472575</v>
      </c>
      <c r="D357" s="156">
        <v>154.97857840213948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201.51743338371674</v>
      </c>
      <c r="J357" s="149"/>
      <c r="K357" s="169" t="s">
        <v>24</v>
      </c>
      <c r="L357" s="156">
        <v>37.255773873830002</v>
      </c>
      <c r="M357" s="156">
        <v>9.2830811077472575</v>
      </c>
      <c r="N357" s="156">
        <v>154.97857840213948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201.51743338371674</v>
      </c>
      <c r="U357" s="215" t="s">
        <v>24</v>
      </c>
      <c r="V357" s="207">
        <v>37.255773873830002</v>
      </c>
      <c r="W357" s="207">
        <v>0</v>
      </c>
      <c r="X357" s="207">
        <v>0</v>
      </c>
      <c r="Y357" s="207">
        <v>9.2830811077472575</v>
      </c>
      <c r="Z357" s="207">
        <v>0.83662985971378301</v>
      </c>
      <c r="AA357" s="207">
        <v>0</v>
      </c>
      <c r="AB357" s="207">
        <v>0</v>
      </c>
      <c r="AC357" s="208">
        <v>154.14194854242569</v>
      </c>
      <c r="AD357" s="207">
        <v>0</v>
      </c>
      <c r="AE357" s="207">
        <v>0</v>
      </c>
      <c r="AF357" s="207">
        <v>0</v>
      </c>
      <c r="AG357" s="207">
        <v>154.14194854242569</v>
      </c>
      <c r="AH357" s="207">
        <v>0</v>
      </c>
      <c r="AI357" s="210">
        <f t="shared" si="147"/>
        <v>201.51743338371674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212.89749624496636</v>
      </c>
      <c r="C359" s="156">
        <v>212.85184703068521</v>
      </c>
      <c r="D359" s="156">
        <v>1446.9477453718255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1872.6970886474769</v>
      </c>
      <c r="J359" s="149"/>
      <c r="K359" s="169" t="s">
        <v>22</v>
      </c>
      <c r="L359" s="156">
        <v>212.89749624496636</v>
      </c>
      <c r="M359" s="156">
        <v>212.85184703068521</v>
      </c>
      <c r="N359" s="156">
        <v>1446.9477453718255</v>
      </c>
      <c r="O359" s="156">
        <v>0</v>
      </c>
      <c r="P359" s="156">
        <v>9.4832324184148131</v>
      </c>
      <c r="Q359" s="156">
        <v>0</v>
      </c>
      <c r="R359" s="157">
        <v>0</v>
      </c>
      <c r="S359" s="158">
        <f t="shared" si="146"/>
        <v>1882.1803210658918</v>
      </c>
      <c r="U359" s="215" t="s">
        <v>22</v>
      </c>
      <c r="V359" s="207">
        <v>212.89749624496636</v>
      </c>
      <c r="W359" s="207">
        <v>0</v>
      </c>
      <c r="X359" s="207">
        <v>0</v>
      </c>
      <c r="Y359" s="207">
        <v>212.85184703068521</v>
      </c>
      <c r="Z359" s="207">
        <v>727.07874513459512</v>
      </c>
      <c r="AA359" s="207">
        <v>0</v>
      </c>
      <c r="AB359" s="207">
        <v>9.4832324184148131</v>
      </c>
      <c r="AC359" s="208">
        <v>719.86900023723035</v>
      </c>
      <c r="AD359" s="207">
        <v>0</v>
      </c>
      <c r="AE359" s="207">
        <v>0</v>
      </c>
      <c r="AF359" s="207">
        <v>0</v>
      </c>
      <c r="AG359" s="207">
        <v>719.86900023723035</v>
      </c>
      <c r="AH359" s="207">
        <v>0</v>
      </c>
      <c r="AI359" s="210">
        <f t="shared" si="147"/>
        <v>1882.1803210658918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16.699064051616404</v>
      </c>
      <c r="C360" s="160">
        <v>0</v>
      </c>
      <c r="D360" s="160">
        <v>2.3855805788023434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19.084644630418747</v>
      </c>
      <c r="J360" s="149"/>
      <c r="K360" s="163" t="s">
        <v>21</v>
      </c>
      <c r="L360" s="164">
        <v>16.699064051616404</v>
      </c>
      <c r="M360" s="164">
        <v>0</v>
      </c>
      <c r="N360" s="164">
        <v>2.3855805788023434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19.084644630418747</v>
      </c>
      <c r="U360" s="211" t="s">
        <v>61</v>
      </c>
      <c r="V360" s="212">
        <v>16.699064051616404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2.3855805788023434</v>
      </c>
      <c r="AD360" s="212">
        <v>0</v>
      </c>
      <c r="AE360" s="212">
        <v>0</v>
      </c>
      <c r="AF360" s="212">
        <v>0</v>
      </c>
      <c r="AG360" s="212">
        <v>2.3855805788023434</v>
      </c>
      <c r="AH360" s="212">
        <v>0</v>
      </c>
      <c r="AI360" s="214">
        <f t="shared" si="147"/>
        <v>19.084644630418747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974.76297990960848</v>
      </c>
      <c r="C366" s="195">
        <f t="shared" ref="C366:I366" si="149">SUM(C345:C361)</f>
        <v>252.8000516817296</v>
      </c>
      <c r="D366" s="195">
        <f t="shared" si="149"/>
        <v>1617.7929475840367</v>
      </c>
      <c r="E366" s="195">
        <f t="shared" si="149"/>
        <v>1060.1468731086159</v>
      </c>
      <c r="F366" s="195">
        <f t="shared" si="149"/>
        <v>0</v>
      </c>
      <c r="G366" s="195">
        <f t="shared" si="149"/>
        <v>92.249755290766061</v>
      </c>
      <c r="H366" s="197">
        <f t="shared" si="149"/>
        <v>0</v>
      </c>
      <c r="I366" s="154">
        <f t="shared" si="149"/>
        <v>3997.7526075747564</v>
      </c>
      <c r="J366" s="149"/>
      <c r="K366" s="196" t="s">
        <v>26</v>
      </c>
      <c r="L366" s="195">
        <f>SUM(L345:L361)</f>
        <v>974.76297990960848</v>
      </c>
      <c r="M366" s="195">
        <f t="shared" ref="M366:S366" si="150">SUM(M345:M361)</f>
        <v>252.8000516817296</v>
      </c>
      <c r="N366" s="195">
        <f t="shared" si="150"/>
        <v>1617.7929475840367</v>
      </c>
      <c r="O366" s="195">
        <f t="shared" si="150"/>
        <v>1060.1468731086159</v>
      </c>
      <c r="P366" s="195">
        <f t="shared" si="150"/>
        <v>174.92929321540521</v>
      </c>
      <c r="Q366" s="195">
        <f t="shared" si="150"/>
        <v>92.249755290766061</v>
      </c>
      <c r="R366" s="197">
        <f t="shared" si="150"/>
        <v>0</v>
      </c>
      <c r="S366" s="198">
        <f t="shared" si="150"/>
        <v>4172.6819007901613</v>
      </c>
      <c r="T366" s="141" t="str">
        <f>IF(ABS(S366-AI366)&gt;0.01,S366-AI366,"")</f>
        <v/>
      </c>
      <c r="U366" s="224" t="s">
        <v>63</v>
      </c>
      <c r="V366" s="225">
        <f>SUM(V345:V361)</f>
        <v>938.39394904629307</v>
      </c>
      <c r="W366" s="225">
        <f t="shared" ref="W366:AH366" si="151">SUM(W345:W361)</f>
        <v>36.369030863315373</v>
      </c>
      <c r="X366" s="225">
        <f t="shared" si="151"/>
        <v>92.249755290766061</v>
      </c>
      <c r="Y366" s="225">
        <f t="shared" si="151"/>
        <v>252.8000516817296</v>
      </c>
      <c r="Z366" s="225">
        <f t="shared" si="151"/>
        <v>737.899012247982</v>
      </c>
      <c r="AA366" s="225">
        <f t="shared" si="151"/>
        <v>1043.3175781504983</v>
      </c>
      <c r="AB366" s="225">
        <f t="shared" si="151"/>
        <v>174.92929321540521</v>
      </c>
      <c r="AC366" s="225">
        <f t="shared" si="151"/>
        <v>896.72323029417214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879.89393533605482</v>
      </c>
      <c r="AH366" s="226">
        <f t="shared" si="151"/>
        <v>16.829294958117345</v>
      </c>
      <c r="AI366" s="227">
        <f>SUM(V366:AC366)</f>
        <v>4172.6819007901622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0.24382773913089889</v>
      </c>
      <c r="C367" s="78">
        <f t="shared" ref="C367:H367" si="152">IF($I366=0,"-",C366/$I366)</f>
        <v>6.3235541689782349E-2</v>
      </c>
      <c r="D367" s="78">
        <f t="shared" si="152"/>
        <v>0.40467560311729084</v>
      </c>
      <c r="E367" s="78">
        <f t="shared" si="152"/>
        <v>0.26518571236746835</v>
      </c>
      <c r="F367" s="78">
        <f t="shared" si="152"/>
        <v>0</v>
      </c>
      <c r="G367" s="78">
        <f t="shared" si="152"/>
        <v>2.3075403694559661E-2</v>
      </c>
      <c r="H367" s="79">
        <f t="shared" si="152"/>
        <v>0</v>
      </c>
      <c r="I367" s="80">
        <f>SUM(B367:H367)</f>
        <v>1.0000000000000002</v>
      </c>
      <c r="J367" s="141"/>
      <c r="K367" s="55" t="s">
        <v>91</v>
      </c>
      <c r="L367" s="96">
        <f t="shared" ref="L367:R367" si="153">IF($S366=0,"-",L366/$S366)</f>
        <v>0.23360586862013666</v>
      </c>
      <c r="M367" s="96">
        <f t="shared" si="153"/>
        <v>6.058454914424654E-2</v>
      </c>
      <c r="N367" s="96">
        <f t="shared" si="153"/>
        <v>0.3877105866319891</v>
      </c>
      <c r="O367" s="96">
        <f t="shared" si="153"/>
        <v>0.25406846203825428</v>
      </c>
      <c r="P367" s="96">
        <f t="shared" si="153"/>
        <v>4.1922508682552498E-2</v>
      </c>
      <c r="Q367" s="96">
        <f t="shared" si="153"/>
        <v>2.2108024882821084E-2</v>
      </c>
      <c r="R367" s="97">
        <f t="shared" si="153"/>
        <v>0</v>
      </c>
      <c r="S367" s="98">
        <f>SUM(L367:R367)</f>
        <v>1.0000000000000002</v>
      </c>
      <c r="U367" s="127" t="s">
        <v>91</v>
      </c>
      <c r="V367" s="128">
        <f>+V366/$AI366</f>
        <v>0.22488988409794516</v>
      </c>
      <c r="W367" s="128">
        <f t="shared" ref="W367:AH367" si="154">+W366/$AI366</f>
        <v>8.7159845221914303E-3</v>
      </c>
      <c r="X367" s="128">
        <f t="shared" si="154"/>
        <v>2.2108024882821077E-2</v>
      </c>
      <c r="Y367" s="128">
        <f t="shared" si="154"/>
        <v>6.0584549144246526E-2</v>
      </c>
      <c r="Z367" s="128">
        <f t="shared" si="154"/>
        <v>0.17684046610604306</v>
      </c>
      <c r="AA367" s="128">
        <f t="shared" si="154"/>
        <v>0.25003525381432262</v>
      </c>
      <c r="AB367" s="128">
        <f t="shared" si="154"/>
        <v>4.1922508682552491E-2</v>
      </c>
      <c r="AC367" s="128">
        <f t="shared" si="154"/>
        <v>0.21490332874987755</v>
      </c>
      <c r="AD367" s="128">
        <f t="shared" si="154"/>
        <v>0</v>
      </c>
      <c r="AE367" s="128">
        <f t="shared" si="154"/>
        <v>0</v>
      </c>
      <c r="AF367" s="128">
        <f t="shared" si="154"/>
        <v>0</v>
      </c>
      <c r="AG367" s="128">
        <f t="shared" si="154"/>
        <v>0.21087012052594598</v>
      </c>
      <c r="AH367" s="128">
        <f t="shared" si="154"/>
        <v>4.0332082239315815E-3</v>
      </c>
      <c r="AI367" s="129">
        <f>SUM(V367:AC367)</f>
        <v>1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9.1877624171165078</v>
      </c>
      <c r="C375" s="156">
        <v>0.14298164830164417</v>
      </c>
      <c r="D375" s="156">
        <v>4.0857006002195009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13.416444665637652</v>
      </c>
      <c r="J375" s="149"/>
      <c r="K375" s="169" t="s">
        <v>16</v>
      </c>
      <c r="L375" s="156">
        <v>9.1877624171165078</v>
      </c>
      <c r="M375" s="156">
        <v>0.14298164830164417</v>
      </c>
      <c r="N375" s="156">
        <v>4.0857006002195009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13.416444665637652</v>
      </c>
      <c r="U375" s="215" t="s">
        <v>16</v>
      </c>
      <c r="V375" s="207">
        <v>9.1877624171165078</v>
      </c>
      <c r="W375" s="207">
        <v>0</v>
      </c>
      <c r="X375" s="207">
        <v>0</v>
      </c>
      <c r="Y375" s="207">
        <v>0.14298164830164417</v>
      </c>
      <c r="Z375" s="207">
        <v>4.0857006002195009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13.416444665637652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0.45059019905277747</v>
      </c>
      <c r="C376" s="160">
        <v>0</v>
      </c>
      <c r="D376" s="160">
        <v>2.0276558957374964</v>
      </c>
      <c r="E376" s="160">
        <v>0</v>
      </c>
      <c r="F376" s="375"/>
      <c r="G376" s="160">
        <v>0</v>
      </c>
      <c r="H376" s="161">
        <v>0</v>
      </c>
      <c r="I376" s="162">
        <f t="shared" si="155"/>
        <v>2.4782460947902738</v>
      </c>
      <c r="J376" s="149"/>
      <c r="K376" s="163" t="s">
        <v>15</v>
      </c>
      <c r="L376" s="164">
        <v>0.45059019905277747</v>
      </c>
      <c r="M376" s="164">
        <v>0</v>
      </c>
      <c r="N376" s="164">
        <v>2.0276558957374964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2.4782460947902738</v>
      </c>
      <c r="U376" s="211" t="s">
        <v>57</v>
      </c>
      <c r="V376" s="212">
        <v>0.45059019905277747</v>
      </c>
      <c r="W376" s="212">
        <v>0</v>
      </c>
      <c r="X376" s="212">
        <v>0</v>
      </c>
      <c r="Y376" s="212">
        <v>0</v>
      </c>
      <c r="Z376" s="212">
        <v>2.0276558957374964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2.4782460947902738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450.55564363898196</v>
      </c>
      <c r="F377" s="375"/>
      <c r="G377" s="156">
        <v>0</v>
      </c>
      <c r="H377" s="168">
        <v>0</v>
      </c>
      <c r="I377" s="154">
        <f t="shared" si="155"/>
        <v>450.55564363898196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450.55564363898196</v>
      </c>
      <c r="P377" s="156">
        <v>264.33203752456069</v>
      </c>
      <c r="Q377" s="156">
        <v>0</v>
      </c>
      <c r="R377" s="157">
        <v>0</v>
      </c>
      <c r="S377" s="158">
        <f t="shared" si="156"/>
        <v>714.88768116354265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450.55564363898196</v>
      </c>
      <c r="AB377" s="207">
        <v>264.33203752456069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714.88768116354265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2.7526698955153717</v>
      </c>
      <c r="F378" s="375"/>
      <c r="G378" s="160">
        <v>0</v>
      </c>
      <c r="H378" s="161">
        <v>0</v>
      </c>
      <c r="I378" s="162">
        <f t="shared" si="155"/>
        <v>2.7526698955153717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2.7526698955153717</v>
      </c>
      <c r="P378" s="164">
        <v>14.723038312022808</v>
      </c>
      <c r="Q378" s="164">
        <v>0</v>
      </c>
      <c r="R378" s="165">
        <v>0</v>
      </c>
      <c r="S378" s="166">
        <f t="shared" si="156"/>
        <v>17.47570820753818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0.31345964439445922</v>
      </c>
      <c r="AB378" s="212">
        <v>14.723038312022808</v>
      </c>
      <c r="AC378" s="213">
        <v>2.4392102511209126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2.4392102511209126</v>
      </c>
      <c r="AI378" s="214">
        <f t="shared" si="157"/>
        <v>17.47570820753818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0.16700692028448266</v>
      </c>
      <c r="C380" s="160">
        <v>0</v>
      </c>
      <c r="D380" s="160">
        <v>8.733702808513506</v>
      </c>
      <c r="E380" s="160">
        <v>0.11386835473941917</v>
      </c>
      <c r="F380" s="375"/>
      <c r="G380" s="160">
        <v>0</v>
      </c>
      <c r="H380" s="161">
        <v>0</v>
      </c>
      <c r="I380" s="162">
        <f t="shared" si="155"/>
        <v>9.0145780835374065</v>
      </c>
      <c r="J380" s="149"/>
      <c r="K380" s="163" t="s">
        <v>17</v>
      </c>
      <c r="L380" s="164">
        <v>0.16700692028448266</v>
      </c>
      <c r="M380" s="164">
        <v>0</v>
      </c>
      <c r="N380" s="164">
        <v>8.733702808513506</v>
      </c>
      <c r="O380" s="164">
        <v>0.11386835473941917</v>
      </c>
      <c r="P380" s="164">
        <v>5.1649122807017377E-3</v>
      </c>
      <c r="Q380" s="164">
        <v>0</v>
      </c>
      <c r="R380" s="165">
        <v>0</v>
      </c>
      <c r="S380" s="166">
        <f t="shared" si="156"/>
        <v>9.0197429958181079</v>
      </c>
      <c r="U380" s="211" t="s">
        <v>17</v>
      </c>
      <c r="V380" s="212">
        <v>0.16700692028448266</v>
      </c>
      <c r="W380" s="212">
        <v>0</v>
      </c>
      <c r="X380" s="212">
        <v>0</v>
      </c>
      <c r="Y380" s="212">
        <v>0</v>
      </c>
      <c r="Z380" s="212">
        <v>8.733702808513506</v>
      </c>
      <c r="AA380" s="212">
        <v>0.10121631532392883</v>
      </c>
      <c r="AB380" s="212">
        <v>5.1649122807017377E-3</v>
      </c>
      <c r="AC380" s="213">
        <v>1.2652039415490339E-2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1.2652039415490339E-2</v>
      </c>
      <c r="AI380" s="214">
        <f t="shared" si="157"/>
        <v>9.0197429958181097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33.680832510810163</v>
      </c>
      <c r="C381" s="156">
        <v>0</v>
      </c>
      <c r="D381" s="156">
        <v>33.490319458945734</v>
      </c>
      <c r="E381" s="156">
        <v>0.3721814866506743</v>
      </c>
      <c r="F381" s="375"/>
      <c r="G381" s="156">
        <v>0.25950106507438675</v>
      </c>
      <c r="H381" s="168">
        <v>0</v>
      </c>
      <c r="I381" s="154">
        <f t="shared" si="155"/>
        <v>67.80283452148096</v>
      </c>
      <c r="J381" s="149"/>
      <c r="K381" s="169" t="s">
        <v>139</v>
      </c>
      <c r="L381" s="156">
        <v>33.680832510810163</v>
      </c>
      <c r="M381" s="156">
        <v>0</v>
      </c>
      <c r="N381" s="156">
        <v>33.490319458945734</v>
      </c>
      <c r="O381" s="156">
        <v>0.3721814866506743</v>
      </c>
      <c r="P381" s="156">
        <v>9.1857270305258726E-2</v>
      </c>
      <c r="Q381" s="156">
        <v>0.25950106507438675</v>
      </c>
      <c r="R381" s="157">
        <v>0</v>
      </c>
      <c r="S381" s="158">
        <f t="shared" si="156"/>
        <v>67.894691791786215</v>
      </c>
      <c r="U381" s="215" t="s">
        <v>139</v>
      </c>
      <c r="V381" s="207">
        <v>33.512254109299668</v>
      </c>
      <c r="W381" s="207">
        <v>5.0944994370431831E-2</v>
      </c>
      <c r="X381" s="207">
        <v>0.25950106507438675</v>
      </c>
      <c r="Y381" s="207">
        <v>0</v>
      </c>
      <c r="Z381" s="207">
        <v>32.694303921907732</v>
      </c>
      <c r="AA381" s="207">
        <v>0.31203809051889475</v>
      </c>
      <c r="AB381" s="207">
        <v>9.1857270305258726E-2</v>
      </c>
      <c r="AC381" s="208">
        <v>0.97379234030983841</v>
      </c>
      <c r="AD381" s="207">
        <v>0.11763340714005972</v>
      </c>
      <c r="AE381" s="207">
        <v>0</v>
      </c>
      <c r="AF381" s="207">
        <v>0</v>
      </c>
      <c r="AG381" s="207">
        <v>0.7960155370379991</v>
      </c>
      <c r="AH381" s="207">
        <v>6.014339613177952E-2</v>
      </c>
      <c r="AI381" s="210">
        <f t="shared" si="157"/>
        <v>67.894691791786215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17.984737736535028</v>
      </c>
      <c r="C382" s="160">
        <v>1.3573179790782217E-2</v>
      </c>
      <c r="D382" s="160">
        <v>1.3833357821378613</v>
      </c>
      <c r="E382" s="160">
        <v>58.848854349799254</v>
      </c>
      <c r="F382" s="375"/>
      <c r="G382" s="160">
        <v>41.965725035542398</v>
      </c>
      <c r="H382" s="161">
        <v>5.7190364287003758E-3</v>
      </c>
      <c r="I382" s="162">
        <f t="shared" si="155"/>
        <v>120.20194512023403</v>
      </c>
      <c r="J382" s="149"/>
      <c r="K382" s="163" t="s">
        <v>25</v>
      </c>
      <c r="L382" s="164">
        <v>17.984737736535028</v>
      </c>
      <c r="M382" s="164">
        <v>1.3573179790782217E-2</v>
      </c>
      <c r="N382" s="164">
        <v>1.3833357821378613</v>
      </c>
      <c r="O382" s="164">
        <v>58.848854349799254</v>
      </c>
      <c r="P382" s="164">
        <v>2.8191050728219014</v>
      </c>
      <c r="Q382" s="164">
        <v>41.965725035542398</v>
      </c>
      <c r="R382" s="165">
        <v>5.7190364287003758E-3</v>
      </c>
      <c r="S382" s="166">
        <f t="shared" si="156"/>
        <v>123.02105019305591</v>
      </c>
      <c r="U382" s="211" t="s">
        <v>25</v>
      </c>
      <c r="V382" s="212">
        <v>10.424873112928381</v>
      </c>
      <c r="W382" s="212">
        <v>7.5515224558026492</v>
      </c>
      <c r="X382" s="212">
        <v>41.965725035542398</v>
      </c>
      <c r="Y382" s="212">
        <v>1.3573179790782217E-2</v>
      </c>
      <c r="Z382" s="212">
        <v>1.3833357821378613</v>
      </c>
      <c r="AA382" s="212">
        <v>57.045497281573788</v>
      </c>
      <c r="AB382" s="212">
        <v>2.8191050728219014</v>
      </c>
      <c r="AC382" s="213">
        <v>1.8174182724581636</v>
      </c>
      <c r="AD382" s="212">
        <v>8.3421678039976178E-3</v>
      </c>
      <c r="AE382" s="212">
        <v>0</v>
      </c>
      <c r="AF382" s="212">
        <v>5.7190364287003758E-3</v>
      </c>
      <c r="AG382" s="212">
        <v>0</v>
      </c>
      <c r="AH382" s="212">
        <v>1.8033570682254658</v>
      </c>
      <c r="AI382" s="214">
        <f t="shared" si="157"/>
        <v>123.02105019305593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18.573352990681745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18.573352990681745</v>
      </c>
      <c r="J383" s="149"/>
      <c r="K383" s="169" t="s">
        <v>24</v>
      </c>
      <c r="L383" s="156">
        <v>18.573352990681745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18.573352990681745</v>
      </c>
      <c r="U383" s="215" t="s">
        <v>24</v>
      </c>
      <c r="V383" s="207">
        <v>18.462608977960475</v>
      </c>
      <c r="W383" s="207">
        <v>2.7120982707250142E-2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8.3623030014020938E-2</v>
      </c>
      <c r="AD383" s="207">
        <v>8.3623030014020938E-2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18.573352990681745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0.13695967910309181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0.13695967910309181</v>
      </c>
      <c r="J384" s="149"/>
      <c r="K384" s="163" t="s">
        <v>60</v>
      </c>
      <c r="L384" s="164">
        <v>0.13695967910309181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0.13695967910309181</v>
      </c>
      <c r="U384" s="211" t="s">
        <v>60</v>
      </c>
      <c r="V384" s="212">
        <v>0.13695967910309181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0.13695967910309181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40.538777691973863</v>
      </c>
      <c r="C385" s="156">
        <v>0</v>
      </c>
      <c r="D385" s="156">
        <v>2.5143746773041453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43.05315236927801</v>
      </c>
      <c r="J385" s="149"/>
      <c r="K385" s="169" t="s">
        <v>22</v>
      </c>
      <c r="L385" s="156">
        <v>40.538777691973863</v>
      </c>
      <c r="M385" s="156">
        <v>0</v>
      </c>
      <c r="N385" s="156">
        <v>2.5143746773041453</v>
      </c>
      <c r="O385" s="156">
        <v>0</v>
      </c>
      <c r="P385" s="156">
        <v>36.567009751970055</v>
      </c>
      <c r="Q385" s="156">
        <v>0</v>
      </c>
      <c r="R385" s="157">
        <v>0</v>
      </c>
      <c r="S385" s="158">
        <f t="shared" si="156"/>
        <v>79.620162121248057</v>
      </c>
      <c r="U385" s="215" t="s">
        <v>22</v>
      </c>
      <c r="V385" s="207">
        <v>40.538777691973863</v>
      </c>
      <c r="W385" s="207">
        <v>0</v>
      </c>
      <c r="X385" s="207">
        <v>0</v>
      </c>
      <c r="Y385" s="207">
        <v>0</v>
      </c>
      <c r="Z385" s="207">
        <v>2.5143746773041453</v>
      </c>
      <c r="AA385" s="207">
        <v>0</v>
      </c>
      <c r="AB385" s="207">
        <v>36.567009751970055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79.620162121248057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7.3050386461877406E-2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7.3050386461877406E-2</v>
      </c>
      <c r="J386" s="149"/>
      <c r="K386" s="163" t="s">
        <v>21</v>
      </c>
      <c r="L386" s="164">
        <v>7.3050386461877406E-2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7.3050386461877406E-2</v>
      </c>
      <c r="U386" s="211" t="s">
        <v>61</v>
      </c>
      <c r="V386" s="212">
        <v>7.3050386461877406E-2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7.3050386461877406E-2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0.84503897617093615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0.84503897617093615</v>
      </c>
      <c r="J387" s="149"/>
      <c r="K387" s="171" t="s">
        <v>64</v>
      </c>
      <c r="L387" s="156">
        <v>0.84503897617093615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0.84503897617093615</v>
      </c>
      <c r="U387" s="216" t="s">
        <v>62</v>
      </c>
      <c r="V387" s="207">
        <v>0.50978753188629844</v>
      </c>
      <c r="W387" s="207">
        <v>2.4877315653630376E-2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0.31037412863100733</v>
      </c>
      <c r="AD387" s="209">
        <v>0.31037412863100733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0.84503897617093615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0.84503897617093615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0.84503897617093615</v>
      </c>
      <c r="J388" s="149"/>
      <c r="K388" s="176" t="s">
        <v>23</v>
      </c>
      <c r="L388" s="177">
        <v>0.84503897617093615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0.84503897617093615</v>
      </c>
      <c r="U388" s="217" t="s">
        <v>65</v>
      </c>
      <c r="V388" s="218">
        <v>0.50978753188629844</v>
      </c>
      <c r="W388" s="218">
        <v>2.4877315653630376E-2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0.31037412863100733</v>
      </c>
      <c r="AD388" s="218">
        <v>0.31037412863100733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0.84503897617093615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121.63810950819045</v>
      </c>
      <c r="C392" s="195">
        <f t="shared" ref="C392:I392" si="159">SUM(C371:C387)</f>
        <v>0.15655482809242638</v>
      </c>
      <c r="D392" s="195">
        <f t="shared" si="159"/>
        <v>52.23508922285825</v>
      </c>
      <c r="E392" s="195">
        <f t="shared" si="159"/>
        <v>512.64321772568667</v>
      </c>
      <c r="F392" s="195">
        <f t="shared" si="159"/>
        <v>0</v>
      </c>
      <c r="G392" s="195">
        <f t="shared" si="159"/>
        <v>42.225226100616787</v>
      </c>
      <c r="H392" s="197">
        <f t="shared" si="159"/>
        <v>5.7190364287003758E-3</v>
      </c>
      <c r="I392" s="154">
        <f t="shared" si="159"/>
        <v>728.9039164218733</v>
      </c>
      <c r="J392" s="149"/>
      <c r="K392" s="196" t="s">
        <v>26</v>
      </c>
      <c r="L392" s="195">
        <f>SUM(L371:L387)</f>
        <v>121.63810950819045</v>
      </c>
      <c r="M392" s="195">
        <f t="shared" ref="M392:S392" si="160">SUM(M371:M387)</f>
        <v>0.15655482809242638</v>
      </c>
      <c r="N392" s="195">
        <f t="shared" si="160"/>
        <v>52.23508922285825</v>
      </c>
      <c r="O392" s="195">
        <f t="shared" si="160"/>
        <v>512.64321772568667</v>
      </c>
      <c r="P392" s="195">
        <f t="shared" si="160"/>
        <v>318.53821284396139</v>
      </c>
      <c r="Q392" s="195">
        <f t="shared" si="160"/>
        <v>42.225226100616787</v>
      </c>
      <c r="R392" s="197">
        <f t="shared" si="160"/>
        <v>5.7190364287003758E-3</v>
      </c>
      <c r="S392" s="198">
        <f t="shared" si="160"/>
        <v>1047.4421292658346</v>
      </c>
      <c r="T392" s="141" t="str">
        <f>IF(ABS(S392-AI392)&gt;0.01,S392-AI392,"")</f>
        <v/>
      </c>
      <c r="U392" s="224" t="s">
        <v>63</v>
      </c>
      <c r="V392" s="225">
        <f>SUM(V371:V387)</f>
        <v>113.46367102606742</v>
      </c>
      <c r="W392" s="225">
        <f t="shared" ref="W392:AH392" si="161">SUM(W371:W387)</f>
        <v>7.6544657485339611</v>
      </c>
      <c r="X392" s="225">
        <f t="shared" si="161"/>
        <v>42.225226100616787</v>
      </c>
      <c r="Y392" s="225">
        <f t="shared" si="161"/>
        <v>0.15655482809242638</v>
      </c>
      <c r="Z392" s="225">
        <f t="shared" si="161"/>
        <v>51.439073685820247</v>
      </c>
      <c r="AA392" s="225">
        <f t="shared" si="161"/>
        <v>508.32785497079306</v>
      </c>
      <c r="AB392" s="225">
        <f t="shared" si="161"/>
        <v>318.53821284396139</v>
      </c>
      <c r="AC392" s="225">
        <f t="shared" si="161"/>
        <v>5.6370700619494336</v>
      </c>
      <c r="AD392" s="226">
        <f t="shared" si="161"/>
        <v>0.51997273358908558</v>
      </c>
      <c r="AE392" s="226">
        <f t="shared" si="161"/>
        <v>0</v>
      </c>
      <c r="AF392" s="226">
        <f t="shared" si="161"/>
        <v>5.7190364287003758E-3</v>
      </c>
      <c r="AG392" s="226">
        <f t="shared" si="161"/>
        <v>0.7960155370379991</v>
      </c>
      <c r="AH392" s="226">
        <f t="shared" si="161"/>
        <v>4.3153627548936484</v>
      </c>
      <c r="AI392" s="227">
        <f>SUM(V392:AC392)</f>
        <v>1047.4421292658349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0.16687811214583875</v>
      </c>
      <c r="C393" s="78">
        <f t="shared" ref="C393:H393" si="162">IF($I392=0,"-",C392/$I392)</f>
        <v>2.1478115916970315E-4</v>
      </c>
      <c r="D393" s="78">
        <f t="shared" si="162"/>
        <v>7.1662516891493486E-2</v>
      </c>
      <c r="E393" s="78">
        <f t="shared" si="162"/>
        <v>0.70330698762356525</v>
      </c>
      <c r="F393" s="78">
        <f t="shared" si="162"/>
        <v>0</v>
      </c>
      <c r="G393" s="78">
        <f t="shared" si="162"/>
        <v>5.7929756102692923E-2</v>
      </c>
      <c r="H393" s="79">
        <f t="shared" si="162"/>
        <v>7.8460772398845568E-6</v>
      </c>
      <c r="I393" s="80">
        <f>SUM(B393:H393)</f>
        <v>1</v>
      </c>
      <c r="J393" s="141"/>
      <c r="K393" s="55" t="s">
        <v>91</v>
      </c>
      <c r="L393" s="96">
        <f t="shared" ref="L393:R393" si="163">IF($S392=0,"-",L392/$S392)</f>
        <v>0.11612871595440613</v>
      </c>
      <c r="M393" s="96">
        <f t="shared" si="163"/>
        <v>1.4946394050634342E-4</v>
      </c>
      <c r="N393" s="96">
        <f t="shared" si="163"/>
        <v>4.9869188724985199E-2</v>
      </c>
      <c r="O393" s="96">
        <f t="shared" si="163"/>
        <v>0.48942390553357323</v>
      </c>
      <c r="P393" s="96">
        <f t="shared" si="163"/>
        <v>0.30411056032969463</v>
      </c>
      <c r="Q393" s="96">
        <f t="shared" si="163"/>
        <v>4.0312705514540435E-2</v>
      </c>
      <c r="R393" s="97">
        <f t="shared" si="163"/>
        <v>5.4600022940732017E-6</v>
      </c>
      <c r="S393" s="98">
        <f>SUM(L393:R393)</f>
        <v>1.0000000000000002</v>
      </c>
      <c r="U393" s="127" t="s">
        <v>91</v>
      </c>
      <c r="V393" s="128">
        <f>+V392/$AI392</f>
        <v>0.10832452491250806</v>
      </c>
      <c r="W393" s="128">
        <f t="shared" ref="W393:AH393" si="164">+W392/$AI392</f>
        <v>7.3077695985925934E-3</v>
      </c>
      <c r="X393" s="128">
        <f t="shared" si="164"/>
        <v>4.0312705514540428E-2</v>
      </c>
      <c r="Y393" s="128">
        <f t="shared" si="164"/>
        <v>1.4946394050634339E-4</v>
      </c>
      <c r="Z393" s="128">
        <f t="shared" si="164"/>
        <v>4.9109227372661178E-2</v>
      </c>
      <c r="AA393" s="128">
        <f t="shared" si="164"/>
        <v>0.48530399987547412</v>
      </c>
      <c r="AB393" s="128">
        <f t="shared" si="164"/>
        <v>0.30411056032969452</v>
      </c>
      <c r="AC393" s="128">
        <f t="shared" si="164"/>
        <v>5.3817484560226021E-3</v>
      </c>
      <c r="AD393" s="128">
        <f t="shared" si="164"/>
        <v>4.9642144330545586E-4</v>
      </c>
      <c r="AE393" s="128">
        <f t="shared" si="164"/>
        <v>0</v>
      </c>
      <c r="AF393" s="128">
        <f t="shared" si="164"/>
        <v>5.4600022940732E-6</v>
      </c>
      <c r="AG393" s="128">
        <f t="shared" si="164"/>
        <v>7.5996135232400501E-4</v>
      </c>
      <c r="AH393" s="128">
        <f t="shared" si="164"/>
        <v>4.1199056580990684E-3</v>
      </c>
      <c r="AI393" s="129">
        <f>SUM(V393:AC393)</f>
        <v>0.99999999999999989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0.38477947457817907</v>
      </c>
      <c r="C401" s="156">
        <v>2.0510632973250502E-2</v>
      </c>
      <c r="D401" s="156">
        <v>0.12470464847736309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0.52999475602879265</v>
      </c>
      <c r="J401" s="149"/>
      <c r="K401" s="169" t="s">
        <v>16</v>
      </c>
      <c r="L401" s="156">
        <v>0.38477947457817907</v>
      </c>
      <c r="M401" s="156">
        <v>2.0510632973250502E-2</v>
      </c>
      <c r="N401" s="156">
        <v>0.12470464847736309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0.52999475602879265</v>
      </c>
      <c r="U401" s="215" t="s">
        <v>16</v>
      </c>
      <c r="V401" s="207">
        <v>0.38477947457817907</v>
      </c>
      <c r="W401" s="207">
        <v>0</v>
      </c>
      <c r="X401" s="207">
        <v>0</v>
      </c>
      <c r="Y401" s="207">
        <v>2.0510632973250502E-2</v>
      </c>
      <c r="Z401" s="207">
        <v>0.12470464847736309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0.52999475602879265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4.7367295944325495E-3</v>
      </c>
      <c r="C402" s="160">
        <v>2.5249091654757749E-4</v>
      </c>
      <c r="D402" s="160">
        <v>1.5351447726092717E-3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6.5243652835893992E-3</v>
      </c>
      <c r="J402" s="149"/>
      <c r="K402" s="163" t="s">
        <v>15</v>
      </c>
      <c r="L402" s="164">
        <v>4.7367295944325495E-3</v>
      </c>
      <c r="M402" s="164">
        <v>2.5249091654757749E-4</v>
      </c>
      <c r="N402" s="164">
        <v>1.5351447726092717E-3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6.5243652835893992E-3</v>
      </c>
      <c r="U402" s="211" t="s">
        <v>57</v>
      </c>
      <c r="V402" s="212">
        <v>4.7367295944325495E-3</v>
      </c>
      <c r="W402" s="212">
        <v>0</v>
      </c>
      <c r="X402" s="212">
        <v>0</v>
      </c>
      <c r="Y402" s="212">
        <v>2.5249091654757749E-4</v>
      </c>
      <c r="Z402" s="212">
        <v>1.5351447726092717E-3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6.5243652835893992E-3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0.58293916766187015</v>
      </c>
      <c r="F403" s="375"/>
      <c r="G403" s="156">
        <v>0</v>
      </c>
      <c r="H403" s="168">
        <v>0</v>
      </c>
      <c r="I403" s="154">
        <f t="shared" si="165"/>
        <v>0.58293916766187015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0.58293916766187015</v>
      </c>
      <c r="P403" s="156">
        <v>4.602498895554441</v>
      </c>
      <c r="Q403" s="156">
        <v>0</v>
      </c>
      <c r="R403" s="157">
        <v>0</v>
      </c>
      <c r="S403" s="158">
        <f t="shared" si="166"/>
        <v>5.1854380632163108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0.58293916766187015</v>
      </c>
      <c r="AB403" s="207">
        <v>4.602498895554441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5.1854380632163108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3.0970205951810832E-2</v>
      </c>
      <c r="Q404" s="164">
        <v>0</v>
      </c>
      <c r="R404" s="165">
        <v>0</v>
      </c>
      <c r="S404" s="166">
        <f t="shared" si="166"/>
        <v>3.0970205951810832E-2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3.0970205951810832E-2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3.0970205951810832E-2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6.3694757492391743E-2</v>
      </c>
      <c r="F406" s="375"/>
      <c r="G406" s="160">
        <v>0</v>
      </c>
      <c r="H406" s="161">
        <v>0</v>
      </c>
      <c r="I406" s="162">
        <f t="shared" si="165"/>
        <v>6.3694757492391743E-2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6.3694757492391743E-2</v>
      </c>
      <c r="P406" s="164">
        <v>0</v>
      </c>
      <c r="Q406" s="164">
        <v>0</v>
      </c>
      <c r="R406" s="165">
        <v>0</v>
      </c>
      <c r="S406" s="166">
        <f t="shared" si="166"/>
        <v>6.3694757492391743E-2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6.3694757492391743E-2</v>
      </c>
      <c r="AD406" s="212">
        <v>0</v>
      </c>
      <c r="AE406" s="212">
        <v>0</v>
      </c>
      <c r="AF406" s="212">
        <v>0</v>
      </c>
      <c r="AG406" s="212">
        <v>0</v>
      </c>
      <c r="AH406" s="212">
        <v>6.3694757492391743E-2</v>
      </c>
      <c r="AI406" s="214">
        <f t="shared" si="167"/>
        <v>6.3694757492391743E-2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0.94745348301332055</v>
      </c>
      <c r="C407" s="156">
        <v>7.8275473114314753</v>
      </c>
      <c r="D407" s="156">
        <v>5.3721301797408669</v>
      </c>
      <c r="E407" s="156">
        <v>1.7408964002642047</v>
      </c>
      <c r="F407" s="375"/>
      <c r="G407" s="156">
        <v>0</v>
      </c>
      <c r="H407" s="168">
        <v>0</v>
      </c>
      <c r="I407" s="154">
        <f t="shared" si="165"/>
        <v>15.888027374449869</v>
      </c>
      <c r="J407" s="149"/>
      <c r="K407" s="169" t="s">
        <v>139</v>
      </c>
      <c r="L407" s="156">
        <v>0.94745348301332055</v>
      </c>
      <c r="M407" s="156">
        <v>7.8275473114314753</v>
      </c>
      <c r="N407" s="156">
        <v>5.3721301797408669</v>
      </c>
      <c r="O407" s="156">
        <v>1.7408964002642047</v>
      </c>
      <c r="P407" s="156">
        <v>0</v>
      </c>
      <c r="Q407" s="156">
        <v>0</v>
      </c>
      <c r="R407" s="157">
        <v>0</v>
      </c>
      <c r="S407" s="158">
        <f t="shared" si="166"/>
        <v>15.888027374449869</v>
      </c>
      <c r="U407" s="215" t="s">
        <v>139</v>
      </c>
      <c r="V407" s="207">
        <v>0.94745348301332055</v>
      </c>
      <c r="W407" s="207">
        <v>0</v>
      </c>
      <c r="X407" s="207">
        <v>0</v>
      </c>
      <c r="Y407" s="207">
        <v>7.8275473114314753</v>
      </c>
      <c r="Z407" s="207">
        <v>5.3721301797408669</v>
      </c>
      <c r="AA407" s="207">
        <v>1.7408964002642047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15.888027374449869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0.73444187771076719</v>
      </c>
      <c r="C408" s="160">
        <v>8.6273932695698718E-2</v>
      </c>
      <c r="D408" s="160">
        <v>0.50789260337501141</v>
      </c>
      <c r="E408" s="160">
        <v>11.12327285270683</v>
      </c>
      <c r="F408" s="375"/>
      <c r="G408" s="160">
        <v>1.6407803463248622</v>
      </c>
      <c r="H408" s="161">
        <v>0</v>
      </c>
      <c r="I408" s="162">
        <f t="shared" si="165"/>
        <v>14.092661612813169</v>
      </c>
      <c r="J408" s="149"/>
      <c r="K408" s="163" t="s">
        <v>25</v>
      </c>
      <c r="L408" s="164">
        <v>0.73444187771076719</v>
      </c>
      <c r="M408" s="164">
        <v>8.6273932695698718E-2</v>
      </c>
      <c r="N408" s="164">
        <v>0.50789260337501141</v>
      </c>
      <c r="O408" s="164">
        <v>11.12327285270683</v>
      </c>
      <c r="P408" s="164">
        <v>5.581797957108299E-2</v>
      </c>
      <c r="Q408" s="164">
        <v>1.6407803463248622</v>
      </c>
      <c r="R408" s="165">
        <v>0</v>
      </c>
      <c r="S408" s="166">
        <f t="shared" si="166"/>
        <v>14.148479592384252</v>
      </c>
      <c r="U408" s="211" t="s">
        <v>25</v>
      </c>
      <c r="V408" s="212">
        <v>0.18540781785257135</v>
      </c>
      <c r="W408" s="212">
        <v>0.39839511657767157</v>
      </c>
      <c r="X408" s="212">
        <v>1.6407803463248622</v>
      </c>
      <c r="Y408" s="212">
        <v>8.6273932695698718E-2</v>
      </c>
      <c r="Z408" s="212">
        <v>0.50789260337501141</v>
      </c>
      <c r="AA408" s="212">
        <v>11.105127789650409</v>
      </c>
      <c r="AB408" s="212">
        <v>5.581797957108299E-2</v>
      </c>
      <c r="AC408" s="213">
        <v>0.16878400633694449</v>
      </c>
      <c r="AD408" s="212">
        <v>0.15063894328052427</v>
      </c>
      <c r="AE408" s="212">
        <v>0</v>
      </c>
      <c r="AF408" s="212">
        <v>0</v>
      </c>
      <c r="AG408" s="212">
        <v>0</v>
      </c>
      <c r="AH408" s="212">
        <v>1.8145063056420233E-2</v>
      </c>
      <c r="AI408" s="214">
        <f t="shared" si="167"/>
        <v>14.148479592384252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3.0716132212281875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3.0716132212281875</v>
      </c>
      <c r="J409" s="149"/>
      <c r="K409" s="169" t="s">
        <v>24</v>
      </c>
      <c r="L409" s="156">
        <v>3.0716132212281875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3.0716132212281875</v>
      </c>
      <c r="U409" s="215" t="s">
        <v>24</v>
      </c>
      <c r="V409" s="207">
        <v>3.0716132212281875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3.0716132212281875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1.8245974418891475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1.8245974418891475</v>
      </c>
      <c r="J411" s="149"/>
      <c r="K411" s="169" t="s">
        <v>22</v>
      </c>
      <c r="L411" s="156">
        <v>1.8245974418891475</v>
      </c>
      <c r="M411" s="156">
        <v>0</v>
      </c>
      <c r="N411" s="156">
        <v>0</v>
      </c>
      <c r="O411" s="156">
        <v>0</v>
      </c>
      <c r="P411" s="156">
        <v>0.28561982198358543</v>
      </c>
      <c r="Q411" s="156">
        <v>0</v>
      </c>
      <c r="R411" s="157">
        <v>0</v>
      </c>
      <c r="S411" s="158">
        <f t="shared" si="166"/>
        <v>2.110217263872733</v>
      </c>
      <c r="U411" s="215" t="s">
        <v>22</v>
      </c>
      <c r="V411" s="207">
        <v>1.8245974418891475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0.28561982198358543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2.110217263872733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7.0903060163059534E-5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7.0903060163059534E-5</v>
      </c>
      <c r="J413" s="149"/>
      <c r="K413" s="171" t="s">
        <v>64</v>
      </c>
      <c r="L413" s="156">
        <v>7.0903060163059534E-5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7.0903060163059534E-5</v>
      </c>
      <c r="U413" s="216" t="s">
        <v>62</v>
      </c>
      <c r="V413" s="207">
        <v>7.0903060163059534E-5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7.0903060163059534E-5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7.0903060163059534E-5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7.0903060163059534E-5</v>
      </c>
      <c r="J414" s="149"/>
      <c r="K414" s="176" t="s">
        <v>23</v>
      </c>
      <c r="L414" s="177">
        <v>7.0903060163059534E-5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7.0903060163059534E-5</v>
      </c>
      <c r="U414" s="217" t="s">
        <v>65</v>
      </c>
      <c r="V414" s="218">
        <v>7.0903060163059534E-5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7.0903060163059534E-5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6.9676931310741965</v>
      </c>
      <c r="C418" s="195">
        <f t="shared" ref="C418:I418" si="169">SUM(C397:C413)</f>
        <v>7.9345843680169725</v>
      </c>
      <c r="D418" s="195">
        <f t="shared" si="169"/>
        <v>6.0062625763658506</v>
      </c>
      <c r="E418" s="195">
        <f t="shared" si="169"/>
        <v>13.510803178125297</v>
      </c>
      <c r="F418" s="195">
        <f t="shared" si="169"/>
        <v>0</v>
      </c>
      <c r="G418" s="195">
        <f t="shared" si="169"/>
        <v>1.6407803463248622</v>
      </c>
      <c r="H418" s="197">
        <f t="shared" si="169"/>
        <v>0</v>
      </c>
      <c r="I418" s="154">
        <f t="shared" si="169"/>
        <v>36.060123599907179</v>
      </c>
      <c r="J418" s="149"/>
      <c r="K418" s="196" t="s">
        <v>26</v>
      </c>
      <c r="L418" s="195">
        <f>SUM(L397:L413)</f>
        <v>6.9676931310741965</v>
      </c>
      <c r="M418" s="195">
        <f t="shared" ref="M418:S418" si="170">SUM(M397:M413)</f>
        <v>7.9345843680169725</v>
      </c>
      <c r="N418" s="195">
        <f t="shared" si="170"/>
        <v>6.0062625763658506</v>
      </c>
      <c r="O418" s="195">
        <f t="shared" si="170"/>
        <v>13.510803178125297</v>
      </c>
      <c r="P418" s="195">
        <f t="shared" si="170"/>
        <v>4.974906903060921</v>
      </c>
      <c r="Q418" s="195">
        <f t="shared" si="170"/>
        <v>1.6407803463248622</v>
      </c>
      <c r="R418" s="197">
        <f t="shared" si="170"/>
        <v>0</v>
      </c>
      <c r="S418" s="198">
        <f t="shared" si="170"/>
        <v>41.035030502968105</v>
      </c>
      <c r="T418" s="141" t="str">
        <f>IF(ABS(S418-AI418)&gt;0.01,S418-AI418,"")</f>
        <v/>
      </c>
      <c r="U418" s="224" t="s">
        <v>63</v>
      </c>
      <c r="V418" s="225">
        <f>SUM(V397:V413)</f>
        <v>6.418659071216001</v>
      </c>
      <c r="W418" s="225">
        <f t="shared" ref="W418:AH418" si="171">SUM(W397:W413)</f>
        <v>0.39839511657767157</v>
      </c>
      <c r="X418" s="225">
        <f t="shared" si="171"/>
        <v>1.6407803463248622</v>
      </c>
      <c r="Y418" s="225">
        <f t="shared" si="171"/>
        <v>7.9345843680169725</v>
      </c>
      <c r="Z418" s="225">
        <f t="shared" si="171"/>
        <v>6.0062625763658506</v>
      </c>
      <c r="AA418" s="225">
        <f t="shared" si="171"/>
        <v>13.428963357576484</v>
      </c>
      <c r="AB418" s="225">
        <f t="shared" si="171"/>
        <v>4.974906903060921</v>
      </c>
      <c r="AC418" s="225">
        <f t="shared" si="171"/>
        <v>0.23247876382933624</v>
      </c>
      <c r="AD418" s="226">
        <f t="shared" si="171"/>
        <v>0.15063894328052427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8.1839820548811976E-2</v>
      </c>
      <c r="AI418" s="227">
        <f>SUM(V418:AC418)</f>
        <v>41.035030502968098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0.19322432746991838</v>
      </c>
      <c r="C419" s="78">
        <f t="shared" ref="C419:H419" si="172">IF($I418=0,"-",C418/$I418)</f>
        <v>0.22003763647769073</v>
      </c>
      <c r="D419" s="78">
        <f t="shared" si="172"/>
        <v>0.16656245117200072</v>
      </c>
      <c r="E419" s="78">
        <f t="shared" si="172"/>
        <v>0.37467434465920896</v>
      </c>
      <c r="F419" s="78">
        <f t="shared" si="172"/>
        <v>0</v>
      </c>
      <c r="G419" s="78">
        <f t="shared" si="172"/>
        <v>4.5501240221181211E-2</v>
      </c>
      <c r="H419" s="79">
        <f t="shared" si="172"/>
        <v>0</v>
      </c>
      <c r="I419" s="80">
        <f>SUM(B419:H419)</f>
        <v>1</v>
      </c>
      <c r="J419" s="141"/>
      <c r="K419" s="55" t="s">
        <v>91</v>
      </c>
      <c r="L419" s="96">
        <f t="shared" ref="L419:R419" si="173">IF($S418=0,"-",L418/$S418)</f>
        <v>0.16979865850398762</v>
      </c>
      <c r="M419" s="96">
        <f t="shared" si="173"/>
        <v>0.19336123967162777</v>
      </c>
      <c r="N419" s="96">
        <f t="shared" si="173"/>
        <v>0.14636915100943843</v>
      </c>
      <c r="O419" s="96">
        <f t="shared" si="173"/>
        <v>0.32925047240181887</v>
      </c>
      <c r="P419" s="96">
        <f t="shared" si="173"/>
        <v>0.12123560874899511</v>
      </c>
      <c r="Q419" s="96">
        <f t="shared" si="173"/>
        <v>3.998486966413204E-2</v>
      </c>
      <c r="R419" s="97">
        <f t="shared" si="173"/>
        <v>0</v>
      </c>
      <c r="S419" s="98">
        <f>SUM(L419:R419)</f>
        <v>0.99999999999999989</v>
      </c>
      <c r="U419" s="127" t="s">
        <v>91</v>
      </c>
      <c r="V419" s="128">
        <f>+V418/$AI418</f>
        <v>0.15641901547390671</v>
      </c>
      <c r="W419" s="128">
        <f t="shared" ref="W419:AH419" si="174">+W418/$AI418</f>
        <v>9.70865896027189E-3</v>
      </c>
      <c r="X419" s="128">
        <f t="shared" si="174"/>
        <v>3.9984869664132047E-2</v>
      </c>
      <c r="Y419" s="128">
        <f t="shared" si="174"/>
        <v>0.19336123967162783</v>
      </c>
      <c r="Z419" s="128">
        <f t="shared" si="174"/>
        <v>0.14636915100943845</v>
      </c>
      <c r="AA419" s="128">
        <f t="shared" si="174"/>
        <v>0.32725608322881972</v>
      </c>
      <c r="AB419" s="128">
        <f t="shared" si="174"/>
        <v>0.12123560874899512</v>
      </c>
      <c r="AC419" s="128">
        <f t="shared" si="174"/>
        <v>5.6653732428082601E-3</v>
      </c>
      <c r="AD419" s="128">
        <f t="shared" si="174"/>
        <v>3.6709840698090483E-3</v>
      </c>
      <c r="AE419" s="128">
        <f t="shared" si="174"/>
        <v>0</v>
      </c>
      <c r="AF419" s="128">
        <f t="shared" si="174"/>
        <v>0</v>
      </c>
      <c r="AG419" s="128">
        <f t="shared" si="174"/>
        <v>0</v>
      </c>
      <c r="AH419" s="128">
        <f t="shared" si="174"/>
        <v>1.9943891729992118E-3</v>
      </c>
      <c r="AI419" s="129">
        <f>SUM(V419:AC419)</f>
        <v>1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4.6313799348417026</v>
      </c>
      <c r="C427" s="156">
        <v>0</v>
      </c>
      <c r="D427" s="156">
        <v>1.4399521538356206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6.0713320886773232</v>
      </c>
      <c r="J427" s="149"/>
      <c r="K427" s="169" t="s">
        <v>16</v>
      </c>
      <c r="L427" s="156">
        <v>4.6313799348417026</v>
      </c>
      <c r="M427" s="156">
        <v>0</v>
      </c>
      <c r="N427" s="156">
        <v>1.4399521538356206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6.0713320886773232</v>
      </c>
      <c r="U427" s="215" t="s">
        <v>16</v>
      </c>
      <c r="V427" s="207">
        <v>4.6313799348417026</v>
      </c>
      <c r="W427" s="207">
        <v>0</v>
      </c>
      <c r="X427" s="207">
        <v>0</v>
      </c>
      <c r="Y427" s="207">
        <v>0</v>
      </c>
      <c r="Z427" s="207">
        <v>1.4399521538356206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6.0713320886773232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0.24261680170755562</v>
      </c>
      <c r="C428" s="160">
        <v>0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0.24261680170755562</v>
      </c>
      <c r="J428" s="149"/>
      <c r="K428" s="163" t="s">
        <v>15</v>
      </c>
      <c r="L428" s="164">
        <v>0.24261680170755562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0.24261680170755562</v>
      </c>
      <c r="U428" s="211" t="s">
        <v>57</v>
      </c>
      <c r="V428" s="212">
        <v>0.20622428145142227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3.6392520256133341E-2</v>
      </c>
      <c r="AD428" s="212">
        <v>3.6392520256133341E-2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0.24261680170755562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1.0798861738321024</v>
      </c>
      <c r="F429" s="375"/>
      <c r="G429" s="156">
        <v>0</v>
      </c>
      <c r="H429" s="168">
        <v>0</v>
      </c>
      <c r="I429" s="154">
        <f t="shared" si="175"/>
        <v>1.0798861738321024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1.0798861738321024</v>
      </c>
      <c r="P429" s="156">
        <v>38.44891122993581</v>
      </c>
      <c r="Q429" s="156">
        <v>0</v>
      </c>
      <c r="R429" s="157">
        <v>0</v>
      </c>
      <c r="S429" s="158">
        <f t="shared" si="176"/>
        <v>39.528797403767911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2.9610516116798252E-2</v>
      </c>
      <c r="AB429" s="207">
        <v>38.44891122993581</v>
      </c>
      <c r="AC429" s="208">
        <v>1.0502756577153041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1.0502756577153041</v>
      </c>
      <c r="AI429" s="210">
        <f t="shared" si="177"/>
        <v>39.528797403767911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2.9962534278826958</v>
      </c>
      <c r="Q430" s="164">
        <v>0</v>
      </c>
      <c r="R430" s="165">
        <v>0</v>
      </c>
      <c r="S430" s="166">
        <f t="shared" si="176"/>
        <v>2.9962534278826958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2.9962534278826958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2.9962534278826958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0.10115433808316787</v>
      </c>
      <c r="C432" s="160">
        <v>0</v>
      </c>
      <c r="D432" s="160">
        <v>1.3253057458678315</v>
      </c>
      <c r="E432" s="160">
        <v>0.12763838296312521</v>
      </c>
      <c r="F432" s="375"/>
      <c r="G432" s="160">
        <v>0</v>
      </c>
      <c r="H432" s="161">
        <v>0</v>
      </c>
      <c r="I432" s="162">
        <f t="shared" si="175"/>
        <v>1.5540984669141245</v>
      </c>
      <c r="J432" s="149"/>
      <c r="K432" s="163" t="s">
        <v>17</v>
      </c>
      <c r="L432" s="164">
        <v>0.10115433808316787</v>
      </c>
      <c r="M432" s="164">
        <v>0</v>
      </c>
      <c r="N432" s="164">
        <v>1.3253057458678315</v>
      </c>
      <c r="O432" s="164">
        <v>0.12763838296312521</v>
      </c>
      <c r="P432" s="164">
        <v>0.17178414201183434</v>
      </c>
      <c r="Q432" s="164">
        <v>0</v>
      </c>
      <c r="R432" s="165">
        <v>0</v>
      </c>
      <c r="S432" s="166">
        <f t="shared" si="176"/>
        <v>1.7258826089259589</v>
      </c>
      <c r="U432" s="211" t="s">
        <v>17</v>
      </c>
      <c r="V432" s="212">
        <v>0.10115433808316787</v>
      </c>
      <c r="W432" s="212">
        <v>0</v>
      </c>
      <c r="X432" s="212">
        <v>0</v>
      </c>
      <c r="Y432" s="212">
        <v>0</v>
      </c>
      <c r="Z432" s="212">
        <v>1.3253057458678315</v>
      </c>
      <c r="AA432" s="212">
        <v>9.1958489166516257E-3</v>
      </c>
      <c r="AB432" s="212">
        <v>0.17178414201183434</v>
      </c>
      <c r="AC432" s="213">
        <v>0.11844253404647358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0.11844253404647358</v>
      </c>
      <c r="AI432" s="214">
        <f t="shared" si="177"/>
        <v>1.7258826089259589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7.7627272783152783</v>
      </c>
      <c r="C433" s="156">
        <v>5.7431620157514587</v>
      </c>
      <c r="D433" s="156">
        <v>11.742897714703892</v>
      </c>
      <c r="E433" s="156">
        <v>1.471160204444028</v>
      </c>
      <c r="F433" s="375"/>
      <c r="G433" s="156">
        <v>0</v>
      </c>
      <c r="H433" s="168">
        <v>0</v>
      </c>
      <c r="I433" s="154">
        <f t="shared" si="175"/>
        <v>26.719947213214656</v>
      </c>
      <c r="J433" s="149"/>
      <c r="K433" s="169" t="s">
        <v>139</v>
      </c>
      <c r="L433" s="156">
        <v>7.7627272783152783</v>
      </c>
      <c r="M433" s="156">
        <v>5.7431620157514587</v>
      </c>
      <c r="N433" s="156">
        <v>11.742897714703892</v>
      </c>
      <c r="O433" s="156">
        <v>1.471160204444028</v>
      </c>
      <c r="P433" s="156">
        <v>0</v>
      </c>
      <c r="Q433" s="156">
        <v>0</v>
      </c>
      <c r="R433" s="157">
        <v>0</v>
      </c>
      <c r="S433" s="158">
        <f t="shared" si="176"/>
        <v>26.719947213214656</v>
      </c>
      <c r="U433" s="215" t="s">
        <v>139</v>
      </c>
      <c r="V433" s="207">
        <v>7.460972259108293</v>
      </c>
      <c r="W433" s="207">
        <v>0.29891300517567287</v>
      </c>
      <c r="X433" s="207">
        <v>0</v>
      </c>
      <c r="Y433" s="207">
        <v>5.7431620157514587</v>
      </c>
      <c r="Z433" s="207">
        <v>10.721628331416607</v>
      </c>
      <c r="AA433" s="207">
        <v>1.471160204444028</v>
      </c>
      <c r="AB433" s="207">
        <v>0</v>
      </c>
      <c r="AC433" s="208">
        <v>1.0241113973185982</v>
      </c>
      <c r="AD433" s="207">
        <v>2.8420140313123376E-3</v>
      </c>
      <c r="AE433" s="207">
        <v>0</v>
      </c>
      <c r="AF433" s="207">
        <v>0</v>
      </c>
      <c r="AG433" s="207">
        <v>1.021269383287285</v>
      </c>
      <c r="AH433" s="207">
        <v>0</v>
      </c>
      <c r="AI433" s="210">
        <f t="shared" si="177"/>
        <v>26.71994721321466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19.680769155798927</v>
      </c>
      <c r="C434" s="160">
        <v>3.0467124256591607</v>
      </c>
      <c r="D434" s="160">
        <v>25.91119234917765</v>
      </c>
      <c r="E434" s="160">
        <v>239.35613472210852</v>
      </c>
      <c r="F434" s="375"/>
      <c r="G434" s="160">
        <v>27.272984592774609</v>
      </c>
      <c r="H434" s="161">
        <v>0</v>
      </c>
      <c r="I434" s="162">
        <f t="shared" si="175"/>
        <v>315.26779324551887</v>
      </c>
      <c r="J434" s="149"/>
      <c r="K434" s="163" t="s">
        <v>25</v>
      </c>
      <c r="L434" s="164">
        <v>19.680769155798927</v>
      </c>
      <c r="M434" s="164">
        <v>3.0467124256591607</v>
      </c>
      <c r="N434" s="164">
        <v>25.91119234917765</v>
      </c>
      <c r="O434" s="164">
        <v>239.35613472210852</v>
      </c>
      <c r="P434" s="164">
        <v>1.0700756692917095</v>
      </c>
      <c r="Q434" s="164">
        <v>27.272984592774609</v>
      </c>
      <c r="R434" s="165">
        <v>0</v>
      </c>
      <c r="S434" s="166">
        <f t="shared" si="176"/>
        <v>316.3378689148106</v>
      </c>
      <c r="U434" s="211" t="s">
        <v>25</v>
      </c>
      <c r="V434" s="212">
        <v>3.3915950106981012</v>
      </c>
      <c r="W434" s="212">
        <v>16.289174145100827</v>
      </c>
      <c r="X434" s="212">
        <v>27.272984592774609</v>
      </c>
      <c r="Y434" s="212">
        <v>3.0467124256591607</v>
      </c>
      <c r="Z434" s="212">
        <v>25.827504537776587</v>
      </c>
      <c r="AA434" s="212">
        <v>238.6407527129607</v>
      </c>
      <c r="AB434" s="212">
        <v>1.0700756692917095</v>
      </c>
      <c r="AC434" s="213">
        <v>0.79906982054886666</v>
      </c>
      <c r="AD434" s="212">
        <v>0</v>
      </c>
      <c r="AE434" s="212">
        <v>1.1874370573239937E-2</v>
      </c>
      <c r="AF434" s="212">
        <v>0</v>
      </c>
      <c r="AG434" s="212">
        <v>8.3687811401064391E-2</v>
      </c>
      <c r="AH434" s="212">
        <v>0.70350763857456244</v>
      </c>
      <c r="AI434" s="214">
        <f t="shared" si="177"/>
        <v>316.3378689148106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15.342514636019212</v>
      </c>
      <c r="C435" s="156">
        <v>1.2409140647233683</v>
      </c>
      <c r="D435" s="156">
        <v>18.827967976885517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35.411396677628098</v>
      </c>
      <c r="J435" s="149"/>
      <c r="K435" s="169" t="s">
        <v>24</v>
      </c>
      <c r="L435" s="156">
        <v>15.342514636019212</v>
      </c>
      <c r="M435" s="156">
        <v>1.2409140647233683</v>
      </c>
      <c r="N435" s="156">
        <v>18.827967976885517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35.411396677628098</v>
      </c>
      <c r="U435" s="215" t="s">
        <v>24</v>
      </c>
      <c r="V435" s="207">
        <v>15.296319424866118</v>
      </c>
      <c r="W435" s="207">
        <v>0</v>
      </c>
      <c r="X435" s="207">
        <v>0</v>
      </c>
      <c r="Y435" s="207">
        <v>1.2409140647233683</v>
      </c>
      <c r="Z435" s="207">
        <v>17.496197850368755</v>
      </c>
      <c r="AA435" s="207">
        <v>0</v>
      </c>
      <c r="AB435" s="207">
        <v>0</v>
      </c>
      <c r="AC435" s="208">
        <v>1.377965337669852</v>
      </c>
      <c r="AD435" s="207">
        <v>4.619521115309326E-2</v>
      </c>
      <c r="AE435" s="207">
        <v>0</v>
      </c>
      <c r="AF435" s="207">
        <v>0</v>
      </c>
      <c r="AG435" s="207">
        <v>1.331770126516761</v>
      </c>
      <c r="AH435" s="207">
        <v>0</v>
      </c>
      <c r="AI435" s="210">
        <f t="shared" si="177"/>
        <v>35.41139667762809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0.87876035272892183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0.87876035272892183</v>
      </c>
      <c r="J436" s="149"/>
      <c r="K436" s="163" t="s">
        <v>60</v>
      </c>
      <c r="L436" s="164">
        <v>0.87876035272892183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0.87876035272892183</v>
      </c>
      <c r="U436" s="211" t="s">
        <v>60</v>
      </c>
      <c r="V436" s="212">
        <v>0.87876035272892183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0.87876035272892183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18.734252639463453</v>
      </c>
      <c r="C437" s="156">
        <v>0</v>
      </c>
      <c r="D437" s="156">
        <v>0</v>
      </c>
      <c r="E437" s="156">
        <v>2.3180740048831625E-2</v>
      </c>
      <c r="F437" s="375"/>
      <c r="G437" s="156">
        <v>0</v>
      </c>
      <c r="H437" s="168">
        <v>0</v>
      </c>
      <c r="I437" s="154">
        <f t="shared" si="175"/>
        <v>18.757433379512285</v>
      </c>
      <c r="J437" s="149"/>
      <c r="K437" s="169" t="s">
        <v>22</v>
      </c>
      <c r="L437" s="156">
        <v>18.734252639463453</v>
      </c>
      <c r="M437" s="156">
        <v>0</v>
      </c>
      <c r="N437" s="156">
        <v>0</v>
      </c>
      <c r="O437" s="156">
        <v>2.3180740048831625E-2</v>
      </c>
      <c r="P437" s="156">
        <v>2.1770912432389906</v>
      </c>
      <c r="Q437" s="156">
        <v>0</v>
      </c>
      <c r="R437" s="157">
        <v>0</v>
      </c>
      <c r="S437" s="158">
        <f t="shared" si="176"/>
        <v>20.934524622751276</v>
      </c>
      <c r="U437" s="215" t="s">
        <v>22</v>
      </c>
      <c r="V437" s="207">
        <v>18.734252639463453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2.1770912432389906</v>
      </c>
      <c r="AC437" s="208">
        <v>2.3180740048831625E-2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2.3180740048831625E-2</v>
      </c>
      <c r="AI437" s="210">
        <f t="shared" si="177"/>
        <v>20.934524622751276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2.7391092703833371</v>
      </c>
      <c r="C438" s="160">
        <v>0</v>
      </c>
      <c r="D438" s="160">
        <v>0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2.7391092703833371</v>
      </c>
      <c r="J438" s="149"/>
      <c r="K438" s="163" t="s">
        <v>21</v>
      </c>
      <c r="L438" s="164">
        <v>2.7391092703833371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2.7391092703833371</v>
      </c>
      <c r="U438" s="211" t="s">
        <v>61</v>
      </c>
      <c r="V438" s="212">
        <v>2.7391092703833371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2.7391092703833371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0.168061286858215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0.168061286858215</v>
      </c>
      <c r="J439" s="149"/>
      <c r="K439" s="171" t="s">
        <v>64</v>
      </c>
      <c r="L439" s="156">
        <v>0.168061286858215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0.168061286858215</v>
      </c>
      <c r="U439" s="216" t="s">
        <v>62</v>
      </c>
      <c r="V439" s="207">
        <v>0.168061286858215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0.168061286858215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0.168061286858215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0.168061286858215</v>
      </c>
      <c r="J440" s="149"/>
      <c r="K440" s="176" t="s">
        <v>23</v>
      </c>
      <c r="L440" s="177">
        <v>0.168061286858215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0.168061286858215</v>
      </c>
      <c r="U440" s="217" t="s">
        <v>65</v>
      </c>
      <c r="V440" s="218">
        <v>0.168061286858215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0.168061286858215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70.281345694199771</v>
      </c>
      <c r="C444" s="195">
        <f t="shared" ref="C444:I444" si="179">SUM(C423:C439)</f>
        <v>10.030788506133987</v>
      </c>
      <c r="D444" s="195">
        <f t="shared" si="179"/>
        <v>59.247315940470514</v>
      </c>
      <c r="E444" s="195">
        <f t="shared" si="179"/>
        <v>242.05800022339662</v>
      </c>
      <c r="F444" s="195">
        <f t="shared" si="179"/>
        <v>0</v>
      </c>
      <c r="G444" s="195">
        <f t="shared" si="179"/>
        <v>27.272984592774609</v>
      </c>
      <c r="H444" s="197">
        <f t="shared" si="179"/>
        <v>0</v>
      </c>
      <c r="I444" s="154">
        <f t="shared" si="179"/>
        <v>408.89043495697553</v>
      </c>
      <c r="J444" s="149"/>
      <c r="K444" s="196" t="s">
        <v>26</v>
      </c>
      <c r="L444" s="195">
        <f>SUM(L423:L439)</f>
        <v>70.281345694199771</v>
      </c>
      <c r="M444" s="195">
        <f t="shared" ref="M444:S444" si="180">SUM(M423:M439)</f>
        <v>10.030788506133987</v>
      </c>
      <c r="N444" s="195">
        <f t="shared" si="180"/>
        <v>59.247315940470514</v>
      </c>
      <c r="O444" s="195">
        <f t="shared" si="180"/>
        <v>242.05800022339662</v>
      </c>
      <c r="P444" s="195">
        <f t="shared" si="180"/>
        <v>44.864115712361048</v>
      </c>
      <c r="Q444" s="195">
        <f t="shared" si="180"/>
        <v>27.272984592774609</v>
      </c>
      <c r="R444" s="197">
        <f t="shared" si="180"/>
        <v>0</v>
      </c>
      <c r="S444" s="198">
        <f t="shared" si="180"/>
        <v>453.75455066933654</v>
      </c>
      <c r="T444" s="141" t="str">
        <f>IF(ABS(S444-AI444)&gt;0.01,S444-AI444,"")</f>
        <v/>
      </c>
      <c r="U444" s="224" t="s">
        <v>63</v>
      </c>
      <c r="V444" s="225">
        <f>SUM(V423:V439)</f>
        <v>53.607828798482728</v>
      </c>
      <c r="W444" s="225">
        <f t="shared" ref="W444:AH444" si="181">SUM(W423:W439)</f>
        <v>16.5880871502765</v>
      </c>
      <c r="X444" s="225">
        <f t="shared" si="181"/>
        <v>27.272984592774609</v>
      </c>
      <c r="Y444" s="225">
        <f t="shared" si="181"/>
        <v>10.030788506133987</v>
      </c>
      <c r="Z444" s="225">
        <f t="shared" si="181"/>
        <v>56.810588619265403</v>
      </c>
      <c r="AA444" s="225">
        <f t="shared" si="181"/>
        <v>240.15071928243819</v>
      </c>
      <c r="AB444" s="225">
        <f t="shared" si="181"/>
        <v>44.864115712361048</v>
      </c>
      <c r="AC444" s="225">
        <f t="shared" si="181"/>
        <v>4.4294380076040598</v>
      </c>
      <c r="AD444" s="226">
        <f t="shared" si="181"/>
        <v>8.542974544053894E-2</v>
      </c>
      <c r="AE444" s="226">
        <f t="shared" si="181"/>
        <v>1.1874370573239937E-2</v>
      </c>
      <c r="AF444" s="226">
        <f t="shared" si="181"/>
        <v>0</v>
      </c>
      <c r="AG444" s="226">
        <f t="shared" si="181"/>
        <v>2.4367273212051104</v>
      </c>
      <c r="AH444" s="226">
        <f t="shared" si="181"/>
        <v>1.8954065703851717</v>
      </c>
      <c r="AI444" s="227">
        <f>SUM(V444:AC444)</f>
        <v>453.75455066933654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0.17188307596775881</v>
      </c>
      <c r="C445" s="78">
        <f t="shared" ref="C445:H445" si="182">IF($I444=0,"-",C444/$I444)</f>
        <v>2.4531726958077295E-2</v>
      </c>
      <c r="D445" s="78">
        <f t="shared" si="182"/>
        <v>0.14489777914884377</v>
      </c>
      <c r="E445" s="78">
        <f t="shared" si="182"/>
        <v>0.59198743606919191</v>
      </c>
      <c r="F445" s="78">
        <f t="shared" si="182"/>
        <v>0</v>
      </c>
      <c r="G445" s="78">
        <f t="shared" si="182"/>
        <v>6.6699981856128132E-2</v>
      </c>
      <c r="H445" s="79">
        <f t="shared" si="182"/>
        <v>0</v>
      </c>
      <c r="I445" s="80">
        <f>SUM(B445:H445)</f>
        <v>0.99999999999999989</v>
      </c>
      <c r="J445" s="141"/>
      <c r="K445" s="55" t="s">
        <v>91</v>
      </c>
      <c r="L445" s="96">
        <f t="shared" ref="L445:R445" si="183">IF($S444=0,"-",L444/$S444)</f>
        <v>0.15488846467881648</v>
      </c>
      <c r="M445" s="96">
        <f t="shared" si="183"/>
        <v>2.2106199246569539E-2</v>
      </c>
      <c r="N445" s="96">
        <f t="shared" si="183"/>
        <v>0.13057128761149475</v>
      </c>
      <c r="O445" s="96">
        <f t="shared" si="183"/>
        <v>0.53345580747638821</v>
      </c>
      <c r="P445" s="96">
        <f t="shared" si="183"/>
        <v>9.8873092614017152E-2</v>
      </c>
      <c r="Q445" s="96">
        <f t="shared" si="183"/>
        <v>6.0105148372713919E-2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0.11814279045665865</v>
      </c>
      <c r="W445" s="128">
        <f t="shared" ref="W445:AH445" si="184">+W444/$AI444</f>
        <v>3.6557401189271373E-2</v>
      </c>
      <c r="X445" s="128">
        <f t="shared" si="184"/>
        <v>6.0105148372713919E-2</v>
      </c>
      <c r="Y445" s="128">
        <f t="shared" si="184"/>
        <v>2.2106199246569539E-2</v>
      </c>
      <c r="Z445" s="128">
        <f t="shared" si="184"/>
        <v>0.12520114351572609</v>
      </c>
      <c r="AA445" s="128">
        <f t="shared" si="184"/>
        <v>0.52925247565713707</v>
      </c>
      <c r="AB445" s="128">
        <f t="shared" si="184"/>
        <v>9.8873092614017152E-2</v>
      </c>
      <c r="AC445" s="128">
        <f t="shared" si="184"/>
        <v>9.7617489479062299E-3</v>
      </c>
      <c r="AD445" s="128">
        <f t="shared" si="184"/>
        <v>1.882730328864381E-4</v>
      </c>
      <c r="AE445" s="128">
        <f t="shared" si="184"/>
        <v>2.6169149280649568E-5</v>
      </c>
      <c r="AF445" s="128">
        <f t="shared" si="184"/>
        <v>0</v>
      </c>
      <c r="AG445" s="128">
        <f t="shared" si="184"/>
        <v>5.370144095768685E-3</v>
      </c>
      <c r="AH445" s="128">
        <f t="shared" si="184"/>
        <v>4.1771626699704592E-3</v>
      </c>
      <c r="AI445" s="129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5.5604244493024708E-2</v>
      </c>
      <c r="G449" s="381"/>
      <c r="H449" s="383"/>
      <c r="I449" s="154">
        <f>SUM(B449:H449)</f>
        <v>5.5604244493024708E-2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111.10081938726691</v>
      </c>
      <c r="G455" s="384"/>
      <c r="H455" s="386"/>
      <c r="I455" s="154">
        <f t="shared" si="185"/>
        <v>111.10081938726691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522.47192539931041</v>
      </c>
      <c r="G460" s="384"/>
      <c r="H460" s="386"/>
      <c r="I460" s="162">
        <f t="shared" si="185"/>
        <v>522.47192539931041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6.5526150609259606</v>
      </c>
      <c r="G463" s="384"/>
      <c r="H463" s="386"/>
      <c r="I463" s="154">
        <f t="shared" si="185"/>
        <v>6.5526150609259606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640.18096409199632</v>
      </c>
      <c r="G470" s="195">
        <f t="shared" si="187"/>
        <v>0</v>
      </c>
      <c r="H470" s="197">
        <f t="shared" si="187"/>
        <v>0</v>
      </c>
      <c r="I470" s="154">
        <f t="shared" si="187"/>
        <v>640.18096409199632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16329.734429315617</v>
      </c>
      <c r="G481" s="384"/>
      <c r="H481" s="386"/>
      <c r="I481" s="154">
        <f t="shared" si="191"/>
        <v>16329.734429315617</v>
      </c>
      <c r="J481" s="149"/>
      <c r="K481" s="169" t="s">
        <v>58</v>
      </c>
      <c r="L481" s="384"/>
      <c r="M481" s="385"/>
      <c r="N481" s="385"/>
      <c r="O481" s="386"/>
      <c r="P481" s="156">
        <v>9168.7659024995355</v>
      </c>
      <c r="Q481" s="384"/>
      <c r="R481" s="391"/>
      <c r="S481" s="158">
        <f t="shared" si="192"/>
        <v>9168.7659024995355</v>
      </c>
    </row>
    <row r="482" spans="1:19" ht="15">
      <c r="A482" s="159" t="s">
        <v>12</v>
      </c>
      <c r="B482" s="384"/>
      <c r="C482" s="385"/>
      <c r="D482" s="385"/>
      <c r="E482" s="386"/>
      <c r="F482" s="160">
        <v>3997.2440519762808</v>
      </c>
      <c r="G482" s="384"/>
      <c r="H482" s="386"/>
      <c r="I482" s="162">
        <f t="shared" si="191"/>
        <v>3997.2440519762808</v>
      </c>
      <c r="J482" s="149"/>
      <c r="K482" s="163" t="s">
        <v>12</v>
      </c>
      <c r="L482" s="384"/>
      <c r="M482" s="385"/>
      <c r="N482" s="385"/>
      <c r="O482" s="386"/>
      <c r="P482" s="164">
        <v>1675.9899139647196</v>
      </c>
      <c r="Q482" s="384"/>
      <c r="R482" s="391"/>
      <c r="S482" s="166">
        <f t="shared" si="192"/>
        <v>1675.9899139647196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4.0052654364731959</v>
      </c>
      <c r="G484" s="384"/>
      <c r="H484" s="386"/>
      <c r="I484" s="162">
        <f t="shared" si="191"/>
        <v>4.0052654364731959</v>
      </c>
      <c r="J484" s="149"/>
      <c r="K484" s="163" t="s">
        <v>17</v>
      </c>
      <c r="L484" s="384"/>
      <c r="M484" s="385"/>
      <c r="N484" s="385"/>
      <c r="O484" s="386"/>
      <c r="P484" s="164">
        <v>2.0974590506099724</v>
      </c>
      <c r="Q484" s="384"/>
      <c r="R484" s="391"/>
      <c r="S484" s="166">
        <f t="shared" si="192"/>
        <v>2.0974590506099724</v>
      </c>
    </row>
    <row r="485" spans="1:19" ht="15">
      <c r="A485" s="167" t="s">
        <v>139</v>
      </c>
      <c r="B485" s="384"/>
      <c r="C485" s="385"/>
      <c r="D485" s="385"/>
      <c r="E485" s="386"/>
      <c r="F485" s="156">
        <v>74.43996676114719</v>
      </c>
      <c r="G485" s="384"/>
      <c r="H485" s="386"/>
      <c r="I485" s="154">
        <f t="shared" si="191"/>
        <v>74.43996676114719</v>
      </c>
      <c r="J485" s="149"/>
      <c r="K485" s="169" t="s">
        <v>139</v>
      </c>
      <c r="L485" s="384"/>
      <c r="M485" s="385"/>
      <c r="N485" s="385"/>
      <c r="O485" s="386"/>
      <c r="P485" s="156">
        <v>64.000190730107704</v>
      </c>
      <c r="Q485" s="384"/>
      <c r="R485" s="391"/>
      <c r="S485" s="158">
        <f t="shared" si="192"/>
        <v>64.000190730107704</v>
      </c>
    </row>
    <row r="486" spans="1:19" ht="15">
      <c r="A486" s="159" t="s">
        <v>25</v>
      </c>
      <c r="B486" s="384"/>
      <c r="C486" s="385"/>
      <c r="D486" s="385"/>
      <c r="E486" s="386"/>
      <c r="F486" s="160">
        <v>442.66034250948172</v>
      </c>
      <c r="G486" s="384"/>
      <c r="H486" s="386"/>
      <c r="I486" s="162">
        <f t="shared" si="191"/>
        <v>442.66034250948172</v>
      </c>
      <c r="J486" s="149"/>
      <c r="K486" s="163" t="s">
        <v>25</v>
      </c>
      <c r="L486" s="384"/>
      <c r="M486" s="385"/>
      <c r="N486" s="385"/>
      <c r="O486" s="386"/>
      <c r="P486" s="164">
        <v>-3.0109039718916042E-14</v>
      </c>
      <c r="Q486" s="384"/>
      <c r="R486" s="391"/>
      <c r="S486" s="166">
        <f t="shared" si="192"/>
        <v>-3.0109039718916042E-14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1253.6681953375303</v>
      </c>
      <c r="G489" s="384"/>
      <c r="H489" s="386"/>
      <c r="I489" s="154">
        <f t="shared" si="191"/>
        <v>1253.6681953375303</v>
      </c>
      <c r="J489" s="149"/>
      <c r="K489" s="169" t="s">
        <v>22</v>
      </c>
      <c r="L489" s="384"/>
      <c r="M489" s="385"/>
      <c r="N489" s="385"/>
      <c r="O489" s="386"/>
      <c r="P489" s="156">
        <v>725.67168620586403</v>
      </c>
      <c r="Q489" s="384"/>
      <c r="R489" s="391"/>
      <c r="S489" s="158">
        <f t="shared" si="192"/>
        <v>725.67168620586403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22101.752251336529</v>
      </c>
      <c r="G496" s="195">
        <f t="shared" si="193"/>
        <v>0</v>
      </c>
      <c r="H496" s="197">
        <f t="shared" si="193"/>
        <v>0</v>
      </c>
      <c r="I496" s="154">
        <f t="shared" si="193"/>
        <v>22101.752251336529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11636.525152450837</v>
      </c>
      <c r="Q496" s="195">
        <f t="shared" si="194"/>
        <v>0</v>
      </c>
      <c r="R496" s="197">
        <f t="shared" si="194"/>
        <v>0</v>
      </c>
      <c r="S496" s="198">
        <f t="shared" si="194"/>
        <v>11636.525152450837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2.2409609048796617</v>
      </c>
      <c r="G533" s="384"/>
      <c r="H533" s="386"/>
      <c r="I533" s="154">
        <f t="shared" si="203"/>
        <v>2.2409609048796617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0.3282362081452454</v>
      </c>
      <c r="G534" s="384"/>
      <c r="H534" s="386"/>
      <c r="I534" s="162">
        <f t="shared" si="203"/>
        <v>0.3282362081452454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2.5691971130249072</v>
      </c>
      <c r="G548" s="195">
        <f t="shared" si="205"/>
        <v>0</v>
      </c>
      <c r="H548" s="197">
        <f t="shared" si="205"/>
        <v>0</v>
      </c>
      <c r="I548" s="154">
        <f t="shared" si="205"/>
        <v>2.5691971130249072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11.679502648306389</v>
      </c>
      <c r="G560" s="384"/>
      <c r="H560" s="386"/>
      <c r="I560" s="162">
        <f t="shared" si="209"/>
        <v>11.679502648306389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2051.6490756335083</v>
      </c>
      <c r="G561" s="384"/>
      <c r="H561" s="386"/>
      <c r="I561" s="154">
        <f t="shared" si="209"/>
        <v>2051.6490756335083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2063.3285782818148</v>
      </c>
      <c r="G574" s="195">
        <f t="shared" si="211"/>
        <v>0</v>
      </c>
      <c r="H574" s="197">
        <f t="shared" si="211"/>
        <v>0</v>
      </c>
      <c r="I574" s="154">
        <f t="shared" si="211"/>
        <v>2063.3285782818148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5.5604244493024708E-2</v>
      </c>
      <c r="Q579" s="152">
        <v>0</v>
      </c>
      <c r="R579" s="204">
        <v>0</v>
      </c>
      <c r="S579" s="205">
        <f>SUM(L579:R579)</f>
        <v>5.5604244493024708E-2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21.135008845720431</v>
      </c>
      <c r="C583" s="156">
        <v>2.5599736984671715</v>
      </c>
      <c r="D583" s="156">
        <v>0.55198644477942471</v>
      </c>
      <c r="E583" s="156">
        <v>1.2310865064017893</v>
      </c>
      <c r="F583" s="375"/>
      <c r="G583" s="156">
        <v>0</v>
      </c>
      <c r="H583" s="168">
        <v>0</v>
      </c>
      <c r="I583" s="154">
        <f t="shared" si="215"/>
        <v>25.478055495368814</v>
      </c>
      <c r="J583" s="149"/>
      <c r="K583" s="169" t="s">
        <v>16</v>
      </c>
      <c r="L583" s="156">
        <v>21.135008845720431</v>
      </c>
      <c r="M583" s="156">
        <v>2.5599736984671715</v>
      </c>
      <c r="N583" s="156">
        <v>0.55198644477942471</v>
      </c>
      <c r="O583" s="156">
        <v>1.2310865064017893</v>
      </c>
      <c r="P583" s="156">
        <v>0</v>
      </c>
      <c r="Q583" s="156">
        <v>0</v>
      </c>
      <c r="R583" s="157">
        <v>0</v>
      </c>
      <c r="S583" s="158">
        <f t="shared" si="216"/>
        <v>25.478055495368814</v>
      </c>
    </row>
    <row r="584" spans="1:19" ht="15">
      <c r="A584" s="159" t="s">
        <v>15</v>
      </c>
      <c r="B584" s="160">
        <v>541.47595312611793</v>
      </c>
      <c r="C584" s="160">
        <v>8.2173550884881124</v>
      </c>
      <c r="D584" s="160">
        <v>9.7161805039358349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559.40948871854187</v>
      </c>
      <c r="J584" s="149"/>
      <c r="K584" s="163" t="s">
        <v>15</v>
      </c>
      <c r="L584" s="164">
        <v>541.47595312611793</v>
      </c>
      <c r="M584" s="164">
        <v>8.2173550884881124</v>
      </c>
      <c r="N584" s="164">
        <v>9.7161805039358349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559.40948871854187</v>
      </c>
    </row>
    <row r="585" spans="1:19" ht="15">
      <c r="A585" s="167" t="s">
        <v>58</v>
      </c>
      <c r="B585" s="156">
        <v>0</v>
      </c>
      <c r="C585" s="156">
        <v>0</v>
      </c>
      <c r="D585" s="156">
        <v>0.29311323134951883</v>
      </c>
      <c r="E585" s="156">
        <v>136.73282454794602</v>
      </c>
      <c r="F585" s="375"/>
      <c r="G585" s="156">
        <v>0</v>
      </c>
      <c r="H585" s="168">
        <v>0</v>
      </c>
      <c r="I585" s="154">
        <f t="shared" si="215"/>
        <v>137.02593777929553</v>
      </c>
      <c r="J585" s="149"/>
      <c r="K585" s="169" t="s">
        <v>58</v>
      </c>
      <c r="L585" s="156">
        <v>0</v>
      </c>
      <c r="M585" s="156">
        <v>0</v>
      </c>
      <c r="N585" s="156">
        <v>0.29311323134951883</v>
      </c>
      <c r="O585" s="156">
        <v>136.73282454794602</v>
      </c>
      <c r="P585" s="156">
        <v>1073.6503579158859</v>
      </c>
      <c r="Q585" s="156">
        <v>0</v>
      </c>
      <c r="R585" s="157">
        <v>0</v>
      </c>
      <c r="S585" s="158">
        <f t="shared" si="216"/>
        <v>1210.6762956951816</v>
      </c>
    </row>
    <row r="586" spans="1:19" ht="15">
      <c r="A586" s="159" t="s">
        <v>12</v>
      </c>
      <c r="B586" s="160">
        <v>0</v>
      </c>
      <c r="C586" s="160">
        <v>0</v>
      </c>
      <c r="D586" s="160">
        <v>4.1533149561397177E-2</v>
      </c>
      <c r="E586" s="160">
        <v>1.2143258356675239</v>
      </c>
      <c r="F586" s="375"/>
      <c r="G586" s="160">
        <v>0</v>
      </c>
      <c r="H586" s="161">
        <v>0</v>
      </c>
      <c r="I586" s="162">
        <f t="shared" si="215"/>
        <v>1.255858985228921</v>
      </c>
      <c r="J586" s="149"/>
      <c r="K586" s="163" t="s">
        <v>12</v>
      </c>
      <c r="L586" s="164">
        <v>0</v>
      </c>
      <c r="M586" s="164">
        <v>0</v>
      </c>
      <c r="N586" s="164">
        <v>4.1533149561397177E-2</v>
      </c>
      <c r="O586" s="164">
        <v>1.2143258356675239</v>
      </c>
      <c r="P586" s="164">
        <v>74.969607561071953</v>
      </c>
      <c r="Q586" s="164">
        <v>0</v>
      </c>
      <c r="R586" s="165">
        <v>0</v>
      </c>
      <c r="S586" s="166">
        <f t="shared" si="216"/>
        <v>76.225466546300879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2051.6490756335083</v>
      </c>
      <c r="Q587" s="156">
        <v>0</v>
      </c>
      <c r="R587" s="157">
        <v>0</v>
      </c>
      <c r="S587" s="158">
        <f t="shared" si="216"/>
        <v>2051.6490756335083</v>
      </c>
    </row>
    <row r="588" spans="1:19" ht="15">
      <c r="A588" s="159" t="s">
        <v>17</v>
      </c>
      <c r="B588" s="160">
        <v>16.34997192337525</v>
      </c>
      <c r="C588" s="160">
        <v>8.8588966283367113E-2</v>
      </c>
      <c r="D588" s="160">
        <v>2.0750797404721664</v>
      </c>
      <c r="E588" s="160">
        <v>0.28286931178336283</v>
      </c>
      <c r="F588" s="375"/>
      <c r="G588" s="160">
        <v>0</v>
      </c>
      <c r="H588" s="161">
        <v>0</v>
      </c>
      <c r="I588" s="162">
        <f t="shared" si="215"/>
        <v>18.796509941914145</v>
      </c>
      <c r="J588" s="149"/>
      <c r="K588" s="163" t="s">
        <v>17</v>
      </c>
      <c r="L588" s="164">
        <v>16.34997192337525</v>
      </c>
      <c r="M588" s="164">
        <v>8.8588966283367113E-2</v>
      </c>
      <c r="N588" s="164">
        <v>2.0750797404721664</v>
      </c>
      <c r="O588" s="164">
        <v>0.28286931178336283</v>
      </c>
      <c r="P588" s="164">
        <v>0</v>
      </c>
      <c r="Q588" s="164">
        <v>0</v>
      </c>
      <c r="R588" s="165">
        <v>0</v>
      </c>
      <c r="S588" s="166">
        <f t="shared" si="216"/>
        <v>18.796509941914145</v>
      </c>
    </row>
    <row r="589" spans="1:19" ht="15">
      <c r="A589" s="167" t="s">
        <v>139</v>
      </c>
      <c r="B589" s="156">
        <v>472.52389149696171</v>
      </c>
      <c r="C589" s="156">
        <v>74.463520230407369</v>
      </c>
      <c r="D589" s="156">
        <v>14.522709502788604</v>
      </c>
      <c r="E589" s="156">
        <v>11.435463600500366</v>
      </c>
      <c r="F589" s="375"/>
      <c r="G589" s="156">
        <v>0</v>
      </c>
      <c r="H589" s="168">
        <v>0</v>
      </c>
      <c r="I589" s="154">
        <f t="shared" si="215"/>
        <v>572.94558483065816</v>
      </c>
      <c r="J589" s="149"/>
      <c r="K589" s="169" t="s">
        <v>139</v>
      </c>
      <c r="L589" s="156">
        <v>472.52389149696171</v>
      </c>
      <c r="M589" s="156">
        <v>74.463520230407369</v>
      </c>
      <c r="N589" s="156">
        <v>14.522709502788604</v>
      </c>
      <c r="O589" s="156">
        <v>11.435463600500366</v>
      </c>
      <c r="P589" s="156">
        <v>0</v>
      </c>
      <c r="Q589" s="156">
        <v>0</v>
      </c>
      <c r="R589" s="157">
        <v>0</v>
      </c>
      <c r="S589" s="158">
        <f t="shared" si="216"/>
        <v>572.94558483065816</v>
      </c>
    </row>
    <row r="590" spans="1:19" ht="15">
      <c r="A590" s="159" t="s">
        <v>25</v>
      </c>
      <c r="B590" s="160">
        <v>400.18273072851639</v>
      </c>
      <c r="C590" s="160">
        <v>0</v>
      </c>
      <c r="D590" s="160">
        <v>882.61484775339636</v>
      </c>
      <c r="E590" s="160">
        <v>194.49602081341069</v>
      </c>
      <c r="F590" s="375"/>
      <c r="G590" s="160">
        <v>604.69118450548399</v>
      </c>
      <c r="H590" s="161">
        <v>0.15742109917439681</v>
      </c>
      <c r="I590" s="162">
        <f t="shared" si="215"/>
        <v>2082.1422048999816</v>
      </c>
      <c r="J590" s="149"/>
      <c r="K590" s="163" t="s">
        <v>25</v>
      </c>
      <c r="L590" s="164">
        <v>400.18273072851639</v>
      </c>
      <c r="M590" s="164">
        <v>0</v>
      </c>
      <c r="N590" s="164">
        <v>882.61484775339636</v>
      </c>
      <c r="O590" s="164">
        <v>194.49602081341069</v>
      </c>
      <c r="P590" s="164">
        <v>949.57241187376928</v>
      </c>
      <c r="Q590" s="164">
        <v>604.69118450548399</v>
      </c>
      <c r="R590" s="165">
        <v>0.15742109917439681</v>
      </c>
      <c r="S590" s="166">
        <f t="shared" si="216"/>
        <v>3031.7146167737515</v>
      </c>
    </row>
    <row r="591" spans="1:19" ht="15">
      <c r="A591" s="167" t="s">
        <v>24</v>
      </c>
      <c r="B591" s="156">
        <v>1217.5161948961088</v>
      </c>
      <c r="C591" s="156">
        <v>7.7188354047613315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1225.2350303008702</v>
      </c>
      <c r="J591" s="149"/>
      <c r="K591" s="169" t="s">
        <v>24</v>
      </c>
      <c r="L591" s="156">
        <v>1217.5161948961088</v>
      </c>
      <c r="M591" s="156">
        <v>7.7188354047613315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1225.2350303008702</v>
      </c>
    </row>
    <row r="592" spans="1:19" ht="15">
      <c r="A592" s="159" t="s">
        <v>60</v>
      </c>
      <c r="B592" s="160">
        <v>8.6904646909723873</v>
      </c>
      <c r="C592" s="160">
        <v>0</v>
      </c>
      <c r="D592" s="160">
        <v>1.544908706530052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10.235373397502439</v>
      </c>
      <c r="J592" s="149"/>
      <c r="K592" s="163" t="s">
        <v>60</v>
      </c>
      <c r="L592" s="164">
        <v>8.6904646909723873</v>
      </c>
      <c r="M592" s="164">
        <v>0</v>
      </c>
      <c r="N592" s="164">
        <v>1.544908706530052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10.235373397502439</v>
      </c>
    </row>
    <row r="593" spans="1:85" ht="15">
      <c r="A593" s="167" t="s">
        <v>22</v>
      </c>
      <c r="B593" s="156">
        <v>344.6769108075253</v>
      </c>
      <c r="C593" s="156">
        <v>0</v>
      </c>
      <c r="D593" s="156">
        <v>21.259402381952928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365.93631318947826</v>
      </c>
      <c r="J593" s="149"/>
      <c r="K593" s="169" t="s">
        <v>22</v>
      </c>
      <c r="L593" s="156">
        <v>344.6769108075253</v>
      </c>
      <c r="M593" s="156">
        <v>0</v>
      </c>
      <c r="N593" s="156">
        <v>21.259402381952928</v>
      </c>
      <c r="O593" s="156">
        <v>0</v>
      </c>
      <c r="P593" s="156">
        <v>65.61809634994141</v>
      </c>
      <c r="Q593" s="156">
        <v>0</v>
      </c>
      <c r="R593" s="157">
        <v>0</v>
      </c>
      <c r="S593" s="158">
        <f t="shared" si="216"/>
        <v>431.55440953941968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719.85594298854949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719.85594298854949</v>
      </c>
      <c r="J595" s="149"/>
      <c r="K595" s="171" t="s">
        <v>64</v>
      </c>
      <c r="L595" s="156">
        <v>719.85594298854949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719.85594298854949</v>
      </c>
    </row>
    <row r="596" spans="1:85">
      <c r="A596" s="172" t="s">
        <v>23</v>
      </c>
      <c r="B596" s="173">
        <v>719.85594298854949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719.85594298854949</v>
      </c>
      <c r="J596" s="149"/>
      <c r="K596" s="176" t="s">
        <v>23</v>
      </c>
      <c r="L596" s="177">
        <v>719.85594298854949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719.85594298854949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3742.4070695038481</v>
      </c>
      <c r="C600" s="195">
        <f t="shared" ref="C600:I600" si="217">SUM(C579:C595)</f>
        <v>93.048273388407353</v>
      </c>
      <c r="D600" s="195">
        <f t="shared" si="217"/>
        <v>932.61976141476623</v>
      </c>
      <c r="E600" s="195">
        <f t="shared" si="217"/>
        <v>345.39259061570976</v>
      </c>
      <c r="F600" s="195">
        <f t="shared" si="217"/>
        <v>0</v>
      </c>
      <c r="G600" s="195">
        <f t="shared" si="217"/>
        <v>604.69118450548399</v>
      </c>
      <c r="H600" s="197">
        <f t="shared" si="217"/>
        <v>0.15742109917439681</v>
      </c>
      <c r="I600" s="154">
        <f t="shared" si="217"/>
        <v>5718.3163005273891</v>
      </c>
      <c r="J600" s="149"/>
      <c r="K600" s="196" t="s">
        <v>26</v>
      </c>
      <c r="L600" s="195">
        <f>SUM(L579:L595)</f>
        <v>3742.4070695038481</v>
      </c>
      <c r="M600" s="195">
        <f t="shared" ref="M600:S600" si="218">SUM(M579:M595)</f>
        <v>93.048273388407353</v>
      </c>
      <c r="N600" s="195">
        <f t="shared" si="218"/>
        <v>932.61976141476623</v>
      </c>
      <c r="O600" s="195">
        <f t="shared" si="218"/>
        <v>345.39259061570976</v>
      </c>
      <c r="P600" s="195">
        <f t="shared" si="218"/>
        <v>4215.515153578669</v>
      </c>
      <c r="Q600" s="195">
        <f t="shared" si="218"/>
        <v>604.69118450548399</v>
      </c>
      <c r="R600" s="197">
        <f t="shared" si="218"/>
        <v>0.15742109917439681</v>
      </c>
      <c r="S600" s="198">
        <f t="shared" si="218"/>
        <v>9933.8314541060608</v>
      </c>
    </row>
    <row r="601" spans="1:85" s="26" customFormat="1" ht="15" thickBot="1">
      <c r="A601" s="45" t="s">
        <v>91</v>
      </c>
      <c r="B601" s="78">
        <f>IF($I600=0,"-",B600/$I600)</f>
        <v>0.65445961237903072</v>
      </c>
      <c r="C601" s="78">
        <f t="shared" ref="C601:H601" si="219">IF($I600=0,"-",C600/$I600)</f>
        <v>1.6271970366491566E-2</v>
      </c>
      <c r="D601" s="78">
        <f t="shared" si="219"/>
        <v>0.16309341988108503</v>
      </c>
      <c r="E601" s="78">
        <f t="shared" si="219"/>
        <v>6.0401099285790627E-2</v>
      </c>
      <c r="F601" s="78">
        <f t="shared" si="219"/>
        <v>0</v>
      </c>
      <c r="G601" s="78">
        <f t="shared" si="219"/>
        <v>0.1057463688130918</v>
      </c>
      <c r="H601" s="79">
        <f t="shared" si="219"/>
        <v>2.7529274510379597E-5</v>
      </c>
      <c r="I601" s="80">
        <f>SUM(B601:H601)</f>
        <v>1.0000000000000002</v>
      </c>
      <c r="K601" s="55" t="s">
        <v>91</v>
      </c>
      <c r="L601" s="96">
        <f t="shared" ref="L601:R601" si="220">IF($S600=0,"-",L600/$S600)</f>
        <v>0.37673349772377679</v>
      </c>
      <c r="M601" s="96">
        <f t="shared" si="220"/>
        <v>9.3668061329897721E-3</v>
      </c>
      <c r="N601" s="96">
        <f t="shared" si="220"/>
        <v>9.3883187541829713E-2</v>
      </c>
      <c r="O601" s="96">
        <f t="shared" si="220"/>
        <v>3.4769322613476074E-2</v>
      </c>
      <c r="P601" s="96">
        <f t="shared" si="220"/>
        <v>0.42435944006642307</v>
      </c>
      <c r="Q601" s="96">
        <f t="shared" si="220"/>
        <v>6.0871898954510673E-2</v>
      </c>
      <c r="R601" s="97">
        <f t="shared" si="220"/>
        <v>1.5846966993720053E-5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0.5350503609979943</v>
      </c>
      <c r="C605" s="152">
        <v>0</v>
      </c>
      <c r="D605" s="152">
        <v>0.65996061802927508</v>
      </c>
      <c r="E605" s="152">
        <v>0</v>
      </c>
      <c r="F605" s="374"/>
      <c r="G605" s="152">
        <v>0</v>
      </c>
      <c r="H605" s="153">
        <v>0</v>
      </c>
      <c r="I605" s="154">
        <f>SUM(B605:H605)</f>
        <v>1.1950109790272694</v>
      </c>
      <c r="J605" s="149"/>
      <c r="K605" s="203" t="s">
        <v>7</v>
      </c>
      <c r="L605" s="152">
        <v>0.5350503609979943</v>
      </c>
      <c r="M605" s="152">
        <v>0</v>
      </c>
      <c r="N605" s="152">
        <v>0.65996061802927508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1.1950109790272694</v>
      </c>
      <c r="U605" s="104" t="s">
        <v>7</v>
      </c>
      <c r="V605" s="207">
        <v>0.5350503609979943</v>
      </c>
      <c r="W605" s="207">
        <v>0.65996061802927508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1.1950109790272694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4.4287829739072153</v>
      </c>
      <c r="C606" s="160">
        <v>0</v>
      </c>
      <c r="D606" s="160">
        <v>0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4.4287829739072153</v>
      </c>
      <c r="J606" s="149"/>
      <c r="K606" s="163" t="s">
        <v>8</v>
      </c>
      <c r="L606" s="164">
        <v>4.4287829739072153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4.4287829739072153</v>
      </c>
      <c r="U606" s="109" t="s">
        <v>8</v>
      </c>
      <c r="V606" s="212">
        <v>4.4287829739072153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4.4287829739072153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1.0248790282108446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1.0248790282108446</v>
      </c>
      <c r="J607" s="149"/>
      <c r="K607" s="169" t="s">
        <v>10</v>
      </c>
      <c r="L607" s="156">
        <v>1.0248790282108446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1.0248790282108446</v>
      </c>
      <c r="U607" s="276" t="s">
        <v>10</v>
      </c>
      <c r="V607" s="207">
        <v>1.0248790282108446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1.0248790282108446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0</v>
      </c>
      <c r="U609" s="276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0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2787.668189489988</v>
      </c>
      <c r="C610" s="160">
        <v>0</v>
      </c>
      <c r="D610" s="160">
        <v>339.43854502730107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3127.1067345172892</v>
      </c>
      <c r="J610" s="149"/>
      <c r="K610" s="163" t="s">
        <v>15</v>
      </c>
      <c r="L610" s="164">
        <v>2787.668189489988</v>
      </c>
      <c r="M610" s="164">
        <v>0</v>
      </c>
      <c r="N610" s="164">
        <v>339.43854502730107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3127.1067345172892</v>
      </c>
      <c r="U610" s="109" t="s">
        <v>15</v>
      </c>
      <c r="V610" s="212">
        <v>2787.668189489988</v>
      </c>
      <c r="W610" s="212">
        <v>339.43854502730107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3127.1067345172892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5097.4207482831425</v>
      </c>
      <c r="Q611" s="156">
        <v>0</v>
      </c>
      <c r="R611" s="157">
        <v>0</v>
      </c>
      <c r="S611" s="158">
        <f t="shared" si="222"/>
        <v>5097.4207482831425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5097.4207482831425</v>
      </c>
      <c r="AF611" s="210">
        <f t="shared" si="224"/>
        <v>5097.4207482831425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2232.5416875067158</v>
      </c>
      <c r="Q612" s="164">
        <v>0</v>
      </c>
      <c r="R612" s="165">
        <v>0</v>
      </c>
      <c r="S612" s="166">
        <f t="shared" si="222"/>
        <v>2232.5416875067158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2232.5416875067158</v>
      </c>
      <c r="AF612" s="214">
        <f t="shared" si="224"/>
        <v>2232.5416875067158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95.590949868614942</v>
      </c>
      <c r="C614" s="160">
        <v>0</v>
      </c>
      <c r="D614" s="160">
        <v>4.841639355738482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100.43258922435342</v>
      </c>
      <c r="J614" s="149"/>
      <c r="K614" s="163" t="s">
        <v>17</v>
      </c>
      <c r="L614" s="164">
        <v>95.590949868614942</v>
      </c>
      <c r="M614" s="164">
        <v>0</v>
      </c>
      <c r="N614" s="164">
        <v>4.841639355738482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100.43258922435342</v>
      </c>
      <c r="U614" s="109" t="s">
        <v>17</v>
      </c>
      <c r="V614" s="212">
        <v>95.590949868614942</v>
      </c>
      <c r="W614" s="212">
        <v>4.4725754965331985</v>
      </c>
      <c r="X614" s="212">
        <v>0.36906385920528323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100.43258922435342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1867.5677714899416</v>
      </c>
      <c r="C615" s="156">
        <v>0</v>
      </c>
      <c r="D615" s="156">
        <v>227.58453799248912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2095.1523094824306</v>
      </c>
      <c r="J615" s="149"/>
      <c r="K615" s="169" t="s">
        <v>139</v>
      </c>
      <c r="L615" s="156">
        <v>1867.5677714899416</v>
      </c>
      <c r="M615" s="156">
        <v>0</v>
      </c>
      <c r="N615" s="156">
        <v>227.58453799248912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2095.1523094824306</v>
      </c>
      <c r="U615" s="113" t="s">
        <v>139</v>
      </c>
      <c r="V615" s="207">
        <v>1867.5677714899416</v>
      </c>
      <c r="W615" s="207">
        <v>225.84393710349352</v>
      </c>
      <c r="X615" s="207">
        <v>1.7406008889956048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2095.1523094824306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988.06477151201852</v>
      </c>
      <c r="C616" s="160">
        <v>0</v>
      </c>
      <c r="D616" s="160">
        <v>1105.0111715691978</v>
      </c>
      <c r="E616" s="160">
        <v>1456.8799044020498</v>
      </c>
      <c r="F616" s="375"/>
      <c r="G616" s="160">
        <v>608.96604940607074</v>
      </c>
      <c r="H616" s="161">
        <v>0</v>
      </c>
      <c r="I616" s="162">
        <f t="shared" si="221"/>
        <v>4158.9218968893365</v>
      </c>
      <c r="J616" s="149"/>
      <c r="K616" s="163" t="s">
        <v>25</v>
      </c>
      <c r="L616" s="164">
        <v>988.06477151201852</v>
      </c>
      <c r="M616" s="164">
        <v>0</v>
      </c>
      <c r="N616" s="164">
        <v>1105.0111715691978</v>
      </c>
      <c r="O616" s="164">
        <v>1456.8799044020498</v>
      </c>
      <c r="P616" s="164">
        <v>0</v>
      </c>
      <c r="Q616" s="164">
        <v>608.96604940607074</v>
      </c>
      <c r="R616" s="165">
        <v>0</v>
      </c>
      <c r="S616" s="166">
        <f t="shared" si="222"/>
        <v>4158.9218968893365</v>
      </c>
      <c r="U616" s="109" t="s">
        <v>25</v>
      </c>
      <c r="V616" s="212">
        <v>988.06477151201852</v>
      </c>
      <c r="W616" s="212">
        <v>720.5204780136728</v>
      </c>
      <c r="X616" s="212">
        <v>384.49069355552507</v>
      </c>
      <c r="Y616" s="212">
        <v>412.6347205380394</v>
      </c>
      <c r="Z616" s="212">
        <v>475.73352937913967</v>
      </c>
      <c r="AA616" s="212">
        <v>130.34402277257968</v>
      </c>
      <c r="AB616" s="212">
        <v>350.36500342850792</v>
      </c>
      <c r="AC616" s="212">
        <v>258.60104597756282</v>
      </c>
      <c r="AD616" s="212">
        <v>438.16763171229093</v>
      </c>
      <c r="AE616" s="212">
        <f t="shared" si="223"/>
        <v>0</v>
      </c>
      <c r="AF616" s="214">
        <f t="shared" si="224"/>
        <v>4158.9218968893365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2321.6502321536609</v>
      </c>
      <c r="C617" s="156">
        <v>0</v>
      </c>
      <c r="D617" s="156">
        <v>262.49109307419485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2584.1413252278558</v>
      </c>
      <c r="J617" s="149"/>
      <c r="K617" s="169" t="s">
        <v>24</v>
      </c>
      <c r="L617" s="156">
        <v>2321.6502321536609</v>
      </c>
      <c r="M617" s="156">
        <v>0</v>
      </c>
      <c r="N617" s="156">
        <v>262.49109307419485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2584.1413252278558</v>
      </c>
      <c r="U617" s="278" t="s">
        <v>24</v>
      </c>
      <c r="V617" s="207">
        <v>2321.6502321536609</v>
      </c>
      <c r="W617" s="207">
        <v>262.49109307419485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2584.1413252278558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2598.4260614227555</v>
      </c>
      <c r="C618" s="160">
        <v>0</v>
      </c>
      <c r="D618" s="160">
        <v>265.57804737322226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2864.004108795978</v>
      </c>
      <c r="J618" s="149"/>
      <c r="K618" s="163" t="s">
        <v>60</v>
      </c>
      <c r="L618" s="164">
        <v>2598.4260614227555</v>
      </c>
      <c r="M618" s="164">
        <v>0</v>
      </c>
      <c r="N618" s="164">
        <v>265.57804737322226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2864.004108795978</v>
      </c>
      <c r="U618" s="109" t="s">
        <v>60</v>
      </c>
      <c r="V618" s="212">
        <v>2598.4260614227555</v>
      </c>
      <c r="W618" s="212">
        <v>244.35468683662012</v>
      </c>
      <c r="X618" s="212">
        <v>21.223360536602137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2864.004108795978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726.01319556519491</v>
      </c>
      <c r="C619" s="156">
        <v>0</v>
      </c>
      <c r="D619" s="156">
        <v>173.89677782408944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899.90997338928435</v>
      </c>
      <c r="J619" s="149"/>
      <c r="K619" s="169" t="s">
        <v>22</v>
      </c>
      <c r="L619" s="156">
        <v>726.01319556519491</v>
      </c>
      <c r="M619" s="156">
        <v>0</v>
      </c>
      <c r="N619" s="156">
        <v>173.89677782408944</v>
      </c>
      <c r="O619" s="156">
        <v>0</v>
      </c>
      <c r="P619" s="156">
        <v>383.49074559567174</v>
      </c>
      <c r="Q619" s="156">
        <v>0</v>
      </c>
      <c r="R619" s="157">
        <v>0</v>
      </c>
      <c r="S619" s="158">
        <f t="shared" si="222"/>
        <v>1283.400718984956</v>
      </c>
      <c r="U619" s="278" t="s">
        <v>22</v>
      </c>
      <c r="V619" s="207">
        <v>726.01319556519491</v>
      </c>
      <c r="W619" s="207">
        <v>173.81067389836139</v>
      </c>
      <c r="X619" s="207">
        <v>8.6103925728045205E-2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383.49074559567174</v>
      </c>
      <c r="AF619" s="210">
        <f t="shared" si="224"/>
        <v>1283.400718984956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523.47519117484842</v>
      </c>
      <c r="C621" s="156">
        <v>0</v>
      </c>
      <c r="D621" s="156">
        <v>328.91637251059262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852.39156368544104</v>
      </c>
      <c r="J621" s="149"/>
      <c r="K621" s="171" t="s">
        <v>64</v>
      </c>
      <c r="L621" s="156">
        <v>523.47519117484842</v>
      </c>
      <c r="M621" s="156">
        <v>0</v>
      </c>
      <c r="N621" s="156">
        <v>328.91637251059262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852.39156368544104</v>
      </c>
      <c r="U621" s="279" t="s">
        <v>64</v>
      </c>
      <c r="V621" s="207">
        <v>523.47519117484842</v>
      </c>
      <c r="W621" s="207">
        <v>328.91637251059262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852.39156368544104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523.47519117484842</v>
      </c>
      <c r="C622" s="173">
        <v>0</v>
      </c>
      <c r="D622" s="173">
        <v>328.91637251059262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852.39156368544104</v>
      </c>
      <c r="J622" s="149"/>
      <c r="K622" s="176" t="s">
        <v>23</v>
      </c>
      <c r="L622" s="177">
        <v>523.47519117484842</v>
      </c>
      <c r="M622" s="177">
        <v>0</v>
      </c>
      <c r="N622" s="177">
        <v>328.91637251059262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852.39156368544104</v>
      </c>
      <c r="U622" s="280" t="s">
        <v>134</v>
      </c>
      <c r="V622" s="212">
        <v>523.47519117484842</v>
      </c>
      <c r="W622" s="212">
        <v>328.91637251059262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852.39156368544104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11914.445075040137</v>
      </c>
      <c r="C626" s="195">
        <f t="shared" ref="C626:I626" si="226">SUM(C605:C621)</f>
        <v>0</v>
      </c>
      <c r="D626" s="195">
        <f t="shared" si="226"/>
        <v>2708.418145344855</v>
      </c>
      <c r="E626" s="195">
        <f t="shared" si="226"/>
        <v>1456.8799044020498</v>
      </c>
      <c r="F626" s="195">
        <f t="shared" si="226"/>
        <v>0</v>
      </c>
      <c r="G626" s="195">
        <f t="shared" si="226"/>
        <v>608.96604940607074</v>
      </c>
      <c r="H626" s="197">
        <f t="shared" si="226"/>
        <v>0</v>
      </c>
      <c r="I626" s="154">
        <f t="shared" si="226"/>
        <v>16688.709174193114</v>
      </c>
      <c r="J626" s="149"/>
      <c r="K626" s="196" t="s">
        <v>26</v>
      </c>
      <c r="L626" s="195">
        <f>SUM(L605:L621)</f>
        <v>11914.445075040137</v>
      </c>
      <c r="M626" s="195">
        <f t="shared" ref="M626:S626" si="227">SUM(M605:M621)</f>
        <v>0</v>
      </c>
      <c r="N626" s="195">
        <f t="shared" si="227"/>
        <v>2708.418145344855</v>
      </c>
      <c r="O626" s="195">
        <f t="shared" si="227"/>
        <v>1456.8799044020498</v>
      </c>
      <c r="P626" s="195">
        <f t="shared" si="227"/>
        <v>7713.4531813855301</v>
      </c>
      <c r="Q626" s="195">
        <f t="shared" si="227"/>
        <v>608.96604940607074</v>
      </c>
      <c r="R626" s="197">
        <f t="shared" si="227"/>
        <v>0</v>
      </c>
      <c r="S626" s="198">
        <f t="shared" si="227"/>
        <v>24402.162355578643</v>
      </c>
      <c r="U626" s="224" t="s">
        <v>63</v>
      </c>
      <c r="V626" s="225">
        <f>SUM(V605:V621)</f>
        <v>11914.445075040137</v>
      </c>
      <c r="W626" s="225">
        <f t="shared" ref="W626:AE626" si="228">SUM(W605:W621)</f>
        <v>2300.5083225787989</v>
      </c>
      <c r="X626" s="225">
        <f t="shared" si="228"/>
        <v>407.9098227660561</v>
      </c>
      <c r="Y626" s="225">
        <f t="shared" si="228"/>
        <v>412.6347205380394</v>
      </c>
      <c r="Z626" s="225">
        <f t="shared" si="228"/>
        <v>475.73352937913967</v>
      </c>
      <c r="AA626" s="225">
        <f t="shared" si="228"/>
        <v>130.34402277257968</v>
      </c>
      <c r="AB626" s="225">
        <f t="shared" si="228"/>
        <v>350.36500342850792</v>
      </c>
      <c r="AC626" s="225">
        <f t="shared" si="228"/>
        <v>258.60104597756282</v>
      </c>
      <c r="AD626" s="225">
        <f t="shared" si="228"/>
        <v>438.16763171229093</v>
      </c>
      <c r="AE626" s="225">
        <f t="shared" si="228"/>
        <v>7713.4531813855301</v>
      </c>
      <c r="AF626" s="250">
        <f>SUM(AF605:AF621)</f>
        <v>24402.162355578643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0.71392250596973994</v>
      </c>
      <c r="C627" s="78">
        <f t="shared" ref="C627:H627" si="229">IF($I626=0,"-",C626/$I626)</f>
        <v>0</v>
      </c>
      <c r="D627" s="78">
        <f t="shared" si="229"/>
        <v>0.1622904514108896</v>
      </c>
      <c r="E627" s="78">
        <f t="shared" si="229"/>
        <v>8.7297339128835819E-2</v>
      </c>
      <c r="F627" s="78">
        <f t="shared" si="229"/>
        <v>0</v>
      </c>
      <c r="G627" s="78">
        <f t="shared" si="229"/>
        <v>3.648970349053457E-2</v>
      </c>
      <c r="H627" s="79">
        <f t="shared" si="229"/>
        <v>0</v>
      </c>
      <c r="I627" s="80">
        <f>SUM(B627:H627)</f>
        <v>1</v>
      </c>
      <c r="K627" s="55" t="s">
        <v>91</v>
      </c>
      <c r="L627" s="96">
        <f t="shared" ref="L627:R627" si="230">IF($S626=0,"-",L626/$S626)</f>
        <v>0.4882536597137403</v>
      </c>
      <c r="M627" s="96">
        <f t="shared" si="230"/>
        <v>0</v>
      </c>
      <c r="N627" s="96">
        <f t="shared" si="230"/>
        <v>0.11099090752199985</v>
      </c>
      <c r="O627" s="96">
        <f t="shared" si="230"/>
        <v>5.970290186471891E-2</v>
      </c>
      <c r="P627" s="96">
        <f t="shared" si="230"/>
        <v>0.31609711750082414</v>
      </c>
      <c r="Q627" s="96">
        <f t="shared" si="230"/>
        <v>2.4955413398716833E-2</v>
      </c>
      <c r="R627" s="97">
        <f t="shared" si="230"/>
        <v>0</v>
      </c>
      <c r="S627" s="98">
        <f>SUM(L627:R627)</f>
        <v>1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3.4791538345517966E-3</v>
      </c>
      <c r="C631" s="152">
        <v>0</v>
      </c>
      <c r="D631" s="152">
        <v>5.2228767051751834E-3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8.7020305397269796E-3</v>
      </c>
      <c r="J631" s="149"/>
      <c r="K631" s="203" t="s">
        <v>7</v>
      </c>
      <c r="L631" s="152">
        <v>3.4791538345517966E-3</v>
      </c>
      <c r="M631" s="152">
        <v>0</v>
      </c>
      <c r="N631" s="152">
        <v>5.2228767051751834E-3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8.7020305397269796E-3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0.17299117358303426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0.17299117358303426</v>
      </c>
      <c r="J632" s="149"/>
      <c r="K632" s="163" t="s">
        <v>8</v>
      </c>
      <c r="L632" s="164">
        <v>0.17299117358303426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0.17299117358303426</v>
      </c>
    </row>
    <row r="633" spans="1:85" ht="15">
      <c r="A633" s="167" t="s">
        <v>10</v>
      </c>
      <c r="B633" s="156">
        <v>2.3600083442428414E-2</v>
      </c>
      <c r="C633" s="156">
        <v>0</v>
      </c>
      <c r="D633" s="156">
        <v>7.5601579669458142E-5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2.3675685022097874E-2</v>
      </c>
      <c r="J633" s="149"/>
      <c r="K633" s="169" t="s">
        <v>10</v>
      </c>
      <c r="L633" s="156">
        <v>2.3600083442428414E-2</v>
      </c>
      <c r="M633" s="156">
        <v>0</v>
      </c>
      <c r="N633" s="156">
        <v>7.5601579669458142E-5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2.3675685022097874E-2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0</v>
      </c>
      <c r="C635" s="156">
        <v>0</v>
      </c>
      <c r="D635" s="156">
        <v>0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0</v>
      </c>
      <c r="J635" s="149"/>
      <c r="K635" s="169" t="s">
        <v>16</v>
      </c>
      <c r="L635" s="156">
        <v>0</v>
      </c>
      <c r="M635" s="156">
        <v>0</v>
      </c>
      <c r="N635" s="156">
        <v>0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0</v>
      </c>
    </row>
    <row r="636" spans="1:85" ht="15">
      <c r="A636" s="159" t="s">
        <v>15</v>
      </c>
      <c r="B636" s="160">
        <v>9.2852157890024394</v>
      </c>
      <c r="C636" s="160">
        <v>0.20954695213683272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9.4947627411392723</v>
      </c>
      <c r="J636" s="149"/>
      <c r="K636" s="163" t="s">
        <v>15</v>
      </c>
      <c r="L636" s="164">
        <v>9.2852157890024394</v>
      </c>
      <c r="M636" s="164">
        <v>0.20954695213683272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9.4947627411392723</v>
      </c>
    </row>
    <row r="637" spans="1:85" ht="15">
      <c r="A637" s="167" t="s">
        <v>58</v>
      </c>
      <c r="B637" s="156">
        <v>0</v>
      </c>
      <c r="C637" s="156">
        <v>0.24090965246432178</v>
      </c>
      <c r="D637" s="156">
        <v>0</v>
      </c>
      <c r="E637" s="156">
        <v>11.6927091567985</v>
      </c>
      <c r="F637" s="156">
        <v>461.77758624044611</v>
      </c>
      <c r="G637" s="156">
        <v>0</v>
      </c>
      <c r="H637" s="168">
        <v>0</v>
      </c>
      <c r="I637" s="154">
        <f t="shared" si="231"/>
        <v>473.71120504970895</v>
      </c>
      <c r="J637" s="149"/>
      <c r="K637" s="169" t="s">
        <v>58</v>
      </c>
      <c r="L637" s="156">
        <v>0</v>
      </c>
      <c r="M637" s="156">
        <v>0.24090965246432178</v>
      </c>
      <c r="N637" s="156">
        <v>0</v>
      </c>
      <c r="O637" s="156">
        <v>11.6927091567985</v>
      </c>
      <c r="P637" s="156">
        <v>461.77758624044611</v>
      </c>
      <c r="Q637" s="156">
        <v>0</v>
      </c>
      <c r="R637" s="157">
        <v>0</v>
      </c>
      <c r="S637" s="158">
        <f t="shared" si="232"/>
        <v>473.71120504970895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9.1812334878431212</v>
      </c>
      <c r="F638" s="160">
        <v>0</v>
      </c>
      <c r="G638" s="160">
        <v>0</v>
      </c>
      <c r="H638" s="161">
        <v>0</v>
      </c>
      <c r="I638" s="162">
        <f t="shared" si="231"/>
        <v>9.1812334878431212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9.1812334878431212</v>
      </c>
      <c r="P638" s="164">
        <v>0</v>
      </c>
      <c r="Q638" s="164">
        <v>0</v>
      </c>
      <c r="R638" s="165">
        <v>0</v>
      </c>
      <c r="S638" s="166">
        <f t="shared" si="232"/>
        <v>9.1812334878431212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9.9353392085936392</v>
      </c>
      <c r="C640" s="160">
        <v>0</v>
      </c>
      <c r="D640" s="160">
        <v>4.8099280129303583E-2</v>
      </c>
      <c r="E640" s="160">
        <v>0.29267032616821465</v>
      </c>
      <c r="F640" s="160">
        <v>0</v>
      </c>
      <c r="G640" s="160">
        <v>0</v>
      </c>
      <c r="H640" s="161">
        <v>0</v>
      </c>
      <c r="I640" s="162">
        <f t="shared" si="231"/>
        <v>10.276108814891158</v>
      </c>
      <c r="J640" s="149"/>
      <c r="K640" s="163" t="s">
        <v>17</v>
      </c>
      <c r="L640" s="164">
        <v>9.9353392085936392</v>
      </c>
      <c r="M640" s="164">
        <v>0</v>
      </c>
      <c r="N640" s="164">
        <v>4.8099280129303583E-2</v>
      </c>
      <c r="O640" s="164">
        <v>0.29267032616821465</v>
      </c>
      <c r="P640" s="164">
        <v>0</v>
      </c>
      <c r="Q640" s="164">
        <v>0</v>
      </c>
      <c r="R640" s="165">
        <v>0</v>
      </c>
      <c r="S640" s="166">
        <f t="shared" si="232"/>
        <v>10.276108814891158</v>
      </c>
    </row>
    <row r="641" spans="1:70" ht="15">
      <c r="A641" s="167" t="s">
        <v>139</v>
      </c>
      <c r="B641" s="156">
        <v>26.69499457630349</v>
      </c>
      <c r="C641" s="156">
        <v>0</v>
      </c>
      <c r="D641" s="156">
        <v>6.8994905128815951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33.594485089185085</v>
      </c>
      <c r="J641" s="149"/>
      <c r="K641" s="169" t="s">
        <v>139</v>
      </c>
      <c r="L641" s="156">
        <v>26.69499457630349</v>
      </c>
      <c r="M641" s="156">
        <v>0</v>
      </c>
      <c r="N641" s="156">
        <v>6.8994905128815951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33.594485089185085</v>
      </c>
    </row>
    <row r="642" spans="1:70" ht="15">
      <c r="A642" s="159" t="s">
        <v>25</v>
      </c>
      <c r="B642" s="160">
        <v>79.446039346116677</v>
      </c>
      <c r="C642" s="160">
        <v>0.10322610333928554</v>
      </c>
      <c r="D642" s="160">
        <v>1.6432858083352118</v>
      </c>
      <c r="E642" s="160">
        <v>132.01444073903809</v>
      </c>
      <c r="F642" s="160">
        <v>0</v>
      </c>
      <c r="G642" s="160">
        <v>44.517943163073824</v>
      </c>
      <c r="H642" s="161">
        <v>0.62458634976790339</v>
      </c>
      <c r="I642" s="162">
        <f t="shared" si="231"/>
        <v>258.34952150967104</v>
      </c>
      <c r="J642" s="149"/>
      <c r="K642" s="163" t="s">
        <v>25</v>
      </c>
      <c r="L642" s="164">
        <v>79.446039346116677</v>
      </c>
      <c r="M642" s="164">
        <v>0.10322610333928554</v>
      </c>
      <c r="N642" s="164">
        <v>1.6432858083352118</v>
      </c>
      <c r="O642" s="164">
        <v>132.01444073903809</v>
      </c>
      <c r="P642" s="164">
        <v>0</v>
      </c>
      <c r="Q642" s="164">
        <v>44.517943163073824</v>
      </c>
      <c r="R642" s="165">
        <v>0.62458634976790339</v>
      </c>
      <c r="S642" s="166">
        <f t="shared" si="232"/>
        <v>258.34952150967104</v>
      </c>
    </row>
    <row r="643" spans="1:70" ht="15">
      <c r="A643" s="167" t="s">
        <v>24</v>
      </c>
      <c r="B643" s="156">
        <v>36.529793688881142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36.529793688881142</v>
      </c>
      <c r="J643" s="149"/>
      <c r="K643" s="169" t="s">
        <v>24</v>
      </c>
      <c r="L643" s="156">
        <v>36.529793688881142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36.529793688881142</v>
      </c>
    </row>
    <row r="644" spans="1:70" ht="15">
      <c r="A644" s="159" t="s">
        <v>60</v>
      </c>
      <c r="B644" s="160">
        <v>111.81355618761816</v>
      </c>
      <c r="C644" s="160">
        <v>5.0647746032967769</v>
      </c>
      <c r="D644" s="160">
        <v>63.667488330888659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180.54581912180362</v>
      </c>
      <c r="J644" s="149"/>
      <c r="K644" s="163" t="s">
        <v>60</v>
      </c>
      <c r="L644" s="164">
        <v>111.81355618761816</v>
      </c>
      <c r="M644" s="164">
        <v>5.0647746032967769</v>
      </c>
      <c r="N644" s="164">
        <v>63.667488330888659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180.54581912180362</v>
      </c>
    </row>
    <row r="645" spans="1:70" ht="15">
      <c r="A645" s="167" t="s">
        <v>22</v>
      </c>
      <c r="B645" s="156">
        <v>178.20530333033838</v>
      </c>
      <c r="C645" s="156">
        <v>0</v>
      </c>
      <c r="D645" s="156">
        <v>0</v>
      </c>
      <c r="E645" s="156">
        <v>0.80745198341124058</v>
      </c>
      <c r="F645" s="156">
        <v>32.488237385781026</v>
      </c>
      <c r="G645" s="156">
        <v>0</v>
      </c>
      <c r="H645" s="168">
        <v>0</v>
      </c>
      <c r="I645" s="154">
        <f t="shared" si="231"/>
        <v>211.50099269953063</v>
      </c>
      <c r="J645" s="149"/>
      <c r="K645" s="169" t="s">
        <v>22</v>
      </c>
      <c r="L645" s="156">
        <v>178.20530333033838</v>
      </c>
      <c r="M645" s="156">
        <v>0</v>
      </c>
      <c r="N645" s="156">
        <v>0</v>
      </c>
      <c r="O645" s="156">
        <v>0.80745198341124058</v>
      </c>
      <c r="P645" s="156">
        <v>32.488237385781026</v>
      </c>
      <c r="Q645" s="156">
        <v>0</v>
      </c>
      <c r="R645" s="157">
        <v>0</v>
      </c>
      <c r="S645" s="158">
        <f t="shared" si="232"/>
        <v>211.50099269953063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11.509662581183273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11.509662581183273</v>
      </c>
      <c r="J647" s="149"/>
      <c r="K647" s="171" t="s">
        <v>64</v>
      </c>
      <c r="L647" s="156">
        <v>11.509662581183273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11.509662581183273</v>
      </c>
    </row>
    <row r="648" spans="1:70">
      <c r="A648" s="172" t="s">
        <v>23</v>
      </c>
      <c r="B648" s="173">
        <v>11.509662581183273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11.509662581183273</v>
      </c>
      <c r="J648" s="149"/>
      <c r="K648" s="176" t="s">
        <v>23</v>
      </c>
      <c r="L648" s="177">
        <v>11.509662581183273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11.509662581183273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463.61997511889717</v>
      </c>
      <c r="C652" s="195">
        <f t="shared" ref="C652:I652" si="233">SUM(C631:C647)</f>
        <v>5.6184573112372167</v>
      </c>
      <c r="D652" s="195">
        <f t="shared" si="233"/>
        <v>72.263662410519615</v>
      </c>
      <c r="E652" s="195">
        <f t="shared" si="233"/>
        <v>153.98850569325916</v>
      </c>
      <c r="F652" s="195">
        <f t="shared" si="233"/>
        <v>494.26582362622713</v>
      </c>
      <c r="G652" s="195">
        <f t="shared" si="233"/>
        <v>44.517943163073824</v>
      </c>
      <c r="H652" s="197">
        <f t="shared" si="233"/>
        <v>0.62458634976790339</v>
      </c>
      <c r="I652" s="154">
        <f t="shared" si="233"/>
        <v>1234.8989536729821</v>
      </c>
      <c r="J652" s="149"/>
      <c r="K652" s="196" t="s">
        <v>26</v>
      </c>
      <c r="L652" s="195">
        <f>SUM(L631:L647)</f>
        <v>463.61997511889717</v>
      </c>
      <c r="M652" s="195">
        <f t="shared" ref="M652:S652" si="234">SUM(M631:M647)</f>
        <v>5.6184573112372167</v>
      </c>
      <c r="N652" s="195">
        <f t="shared" si="234"/>
        <v>72.263662410519615</v>
      </c>
      <c r="O652" s="195">
        <f t="shared" si="234"/>
        <v>153.98850569325916</v>
      </c>
      <c r="P652" s="195">
        <f t="shared" si="234"/>
        <v>494.26582362622713</v>
      </c>
      <c r="Q652" s="195">
        <f t="shared" si="234"/>
        <v>44.517943163073824</v>
      </c>
      <c r="R652" s="197">
        <f t="shared" si="234"/>
        <v>0.62458634976790339</v>
      </c>
      <c r="S652" s="198">
        <f t="shared" si="234"/>
        <v>1234.8989536729821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0.37543150695847943</v>
      </c>
      <c r="C653" s="78">
        <f t="shared" ref="C653:H653" si="235">IF($I652=0,"-",C652/$I652)</f>
        <v>4.5497304006341076E-3</v>
      </c>
      <c r="D653" s="78">
        <f t="shared" si="235"/>
        <v>5.8517874839544168E-2</v>
      </c>
      <c r="E653" s="78">
        <f t="shared" si="235"/>
        <v>0.12469725173484712</v>
      </c>
      <c r="F653" s="78">
        <f t="shared" si="235"/>
        <v>0.40024798964815983</v>
      </c>
      <c r="G653" s="78">
        <f t="shared" si="235"/>
        <v>3.6049867100999076E-2</v>
      </c>
      <c r="H653" s="79">
        <f t="shared" si="235"/>
        <v>5.0577931733619577E-4</v>
      </c>
      <c r="I653" s="80">
        <f>SUM(B653:H653)</f>
        <v>0.99999999999999989</v>
      </c>
      <c r="K653" s="55" t="s">
        <v>91</v>
      </c>
      <c r="L653" s="96">
        <f t="shared" ref="L653:R653" si="236">IF($S652=0,"-",L652/$S652)</f>
        <v>0.37543150695847943</v>
      </c>
      <c r="M653" s="96">
        <f t="shared" si="236"/>
        <v>4.5497304006341076E-3</v>
      </c>
      <c r="N653" s="96">
        <f t="shared" si="236"/>
        <v>5.8517874839544168E-2</v>
      </c>
      <c r="O653" s="96">
        <f t="shared" si="236"/>
        <v>0.12469725173484712</v>
      </c>
      <c r="P653" s="96">
        <f t="shared" si="236"/>
        <v>0.40024798964815983</v>
      </c>
      <c r="Q653" s="96">
        <f t="shared" si="236"/>
        <v>3.6049867100999076E-2</v>
      </c>
      <c r="R653" s="97">
        <f t="shared" si="236"/>
        <v>5.0577931733619577E-4</v>
      </c>
      <c r="S653" s="98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152</v>
      </c>
      <c r="B1" s="340"/>
      <c r="C1" s="340"/>
      <c r="D1" s="340"/>
      <c r="E1" s="340"/>
      <c r="F1" s="340"/>
      <c r="G1" s="340"/>
      <c r="H1" s="340"/>
      <c r="I1" s="341"/>
      <c r="K1" s="348" t="s">
        <v>153</v>
      </c>
      <c r="L1" s="349"/>
      <c r="M1" s="349"/>
      <c r="N1" s="349"/>
      <c r="O1" s="349"/>
      <c r="P1" s="349"/>
      <c r="Q1" s="349"/>
      <c r="R1" s="349"/>
      <c r="S1" s="350"/>
      <c r="U1" s="357" t="s">
        <v>154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1.0866128606462349</v>
      </c>
      <c r="C7" s="57">
        <f t="shared" ref="C7:E7" si="0">C33+C85</f>
        <v>0</v>
      </c>
      <c r="D7" s="57">
        <f t="shared" si="0"/>
        <v>1.323193940554825</v>
      </c>
      <c r="E7" s="57">
        <f t="shared" si="0"/>
        <v>0</v>
      </c>
      <c r="F7" s="152">
        <f>F59+F85</f>
        <v>5.5793317602388655E-2</v>
      </c>
      <c r="G7" s="57">
        <f t="shared" ref="G7:H22" si="1">G33+G85</f>
        <v>0</v>
      </c>
      <c r="H7" s="57">
        <f t="shared" si="1"/>
        <v>0</v>
      </c>
      <c r="I7" s="154">
        <f>SUM(B7:H7)</f>
        <v>2.4656001188034486</v>
      </c>
      <c r="J7" s="149"/>
      <c r="K7" s="155" t="s">
        <v>7</v>
      </c>
      <c r="L7" s="57">
        <f>L33+L85</f>
        <v>1.0866128606462349</v>
      </c>
      <c r="M7" s="57">
        <f t="shared" ref="M7:O7" si="2">M33+M85</f>
        <v>0</v>
      </c>
      <c r="N7" s="57">
        <f t="shared" si="2"/>
        <v>1.323193940554825</v>
      </c>
      <c r="O7" s="57">
        <f t="shared" si="2"/>
        <v>0</v>
      </c>
      <c r="P7" s="63">
        <f>P59+P85+P33</f>
        <v>5.5793317602388655E-2</v>
      </c>
      <c r="Q7" s="57">
        <f t="shared" ref="Q7:R22" si="3">Q33+Q85</f>
        <v>0</v>
      </c>
      <c r="R7" s="57">
        <f t="shared" si="3"/>
        <v>0</v>
      </c>
      <c r="S7" s="158">
        <f>SUM(L7:R7)</f>
        <v>2.4656001188034486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5.1655700955447408</v>
      </c>
      <c r="C8" s="60">
        <f t="shared" si="4"/>
        <v>0</v>
      </c>
      <c r="D8" s="60">
        <f t="shared" si="4"/>
        <v>411.80896127085407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416.97453136639882</v>
      </c>
      <c r="J8" s="149"/>
      <c r="K8" s="163" t="s">
        <v>8</v>
      </c>
      <c r="L8" s="85">
        <f t="shared" ref="L8:O23" si="7">L34+L86</f>
        <v>5.1655700955447408</v>
      </c>
      <c r="M8" s="85">
        <f t="shared" si="7"/>
        <v>0</v>
      </c>
      <c r="N8" s="85">
        <f t="shared" si="7"/>
        <v>411.80896127085407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416.97453136639882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1.260920328331717</v>
      </c>
      <c r="C9" s="63">
        <f t="shared" si="4"/>
        <v>0</v>
      </c>
      <c r="D9" s="63">
        <f t="shared" si="4"/>
        <v>3.1871430636064214E-2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1.2927917589677811</v>
      </c>
      <c r="J9" s="149"/>
      <c r="K9" s="155" t="s">
        <v>10</v>
      </c>
      <c r="L9" s="63">
        <f t="shared" si="7"/>
        <v>1.260920328331717</v>
      </c>
      <c r="M9" s="63">
        <f t="shared" si="7"/>
        <v>0</v>
      </c>
      <c r="N9" s="63">
        <f t="shared" si="7"/>
        <v>3.1871430636064214E-2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1.2927917589677811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0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0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0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238.75787569339445</v>
      </c>
      <c r="C11" s="63">
        <f t="shared" si="4"/>
        <v>40.762577340503846</v>
      </c>
      <c r="D11" s="63">
        <f t="shared" si="4"/>
        <v>97.174219555149591</v>
      </c>
      <c r="E11" s="63">
        <f t="shared" si="4"/>
        <v>2.8770031899374757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379.57167577898537</v>
      </c>
      <c r="J11" s="149"/>
      <c r="K11" s="155" t="s">
        <v>16</v>
      </c>
      <c r="L11" s="63">
        <f t="shared" si="7"/>
        <v>238.75787569339445</v>
      </c>
      <c r="M11" s="63">
        <f t="shared" si="7"/>
        <v>40.762577340503846</v>
      </c>
      <c r="N11" s="63">
        <f t="shared" si="7"/>
        <v>97.174219555149591</v>
      </c>
      <c r="O11" s="63">
        <f t="shared" si="7"/>
        <v>2.8770031899374757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379.57167577898537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3774.7574434745825</v>
      </c>
      <c r="C12" s="60">
        <f t="shared" si="4"/>
        <v>9.8907497379378437</v>
      </c>
      <c r="D12" s="60">
        <f t="shared" si="4"/>
        <v>405.8274238438388</v>
      </c>
      <c r="E12" s="60">
        <f t="shared" si="4"/>
        <v>0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4190.4756170563587</v>
      </c>
      <c r="J12" s="149"/>
      <c r="K12" s="163" t="s">
        <v>15</v>
      </c>
      <c r="L12" s="85">
        <f t="shared" si="7"/>
        <v>3774.7574434745825</v>
      </c>
      <c r="M12" s="85">
        <f t="shared" si="7"/>
        <v>9.8907497379378437</v>
      </c>
      <c r="N12" s="85">
        <f t="shared" si="7"/>
        <v>405.8274238438388</v>
      </c>
      <c r="O12" s="85">
        <f t="shared" si="7"/>
        <v>0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4190.4756170563587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0.24198746241232216</v>
      </c>
      <c r="D13" s="63">
        <f t="shared" si="4"/>
        <v>0.29254339753662512</v>
      </c>
      <c r="E13" s="63">
        <f t="shared" si="4"/>
        <v>639.99853269904406</v>
      </c>
      <c r="F13" s="156">
        <f t="shared" si="5"/>
        <v>17025.085753899381</v>
      </c>
      <c r="G13" s="63">
        <f t="shared" si="1"/>
        <v>0</v>
      </c>
      <c r="H13" s="63">
        <f t="shared" si="1"/>
        <v>0</v>
      </c>
      <c r="I13" s="154">
        <f t="shared" si="6"/>
        <v>17665.618817458373</v>
      </c>
      <c r="J13" s="149"/>
      <c r="K13" s="169" t="s">
        <v>58</v>
      </c>
      <c r="L13" s="63">
        <f t="shared" si="7"/>
        <v>0</v>
      </c>
      <c r="M13" s="63">
        <f t="shared" si="7"/>
        <v>0.24198746241232216</v>
      </c>
      <c r="N13" s="63">
        <f t="shared" si="7"/>
        <v>0.29254339753662512</v>
      </c>
      <c r="O13" s="63">
        <f t="shared" si="7"/>
        <v>639.99853269904406</v>
      </c>
      <c r="P13" s="63">
        <f t="shared" si="8"/>
        <v>17025.085753899377</v>
      </c>
      <c r="Q13" s="63">
        <f t="shared" si="3"/>
        <v>0</v>
      </c>
      <c r="R13" s="63">
        <f t="shared" si="3"/>
        <v>0</v>
      </c>
      <c r="S13" s="158">
        <f t="shared" si="9"/>
        <v>17665.618817458369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0</v>
      </c>
      <c r="D14" s="60">
        <f t="shared" si="4"/>
        <v>4.1533149561397156E-2</v>
      </c>
      <c r="E14" s="60">
        <f t="shared" si="4"/>
        <v>15.63653870576171</v>
      </c>
      <c r="F14" s="160">
        <f t="shared" si="5"/>
        <v>3882.4709032140158</v>
      </c>
      <c r="G14" s="60">
        <f t="shared" si="1"/>
        <v>0</v>
      </c>
      <c r="H14" s="60">
        <f t="shared" si="1"/>
        <v>0</v>
      </c>
      <c r="I14" s="162">
        <f t="shared" si="6"/>
        <v>3898.148975069339</v>
      </c>
      <c r="J14" s="149"/>
      <c r="K14" s="163" t="s">
        <v>12</v>
      </c>
      <c r="L14" s="85">
        <f t="shared" si="7"/>
        <v>0</v>
      </c>
      <c r="M14" s="85">
        <f t="shared" si="7"/>
        <v>0</v>
      </c>
      <c r="N14" s="85">
        <f t="shared" si="7"/>
        <v>4.1533149561397156E-2</v>
      </c>
      <c r="O14" s="85">
        <f t="shared" si="7"/>
        <v>15.63653870576171</v>
      </c>
      <c r="P14" s="85">
        <f t="shared" si="8"/>
        <v>3882.4709032140158</v>
      </c>
      <c r="Q14" s="85">
        <f t="shared" si="3"/>
        <v>0</v>
      </c>
      <c r="R14" s="85">
        <f t="shared" si="3"/>
        <v>0</v>
      </c>
      <c r="S14" s="166">
        <f t="shared" si="9"/>
        <v>3898.148975069339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2267.5443699663701</v>
      </c>
      <c r="G15" s="63">
        <f t="shared" si="1"/>
        <v>0</v>
      </c>
      <c r="H15" s="63">
        <f t="shared" si="1"/>
        <v>0</v>
      </c>
      <c r="I15" s="154">
        <f t="shared" si="6"/>
        <v>2267.5443699663701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0</v>
      </c>
      <c r="O15" s="63">
        <f t="shared" si="7"/>
        <v>0</v>
      </c>
      <c r="P15" s="63">
        <f t="shared" si="8"/>
        <v>2267.5443699663701</v>
      </c>
      <c r="Q15" s="63">
        <f t="shared" si="3"/>
        <v>0</v>
      </c>
      <c r="R15" s="63">
        <f t="shared" si="3"/>
        <v>0</v>
      </c>
      <c r="S15" s="158">
        <f t="shared" si="9"/>
        <v>2267.5443699663701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146.26791802992031</v>
      </c>
      <c r="C16" s="60">
        <f t="shared" si="4"/>
        <v>0.25417960348570656</v>
      </c>
      <c r="D16" s="60">
        <f t="shared" si="4"/>
        <v>41.496863212241045</v>
      </c>
      <c r="E16" s="60">
        <f t="shared" si="4"/>
        <v>16.920808292407056</v>
      </c>
      <c r="F16" s="160">
        <f t="shared" si="5"/>
        <v>10.726270098548733</v>
      </c>
      <c r="G16" s="60">
        <f t="shared" si="1"/>
        <v>0</v>
      </c>
      <c r="H16" s="60">
        <f t="shared" si="1"/>
        <v>0</v>
      </c>
      <c r="I16" s="162">
        <f t="shared" si="6"/>
        <v>215.66603923660284</v>
      </c>
      <c r="J16" s="149"/>
      <c r="K16" s="163" t="s">
        <v>17</v>
      </c>
      <c r="L16" s="85">
        <f t="shared" si="7"/>
        <v>146.26791802992031</v>
      </c>
      <c r="M16" s="85">
        <f t="shared" si="7"/>
        <v>0.25417960348570656</v>
      </c>
      <c r="N16" s="85">
        <f t="shared" si="7"/>
        <v>41.496863212241045</v>
      </c>
      <c r="O16" s="85">
        <f t="shared" si="7"/>
        <v>16.920808292407056</v>
      </c>
      <c r="P16" s="85">
        <f t="shared" si="8"/>
        <v>10.726270098548733</v>
      </c>
      <c r="Q16" s="85">
        <f t="shared" si="3"/>
        <v>0</v>
      </c>
      <c r="R16" s="85">
        <f t="shared" si="3"/>
        <v>0</v>
      </c>
      <c r="S16" s="166">
        <f t="shared" si="9"/>
        <v>215.66603923660284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3466.1750223388271</v>
      </c>
      <c r="C17" s="63">
        <f t="shared" si="4"/>
        <v>953.3138012611638</v>
      </c>
      <c r="D17" s="63">
        <f t="shared" si="4"/>
        <v>1277.1874423386557</v>
      </c>
      <c r="E17" s="63">
        <f t="shared" si="4"/>
        <v>36.345731162829509</v>
      </c>
      <c r="F17" s="156">
        <f t="shared" si="5"/>
        <v>76.580312528486743</v>
      </c>
      <c r="G17" s="63">
        <f t="shared" si="1"/>
        <v>0.21527893768579137</v>
      </c>
      <c r="H17" s="63">
        <f t="shared" si="1"/>
        <v>0</v>
      </c>
      <c r="I17" s="154">
        <f t="shared" si="6"/>
        <v>5809.8175885676483</v>
      </c>
      <c r="J17" s="149"/>
      <c r="K17" s="169" t="s">
        <v>139</v>
      </c>
      <c r="L17" s="63">
        <f t="shared" si="7"/>
        <v>3466.1750223388271</v>
      </c>
      <c r="M17" s="63">
        <f t="shared" si="7"/>
        <v>953.3138012611638</v>
      </c>
      <c r="N17" s="63">
        <f t="shared" si="7"/>
        <v>1277.1874423386557</v>
      </c>
      <c r="O17" s="63">
        <f t="shared" si="7"/>
        <v>36.345731162829509</v>
      </c>
      <c r="P17" s="63">
        <f t="shared" si="8"/>
        <v>76.580312528486729</v>
      </c>
      <c r="Q17" s="63">
        <f t="shared" si="3"/>
        <v>0.21527893768579137</v>
      </c>
      <c r="R17" s="63">
        <f t="shared" si="3"/>
        <v>0</v>
      </c>
      <c r="S17" s="158">
        <f t="shared" si="9"/>
        <v>5809.8175885676483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1738.1048288633417</v>
      </c>
      <c r="C18" s="60">
        <f t="shared" si="4"/>
        <v>229.77613939045355</v>
      </c>
      <c r="D18" s="60">
        <f t="shared" si="4"/>
        <v>2490.0268479723868</v>
      </c>
      <c r="E18" s="60">
        <f t="shared" si="4"/>
        <v>5589.3899566770287</v>
      </c>
      <c r="F18" s="160">
        <f t="shared" si="5"/>
        <v>968.48897573366003</v>
      </c>
      <c r="G18" s="60">
        <f t="shared" si="1"/>
        <v>1643.5348674831621</v>
      </c>
      <c r="H18" s="60">
        <f t="shared" si="1"/>
        <v>26.302609871831621</v>
      </c>
      <c r="I18" s="162">
        <f t="shared" si="6"/>
        <v>12685.624225991864</v>
      </c>
      <c r="J18" s="149"/>
      <c r="K18" s="163" t="s">
        <v>25</v>
      </c>
      <c r="L18" s="85">
        <f t="shared" si="7"/>
        <v>1738.1048288633417</v>
      </c>
      <c r="M18" s="85">
        <f t="shared" si="7"/>
        <v>229.77613939045355</v>
      </c>
      <c r="N18" s="85">
        <f t="shared" si="7"/>
        <v>2490.0268479723868</v>
      </c>
      <c r="O18" s="85">
        <f t="shared" si="7"/>
        <v>5589.3899566770287</v>
      </c>
      <c r="P18" s="85">
        <f t="shared" si="8"/>
        <v>968.48897573366003</v>
      </c>
      <c r="Q18" s="85">
        <f t="shared" si="3"/>
        <v>1643.5348674831621</v>
      </c>
      <c r="R18" s="85">
        <f t="shared" si="3"/>
        <v>26.302609871831621</v>
      </c>
      <c r="S18" s="166">
        <f t="shared" si="9"/>
        <v>12685.624225991864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4410.3030479223144</v>
      </c>
      <c r="C19" s="63">
        <f t="shared" si="4"/>
        <v>30.753707489350973</v>
      </c>
      <c r="D19" s="63">
        <f t="shared" si="4"/>
        <v>488.59478701523375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4929.6515424268991</v>
      </c>
      <c r="J19" s="149"/>
      <c r="K19" s="169" t="s">
        <v>24</v>
      </c>
      <c r="L19" s="63">
        <f t="shared" si="7"/>
        <v>4410.3030479223144</v>
      </c>
      <c r="M19" s="63">
        <f t="shared" si="7"/>
        <v>30.753707489350973</v>
      </c>
      <c r="N19" s="63">
        <f t="shared" si="7"/>
        <v>488.59478701523375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4929.6515424268991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3079.2465839090451</v>
      </c>
      <c r="C20" s="60">
        <f t="shared" si="4"/>
        <v>5.7387136203394871</v>
      </c>
      <c r="D20" s="60">
        <f t="shared" si="4"/>
        <v>374.51816563421642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3459.5034631636013</v>
      </c>
      <c r="J20" s="149"/>
      <c r="K20" s="163" t="s">
        <v>60</v>
      </c>
      <c r="L20" s="85">
        <f t="shared" si="7"/>
        <v>3079.2465839090451</v>
      </c>
      <c r="M20" s="85">
        <f t="shared" si="7"/>
        <v>5.7387136203394871</v>
      </c>
      <c r="N20" s="85">
        <f t="shared" si="7"/>
        <v>374.51816563421642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3459.5034631636013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1795.0985260833402</v>
      </c>
      <c r="C21" s="63">
        <f t="shared" si="4"/>
        <v>3704.1110457172235</v>
      </c>
      <c r="D21" s="63">
        <f t="shared" si="4"/>
        <v>2492.16390777986</v>
      </c>
      <c r="E21" s="63">
        <f t="shared" si="4"/>
        <v>21.749796304287202</v>
      </c>
      <c r="F21" s="156">
        <f t="shared" si="5"/>
        <v>1327.9634310860972</v>
      </c>
      <c r="G21" s="63">
        <f t="shared" si="1"/>
        <v>0</v>
      </c>
      <c r="H21" s="63">
        <f t="shared" si="1"/>
        <v>0</v>
      </c>
      <c r="I21" s="154">
        <f t="shared" si="6"/>
        <v>9341.0867069708074</v>
      </c>
      <c r="J21" s="149"/>
      <c r="K21" s="169" t="s">
        <v>22</v>
      </c>
      <c r="L21" s="63">
        <f t="shared" si="7"/>
        <v>1795.0985260833402</v>
      </c>
      <c r="M21" s="63">
        <f t="shared" si="7"/>
        <v>3704.1110457172235</v>
      </c>
      <c r="N21" s="63">
        <f t="shared" si="7"/>
        <v>2492.16390777986</v>
      </c>
      <c r="O21" s="63">
        <f t="shared" si="7"/>
        <v>21.749796304287202</v>
      </c>
      <c r="P21" s="63">
        <f t="shared" si="8"/>
        <v>1327.9634310860972</v>
      </c>
      <c r="Q21" s="63">
        <f t="shared" si="3"/>
        <v>0</v>
      </c>
      <c r="R21" s="63">
        <f t="shared" si="3"/>
        <v>0</v>
      </c>
      <c r="S21" s="158">
        <f t="shared" si="9"/>
        <v>9341.0867069708074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13.961873592644697</v>
      </c>
      <c r="C22" s="60">
        <f t="shared" si="4"/>
        <v>6.3314909532052931E-4</v>
      </c>
      <c r="D22" s="60">
        <f t="shared" si="4"/>
        <v>756.84725781696568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770.80976455870575</v>
      </c>
      <c r="J22" s="149"/>
      <c r="K22" s="163" t="s">
        <v>21</v>
      </c>
      <c r="L22" s="85">
        <f t="shared" si="7"/>
        <v>13.961873592644697</v>
      </c>
      <c r="M22" s="85">
        <f t="shared" si="7"/>
        <v>6.3314909532052931E-4</v>
      </c>
      <c r="N22" s="85">
        <f t="shared" si="7"/>
        <v>756.84725781696568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770.80976455870575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1166.9830316217606</v>
      </c>
      <c r="C23" s="63">
        <f t="shared" si="4"/>
        <v>0</v>
      </c>
      <c r="D23" s="63">
        <f t="shared" si="4"/>
        <v>301.93631336022889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1468.9193449819895</v>
      </c>
      <c r="J23" s="149"/>
      <c r="K23" s="171" t="s">
        <v>64</v>
      </c>
      <c r="L23" s="63">
        <f t="shared" si="7"/>
        <v>1166.9830316217606</v>
      </c>
      <c r="M23" s="63">
        <f t="shared" si="7"/>
        <v>0</v>
      </c>
      <c r="N23" s="63">
        <f t="shared" si="7"/>
        <v>301.93631336022889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1468.9193449819895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1166.9830316217606</v>
      </c>
      <c r="C24" s="65">
        <f t="shared" si="13"/>
        <v>0</v>
      </c>
      <c r="D24" s="65">
        <f t="shared" si="13"/>
        <v>301.93631336022889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1468.9193449819895</v>
      </c>
      <c r="J24" s="149"/>
      <c r="K24" s="176" t="s">
        <v>23</v>
      </c>
      <c r="L24" s="88">
        <f t="shared" ref="L24:O27" si="14">L50+L102</f>
        <v>1166.9830316217606</v>
      </c>
      <c r="M24" s="88">
        <f t="shared" si="14"/>
        <v>0</v>
      </c>
      <c r="N24" s="88">
        <f t="shared" si="14"/>
        <v>301.93631336022889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1468.9193449819895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19837.169254813693</v>
      </c>
      <c r="C28" s="195">
        <f t="shared" ref="C28:I28" si="15">SUM(C7:C23)</f>
        <v>4974.843534771966</v>
      </c>
      <c r="D28" s="195">
        <f t="shared" si="15"/>
        <v>9139.2713317179205</v>
      </c>
      <c r="E28" s="195">
        <f t="shared" si="15"/>
        <v>6322.918367031295</v>
      </c>
      <c r="F28" s="195">
        <f t="shared" si="15"/>
        <v>25558.915809844162</v>
      </c>
      <c r="G28" s="195">
        <f t="shared" si="15"/>
        <v>1643.7501464208478</v>
      </c>
      <c r="H28" s="195">
        <f t="shared" si="15"/>
        <v>26.302609871831621</v>
      </c>
      <c r="I28" s="195">
        <f t="shared" si="15"/>
        <v>67503.171054471721</v>
      </c>
      <c r="J28" s="489"/>
      <c r="K28" s="196" t="s">
        <v>26</v>
      </c>
      <c r="L28" s="195">
        <f>SUM(L7:L23)</f>
        <v>19837.169254813693</v>
      </c>
      <c r="M28" s="195">
        <f t="shared" ref="M28:S28" si="16">SUM(M7:M23)</f>
        <v>4974.843534771966</v>
      </c>
      <c r="N28" s="195">
        <f t="shared" si="16"/>
        <v>9139.2713317179205</v>
      </c>
      <c r="O28" s="195">
        <f t="shared" si="16"/>
        <v>6322.918367031295</v>
      </c>
      <c r="P28" s="195">
        <f t="shared" si="16"/>
        <v>25558.915809844159</v>
      </c>
      <c r="Q28" s="195">
        <f t="shared" si="16"/>
        <v>1643.7501464208478</v>
      </c>
      <c r="R28" s="195">
        <f t="shared" si="16"/>
        <v>26.302609871831621</v>
      </c>
      <c r="S28" s="195">
        <f t="shared" si="16"/>
        <v>67503.171054471721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0.29387018335488385</v>
      </c>
      <c r="C29" s="76">
        <f t="shared" ref="C29:H29" si="17">IF($I28=0,"-",C28/$I28)</f>
        <v>7.3697923476180302E-2</v>
      </c>
      <c r="D29" s="76">
        <f t="shared" si="17"/>
        <v>0.13539025187932255</v>
      </c>
      <c r="E29" s="76">
        <f t="shared" si="17"/>
        <v>9.3668464284870592E-2</v>
      </c>
      <c r="F29" s="76">
        <f t="shared" si="17"/>
        <v>0.37863281695639722</v>
      </c>
      <c r="G29" s="76">
        <f t="shared" si="17"/>
        <v>2.4350710059152965E-2</v>
      </c>
      <c r="H29" s="76">
        <f t="shared" si="17"/>
        <v>3.8964998919245906E-4</v>
      </c>
      <c r="I29" s="77">
        <f>SUM(B29:H29)</f>
        <v>1.0000000000000002</v>
      </c>
      <c r="K29" s="55" t="s">
        <v>91</v>
      </c>
      <c r="L29" s="96">
        <f>IF($I28=0,"-",L28/$I28)</f>
        <v>0.29387018335488385</v>
      </c>
      <c r="M29" s="96">
        <f t="shared" ref="M29:R29" si="18">IF($I28=0,"-",M28/$I28)</f>
        <v>7.3697923476180302E-2</v>
      </c>
      <c r="N29" s="96">
        <f t="shared" si="18"/>
        <v>0.13539025187932255</v>
      </c>
      <c r="O29" s="96">
        <f t="shared" si="18"/>
        <v>9.3668464284870592E-2</v>
      </c>
      <c r="P29" s="96">
        <f t="shared" si="18"/>
        <v>0.37863281695639717</v>
      </c>
      <c r="Q29" s="96">
        <f t="shared" si="18"/>
        <v>2.4350710059152965E-2</v>
      </c>
      <c r="R29" s="97">
        <f t="shared" si="18"/>
        <v>3.8964998919245906E-4</v>
      </c>
      <c r="S29" s="98">
        <f>SUM(L29:R29)</f>
        <v>1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1.5326483936205896E-2</v>
      </c>
      <c r="C33" s="57">
        <f t="shared" ref="C33:E33" si="19">C111+C137+C163+C189+C215+C241+C267+C293+C319+C345+C371+C397+C423</f>
        <v>0</v>
      </c>
      <c r="D33" s="57">
        <f t="shared" si="19"/>
        <v>0</v>
      </c>
      <c r="E33" s="57">
        <f t="shared" si="19"/>
        <v>0</v>
      </c>
      <c r="F33" s="374"/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1.5326483936205896E-2</v>
      </c>
      <c r="J33" s="149"/>
      <c r="K33" s="203" t="s">
        <v>7</v>
      </c>
      <c r="L33" s="57">
        <f t="shared" ref="L33:R48" si="21">L111+L137+L163+L189+L215+L241+L267+L293+L319+L345+L371+L397+L423</f>
        <v>1.5326483936205896E-2</v>
      </c>
      <c r="M33" s="57">
        <f t="shared" si="21"/>
        <v>0</v>
      </c>
      <c r="N33" s="57">
        <f t="shared" si="21"/>
        <v>0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1.5326483936205896E-2</v>
      </c>
      <c r="T33" s="149"/>
      <c r="U33" s="206" t="s">
        <v>7</v>
      </c>
      <c r="V33" s="105">
        <f t="shared" ref="V33:AH48" si="22">V111+V137+V163+V189+V215+V241+V267+V293+V319+V345+V371+V397+V423</f>
        <v>1.5326483936205896E-2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0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1.5326483936205896E-2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411.80896127085407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411.80896127085407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411.80896127085407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411.80896127085407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411.80896127085407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411.80896127085407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3.1780510781200443E-2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3.1780510781200443E-2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3.1780510781200443E-2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3.1780510781200443E-2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3.1780510781200443E-2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3.1780510781200443E-2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0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0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0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0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0</v>
      </c>
      <c r="AA36" s="110">
        <f t="shared" si="22"/>
        <v>0</v>
      </c>
      <c r="AB36" s="110">
        <f t="shared" si="22"/>
        <v>0</v>
      </c>
      <c r="AC36" s="111">
        <f t="shared" si="22"/>
        <v>0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0</v>
      </c>
      <c r="AH36" s="110">
        <f t="shared" si="22"/>
        <v>0</v>
      </c>
      <c r="AI36" s="214">
        <f t="shared" si="26"/>
        <v>0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181.92373294677896</v>
      </c>
      <c r="C37" s="63">
        <f t="shared" si="23"/>
        <v>34.747847820616172</v>
      </c>
      <c r="D37" s="63">
        <f t="shared" si="23"/>
        <v>95.284539947475935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311.95612071487108</v>
      </c>
      <c r="J37" s="149"/>
      <c r="K37" s="169" t="s">
        <v>16</v>
      </c>
      <c r="L37" s="63">
        <f t="shared" si="21"/>
        <v>181.92373294677896</v>
      </c>
      <c r="M37" s="63">
        <f t="shared" si="21"/>
        <v>34.747847820616172</v>
      </c>
      <c r="N37" s="63">
        <f t="shared" si="21"/>
        <v>95.284539947475935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311.95612071487108</v>
      </c>
      <c r="T37" s="149"/>
      <c r="U37" s="215" t="s">
        <v>16</v>
      </c>
      <c r="V37" s="105">
        <f t="shared" si="22"/>
        <v>181.40154549647391</v>
      </c>
      <c r="W37" s="105">
        <f t="shared" si="22"/>
        <v>0</v>
      </c>
      <c r="X37" s="105">
        <f t="shared" si="22"/>
        <v>0</v>
      </c>
      <c r="Y37" s="105">
        <f t="shared" si="22"/>
        <v>34.747847820616172</v>
      </c>
      <c r="Z37" s="105">
        <f t="shared" si="22"/>
        <v>94.738092876590031</v>
      </c>
      <c r="AA37" s="105">
        <f t="shared" si="22"/>
        <v>0</v>
      </c>
      <c r="AB37" s="105">
        <f t="shared" si="22"/>
        <v>0</v>
      </c>
      <c r="AC37" s="106">
        <f t="shared" si="22"/>
        <v>1.0686345211909485</v>
      </c>
      <c r="AD37" s="105">
        <f t="shared" si="22"/>
        <v>0.52218745030503544</v>
      </c>
      <c r="AE37" s="105">
        <f t="shared" si="22"/>
        <v>0</v>
      </c>
      <c r="AF37" s="105">
        <f t="shared" si="22"/>
        <v>0</v>
      </c>
      <c r="AG37" s="105">
        <f t="shared" si="22"/>
        <v>0.54644707088591304</v>
      </c>
      <c r="AH37" s="105">
        <f t="shared" si="22"/>
        <v>0</v>
      </c>
      <c r="AI37" s="210">
        <f t="shared" si="26"/>
        <v>311.95612071487108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9.441285363682935</v>
      </c>
      <c r="C38" s="60">
        <f t="shared" si="23"/>
        <v>0.36795299409602139</v>
      </c>
      <c r="D38" s="60">
        <f t="shared" si="23"/>
        <v>12.386713591085329</v>
      </c>
      <c r="E38" s="60">
        <f t="shared" si="23"/>
        <v>0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22.195951948864284</v>
      </c>
      <c r="J38" s="149"/>
      <c r="K38" s="163" t="s">
        <v>15</v>
      </c>
      <c r="L38" s="85">
        <f t="shared" si="21"/>
        <v>9.441285363682935</v>
      </c>
      <c r="M38" s="85">
        <f t="shared" si="21"/>
        <v>0.36795299409602139</v>
      </c>
      <c r="N38" s="85">
        <f t="shared" si="21"/>
        <v>12.386713591085329</v>
      </c>
      <c r="O38" s="85">
        <f t="shared" si="21"/>
        <v>0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22.195951948864284</v>
      </c>
      <c r="T38" s="149"/>
      <c r="U38" s="211" t="s">
        <v>57</v>
      </c>
      <c r="V38" s="110">
        <f t="shared" si="22"/>
        <v>9.404655401000527</v>
      </c>
      <c r="W38" s="110">
        <f t="shared" si="22"/>
        <v>0</v>
      </c>
      <c r="X38" s="110">
        <f t="shared" si="22"/>
        <v>0</v>
      </c>
      <c r="Y38" s="110">
        <f t="shared" si="22"/>
        <v>0.36795299409602139</v>
      </c>
      <c r="Z38" s="110">
        <f t="shared" si="22"/>
        <v>12.386713591085329</v>
      </c>
      <c r="AA38" s="110">
        <f t="shared" si="22"/>
        <v>0</v>
      </c>
      <c r="AB38" s="110">
        <f t="shared" si="22"/>
        <v>0</v>
      </c>
      <c r="AC38" s="111">
        <f t="shared" si="22"/>
        <v>3.6629962682407716E-2</v>
      </c>
      <c r="AD38" s="110">
        <f t="shared" si="22"/>
        <v>3.6629962682407716E-2</v>
      </c>
      <c r="AE38" s="110">
        <f t="shared" si="22"/>
        <v>0</v>
      </c>
      <c r="AF38" s="110">
        <f t="shared" si="22"/>
        <v>0</v>
      </c>
      <c r="AG38" s="110">
        <f t="shared" si="22"/>
        <v>0</v>
      </c>
      <c r="AH38" s="110">
        <f t="shared" si="22"/>
        <v>0</v>
      </c>
      <c r="AI38" s="214">
        <f t="shared" si="26"/>
        <v>22.195951948864288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0</v>
      </c>
      <c r="E39" s="63">
        <f t="shared" si="23"/>
        <v>491.78650550584996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491.78650550584996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0</v>
      </c>
      <c r="O39" s="63">
        <f t="shared" si="21"/>
        <v>491.78650550584996</v>
      </c>
      <c r="P39" s="63">
        <f t="shared" si="21"/>
        <v>1027.0030974669432</v>
      </c>
      <c r="Q39" s="63">
        <f t="shared" si="21"/>
        <v>0</v>
      </c>
      <c r="R39" s="63">
        <f t="shared" si="21"/>
        <v>0</v>
      </c>
      <c r="S39" s="158">
        <f t="shared" si="25"/>
        <v>1518.7896029727931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436.08860047424167</v>
      </c>
      <c r="AB39" s="105">
        <f t="shared" si="22"/>
        <v>1027.0030974669432</v>
      </c>
      <c r="AC39" s="106">
        <f t="shared" si="22"/>
        <v>55.697905031608293</v>
      </c>
      <c r="AD39" s="105">
        <f t="shared" si="22"/>
        <v>0</v>
      </c>
      <c r="AE39" s="105">
        <f t="shared" si="22"/>
        <v>0</v>
      </c>
      <c r="AF39" s="105">
        <f t="shared" si="22"/>
        <v>0</v>
      </c>
      <c r="AG39" s="105">
        <f t="shared" si="22"/>
        <v>0</v>
      </c>
      <c r="AH39" s="105">
        <f t="shared" si="22"/>
        <v>55.697905031608293</v>
      </c>
      <c r="AI39" s="210">
        <f t="shared" si="26"/>
        <v>1518.7896029727933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0</v>
      </c>
      <c r="D40" s="60">
        <f t="shared" si="23"/>
        <v>0</v>
      </c>
      <c r="E40" s="60">
        <f t="shared" si="23"/>
        <v>5.240979382251064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5.240979382251064</v>
      </c>
      <c r="J40" s="149"/>
      <c r="K40" s="163" t="s">
        <v>12</v>
      </c>
      <c r="L40" s="85">
        <f t="shared" si="21"/>
        <v>0</v>
      </c>
      <c r="M40" s="85">
        <f t="shared" si="21"/>
        <v>0</v>
      </c>
      <c r="N40" s="85">
        <f t="shared" si="21"/>
        <v>0</v>
      </c>
      <c r="O40" s="85">
        <f t="shared" si="21"/>
        <v>5.240979382251064</v>
      </c>
      <c r="P40" s="85">
        <f t="shared" si="21"/>
        <v>20.513483674170306</v>
      </c>
      <c r="Q40" s="85">
        <f t="shared" si="21"/>
        <v>0</v>
      </c>
      <c r="R40" s="85">
        <f t="shared" si="21"/>
        <v>0</v>
      </c>
      <c r="S40" s="166">
        <f t="shared" si="25"/>
        <v>25.754463056421372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0</v>
      </c>
      <c r="Z40" s="110">
        <f t="shared" si="22"/>
        <v>0</v>
      </c>
      <c r="AA40" s="110">
        <f t="shared" si="22"/>
        <v>1.6033500682573929</v>
      </c>
      <c r="AB40" s="110">
        <f t="shared" si="22"/>
        <v>20.513483674170306</v>
      </c>
      <c r="AC40" s="111">
        <f t="shared" si="22"/>
        <v>3.6376293139936715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3.6376293139936715</v>
      </c>
      <c r="AI40" s="214">
        <f t="shared" si="26"/>
        <v>25.754463056421368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0</v>
      </c>
      <c r="E41" s="63">
        <f t="shared" si="23"/>
        <v>0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0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0</v>
      </c>
      <c r="O41" s="63">
        <f t="shared" si="21"/>
        <v>0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0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0</v>
      </c>
      <c r="AA41" s="105">
        <f t="shared" si="22"/>
        <v>0</v>
      </c>
      <c r="AB41" s="105">
        <f t="shared" si="22"/>
        <v>0</v>
      </c>
      <c r="AC41" s="106">
        <f t="shared" si="22"/>
        <v>0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10.284202176365886</v>
      </c>
      <c r="C42" s="60">
        <f t="shared" si="23"/>
        <v>0.15280734058249817</v>
      </c>
      <c r="D42" s="60">
        <f t="shared" si="23"/>
        <v>33.688241654621159</v>
      </c>
      <c r="E42" s="60">
        <f t="shared" si="23"/>
        <v>16.271868113587004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60.397119285156549</v>
      </c>
      <c r="J42" s="149"/>
      <c r="K42" s="163" t="s">
        <v>17</v>
      </c>
      <c r="L42" s="85">
        <f t="shared" si="21"/>
        <v>10.284202176365886</v>
      </c>
      <c r="M42" s="85">
        <f t="shared" si="21"/>
        <v>0.15280734058249817</v>
      </c>
      <c r="N42" s="85">
        <f t="shared" si="21"/>
        <v>33.688241654621159</v>
      </c>
      <c r="O42" s="85">
        <f t="shared" si="21"/>
        <v>16.271868113587004</v>
      </c>
      <c r="P42" s="85">
        <f t="shared" si="21"/>
        <v>1.9078709472667321</v>
      </c>
      <c r="Q42" s="85">
        <f t="shared" si="21"/>
        <v>0</v>
      </c>
      <c r="R42" s="85">
        <f t="shared" si="21"/>
        <v>0</v>
      </c>
      <c r="S42" s="166">
        <f t="shared" si="25"/>
        <v>62.304990232423279</v>
      </c>
      <c r="T42" s="149"/>
      <c r="U42" s="211" t="s">
        <v>17</v>
      </c>
      <c r="V42" s="110">
        <f t="shared" si="22"/>
        <v>10.284202176365886</v>
      </c>
      <c r="W42" s="110">
        <f t="shared" si="22"/>
        <v>0</v>
      </c>
      <c r="X42" s="110">
        <f t="shared" si="22"/>
        <v>0</v>
      </c>
      <c r="Y42" s="110">
        <f t="shared" si="22"/>
        <v>0.15280734058249817</v>
      </c>
      <c r="Z42" s="110">
        <f t="shared" si="22"/>
        <v>33.688241654621159</v>
      </c>
      <c r="AA42" s="110">
        <f t="shared" si="22"/>
        <v>15.536343997924677</v>
      </c>
      <c r="AB42" s="110">
        <f t="shared" si="22"/>
        <v>1.9078709472667321</v>
      </c>
      <c r="AC42" s="111">
        <f t="shared" si="22"/>
        <v>0.73552411566232778</v>
      </c>
      <c r="AD42" s="110">
        <f t="shared" si="22"/>
        <v>0</v>
      </c>
      <c r="AE42" s="110">
        <f t="shared" si="22"/>
        <v>0</v>
      </c>
      <c r="AF42" s="110">
        <f t="shared" si="22"/>
        <v>0</v>
      </c>
      <c r="AG42" s="110">
        <f t="shared" si="22"/>
        <v>0</v>
      </c>
      <c r="AH42" s="110">
        <f t="shared" si="22"/>
        <v>0.73552411566232778</v>
      </c>
      <c r="AI42" s="214">
        <f t="shared" si="26"/>
        <v>62.304990232423279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856.44976479169088</v>
      </c>
      <c r="C43" s="63">
        <f t="shared" si="23"/>
        <v>884.07164740810708</v>
      </c>
      <c r="D43" s="63">
        <f t="shared" si="23"/>
        <v>994.94286157219767</v>
      </c>
      <c r="E43" s="63">
        <f t="shared" si="23"/>
        <v>25.712119864883693</v>
      </c>
      <c r="F43" s="375">
        <v>0</v>
      </c>
      <c r="G43" s="63">
        <f t="shared" si="20"/>
        <v>0.21527893768579137</v>
      </c>
      <c r="H43" s="63">
        <f t="shared" si="20"/>
        <v>0</v>
      </c>
      <c r="I43" s="154">
        <f t="shared" si="24"/>
        <v>2761.3916725745653</v>
      </c>
      <c r="J43" s="149"/>
      <c r="K43" s="169" t="s">
        <v>139</v>
      </c>
      <c r="L43" s="63">
        <f t="shared" si="21"/>
        <v>856.44976479169088</v>
      </c>
      <c r="M43" s="63">
        <f t="shared" si="21"/>
        <v>884.07164740810708</v>
      </c>
      <c r="N43" s="63">
        <f t="shared" si="21"/>
        <v>994.94286157219767</v>
      </c>
      <c r="O43" s="63">
        <f t="shared" si="21"/>
        <v>25.712119864883693</v>
      </c>
      <c r="P43" s="63">
        <f t="shared" si="21"/>
        <v>10.881998505044162</v>
      </c>
      <c r="Q43" s="63">
        <f t="shared" si="21"/>
        <v>0.21527893768579137</v>
      </c>
      <c r="R43" s="63">
        <f t="shared" si="21"/>
        <v>0</v>
      </c>
      <c r="S43" s="158">
        <f t="shared" si="25"/>
        <v>2772.2736710796094</v>
      </c>
      <c r="T43" s="149"/>
      <c r="U43" s="215" t="s">
        <v>139</v>
      </c>
      <c r="V43" s="105">
        <f t="shared" si="22"/>
        <v>849.56551947135199</v>
      </c>
      <c r="W43" s="105">
        <f t="shared" si="22"/>
        <v>5.3338554517500372</v>
      </c>
      <c r="X43" s="105">
        <f t="shared" si="22"/>
        <v>0.21527893768579137</v>
      </c>
      <c r="Y43" s="105">
        <f t="shared" si="22"/>
        <v>884.07164740810708</v>
      </c>
      <c r="Z43" s="105">
        <f t="shared" si="22"/>
        <v>953.5964785476217</v>
      </c>
      <c r="AA43" s="105">
        <f t="shared" si="22"/>
        <v>10.170865480717332</v>
      </c>
      <c r="AB43" s="105">
        <f t="shared" si="22"/>
        <v>10.881998505044162</v>
      </c>
      <c r="AC43" s="106">
        <f t="shared" si="22"/>
        <v>58.438027277331145</v>
      </c>
      <c r="AD43" s="105">
        <f t="shared" si="22"/>
        <v>1.5503898685888957</v>
      </c>
      <c r="AE43" s="105">
        <f t="shared" si="22"/>
        <v>0</v>
      </c>
      <c r="AF43" s="105">
        <f t="shared" si="22"/>
        <v>0</v>
      </c>
      <c r="AG43" s="105">
        <f t="shared" si="22"/>
        <v>41.34638302457585</v>
      </c>
      <c r="AH43" s="105">
        <f t="shared" si="22"/>
        <v>15.541254384166361</v>
      </c>
      <c r="AI43" s="210">
        <f t="shared" si="26"/>
        <v>2772.2736710796089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253.85180588720763</v>
      </c>
      <c r="C44" s="60">
        <f t="shared" si="23"/>
        <v>229.67104295949878</v>
      </c>
      <c r="D44" s="60">
        <f t="shared" si="23"/>
        <v>491.35541544025079</v>
      </c>
      <c r="E44" s="60">
        <f t="shared" si="23"/>
        <v>3774.4606114691219</v>
      </c>
      <c r="F44" s="375">
        <v>0</v>
      </c>
      <c r="G44" s="60">
        <f t="shared" si="20"/>
        <v>381.43726521378602</v>
      </c>
      <c r="H44" s="60">
        <f t="shared" si="20"/>
        <v>25.512012921357123</v>
      </c>
      <c r="I44" s="162">
        <f t="shared" si="24"/>
        <v>5156.2881538912225</v>
      </c>
      <c r="J44" s="149"/>
      <c r="K44" s="163" t="s">
        <v>25</v>
      </c>
      <c r="L44" s="85">
        <f t="shared" si="21"/>
        <v>253.85180588720763</v>
      </c>
      <c r="M44" s="85">
        <f t="shared" si="21"/>
        <v>229.67104295949878</v>
      </c>
      <c r="N44" s="85">
        <f t="shared" si="21"/>
        <v>491.35541544025079</v>
      </c>
      <c r="O44" s="85">
        <f t="shared" si="21"/>
        <v>3774.4606114691219</v>
      </c>
      <c r="P44" s="85">
        <f t="shared" si="21"/>
        <v>16.133171535587191</v>
      </c>
      <c r="Q44" s="85">
        <f t="shared" si="21"/>
        <v>381.43726521378602</v>
      </c>
      <c r="R44" s="85">
        <f t="shared" si="21"/>
        <v>25.512012921357123</v>
      </c>
      <c r="S44" s="166">
        <f t="shared" si="25"/>
        <v>5172.4213254268097</v>
      </c>
      <c r="T44" s="149"/>
      <c r="U44" s="211" t="s">
        <v>25</v>
      </c>
      <c r="V44" s="110">
        <f t="shared" si="22"/>
        <v>62.163967857180083</v>
      </c>
      <c r="W44" s="110">
        <f t="shared" si="22"/>
        <v>189.93802207413836</v>
      </c>
      <c r="X44" s="110">
        <f t="shared" si="22"/>
        <v>381.43726521378602</v>
      </c>
      <c r="Y44" s="110">
        <f t="shared" si="22"/>
        <v>229.67104295949878</v>
      </c>
      <c r="Z44" s="110">
        <f t="shared" si="22"/>
        <v>478.81763026168738</v>
      </c>
      <c r="AA44" s="110">
        <f t="shared" si="22"/>
        <v>3746.0595946561575</v>
      </c>
      <c r="AB44" s="110">
        <f t="shared" si="22"/>
        <v>16.133171535587191</v>
      </c>
      <c r="AC44" s="111">
        <f t="shared" si="22"/>
        <v>68.200630868774525</v>
      </c>
      <c r="AD44" s="110">
        <f t="shared" si="22"/>
        <v>1.7498159558891533</v>
      </c>
      <c r="AE44" s="110">
        <f t="shared" si="22"/>
        <v>15.3605207546385</v>
      </c>
      <c r="AF44" s="110">
        <f t="shared" si="22"/>
        <v>25.512012921357123</v>
      </c>
      <c r="AG44" s="110">
        <f t="shared" si="22"/>
        <v>12.537785178563416</v>
      </c>
      <c r="AH44" s="110">
        <f t="shared" si="22"/>
        <v>13.040496058326328</v>
      </c>
      <c r="AI44" s="214">
        <f t="shared" si="26"/>
        <v>5172.4213254268097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120.95311820491563</v>
      </c>
      <c r="C45" s="63">
        <f t="shared" si="23"/>
        <v>20.467416938606817</v>
      </c>
      <c r="D45" s="63">
        <f t="shared" si="23"/>
        <v>191.74414802427748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333.16468316779992</v>
      </c>
      <c r="J45" s="149"/>
      <c r="K45" s="169" t="s">
        <v>24</v>
      </c>
      <c r="L45" s="63">
        <f t="shared" si="21"/>
        <v>120.95311820491563</v>
      </c>
      <c r="M45" s="63">
        <f t="shared" si="21"/>
        <v>20.467416938606817</v>
      </c>
      <c r="N45" s="63">
        <f t="shared" si="21"/>
        <v>191.74414802427748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333.16468316779992</v>
      </c>
      <c r="T45" s="149"/>
      <c r="U45" s="215" t="s">
        <v>24</v>
      </c>
      <c r="V45" s="105">
        <f t="shared" si="22"/>
        <v>120.45805316045661</v>
      </c>
      <c r="W45" s="105">
        <f t="shared" si="22"/>
        <v>2.0331735757426032E-2</v>
      </c>
      <c r="X45" s="105">
        <f t="shared" si="22"/>
        <v>0</v>
      </c>
      <c r="Y45" s="105">
        <f t="shared" si="22"/>
        <v>20.467416938606817</v>
      </c>
      <c r="Z45" s="105">
        <f t="shared" si="22"/>
        <v>43.186002738167431</v>
      </c>
      <c r="AA45" s="105">
        <f t="shared" si="22"/>
        <v>0</v>
      </c>
      <c r="AB45" s="105">
        <f t="shared" si="22"/>
        <v>0</v>
      </c>
      <c r="AC45" s="106">
        <f t="shared" si="22"/>
        <v>149.03287859481159</v>
      </c>
      <c r="AD45" s="105">
        <f t="shared" si="22"/>
        <v>0.4747333087015726</v>
      </c>
      <c r="AE45" s="105">
        <f t="shared" si="22"/>
        <v>0</v>
      </c>
      <c r="AF45" s="105">
        <f t="shared" si="22"/>
        <v>0</v>
      </c>
      <c r="AG45" s="105">
        <f t="shared" si="22"/>
        <v>148.55814528611</v>
      </c>
      <c r="AH45" s="105">
        <f t="shared" si="22"/>
        <v>0</v>
      </c>
      <c r="AI45" s="210">
        <f t="shared" si="26"/>
        <v>333.16468316779992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0.94551098288973723</v>
      </c>
      <c r="C46" s="60">
        <f t="shared" si="23"/>
        <v>4.706045839854592E-3</v>
      </c>
      <c r="D46" s="60">
        <f t="shared" si="23"/>
        <v>0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0.95021702872959179</v>
      </c>
      <c r="J46" s="149"/>
      <c r="K46" s="163" t="s">
        <v>60</v>
      </c>
      <c r="L46" s="85">
        <f t="shared" si="21"/>
        <v>0.94551098288973723</v>
      </c>
      <c r="M46" s="85">
        <f t="shared" si="21"/>
        <v>4.706045839854592E-3</v>
      </c>
      <c r="N46" s="85">
        <f t="shared" si="21"/>
        <v>0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0.95021702872959179</v>
      </c>
      <c r="T46" s="149"/>
      <c r="U46" s="211" t="s">
        <v>60</v>
      </c>
      <c r="V46" s="110">
        <f t="shared" si="22"/>
        <v>0.94551098288973723</v>
      </c>
      <c r="W46" s="110">
        <f t="shared" si="22"/>
        <v>0</v>
      </c>
      <c r="X46" s="110">
        <f t="shared" si="22"/>
        <v>0</v>
      </c>
      <c r="Y46" s="110">
        <f t="shared" si="22"/>
        <v>4.706045839854592E-3</v>
      </c>
      <c r="Z46" s="110">
        <f t="shared" si="22"/>
        <v>0</v>
      </c>
      <c r="AA46" s="110">
        <f t="shared" si="22"/>
        <v>0</v>
      </c>
      <c r="AB46" s="110">
        <f t="shared" si="22"/>
        <v>0</v>
      </c>
      <c r="AC46" s="111">
        <f t="shared" si="22"/>
        <v>0</v>
      </c>
      <c r="AD46" s="110">
        <f t="shared" si="22"/>
        <v>0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0.95021702872959179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369.83804106294116</v>
      </c>
      <c r="C47" s="63">
        <f t="shared" si="23"/>
        <v>3704.1110457172235</v>
      </c>
      <c r="D47" s="63">
        <f t="shared" si="23"/>
        <v>2266.5669118814144</v>
      </c>
      <c r="E47" s="63">
        <f t="shared" si="23"/>
        <v>20.896128538320681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6361.4121271998993</v>
      </c>
      <c r="J47" s="149"/>
      <c r="K47" s="169" t="s">
        <v>22</v>
      </c>
      <c r="L47" s="63">
        <f t="shared" si="21"/>
        <v>369.83804106294116</v>
      </c>
      <c r="M47" s="63">
        <f t="shared" si="21"/>
        <v>3704.1110457172235</v>
      </c>
      <c r="N47" s="63">
        <f t="shared" si="21"/>
        <v>2266.5669118814144</v>
      </c>
      <c r="O47" s="63">
        <f t="shared" si="21"/>
        <v>20.896128538320681</v>
      </c>
      <c r="P47" s="63">
        <f t="shared" si="21"/>
        <v>84.364443150829104</v>
      </c>
      <c r="Q47" s="63">
        <f t="shared" si="21"/>
        <v>0</v>
      </c>
      <c r="R47" s="63">
        <f t="shared" si="21"/>
        <v>0</v>
      </c>
      <c r="S47" s="158">
        <f t="shared" si="25"/>
        <v>6445.7765703507284</v>
      </c>
      <c r="T47" s="149"/>
      <c r="U47" s="215" t="s">
        <v>22</v>
      </c>
      <c r="V47" s="105">
        <f t="shared" si="22"/>
        <v>369.83804106294116</v>
      </c>
      <c r="W47" s="105">
        <f t="shared" si="22"/>
        <v>0</v>
      </c>
      <c r="X47" s="105">
        <f t="shared" si="22"/>
        <v>0</v>
      </c>
      <c r="Y47" s="105">
        <f t="shared" si="22"/>
        <v>3704.1110457172235</v>
      </c>
      <c r="Z47" s="105">
        <f t="shared" si="22"/>
        <v>1294.8263702166455</v>
      </c>
      <c r="AA47" s="105">
        <f t="shared" si="22"/>
        <v>0</v>
      </c>
      <c r="AB47" s="105">
        <f t="shared" si="22"/>
        <v>84.364443150829104</v>
      </c>
      <c r="AC47" s="106">
        <f t="shared" si="22"/>
        <v>992.63667020309003</v>
      </c>
      <c r="AD47" s="105">
        <f t="shared" si="22"/>
        <v>0</v>
      </c>
      <c r="AE47" s="105">
        <f t="shared" si="22"/>
        <v>0</v>
      </c>
      <c r="AF47" s="105">
        <f t="shared" si="22"/>
        <v>0</v>
      </c>
      <c r="AG47" s="105">
        <f t="shared" si="22"/>
        <v>971.74054166476935</v>
      </c>
      <c r="AH47" s="105">
        <f t="shared" si="22"/>
        <v>20.896128538320681</v>
      </c>
      <c r="AI47" s="210">
        <f t="shared" si="26"/>
        <v>6445.7765703507293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13.961873592644697</v>
      </c>
      <c r="C48" s="60">
        <f t="shared" si="23"/>
        <v>6.3314909532052931E-4</v>
      </c>
      <c r="D48" s="60">
        <f t="shared" si="23"/>
        <v>756.84725781696568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770.80976455870575</v>
      </c>
      <c r="J48" s="149"/>
      <c r="K48" s="163" t="s">
        <v>21</v>
      </c>
      <c r="L48" s="85">
        <f t="shared" si="21"/>
        <v>13.961873592644697</v>
      </c>
      <c r="M48" s="85">
        <f t="shared" si="21"/>
        <v>6.3314909532052931E-4</v>
      </c>
      <c r="N48" s="85">
        <f t="shared" si="21"/>
        <v>756.84725781696568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770.80976455870575</v>
      </c>
      <c r="T48" s="149"/>
      <c r="U48" s="211" t="s">
        <v>61</v>
      </c>
      <c r="V48" s="110">
        <f t="shared" si="22"/>
        <v>13.961873592644697</v>
      </c>
      <c r="W48" s="110">
        <f t="shared" si="22"/>
        <v>0</v>
      </c>
      <c r="X48" s="110">
        <f t="shared" si="22"/>
        <v>0</v>
      </c>
      <c r="Y48" s="110">
        <f t="shared" si="22"/>
        <v>6.3314909532052931E-4</v>
      </c>
      <c r="Z48" s="110">
        <f t="shared" si="22"/>
        <v>755.22746581446563</v>
      </c>
      <c r="AA48" s="110">
        <f t="shared" si="22"/>
        <v>0</v>
      </c>
      <c r="AB48" s="110">
        <f t="shared" si="22"/>
        <v>0</v>
      </c>
      <c r="AC48" s="111">
        <f t="shared" si="22"/>
        <v>1.6197920025000001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1.6197920025000001</v>
      </c>
      <c r="AH48" s="110">
        <f t="shared" si="22"/>
        <v>0</v>
      </c>
      <c r="AI48" s="214">
        <f t="shared" si="26"/>
        <v>770.80976455870575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2.6210287035534394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2.6210287035534394</v>
      </c>
      <c r="J49" s="149"/>
      <c r="K49" s="171" t="s">
        <v>64</v>
      </c>
      <c r="L49" s="63">
        <f t="shared" ref="L49:R53" si="29">L127+L153+L179+L205+L231+L257+L283+L309+L335+L361+L387+L413+L439</f>
        <v>2.6210287035534394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2.6210287035534394</v>
      </c>
      <c r="T49" s="149"/>
      <c r="U49" s="216" t="s">
        <v>62</v>
      </c>
      <c r="V49" s="105">
        <f t="shared" ref="V49:AH53" si="30">V127+V153+V179+V205+V231+V257+V283+V309+V335+V361+V387+V413+V439</f>
        <v>2.2753659692986767</v>
      </c>
      <c r="W49" s="105">
        <f t="shared" si="30"/>
        <v>2.3153331341624186E-2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0.32250940291313879</v>
      </c>
      <c r="AD49" s="105">
        <f t="shared" si="30"/>
        <v>0.32250940291313879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2.6210287035534394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2.6210287035534394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2.6210287035534394</v>
      </c>
      <c r="J50" s="149"/>
      <c r="K50" s="176" t="s">
        <v>23</v>
      </c>
      <c r="L50" s="88">
        <f t="shared" si="29"/>
        <v>2.6210287035534394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2.6210287035534394</v>
      </c>
      <c r="T50" s="149"/>
      <c r="U50" s="217" t="s">
        <v>65</v>
      </c>
      <c r="V50" s="116">
        <f t="shared" si="30"/>
        <v>2.2753659692986767</v>
      </c>
      <c r="W50" s="116">
        <f t="shared" si="30"/>
        <v>2.3153331341624186E-2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0.32250940291313879</v>
      </c>
      <c r="AD50" s="116">
        <f t="shared" si="30"/>
        <v>0.32250940291313879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2.6210287035534394</v>
      </c>
      <c r="AJ50" s="141" t="str">
        <f t="shared" si="27"/>
        <v/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1820.2856901966072</v>
      </c>
      <c r="C54" s="195">
        <f t="shared" ref="C54:I54" si="32">SUM(C33:C49)</f>
        <v>4873.5951003736664</v>
      </c>
      <c r="D54" s="195">
        <f t="shared" si="32"/>
        <v>5254.6568317099236</v>
      </c>
      <c r="E54" s="195">
        <f t="shared" si="32"/>
        <v>4334.3682128740147</v>
      </c>
      <c r="F54" s="195">
        <f t="shared" si="32"/>
        <v>0</v>
      </c>
      <c r="G54" s="195">
        <f t="shared" si="32"/>
        <v>381.65254415147183</v>
      </c>
      <c r="H54" s="195">
        <f t="shared" si="32"/>
        <v>25.512012921357123</v>
      </c>
      <c r="I54" s="195">
        <f t="shared" si="32"/>
        <v>16690.07039222704</v>
      </c>
      <c r="J54" s="149"/>
      <c r="K54" s="196" t="s">
        <v>26</v>
      </c>
      <c r="L54" s="195">
        <f>SUM(L33:L49)</f>
        <v>1820.2856901966072</v>
      </c>
      <c r="M54" s="195">
        <f t="shared" ref="M54:S54" si="33">SUM(M33:M49)</f>
        <v>4873.5951003736664</v>
      </c>
      <c r="N54" s="195">
        <f t="shared" si="33"/>
        <v>5254.6568317099236</v>
      </c>
      <c r="O54" s="195">
        <f t="shared" si="33"/>
        <v>4334.3682128740147</v>
      </c>
      <c r="P54" s="195">
        <f t="shared" si="33"/>
        <v>1160.8040652798409</v>
      </c>
      <c r="Q54" s="195">
        <f t="shared" si="33"/>
        <v>381.65254415147183</v>
      </c>
      <c r="R54" s="197">
        <f t="shared" si="33"/>
        <v>25.512012921357123</v>
      </c>
      <c r="S54" s="198">
        <f t="shared" si="33"/>
        <v>17850.874457506881</v>
      </c>
      <c r="T54" s="149" t="str">
        <f>IF(ABS(S54-AI54)&gt;0.01,S54-AI54,"")</f>
        <v/>
      </c>
      <c r="U54" s="224" t="s">
        <v>63</v>
      </c>
      <c r="V54" s="225">
        <f>SUM(V33:V49)</f>
        <v>1620.3140616545395</v>
      </c>
      <c r="W54" s="225">
        <f t="shared" ref="W54:AH54" si="34">SUM(W33:W49)</f>
        <v>195.31536259298744</v>
      </c>
      <c r="X54" s="225">
        <f t="shared" si="34"/>
        <v>381.65254415147183</v>
      </c>
      <c r="Y54" s="225">
        <f t="shared" si="34"/>
        <v>4873.5951003736664</v>
      </c>
      <c r="Z54" s="225">
        <f t="shared" si="34"/>
        <v>4078.3077374825193</v>
      </c>
      <c r="AA54" s="225">
        <f t="shared" si="34"/>
        <v>4209.4587546772982</v>
      </c>
      <c r="AB54" s="225">
        <f t="shared" si="34"/>
        <v>1160.8040652798409</v>
      </c>
      <c r="AC54" s="225">
        <f t="shared" si="34"/>
        <v>1331.426831294558</v>
      </c>
      <c r="AD54" s="226">
        <f t="shared" si="34"/>
        <v>4.6562659490802032</v>
      </c>
      <c r="AE54" s="226">
        <f t="shared" si="34"/>
        <v>15.3605207546385</v>
      </c>
      <c r="AF54" s="226">
        <f t="shared" si="34"/>
        <v>25.512012921357123</v>
      </c>
      <c r="AG54" s="226">
        <f t="shared" si="34"/>
        <v>1176.3490942274045</v>
      </c>
      <c r="AH54" s="226">
        <f t="shared" si="34"/>
        <v>109.54893744207766</v>
      </c>
      <c r="AI54" s="227">
        <f>SUM(V54:AC54)</f>
        <v>17850.874457506878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0.10906399118869847</v>
      </c>
      <c r="C55" s="78">
        <f t="shared" ref="C55:H55" si="35">IF($I54=0,"-",C54/$I54)</f>
        <v>0.29200566479596241</v>
      </c>
      <c r="D55" s="78">
        <f t="shared" si="35"/>
        <v>0.31483730794551601</v>
      </c>
      <c r="E55" s="78">
        <f t="shared" si="35"/>
        <v>0.25969741954429576</v>
      </c>
      <c r="F55" s="78">
        <f t="shared" si="35"/>
        <v>0</v>
      </c>
      <c r="G55" s="78">
        <f t="shared" si="35"/>
        <v>2.2867042210272307E-2</v>
      </c>
      <c r="H55" s="79">
        <f t="shared" si="35"/>
        <v>1.5285743152550553E-3</v>
      </c>
      <c r="I55" s="80">
        <f>SUM(B55:H55)</f>
        <v>1.0000000000000002</v>
      </c>
      <c r="K55" s="55" t="s">
        <v>91</v>
      </c>
      <c r="L55" s="96">
        <f>IF($S54=0,"-",L54/$S54)</f>
        <v>0.10197179384851464</v>
      </c>
      <c r="M55" s="96">
        <f t="shared" ref="M55:R55" si="36">IF($S54=0,"-",M54/$S54)</f>
        <v>0.27301716293927319</v>
      </c>
      <c r="N55" s="96">
        <f t="shared" si="36"/>
        <v>0.29436411332220014</v>
      </c>
      <c r="O55" s="96">
        <f t="shared" si="36"/>
        <v>0.24280985355601276</v>
      </c>
      <c r="P55" s="96">
        <f t="shared" si="36"/>
        <v>6.5027854408089489E-2</v>
      </c>
      <c r="Q55" s="96">
        <f t="shared" si="36"/>
        <v>2.1380047518679085E-2</v>
      </c>
      <c r="R55" s="97">
        <f t="shared" si="36"/>
        <v>1.4291744072307045E-3</v>
      </c>
      <c r="S55" s="98">
        <f>SUM(L55:R55)</f>
        <v>0.99999999999999989</v>
      </c>
      <c r="U55" s="127" t="s">
        <v>91</v>
      </c>
      <c r="V55" s="128">
        <f>+V54/$AI54</f>
        <v>9.0769450287245979E-2</v>
      </c>
      <c r="W55" s="128">
        <f t="shared" ref="W55:AH55" si="37">+W54/$AI54</f>
        <v>1.0941501104493564E-2</v>
      </c>
      <c r="X55" s="128">
        <f t="shared" si="37"/>
        <v>2.1380047518679089E-2</v>
      </c>
      <c r="Y55" s="128">
        <f t="shared" si="37"/>
        <v>0.27301716293927325</v>
      </c>
      <c r="Z55" s="128">
        <f t="shared" si="37"/>
        <v>0.22846543160620669</v>
      </c>
      <c r="AA55" s="128">
        <f t="shared" si="37"/>
        <v>0.23581246760194893</v>
      </c>
      <c r="AB55" s="128">
        <f t="shared" si="37"/>
        <v>6.5027854408089503E-2</v>
      </c>
      <c r="AC55" s="128">
        <f t="shared" si="37"/>
        <v>7.4586084534063221E-2</v>
      </c>
      <c r="AD55" s="128">
        <f t="shared" si="37"/>
        <v>2.608424567751128E-4</v>
      </c>
      <c r="AE55" s="128">
        <f t="shared" si="37"/>
        <v>8.6049122081965554E-4</v>
      </c>
      <c r="AF55" s="128">
        <f t="shared" si="37"/>
        <v>1.429174407230705E-3</v>
      </c>
      <c r="AG55" s="128">
        <f t="shared" si="37"/>
        <v>6.5898681715993543E-2</v>
      </c>
      <c r="AH55" s="128">
        <f t="shared" si="37"/>
        <v>6.1368947332442157E-3</v>
      </c>
      <c r="AI55" s="129">
        <f>SUM(V55:AC55)</f>
        <v>1.0000000000000002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5.5793317602388655E-2</v>
      </c>
      <c r="G59" s="381"/>
      <c r="H59" s="383"/>
      <c r="I59" s="154">
        <f>SUM(B59:H59)</f>
        <v>5.5793317602388655E-2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16561.242212762059</v>
      </c>
      <c r="G65" s="384"/>
      <c r="H65" s="386"/>
      <c r="I65" s="154">
        <f t="shared" si="39"/>
        <v>16561.242212762059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9353.1673354213926</v>
      </c>
      <c r="Q65" s="384"/>
      <c r="R65" s="391"/>
      <c r="S65" s="158">
        <f t="shared" si="41"/>
        <v>9353.1673354213926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3882.4709032140158</v>
      </c>
      <c r="G66" s="384"/>
      <c r="H66" s="386"/>
      <c r="I66" s="162">
        <f t="shared" si="39"/>
        <v>3882.4709032140158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1553.6907584315306</v>
      </c>
      <c r="Q66" s="384"/>
      <c r="R66" s="391"/>
      <c r="S66" s="166">
        <f t="shared" si="41"/>
        <v>1553.6907584315306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2267.5443699663701</v>
      </c>
      <c r="G67" s="384"/>
      <c r="H67" s="386"/>
      <c r="I67" s="154">
        <f t="shared" si="39"/>
        <v>2267.5443699663701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10.726270098548733</v>
      </c>
      <c r="G68" s="384"/>
      <c r="H68" s="386"/>
      <c r="I68" s="162">
        <f t="shared" si="39"/>
        <v>10.726270098548733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8.8183991512820015</v>
      </c>
      <c r="Q68" s="384"/>
      <c r="R68" s="391"/>
      <c r="S68" s="166">
        <f t="shared" si="41"/>
        <v>8.8183991512820015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76.580312528486743</v>
      </c>
      <c r="G69" s="384"/>
      <c r="H69" s="386"/>
      <c r="I69" s="154">
        <f t="shared" si="39"/>
        <v>76.580312528486743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65.698314023442563</v>
      </c>
      <c r="Q69" s="384"/>
      <c r="R69" s="391"/>
      <c r="S69" s="158">
        <f t="shared" si="41"/>
        <v>65.698314023442563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968.48897573366003</v>
      </c>
      <c r="G70" s="384"/>
      <c r="H70" s="386"/>
      <c r="I70" s="162">
        <f t="shared" si="39"/>
        <v>968.48897573366003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-2.6321487849555181E-14</v>
      </c>
      <c r="Q70" s="384"/>
      <c r="R70" s="391"/>
      <c r="S70" s="166">
        <f t="shared" si="41"/>
        <v>-2.6321487849555181E-14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1293.5489253834528</v>
      </c>
      <c r="G73" s="384"/>
      <c r="H73" s="386"/>
      <c r="I73" s="154">
        <f t="shared" si="39"/>
        <v>1293.5489253834528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739.84567717371613</v>
      </c>
      <c r="Q73" s="384"/>
      <c r="R73" s="391"/>
      <c r="S73" s="158">
        <f t="shared" si="41"/>
        <v>739.84567717371613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25060.657763004197</v>
      </c>
      <c r="G80" s="195">
        <f t="shared" si="42"/>
        <v>0</v>
      </c>
      <c r="H80" s="197">
        <f t="shared" si="42"/>
        <v>0</v>
      </c>
      <c r="I80" s="195">
        <f t="shared" si="42"/>
        <v>25060.657763004197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11721.220484201363</v>
      </c>
      <c r="Q80" s="195">
        <f t="shared" si="43"/>
        <v>0</v>
      </c>
      <c r="R80" s="197">
        <f t="shared" si="43"/>
        <v>0</v>
      </c>
      <c r="S80" s="198">
        <f t="shared" si="43"/>
        <v>11721.220484201363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1.0712863767100289</v>
      </c>
      <c r="C85" s="57">
        <f t="shared" si="46"/>
        <v>0</v>
      </c>
      <c r="D85" s="57">
        <f t="shared" si="46"/>
        <v>1.323193940554825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2.3944803172648541</v>
      </c>
      <c r="J85" s="149"/>
      <c r="K85" s="203" t="s">
        <v>7</v>
      </c>
      <c r="L85" s="57">
        <f t="shared" ref="L85:R100" si="47">L579+L605+L631</f>
        <v>1.0712863767100289</v>
      </c>
      <c r="M85" s="57">
        <f t="shared" si="47"/>
        <v>0</v>
      </c>
      <c r="N85" s="57">
        <f t="shared" si="47"/>
        <v>1.323193940554825</v>
      </c>
      <c r="O85" s="57">
        <f t="shared" si="47"/>
        <v>0</v>
      </c>
      <c r="P85" s="57">
        <f t="shared" si="47"/>
        <v>5.5793317602388655E-2</v>
      </c>
      <c r="Q85" s="57">
        <f t="shared" si="47"/>
        <v>0</v>
      </c>
      <c r="R85" s="57">
        <f t="shared" si="47"/>
        <v>0</v>
      </c>
      <c r="S85" s="205">
        <f>SUM(L85:R85)</f>
        <v>2.4502736348672429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5.1655700955447408</v>
      </c>
      <c r="C86" s="60">
        <f t="shared" si="46"/>
        <v>0</v>
      </c>
      <c r="D86" s="60">
        <f t="shared" si="46"/>
        <v>0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5.1655700955447408</v>
      </c>
      <c r="J86" s="149"/>
      <c r="K86" s="163" t="s">
        <v>8</v>
      </c>
      <c r="L86" s="85">
        <f t="shared" si="47"/>
        <v>5.1655700955447408</v>
      </c>
      <c r="M86" s="85">
        <f t="shared" si="47"/>
        <v>0</v>
      </c>
      <c r="N86" s="85">
        <f t="shared" si="47"/>
        <v>0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5.1655700955447408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1.260920328331717</v>
      </c>
      <c r="C87" s="63">
        <f t="shared" si="46"/>
        <v>0</v>
      </c>
      <c r="D87" s="63">
        <f t="shared" si="46"/>
        <v>9.091985486376955E-5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1.2610112481865807</v>
      </c>
      <c r="J87" s="149"/>
      <c r="K87" s="169" t="s">
        <v>10</v>
      </c>
      <c r="L87" s="63">
        <f t="shared" si="47"/>
        <v>1.260920328331717</v>
      </c>
      <c r="M87" s="63">
        <f t="shared" si="47"/>
        <v>0</v>
      </c>
      <c r="N87" s="63">
        <f t="shared" si="47"/>
        <v>9.091985486376955E-5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1.2610112481865807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56.834142746615512</v>
      </c>
      <c r="C89" s="63">
        <f t="shared" si="46"/>
        <v>6.0147295198876751</v>
      </c>
      <c r="D89" s="63">
        <f t="shared" si="46"/>
        <v>1.8896796076736546</v>
      </c>
      <c r="E89" s="63">
        <f t="shared" si="46"/>
        <v>2.8770031899374757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67.615555064114318</v>
      </c>
      <c r="J89" s="149"/>
      <c r="K89" s="169" t="s">
        <v>16</v>
      </c>
      <c r="L89" s="63">
        <f t="shared" si="47"/>
        <v>56.834142746615512</v>
      </c>
      <c r="M89" s="63">
        <f t="shared" si="47"/>
        <v>6.0147295198876751</v>
      </c>
      <c r="N89" s="63">
        <f t="shared" si="47"/>
        <v>1.8896796076736546</v>
      </c>
      <c r="O89" s="63">
        <f t="shared" si="47"/>
        <v>2.8770031899374757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67.615555064114318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3765.3161581108998</v>
      </c>
      <c r="C90" s="60">
        <f t="shared" si="46"/>
        <v>9.5227967438418215</v>
      </c>
      <c r="D90" s="60">
        <f t="shared" si="46"/>
        <v>393.44071025275349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4168.279665107495</v>
      </c>
      <c r="J90" s="149"/>
      <c r="K90" s="163" t="s">
        <v>15</v>
      </c>
      <c r="L90" s="85">
        <f t="shared" si="47"/>
        <v>3765.3161581108998</v>
      </c>
      <c r="M90" s="85">
        <f t="shared" si="47"/>
        <v>9.5227967438418215</v>
      </c>
      <c r="N90" s="85">
        <f t="shared" si="47"/>
        <v>393.44071025275349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4168.279665107495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0.24198746241232216</v>
      </c>
      <c r="D91" s="63">
        <f t="shared" si="46"/>
        <v>0.29254339753662512</v>
      </c>
      <c r="E91" s="63">
        <f t="shared" si="46"/>
        <v>148.21202719319413</v>
      </c>
      <c r="F91" s="63">
        <f t="shared" si="46"/>
        <v>463.84354113732292</v>
      </c>
      <c r="G91" s="63">
        <f t="shared" si="46"/>
        <v>0</v>
      </c>
      <c r="H91" s="63">
        <f t="shared" si="46"/>
        <v>0</v>
      </c>
      <c r="I91" s="154">
        <f t="shared" si="48"/>
        <v>612.59009919046593</v>
      </c>
      <c r="J91" s="149"/>
      <c r="K91" s="169" t="s">
        <v>58</v>
      </c>
      <c r="L91" s="63">
        <f t="shared" si="47"/>
        <v>0</v>
      </c>
      <c r="M91" s="63">
        <f t="shared" si="47"/>
        <v>0.24198746241232216</v>
      </c>
      <c r="N91" s="63">
        <f t="shared" si="47"/>
        <v>0.29254339753662512</v>
      </c>
      <c r="O91" s="63">
        <f t="shared" si="47"/>
        <v>148.21202719319413</v>
      </c>
      <c r="P91" s="63">
        <f t="shared" si="47"/>
        <v>6644.9153210110417</v>
      </c>
      <c r="Q91" s="63">
        <f t="shared" si="47"/>
        <v>0</v>
      </c>
      <c r="R91" s="63">
        <f t="shared" si="47"/>
        <v>0</v>
      </c>
      <c r="S91" s="158">
        <f t="shared" si="49"/>
        <v>6793.6618790641851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4.1533149561397156E-2</v>
      </c>
      <c r="E92" s="60">
        <f t="shared" si="46"/>
        <v>10.395559323510646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10.437092473072044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4.1533149561397156E-2</v>
      </c>
      <c r="O92" s="85">
        <f t="shared" si="47"/>
        <v>10.395559323510646</v>
      </c>
      <c r="P92" s="85">
        <f t="shared" si="47"/>
        <v>2308.2666611083146</v>
      </c>
      <c r="Q92" s="85">
        <f t="shared" si="47"/>
        <v>0</v>
      </c>
      <c r="R92" s="85">
        <f t="shared" si="47"/>
        <v>0</v>
      </c>
      <c r="S92" s="166">
        <f t="shared" si="49"/>
        <v>2318.7037535813865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2267.5443699663701</v>
      </c>
      <c r="Q93" s="63">
        <f t="shared" si="47"/>
        <v>0</v>
      </c>
      <c r="R93" s="63">
        <f t="shared" si="47"/>
        <v>0</v>
      </c>
      <c r="S93" s="158">
        <f t="shared" si="49"/>
        <v>2267.5443699663701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135.98371585355443</v>
      </c>
      <c r="C94" s="60">
        <f t="shared" si="46"/>
        <v>0.1013722629032084</v>
      </c>
      <c r="D94" s="60">
        <f t="shared" si="46"/>
        <v>7.8086215576198894</v>
      </c>
      <c r="E94" s="60">
        <f t="shared" si="46"/>
        <v>0.64894017882005117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144.54264985289757</v>
      </c>
      <c r="J94" s="149"/>
      <c r="K94" s="163" t="s">
        <v>17</v>
      </c>
      <c r="L94" s="85">
        <f t="shared" si="47"/>
        <v>135.98371585355443</v>
      </c>
      <c r="M94" s="85">
        <f t="shared" si="47"/>
        <v>0.1013722629032084</v>
      </c>
      <c r="N94" s="85">
        <f t="shared" si="47"/>
        <v>7.8086215576198894</v>
      </c>
      <c r="O94" s="85">
        <f t="shared" si="47"/>
        <v>0.64894017882005117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144.54264985289757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2609.7252575471362</v>
      </c>
      <c r="C95" s="63">
        <f t="shared" si="46"/>
        <v>69.24215385305672</v>
      </c>
      <c r="D95" s="63">
        <f t="shared" si="46"/>
        <v>282.244580766458</v>
      </c>
      <c r="E95" s="63">
        <f t="shared" si="46"/>
        <v>10.633611297945814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2971.8456034645965</v>
      </c>
      <c r="J95" s="149"/>
      <c r="K95" s="169" t="s">
        <v>139</v>
      </c>
      <c r="L95" s="63">
        <f t="shared" si="47"/>
        <v>2609.7252575471362</v>
      </c>
      <c r="M95" s="63">
        <f t="shared" si="47"/>
        <v>69.24215385305672</v>
      </c>
      <c r="N95" s="63">
        <f t="shared" si="47"/>
        <v>282.244580766458</v>
      </c>
      <c r="O95" s="63">
        <f t="shared" si="47"/>
        <v>10.633611297945814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2971.8456034645965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1484.2530229761342</v>
      </c>
      <c r="C96" s="60">
        <f t="shared" si="46"/>
        <v>0.10509643095476116</v>
      </c>
      <c r="D96" s="60">
        <f t="shared" si="46"/>
        <v>1998.6714325321359</v>
      </c>
      <c r="E96" s="60">
        <f t="shared" si="46"/>
        <v>1814.9293452079069</v>
      </c>
      <c r="F96" s="60">
        <f t="shared" si="46"/>
        <v>0</v>
      </c>
      <c r="G96" s="60">
        <f t="shared" si="46"/>
        <v>1262.097602269376</v>
      </c>
      <c r="H96" s="60">
        <f t="shared" si="46"/>
        <v>0.79059695047449929</v>
      </c>
      <c r="I96" s="162">
        <f t="shared" si="48"/>
        <v>6560.8470963669815</v>
      </c>
      <c r="J96" s="149"/>
      <c r="K96" s="163" t="s">
        <v>25</v>
      </c>
      <c r="L96" s="85">
        <f t="shared" si="47"/>
        <v>1484.2530229761342</v>
      </c>
      <c r="M96" s="85">
        <f t="shared" si="47"/>
        <v>0.10509643095476116</v>
      </c>
      <c r="N96" s="85">
        <f t="shared" si="47"/>
        <v>1998.6714325321359</v>
      </c>
      <c r="O96" s="85">
        <f t="shared" si="47"/>
        <v>1814.9293452079069</v>
      </c>
      <c r="P96" s="85">
        <f t="shared" si="47"/>
        <v>952.35580419807286</v>
      </c>
      <c r="Q96" s="85">
        <f t="shared" si="47"/>
        <v>1262.097602269376</v>
      </c>
      <c r="R96" s="85">
        <f t="shared" si="47"/>
        <v>0.79059695047449929</v>
      </c>
      <c r="S96" s="166">
        <f t="shared" si="49"/>
        <v>7513.2029005650547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4289.3499297173985</v>
      </c>
      <c r="C97" s="63">
        <f t="shared" si="46"/>
        <v>10.286290550744155</v>
      </c>
      <c r="D97" s="63">
        <f t="shared" si="46"/>
        <v>296.85063899095627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4596.4868592590992</v>
      </c>
      <c r="J97" s="149"/>
      <c r="K97" s="169" t="s">
        <v>24</v>
      </c>
      <c r="L97" s="63">
        <f t="shared" si="47"/>
        <v>4289.3499297173985</v>
      </c>
      <c r="M97" s="63">
        <f t="shared" si="47"/>
        <v>10.286290550744155</v>
      </c>
      <c r="N97" s="63">
        <f t="shared" si="47"/>
        <v>296.85063899095627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4596.4868592590992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3078.3010729261555</v>
      </c>
      <c r="C98" s="60">
        <f t="shared" si="46"/>
        <v>5.7340075744996328</v>
      </c>
      <c r="D98" s="60">
        <f t="shared" si="46"/>
        <v>374.51816563421642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3458.5532461348716</v>
      </c>
      <c r="J98" s="149"/>
      <c r="K98" s="163" t="s">
        <v>60</v>
      </c>
      <c r="L98" s="85">
        <f t="shared" si="47"/>
        <v>3078.3010729261555</v>
      </c>
      <c r="M98" s="85">
        <f t="shared" si="47"/>
        <v>5.7340075744996328</v>
      </c>
      <c r="N98" s="85">
        <f t="shared" si="47"/>
        <v>374.51816563421642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3458.5532461348716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1425.2604850203991</v>
      </c>
      <c r="C99" s="63">
        <f t="shared" si="46"/>
        <v>0</v>
      </c>
      <c r="D99" s="63">
        <f t="shared" si="46"/>
        <v>225.59699589844553</v>
      </c>
      <c r="E99" s="63">
        <f t="shared" si="46"/>
        <v>0.85366776596652183</v>
      </c>
      <c r="F99" s="63">
        <f t="shared" si="46"/>
        <v>34.414505702644455</v>
      </c>
      <c r="G99" s="63">
        <f t="shared" si="46"/>
        <v>0</v>
      </c>
      <c r="H99" s="63">
        <f t="shared" si="46"/>
        <v>0</v>
      </c>
      <c r="I99" s="154">
        <f t="shared" si="48"/>
        <v>1686.1256543874556</v>
      </c>
      <c r="J99" s="149"/>
      <c r="K99" s="169" t="s">
        <v>22</v>
      </c>
      <c r="L99" s="63">
        <f t="shared" si="47"/>
        <v>1425.2604850203991</v>
      </c>
      <c r="M99" s="63">
        <f t="shared" si="47"/>
        <v>0</v>
      </c>
      <c r="N99" s="63">
        <f t="shared" si="47"/>
        <v>225.59699589844553</v>
      </c>
      <c r="O99" s="63">
        <f t="shared" si="47"/>
        <v>0.85366776596652183</v>
      </c>
      <c r="P99" s="63">
        <f t="shared" si="47"/>
        <v>503.75331076155197</v>
      </c>
      <c r="Q99" s="63">
        <f t="shared" si="47"/>
        <v>0</v>
      </c>
      <c r="R99" s="63">
        <f t="shared" si="47"/>
        <v>0</v>
      </c>
      <c r="S99" s="158">
        <f t="shared" si="49"/>
        <v>2155.464459446363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1164.3620029182071</v>
      </c>
      <c r="C101" s="63">
        <f t="shared" si="50"/>
        <v>0</v>
      </c>
      <c r="D101" s="63">
        <f t="shared" si="50"/>
        <v>301.93631336022889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1466.298316278436</v>
      </c>
      <c r="J101" s="149"/>
      <c r="K101" s="171" t="s">
        <v>64</v>
      </c>
      <c r="L101" s="63">
        <f t="shared" ref="L101:R105" si="51">L595+L621+L647</f>
        <v>1164.3620029182071</v>
      </c>
      <c r="M101" s="63">
        <f t="shared" si="51"/>
        <v>0</v>
      </c>
      <c r="N101" s="63">
        <f t="shared" si="51"/>
        <v>301.93631336022889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1466.298316278436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1164.3620029182071</v>
      </c>
      <c r="C102" s="65">
        <f t="shared" si="50"/>
        <v>0</v>
      </c>
      <c r="D102" s="65">
        <f t="shared" si="50"/>
        <v>301.93631336022889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1466.298316278436</v>
      </c>
      <c r="J102" s="149"/>
      <c r="K102" s="176" t="s">
        <v>23</v>
      </c>
      <c r="L102" s="88">
        <f t="shared" si="51"/>
        <v>1164.3620029182071</v>
      </c>
      <c r="M102" s="88">
        <f t="shared" si="51"/>
        <v>0</v>
      </c>
      <c r="N102" s="88">
        <f t="shared" si="51"/>
        <v>301.93631336022889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1466.298316278436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18016.883564617085</v>
      </c>
      <c r="C106" s="195">
        <f t="shared" ref="C106:I106" si="52">SUM(C85:C101)</f>
        <v>101.24843439830029</v>
      </c>
      <c r="D106" s="195">
        <f t="shared" si="52"/>
        <v>3884.614500007996</v>
      </c>
      <c r="E106" s="195">
        <f t="shared" si="52"/>
        <v>1988.5501541572814</v>
      </c>
      <c r="F106" s="195">
        <f t="shared" si="52"/>
        <v>498.25804683996739</v>
      </c>
      <c r="G106" s="195">
        <f t="shared" si="52"/>
        <v>1262.097602269376</v>
      </c>
      <c r="H106" s="195">
        <f t="shared" si="52"/>
        <v>0.79059695047449929</v>
      </c>
      <c r="I106" s="195">
        <f t="shared" si="52"/>
        <v>25752.442899240479</v>
      </c>
      <c r="J106" s="149"/>
      <c r="K106" s="196" t="s">
        <v>26</v>
      </c>
      <c r="L106" s="195">
        <f>SUM(L85:L101)</f>
        <v>18016.883564617085</v>
      </c>
      <c r="M106" s="195">
        <f t="shared" ref="M106:S106" si="53">SUM(M85:M101)</f>
        <v>101.24843439830029</v>
      </c>
      <c r="N106" s="195">
        <f t="shared" si="53"/>
        <v>3884.614500007996</v>
      </c>
      <c r="O106" s="195">
        <f t="shared" si="53"/>
        <v>1988.5501541572814</v>
      </c>
      <c r="P106" s="195">
        <f t="shared" si="53"/>
        <v>12676.891260362954</v>
      </c>
      <c r="Q106" s="195">
        <f t="shared" si="53"/>
        <v>1262.097602269376</v>
      </c>
      <c r="R106" s="197">
        <f t="shared" si="53"/>
        <v>0.79059695047449929</v>
      </c>
      <c r="S106" s="198">
        <f t="shared" si="53"/>
        <v>37931.076112763469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0.69961842591439971</v>
      </c>
      <c r="C107" s="78">
        <f t="shared" ref="C107:H107" si="54">IF($I106=0,"-",C106/$I106)</f>
        <v>3.9316050440125986E-3</v>
      </c>
      <c r="D107" s="78">
        <f t="shared" si="54"/>
        <v>0.15084450493520229</v>
      </c>
      <c r="E107" s="78">
        <f t="shared" si="54"/>
        <v>7.7217923050551834E-2</v>
      </c>
      <c r="F107" s="78">
        <f t="shared" si="54"/>
        <v>1.9347991520239916E-2</v>
      </c>
      <c r="G107" s="78">
        <f t="shared" si="54"/>
        <v>4.9008849653894362E-2</v>
      </c>
      <c r="H107" s="79">
        <f t="shared" si="54"/>
        <v>3.069988169929372E-5</v>
      </c>
      <c r="I107" s="80">
        <f>SUM(B107:H107)</f>
        <v>1</v>
      </c>
      <c r="K107" s="55" t="s">
        <v>91</v>
      </c>
      <c r="L107" s="96">
        <f t="shared" ref="L107:R107" si="55">IF($S106=0,"-",L106/$S106)</f>
        <v>0.47499004539326961</v>
      </c>
      <c r="M107" s="96">
        <f t="shared" si="55"/>
        <v>2.6692739772872171E-3</v>
      </c>
      <c r="N107" s="96">
        <f t="shared" si="55"/>
        <v>0.10241245169157903</v>
      </c>
      <c r="O107" s="96">
        <f t="shared" si="55"/>
        <v>5.2425355617267924E-2</v>
      </c>
      <c r="P107" s="96">
        <f t="shared" si="55"/>
        <v>0.33420858460952796</v>
      </c>
      <c r="Q107" s="96">
        <f t="shared" si="55"/>
        <v>3.3273445723431279E-2</v>
      </c>
      <c r="R107" s="97">
        <f t="shared" si="55"/>
        <v>2.0842987636948967E-5</v>
      </c>
      <c r="S107" s="98">
        <f>SUM(L107:R107)</f>
        <v>1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0</v>
      </c>
      <c r="F117" s="375"/>
      <c r="G117" s="156">
        <v>0</v>
      </c>
      <c r="H117" s="168">
        <v>0</v>
      </c>
      <c r="I117" s="154">
        <f t="shared" si="56"/>
        <v>0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0</v>
      </c>
      <c r="P117" s="156">
        <v>0</v>
      </c>
      <c r="Q117" s="156">
        <v>0</v>
      </c>
      <c r="R117" s="157">
        <v>0</v>
      </c>
      <c r="S117" s="158">
        <f t="shared" si="57"/>
        <v>0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</v>
      </c>
      <c r="AB117" s="207">
        <v>0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58"/>
        <v>0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</v>
      </c>
      <c r="C121" s="156">
        <v>0</v>
      </c>
      <c r="D121" s="156">
        <v>0</v>
      </c>
      <c r="E121" s="156">
        <v>0</v>
      </c>
      <c r="F121" s="375"/>
      <c r="G121" s="156">
        <v>0</v>
      </c>
      <c r="H121" s="168">
        <v>0</v>
      </c>
      <c r="I121" s="154">
        <f t="shared" si="56"/>
        <v>0</v>
      </c>
      <c r="J121" s="149"/>
      <c r="K121" s="169" t="s">
        <v>139</v>
      </c>
      <c r="L121" s="156">
        <v>0</v>
      </c>
      <c r="M121" s="156">
        <v>0</v>
      </c>
      <c r="N121" s="156">
        <v>0</v>
      </c>
      <c r="O121" s="156">
        <v>0</v>
      </c>
      <c r="P121" s="156">
        <v>2.2172471893614656E-3</v>
      </c>
      <c r="Q121" s="156">
        <v>0</v>
      </c>
      <c r="R121" s="157">
        <v>0</v>
      </c>
      <c r="S121" s="158">
        <f t="shared" si="57"/>
        <v>2.2172471893614656E-3</v>
      </c>
      <c r="U121" s="215" t="s">
        <v>139</v>
      </c>
      <c r="V121" s="207">
        <v>0</v>
      </c>
      <c r="W121" s="207">
        <v>0</v>
      </c>
      <c r="X121" s="207">
        <v>0</v>
      </c>
      <c r="Y121" s="207">
        <v>0</v>
      </c>
      <c r="Z121" s="207">
        <v>0</v>
      </c>
      <c r="AA121" s="207">
        <v>0</v>
      </c>
      <c r="AB121" s="207">
        <v>2.2172471893614656E-3</v>
      </c>
      <c r="AC121" s="208">
        <v>0</v>
      </c>
      <c r="AD121" s="207">
        <v>0</v>
      </c>
      <c r="AE121" s="207">
        <v>0</v>
      </c>
      <c r="AF121" s="207">
        <v>0</v>
      </c>
      <c r="AG121" s="207">
        <v>0</v>
      </c>
      <c r="AH121" s="207">
        <v>0</v>
      </c>
      <c r="AI121" s="210">
        <f t="shared" si="58"/>
        <v>2.2172471893614656E-3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</v>
      </c>
      <c r="C122" s="160">
        <v>0</v>
      </c>
      <c r="D122" s="160">
        <v>0</v>
      </c>
      <c r="E122" s="160">
        <v>0</v>
      </c>
      <c r="F122" s="375"/>
      <c r="G122" s="160">
        <v>0</v>
      </c>
      <c r="H122" s="161">
        <v>0</v>
      </c>
      <c r="I122" s="162">
        <f t="shared" si="56"/>
        <v>0</v>
      </c>
      <c r="J122" s="149"/>
      <c r="K122" s="163" t="s">
        <v>25</v>
      </c>
      <c r="L122" s="164">
        <v>0</v>
      </c>
      <c r="M122" s="164">
        <v>0</v>
      </c>
      <c r="N122" s="164">
        <v>0</v>
      </c>
      <c r="O122" s="164">
        <v>0</v>
      </c>
      <c r="P122" s="164">
        <v>8.5584912086571552E-5</v>
      </c>
      <c r="Q122" s="164">
        <v>0</v>
      </c>
      <c r="R122" s="165">
        <v>0</v>
      </c>
      <c r="S122" s="166">
        <f t="shared" si="57"/>
        <v>8.5584912086571552E-5</v>
      </c>
      <c r="U122" s="211" t="s">
        <v>25</v>
      </c>
      <c r="V122" s="212">
        <v>0</v>
      </c>
      <c r="W122" s="212">
        <v>0</v>
      </c>
      <c r="X122" s="212">
        <v>0</v>
      </c>
      <c r="Y122" s="212">
        <v>0</v>
      </c>
      <c r="Z122" s="212">
        <v>0</v>
      </c>
      <c r="AA122" s="212">
        <v>0</v>
      </c>
      <c r="AB122" s="212">
        <v>8.5584912086571552E-5</v>
      </c>
      <c r="AC122" s="213">
        <v>0</v>
      </c>
      <c r="AD122" s="212">
        <v>0</v>
      </c>
      <c r="AE122" s="212">
        <v>0</v>
      </c>
      <c r="AF122" s="212">
        <v>0</v>
      </c>
      <c r="AG122" s="212">
        <v>0</v>
      </c>
      <c r="AH122" s="212">
        <v>0</v>
      </c>
      <c r="AI122" s="214">
        <f t="shared" si="58"/>
        <v>8.5584912086571552E-5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56"/>
        <v>0</v>
      </c>
      <c r="J125" s="149"/>
      <c r="K125" s="169" t="s">
        <v>22</v>
      </c>
      <c r="L125" s="156">
        <v>0</v>
      </c>
      <c r="M125" s="156">
        <v>0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57"/>
        <v>0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0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0</v>
      </c>
      <c r="C132" s="195">
        <f t="shared" ref="C132:I132" si="60">SUM(C111:C127)</f>
        <v>0</v>
      </c>
      <c r="D132" s="195">
        <f t="shared" si="60"/>
        <v>0</v>
      </c>
      <c r="E132" s="195">
        <f t="shared" si="60"/>
        <v>0</v>
      </c>
      <c r="F132" s="195">
        <f t="shared" si="60"/>
        <v>0</v>
      </c>
      <c r="G132" s="195">
        <f t="shared" si="60"/>
        <v>0</v>
      </c>
      <c r="H132" s="197">
        <f t="shared" si="60"/>
        <v>0</v>
      </c>
      <c r="I132" s="154">
        <f t="shared" si="60"/>
        <v>0</v>
      </c>
      <c r="J132" s="149"/>
      <c r="K132" s="196" t="s">
        <v>26</v>
      </c>
      <c r="L132" s="195">
        <f>SUM(L111:L127)</f>
        <v>0</v>
      </c>
      <c r="M132" s="195">
        <f t="shared" ref="M132:S132" si="61">SUM(M111:M127)</f>
        <v>0</v>
      </c>
      <c r="N132" s="195">
        <f t="shared" si="61"/>
        <v>0</v>
      </c>
      <c r="O132" s="195">
        <f t="shared" si="61"/>
        <v>0</v>
      </c>
      <c r="P132" s="195">
        <f t="shared" si="61"/>
        <v>2.3028321014480374E-3</v>
      </c>
      <c r="Q132" s="195">
        <f t="shared" si="61"/>
        <v>0</v>
      </c>
      <c r="R132" s="197">
        <f t="shared" si="61"/>
        <v>0</v>
      </c>
      <c r="S132" s="198">
        <f t="shared" si="61"/>
        <v>2.3028321014480374E-3</v>
      </c>
      <c r="T132" s="141" t="str">
        <f>IF(ABS(S132-AI132)&gt;0.01,S132-AI132,"")</f>
        <v/>
      </c>
      <c r="U132" s="224" t="s">
        <v>63</v>
      </c>
      <c r="V132" s="225">
        <f>SUM(V111:V127)</f>
        <v>0</v>
      </c>
      <c r="W132" s="225">
        <f t="shared" ref="W132:AH132" si="62">SUM(W111:W127)</f>
        <v>0</v>
      </c>
      <c r="X132" s="225">
        <f t="shared" si="62"/>
        <v>0</v>
      </c>
      <c r="Y132" s="225">
        <f t="shared" si="62"/>
        <v>0</v>
      </c>
      <c r="Z132" s="225">
        <f t="shared" si="62"/>
        <v>0</v>
      </c>
      <c r="AA132" s="225">
        <f t="shared" si="62"/>
        <v>0</v>
      </c>
      <c r="AB132" s="225">
        <f t="shared" si="62"/>
        <v>2.3028321014480374E-3</v>
      </c>
      <c r="AC132" s="225">
        <f t="shared" si="62"/>
        <v>0</v>
      </c>
      <c r="AD132" s="226">
        <f t="shared" si="62"/>
        <v>0</v>
      </c>
      <c r="AE132" s="226">
        <f t="shared" si="62"/>
        <v>0</v>
      </c>
      <c r="AF132" s="226">
        <f t="shared" si="62"/>
        <v>0</v>
      </c>
      <c r="AG132" s="226">
        <f t="shared" si="62"/>
        <v>0</v>
      </c>
      <c r="AH132" s="226">
        <f t="shared" si="62"/>
        <v>0</v>
      </c>
      <c r="AI132" s="227">
        <f>SUM(V132:AC132)</f>
        <v>2.3028321014480374E-3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 t="str">
        <f>IF($I132=0,"-",B132/$I132)</f>
        <v>-</v>
      </c>
      <c r="C133" s="78" t="str">
        <f t="shared" ref="C133:H133" si="63">IF($I132=0,"-",C132/$I132)</f>
        <v>-</v>
      </c>
      <c r="D133" s="78" t="str">
        <f t="shared" si="63"/>
        <v>-</v>
      </c>
      <c r="E133" s="78" t="str">
        <f t="shared" si="63"/>
        <v>-</v>
      </c>
      <c r="F133" s="78" t="str">
        <f t="shared" si="63"/>
        <v>-</v>
      </c>
      <c r="G133" s="78" t="str">
        <f t="shared" si="63"/>
        <v>-</v>
      </c>
      <c r="H133" s="79" t="str">
        <f t="shared" si="63"/>
        <v>-</v>
      </c>
      <c r="I133" s="80">
        <f>SUM(B133:H133)</f>
        <v>0</v>
      </c>
      <c r="J133" s="141"/>
      <c r="K133" s="55" t="s">
        <v>91</v>
      </c>
      <c r="L133" s="96">
        <f t="shared" ref="L133:R133" si="64">IF($S132=0,"-",L132/$S132)</f>
        <v>0</v>
      </c>
      <c r="M133" s="96">
        <f t="shared" si="64"/>
        <v>0</v>
      </c>
      <c r="N133" s="96">
        <f t="shared" si="64"/>
        <v>0</v>
      </c>
      <c r="O133" s="96">
        <f t="shared" si="64"/>
        <v>0</v>
      </c>
      <c r="P133" s="96">
        <f t="shared" si="64"/>
        <v>1</v>
      </c>
      <c r="Q133" s="96">
        <f t="shared" si="64"/>
        <v>0</v>
      </c>
      <c r="R133" s="97">
        <f t="shared" si="64"/>
        <v>0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8.8921163665106455</v>
      </c>
      <c r="C141" s="156">
        <v>11.534753358967635</v>
      </c>
      <c r="D141" s="156">
        <v>1.802047678848004</v>
      </c>
      <c r="E141" s="156">
        <v>0</v>
      </c>
      <c r="F141" s="375"/>
      <c r="G141" s="156">
        <v>0</v>
      </c>
      <c r="H141" s="168">
        <v>0</v>
      </c>
      <c r="I141" s="154">
        <f t="shared" si="65"/>
        <v>22.228917404326285</v>
      </c>
      <c r="J141" s="149"/>
      <c r="K141" s="169" t="s">
        <v>16</v>
      </c>
      <c r="L141" s="156">
        <v>8.8921163665106455</v>
      </c>
      <c r="M141" s="156">
        <v>11.534753358967635</v>
      </c>
      <c r="N141" s="156">
        <v>1.802047678848004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22.228917404326285</v>
      </c>
      <c r="U141" s="215" t="s">
        <v>16</v>
      </c>
      <c r="V141" s="207">
        <v>8.8921163665106455</v>
      </c>
      <c r="W141" s="207">
        <v>0</v>
      </c>
      <c r="X141" s="207">
        <v>0</v>
      </c>
      <c r="Y141" s="207">
        <v>11.534753358967635</v>
      </c>
      <c r="Z141" s="207">
        <v>1.802047678848004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22.228917404326285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1.9034188041331945E-3</v>
      </c>
      <c r="C142" s="160">
        <v>2.469093468815351E-3</v>
      </c>
      <c r="D142" s="160">
        <v>3.8574072768346516E-4</v>
      </c>
      <c r="E142" s="160">
        <v>0</v>
      </c>
      <c r="F142" s="375"/>
      <c r="G142" s="160">
        <v>0</v>
      </c>
      <c r="H142" s="161">
        <v>0</v>
      </c>
      <c r="I142" s="162">
        <f t="shared" si="65"/>
        <v>4.7582530006320114E-3</v>
      </c>
      <c r="J142" s="149"/>
      <c r="K142" s="163" t="s">
        <v>15</v>
      </c>
      <c r="L142" s="164">
        <v>1.9034188041331945E-3</v>
      </c>
      <c r="M142" s="164">
        <v>2.469093468815351E-3</v>
      </c>
      <c r="N142" s="164">
        <v>3.8574072768346516E-4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4.7582530006320114E-3</v>
      </c>
      <c r="U142" s="211" t="s">
        <v>57</v>
      </c>
      <c r="V142" s="212">
        <v>1.9034188041331945E-3</v>
      </c>
      <c r="W142" s="212">
        <v>0</v>
      </c>
      <c r="X142" s="212">
        <v>0</v>
      </c>
      <c r="Y142" s="212">
        <v>2.469093468815351E-3</v>
      </c>
      <c r="Z142" s="212">
        <v>3.8574072768346516E-4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4.7582530006320114E-3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2.2422564675624791E-2</v>
      </c>
      <c r="F143" s="375"/>
      <c r="G143" s="156">
        <v>0</v>
      </c>
      <c r="H143" s="168">
        <v>0</v>
      </c>
      <c r="I143" s="154">
        <f t="shared" si="65"/>
        <v>2.2422564675624791E-2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2.2422564675624791E-2</v>
      </c>
      <c r="P143" s="156">
        <v>3.6204872530507766</v>
      </c>
      <c r="Q143" s="156">
        <v>0</v>
      </c>
      <c r="R143" s="157">
        <v>0</v>
      </c>
      <c r="S143" s="158">
        <f t="shared" si="66"/>
        <v>3.6429098177264012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2.2422564675624791E-2</v>
      </c>
      <c r="AB143" s="207">
        <v>3.6204872530507766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3.6429098177264012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1.0206335212298473E-2</v>
      </c>
      <c r="Q144" s="164">
        <v>0</v>
      </c>
      <c r="R144" s="165">
        <v>0</v>
      </c>
      <c r="S144" s="166">
        <f t="shared" si="66"/>
        <v>1.0206335212298473E-2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1.0206335212298473E-2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1.0206335212298473E-2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4.4249576139730852E-3</v>
      </c>
      <c r="C146" s="160">
        <v>4.424957613973074E-4</v>
      </c>
      <c r="D146" s="160">
        <v>5.7524448981650074E-3</v>
      </c>
      <c r="E146" s="160">
        <v>1.7699830455891378E-4</v>
      </c>
      <c r="F146" s="375"/>
      <c r="G146" s="160">
        <v>0</v>
      </c>
      <c r="H146" s="161">
        <v>0</v>
      </c>
      <c r="I146" s="162">
        <f t="shared" si="65"/>
        <v>1.0796896578094314E-2</v>
      </c>
      <c r="J146" s="149"/>
      <c r="K146" s="163" t="s">
        <v>17</v>
      </c>
      <c r="L146" s="164">
        <v>4.4249576139730852E-3</v>
      </c>
      <c r="M146" s="164">
        <v>4.424957613973074E-4</v>
      </c>
      <c r="N146" s="164">
        <v>5.7524448981650074E-3</v>
      </c>
      <c r="O146" s="164">
        <v>1.7699830455891378E-4</v>
      </c>
      <c r="P146" s="164">
        <v>0</v>
      </c>
      <c r="Q146" s="164">
        <v>0</v>
      </c>
      <c r="R146" s="165">
        <v>0</v>
      </c>
      <c r="S146" s="166">
        <f t="shared" si="66"/>
        <v>1.0796896578094314E-2</v>
      </c>
      <c r="U146" s="211" t="s">
        <v>17</v>
      </c>
      <c r="V146" s="212">
        <v>4.4249576139730852E-3</v>
      </c>
      <c r="W146" s="212">
        <v>0</v>
      </c>
      <c r="X146" s="212">
        <v>0</v>
      </c>
      <c r="Y146" s="212">
        <v>4.424957613973074E-4</v>
      </c>
      <c r="Z146" s="212">
        <v>5.7524448981650074E-3</v>
      </c>
      <c r="AA146" s="212">
        <v>0</v>
      </c>
      <c r="AB146" s="212">
        <v>0</v>
      </c>
      <c r="AC146" s="213">
        <v>1.7699830455891378E-4</v>
      </c>
      <c r="AD146" s="212">
        <v>0</v>
      </c>
      <c r="AE146" s="212">
        <v>0</v>
      </c>
      <c r="AF146" s="212">
        <v>0</v>
      </c>
      <c r="AG146" s="212">
        <v>0</v>
      </c>
      <c r="AH146" s="212">
        <v>1.7699830455891378E-4</v>
      </c>
      <c r="AI146" s="214">
        <f t="shared" si="67"/>
        <v>1.0796896578094314E-2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3.3036776229966689</v>
      </c>
      <c r="C147" s="156">
        <v>20.999225229121045</v>
      </c>
      <c r="D147" s="156">
        <v>1.8083567561185843</v>
      </c>
      <c r="E147" s="156">
        <v>0</v>
      </c>
      <c r="F147" s="375"/>
      <c r="G147" s="156">
        <v>0</v>
      </c>
      <c r="H147" s="168">
        <v>0</v>
      </c>
      <c r="I147" s="154">
        <f t="shared" si="65"/>
        <v>26.111259608236299</v>
      </c>
      <c r="J147" s="149"/>
      <c r="K147" s="169" t="s">
        <v>139</v>
      </c>
      <c r="L147" s="156">
        <v>3.3036776229966689</v>
      </c>
      <c r="M147" s="156">
        <v>20.999225229121045</v>
      </c>
      <c r="N147" s="156">
        <v>1.8083567561185843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26.111259608236299</v>
      </c>
      <c r="U147" s="215" t="s">
        <v>139</v>
      </c>
      <c r="V147" s="207">
        <v>3.1114392412824805</v>
      </c>
      <c r="W147" s="207">
        <v>1.6031832444483734E-2</v>
      </c>
      <c r="X147" s="207">
        <v>0</v>
      </c>
      <c r="Y147" s="207">
        <v>20.999225229121045</v>
      </c>
      <c r="Z147" s="207">
        <v>1.807322781257344</v>
      </c>
      <c r="AA147" s="207">
        <v>0</v>
      </c>
      <c r="AB147" s="207">
        <v>0</v>
      </c>
      <c r="AC147" s="208">
        <v>0.1772405241309449</v>
      </c>
      <c r="AD147" s="207">
        <v>0.17620654926970455</v>
      </c>
      <c r="AE147" s="207">
        <v>0</v>
      </c>
      <c r="AF147" s="207">
        <v>0</v>
      </c>
      <c r="AG147" s="207">
        <v>1.0339748612403191E-3</v>
      </c>
      <c r="AH147" s="207">
        <v>0</v>
      </c>
      <c r="AI147" s="210">
        <f t="shared" si="67"/>
        <v>26.111259608236299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0.86083307703132206</v>
      </c>
      <c r="C148" s="160">
        <v>0.12042743553703289</v>
      </c>
      <c r="D148" s="160">
        <v>6.629969589846235</v>
      </c>
      <c r="E148" s="160">
        <v>25.046089386955256</v>
      </c>
      <c r="F148" s="375"/>
      <c r="G148" s="160">
        <v>1.9347217534565464</v>
      </c>
      <c r="H148" s="161">
        <v>0</v>
      </c>
      <c r="I148" s="162">
        <f t="shared" si="65"/>
        <v>34.59204124282639</v>
      </c>
      <c r="J148" s="149"/>
      <c r="K148" s="163" t="s">
        <v>25</v>
      </c>
      <c r="L148" s="164">
        <v>0.86083307703132206</v>
      </c>
      <c r="M148" s="164">
        <v>0.12042743553703289</v>
      </c>
      <c r="N148" s="164">
        <v>6.629969589846235</v>
      </c>
      <c r="O148" s="164">
        <v>25.046089386955256</v>
      </c>
      <c r="P148" s="164">
        <v>9.29124553933675E-5</v>
      </c>
      <c r="Q148" s="164">
        <v>1.9347217534565464</v>
      </c>
      <c r="R148" s="165">
        <v>0</v>
      </c>
      <c r="S148" s="166">
        <f t="shared" si="66"/>
        <v>34.592134155281784</v>
      </c>
      <c r="U148" s="211" t="s">
        <v>25</v>
      </c>
      <c r="V148" s="212">
        <v>2.315608961725029E-2</v>
      </c>
      <c r="W148" s="212">
        <v>0.83767698741407182</v>
      </c>
      <c r="X148" s="212">
        <v>1.9347217534565464</v>
      </c>
      <c r="Y148" s="212">
        <v>0.12042743553703289</v>
      </c>
      <c r="Z148" s="212">
        <v>6.629969589846235</v>
      </c>
      <c r="AA148" s="212">
        <v>25.015321608305822</v>
      </c>
      <c r="AB148" s="212">
        <v>9.29124553933675E-5</v>
      </c>
      <c r="AC148" s="213">
        <v>3.0767778649432458E-2</v>
      </c>
      <c r="AD148" s="212">
        <v>0</v>
      </c>
      <c r="AE148" s="212">
        <v>3.0717090883019497E-2</v>
      </c>
      <c r="AF148" s="212">
        <v>0</v>
      </c>
      <c r="AG148" s="212">
        <v>0</v>
      </c>
      <c r="AH148" s="212">
        <v>5.0687766412959441E-5</v>
      </c>
      <c r="AI148" s="214">
        <f t="shared" si="67"/>
        <v>34.592134155281784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0.66328928534707821</v>
      </c>
      <c r="C149" s="156">
        <v>2.4755470054755064</v>
      </c>
      <c r="D149" s="156">
        <v>0.70937776547867593</v>
      </c>
      <c r="E149" s="156">
        <v>0</v>
      </c>
      <c r="F149" s="375"/>
      <c r="G149" s="156">
        <v>0</v>
      </c>
      <c r="H149" s="168">
        <v>0</v>
      </c>
      <c r="I149" s="154">
        <f t="shared" si="65"/>
        <v>3.8482140563012606</v>
      </c>
      <c r="J149" s="149"/>
      <c r="K149" s="169" t="s">
        <v>24</v>
      </c>
      <c r="L149" s="156">
        <v>0.66328928534707821</v>
      </c>
      <c r="M149" s="156">
        <v>2.4755470054755064</v>
      </c>
      <c r="N149" s="156">
        <v>0.70937776547867593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3.8482140563012606</v>
      </c>
      <c r="U149" s="215" t="s">
        <v>24</v>
      </c>
      <c r="V149" s="207">
        <v>0.65397569168458103</v>
      </c>
      <c r="W149" s="207">
        <v>0</v>
      </c>
      <c r="X149" s="207">
        <v>0</v>
      </c>
      <c r="Y149" s="207">
        <v>2.4755470054755064</v>
      </c>
      <c r="Z149" s="207">
        <v>0.70937776547867593</v>
      </c>
      <c r="AA149" s="207">
        <v>0</v>
      </c>
      <c r="AB149" s="207">
        <v>0</v>
      </c>
      <c r="AC149" s="208">
        <v>9.3135936624971702E-3</v>
      </c>
      <c r="AD149" s="207">
        <v>9.3135936624971702E-3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3.8482140563012606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5.1534991626898445E-2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5.1534991626898445E-2</v>
      </c>
      <c r="J151" s="149"/>
      <c r="K151" s="169" t="s">
        <v>22</v>
      </c>
      <c r="L151" s="156">
        <v>0</v>
      </c>
      <c r="M151" s="156">
        <v>5.1534991626898445E-2</v>
      </c>
      <c r="N151" s="156">
        <v>0</v>
      </c>
      <c r="O151" s="156">
        <v>0</v>
      </c>
      <c r="P151" s="156">
        <v>0.21210102269840997</v>
      </c>
      <c r="Q151" s="156">
        <v>0</v>
      </c>
      <c r="R151" s="157">
        <v>0</v>
      </c>
      <c r="S151" s="158">
        <f t="shared" si="66"/>
        <v>0.26363601432530842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5.1534991626898445E-2</v>
      </c>
      <c r="Z151" s="207">
        <v>0</v>
      </c>
      <c r="AA151" s="207">
        <v>0</v>
      </c>
      <c r="AB151" s="207">
        <v>0.21210102269840997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0.26363601432530842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5.166151740332121E-3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5.166151740332121E-3</v>
      </c>
      <c r="J153" s="149"/>
      <c r="K153" s="171" t="s">
        <v>64</v>
      </c>
      <c r="L153" s="156">
        <v>5.166151740332121E-3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5.166151740332121E-3</v>
      </c>
      <c r="U153" s="216" t="s">
        <v>62</v>
      </c>
      <c r="V153" s="207">
        <v>5.166151740332121E-3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5.166151740332121E-3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5.166151740332121E-3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5.166151740332121E-3</v>
      </c>
      <c r="J154" s="149"/>
      <c r="K154" s="176" t="s">
        <v>23</v>
      </c>
      <c r="L154" s="177">
        <v>5.166151740332121E-3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5.166151740332121E-3</v>
      </c>
      <c r="U154" s="217" t="s">
        <v>65</v>
      </c>
      <c r="V154" s="218">
        <v>5.166151740332121E-3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5.166151740332121E-3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13.73141088004415</v>
      </c>
      <c r="C158" s="195">
        <f t="shared" ref="C158:I158" si="69">SUM(C137:C153)</f>
        <v>35.184399609958334</v>
      </c>
      <c r="D158" s="195">
        <f t="shared" si="69"/>
        <v>10.955889975917348</v>
      </c>
      <c r="E158" s="195">
        <f t="shared" si="69"/>
        <v>25.068688949935439</v>
      </c>
      <c r="F158" s="195">
        <f t="shared" si="69"/>
        <v>0</v>
      </c>
      <c r="G158" s="195">
        <f t="shared" si="69"/>
        <v>1.9347217534565464</v>
      </c>
      <c r="H158" s="197">
        <f t="shared" si="69"/>
        <v>0</v>
      </c>
      <c r="I158" s="154">
        <f t="shared" si="69"/>
        <v>86.875111169311808</v>
      </c>
      <c r="J158" s="149"/>
      <c r="K158" s="196" t="s">
        <v>26</v>
      </c>
      <c r="L158" s="195">
        <f>SUM(L137:L153)</f>
        <v>13.73141088004415</v>
      </c>
      <c r="M158" s="195">
        <f t="shared" ref="M158:S158" si="70">SUM(M137:M153)</f>
        <v>35.184399609958334</v>
      </c>
      <c r="N158" s="195">
        <f t="shared" si="70"/>
        <v>10.955889975917348</v>
      </c>
      <c r="O158" s="195">
        <f t="shared" si="70"/>
        <v>25.068688949935439</v>
      </c>
      <c r="P158" s="195">
        <f t="shared" si="70"/>
        <v>3.8428875234168784</v>
      </c>
      <c r="Q158" s="195">
        <f t="shared" si="70"/>
        <v>1.9347217534565464</v>
      </c>
      <c r="R158" s="197">
        <f t="shared" si="70"/>
        <v>0</v>
      </c>
      <c r="S158" s="198">
        <f t="shared" si="70"/>
        <v>90.717998692728699</v>
      </c>
      <c r="T158" s="141" t="str">
        <f>IF(ABS(S158-AI158)&gt;0.01,S158-AI158,"")</f>
        <v/>
      </c>
      <c r="U158" s="224" t="s">
        <v>63</v>
      </c>
      <c r="V158" s="225">
        <f>SUM(V137:V153)</f>
        <v>12.692181917253395</v>
      </c>
      <c r="W158" s="225">
        <f t="shared" ref="W158:AH158" si="71">SUM(W137:W153)</f>
        <v>0.85370881985855551</v>
      </c>
      <c r="X158" s="225">
        <f t="shared" si="71"/>
        <v>1.9347217534565464</v>
      </c>
      <c r="Y158" s="225">
        <f t="shared" si="71"/>
        <v>35.184399609958334</v>
      </c>
      <c r="Z158" s="225">
        <f t="shared" si="71"/>
        <v>10.954856001056108</v>
      </c>
      <c r="AA158" s="225">
        <f t="shared" si="71"/>
        <v>25.037744172981448</v>
      </c>
      <c r="AB158" s="225">
        <f t="shared" si="71"/>
        <v>3.8428875234168784</v>
      </c>
      <c r="AC158" s="225">
        <f t="shared" si="71"/>
        <v>0.21749889474743345</v>
      </c>
      <c r="AD158" s="226">
        <f t="shared" si="71"/>
        <v>0.18552014293220173</v>
      </c>
      <c r="AE158" s="226">
        <f t="shared" si="71"/>
        <v>3.0717090883019497E-2</v>
      </c>
      <c r="AF158" s="226">
        <f t="shared" si="71"/>
        <v>0</v>
      </c>
      <c r="AG158" s="226">
        <f t="shared" si="71"/>
        <v>1.0339748612403191E-3</v>
      </c>
      <c r="AH158" s="226">
        <f t="shared" si="71"/>
        <v>2.2768607097187321E-4</v>
      </c>
      <c r="AI158" s="227">
        <f>SUM(V158:AC158)</f>
        <v>90.717998692728699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0.15805920355351097</v>
      </c>
      <c r="C159" s="78">
        <f t="shared" ref="C159:H159" si="72">IF($I158=0,"-",C158/$I158)</f>
        <v>0.40499976502346097</v>
      </c>
      <c r="D159" s="78">
        <f t="shared" si="72"/>
        <v>0.12611080237428762</v>
      </c>
      <c r="E159" s="78">
        <f t="shared" si="72"/>
        <v>0.28856007908961184</v>
      </c>
      <c r="F159" s="78">
        <f t="shared" si="72"/>
        <v>0</v>
      </c>
      <c r="G159" s="78">
        <f t="shared" si="72"/>
        <v>2.2270149959128651E-2</v>
      </c>
      <c r="H159" s="79">
        <f t="shared" si="72"/>
        <v>0</v>
      </c>
      <c r="I159" s="80">
        <f>SUM(B159:H159)</f>
        <v>1</v>
      </c>
      <c r="J159" s="141"/>
      <c r="K159" s="55" t="s">
        <v>91</v>
      </c>
      <c r="L159" s="96">
        <f t="shared" ref="L159:R159" si="73">IF($S158=0,"-",L158/$S158)</f>
        <v>0.15136368832996269</v>
      </c>
      <c r="M159" s="96">
        <f t="shared" si="73"/>
        <v>0.38784364863616044</v>
      </c>
      <c r="N159" s="96">
        <f t="shared" si="73"/>
        <v>0.1207686471680894</v>
      </c>
      <c r="O159" s="96">
        <f t="shared" si="73"/>
        <v>0.27633644162329568</v>
      </c>
      <c r="P159" s="96">
        <f t="shared" si="73"/>
        <v>4.2360805780483964E-2</v>
      </c>
      <c r="Q159" s="96">
        <f t="shared" si="73"/>
        <v>2.1326768462007747E-2</v>
      </c>
      <c r="R159" s="97">
        <f t="shared" si="73"/>
        <v>0</v>
      </c>
      <c r="S159" s="98">
        <f>SUM(L159:R159)</f>
        <v>0.99999999999999989</v>
      </c>
      <c r="U159" s="127" t="s">
        <v>91</v>
      </c>
      <c r="V159" s="128">
        <f>+V158/$AI158</f>
        <v>0.13990808990664724</v>
      </c>
      <c r="W159" s="128">
        <f t="shared" ref="W159:AH159" si="74">+W158/$AI158</f>
        <v>9.4105781891216118E-3</v>
      </c>
      <c r="X159" s="128">
        <f t="shared" si="74"/>
        <v>2.1326768462007747E-2</v>
      </c>
      <c r="Y159" s="128">
        <f t="shared" si="74"/>
        <v>0.38784364863616044</v>
      </c>
      <c r="Z159" s="128">
        <f t="shared" si="74"/>
        <v>0.12075724948652521</v>
      </c>
      <c r="AA159" s="128">
        <f t="shared" si="74"/>
        <v>0.27599533205959376</v>
      </c>
      <c r="AB159" s="128">
        <f t="shared" si="74"/>
        <v>4.2360805780483964E-2</v>
      </c>
      <c r="AC159" s="128">
        <f t="shared" si="74"/>
        <v>2.3975274794600003E-3</v>
      </c>
      <c r="AD159" s="128">
        <f t="shared" si="74"/>
        <v>2.0450202341938534E-3</v>
      </c>
      <c r="AE159" s="128">
        <f t="shared" si="74"/>
        <v>3.3859974123835648E-4</v>
      </c>
      <c r="AF159" s="128">
        <f t="shared" si="74"/>
        <v>0</v>
      </c>
      <c r="AG159" s="128">
        <f t="shared" si="74"/>
        <v>1.1397681564189919E-5</v>
      </c>
      <c r="AH159" s="128">
        <f t="shared" si="74"/>
        <v>2.5098224636003007E-6</v>
      </c>
      <c r="AI159" s="129">
        <f>SUM(V159:AC159)</f>
        <v>1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75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0.69823732160777618</v>
      </c>
      <c r="C168" s="160">
        <v>0</v>
      </c>
      <c r="D168" s="160">
        <v>0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0.69823732160777618</v>
      </c>
      <c r="J168" s="149"/>
      <c r="K168" s="163" t="s">
        <v>15</v>
      </c>
      <c r="L168" s="164">
        <v>0.69823732160777618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0.69823732160777618</v>
      </c>
      <c r="U168" s="211" t="s">
        <v>57</v>
      </c>
      <c r="V168" s="212">
        <v>0.69823732160777618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0.69823732160777618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2.7115805774441215E-3</v>
      </c>
      <c r="F169" s="375"/>
      <c r="G169" s="156">
        <v>0</v>
      </c>
      <c r="H169" s="168">
        <v>0</v>
      </c>
      <c r="I169" s="154">
        <f t="shared" si="75"/>
        <v>2.7115805774441215E-3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2.7115805774441215E-3</v>
      </c>
      <c r="P169" s="156">
        <v>0.39613383893682963</v>
      </c>
      <c r="Q169" s="156">
        <v>0</v>
      </c>
      <c r="R169" s="157">
        <v>0</v>
      </c>
      <c r="S169" s="158">
        <f t="shared" si="76"/>
        <v>0.39884541951427377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1.857246970852138E-5</v>
      </c>
      <c r="AB169" s="207">
        <v>0.39613383893682963</v>
      </c>
      <c r="AC169" s="208">
        <v>2.6930081077356002E-3</v>
      </c>
      <c r="AD169" s="207">
        <v>0</v>
      </c>
      <c r="AE169" s="207">
        <v>0</v>
      </c>
      <c r="AF169" s="207">
        <v>0</v>
      </c>
      <c r="AG169" s="207">
        <v>0</v>
      </c>
      <c r="AH169" s="207">
        <v>2.6930081077356002E-3</v>
      </c>
      <c r="AI169" s="210">
        <f t="shared" si="77"/>
        <v>0.39884541951427377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5">
        <v>0</v>
      </c>
      <c r="S170" s="166">
        <f t="shared" si="76"/>
        <v>0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0</v>
      </c>
      <c r="E172" s="160">
        <v>0</v>
      </c>
      <c r="F172" s="375"/>
      <c r="G172" s="160">
        <v>0</v>
      </c>
      <c r="H172" s="161">
        <v>0</v>
      </c>
      <c r="I172" s="162">
        <f t="shared" si="75"/>
        <v>0</v>
      </c>
      <c r="J172" s="149"/>
      <c r="K172" s="163" t="s">
        <v>17</v>
      </c>
      <c r="L172" s="164">
        <v>0</v>
      </c>
      <c r="M172" s="164">
        <v>0</v>
      </c>
      <c r="N172" s="164">
        <v>0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0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0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0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1.2179012460666303</v>
      </c>
      <c r="C173" s="156">
        <v>0</v>
      </c>
      <c r="D173" s="156">
        <v>14.018922915118765</v>
      </c>
      <c r="E173" s="156">
        <v>0.25395565988542917</v>
      </c>
      <c r="F173" s="375"/>
      <c r="G173" s="156">
        <v>0</v>
      </c>
      <c r="H173" s="168">
        <v>0</v>
      </c>
      <c r="I173" s="154">
        <f t="shared" si="75"/>
        <v>15.490779821070824</v>
      </c>
      <c r="J173" s="149"/>
      <c r="K173" s="169" t="s">
        <v>139</v>
      </c>
      <c r="L173" s="156">
        <v>1.2179012460666303</v>
      </c>
      <c r="M173" s="156">
        <v>0</v>
      </c>
      <c r="N173" s="156">
        <v>14.018922915118765</v>
      </c>
      <c r="O173" s="156">
        <v>0.25395565988542917</v>
      </c>
      <c r="P173" s="156">
        <v>0</v>
      </c>
      <c r="Q173" s="156">
        <v>0</v>
      </c>
      <c r="R173" s="157">
        <v>0</v>
      </c>
      <c r="S173" s="158">
        <f t="shared" si="76"/>
        <v>15.490779821070824</v>
      </c>
      <c r="U173" s="215" t="s">
        <v>139</v>
      </c>
      <c r="V173" s="207">
        <v>1.2179012460666303</v>
      </c>
      <c r="W173" s="207">
        <v>0</v>
      </c>
      <c r="X173" s="207">
        <v>0</v>
      </c>
      <c r="Y173" s="207">
        <v>0</v>
      </c>
      <c r="Z173" s="207">
        <v>11.11657251642815</v>
      </c>
      <c r="AA173" s="207">
        <v>0.25395565988542917</v>
      </c>
      <c r="AB173" s="207">
        <v>0</v>
      </c>
      <c r="AC173" s="208">
        <v>2.902350398690615</v>
      </c>
      <c r="AD173" s="207">
        <v>0</v>
      </c>
      <c r="AE173" s="207">
        <v>0</v>
      </c>
      <c r="AF173" s="207">
        <v>0</v>
      </c>
      <c r="AG173" s="207">
        <v>2.902350398690615</v>
      </c>
      <c r="AH173" s="207">
        <v>0</v>
      </c>
      <c r="AI173" s="210">
        <f t="shared" si="77"/>
        <v>15.490779821070824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0.28190420733446131</v>
      </c>
      <c r="C174" s="160">
        <v>3.5048521049509486E-2</v>
      </c>
      <c r="D174" s="160">
        <v>1.3775364361959266</v>
      </c>
      <c r="E174" s="160">
        <v>6.2833941876296073</v>
      </c>
      <c r="F174" s="375"/>
      <c r="G174" s="160">
        <v>0.5775959756000667</v>
      </c>
      <c r="H174" s="161">
        <v>0</v>
      </c>
      <c r="I174" s="162">
        <f t="shared" si="75"/>
        <v>8.5554793278095715</v>
      </c>
      <c r="J174" s="149"/>
      <c r="K174" s="163" t="s">
        <v>25</v>
      </c>
      <c r="L174" s="164">
        <v>0.28190420733446131</v>
      </c>
      <c r="M174" s="164">
        <v>3.5048521049509486E-2</v>
      </c>
      <c r="N174" s="164">
        <v>1.3775364361959266</v>
      </c>
      <c r="O174" s="164">
        <v>6.2833941876296073</v>
      </c>
      <c r="P174" s="164">
        <v>5.8171090815291836E-4</v>
      </c>
      <c r="Q174" s="164">
        <v>0.5775959756000667</v>
      </c>
      <c r="R174" s="165">
        <v>0</v>
      </c>
      <c r="S174" s="166">
        <f t="shared" si="76"/>
        <v>8.5560610387177238</v>
      </c>
      <c r="U174" s="211" t="s">
        <v>25</v>
      </c>
      <c r="V174" s="212">
        <v>7.6293140922598701E-2</v>
      </c>
      <c r="W174" s="212">
        <v>0.20561106641186264</v>
      </c>
      <c r="X174" s="212">
        <v>0.5775959756000667</v>
      </c>
      <c r="Y174" s="212">
        <v>3.5048521049509486E-2</v>
      </c>
      <c r="Z174" s="212">
        <v>1.3775364361959266</v>
      </c>
      <c r="AA174" s="212">
        <v>6.2830302011158512</v>
      </c>
      <c r="AB174" s="212">
        <v>5.8171090815291836E-4</v>
      </c>
      <c r="AC174" s="213">
        <v>3.6398651375591038E-4</v>
      </c>
      <c r="AD174" s="212">
        <v>0</v>
      </c>
      <c r="AE174" s="212">
        <v>0</v>
      </c>
      <c r="AF174" s="212">
        <v>0</v>
      </c>
      <c r="AG174" s="212">
        <v>0</v>
      </c>
      <c r="AH174" s="212">
        <v>3.6398651375591038E-4</v>
      </c>
      <c r="AI174" s="214">
        <f t="shared" si="77"/>
        <v>8.5560610387177238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2.9915493610325593E-2</v>
      </c>
      <c r="F177" s="375"/>
      <c r="G177" s="156">
        <v>0</v>
      </c>
      <c r="H177" s="168">
        <v>0</v>
      </c>
      <c r="I177" s="154">
        <f t="shared" si="75"/>
        <v>2.9915493610325593E-2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2.9915493610325593E-2</v>
      </c>
      <c r="P177" s="156">
        <v>2.1648543155967863E-2</v>
      </c>
      <c r="Q177" s="156">
        <v>0</v>
      </c>
      <c r="R177" s="157">
        <v>0</v>
      </c>
      <c r="S177" s="158">
        <f t="shared" si="76"/>
        <v>5.1564036766293453E-2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2.1648543155967863E-2</v>
      </c>
      <c r="AC177" s="208">
        <v>2.9915493610325593E-2</v>
      </c>
      <c r="AD177" s="207">
        <v>0</v>
      </c>
      <c r="AE177" s="207">
        <v>0</v>
      </c>
      <c r="AF177" s="207">
        <v>0</v>
      </c>
      <c r="AG177" s="207">
        <v>0</v>
      </c>
      <c r="AH177" s="207">
        <v>2.9915493610325593E-2</v>
      </c>
      <c r="AI177" s="210">
        <f t="shared" si="77"/>
        <v>5.1564036766293453E-2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2.1980427750088678</v>
      </c>
      <c r="C184" s="195">
        <f t="shared" ref="C184:I184" si="79">SUM(C163:C179)</f>
        <v>3.5048521049509486E-2</v>
      </c>
      <c r="D184" s="195">
        <f t="shared" si="79"/>
        <v>15.396459351314691</v>
      </c>
      <c r="E184" s="195">
        <f t="shared" si="79"/>
        <v>6.5699769217028061</v>
      </c>
      <c r="F184" s="195">
        <f t="shared" si="79"/>
        <v>0</v>
      </c>
      <c r="G184" s="195">
        <f t="shared" si="79"/>
        <v>0.5775959756000667</v>
      </c>
      <c r="H184" s="197">
        <f t="shared" si="79"/>
        <v>0</v>
      </c>
      <c r="I184" s="154">
        <f t="shared" si="79"/>
        <v>24.777123544675941</v>
      </c>
      <c r="J184" s="149"/>
      <c r="K184" s="196" t="s">
        <v>26</v>
      </c>
      <c r="L184" s="195">
        <f>SUM(L163:L179)</f>
        <v>2.1980427750088678</v>
      </c>
      <c r="M184" s="195">
        <f t="shared" ref="M184:S184" si="80">SUM(M163:M179)</f>
        <v>3.5048521049509486E-2</v>
      </c>
      <c r="N184" s="195">
        <f t="shared" si="80"/>
        <v>15.396459351314691</v>
      </c>
      <c r="O184" s="195">
        <f t="shared" si="80"/>
        <v>6.5699769217028061</v>
      </c>
      <c r="P184" s="195">
        <f t="shared" si="80"/>
        <v>0.4183640930009504</v>
      </c>
      <c r="Q184" s="195">
        <f t="shared" si="80"/>
        <v>0.5775959756000667</v>
      </c>
      <c r="R184" s="197">
        <f t="shared" si="80"/>
        <v>0</v>
      </c>
      <c r="S184" s="198">
        <f t="shared" si="80"/>
        <v>25.195487637676891</v>
      </c>
      <c r="T184" s="141" t="str">
        <f>IF(ABS(S184-AI184)&gt;0.01,S184-AI184,"")</f>
        <v/>
      </c>
      <c r="U184" s="224" t="s">
        <v>63</v>
      </c>
      <c r="V184" s="225">
        <f>SUM(V163:V179)</f>
        <v>1.9924317085970051</v>
      </c>
      <c r="W184" s="225">
        <f t="shared" ref="W184:AH184" si="81">SUM(W163:W179)</f>
        <v>0.20561106641186264</v>
      </c>
      <c r="X184" s="225">
        <f t="shared" si="81"/>
        <v>0.5775959756000667</v>
      </c>
      <c r="Y184" s="225">
        <f t="shared" si="81"/>
        <v>3.5048521049509486E-2</v>
      </c>
      <c r="Z184" s="225">
        <f t="shared" si="81"/>
        <v>12.494108952624076</v>
      </c>
      <c r="AA184" s="225">
        <f t="shared" si="81"/>
        <v>6.5370044334709885</v>
      </c>
      <c r="AB184" s="225">
        <f t="shared" si="81"/>
        <v>0.4183640930009504</v>
      </c>
      <c r="AC184" s="225">
        <f t="shared" si="81"/>
        <v>2.9353228869224322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2.902350398690615</v>
      </c>
      <c r="AH184" s="226">
        <f t="shared" si="81"/>
        <v>3.2972488231817101E-2</v>
      </c>
      <c r="AI184" s="227">
        <f>SUM(V184:AC184)</f>
        <v>25.195487637676891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8.8712588894572425E-2</v>
      </c>
      <c r="C185" s="78">
        <f t="shared" ref="C185:H185" si="82">IF($I184=0,"-",C184/$I184)</f>
        <v>1.4145516523059289E-3</v>
      </c>
      <c r="D185" s="78">
        <f t="shared" si="82"/>
        <v>0.62139817495574667</v>
      </c>
      <c r="E185" s="78">
        <f t="shared" si="82"/>
        <v>0.2651630206329802</v>
      </c>
      <c r="F185" s="78">
        <f t="shared" si="82"/>
        <v>0</v>
      </c>
      <c r="G185" s="78">
        <f t="shared" si="82"/>
        <v>2.3311663864394757E-2</v>
      </c>
      <c r="H185" s="79">
        <f t="shared" si="82"/>
        <v>0</v>
      </c>
      <c r="I185" s="80">
        <f>SUM(B185:H185)</f>
        <v>0.99999999999999989</v>
      </c>
      <c r="J185" s="141"/>
      <c r="K185" s="55" t="s">
        <v>91</v>
      </c>
      <c r="L185" s="96">
        <f t="shared" ref="L185:R185" si="83">IF($S184=0,"-",L184/$S184)</f>
        <v>8.7239540929620787E-2</v>
      </c>
      <c r="M185" s="96">
        <f t="shared" si="83"/>
        <v>1.3910634139542727E-3</v>
      </c>
      <c r="N185" s="96">
        <f t="shared" si="83"/>
        <v>0.6110800303896915</v>
      </c>
      <c r="O185" s="96">
        <f t="shared" si="83"/>
        <v>0.26076006212629033</v>
      </c>
      <c r="P185" s="96">
        <f t="shared" si="83"/>
        <v>1.6604722997118581E-2</v>
      </c>
      <c r="Q185" s="96">
        <f t="shared" si="83"/>
        <v>2.2924580143324547E-2</v>
      </c>
      <c r="R185" s="97">
        <f t="shared" si="83"/>
        <v>0</v>
      </c>
      <c r="S185" s="98">
        <f>SUM(L185:R185)</f>
        <v>1</v>
      </c>
      <c r="U185" s="127" t="s">
        <v>91</v>
      </c>
      <c r="V185" s="128">
        <f>+V184/$AI184</f>
        <v>7.9078910368758165E-2</v>
      </c>
      <c r="W185" s="128">
        <f t="shared" ref="W185:AH185" si="84">+W184/$AI184</f>
        <v>8.160630560862631E-3</v>
      </c>
      <c r="X185" s="128">
        <f t="shared" si="84"/>
        <v>2.2924580143324547E-2</v>
      </c>
      <c r="Y185" s="128">
        <f t="shared" si="84"/>
        <v>1.3910634139542727E-3</v>
      </c>
      <c r="Z185" s="128">
        <f t="shared" si="84"/>
        <v>0.49588676878555843</v>
      </c>
      <c r="AA185" s="128">
        <f t="shared" si="84"/>
        <v>0.25945139572117931</v>
      </c>
      <c r="AB185" s="128">
        <f t="shared" si="84"/>
        <v>1.6604722997118581E-2</v>
      </c>
      <c r="AC185" s="128">
        <f t="shared" si="84"/>
        <v>0.11650192800924407</v>
      </c>
      <c r="AD185" s="128">
        <f t="shared" si="84"/>
        <v>0</v>
      </c>
      <c r="AE185" s="128">
        <f t="shared" si="84"/>
        <v>0</v>
      </c>
      <c r="AF185" s="128">
        <f t="shared" si="84"/>
        <v>0</v>
      </c>
      <c r="AG185" s="128">
        <f t="shared" si="84"/>
        <v>0.11519326160413308</v>
      </c>
      <c r="AH185" s="128">
        <f t="shared" si="84"/>
        <v>1.3086664051109938E-3</v>
      </c>
      <c r="AI185" s="129">
        <f>SUM(V185:AC185)</f>
        <v>1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411.80896127085407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411.80896127085407</v>
      </c>
      <c r="J190" s="149"/>
      <c r="K190" s="163" t="s">
        <v>8</v>
      </c>
      <c r="L190" s="164">
        <v>0</v>
      </c>
      <c r="M190" s="164">
        <v>0</v>
      </c>
      <c r="N190" s="164">
        <v>411.80896127085407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411.80896127085407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411.80896127085407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411.80896127085407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3.1780510781200443E-2</v>
      </c>
      <c r="E191" s="156">
        <v>0</v>
      </c>
      <c r="F191" s="375"/>
      <c r="G191" s="156">
        <v>0</v>
      </c>
      <c r="H191" s="168">
        <v>0</v>
      </c>
      <c r="I191" s="154">
        <f t="shared" si="85"/>
        <v>3.1780510781200443E-2</v>
      </c>
      <c r="J191" s="149"/>
      <c r="K191" s="169" t="s">
        <v>10</v>
      </c>
      <c r="L191" s="156">
        <v>0</v>
      </c>
      <c r="M191" s="156">
        <v>0</v>
      </c>
      <c r="N191" s="156">
        <v>3.1780510781200443E-2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3.1780510781200443E-2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3.1780510781200443E-2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3.1780510781200443E-2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0</v>
      </c>
      <c r="E192" s="160">
        <v>0</v>
      </c>
      <c r="F192" s="375"/>
      <c r="G192" s="160">
        <v>0</v>
      </c>
      <c r="H192" s="161">
        <v>0</v>
      </c>
      <c r="I192" s="162">
        <f t="shared" si="85"/>
        <v>0</v>
      </c>
      <c r="J192" s="149"/>
      <c r="K192" s="163" t="s">
        <v>56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0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0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0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0.2988182061600817</v>
      </c>
      <c r="C193" s="156">
        <v>0.11166107730282152</v>
      </c>
      <c r="D193" s="156">
        <v>39.159982369247409</v>
      </c>
      <c r="E193" s="156">
        <v>0</v>
      </c>
      <c r="F193" s="375"/>
      <c r="G193" s="156">
        <v>0</v>
      </c>
      <c r="H193" s="168">
        <v>0</v>
      </c>
      <c r="I193" s="154">
        <f t="shared" si="85"/>
        <v>39.570461652710314</v>
      </c>
      <c r="J193" s="149"/>
      <c r="K193" s="169" t="s">
        <v>16</v>
      </c>
      <c r="L193" s="156">
        <v>0.2988182061600817</v>
      </c>
      <c r="M193" s="156">
        <v>0.11166107730282152</v>
      </c>
      <c r="N193" s="156">
        <v>39.159982369247409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39.570461652710314</v>
      </c>
      <c r="U193" s="215" t="s">
        <v>16</v>
      </c>
      <c r="V193" s="207">
        <v>0.2988182061600817</v>
      </c>
      <c r="W193" s="207">
        <v>0</v>
      </c>
      <c r="X193" s="207">
        <v>0</v>
      </c>
      <c r="Y193" s="207">
        <v>0.11166107730282152</v>
      </c>
      <c r="Z193" s="207">
        <v>38.613535298361498</v>
      </c>
      <c r="AA193" s="207">
        <v>0</v>
      </c>
      <c r="AB193" s="207">
        <v>0</v>
      </c>
      <c r="AC193" s="208">
        <v>0.54644707088591304</v>
      </c>
      <c r="AD193" s="209">
        <v>0</v>
      </c>
      <c r="AE193" s="209">
        <v>0</v>
      </c>
      <c r="AF193" s="209">
        <v>0</v>
      </c>
      <c r="AG193" s="209">
        <v>0.54644707088591304</v>
      </c>
      <c r="AH193" s="209">
        <v>0</v>
      </c>
      <c r="AI193" s="210">
        <f t="shared" si="87"/>
        <v>39.570461652710314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3.3659470921404813</v>
      </c>
      <c r="C194" s="160">
        <v>0</v>
      </c>
      <c r="D194" s="160">
        <v>5.2596741312757826</v>
      </c>
      <c r="E194" s="160">
        <v>0</v>
      </c>
      <c r="F194" s="375"/>
      <c r="G194" s="160">
        <v>0</v>
      </c>
      <c r="H194" s="161">
        <v>0</v>
      </c>
      <c r="I194" s="162">
        <f t="shared" si="85"/>
        <v>8.6256212234162639</v>
      </c>
      <c r="J194" s="149"/>
      <c r="K194" s="163" t="s">
        <v>15</v>
      </c>
      <c r="L194" s="164">
        <v>3.3659470921404813</v>
      </c>
      <c r="M194" s="164">
        <v>0</v>
      </c>
      <c r="N194" s="164">
        <v>5.2596741312757826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8.6256212234162639</v>
      </c>
      <c r="U194" s="211" t="s">
        <v>57</v>
      </c>
      <c r="V194" s="212">
        <v>3.3659470921404813</v>
      </c>
      <c r="W194" s="212">
        <v>0</v>
      </c>
      <c r="X194" s="212">
        <v>0</v>
      </c>
      <c r="Y194" s="212">
        <v>0</v>
      </c>
      <c r="Z194" s="212">
        <v>5.2596741312757826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8.6256212234162639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18.203704837908639</v>
      </c>
      <c r="F195" s="375"/>
      <c r="G195" s="156">
        <v>0</v>
      </c>
      <c r="H195" s="168">
        <v>0</v>
      </c>
      <c r="I195" s="154">
        <f t="shared" si="85"/>
        <v>18.203704837908639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18.203704837908639</v>
      </c>
      <c r="P195" s="156">
        <v>313.06484883356313</v>
      </c>
      <c r="Q195" s="156">
        <v>0</v>
      </c>
      <c r="R195" s="157">
        <v>0</v>
      </c>
      <c r="S195" s="158">
        <f t="shared" si="86"/>
        <v>331.26855367147175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1.0044135896853068</v>
      </c>
      <c r="AB195" s="207">
        <v>313.06484883356313</v>
      </c>
      <c r="AC195" s="208">
        <v>17.199291248223332</v>
      </c>
      <c r="AD195" s="207">
        <v>0</v>
      </c>
      <c r="AE195" s="207">
        <v>0</v>
      </c>
      <c r="AF195" s="207">
        <v>0</v>
      </c>
      <c r="AG195" s="207">
        <v>0</v>
      </c>
      <c r="AH195" s="207">
        <v>17.199291248223332</v>
      </c>
      <c r="AI195" s="210">
        <f t="shared" si="87"/>
        <v>331.26855367147181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0.40952087020686945</v>
      </c>
      <c r="Q196" s="164">
        <v>0</v>
      </c>
      <c r="R196" s="165">
        <v>0</v>
      </c>
      <c r="S196" s="166">
        <f t="shared" si="86"/>
        <v>0.40952087020686945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0.40952087020686945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0.40952087020686945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1.5625882949498224</v>
      </c>
      <c r="C198" s="160">
        <v>0</v>
      </c>
      <c r="D198" s="160">
        <v>9.4945475513781226</v>
      </c>
      <c r="E198" s="160">
        <v>0.55669607559637269</v>
      </c>
      <c r="F198" s="375"/>
      <c r="G198" s="160">
        <v>0</v>
      </c>
      <c r="H198" s="161">
        <v>0</v>
      </c>
      <c r="I198" s="162">
        <f t="shared" si="85"/>
        <v>11.613831921924318</v>
      </c>
      <c r="J198" s="149"/>
      <c r="K198" s="163" t="s">
        <v>17</v>
      </c>
      <c r="L198" s="164">
        <v>1.5625882949498224</v>
      </c>
      <c r="M198" s="164">
        <v>0</v>
      </c>
      <c r="N198" s="164">
        <v>9.4945475513781226</v>
      </c>
      <c r="O198" s="164">
        <v>0.55669607559637269</v>
      </c>
      <c r="P198" s="164">
        <v>1.1404958677685979</v>
      </c>
      <c r="Q198" s="164">
        <v>0</v>
      </c>
      <c r="R198" s="165">
        <v>0</v>
      </c>
      <c r="S198" s="166">
        <f t="shared" si="86"/>
        <v>12.754327789692915</v>
      </c>
      <c r="U198" s="211" t="s">
        <v>17</v>
      </c>
      <c r="V198" s="212">
        <v>1.5625882949498224</v>
      </c>
      <c r="W198" s="212">
        <v>0</v>
      </c>
      <c r="X198" s="212">
        <v>0</v>
      </c>
      <c r="Y198" s="212">
        <v>0</v>
      </c>
      <c r="Z198" s="212">
        <v>9.4945475513781226</v>
      </c>
      <c r="AA198" s="212">
        <v>0.55669607559637269</v>
      </c>
      <c r="AB198" s="212">
        <v>1.1404958677685979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12.754327789692915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56.89833703735367</v>
      </c>
      <c r="C199" s="156">
        <v>29.873528410060516</v>
      </c>
      <c r="D199" s="156">
        <v>606.33683946602412</v>
      </c>
      <c r="E199" s="156">
        <v>0</v>
      </c>
      <c r="F199" s="375"/>
      <c r="G199" s="156">
        <v>0</v>
      </c>
      <c r="H199" s="168">
        <v>0</v>
      </c>
      <c r="I199" s="154">
        <f t="shared" si="85"/>
        <v>693.10870491343826</v>
      </c>
      <c r="J199" s="149"/>
      <c r="K199" s="169" t="s">
        <v>139</v>
      </c>
      <c r="L199" s="156">
        <v>56.89833703735367</v>
      </c>
      <c r="M199" s="156">
        <v>29.873528410060516</v>
      </c>
      <c r="N199" s="156">
        <v>606.33683946602412</v>
      </c>
      <c r="O199" s="156">
        <v>0</v>
      </c>
      <c r="P199" s="156">
        <v>3.6452371701269022</v>
      </c>
      <c r="Q199" s="156">
        <v>0</v>
      </c>
      <c r="R199" s="157">
        <v>0</v>
      </c>
      <c r="S199" s="158">
        <f t="shared" si="86"/>
        <v>696.75394208356511</v>
      </c>
      <c r="U199" s="215" t="s">
        <v>139</v>
      </c>
      <c r="V199" s="207">
        <v>56.891346967428788</v>
      </c>
      <c r="W199" s="207">
        <v>0</v>
      </c>
      <c r="X199" s="207">
        <v>0</v>
      </c>
      <c r="Y199" s="207">
        <v>29.873528410060516</v>
      </c>
      <c r="Z199" s="207">
        <v>571.20607946546022</v>
      </c>
      <c r="AA199" s="207">
        <v>0</v>
      </c>
      <c r="AB199" s="207">
        <v>3.6452371701269022</v>
      </c>
      <c r="AC199" s="208">
        <v>35.137750070488764</v>
      </c>
      <c r="AD199" s="207">
        <v>6.9900699248814915E-3</v>
      </c>
      <c r="AE199" s="207">
        <v>0</v>
      </c>
      <c r="AF199" s="207">
        <v>0</v>
      </c>
      <c r="AG199" s="207">
        <v>35.130760000563861</v>
      </c>
      <c r="AH199" s="207">
        <v>0</v>
      </c>
      <c r="AI199" s="210">
        <f t="shared" si="87"/>
        <v>696.75394208356511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13.992330410164803</v>
      </c>
      <c r="C200" s="160">
        <v>1.4656618011639548</v>
      </c>
      <c r="D200" s="160">
        <v>188.79956531807966</v>
      </c>
      <c r="E200" s="160">
        <v>412.08248788383952</v>
      </c>
      <c r="F200" s="375"/>
      <c r="G200" s="160">
        <v>25.819923266727891</v>
      </c>
      <c r="H200" s="161">
        <v>0</v>
      </c>
      <c r="I200" s="162">
        <f t="shared" si="85"/>
        <v>642.1599686799758</v>
      </c>
      <c r="J200" s="149"/>
      <c r="K200" s="163" t="s">
        <v>25</v>
      </c>
      <c r="L200" s="164">
        <v>13.992330410164803</v>
      </c>
      <c r="M200" s="164">
        <v>1.4656618011639548</v>
      </c>
      <c r="N200" s="164">
        <v>188.79956531807966</v>
      </c>
      <c r="O200" s="164">
        <v>412.08248788383952</v>
      </c>
      <c r="P200" s="164">
        <v>5.5773799233747354E-2</v>
      </c>
      <c r="Q200" s="164">
        <v>25.819923266727891</v>
      </c>
      <c r="R200" s="165">
        <v>0</v>
      </c>
      <c r="S200" s="166">
        <f t="shared" si="86"/>
        <v>642.21574247920955</v>
      </c>
      <c r="U200" s="211" t="s">
        <v>25</v>
      </c>
      <c r="V200" s="212">
        <v>1.9448148155542602</v>
      </c>
      <c r="W200" s="212">
        <v>12.047515594610543</v>
      </c>
      <c r="X200" s="212">
        <v>25.819923266727891</v>
      </c>
      <c r="Y200" s="212">
        <v>1.4656618011639548</v>
      </c>
      <c r="Z200" s="212">
        <v>188.79956531807966</v>
      </c>
      <c r="AA200" s="212">
        <v>412.01333457875756</v>
      </c>
      <c r="AB200" s="212">
        <v>5.5773799233747354E-2</v>
      </c>
      <c r="AC200" s="213">
        <v>6.9153305081979699E-2</v>
      </c>
      <c r="AD200" s="212">
        <v>0</v>
      </c>
      <c r="AE200" s="212">
        <v>0</v>
      </c>
      <c r="AF200" s="212">
        <v>0</v>
      </c>
      <c r="AG200" s="212">
        <v>0</v>
      </c>
      <c r="AH200" s="212">
        <v>6.9153305081979699E-2</v>
      </c>
      <c r="AI200" s="214">
        <f t="shared" si="87"/>
        <v>642.21574247920955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2.9144229702746149</v>
      </c>
      <c r="C201" s="156">
        <v>0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2.9144229702746149</v>
      </c>
      <c r="J201" s="149"/>
      <c r="K201" s="169" t="s">
        <v>24</v>
      </c>
      <c r="L201" s="156">
        <v>2.9144229702746149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2.9144229702746149</v>
      </c>
      <c r="U201" s="215" t="s">
        <v>24</v>
      </c>
      <c r="V201" s="207">
        <v>2.9144229702746149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2.9144229702746149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7.8585583907736045E-4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7.8585583907736045E-4</v>
      </c>
      <c r="J202" s="149"/>
      <c r="K202" s="163" t="s">
        <v>60</v>
      </c>
      <c r="L202" s="164">
        <v>7.8585583907736045E-4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7.8585583907736045E-4</v>
      </c>
      <c r="U202" s="211" t="s">
        <v>60</v>
      </c>
      <c r="V202" s="212">
        <v>7.8585583907736045E-4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7.8585583907736045E-4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5.0255285081315613</v>
      </c>
      <c r="C203" s="156">
        <v>0</v>
      </c>
      <c r="D203" s="156">
        <v>312.67371853261199</v>
      </c>
      <c r="E203" s="156">
        <v>18.993278560981196</v>
      </c>
      <c r="F203" s="375"/>
      <c r="G203" s="156">
        <v>0</v>
      </c>
      <c r="H203" s="168">
        <v>0</v>
      </c>
      <c r="I203" s="154">
        <f t="shared" si="85"/>
        <v>336.69252560172475</v>
      </c>
      <c r="J203" s="149"/>
      <c r="K203" s="169" t="s">
        <v>22</v>
      </c>
      <c r="L203" s="156">
        <v>5.0255285081315613</v>
      </c>
      <c r="M203" s="156">
        <v>0</v>
      </c>
      <c r="N203" s="156">
        <v>312.67371853261199</v>
      </c>
      <c r="O203" s="156">
        <v>18.993278560981196</v>
      </c>
      <c r="P203" s="156">
        <v>19.153462886850413</v>
      </c>
      <c r="Q203" s="156">
        <v>0</v>
      </c>
      <c r="R203" s="157">
        <v>0</v>
      </c>
      <c r="S203" s="158">
        <f t="shared" si="86"/>
        <v>355.84598848857519</v>
      </c>
      <c r="U203" s="215" t="s">
        <v>22</v>
      </c>
      <c r="V203" s="207">
        <v>5.0255285081315613</v>
      </c>
      <c r="W203" s="207">
        <v>0</v>
      </c>
      <c r="X203" s="207">
        <v>0</v>
      </c>
      <c r="Y203" s="207">
        <v>0</v>
      </c>
      <c r="Z203" s="207">
        <v>311.09988754074163</v>
      </c>
      <c r="AA203" s="207">
        <v>0</v>
      </c>
      <c r="AB203" s="207">
        <v>19.153462886850413</v>
      </c>
      <c r="AC203" s="208">
        <v>20.567109552851576</v>
      </c>
      <c r="AD203" s="207">
        <v>0</v>
      </c>
      <c r="AE203" s="207">
        <v>0</v>
      </c>
      <c r="AF203" s="207">
        <v>0</v>
      </c>
      <c r="AG203" s="207">
        <v>1.5738309918703799</v>
      </c>
      <c r="AH203" s="207">
        <v>18.993278560981196</v>
      </c>
      <c r="AI203" s="210">
        <f t="shared" si="87"/>
        <v>355.84598848857524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755.227042387442</v>
      </c>
      <c r="E204" s="160">
        <v>0</v>
      </c>
      <c r="F204" s="375"/>
      <c r="G204" s="160">
        <v>0</v>
      </c>
      <c r="H204" s="161">
        <v>0</v>
      </c>
      <c r="I204" s="162">
        <f t="shared" si="85"/>
        <v>755.227042387442</v>
      </c>
      <c r="J204" s="149"/>
      <c r="K204" s="163" t="s">
        <v>21</v>
      </c>
      <c r="L204" s="164">
        <v>0</v>
      </c>
      <c r="M204" s="164">
        <v>0</v>
      </c>
      <c r="N204" s="164">
        <v>755.227042387442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755.227042387442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755.227042387442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755.227042387442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84.058758375014108</v>
      </c>
      <c r="C210" s="195">
        <f t="shared" ref="C210:I210" si="89">SUM(C189:C205)</f>
        <v>31.450851288527289</v>
      </c>
      <c r="D210" s="195">
        <f t="shared" si="89"/>
        <v>2328.7921115376944</v>
      </c>
      <c r="E210" s="195">
        <f t="shared" si="89"/>
        <v>449.83616735832572</v>
      </c>
      <c r="F210" s="195">
        <f t="shared" si="89"/>
        <v>0</v>
      </c>
      <c r="G210" s="195">
        <f t="shared" si="89"/>
        <v>25.819923266727891</v>
      </c>
      <c r="H210" s="197">
        <f t="shared" si="89"/>
        <v>0</v>
      </c>
      <c r="I210" s="154">
        <f t="shared" si="89"/>
        <v>2919.9578118262893</v>
      </c>
      <c r="J210" s="149"/>
      <c r="K210" s="196" t="s">
        <v>26</v>
      </c>
      <c r="L210" s="195">
        <f>SUM(L189:L205)</f>
        <v>84.058758375014108</v>
      </c>
      <c r="M210" s="195">
        <f t="shared" ref="M210:S210" si="90">SUM(M189:M205)</f>
        <v>31.450851288527289</v>
      </c>
      <c r="N210" s="195">
        <f t="shared" si="90"/>
        <v>2328.7921115376944</v>
      </c>
      <c r="O210" s="195">
        <f t="shared" si="90"/>
        <v>449.83616735832572</v>
      </c>
      <c r="P210" s="195">
        <f t="shared" si="90"/>
        <v>337.46933942774967</v>
      </c>
      <c r="Q210" s="195">
        <f t="shared" si="90"/>
        <v>25.819923266727891</v>
      </c>
      <c r="R210" s="197">
        <f t="shared" si="90"/>
        <v>0</v>
      </c>
      <c r="S210" s="198">
        <f t="shared" si="90"/>
        <v>3257.427151254039</v>
      </c>
      <c r="T210" s="141" t="str">
        <f>IF(ABS(S210-AI210)&gt;0.01,S210-AI210,"")</f>
        <v/>
      </c>
      <c r="U210" s="224" t="s">
        <v>63</v>
      </c>
      <c r="V210" s="225">
        <f>SUM(V189:V205)</f>
        <v>72.004252710478696</v>
      </c>
      <c r="W210" s="225">
        <f t="shared" ref="W210:AH210" si="91">SUM(W189:W205)</f>
        <v>12.047515594610543</v>
      </c>
      <c r="X210" s="225">
        <f t="shared" si="91"/>
        <v>25.819923266727891</v>
      </c>
      <c r="Y210" s="225">
        <f t="shared" si="91"/>
        <v>31.450851288527289</v>
      </c>
      <c r="Z210" s="225">
        <f t="shared" si="91"/>
        <v>2291.5410734743741</v>
      </c>
      <c r="AA210" s="225">
        <f t="shared" si="91"/>
        <v>413.57444424403923</v>
      </c>
      <c r="AB210" s="225">
        <f t="shared" si="91"/>
        <v>337.46933942774967</v>
      </c>
      <c r="AC210" s="225">
        <f t="shared" si="91"/>
        <v>73.519751247531573</v>
      </c>
      <c r="AD210" s="226">
        <f t="shared" si="91"/>
        <v>6.9900699248814915E-3</v>
      </c>
      <c r="AE210" s="226">
        <f t="shared" si="91"/>
        <v>0</v>
      </c>
      <c r="AF210" s="226">
        <f t="shared" si="91"/>
        <v>0</v>
      </c>
      <c r="AG210" s="226">
        <f t="shared" si="91"/>
        <v>37.251038063320152</v>
      </c>
      <c r="AH210" s="226">
        <f t="shared" si="91"/>
        <v>36.261723114286511</v>
      </c>
      <c r="AI210" s="227">
        <f>SUM(V210:AC210)</f>
        <v>3257.427151254039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2.8787661943115373E-2</v>
      </c>
      <c r="C211" s="78">
        <f t="shared" ref="C211:H211" si="92">IF($I210=0,"-",C210/$I210)</f>
        <v>1.0770995101760165E-2</v>
      </c>
      <c r="D211" s="78">
        <f t="shared" si="92"/>
        <v>0.79754306795314622</v>
      </c>
      <c r="E211" s="78">
        <f t="shared" si="92"/>
        <v>0.15405570776961858</v>
      </c>
      <c r="F211" s="78">
        <f t="shared" si="92"/>
        <v>0</v>
      </c>
      <c r="G211" s="78">
        <f t="shared" si="92"/>
        <v>8.8425672323597052E-3</v>
      </c>
      <c r="H211" s="79">
        <f t="shared" si="92"/>
        <v>0</v>
      </c>
      <c r="I211" s="80">
        <f>SUM(B211:H211)</f>
        <v>0.99999999999999989</v>
      </c>
      <c r="J211" s="141"/>
      <c r="K211" s="55" t="s">
        <v>91</v>
      </c>
      <c r="L211" s="96">
        <f t="shared" ref="L211:R211" si="93">IF($S210=0,"-",L210/$S210)</f>
        <v>2.5805261168358993E-2</v>
      </c>
      <c r="M211" s="96">
        <f t="shared" si="93"/>
        <v>9.6551203843252154E-3</v>
      </c>
      <c r="N211" s="96">
        <f t="shared" si="93"/>
        <v>0.71491763388819296</v>
      </c>
      <c r="O211" s="96">
        <f t="shared" si="93"/>
        <v>0.1380955418097834</v>
      </c>
      <c r="P211" s="96">
        <f t="shared" si="93"/>
        <v>0.10359996517430367</v>
      </c>
      <c r="Q211" s="96">
        <f t="shared" si="93"/>
        <v>7.9264775750357997E-3</v>
      </c>
      <c r="R211" s="97">
        <f t="shared" si="93"/>
        <v>0</v>
      </c>
      <c r="S211" s="98">
        <f>SUM(L211:R211)</f>
        <v>1</v>
      </c>
      <c r="U211" s="127" t="s">
        <v>91</v>
      </c>
      <c r="V211" s="128">
        <f>+V210/$AI210</f>
        <v>2.2104639449191863E-2</v>
      </c>
      <c r="W211" s="128">
        <f t="shared" ref="W211:AH211" si="94">+W210/$AI210</f>
        <v>3.6984758323674281E-3</v>
      </c>
      <c r="X211" s="128">
        <f t="shared" si="94"/>
        <v>7.9264775750357997E-3</v>
      </c>
      <c r="Y211" s="128">
        <f t="shared" si="94"/>
        <v>9.6551203843252154E-3</v>
      </c>
      <c r="Z211" s="128">
        <f t="shared" si="94"/>
        <v>0.70348190982327274</v>
      </c>
      <c r="AA211" s="128">
        <f t="shared" si="94"/>
        <v>0.12696352828176741</v>
      </c>
      <c r="AB211" s="128">
        <f t="shared" si="94"/>
        <v>0.10359996517430367</v>
      </c>
      <c r="AC211" s="128">
        <f t="shared" si="94"/>
        <v>2.2569883479735858E-2</v>
      </c>
      <c r="AD211" s="128">
        <f t="shared" si="94"/>
        <v>2.1458867997064697E-6</v>
      </c>
      <c r="AE211" s="128">
        <f t="shared" si="94"/>
        <v>0</v>
      </c>
      <c r="AF211" s="128">
        <f t="shared" si="94"/>
        <v>0</v>
      </c>
      <c r="AG211" s="128">
        <f t="shared" si="94"/>
        <v>1.1435724064920164E-2</v>
      </c>
      <c r="AH211" s="128">
        <f t="shared" si="94"/>
        <v>1.1132013528015978E-2</v>
      </c>
      <c r="AI211" s="129">
        <f>SUM(V211:AC211)</f>
        <v>1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17.048705085139165</v>
      </c>
      <c r="C219" s="156">
        <v>0</v>
      </c>
      <c r="D219" s="156">
        <v>18.956682910551891</v>
      </c>
      <c r="E219" s="156">
        <v>0</v>
      </c>
      <c r="F219" s="375"/>
      <c r="G219" s="156">
        <v>0</v>
      </c>
      <c r="H219" s="168">
        <v>0</v>
      </c>
      <c r="I219" s="154">
        <f t="shared" si="95"/>
        <v>36.005387995691052</v>
      </c>
      <c r="J219" s="149"/>
      <c r="K219" s="169" t="s">
        <v>16</v>
      </c>
      <c r="L219" s="156">
        <v>17.048705085139165</v>
      </c>
      <c r="M219" s="156">
        <v>0</v>
      </c>
      <c r="N219" s="156">
        <v>18.956682910551891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36.005387995691052</v>
      </c>
      <c r="U219" s="215" t="s">
        <v>16</v>
      </c>
      <c r="V219" s="207">
        <v>17.048705085139165</v>
      </c>
      <c r="W219" s="207">
        <v>0</v>
      </c>
      <c r="X219" s="207">
        <v>0</v>
      </c>
      <c r="Y219" s="207">
        <v>0</v>
      </c>
      <c r="Z219" s="207">
        <v>18.956682910551891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36.005387995691052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1.4877831629424954</v>
      </c>
      <c r="C220" s="160">
        <v>0</v>
      </c>
      <c r="D220" s="160">
        <v>1.6542859717916587</v>
      </c>
      <c r="E220" s="160">
        <v>0</v>
      </c>
      <c r="F220" s="375"/>
      <c r="G220" s="160">
        <v>0</v>
      </c>
      <c r="H220" s="161">
        <v>0</v>
      </c>
      <c r="I220" s="162">
        <f t="shared" si="95"/>
        <v>3.1420691347341538</v>
      </c>
      <c r="J220" s="149"/>
      <c r="K220" s="163" t="s">
        <v>15</v>
      </c>
      <c r="L220" s="164">
        <v>1.4877831629424954</v>
      </c>
      <c r="M220" s="164">
        <v>0</v>
      </c>
      <c r="N220" s="164">
        <v>1.6542859717916587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3.1420691347341538</v>
      </c>
      <c r="U220" s="211" t="s">
        <v>57</v>
      </c>
      <c r="V220" s="212">
        <v>1.4877831629424954</v>
      </c>
      <c r="W220" s="212">
        <v>0</v>
      </c>
      <c r="X220" s="212">
        <v>0</v>
      </c>
      <c r="Y220" s="212">
        <v>0</v>
      </c>
      <c r="Z220" s="212">
        <v>1.6542859717916587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3.1420691347341538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0.66830562630134227</v>
      </c>
      <c r="F221" s="375"/>
      <c r="G221" s="156">
        <v>0</v>
      </c>
      <c r="H221" s="168">
        <v>0</v>
      </c>
      <c r="I221" s="154">
        <f t="shared" si="95"/>
        <v>0.66830562630134227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0.66830562630134227</v>
      </c>
      <c r="P221" s="156">
        <v>5.901169487355431</v>
      </c>
      <c r="Q221" s="156">
        <v>0</v>
      </c>
      <c r="R221" s="157">
        <v>0</v>
      </c>
      <c r="S221" s="158">
        <f t="shared" si="96"/>
        <v>6.5694751136567735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6.824074881407266E-2</v>
      </c>
      <c r="AB221" s="207">
        <v>5.901169487355431</v>
      </c>
      <c r="AC221" s="208">
        <v>0.60006487748726955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0.60006487748726955</v>
      </c>
      <c r="AI221" s="210">
        <f t="shared" si="97"/>
        <v>6.5694751136567726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0.46606145430066376</v>
      </c>
      <c r="F222" s="375"/>
      <c r="G222" s="160">
        <v>0</v>
      </c>
      <c r="H222" s="161">
        <v>0</v>
      </c>
      <c r="I222" s="162">
        <f t="shared" si="95"/>
        <v>0.46606145430066376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0.46606145430066376</v>
      </c>
      <c r="P222" s="164">
        <v>0</v>
      </c>
      <c r="Q222" s="164">
        <v>0</v>
      </c>
      <c r="R222" s="165">
        <v>0</v>
      </c>
      <c r="S222" s="166">
        <f t="shared" si="96"/>
        <v>0.46606145430066376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0.46606145430066376</v>
      </c>
      <c r="AB222" s="212">
        <v>0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0.46606145430066376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5.3950938190080828</v>
      </c>
      <c r="C224" s="160">
        <v>0</v>
      </c>
      <c r="D224" s="160">
        <v>0</v>
      </c>
      <c r="E224" s="160">
        <v>0</v>
      </c>
      <c r="F224" s="375"/>
      <c r="G224" s="160">
        <v>0</v>
      </c>
      <c r="H224" s="161">
        <v>0</v>
      </c>
      <c r="I224" s="162">
        <f t="shared" si="95"/>
        <v>5.3950938190080828</v>
      </c>
      <c r="J224" s="149"/>
      <c r="K224" s="163" t="s">
        <v>17</v>
      </c>
      <c r="L224" s="164">
        <v>5.3950938190080828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5.3950938190080828</v>
      </c>
      <c r="U224" s="211" t="s">
        <v>17</v>
      </c>
      <c r="V224" s="212">
        <v>5.3950938190080828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5.3950938190080828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17.930467538762436</v>
      </c>
      <c r="C225" s="156">
        <v>0</v>
      </c>
      <c r="D225" s="156">
        <v>1.9407534050896582</v>
      </c>
      <c r="E225" s="156">
        <v>0</v>
      </c>
      <c r="F225" s="375"/>
      <c r="G225" s="156">
        <v>0</v>
      </c>
      <c r="H225" s="168">
        <v>0</v>
      </c>
      <c r="I225" s="154">
        <f t="shared" si="95"/>
        <v>19.871220943852094</v>
      </c>
      <c r="J225" s="149"/>
      <c r="K225" s="169" t="s">
        <v>139</v>
      </c>
      <c r="L225" s="156">
        <v>17.930467538762436</v>
      </c>
      <c r="M225" s="156">
        <v>0</v>
      </c>
      <c r="N225" s="156">
        <v>1.9407534050896582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19.871220943852094</v>
      </c>
      <c r="U225" s="215" t="s">
        <v>139</v>
      </c>
      <c r="V225" s="207">
        <v>17.513976675868488</v>
      </c>
      <c r="W225" s="207">
        <v>0</v>
      </c>
      <c r="X225" s="207">
        <v>0</v>
      </c>
      <c r="Y225" s="207">
        <v>0</v>
      </c>
      <c r="Z225" s="207">
        <v>1.7271490618627856</v>
      </c>
      <c r="AA225" s="207">
        <v>0</v>
      </c>
      <c r="AB225" s="207">
        <v>0</v>
      </c>
      <c r="AC225" s="208">
        <v>0.6300952061208217</v>
      </c>
      <c r="AD225" s="207">
        <v>0.4164908628939471</v>
      </c>
      <c r="AE225" s="207">
        <v>0</v>
      </c>
      <c r="AF225" s="207">
        <v>0</v>
      </c>
      <c r="AG225" s="207">
        <v>0.21360434322687258</v>
      </c>
      <c r="AH225" s="207">
        <v>0</v>
      </c>
      <c r="AI225" s="210">
        <f t="shared" si="97"/>
        <v>19.871220943852094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12.32063669947164</v>
      </c>
      <c r="C226" s="160">
        <v>0.32523058986779457</v>
      </c>
      <c r="D226" s="160">
        <v>5.1313355070619</v>
      </c>
      <c r="E226" s="160">
        <v>43.262094060831913</v>
      </c>
      <c r="F226" s="375"/>
      <c r="G226" s="160">
        <v>12.321900753586128</v>
      </c>
      <c r="H226" s="161">
        <v>1.58270108915421E-2</v>
      </c>
      <c r="I226" s="162">
        <f t="shared" si="95"/>
        <v>73.377024621710916</v>
      </c>
      <c r="J226" s="149"/>
      <c r="K226" s="163" t="s">
        <v>25</v>
      </c>
      <c r="L226" s="164">
        <v>12.32063669947164</v>
      </c>
      <c r="M226" s="164">
        <v>0.32523058986779457</v>
      </c>
      <c r="N226" s="164">
        <v>5.1313355070619</v>
      </c>
      <c r="O226" s="164">
        <v>43.262094060831913</v>
      </c>
      <c r="P226" s="164">
        <v>0.64057863320212016</v>
      </c>
      <c r="Q226" s="164">
        <v>12.321900753586128</v>
      </c>
      <c r="R226" s="165">
        <v>1.58270108915421E-2</v>
      </c>
      <c r="S226" s="166">
        <f t="shared" si="96"/>
        <v>74.017603254913041</v>
      </c>
      <c r="U226" s="211" t="s">
        <v>25</v>
      </c>
      <c r="V226" s="212">
        <v>0.81630902972262531</v>
      </c>
      <c r="W226" s="212">
        <v>11.504327669749015</v>
      </c>
      <c r="X226" s="212">
        <v>12.321900753586128</v>
      </c>
      <c r="Y226" s="212">
        <v>0.32523058986779457</v>
      </c>
      <c r="Z226" s="212">
        <v>5.1313355070619</v>
      </c>
      <c r="AA226" s="212">
        <v>42.518817074295562</v>
      </c>
      <c r="AB226" s="212">
        <v>0.64057863320212016</v>
      </c>
      <c r="AC226" s="213">
        <v>0.75910399742788959</v>
      </c>
      <c r="AD226" s="212">
        <v>0</v>
      </c>
      <c r="AE226" s="212">
        <v>0.32104999422880615</v>
      </c>
      <c r="AF226" s="212">
        <v>1.58270108915421E-2</v>
      </c>
      <c r="AG226" s="212">
        <v>0</v>
      </c>
      <c r="AH226" s="212">
        <v>0.42222699230754135</v>
      </c>
      <c r="AI226" s="214">
        <f t="shared" si="97"/>
        <v>74.017603254913027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2.4843883336528818</v>
      </c>
      <c r="C227" s="156">
        <v>0</v>
      </c>
      <c r="D227" s="156">
        <v>0</v>
      </c>
      <c r="E227" s="156">
        <v>0</v>
      </c>
      <c r="F227" s="375"/>
      <c r="G227" s="156">
        <v>0</v>
      </c>
      <c r="H227" s="168">
        <v>0</v>
      </c>
      <c r="I227" s="154">
        <f t="shared" si="95"/>
        <v>2.4843883336528818</v>
      </c>
      <c r="J227" s="149"/>
      <c r="K227" s="169" t="s">
        <v>24</v>
      </c>
      <c r="L227" s="156">
        <v>2.4843883336528818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2.4843883336528818</v>
      </c>
      <c r="U227" s="215" t="s">
        <v>24</v>
      </c>
      <c r="V227" s="207">
        <v>2.4843883336528818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2.4843883336528818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7.969805124078759E-2</v>
      </c>
      <c r="F229" s="375"/>
      <c r="G229" s="156">
        <v>0</v>
      </c>
      <c r="H229" s="168">
        <v>0</v>
      </c>
      <c r="I229" s="154">
        <f t="shared" si="95"/>
        <v>7.969805124078759E-2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7.969805124078759E-2</v>
      </c>
      <c r="P229" s="156">
        <v>0.38222206117691132</v>
      </c>
      <c r="Q229" s="156">
        <v>0</v>
      </c>
      <c r="R229" s="157">
        <v>0</v>
      </c>
      <c r="S229" s="158">
        <f t="shared" si="96"/>
        <v>0.46192011241769892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0.38222206117691132</v>
      </c>
      <c r="AC229" s="208">
        <v>7.969805124078759E-2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7.969805124078759E-2</v>
      </c>
      <c r="AI229" s="210">
        <f t="shared" si="97"/>
        <v>0.46192011241769892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56.6670746389767</v>
      </c>
      <c r="C236" s="195">
        <f t="shared" ref="C236:I236" si="99">SUM(C215:C231)</f>
        <v>0.32523058986779457</v>
      </c>
      <c r="D236" s="195">
        <f t="shared" si="99"/>
        <v>27.683057794495106</v>
      </c>
      <c r="E236" s="195">
        <f t="shared" si="99"/>
        <v>44.476159192674707</v>
      </c>
      <c r="F236" s="195">
        <f t="shared" si="99"/>
        <v>0</v>
      </c>
      <c r="G236" s="195">
        <f t="shared" si="99"/>
        <v>12.321900753586128</v>
      </c>
      <c r="H236" s="197">
        <f t="shared" si="99"/>
        <v>1.58270108915421E-2</v>
      </c>
      <c r="I236" s="154">
        <f t="shared" si="99"/>
        <v>141.48924998049196</v>
      </c>
      <c r="J236" s="149"/>
      <c r="K236" s="196" t="s">
        <v>26</v>
      </c>
      <c r="L236" s="195">
        <f>SUM(L215:L231)</f>
        <v>56.6670746389767</v>
      </c>
      <c r="M236" s="195">
        <f t="shared" ref="M236:S236" si="100">SUM(M215:M231)</f>
        <v>0.32523058986779457</v>
      </c>
      <c r="N236" s="195">
        <f t="shared" si="100"/>
        <v>27.683057794495106</v>
      </c>
      <c r="O236" s="195">
        <f t="shared" si="100"/>
        <v>44.476159192674707</v>
      </c>
      <c r="P236" s="195">
        <f t="shared" si="100"/>
        <v>6.9239701817344628</v>
      </c>
      <c r="Q236" s="195">
        <f t="shared" si="100"/>
        <v>12.321900753586128</v>
      </c>
      <c r="R236" s="197">
        <f t="shared" si="100"/>
        <v>1.58270108915421E-2</v>
      </c>
      <c r="S236" s="198">
        <f t="shared" si="100"/>
        <v>148.41322016222642</v>
      </c>
      <c r="T236" s="141" t="str">
        <f>IF(ABS(S236-AI236)&gt;0.01,S236-AI236,"")</f>
        <v/>
      </c>
      <c r="U236" s="224" t="s">
        <v>63</v>
      </c>
      <c r="V236" s="225">
        <f>SUM(V215:V231)</f>
        <v>44.746256106333732</v>
      </c>
      <c r="W236" s="225">
        <f t="shared" ref="W236:AH236" si="101">SUM(W215:W231)</f>
        <v>11.504327669749015</v>
      </c>
      <c r="X236" s="225">
        <f t="shared" si="101"/>
        <v>12.321900753586128</v>
      </c>
      <c r="Y236" s="225">
        <f t="shared" si="101"/>
        <v>0.32523058986779457</v>
      </c>
      <c r="Z236" s="225">
        <f t="shared" si="101"/>
        <v>27.469453451268237</v>
      </c>
      <c r="AA236" s="225">
        <f t="shared" si="101"/>
        <v>43.053119277410296</v>
      </c>
      <c r="AB236" s="225">
        <f t="shared" si="101"/>
        <v>6.9239701817344628</v>
      </c>
      <c r="AC236" s="225">
        <f t="shared" si="101"/>
        <v>2.0689621322767686</v>
      </c>
      <c r="AD236" s="226">
        <f t="shared" si="101"/>
        <v>0.4164908628939471</v>
      </c>
      <c r="AE236" s="226">
        <f t="shared" si="101"/>
        <v>0.32104999422880615</v>
      </c>
      <c r="AF236" s="226">
        <f t="shared" si="101"/>
        <v>1.58270108915421E-2</v>
      </c>
      <c r="AG236" s="226">
        <f t="shared" si="101"/>
        <v>0.21360434322687258</v>
      </c>
      <c r="AH236" s="226">
        <f t="shared" si="101"/>
        <v>1.1019899210355986</v>
      </c>
      <c r="AI236" s="227">
        <f>SUM(V236:AC236)</f>
        <v>148.41322016222645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0.40050445278909708</v>
      </c>
      <c r="C237" s="78">
        <f t="shared" ref="C237:H237" si="102">IF($I236=0,"-",C236/$I236)</f>
        <v>2.2986240291233166E-3</v>
      </c>
      <c r="D237" s="78">
        <f t="shared" si="102"/>
        <v>0.19565484867798755</v>
      </c>
      <c r="E237" s="78">
        <f t="shared" si="102"/>
        <v>0.31434302746538639</v>
      </c>
      <c r="F237" s="78">
        <f t="shared" si="102"/>
        <v>0</v>
      </c>
      <c r="G237" s="78">
        <f t="shared" si="102"/>
        <v>8.7087186873101866E-2</v>
      </c>
      <c r="H237" s="79">
        <f t="shared" si="102"/>
        <v>1.1186016530389604E-4</v>
      </c>
      <c r="I237" s="80">
        <f>SUM(B237:H237)</f>
        <v>1.0000000000000002</v>
      </c>
      <c r="J237" s="141"/>
      <c r="K237" s="55" t="s">
        <v>91</v>
      </c>
      <c r="L237" s="96">
        <f t="shared" ref="L237:R237" si="103">IF($S236=0,"-",L236/$S236)</f>
        <v>0.38181958842369618</v>
      </c>
      <c r="M237" s="96">
        <f t="shared" si="103"/>
        <v>2.1913855754379153E-3</v>
      </c>
      <c r="N237" s="96">
        <f t="shared" si="103"/>
        <v>0.18652689945164935</v>
      </c>
      <c r="O237" s="96">
        <f t="shared" si="103"/>
        <v>0.29967788007065027</v>
      </c>
      <c r="P237" s="96">
        <f t="shared" si="103"/>
        <v>4.6653324913818732E-2</v>
      </c>
      <c r="Q237" s="96">
        <f t="shared" si="103"/>
        <v>8.3024280048080601E-2</v>
      </c>
      <c r="R237" s="97">
        <f t="shared" si="103"/>
        <v>1.066415166670599E-4</v>
      </c>
      <c r="S237" s="98">
        <f>SUM(L237:R237)</f>
        <v>1</v>
      </c>
      <c r="U237" s="127" t="s">
        <v>91</v>
      </c>
      <c r="V237" s="128">
        <f>+V236/$AI236</f>
        <v>0.30149777801076494</v>
      </c>
      <c r="W237" s="128">
        <f t="shared" ref="W237:AH237" si="104">+W236/$AI236</f>
        <v>7.751551820770379E-2</v>
      </c>
      <c r="X237" s="128">
        <f t="shared" si="104"/>
        <v>8.3024280048080573E-2</v>
      </c>
      <c r="Y237" s="128">
        <f t="shared" si="104"/>
        <v>2.1913855754379149E-3</v>
      </c>
      <c r="Z237" s="128">
        <f t="shared" si="104"/>
        <v>0.18508764530034538</v>
      </c>
      <c r="AA237" s="128">
        <f t="shared" si="104"/>
        <v>0.2900895164888283</v>
      </c>
      <c r="AB237" s="128">
        <f t="shared" si="104"/>
        <v>4.6653324913818725E-2</v>
      </c>
      <c r="AC237" s="128">
        <f t="shared" si="104"/>
        <v>1.3940551455020263E-2</v>
      </c>
      <c r="AD237" s="128">
        <f t="shared" si="104"/>
        <v>2.8062922052273531E-3</v>
      </c>
      <c r="AE237" s="128">
        <f t="shared" si="104"/>
        <v>2.1632169551868436E-3</v>
      </c>
      <c r="AF237" s="128">
        <f t="shared" si="104"/>
        <v>1.0664151666705988E-4</v>
      </c>
      <c r="AG237" s="128">
        <f t="shared" si="104"/>
        <v>1.4392541513039573E-3</v>
      </c>
      <c r="AH237" s="128">
        <f t="shared" si="104"/>
        <v>7.4251466266350352E-3</v>
      </c>
      <c r="AI237" s="129">
        <f>SUM(V237:AC237)</f>
        <v>0.99999999999999989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13.701667242049924</v>
      </c>
      <c r="C245" s="156">
        <v>6.9945338203155514E-3</v>
      </c>
      <c r="D245" s="156">
        <v>7.5372347033382487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21.245896479208486</v>
      </c>
      <c r="J245" s="149"/>
      <c r="K245" s="169" t="s">
        <v>16</v>
      </c>
      <c r="L245" s="156">
        <v>13.701667242049924</v>
      </c>
      <c r="M245" s="156">
        <v>6.9945338203155514E-3</v>
      </c>
      <c r="N245" s="156">
        <v>7.5372347033382487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21.245896479208486</v>
      </c>
      <c r="U245" s="215" t="s">
        <v>16</v>
      </c>
      <c r="V245" s="207">
        <v>13.555531446161188</v>
      </c>
      <c r="W245" s="207">
        <v>0</v>
      </c>
      <c r="X245" s="207">
        <v>0</v>
      </c>
      <c r="Y245" s="207">
        <v>6.9945338203155514E-3</v>
      </c>
      <c r="Z245" s="207">
        <v>7.5372347033382487</v>
      </c>
      <c r="AA245" s="207">
        <v>0</v>
      </c>
      <c r="AB245" s="207">
        <v>0</v>
      </c>
      <c r="AC245" s="208">
        <v>0.14613579588873557</v>
      </c>
      <c r="AD245" s="209">
        <v>0.14613579588873557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21.245896479208486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2.0233238837739558</v>
      </c>
      <c r="C246" s="160">
        <v>0</v>
      </c>
      <c r="D246" s="160">
        <v>0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2.0233238837739558</v>
      </c>
      <c r="J246" s="149"/>
      <c r="K246" s="163" t="s">
        <v>15</v>
      </c>
      <c r="L246" s="164">
        <v>2.0233238837739558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2.0233238837739558</v>
      </c>
      <c r="U246" s="211" t="s">
        <v>57</v>
      </c>
      <c r="V246" s="212">
        <v>2.0233238837739558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2.0233238837739558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14.584874162924772</v>
      </c>
      <c r="F247" s="375"/>
      <c r="G247" s="156">
        <v>0</v>
      </c>
      <c r="H247" s="168">
        <v>0</v>
      </c>
      <c r="I247" s="154">
        <f t="shared" si="105"/>
        <v>14.584874162924772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14.584874162924772</v>
      </c>
      <c r="P247" s="156">
        <v>53.961255805450897</v>
      </c>
      <c r="Q247" s="156">
        <v>0</v>
      </c>
      <c r="R247" s="157">
        <v>0</v>
      </c>
      <c r="S247" s="158">
        <f t="shared" si="106"/>
        <v>68.546129968375666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3.1157704938416653</v>
      </c>
      <c r="AB247" s="207">
        <v>53.961255805450897</v>
      </c>
      <c r="AC247" s="208">
        <v>11.469103669083106</v>
      </c>
      <c r="AD247" s="207">
        <v>0</v>
      </c>
      <c r="AE247" s="207">
        <v>0</v>
      </c>
      <c r="AF247" s="207">
        <v>0</v>
      </c>
      <c r="AG247" s="207">
        <v>0</v>
      </c>
      <c r="AH247" s="207">
        <v>11.469103669083106</v>
      </c>
      <c r="AI247" s="210">
        <f t="shared" si="107"/>
        <v>68.546129968375666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2.1703490065121227</v>
      </c>
      <c r="F248" s="375"/>
      <c r="G248" s="160">
        <v>0</v>
      </c>
      <c r="H248" s="161">
        <v>0</v>
      </c>
      <c r="I248" s="162">
        <f t="shared" si="105"/>
        <v>2.1703490065121227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2.1703490065121227</v>
      </c>
      <c r="P248" s="164">
        <v>3.948842983297014</v>
      </c>
      <c r="Q248" s="164">
        <v>0</v>
      </c>
      <c r="R248" s="165">
        <v>0</v>
      </c>
      <c r="S248" s="166">
        <f t="shared" si="106"/>
        <v>6.1191919898091367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0.84069393355388833</v>
      </c>
      <c r="AB248" s="212">
        <v>3.948842983297014</v>
      </c>
      <c r="AC248" s="213">
        <v>1.3296550729582344</v>
      </c>
      <c r="AD248" s="212">
        <v>0</v>
      </c>
      <c r="AE248" s="212">
        <v>0</v>
      </c>
      <c r="AF248" s="212">
        <v>0</v>
      </c>
      <c r="AG248" s="212">
        <v>0</v>
      </c>
      <c r="AH248" s="212">
        <v>1.3296550729582344</v>
      </c>
      <c r="AI248" s="214">
        <f t="shared" si="107"/>
        <v>6.1191919898091367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2.509108838577367</v>
      </c>
      <c r="C250" s="160">
        <v>0</v>
      </c>
      <c r="D250" s="160">
        <v>4.776348166758476</v>
      </c>
      <c r="E250" s="160">
        <v>0.75344778845716465</v>
      </c>
      <c r="F250" s="375"/>
      <c r="G250" s="160">
        <v>0</v>
      </c>
      <c r="H250" s="161">
        <v>0</v>
      </c>
      <c r="I250" s="162">
        <f t="shared" si="105"/>
        <v>8.0389047937930069</v>
      </c>
      <c r="J250" s="149"/>
      <c r="K250" s="163" t="s">
        <v>17</v>
      </c>
      <c r="L250" s="164">
        <v>2.509108838577367</v>
      </c>
      <c r="M250" s="164">
        <v>0</v>
      </c>
      <c r="N250" s="164">
        <v>4.776348166758476</v>
      </c>
      <c r="O250" s="164">
        <v>0.75344778845716465</v>
      </c>
      <c r="P250" s="164">
        <v>5.1151707704527413E-2</v>
      </c>
      <c r="Q250" s="164">
        <v>0</v>
      </c>
      <c r="R250" s="165">
        <v>0</v>
      </c>
      <c r="S250" s="166">
        <f t="shared" si="106"/>
        <v>8.0900565014975339</v>
      </c>
      <c r="U250" s="211" t="s">
        <v>17</v>
      </c>
      <c r="V250" s="212">
        <v>2.509108838577367</v>
      </c>
      <c r="W250" s="212">
        <v>0</v>
      </c>
      <c r="X250" s="212">
        <v>0</v>
      </c>
      <c r="Y250" s="212">
        <v>0</v>
      </c>
      <c r="Z250" s="212">
        <v>4.776348166758476</v>
      </c>
      <c r="AA250" s="212">
        <v>0.59381901971624274</v>
      </c>
      <c r="AB250" s="212">
        <v>5.1151707704527413E-2</v>
      </c>
      <c r="AC250" s="213">
        <v>0.15962876874092197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0.15962876874092197</v>
      </c>
      <c r="AI250" s="214">
        <f t="shared" si="107"/>
        <v>8.0900565014975356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128.40227656484191</v>
      </c>
      <c r="C251" s="156">
        <v>0</v>
      </c>
      <c r="D251" s="156">
        <v>141.71649014646579</v>
      </c>
      <c r="E251" s="156">
        <v>8.7409215897086998</v>
      </c>
      <c r="F251" s="375"/>
      <c r="G251" s="156">
        <v>1.4105907648389718E-2</v>
      </c>
      <c r="H251" s="168">
        <v>0</v>
      </c>
      <c r="I251" s="154">
        <f t="shared" si="105"/>
        <v>278.87379420866478</v>
      </c>
      <c r="J251" s="149"/>
      <c r="K251" s="169" t="s">
        <v>139</v>
      </c>
      <c r="L251" s="156">
        <v>128.40227656484191</v>
      </c>
      <c r="M251" s="156">
        <v>0</v>
      </c>
      <c r="N251" s="156">
        <v>141.71649014646579</v>
      </c>
      <c r="O251" s="156">
        <v>8.7409215897086998</v>
      </c>
      <c r="P251" s="156">
        <v>5.8508485706331266</v>
      </c>
      <c r="Q251" s="156">
        <v>1.4105907648389718E-2</v>
      </c>
      <c r="R251" s="157">
        <v>0</v>
      </c>
      <c r="S251" s="158">
        <f t="shared" si="106"/>
        <v>284.72464277929788</v>
      </c>
      <c r="U251" s="215" t="s">
        <v>139</v>
      </c>
      <c r="V251" s="207">
        <v>123.13442535355078</v>
      </c>
      <c r="W251" s="207">
        <v>4.7074548468820545</v>
      </c>
      <c r="X251" s="207">
        <v>1.4105907648389718E-2</v>
      </c>
      <c r="Y251" s="207">
        <v>0</v>
      </c>
      <c r="Z251" s="207">
        <v>141.37638103983238</v>
      </c>
      <c r="AA251" s="207">
        <v>5.6255535194082178</v>
      </c>
      <c r="AB251" s="207">
        <v>5.8508485706331266</v>
      </c>
      <c r="AC251" s="208">
        <v>4.0158735413429643</v>
      </c>
      <c r="AD251" s="207">
        <v>0.56039636440908391</v>
      </c>
      <c r="AE251" s="207">
        <v>0</v>
      </c>
      <c r="AF251" s="207">
        <v>0</v>
      </c>
      <c r="AG251" s="207">
        <v>0.34010910663339788</v>
      </c>
      <c r="AH251" s="207">
        <v>3.1153680703004825</v>
      </c>
      <c r="AI251" s="210">
        <f t="shared" si="107"/>
        <v>284.72464277929788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73.844327611019466</v>
      </c>
      <c r="C252" s="160">
        <v>1.0823453866033876</v>
      </c>
      <c r="D252" s="160">
        <v>137.40319224005597</v>
      </c>
      <c r="E252" s="160">
        <v>345.7044331953345</v>
      </c>
      <c r="F252" s="375"/>
      <c r="G252" s="160">
        <v>81.946903881960282</v>
      </c>
      <c r="H252" s="161">
        <v>25.489819825389294</v>
      </c>
      <c r="I252" s="162">
        <f t="shared" si="105"/>
        <v>665.47102214036295</v>
      </c>
      <c r="J252" s="149"/>
      <c r="K252" s="163" t="s">
        <v>25</v>
      </c>
      <c r="L252" s="164">
        <v>73.844327611019466</v>
      </c>
      <c r="M252" s="164">
        <v>1.0823453866033876</v>
      </c>
      <c r="N252" s="164">
        <v>137.40319224005597</v>
      </c>
      <c r="O252" s="164">
        <v>345.7044331953345</v>
      </c>
      <c r="P252" s="164">
        <v>1.1927768485794907</v>
      </c>
      <c r="Q252" s="164">
        <v>81.946903881960282</v>
      </c>
      <c r="R252" s="165">
        <v>25.489819825389294</v>
      </c>
      <c r="S252" s="166">
        <f t="shared" si="106"/>
        <v>666.66379898894229</v>
      </c>
      <c r="U252" s="211" t="s">
        <v>25</v>
      </c>
      <c r="V252" s="212">
        <v>11.014272604661166</v>
      </c>
      <c r="W252" s="212">
        <v>61.598985918124086</v>
      </c>
      <c r="X252" s="212">
        <v>81.946903881960282</v>
      </c>
      <c r="Y252" s="212">
        <v>1.0823453866033876</v>
      </c>
      <c r="Z252" s="212">
        <v>137.40319224005597</v>
      </c>
      <c r="AA252" s="212">
        <v>344.76349273588119</v>
      </c>
      <c r="AB252" s="212">
        <v>1.1927768485794907</v>
      </c>
      <c r="AC252" s="213">
        <v>27.661829373076813</v>
      </c>
      <c r="AD252" s="212">
        <v>1.2310690882342077</v>
      </c>
      <c r="AE252" s="212">
        <v>0</v>
      </c>
      <c r="AF252" s="212">
        <v>25.489819825389294</v>
      </c>
      <c r="AG252" s="212">
        <v>0</v>
      </c>
      <c r="AH252" s="212">
        <v>0.94094045945331384</v>
      </c>
      <c r="AI252" s="214">
        <f t="shared" si="107"/>
        <v>666.66379898894229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45.703567807752862</v>
      </c>
      <c r="C253" s="156">
        <v>0</v>
      </c>
      <c r="D253" s="156">
        <v>1.5385309100175544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47.242098717770418</v>
      </c>
      <c r="J253" s="149"/>
      <c r="K253" s="169" t="s">
        <v>24</v>
      </c>
      <c r="L253" s="156">
        <v>45.703567807752862</v>
      </c>
      <c r="M253" s="156">
        <v>0</v>
      </c>
      <c r="N253" s="156">
        <v>1.5385309100175544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47.242098717770418</v>
      </c>
      <c r="U253" s="215" t="s">
        <v>24</v>
      </c>
      <c r="V253" s="207">
        <v>45.361718050515215</v>
      </c>
      <c r="W253" s="207">
        <v>0</v>
      </c>
      <c r="X253" s="207">
        <v>0</v>
      </c>
      <c r="Y253" s="207">
        <v>0</v>
      </c>
      <c r="Z253" s="207">
        <v>1.4905359138240686</v>
      </c>
      <c r="AA253" s="207">
        <v>0</v>
      </c>
      <c r="AB253" s="207">
        <v>0</v>
      </c>
      <c r="AC253" s="208">
        <v>0.38984475343113018</v>
      </c>
      <c r="AD253" s="207">
        <v>0.34184975723764432</v>
      </c>
      <c r="AE253" s="207">
        <v>0</v>
      </c>
      <c r="AF253" s="207">
        <v>0</v>
      </c>
      <c r="AG253" s="207">
        <v>4.7994996193485802E-2</v>
      </c>
      <c r="AH253" s="207">
        <v>0</v>
      </c>
      <c r="AI253" s="210">
        <f t="shared" si="107"/>
        <v>47.242098717770411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12.988743219375886</v>
      </c>
      <c r="C255" s="156">
        <v>0</v>
      </c>
      <c r="D255" s="156">
        <v>1.2621259466194164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14.250869165995303</v>
      </c>
      <c r="J255" s="149"/>
      <c r="K255" s="169" t="s">
        <v>22</v>
      </c>
      <c r="L255" s="156">
        <v>12.988743219375886</v>
      </c>
      <c r="M255" s="156">
        <v>0</v>
      </c>
      <c r="N255" s="156">
        <v>1.2621259466194164</v>
      </c>
      <c r="O255" s="156">
        <v>0</v>
      </c>
      <c r="P255" s="156">
        <v>3.9682782379166035</v>
      </c>
      <c r="Q255" s="156">
        <v>0</v>
      </c>
      <c r="R255" s="157">
        <v>0</v>
      </c>
      <c r="S255" s="158">
        <f t="shared" si="106"/>
        <v>18.219147403911904</v>
      </c>
      <c r="U255" s="215" t="s">
        <v>22</v>
      </c>
      <c r="V255" s="207">
        <v>12.988743219375886</v>
      </c>
      <c r="W255" s="207">
        <v>0</v>
      </c>
      <c r="X255" s="207">
        <v>0</v>
      </c>
      <c r="Y255" s="207">
        <v>0</v>
      </c>
      <c r="Z255" s="207">
        <v>1.2621259466194164</v>
      </c>
      <c r="AA255" s="207">
        <v>0</v>
      </c>
      <c r="AB255" s="207">
        <v>3.9682782379166035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18.219147403911904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4.0337341568783868E-3</v>
      </c>
      <c r="C256" s="160">
        <v>0</v>
      </c>
      <c r="D256" s="160">
        <v>3.9196098153411918E-4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4.4256951384125057E-3</v>
      </c>
      <c r="J256" s="149"/>
      <c r="K256" s="163" t="s">
        <v>21</v>
      </c>
      <c r="L256" s="164">
        <v>4.0337341568783868E-3</v>
      </c>
      <c r="M256" s="164">
        <v>0</v>
      </c>
      <c r="N256" s="164">
        <v>3.9196098153411918E-4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4.4256951384125057E-3</v>
      </c>
      <c r="U256" s="211" t="s">
        <v>61</v>
      </c>
      <c r="V256" s="212">
        <v>4.0337341568783868E-3</v>
      </c>
      <c r="W256" s="212">
        <v>0</v>
      </c>
      <c r="X256" s="212">
        <v>0</v>
      </c>
      <c r="Y256" s="212">
        <v>0</v>
      </c>
      <c r="Z256" s="212">
        <v>3.9196098153411918E-4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4.4256951384125057E-3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1.1761394940258267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1.1761394940258267</v>
      </c>
      <c r="J257" s="149"/>
      <c r="K257" s="171" t="s">
        <v>64</v>
      </c>
      <c r="L257" s="156">
        <v>1.1761394940258267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1.1761394940258267</v>
      </c>
      <c r="U257" s="216" t="s">
        <v>62</v>
      </c>
      <c r="V257" s="207">
        <v>1.1750530408792945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1.0864531465322837E-3</v>
      </c>
      <c r="AD257" s="209">
        <v>1.0864531465322837E-3</v>
      </c>
      <c r="AE257" s="209">
        <v>0</v>
      </c>
      <c r="AF257" s="209">
        <v>0</v>
      </c>
      <c r="AG257" s="209">
        <v>0</v>
      </c>
      <c r="AH257" s="209">
        <v>0</v>
      </c>
      <c r="AI257" s="292">
        <f t="shared" si="107"/>
        <v>1.1761394940258267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1.1761394940258267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1.1761394940258267</v>
      </c>
      <c r="J258" s="149"/>
      <c r="K258" s="176" t="s">
        <v>23</v>
      </c>
      <c r="L258" s="177">
        <v>1.1761394940258267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1.1761394940258267</v>
      </c>
      <c r="U258" s="217" t="s">
        <v>65</v>
      </c>
      <c r="V258" s="218">
        <v>1.1750530408792945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1.0864531465322837E-3</v>
      </c>
      <c r="AD258" s="218">
        <v>1.0864531465322837E-3</v>
      </c>
      <c r="AE258" s="218">
        <v>0</v>
      </c>
      <c r="AF258" s="218">
        <v>0</v>
      </c>
      <c r="AG258" s="218">
        <v>0</v>
      </c>
      <c r="AH258" s="117">
        <v>0</v>
      </c>
      <c r="AI258" s="293">
        <f t="shared" si="107"/>
        <v>1.1761394940258267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280.35318839557408</v>
      </c>
      <c r="C262" s="195">
        <f t="shared" ref="C262:I262" si="109">SUM(C241:C257)</f>
        <v>1.0893399204237031</v>
      </c>
      <c r="D262" s="195">
        <f t="shared" si="109"/>
        <v>294.23431407423692</v>
      </c>
      <c r="E262" s="195">
        <f t="shared" si="109"/>
        <v>371.95402574293723</v>
      </c>
      <c r="F262" s="195">
        <f t="shared" si="109"/>
        <v>0</v>
      </c>
      <c r="G262" s="195">
        <f t="shared" si="109"/>
        <v>81.961009789608667</v>
      </c>
      <c r="H262" s="197">
        <f t="shared" si="109"/>
        <v>25.489819825389294</v>
      </c>
      <c r="I262" s="154">
        <f t="shared" si="109"/>
        <v>1055.08169774817</v>
      </c>
      <c r="J262" s="149"/>
      <c r="K262" s="196" t="s">
        <v>26</v>
      </c>
      <c r="L262" s="195">
        <f>SUM(L241:L257)</f>
        <v>280.35318839557408</v>
      </c>
      <c r="M262" s="195">
        <f t="shared" ref="M262:S262" si="110">SUM(M241:M257)</f>
        <v>1.0893399204237031</v>
      </c>
      <c r="N262" s="195">
        <f t="shared" si="110"/>
        <v>294.23431407423692</v>
      </c>
      <c r="O262" s="195">
        <f t="shared" si="110"/>
        <v>371.95402574293723</v>
      </c>
      <c r="P262" s="195">
        <f t="shared" si="110"/>
        <v>68.97315415358166</v>
      </c>
      <c r="Q262" s="195">
        <f t="shared" si="110"/>
        <v>81.961009789608667</v>
      </c>
      <c r="R262" s="197">
        <f t="shared" si="110"/>
        <v>25.489819825389294</v>
      </c>
      <c r="S262" s="198">
        <f t="shared" si="110"/>
        <v>1124.0548519017516</v>
      </c>
      <c r="T262" s="141" t="str">
        <f>IF(ABS(S262-AI262)&gt;0.01,S262-AI262,"")</f>
        <v/>
      </c>
      <c r="U262" s="224" t="s">
        <v>63</v>
      </c>
      <c r="V262" s="225">
        <f>SUM(V241:V257)</f>
        <v>211.76621017165172</v>
      </c>
      <c r="W262" s="225">
        <f t="shared" ref="W262:AH262" si="111">SUM(W241:W257)</f>
        <v>66.306440765006144</v>
      </c>
      <c r="X262" s="225">
        <f t="shared" si="111"/>
        <v>81.961009789608667</v>
      </c>
      <c r="Y262" s="225">
        <f t="shared" si="111"/>
        <v>1.0893399204237031</v>
      </c>
      <c r="Z262" s="225">
        <f t="shared" si="111"/>
        <v>293.84620997141008</v>
      </c>
      <c r="AA262" s="225">
        <f t="shared" si="111"/>
        <v>354.93932970240121</v>
      </c>
      <c r="AB262" s="225">
        <f t="shared" si="111"/>
        <v>68.97315415358166</v>
      </c>
      <c r="AC262" s="225">
        <f t="shared" si="111"/>
        <v>45.173157427668436</v>
      </c>
      <c r="AD262" s="226">
        <f t="shared" si="111"/>
        <v>2.280537458916204</v>
      </c>
      <c r="AE262" s="226">
        <f t="shared" si="111"/>
        <v>0</v>
      </c>
      <c r="AF262" s="226">
        <f t="shared" si="111"/>
        <v>25.489819825389294</v>
      </c>
      <c r="AG262" s="226">
        <f t="shared" si="111"/>
        <v>0.38810410282688368</v>
      </c>
      <c r="AH262" s="226">
        <f t="shared" si="111"/>
        <v>17.014696040536055</v>
      </c>
      <c r="AI262" s="227">
        <f>SUM(V262:AC262)</f>
        <v>1124.0548519017516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0.26571704257018552</v>
      </c>
      <c r="C263" s="78">
        <f t="shared" ref="C263:H263" si="112">IF($I262=0,"-",C262/$I262)</f>
        <v>1.0324697345699858E-3</v>
      </c>
      <c r="D263" s="78">
        <f t="shared" si="112"/>
        <v>0.27887348885134927</v>
      </c>
      <c r="E263" s="78">
        <f t="shared" si="112"/>
        <v>0.35253575769230744</v>
      </c>
      <c r="F263" s="78">
        <f t="shared" si="112"/>
        <v>0</v>
      </c>
      <c r="G263" s="78">
        <f t="shared" si="112"/>
        <v>7.7682145339584271E-2</v>
      </c>
      <c r="H263" s="79">
        <f t="shared" si="112"/>
        <v>2.4159095812003442E-2</v>
      </c>
      <c r="I263" s="80">
        <f>SUM(B263:H263)</f>
        <v>0.99999999999999989</v>
      </c>
      <c r="J263" s="141"/>
      <c r="K263" s="55" t="s">
        <v>91</v>
      </c>
      <c r="L263" s="96">
        <f t="shared" ref="L263:R263" si="113">IF($S262=0,"-",L262/$S262)</f>
        <v>0.24941237335638355</v>
      </c>
      <c r="M263" s="96">
        <f t="shared" si="113"/>
        <v>9.6911633678791083E-4</v>
      </c>
      <c r="N263" s="96">
        <f t="shared" si="113"/>
        <v>0.26176152665186359</v>
      </c>
      <c r="O263" s="96">
        <f t="shared" si="113"/>
        <v>0.33090380341639059</v>
      </c>
      <c r="P263" s="96">
        <f t="shared" si="113"/>
        <v>6.1361021694704879E-2</v>
      </c>
      <c r="Q263" s="96">
        <f t="shared" si="113"/>
        <v>7.2915489534110825E-2</v>
      </c>
      <c r="R263" s="97">
        <f t="shared" si="113"/>
        <v>2.2676669009758645E-2</v>
      </c>
      <c r="S263" s="98">
        <f>SUM(L263:R263)</f>
        <v>1.0000000000000002</v>
      </c>
      <c r="U263" s="127" t="s">
        <v>91</v>
      </c>
      <c r="V263" s="128">
        <f>+V262/$AI262</f>
        <v>0.18839490778708121</v>
      </c>
      <c r="W263" s="128">
        <f t="shared" ref="W263:AH263" si="114">+W262/$AI262</f>
        <v>5.8988616661210483E-2</v>
      </c>
      <c r="X263" s="128">
        <f t="shared" si="114"/>
        <v>7.2915489534110825E-2</v>
      </c>
      <c r="Y263" s="128">
        <f t="shared" si="114"/>
        <v>9.6911633678791083E-4</v>
      </c>
      <c r="Z263" s="128">
        <f t="shared" si="114"/>
        <v>0.26141625515361755</v>
      </c>
      <c r="AA263" s="128">
        <f t="shared" si="114"/>
        <v>0.31576691217683106</v>
      </c>
      <c r="AB263" s="128">
        <f t="shared" si="114"/>
        <v>6.1361021694704879E-2</v>
      </c>
      <c r="AC263" s="128">
        <f t="shared" si="114"/>
        <v>4.018768065565613E-2</v>
      </c>
      <c r="AD263" s="128">
        <f t="shared" si="114"/>
        <v>2.0288489080918402E-3</v>
      </c>
      <c r="AE263" s="128">
        <f t="shared" si="114"/>
        <v>0</v>
      </c>
      <c r="AF263" s="128">
        <f t="shared" si="114"/>
        <v>2.2676669009758645E-2</v>
      </c>
      <c r="AG263" s="128">
        <f t="shared" si="114"/>
        <v>3.4527149824607143E-4</v>
      </c>
      <c r="AH263" s="128">
        <f t="shared" si="114"/>
        <v>1.5136891239559571E-2</v>
      </c>
      <c r="AI263" s="129">
        <f>SUM(V263:AC263)</f>
        <v>1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1.5326483936205896E-2</v>
      </c>
      <c r="C267" s="152">
        <v>0</v>
      </c>
      <c r="D267" s="152">
        <v>0</v>
      </c>
      <c r="E267" s="152">
        <v>0</v>
      </c>
      <c r="F267" s="374"/>
      <c r="G267" s="152">
        <v>0</v>
      </c>
      <c r="H267" s="153">
        <v>0</v>
      </c>
      <c r="I267" s="154">
        <f>SUM(B267:H267)</f>
        <v>1.5326483936205896E-2</v>
      </c>
      <c r="J267" s="149"/>
      <c r="K267" s="203" t="s">
        <v>7</v>
      </c>
      <c r="L267" s="152">
        <v>1.5326483936205896E-2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1.5326483936205896E-2</v>
      </c>
      <c r="U267" s="206" t="s">
        <v>7</v>
      </c>
      <c r="V267" s="207">
        <v>1.5326483936205896E-2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1.5326483936205896E-2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3.4846542022983451</v>
      </c>
      <c r="C271" s="156">
        <v>2.5263742966663001</v>
      </c>
      <c r="D271" s="156">
        <v>0.95827990563204501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6.9693084045966902</v>
      </c>
      <c r="J271" s="149"/>
      <c r="K271" s="169" t="s">
        <v>16</v>
      </c>
      <c r="L271" s="156">
        <v>3.4846542022983451</v>
      </c>
      <c r="M271" s="156">
        <v>2.5263742966663001</v>
      </c>
      <c r="N271" s="156">
        <v>0.95827990563204501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6.9693084045966902</v>
      </c>
      <c r="U271" s="215" t="s">
        <v>16</v>
      </c>
      <c r="V271" s="207">
        <v>3.4846542022983451</v>
      </c>
      <c r="W271" s="207">
        <v>0</v>
      </c>
      <c r="X271" s="207">
        <v>0</v>
      </c>
      <c r="Y271" s="207">
        <v>2.5263742966663001</v>
      </c>
      <c r="Z271" s="207">
        <v>0.95827990563204501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6.9693084045966902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0.69468226192712357</v>
      </c>
      <c r="C272" s="160">
        <v>0</v>
      </c>
      <c r="D272" s="160">
        <v>2.0367951283471815</v>
      </c>
      <c r="E272" s="160">
        <v>0</v>
      </c>
      <c r="F272" s="375"/>
      <c r="G272" s="160">
        <v>0</v>
      </c>
      <c r="H272" s="161">
        <v>0</v>
      </c>
      <c r="I272" s="162">
        <f t="shared" si="115"/>
        <v>2.7314773902743053</v>
      </c>
      <c r="J272" s="149"/>
      <c r="K272" s="163" t="s">
        <v>15</v>
      </c>
      <c r="L272" s="164">
        <v>0.69468226192712357</v>
      </c>
      <c r="M272" s="164">
        <v>0</v>
      </c>
      <c r="N272" s="164">
        <v>2.0367951283471815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2.7314773902743053</v>
      </c>
      <c r="U272" s="211" t="s">
        <v>57</v>
      </c>
      <c r="V272" s="212">
        <v>0.69468226192712357</v>
      </c>
      <c r="W272" s="212">
        <v>0</v>
      </c>
      <c r="X272" s="212">
        <v>0</v>
      </c>
      <c r="Y272" s="212">
        <v>0</v>
      </c>
      <c r="Z272" s="212">
        <v>2.0367951283471815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2.7314773902743053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16.156975282427986</v>
      </c>
      <c r="F273" s="375"/>
      <c r="G273" s="156">
        <v>0</v>
      </c>
      <c r="H273" s="168">
        <v>0</v>
      </c>
      <c r="I273" s="154">
        <f t="shared" si="115"/>
        <v>16.156975282427986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16.156975282427986</v>
      </c>
      <c r="P273" s="156">
        <v>153.08195453386003</v>
      </c>
      <c r="Q273" s="156">
        <v>0</v>
      </c>
      <c r="R273" s="157">
        <v>0</v>
      </c>
      <c r="S273" s="158">
        <f t="shared" si="116"/>
        <v>169.23892981628802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1.554394252402558</v>
      </c>
      <c r="AB273" s="207">
        <v>153.08195453386003</v>
      </c>
      <c r="AC273" s="208">
        <v>14.602581030025428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14.602581030025428</v>
      </c>
      <c r="AI273" s="210">
        <f t="shared" si="117"/>
        <v>169.23892981628799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75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9.2026180693358911E-2</v>
      </c>
      <c r="Q274" s="164">
        <v>0</v>
      </c>
      <c r="R274" s="165">
        <v>0</v>
      </c>
      <c r="S274" s="166">
        <f t="shared" si="116"/>
        <v>9.2026180693358911E-2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9.2026180693358911E-2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9.2026180693358911E-2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0.16127946018701125</v>
      </c>
      <c r="C276" s="160">
        <v>0</v>
      </c>
      <c r="D276" s="160">
        <v>4.921624817319759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5.0829042775067705</v>
      </c>
      <c r="J276" s="149"/>
      <c r="K276" s="163" t="s">
        <v>17</v>
      </c>
      <c r="L276" s="164">
        <v>0.16127946018701125</v>
      </c>
      <c r="M276" s="164">
        <v>0</v>
      </c>
      <c r="N276" s="164">
        <v>4.921624817319759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5.0829042775067705</v>
      </c>
      <c r="U276" s="211" t="s">
        <v>17</v>
      </c>
      <c r="V276" s="212">
        <v>0.16127946018701125</v>
      </c>
      <c r="W276" s="212">
        <v>0</v>
      </c>
      <c r="X276" s="212">
        <v>0</v>
      </c>
      <c r="Y276" s="212">
        <v>0</v>
      </c>
      <c r="Z276" s="212">
        <v>4.921624817319759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5.0829042775067705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16.940264073206663</v>
      </c>
      <c r="C277" s="156">
        <v>346.74931161949331</v>
      </c>
      <c r="D277" s="156">
        <v>35.487520415355448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399.17709610805542</v>
      </c>
      <c r="J277" s="149"/>
      <c r="K277" s="169" t="s">
        <v>139</v>
      </c>
      <c r="L277" s="156">
        <v>16.940264073206663</v>
      </c>
      <c r="M277" s="156">
        <v>346.74931161949331</v>
      </c>
      <c r="N277" s="156">
        <v>35.487520415355448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399.17709610805542</v>
      </c>
      <c r="U277" s="215" t="s">
        <v>139</v>
      </c>
      <c r="V277" s="207">
        <v>16.940264073206663</v>
      </c>
      <c r="W277" s="207">
        <v>0</v>
      </c>
      <c r="X277" s="207">
        <v>0</v>
      </c>
      <c r="Y277" s="207">
        <v>346.74931161949331</v>
      </c>
      <c r="Z277" s="207">
        <v>35.487520415355448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399.17709610805542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0.86208295882141051</v>
      </c>
      <c r="C278" s="160">
        <v>8.0249936719197584E-2</v>
      </c>
      <c r="D278" s="160">
        <v>80.588456378001808</v>
      </c>
      <c r="E278" s="160">
        <v>292.2359050782182</v>
      </c>
      <c r="F278" s="375"/>
      <c r="G278" s="160">
        <v>13.212007923302281</v>
      </c>
      <c r="H278" s="161">
        <v>0</v>
      </c>
      <c r="I278" s="162">
        <f t="shared" si="115"/>
        <v>386.97870227506291</v>
      </c>
      <c r="J278" s="149"/>
      <c r="K278" s="163" t="s">
        <v>25</v>
      </c>
      <c r="L278" s="164">
        <v>0.86208295882141051</v>
      </c>
      <c r="M278" s="164">
        <v>8.0249936719197584E-2</v>
      </c>
      <c r="N278" s="164">
        <v>80.588456378001808</v>
      </c>
      <c r="O278" s="164">
        <v>292.2359050782182</v>
      </c>
      <c r="P278" s="164">
        <v>4.8912433660818248E-4</v>
      </c>
      <c r="Q278" s="164">
        <v>13.212007923302281</v>
      </c>
      <c r="R278" s="165">
        <v>0</v>
      </c>
      <c r="S278" s="166">
        <f t="shared" si="116"/>
        <v>386.9791913993995</v>
      </c>
      <c r="U278" s="211" t="s">
        <v>25</v>
      </c>
      <c r="V278" s="212">
        <v>0.75514395898936293</v>
      </c>
      <c r="W278" s="212">
        <v>0.10693899983204758</v>
      </c>
      <c r="X278" s="212">
        <v>13.212007923302281</v>
      </c>
      <c r="Y278" s="212">
        <v>8.0249936719197584E-2</v>
      </c>
      <c r="Z278" s="212">
        <v>80.588456378001808</v>
      </c>
      <c r="AA278" s="212">
        <v>292.23463379209204</v>
      </c>
      <c r="AB278" s="212">
        <v>4.8912433660818248E-4</v>
      </c>
      <c r="AC278" s="213">
        <v>1.2712861261490731E-3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1.2712861261490731E-3</v>
      </c>
      <c r="AI278" s="214">
        <f t="shared" si="117"/>
        <v>386.97919139939944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1.7706390170389277</v>
      </c>
      <c r="F281" s="375"/>
      <c r="G281" s="156">
        <v>0</v>
      </c>
      <c r="H281" s="168">
        <v>0</v>
      </c>
      <c r="I281" s="154">
        <f t="shared" si="115"/>
        <v>1.7706390170389277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1.7706390170389277</v>
      </c>
      <c r="P281" s="156">
        <v>9.1399095666130705</v>
      </c>
      <c r="Q281" s="156">
        <v>0</v>
      </c>
      <c r="R281" s="157">
        <v>0</v>
      </c>
      <c r="S281" s="158">
        <f t="shared" si="116"/>
        <v>10.910548583651998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9.1399095666130705</v>
      </c>
      <c r="AC281" s="208">
        <v>1.7706390170389277</v>
      </c>
      <c r="AD281" s="207">
        <v>0</v>
      </c>
      <c r="AE281" s="207">
        <v>0</v>
      </c>
      <c r="AF281" s="207">
        <v>0</v>
      </c>
      <c r="AG281" s="207">
        <v>0</v>
      </c>
      <c r="AH281" s="207">
        <v>1.7706390170389277</v>
      </c>
      <c r="AI281" s="210">
        <f t="shared" si="117"/>
        <v>10.910548583651998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22.158289440376759</v>
      </c>
      <c r="C288" s="195">
        <f t="shared" ref="C288:I288" si="119">SUM(C267:C283)</f>
        <v>349.35593585287882</v>
      </c>
      <c r="D288" s="195">
        <f t="shared" si="119"/>
        <v>123.99267664465624</v>
      </c>
      <c r="E288" s="195">
        <f t="shared" si="119"/>
        <v>310.16351937768513</v>
      </c>
      <c r="F288" s="195">
        <f t="shared" si="119"/>
        <v>0</v>
      </c>
      <c r="G288" s="195">
        <f t="shared" si="119"/>
        <v>13.212007923302281</v>
      </c>
      <c r="H288" s="197">
        <f t="shared" si="119"/>
        <v>0</v>
      </c>
      <c r="I288" s="154">
        <f t="shared" si="119"/>
        <v>818.88242923889914</v>
      </c>
      <c r="J288" s="149"/>
      <c r="K288" s="196" t="s">
        <v>26</v>
      </c>
      <c r="L288" s="195">
        <f>SUM(L267:L283)</f>
        <v>22.158289440376759</v>
      </c>
      <c r="M288" s="195">
        <f t="shared" ref="M288:S288" si="120">SUM(M267:M283)</f>
        <v>349.35593585287882</v>
      </c>
      <c r="N288" s="195">
        <f t="shared" si="120"/>
        <v>123.99267664465624</v>
      </c>
      <c r="O288" s="195">
        <f t="shared" si="120"/>
        <v>310.16351937768513</v>
      </c>
      <c r="P288" s="195">
        <f t="shared" si="120"/>
        <v>162.31437940550308</v>
      </c>
      <c r="Q288" s="195">
        <f t="shared" si="120"/>
        <v>13.212007923302281</v>
      </c>
      <c r="R288" s="197">
        <f t="shared" si="120"/>
        <v>0</v>
      </c>
      <c r="S288" s="198">
        <f t="shared" si="120"/>
        <v>981.19680864440227</v>
      </c>
      <c r="T288" s="141" t="str">
        <f>IF(ABS(S288-AI288)&gt;0.01,S288-AI288,"")</f>
        <v/>
      </c>
      <c r="U288" s="224" t="s">
        <v>63</v>
      </c>
      <c r="V288" s="225">
        <f>SUM(V267:V283)</f>
        <v>22.051350440544709</v>
      </c>
      <c r="W288" s="225">
        <f t="shared" ref="W288:AH288" si="121">SUM(W267:W283)</f>
        <v>0.10693899983204758</v>
      </c>
      <c r="X288" s="225">
        <f t="shared" si="121"/>
        <v>13.212007923302281</v>
      </c>
      <c r="Y288" s="225">
        <f t="shared" si="121"/>
        <v>349.35593585287882</v>
      </c>
      <c r="Z288" s="225">
        <f t="shared" si="121"/>
        <v>123.99267664465624</v>
      </c>
      <c r="AA288" s="225">
        <f t="shared" si="121"/>
        <v>293.78902804449461</v>
      </c>
      <c r="AB288" s="225">
        <f t="shared" si="121"/>
        <v>162.31437940550308</v>
      </c>
      <c r="AC288" s="225">
        <f t="shared" si="121"/>
        <v>16.374491333190505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16.374491333190505</v>
      </c>
      <c r="AI288" s="227">
        <f>SUM(V288:AC288)</f>
        <v>981.19680864440215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2.7059182917102673E-2</v>
      </c>
      <c r="C289" s="78">
        <f t="shared" ref="C289:H289" si="122">IF($I288=0,"-",C288/$I288)</f>
        <v>0.42662526802239936</v>
      </c>
      <c r="D289" s="78">
        <f t="shared" si="122"/>
        <v>0.15141694609310374</v>
      </c>
      <c r="E289" s="78">
        <f t="shared" si="122"/>
        <v>0.37876440903239683</v>
      </c>
      <c r="F289" s="78">
        <f t="shared" si="122"/>
        <v>0</v>
      </c>
      <c r="G289" s="78">
        <f t="shared" si="122"/>
        <v>1.6134193934997518E-2</v>
      </c>
      <c r="H289" s="79">
        <f t="shared" si="122"/>
        <v>0</v>
      </c>
      <c r="I289" s="80">
        <f>SUM(B289:H289)</f>
        <v>1.0000000000000002</v>
      </c>
      <c r="J289" s="141"/>
      <c r="K289" s="55" t="s">
        <v>91</v>
      </c>
      <c r="L289" s="96">
        <f t="shared" ref="L289:R289" si="123">IF($S288=0,"-",L288/$S288)</f>
        <v>2.2582920414294983E-2</v>
      </c>
      <c r="M289" s="96">
        <f t="shared" si="123"/>
        <v>0.35605082769841101</v>
      </c>
      <c r="N289" s="96">
        <f t="shared" si="123"/>
        <v>0.12636881362869648</v>
      </c>
      <c r="O289" s="96">
        <f t="shared" si="123"/>
        <v>0.31610734629905651</v>
      </c>
      <c r="P289" s="96">
        <f t="shared" si="123"/>
        <v>0.16542489536808899</v>
      </c>
      <c r="Q289" s="96">
        <f t="shared" si="123"/>
        <v>1.3465196591452096E-2</v>
      </c>
      <c r="R289" s="97">
        <f t="shared" si="123"/>
        <v>0</v>
      </c>
      <c r="S289" s="98">
        <f>SUM(L289:R289)</f>
        <v>1</v>
      </c>
      <c r="U289" s="127" t="s">
        <v>91</v>
      </c>
      <c r="V289" s="128">
        <f>+V288/$AI288</f>
        <v>2.2473932086071829E-2</v>
      </c>
      <c r="W289" s="128">
        <f t="shared" ref="W289:AH289" si="124">+W288/$AI288</f>
        <v>1.0898832822315426E-4</v>
      </c>
      <c r="X289" s="128">
        <f t="shared" si="124"/>
        <v>1.3465196591452098E-2</v>
      </c>
      <c r="Y289" s="128">
        <f t="shared" si="124"/>
        <v>0.35605082769841101</v>
      </c>
      <c r="Z289" s="128">
        <f t="shared" si="124"/>
        <v>0.12636881362869651</v>
      </c>
      <c r="AA289" s="128">
        <f t="shared" si="124"/>
        <v>0.29941906196208123</v>
      </c>
      <c r="AB289" s="128">
        <f t="shared" si="124"/>
        <v>0.16542489536808899</v>
      </c>
      <c r="AC289" s="128">
        <f t="shared" si="124"/>
        <v>1.6688284336975279E-2</v>
      </c>
      <c r="AD289" s="128">
        <f t="shared" si="124"/>
        <v>0</v>
      </c>
      <c r="AE289" s="128">
        <f t="shared" si="124"/>
        <v>0</v>
      </c>
      <c r="AF289" s="128">
        <f t="shared" si="124"/>
        <v>0</v>
      </c>
      <c r="AG289" s="128">
        <f t="shared" si="124"/>
        <v>0</v>
      </c>
      <c r="AH289" s="128">
        <f t="shared" si="124"/>
        <v>1.6688284336975279E-2</v>
      </c>
      <c r="AI289" s="129">
        <f>SUM(V289:AC289)</f>
        <v>1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4.2926513055537772</v>
      </c>
      <c r="C297" s="156">
        <v>12.963340888633995</v>
      </c>
      <c r="D297" s="156">
        <v>1.7126363851107291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18.968628579298503</v>
      </c>
      <c r="J297" s="149"/>
      <c r="K297" s="169" t="s">
        <v>16</v>
      </c>
      <c r="L297" s="156">
        <v>4.2926513055537772</v>
      </c>
      <c r="M297" s="156">
        <v>12.963340888633995</v>
      </c>
      <c r="N297" s="156">
        <v>1.7126363851107291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18.968628579298503</v>
      </c>
      <c r="U297" s="215" t="s">
        <v>16</v>
      </c>
      <c r="V297" s="207">
        <v>3.9165996511374774</v>
      </c>
      <c r="W297" s="207">
        <v>0</v>
      </c>
      <c r="X297" s="207">
        <v>0</v>
      </c>
      <c r="Y297" s="207">
        <v>12.963340888633995</v>
      </c>
      <c r="Z297" s="207">
        <v>1.7126363851107291</v>
      </c>
      <c r="AA297" s="207">
        <v>0</v>
      </c>
      <c r="AB297" s="207">
        <v>0</v>
      </c>
      <c r="AC297" s="208">
        <v>0.37605165441629984</v>
      </c>
      <c r="AD297" s="209">
        <v>0.37605165441629984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18.968628579298503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0.13229893042120819</v>
      </c>
      <c r="C298" s="160">
        <v>0.36532545559492757</v>
      </c>
      <c r="D298" s="160">
        <v>1.2012141523471054</v>
      </c>
      <c r="E298" s="160">
        <v>0</v>
      </c>
      <c r="F298" s="375"/>
      <c r="G298" s="160">
        <v>0</v>
      </c>
      <c r="H298" s="161">
        <v>0</v>
      </c>
      <c r="I298" s="162">
        <f t="shared" si="125"/>
        <v>1.6988385383632412</v>
      </c>
      <c r="J298" s="149"/>
      <c r="K298" s="163" t="s">
        <v>15</v>
      </c>
      <c r="L298" s="164">
        <v>0.13229893042120819</v>
      </c>
      <c r="M298" s="164">
        <v>0.36532545559492757</v>
      </c>
      <c r="N298" s="164">
        <v>1.2012141523471054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1.6988385383632412</v>
      </c>
      <c r="U298" s="211" t="s">
        <v>57</v>
      </c>
      <c r="V298" s="212">
        <v>0.13229893042120819</v>
      </c>
      <c r="W298" s="212">
        <v>0</v>
      </c>
      <c r="X298" s="212">
        <v>0</v>
      </c>
      <c r="Y298" s="212">
        <v>0.36532545559492757</v>
      </c>
      <c r="Z298" s="212">
        <v>1.2012141523471054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1.6988385383632412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7.6207897655971218E-2</v>
      </c>
      <c r="F299" s="375"/>
      <c r="G299" s="156">
        <v>0</v>
      </c>
      <c r="H299" s="168">
        <v>0</v>
      </c>
      <c r="I299" s="154">
        <f t="shared" si="125"/>
        <v>7.6207897655971218E-2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7.6207897655971218E-2</v>
      </c>
      <c r="P299" s="156">
        <v>47.725890654714881</v>
      </c>
      <c r="Q299" s="156">
        <v>0</v>
      </c>
      <c r="R299" s="157">
        <v>0</v>
      </c>
      <c r="S299" s="158">
        <f t="shared" si="126"/>
        <v>47.80209855237085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1.2196300048203948E-4</v>
      </c>
      <c r="AB299" s="207">
        <v>47.725890654714881</v>
      </c>
      <c r="AC299" s="208">
        <v>7.6085934655489185E-2</v>
      </c>
      <c r="AD299" s="207">
        <v>0</v>
      </c>
      <c r="AE299" s="207">
        <v>0</v>
      </c>
      <c r="AF299" s="207">
        <v>0</v>
      </c>
      <c r="AG299" s="207">
        <v>0</v>
      </c>
      <c r="AH299" s="207">
        <v>7.6085934655489185E-2</v>
      </c>
      <c r="AI299" s="210">
        <f t="shared" si="127"/>
        <v>47.80209855237085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0.92997410780338374</v>
      </c>
      <c r="Q300" s="164">
        <v>0</v>
      </c>
      <c r="R300" s="165">
        <v>0</v>
      </c>
      <c r="S300" s="166">
        <f t="shared" si="126"/>
        <v>0.92997410780338374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0.92997410780338374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0.92997410780338374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5.2539601662448506E-3</v>
      </c>
      <c r="C302" s="160">
        <v>0.15236484482110088</v>
      </c>
      <c r="D302" s="160">
        <v>1.024522232417747</v>
      </c>
      <c r="E302" s="160">
        <v>0.39404701246836416</v>
      </c>
      <c r="F302" s="375"/>
      <c r="G302" s="160">
        <v>0</v>
      </c>
      <c r="H302" s="161">
        <v>0</v>
      </c>
      <c r="I302" s="162">
        <f t="shared" si="125"/>
        <v>1.5761880498734568</v>
      </c>
      <c r="J302" s="149"/>
      <c r="K302" s="163" t="s">
        <v>17</v>
      </c>
      <c r="L302" s="164">
        <v>5.2539601662448506E-3</v>
      </c>
      <c r="M302" s="164">
        <v>0.15236484482110088</v>
      </c>
      <c r="N302" s="164">
        <v>1.024522232417747</v>
      </c>
      <c r="O302" s="164">
        <v>0.39404701246836416</v>
      </c>
      <c r="P302" s="164">
        <v>0</v>
      </c>
      <c r="Q302" s="164">
        <v>0</v>
      </c>
      <c r="R302" s="165">
        <v>0</v>
      </c>
      <c r="S302" s="166">
        <f t="shared" si="126"/>
        <v>1.5761880498734568</v>
      </c>
      <c r="U302" s="211" t="s">
        <v>17</v>
      </c>
      <c r="V302" s="212">
        <v>5.2539601662448506E-3</v>
      </c>
      <c r="W302" s="212">
        <v>0</v>
      </c>
      <c r="X302" s="212">
        <v>0</v>
      </c>
      <c r="Y302" s="212">
        <v>0.15236484482110088</v>
      </c>
      <c r="Z302" s="212">
        <v>1.024522232417747</v>
      </c>
      <c r="AA302" s="212">
        <v>7.3555442327428028E-2</v>
      </c>
      <c r="AB302" s="212">
        <v>0</v>
      </c>
      <c r="AC302" s="213">
        <v>0.3204915701409361</v>
      </c>
      <c r="AD302" s="212">
        <v>0</v>
      </c>
      <c r="AE302" s="212">
        <v>0</v>
      </c>
      <c r="AF302" s="212">
        <v>0</v>
      </c>
      <c r="AG302" s="212">
        <v>0</v>
      </c>
      <c r="AH302" s="212">
        <v>0.3204915701409361</v>
      </c>
      <c r="AI302" s="214">
        <f t="shared" si="127"/>
        <v>1.5761880498734568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28.172467919254309</v>
      </c>
      <c r="C303" s="156">
        <v>306.94737041389902</v>
      </c>
      <c r="D303" s="156">
        <v>123.81853807660355</v>
      </c>
      <c r="E303" s="156">
        <v>1.1226892831699689</v>
      </c>
      <c r="F303" s="375"/>
      <c r="G303" s="156">
        <v>0</v>
      </c>
      <c r="H303" s="168">
        <v>0</v>
      </c>
      <c r="I303" s="154">
        <f t="shared" si="125"/>
        <v>460.06106569292683</v>
      </c>
      <c r="J303" s="149"/>
      <c r="K303" s="169" t="s">
        <v>139</v>
      </c>
      <c r="L303" s="156">
        <v>28.172467919254309</v>
      </c>
      <c r="M303" s="156">
        <v>306.94737041389902</v>
      </c>
      <c r="N303" s="156">
        <v>123.81853807660355</v>
      </c>
      <c r="O303" s="156">
        <v>1.1226892831699689</v>
      </c>
      <c r="P303" s="156">
        <v>1.2184422976002218</v>
      </c>
      <c r="Q303" s="156">
        <v>0</v>
      </c>
      <c r="R303" s="157">
        <v>0</v>
      </c>
      <c r="S303" s="158">
        <f t="shared" si="126"/>
        <v>461.27950799052707</v>
      </c>
      <c r="U303" s="215" t="s">
        <v>139</v>
      </c>
      <c r="V303" s="207">
        <v>27.743070645014178</v>
      </c>
      <c r="W303" s="207">
        <v>0.13443381270949251</v>
      </c>
      <c r="X303" s="207">
        <v>0</v>
      </c>
      <c r="Y303" s="207">
        <v>306.94737041389902</v>
      </c>
      <c r="Z303" s="207">
        <v>123.81853807660355</v>
      </c>
      <c r="AA303" s="207">
        <v>5.6596232583351475E-2</v>
      </c>
      <c r="AB303" s="207">
        <v>1.2184422976002218</v>
      </c>
      <c r="AC303" s="208">
        <v>1.361056512117256</v>
      </c>
      <c r="AD303" s="207">
        <v>0.29496346153063879</v>
      </c>
      <c r="AE303" s="207">
        <v>0</v>
      </c>
      <c r="AF303" s="207">
        <v>0</v>
      </c>
      <c r="AG303" s="207">
        <v>0</v>
      </c>
      <c r="AH303" s="207">
        <v>1.0660930505866173</v>
      </c>
      <c r="AI303" s="210">
        <f t="shared" si="127"/>
        <v>461.27950799052707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23.450957530694321</v>
      </c>
      <c r="C304" s="160">
        <v>14.000896388698767</v>
      </c>
      <c r="D304" s="160">
        <v>29.869280548571489</v>
      </c>
      <c r="E304" s="160">
        <v>270.21999052615655</v>
      </c>
      <c r="F304" s="375"/>
      <c r="G304" s="160">
        <v>26.131443731250439</v>
      </c>
      <c r="H304" s="161">
        <v>0</v>
      </c>
      <c r="I304" s="162">
        <f t="shared" si="125"/>
        <v>363.67256872537155</v>
      </c>
      <c r="J304" s="149"/>
      <c r="K304" s="163" t="s">
        <v>25</v>
      </c>
      <c r="L304" s="164">
        <v>23.450957530694321</v>
      </c>
      <c r="M304" s="164">
        <v>14.000896388698767</v>
      </c>
      <c r="N304" s="164">
        <v>29.869280548571489</v>
      </c>
      <c r="O304" s="164">
        <v>270.21999052615655</v>
      </c>
      <c r="P304" s="164">
        <v>5.1857270511028464</v>
      </c>
      <c r="Q304" s="164">
        <v>26.131443731250439</v>
      </c>
      <c r="R304" s="165">
        <v>0</v>
      </c>
      <c r="S304" s="166">
        <f t="shared" si="126"/>
        <v>368.85829577647439</v>
      </c>
      <c r="U304" s="211" t="s">
        <v>25</v>
      </c>
      <c r="V304" s="212">
        <v>2.2560127554744822</v>
      </c>
      <c r="W304" s="212">
        <v>20.803461170017467</v>
      </c>
      <c r="X304" s="212">
        <v>26.131443731250439</v>
      </c>
      <c r="Y304" s="212">
        <v>14.000896388698767</v>
      </c>
      <c r="Z304" s="212">
        <v>22.326365213739194</v>
      </c>
      <c r="AA304" s="212">
        <v>251.57915607630966</v>
      </c>
      <c r="AB304" s="212">
        <v>5.1857270511028464</v>
      </c>
      <c r="AC304" s="213">
        <v>26.575233389881546</v>
      </c>
      <c r="AD304" s="212">
        <v>0.3914836052023698</v>
      </c>
      <c r="AE304" s="212">
        <v>14.996501873599868</v>
      </c>
      <c r="AF304" s="212">
        <v>0</v>
      </c>
      <c r="AG304" s="212">
        <v>7.542915334832295</v>
      </c>
      <c r="AH304" s="212">
        <v>3.64433257624701</v>
      </c>
      <c r="AI304" s="214">
        <f t="shared" si="127"/>
        <v>368.85829577647439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0.45637381383211778</v>
      </c>
      <c r="C305" s="156">
        <v>0</v>
      </c>
      <c r="D305" s="156">
        <v>24.482591029122258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24.938964842954377</v>
      </c>
      <c r="J305" s="149"/>
      <c r="K305" s="169" t="s">
        <v>24</v>
      </c>
      <c r="L305" s="156">
        <v>0.45637381383211778</v>
      </c>
      <c r="M305" s="156">
        <v>0</v>
      </c>
      <c r="N305" s="156">
        <v>24.482591029122258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24.938964842954377</v>
      </c>
      <c r="U305" s="215" t="s">
        <v>24</v>
      </c>
      <c r="V305" s="207">
        <v>0.44477286296323681</v>
      </c>
      <c r="W305" s="207">
        <v>0</v>
      </c>
      <c r="X305" s="207">
        <v>0</v>
      </c>
      <c r="Y305" s="207">
        <v>0</v>
      </c>
      <c r="Z305" s="207">
        <v>21.539360609834699</v>
      </c>
      <c r="AA305" s="207">
        <v>0</v>
      </c>
      <c r="AB305" s="207">
        <v>0</v>
      </c>
      <c r="AC305" s="208">
        <v>2.9548313701564464</v>
      </c>
      <c r="AD305" s="207">
        <v>1.1600950868880987E-2</v>
      </c>
      <c r="AE305" s="207">
        <v>0</v>
      </c>
      <c r="AF305" s="207">
        <v>0</v>
      </c>
      <c r="AG305" s="207">
        <v>2.9432304192875596</v>
      </c>
      <c r="AH305" s="207">
        <v>0</v>
      </c>
      <c r="AI305" s="210">
        <f t="shared" si="127"/>
        <v>24.938964842954384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4.706045839854592E-3</v>
      </c>
      <c r="D306" s="160">
        <v>0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4.706045839854592E-3</v>
      </c>
      <c r="J306" s="149"/>
      <c r="K306" s="163" t="s">
        <v>60</v>
      </c>
      <c r="L306" s="164">
        <v>0</v>
      </c>
      <c r="M306" s="164">
        <v>4.706045839854592E-3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4.706045839854592E-3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4.706045839854592E-3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4.706045839854592E-3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4.1479352623543635</v>
      </c>
      <c r="C307" s="156">
        <v>2.0921461598399338</v>
      </c>
      <c r="D307" s="156">
        <v>0.10397481350285465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6.3440562356971517</v>
      </c>
      <c r="J307" s="149"/>
      <c r="K307" s="169" t="s">
        <v>22</v>
      </c>
      <c r="L307" s="156">
        <v>4.1479352623543635</v>
      </c>
      <c r="M307" s="156">
        <v>2.0921461598399338</v>
      </c>
      <c r="N307" s="156">
        <v>0.10397481350285465</v>
      </c>
      <c r="O307" s="156">
        <v>0</v>
      </c>
      <c r="P307" s="156">
        <v>2.7752730391080322</v>
      </c>
      <c r="Q307" s="156">
        <v>0</v>
      </c>
      <c r="R307" s="157">
        <v>0</v>
      </c>
      <c r="S307" s="158">
        <f t="shared" si="126"/>
        <v>9.1193292748051835</v>
      </c>
      <c r="U307" s="215" t="s">
        <v>22</v>
      </c>
      <c r="V307" s="207">
        <v>4.1479352623543635</v>
      </c>
      <c r="W307" s="207">
        <v>0</v>
      </c>
      <c r="X307" s="207">
        <v>0</v>
      </c>
      <c r="Y307" s="207">
        <v>2.0921461598399338</v>
      </c>
      <c r="Z307" s="207">
        <v>0.10397481350285465</v>
      </c>
      <c r="AA307" s="207">
        <v>0</v>
      </c>
      <c r="AB307" s="207">
        <v>2.7752730391080322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9.1193292748051835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1.2552954039352193E-3</v>
      </c>
      <c r="C308" s="160">
        <v>6.3314909532052931E-4</v>
      </c>
      <c r="D308" s="160">
        <v>3.1466042081156424E-5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1.9199105413369051E-3</v>
      </c>
      <c r="J308" s="149"/>
      <c r="K308" s="163" t="s">
        <v>21</v>
      </c>
      <c r="L308" s="164">
        <v>1.2552954039352193E-3</v>
      </c>
      <c r="M308" s="164">
        <v>6.3314909532052931E-4</v>
      </c>
      <c r="N308" s="164">
        <v>3.1466042081156424E-5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1.9199105413369051E-3</v>
      </c>
      <c r="U308" s="211" t="s">
        <v>61</v>
      </c>
      <c r="V308" s="212">
        <v>1.2552954039352193E-3</v>
      </c>
      <c r="W308" s="212">
        <v>0</v>
      </c>
      <c r="X308" s="212">
        <v>0</v>
      </c>
      <c r="Y308" s="212">
        <v>6.3314909532052931E-4</v>
      </c>
      <c r="Z308" s="212">
        <v>3.1466042081156424E-5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1.9199105413369051E-3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0.21767298268179233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0.21767298268179233</v>
      </c>
      <c r="J309" s="149"/>
      <c r="K309" s="171" t="s">
        <v>64</v>
      </c>
      <c r="L309" s="156">
        <v>0.21767298268179233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0.21767298268179233</v>
      </c>
      <c r="U309" s="216" t="s">
        <v>62</v>
      </c>
      <c r="V309" s="207">
        <v>0.1851154048916398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3.2557577790152531E-2</v>
      </c>
      <c r="AD309" s="209">
        <v>3.2557577790152531E-2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0.21767298268179233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0.21767298268179233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0.21767298268179233</v>
      </c>
      <c r="J310" s="149"/>
      <c r="K310" s="176" t="s">
        <v>23</v>
      </c>
      <c r="L310" s="177">
        <v>0.21767298268179233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0.21767298268179233</v>
      </c>
      <c r="U310" s="217" t="s">
        <v>65</v>
      </c>
      <c r="V310" s="218">
        <v>0.1851154048916398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3.2557577790152531E-2</v>
      </c>
      <c r="AD310" s="218">
        <v>3.2557577790152531E-2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0.21767298268179233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60.876867000362068</v>
      </c>
      <c r="C314" s="195">
        <f t="shared" ref="C314:I314" si="129">SUM(C293:C309)</f>
        <v>336.52678334642297</v>
      </c>
      <c r="D314" s="195">
        <f t="shared" si="129"/>
        <v>182.21278870371782</v>
      </c>
      <c r="E314" s="195">
        <f t="shared" si="129"/>
        <v>271.81293471945088</v>
      </c>
      <c r="F314" s="195">
        <f t="shared" si="129"/>
        <v>0</v>
      </c>
      <c r="G314" s="195">
        <f t="shared" si="129"/>
        <v>26.131443731250439</v>
      </c>
      <c r="H314" s="197">
        <f t="shared" si="129"/>
        <v>0</v>
      </c>
      <c r="I314" s="154">
        <f t="shared" si="129"/>
        <v>877.56081750120416</v>
      </c>
      <c r="J314" s="149"/>
      <c r="K314" s="196" t="s">
        <v>26</v>
      </c>
      <c r="L314" s="195">
        <f>SUM(L293:L309)</f>
        <v>60.876867000362068</v>
      </c>
      <c r="M314" s="195">
        <f t="shared" ref="M314:S314" si="130">SUM(M293:M309)</f>
        <v>336.52678334642297</v>
      </c>
      <c r="N314" s="195">
        <f t="shared" si="130"/>
        <v>182.21278870371782</v>
      </c>
      <c r="O314" s="195">
        <f t="shared" si="130"/>
        <v>271.81293471945088</v>
      </c>
      <c r="P314" s="195">
        <f t="shared" si="130"/>
        <v>57.835307150329356</v>
      </c>
      <c r="Q314" s="195">
        <f t="shared" si="130"/>
        <v>26.131443731250439</v>
      </c>
      <c r="R314" s="197">
        <f t="shared" si="130"/>
        <v>0</v>
      </c>
      <c r="S314" s="198">
        <f t="shared" si="130"/>
        <v>935.39612465153357</v>
      </c>
      <c r="T314" s="141" t="str">
        <f>IF(ABS(S314-AI314)&gt;0.01,S314-AI314,"")</f>
        <v/>
      </c>
      <c r="U314" s="224" t="s">
        <v>63</v>
      </c>
      <c r="V314" s="225">
        <f>SUM(V293:V309)</f>
        <v>38.832314767826766</v>
      </c>
      <c r="W314" s="225">
        <f t="shared" ref="W314:AH314" si="131">SUM(W293:W309)</f>
        <v>20.937894982726959</v>
      </c>
      <c r="X314" s="225">
        <f t="shared" si="131"/>
        <v>26.131443731250439</v>
      </c>
      <c r="Y314" s="225">
        <f t="shared" si="131"/>
        <v>336.52678334642297</v>
      </c>
      <c r="Z314" s="225">
        <f t="shared" si="131"/>
        <v>171.72664294959796</v>
      </c>
      <c r="AA314" s="225">
        <f t="shared" si="131"/>
        <v>251.70942971422093</v>
      </c>
      <c r="AB314" s="225">
        <f t="shared" si="131"/>
        <v>57.835307150329356</v>
      </c>
      <c r="AC314" s="225">
        <f t="shared" si="131"/>
        <v>31.696308009158127</v>
      </c>
      <c r="AD314" s="226">
        <f t="shared" si="131"/>
        <v>1.106657249808342</v>
      </c>
      <c r="AE314" s="226">
        <f t="shared" si="131"/>
        <v>14.996501873599868</v>
      </c>
      <c r="AF314" s="226">
        <f t="shared" si="131"/>
        <v>0</v>
      </c>
      <c r="AG314" s="226">
        <f t="shared" si="131"/>
        <v>10.486145754119855</v>
      </c>
      <c r="AH314" s="226">
        <f t="shared" si="131"/>
        <v>5.1070031316300524</v>
      </c>
      <c r="AI314" s="227">
        <f>SUM(V314:AC314)</f>
        <v>935.39612465153357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6.9370539096885481E-2</v>
      </c>
      <c r="C315" s="78">
        <f t="shared" ref="C315:H315" si="132">IF($I314=0,"-",C314/$I314)</f>
        <v>0.38347972771238864</v>
      </c>
      <c r="D315" s="78">
        <f t="shared" si="132"/>
        <v>0.20763551091827068</v>
      </c>
      <c r="E315" s="78">
        <f t="shared" si="132"/>
        <v>0.30973686301699299</v>
      </c>
      <c r="F315" s="78">
        <f t="shared" si="132"/>
        <v>0</v>
      </c>
      <c r="G315" s="78">
        <f t="shared" si="132"/>
        <v>2.9777359255462179E-2</v>
      </c>
      <c r="H315" s="79">
        <f t="shared" si="132"/>
        <v>0</v>
      </c>
      <c r="I315" s="80">
        <f>SUM(B315:H315)</f>
        <v>1</v>
      </c>
      <c r="J315" s="141"/>
      <c r="K315" s="55" t="s">
        <v>91</v>
      </c>
      <c r="L315" s="96">
        <f t="shared" ref="L315:R315" si="133">IF($S314=0,"-",L314/$S314)</f>
        <v>6.5081376110084632E-2</v>
      </c>
      <c r="M315" s="96">
        <f t="shared" si="133"/>
        <v>0.35976927258683106</v>
      </c>
      <c r="N315" s="96">
        <f t="shared" si="133"/>
        <v>0.19479745949513977</v>
      </c>
      <c r="O315" s="96">
        <f t="shared" si="133"/>
        <v>0.2905859106704235</v>
      </c>
      <c r="P315" s="96">
        <f t="shared" si="133"/>
        <v>6.1829748516303663E-2</v>
      </c>
      <c r="Q315" s="96">
        <f t="shared" si="133"/>
        <v>2.7936232621217326E-2</v>
      </c>
      <c r="R315" s="97">
        <f t="shared" si="133"/>
        <v>0</v>
      </c>
      <c r="S315" s="98">
        <f>SUM(L315:R315)</f>
        <v>1</v>
      </c>
      <c r="U315" s="127" t="s">
        <v>91</v>
      </c>
      <c r="V315" s="128">
        <f>+V314/$AI314</f>
        <v>4.1514299390852306E-2</v>
      </c>
      <c r="W315" s="128">
        <f t="shared" ref="W315:AH315" si="134">+W314/$AI314</f>
        <v>2.2383987308614333E-2</v>
      </c>
      <c r="X315" s="128">
        <f t="shared" si="134"/>
        <v>2.7936232621217326E-2</v>
      </c>
      <c r="Y315" s="128">
        <f t="shared" si="134"/>
        <v>0.35976927258683106</v>
      </c>
      <c r="Z315" s="128">
        <f t="shared" si="134"/>
        <v>0.1835870797664165</v>
      </c>
      <c r="AA315" s="128">
        <f t="shared" si="134"/>
        <v>0.2690939411449787</v>
      </c>
      <c r="AB315" s="128">
        <f t="shared" si="134"/>
        <v>6.1829748516303663E-2</v>
      </c>
      <c r="AC315" s="128">
        <f t="shared" si="134"/>
        <v>3.388543866478607E-2</v>
      </c>
      <c r="AD315" s="128">
        <f t="shared" si="134"/>
        <v>1.1830894106179977E-3</v>
      </c>
      <c r="AE315" s="128">
        <f t="shared" si="134"/>
        <v>1.6032247171417959E-2</v>
      </c>
      <c r="AF315" s="128">
        <f t="shared" si="134"/>
        <v>0</v>
      </c>
      <c r="AG315" s="128">
        <f t="shared" si="134"/>
        <v>1.1210379728723269E-2</v>
      </c>
      <c r="AH315" s="128">
        <f t="shared" si="134"/>
        <v>5.4597223540268375E-3</v>
      </c>
      <c r="AI315" s="129">
        <f>SUM(V315:AC315)</f>
        <v>1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1.220820459713454</v>
      </c>
      <c r="C323" s="156">
        <v>7.213618873321284</v>
      </c>
      <c r="D323" s="156">
        <v>8.242123126744047E-2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8.5168605643021795</v>
      </c>
      <c r="J323" s="149"/>
      <c r="K323" s="169" t="s">
        <v>16</v>
      </c>
      <c r="L323" s="156">
        <v>1.220820459713454</v>
      </c>
      <c r="M323" s="156">
        <v>7.213618873321284</v>
      </c>
      <c r="N323" s="156">
        <v>8.242123126744047E-2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8.5168605643021795</v>
      </c>
      <c r="U323" s="215" t="s">
        <v>16</v>
      </c>
      <c r="V323" s="207">
        <v>1.220820459713454</v>
      </c>
      <c r="W323" s="207">
        <v>0</v>
      </c>
      <c r="X323" s="207">
        <v>0</v>
      </c>
      <c r="Y323" s="207">
        <v>7.213618873321284</v>
      </c>
      <c r="Z323" s="207">
        <v>8.242123126744047E-2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8.5168605643021795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0.1891811704245509</v>
      </c>
      <c r="C324" s="160">
        <v>0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0.1891811704245509</v>
      </c>
      <c r="J324" s="149"/>
      <c r="K324" s="163" t="s">
        <v>15</v>
      </c>
      <c r="L324" s="164">
        <v>0.1891811704245509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0.1891811704245509</v>
      </c>
      <c r="U324" s="211" t="s">
        <v>57</v>
      </c>
      <c r="V324" s="212">
        <v>0.1891811704245509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0.1891811704245509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2.6416196191169698E-2</v>
      </c>
      <c r="F325" s="375"/>
      <c r="G325" s="156">
        <v>0</v>
      </c>
      <c r="H325" s="168">
        <v>0</v>
      </c>
      <c r="I325" s="154">
        <f t="shared" si="135"/>
        <v>2.6416196191169698E-2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2.6416196191169698E-2</v>
      </c>
      <c r="P325" s="156">
        <v>19.326446431674281</v>
      </c>
      <c r="Q325" s="156">
        <v>0</v>
      </c>
      <c r="R325" s="157">
        <v>0</v>
      </c>
      <c r="S325" s="158">
        <f t="shared" si="136"/>
        <v>19.352862627865452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3.631924315926167E-5</v>
      </c>
      <c r="AB325" s="207">
        <v>19.326446431674281</v>
      </c>
      <c r="AC325" s="208">
        <v>2.6379876948010438E-2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2.6379876948010438E-2</v>
      </c>
      <c r="AI325" s="210">
        <f t="shared" si="137"/>
        <v>19.352862627865449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0.44974551712255723</v>
      </c>
      <c r="Q326" s="164">
        <v>0</v>
      </c>
      <c r="R326" s="165">
        <v>0</v>
      </c>
      <c r="S326" s="166">
        <f t="shared" si="136"/>
        <v>0.44974551712255723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0.44974551712255723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0.44974551712255723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0.32696897757068361</v>
      </c>
      <c r="C328" s="160">
        <v>0</v>
      </c>
      <c r="D328" s="160">
        <v>3.6158922225463823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3.9428612001170658</v>
      </c>
      <c r="J328" s="149"/>
      <c r="K328" s="163" t="s">
        <v>17</v>
      </c>
      <c r="L328" s="164">
        <v>0.32696897757068361</v>
      </c>
      <c r="M328" s="164">
        <v>0</v>
      </c>
      <c r="N328" s="164">
        <v>3.6158922225463823</v>
      </c>
      <c r="O328" s="164">
        <v>0</v>
      </c>
      <c r="P328" s="164">
        <v>0.53920975609756205</v>
      </c>
      <c r="Q328" s="164">
        <v>0</v>
      </c>
      <c r="R328" s="165">
        <v>0</v>
      </c>
      <c r="S328" s="166">
        <f t="shared" si="136"/>
        <v>4.4820709562146277</v>
      </c>
      <c r="U328" s="211" t="s">
        <v>17</v>
      </c>
      <c r="V328" s="212">
        <v>0.32696897757068361</v>
      </c>
      <c r="W328" s="212">
        <v>0</v>
      </c>
      <c r="X328" s="212">
        <v>0</v>
      </c>
      <c r="Y328" s="212">
        <v>0</v>
      </c>
      <c r="Z328" s="212">
        <v>3.6158922225463823</v>
      </c>
      <c r="AA328" s="212">
        <v>0</v>
      </c>
      <c r="AB328" s="212">
        <v>0.53920975609756205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4.4820709562146277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13.294458456805387</v>
      </c>
      <c r="C329" s="156">
        <v>165.29367976141464</v>
      </c>
      <c r="D329" s="156">
        <v>22.7106377513817</v>
      </c>
      <c r="E329" s="156">
        <v>11.862928131496279</v>
      </c>
      <c r="F329" s="375"/>
      <c r="G329" s="156">
        <v>0</v>
      </c>
      <c r="H329" s="168">
        <v>0</v>
      </c>
      <c r="I329" s="154">
        <f t="shared" si="135"/>
        <v>213.16170410109802</v>
      </c>
      <c r="J329" s="149"/>
      <c r="K329" s="169" t="s">
        <v>139</v>
      </c>
      <c r="L329" s="156">
        <v>13.294458456805387</v>
      </c>
      <c r="M329" s="156">
        <v>165.29367976141464</v>
      </c>
      <c r="N329" s="156">
        <v>22.7106377513817</v>
      </c>
      <c r="O329" s="156">
        <v>11.862928131496279</v>
      </c>
      <c r="P329" s="156">
        <v>5.9645199356619098E-2</v>
      </c>
      <c r="Q329" s="156">
        <v>0</v>
      </c>
      <c r="R329" s="157">
        <v>0</v>
      </c>
      <c r="S329" s="158">
        <f t="shared" si="136"/>
        <v>213.22134930045465</v>
      </c>
      <c r="U329" s="215" t="s">
        <v>139</v>
      </c>
      <c r="V329" s="207">
        <v>13.294458456805387</v>
      </c>
      <c r="W329" s="207">
        <v>0</v>
      </c>
      <c r="X329" s="207">
        <v>0</v>
      </c>
      <c r="Y329" s="207">
        <v>165.29367976141464</v>
      </c>
      <c r="Z329" s="207">
        <v>22.060356290920161</v>
      </c>
      <c r="AA329" s="207">
        <v>0.54975983768718639</v>
      </c>
      <c r="AB329" s="207">
        <v>5.9645199356619098E-2</v>
      </c>
      <c r="AC329" s="208">
        <v>11.963449754270631</v>
      </c>
      <c r="AD329" s="207">
        <v>0</v>
      </c>
      <c r="AE329" s="207">
        <v>0</v>
      </c>
      <c r="AF329" s="207">
        <v>0</v>
      </c>
      <c r="AG329" s="207">
        <v>0.65028146046153901</v>
      </c>
      <c r="AH329" s="207">
        <v>11.313168293809092</v>
      </c>
      <c r="AI329" s="210">
        <f t="shared" si="137"/>
        <v>213.22134930045465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26.554187279552302</v>
      </c>
      <c r="C330" s="160">
        <v>175.2020517209553</v>
      </c>
      <c r="D330" s="160">
        <v>1.1655258848445376</v>
      </c>
      <c r="E330" s="160">
        <v>897.34618769039832</v>
      </c>
      <c r="F330" s="375"/>
      <c r="G330" s="160">
        <v>40.672326330606111</v>
      </c>
      <c r="H330" s="161">
        <v>0</v>
      </c>
      <c r="I330" s="162">
        <f t="shared" si="135"/>
        <v>1140.9402789063568</v>
      </c>
      <c r="J330" s="149"/>
      <c r="K330" s="163" t="s">
        <v>25</v>
      </c>
      <c r="L330" s="164">
        <v>26.554187279552302</v>
      </c>
      <c r="M330" s="164">
        <v>175.2020517209553</v>
      </c>
      <c r="N330" s="164">
        <v>1.1655258848445376</v>
      </c>
      <c r="O330" s="164">
        <v>897.34618769039832</v>
      </c>
      <c r="P330" s="164">
        <v>1.0630502302482345</v>
      </c>
      <c r="Q330" s="164">
        <v>40.672326330606111</v>
      </c>
      <c r="R330" s="165">
        <v>0</v>
      </c>
      <c r="S330" s="166">
        <f t="shared" si="136"/>
        <v>1142.0033291366051</v>
      </c>
      <c r="U330" s="211" t="s">
        <v>25</v>
      </c>
      <c r="V330" s="212">
        <v>9.7273571717166121</v>
      </c>
      <c r="W330" s="212">
        <v>16.82683010783569</v>
      </c>
      <c r="X330" s="212">
        <v>40.672326330606111</v>
      </c>
      <c r="Y330" s="212">
        <v>175.2020517209553</v>
      </c>
      <c r="Z330" s="212">
        <v>0.14991553902853691</v>
      </c>
      <c r="AA330" s="212">
        <v>896.24948924654632</v>
      </c>
      <c r="AB330" s="212">
        <v>1.0630502302482345</v>
      </c>
      <c r="AC330" s="213">
        <v>2.1123087896679595</v>
      </c>
      <c r="AD330" s="212">
        <v>0</v>
      </c>
      <c r="AE330" s="212">
        <v>0</v>
      </c>
      <c r="AF330" s="212">
        <v>0</v>
      </c>
      <c r="AG330" s="212">
        <v>1.0156103458160006</v>
      </c>
      <c r="AH330" s="212">
        <v>1.0966984438519589</v>
      </c>
      <c r="AI330" s="214">
        <f t="shared" si="137"/>
        <v>1142.0033291366046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0.68317685100559788</v>
      </c>
      <c r="C331" s="156">
        <v>7.9870080445363172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8.6701848955419152</v>
      </c>
      <c r="J331" s="149"/>
      <c r="K331" s="169" t="s">
        <v>24</v>
      </c>
      <c r="L331" s="156">
        <v>0.68317685100559788</v>
      </c>
      <c r="M331" s="156">
        <v>7.9870080445363172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8.6701848955419152</v>
      </c>
      <c r="U331" s="215" t="s">
        <v>24</v>
      </c>
      <c r="V331" s="207">
        <v>0.68317685100559788</v>
      </c>
      <c r="W331" s="207">
        <v>0</v>
      </c>
      <c r="X331" s="207">
        <v>0</v>
      </c>
      <c r="Y331" s="207">
        <v>7.9870080445363172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8.6701848955419152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0.55448773196407097</v>
      </c>
      <c r="C333" s="156">
        <v>3415.1071494066668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3415.6616371386308</v>
      </c>
      <c r="J333" s="149"/>
      <c r="K333" s="169" t="s">
        <v>22</v>
      </c>
      <c r="L333" s="156">
        <v>0.55448773196407097</v>
      </c>
      <c r="M333" s="156">
        <v>3415.1071494066668</v>
      </c>
      <c r="N333" s="156">
        <v>0</v>
      </c>
      <c r="O333" s="156">
        <v>0</v>
      </c>
      <c r="P333" s="156">
        <v>1.0545604124981842</v>
      </c>
      <c r="Q333" s="156">
        <v>0</v>
      </c>
      <c r="R333" s="157">
        <v>0</v>
      </c>
      <c r="S333" s="158">
        <f t="shared" si="136"/>
        <v>3416.716197551129</v>
      </c>
      <c r="U333" s="215" t="s">
        <v>22</v>
      </c>
      <c r="V333" s="207">
        <v>0.55448773196407097</v>
      </c>
      <c r="W333" s="207">
        <v>0</v>
      </c>
      <c r="X333" s="207">
        <v>0</v>
      </c>
      <c r="Y333" s="207">
        <v>3415.1071494066668</v>
      </c>
      <c r="Z333" s="207">
        <v>0</v>
      </c>
      <c r="AA333" s="207">
        <v>0</v>
      </c>
      <c r="AB333" s="207">
        <v>1.0545604124981842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3416.716197551129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0.2404511725700699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0.2404511725700699</v>
      </c>
      <c r="J335" s="149"/>
      <c r="K335" s="171" t="s">
        <v>64</v>
      </c>
      <c r="L335" s="156">
        <v>0.2404511725700699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0.2404511725700699</v>
      </c>
      <c r="U335" s="216" t="s">
        <v>62</v>
      </c>
      <c r="V335" s="207">
        <v>0.2404511725700699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0.2404511725700699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0.2404511725700699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0.2404511725700699</v>
      </c>
      <c r="J336" s="149"/>
      <c r="K336" s="176" t="s">
        <v>23</v>
      </c>
      <c r="L336" s="177">
        <v>0.2404511725700699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0.2404511725700699</v>
      </c>
      <c r="U336" s="217" t="s">
        <v>65</v>
      </c>
      <c r="V336" s="218">
        <v>0.2404511725700699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0.2404511725700699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43.063732099606121</v>
      </c>
      <c r="C340" s="195">
        <f t="shared" ref="C340:I340" si="139">SUM(C319:C335)</f>
        <v>3770.8035078068942</v>
      </c>
      <c r="D340" s="195">
        <f t="shared" si="139"/>
        <v>27.574477090040059</v>
      </c>
      <c r="E340" s="195">
        <f t="shared" si="139"/>
        <v>909.23553201808579</v>
      </c>
      <c r="F340" s="195">
        <f t="shared" si="139"/>
        <v>0</v>
      </c>
      <c r="G340" s="195">
        <f t="shared" si="139"/>
        <v>40.672326330606111</v>
      </c>
      <c r="H340" s="197">
        <f t="shared" si="139"/>
        <v>0</v>
      </c>
      <c r="I340" s="154">
        <f t="shared" si="139"/>
        <v>4791.3495753452326</v>
      </c>
      <c r="J340" s="149"/>
      <c r="K340" s="196" t="s">
        <v>26</v>
      </c>
      <c r="L340" s="195">
        <f>SUM(L319:L335)</f>
        <v>43.063732099606121</v>
      </c>
      <c r="M340" s="195">
        <f t="shared" ref="M340:S340" si="140">SUM(M319:M335)</f>
        <v>3770.8035078068942</v>
      </c>
      <c r="N340" s="195">
        <f t="shared" si="140"/>
        <v>27.574477090040059</v>
      </c>
      <c r="O340" s="195">
        <f t="shared" si="140"/>
        <v>909.23553201808579</v>
      </c>
      <c r="P340" s="195">
        <f t="shared" si="140"/>
        <v>22.492657546997439</v>
      </c>
      <c r="Q340" s="195">
        <f t="shared" si="140"/>
        <v>40.672326330606111</v>
      </c>
      <c r="R340" s="197">
        <f t="shared" si="140"/>
        <v>0</v>
      </c>
      <c r="S340" s="198">
        <f t="shared" si="140"/>
        <v>4813.8422328922297</v>
      </c>
      <c r="T340" s="141" t="str">
        <f>IF(ABS(S340-AI340)&gt;0.01,S340-AI340,"")</f>
        <v/>
      </c>
      <c r="U340" s="224" t="s">
        <v>63</v>
      </c>
      <c r="V340" s="225">
        <f>SUM(V319:V335)</f>
        <v>26.236901991770424</v>
      </c>
      <c r="W340" s="225">
        <f t="shared" ref="W340:AH340" si="141">SUM(W319:W335)</f>
        <v>16.82683010783569</v>
      </c>
      <c r="X340" s="225">
        <f t="shared" si="141"/>
        <v>40.672326330606111</v>
      </c>
      <c r="Y340" s="225">
        <f t="shared" si="141"/>
        <v>3770.8035078068942</v>
      </c>
      <c r="Z340" s="225">
        <f t="shared" si="141"/>
        <v>25.908585283762523</v>
      </c>
      <c r="AA340" s="225">
        <f t="shared" si="141"/>
        <v>896.79928540347669</v>
      </c>
      <c r="AB340" s="225">
        <f t="shared" si="141"/>
        <v>22.492657546997439</v>
      </c>
      <c r="AC340" s="225">
        <f t="shared" si="141"/>
        <v>14.1021384208866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1.6658918062775396</v>
      </c>
      <c r="AH340" s="226">
        <f t="shared" si="141"/>
        <v>12.436246614609061</v>
      </c>
      <c r="AI340" s="227">
        <f>SUM(V340:AC340)</f>
        <v>4813.8422328922288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8.9878084290068178E-3</v>
      </c>
      <c r="C341" s="78">
        <f t="shared" ref="C341:H341" si="142">IF($I340=0,"-",C340/$I340)</f>
        <v>0.78700237762033787</v>
      </c>
      <c r="D341" s="78">
        <f t="shared" si="142"/>
        <v>5.7550543237190593E-3</v>
      </c>
      <c r="E341" s="78">
        <f t="shared" si="142"/>
        <v>0.18976606021333192</v>
      </c>
      <c r="F341" s="78">
        <f t="shared" si="142"/>
        <v>0</v>
      </c>
      <c r="G341" s="78">
        <f t="shared" si="142"/>
        <v>8.4886994136042625E-3</v>
      </c>
      <c r="H341" s="79">
        <f t="shared" si="142"/>
        <v>0</v>
      </c>
      <c r="I341" s="80">
        <f>SUM(B341:H341)</f>
        <v>0.99999999999999989</v>
      </c>
      <c r="J341" s="141"/>
      <c r="K341" s="55" t="s">
        <v>91</v>
      </c>
      <c r="L341" s="96">
        <f t="shared" ref="L341:R341" si="143">IF($S340=0,"-",L340/$S340)</f>
        <v>8.9458129319981428E-3</v>
      </c>
      <c r="M341" s="96">
        <f t="shared" si="143"/>
        <v>0.78332511232744284</v>
      </c>
      <c r="N341" s="96">
        <f t="shared" si="143"/>
        <v>5.7281638566440704E-3</v>
      </c>
      <c r="O341" s="96">
        <f t="shared" si="143"/>
        <v>0.18887937909668537</v>
      </c>
      <c r="P341" s="96">
        <f t="shared" si="143"/>
        <v>4.6724957858628258E-3</v>
      </c>
      <c r="Q341" s="96">
        <f t="shared" si="143"/>
        <v>8.4490360013667418E-3</v>
      </c>
      <c r="R341" s="97">
        <f t="shared" si="143"/>
        <v>0</v>
      </c>
      <c r="S341" s="98">
        <f>SUM(L341:R341)</f>
        <v>1</v>
      </c>
      <c r="U341" s="127" t="s">
        <v>91</v>
      </c>
      <c r="V341" s="128">
        <f>+V340/$AI340</f>
        <v>5.4503036706308712E-3</v>
      </c>
      <c r="W341" s="128">
        <f t="shared" ref="W341:AH341" si="144">+W340/$AI340</f>
        <v>3.4955092613672711E-3</v>
      </c>
      <c r="X341" s="128">
        <f t="shared" si="144"/>
        <v>8.4490360013667436E-3</v>
      </c>
      <c r="Y341" s="128">
        <f t="shared" si="144"/>
        <v>0.78332511232744306</v>
      </c>
      <c r="Z341" s="128">
        <f t="shared" si="144"/>
        <v>5.3821010391103437E-3</v>
      </c>
      <c r="AA341" s="128">
        <f t="shared" si="144"/>
        <v>0.18629594449020118</v>
      </c>
      <c r="AB341" s="128">
        <f t="shared" si="144"/>
        <v>4.6724957858628267E-3</v>
      </c>
      <c r="AC341" s="128">
        <f t="shared" si="144"/>
        <v>2.9294974240179497E-3</v>
      </c>
      <c r="AD341" s="128">
        <f t="shared" si="144"/>
        <v>0</v>
      </c>
      <c r="AE341" s="128">
        <f t="shared" si="144"/>
        <v>0</v>
      </c>
      <c r="AF341" s="128">
        <f t="shared" si="144"/>
        <v>0</v>
      </c>
      <c r="AG341" s="128">
        <f t="shared" si="144"/>
        <v>3.4606281753372849E-4</v>
      </c>
      <c r="AH341" s="128">
        <f t="shared" si="144"/>
        <v>2.5834346064842213E-3</v>
      </c>
      <c r="AI341" s="129">
        <f>SUM(V341:AC341)</f>
        <v>1.0000000000000002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101.31168379222409</v>
      </c>
      <c r="C349" s="156">
        <v>0</v>
      </c>
      <c r="D349" s="156">
        <v>12.157402055066871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113.46908584729096</v>
      </c>
      <c r="J349" s="149"/>
      <c r="K349" s="169" t="s">
        <v>16</v>
      </c>
      <c r="L349" s="156">
        <v>101.31168379222409</v>
      </c>
      <c r="M349" s="156">
        <v>0</v>
      </c>
      <c r="N349" s="156">
        <v>12.157402055066871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113.46908584729096</v>
      </c>
      <c r="U349" s="215" t="s">
        <v>16</v>
      </c>
      <c r="V349" s="207">
        <v>101.31168379222409</v>
      </c>
      <c r="W349" s="207">
        <v>0</v>
      </c>
      <c r="X349" s="207">
        <v>0</v>
      </c>
      <c r="Y349" s="207">
        <v>0</v>
      </c>
      <c r="Z349" s="207">
        <v>12.157402055066871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113.46908584729096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0.10730744668689596</v>
      </c>
      <c r="C350" s="160">
        <v>0</v>
      </c>
      <c r="D350" s="160">
        <v>1.2876893602427495E-2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0.12018434028932345</v>
      </c>
      <c r="J350" s="149"/>
      <c r="K350" s="163" t="s">
        <v>15</v>
      </c>
      <c r="L350" s="164">
        <v>0.10730744668689596</v>
      </c>
      <c r="M350" s="164">
        <v>0</v>
      </c>
      <c r="N350" s="164">
        <v>1.2876893602427495E-2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0.12018434028932345</v>
      </c>
      <c r="U350" s="211" t="s">
        <v>57</v>
      </c>
      <c r="V350" s="212">
        <v>0.10730744668689596</v>
      </c>
      <c r="W350" s="212">
        <v>0</v>
      </c>
      <c r="X350" s="212">
        <v>0</v>
      </c>
      <c r="Y350" s="212">
        <v>0</v>
      </c>
      <c r="Z350" s="212">
        <v>1.2876893602427495E-2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0.12018434028932345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11.593251814076712</v>
      </c>
      <c r="F351" s="375"/>
      <c r="G351" s="156">
        <v>0</v>
      </c>
      <c r="H351" s="168">
        <v>0</v>
      </c>
      <c r="I351" s="154">
        <f t="shared" si="145"/>
        <v>11.593251814076712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11.593251814076712</v>
      </c>
      <c r="P351" s="156">
        <v>130.53091064288034</v>
      </c>
      <c r="Q351" s="156">
        <v>0</v>
      </c>
      <c r="R351" s="157">
        <v>0</v>
      </c>
      <c r="S351" s="158">
        <f t="shared" si="146"/>
        <v>142.12416245695707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0.95012428568284457</v>
      </c>
      <c r="AB351" s="207">
        <v>130.53091064288034</v>
      </c>
      <c r="AC351" s="208">
        <v>10.643127528393867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10.643127528393867</v>
      </c>
      <c r="AI351" s="210">
        <f t="shared" si="147"/>
        <v>142.12416245695707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0.69814127673640147</v>
      </c>
      <c r="Q352" s="164">
        <v>0</v>
      </c>
      <c r="R352" s="165">
        <v>0</v>
      </c>
      <c r="S352" s="166">
        <f t="shared" si="146"/>
        <v>0.69814127673640147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0.69814127673640147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0.69814127673640147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14.208786737040162</v>
      </c>
      <c r="F354" s="375"/>
      <c r="G354" s="160">
        <v>0</v>
      </c>
      <c r="H354" s="161">
        <v>0</v>
      </c>
      <c r="I354" s="162">
        <f t="shared" si="145"/>
        <v>14.208786737040162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14.208786737040162</v>
      </c>
      <c r="P354" s="164">
        <v>0</v>
      </c>
      <c r="Q354" s="164">
        <v>0</v>
      </c>
      <c r="R354" s="165">
        <v>0</v>
      </c>
      <c r="S354" s="166">
        <f t="shared" si="146"/>
        <v>14.208786737040162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14.208786737040162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14.208786737040162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552.14039536390055</v>
      </c>
      <c r="C355" s="156">
        <v>0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552.14039536390055</v>
      </c>
      <c r="J355" s="149"/>
      <c r="K355" s="169" t="s">
        <v>139</v>
      </c>
      <c r="L355" s="156">
        <v>552.14039536390055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552.14039536390055</v>
      </c>
      <c r="U355" s="215" t="s">
        <v>139</v>
      </c>
      <c r="V355" s="207">
        <v>552.14039536390055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552.14039536390055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60.783505611063106</v>
      </c>
      <c r="C356" s="160">
        <v>34.132902607909038</v>
      </c>
      <c r="D356" s="160">
        <v>11.718160758348487</v>
      </c>
      <c r="E356" s="160">
        <v>1161.0974946502445</v>
      </c>
      <c r="F356" s="375"/>
      <c r="G356" s="160">
        <v>102.68185968653697</v>
      </c>
      <c r="H356" s="161">
        <v>0</v>
      </c>
      <c r="I356" s="162">
        <f t="shared" si="145"/>
        <v>1370.413923314102</v>
      </c>
      <c r="J356" s="149"/>
      <c r="K356" s="163" t="s">
        <v>25</v>
      </c>
      <c r="L356" s="164">
        <v>60.783505611063106</v>
      </c>
      <c r="M356" s="164">
        <v>34.132902607909038</v>
      </c>
      <c r="N356" s="164">
        <v>11.718160758348487</v>
      </c>
      <c r="O356" s="164">
        <v>1161.0974946502445</v>
      </c>
      <c r="P356" s="164">
        <v>3.989871517670081</v>
      </c>
      <c r="Q356" s="164">
        <v>102.68185968653697</v>
      </c>
      <c r="R356" s="165">
        <v>0</v>
      </c>
      <c r="S356" s="166">
        <f t="shared" si="146"/>
        <v>1374.4037948317721</v>
      </c>
      <c r="U356" s="211" t="s">
        <v>25</v>
      </c>
      <c r="V356" s="212">
        <v>20.301666799984016</v>
      </c>
      <c r="W356" s="212">
        <v>40.481838811079086</v>
      </c>
      <c r="X356" s="212">
        <v>102.68185968653697</v>
      </c>
      <c r="Y356" s="212">
        <v>34.132902607909038</v>
      </c>
      <c r="Z356" s="212">
        <v>7.8252490782417095</v>
      </c>
      <c r="AA356" s="212">
        <v>1156.9795036005489</v>
      </c>
      <c r="AB356" s="212">
        <v>3.989871517670081</v>
      </c>
      <c r="AC356" s="213">
        <v>8.0109027298023303</v>
      </c>
      <c r="AD356" s="212">
        <v>0</v>
      </c>
      <c r="AE356" s="212">
        <v>0</v>
      </c>
      <c r="AF356" s="212">
        <v>0</v>
      </c>
      <c r="AG356" s="212">
        <v>3.8929116801067778</v>
      </c>
      <c r="AH356" s="212">
        <v>4.1179910496955516</v>
      </c>
      <c r="AI356" s="214">
        <f t="shared" si="147"/>
        <v>1374.4037948317723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34.839831049844975</v>
      </c>
      <c r="C357" s="156">
        <v>8.681096747881714</v>
      </c>
      <c r="D357" s="156">
        <v>144.92860908382511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188.44953688155181</v>
      </c>
      <c r="J357" s="149"/>
      <c r="K357" s="169" t="s">
        <v>24</v>
      </c>
      <c r="L357" s="156">
        <v>34.839831049844975</v>
      </c>
      <c r="M357" s="156">
        <v>8.681096747881714</v>
      </c>
      <c r="N357" s="156">
        <v>144.92860908382511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188.44953688155181</v>
      </c>
      <c r="U357" s="215" t="s">
        <v>24</v>
      </c>
      <c r="V357" s="207">
        <v>34.839831049844975</v>
      </c>
      <c r="W357" s="207">
        <v>0</v>
      </c>
      <c r="X357" s="207">
        <v>0</v>
      </c>
      <c r="Y357" s="207">
        <v>8.681096747881714</v>
      </c>
      <c r="Z357" s="207">
        <v>0.78237652672029168</v>
      </c>
      <c r="AA357" s="207">
        <v>0</v>
      </c>
      <c r="AB357" s="207">
        <v>0</v>
      </c>
      <c r="AC357" s="208">
        <v>144.14623255710481</v>
      </c>
      <c r="AD357" s="207">
        <v>0</v>
      </c>
      <c r="AE357" s="207">
        <v>0</v>
      </c>
      <c r="AF357" s="207">
        <v>0</v>
      </c>
      <c r="AG357" s="207">
        <v>144.14623255710481</v>
      </c>
      <c r="AH357" s="207">
        <v>0</v>
      </c>
      <c r="AI357" s="210">
        <f t="shared" si="147"/>
        <v>188.44953688155178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286.9217365581909</v>
      </c>
      <c r="C359" s="156">
        <v>286.86021515909005</v>
      </c>
      <c r="D359" s="156">
        <v>1950.0499871231295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2523.8319388404107</v>
      </c>
      <c r="J359" s="149"/>
      <c r="K359" s="169" t="s">
        <v>22</v>
      </c>
      <c r="L359" s="156">
        <v>286.9217365581909</v>
      </c>
      <c r="M359" s="156">
        <v>286.86021515909005</v>
      </c>
      <c r="N359" s="156">
        <v>1950.0499871231295</v>
      </c>
      <c r="O359" s="156">
        <v>0</v>
      </c>
      <c r="P359" s="156">
        <v>8.12584898471804</v>
      </c>
      <c r="Q359" s="156">
        <v>0</v>
      </c>
      <c r="R359" s="157">
        <v>0</v>
      </c>
      <c r="S359" s="158">
        <f t="shared" si="146"/>
        <v>2531.9577878251289</v>
      </c>
      <c r="U359" s="215" t="s">
        <v>22</v>
      </c>
      <c r="V359" s="207">
        <v>286.9217365581909</v>
      </c>
      <c r="W359" s="207">
        <v>0</v>
      </c>
      <c r="X359" s="207">
        <v>0</v>
      </c>
      <c r="Y359" s="207">
        <v>286.86021515909005</v>
      </c>
      <c r="Z359" s="207">
        <v>979.88327645023071</v>
      </c>
      <c r="AA359" s="207">
        <v>0</v>
      </c>
      <c r="AB359" s="207">
        <v>8.12584898471804</v>
      </c>
      <c r="AC359" s="208">
        <v>970.16671067289894</v>
      </c>
      <c r="AD359" s="207">
        <v>0</v>
      </c>
      <c r="AE359" s="207">
        <v>0</v>
      </c>
      <c r="AF359" s="207">
        <v>0</v>
      </c>
      <c r="AG359" s="207">
        <v>970.16671067289894</v>
      </c>
      <c r="AH359" s="207">
        <v>0</v>
      </c>
      <c r="AI359" s="210">
        <f t="shared" si="147"/>
        <v>2531.9577878251284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11.3385440175</v>
      </c>
      <c r="C360" s="160">
        <v>0</v>
      </c>
      <c r="D360" s="160">
        <v>1.6197920025000001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12.958336020000001</v>
      </c>
      <c r="J360" s="149"/>
      <c r="K360" s="163" t="s">
        <v>21</v>
      </c>
      <c r="L360" s="164">
        <v>11.3385440175</v>
      </c>
      <c r="M360" s="164">
        <v>0</v>
      </c>
      <c r="N360" s="164">
        <v>1.6197920025000001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12.958336020000001</v>
      </c>
      <c r="U360" s="211" t="s">
        <v>61</v>
      </c>
      <c r="V360" s="212">
        <v>11.3385440175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1.6197920025000001</v>
      </c>
      <c r="AD360" s="212">
        <v>0</v>
      </c>
      <c r="AE360" s="212">
        <v>0</v>
      </c>
      <c r="AF360" s="212">
        <v>0</v>
      </c>
      <c r="AG360" s="212">
        <v>1.6197920025000001</v>
      </c>
      <c r="AH360" s="212">
        <v>0</v>
      </c>
      <c r="AI360" s="214">
        <f t="shared" si="147"/>
        <v>12.958336020000001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1047.4430038394105</v>
      </c>
      <c r="C366" s="195">
        <f t="shared" ref="C366:I366" si="149">SUM(C345:C361)</f>
        <v>329.67421451488082</v>
      </c>
      <c r="D366" s="195">
        <f t="shared" si="149"/>
        <v>2120.4868279164725</v>
      </c>
      <c r="E366" s="195">
        <f t="shared" si="149"/>
        <v>1186.8995332013612</v>
      </c>
      <c r="F366" s="195">
        <f t="shared" si="149"/>
        <v>0</v>
      </c>
      <c r="G366" s="195">
        <f t="shared" si="149"/>
        <v>102.68185968653697</v>
      </c>
      <c r="H366" s="197">
        <f t="shared" si="149"/>
        <v>0</v>
      </c>
      <c r="I366" s="154">
        <f t="shared" si="149"/>
        <v>4787.185439158663</v>
      </c>
      <c r="J366" s="149"/>
      <c r="K366" s="196" t="s">
        <v>26</v>
      </c>
      <c r="L366" s="195">
        <f>SUM(L345:L361)</f>
        <v>1047.4430038394105</v>
      </c>
      <c r="M366" s="195">
        <f t="shared" ref="M366:S366" si="150">SUM(M345:M361)</f>
        <v>329.67421451488082</v>
      </c>
      <c r="N366" s="195">
        <f t="shared" si="150"/>
        <v>2120.4868279164725</v>
      </c>
      <c r="O366" s="195">
        <f t="shared" si="150"/>
        <v>1186.8995332013612</v>
      </c>
      <c r="P366" s="195">
        <f t="shared" si="150"/>
        <v>143.34477242200487</v>
      </c>
      <c r="Q366" s="195">
        <f t="shared" si="150"/>
        <v>102.68185968653697</v>
      </c>
      <c r="R366" s="197">
        <f t="shared" si="150"/>
        <v>0</v>
      </c>
      <c r="S366" s="198">
        <f t="shared" si="150"/>
        <v>4930.530211580668</v>
      </c>
      <c r="T366" s="141" t="str">
        <f>IF(ABS(S366-AI366)&gt;0.01,S366-AI366,"")</f>
        <v/>
      </c>
      <c r="U366" s="224" t="s">
        <v>63</v>
      </c>
      <c r="V366" s="225">
        <f>SUM(V345:V361)</f>
        <v>1006.9611650283314</v>
      </c>
      <c r="W366" s="225">
        <f t="shared" ref="W366:AH366" si="151">SUM(W345:W361)</f>
        <v>40.481838811079086</v>
      </c>
      <c r="X366" s="225">
        <f t="shared" si="151"/>
        <v>102.68185968653697</v>
      </c>
      <c r="Y366" s="225">
        <f t="shared" si="151"/>
        <v>329.67421451488082</v>
      </c>
      <c r="Z366" s="225">
        <f t="shared" si="151"/>
        <v>1000.661181003862</v>
      </c>
      <c r="AA366" s="225">
        <f t="shared" si="151"/>
        <v>1172.138414623272</v>
      </c>
      <c r="AB366" s="225">
        <f t="shared" si="151"/>
        <v>143.34477242200487</v>
      </c>
      <c r="AC366" s="225">
        <f t="shared" si="151"/>
        <v>1134.5867654906999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1119.8256469126104</v>
      </c>
      <c r="AH366" s="226">
        <f t="shared" si="151"/>
        <v>14.76111857808942</v>
      </c>
      <c r="AI366" s="227">
        <f>SUM(V366:AC366)</f>
        <v>4930.5302115806671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0.21880142667368579</v>
      </c>
      <c r="C367" s="78">
        <f t="shared" ref="C367:H367" si="152">IF($I366=0,"-",C366/$I366)</f>
        <v>6.8865979541586408E-2</v>
      </c>
      <c r="D367" s="78">
        <f t="shared" si="152"/>
        <v>0.44295063453592542</v>
      </c>
      <c r="E367" s="78">
        <f t="shared" si="152"/>
        <v>0.24793264190115771</v>
      </c>
      <c r="F367" s="78">
        <f t="shared" si="152"/>
        <v>0</v>
      </c>
      <c r="G367" s="78">
        <f t="shared" si="152"/>
        <v>2.1449317347644478E-2</v>
      </c>
      <c r="H367" s="79">
        <f t="shared" si="152"/>
        <v>0</v>
      </c>
      <c r="I367" s="80">
        <f>SUM(B367:H367)</f>
        <v>0.99999999999999978</v>
      </c>
      <c r="J367" s="141"/>
      <c r="K367" s="55" t="s">
        <v>91</v>
      </c>
      <c r="L367" s="96">
        <f t="shared" ref="L367:R367" si="153">IF($S366=0,"-",L366/$S366)</f>
        <v>0.21244023642309515</v>
      </c>
      <c r="M367" s="96">
        <f t="shared" si="153"/>
        <v>6.6863846354810449E-2</v>
      </c>
      <c r="N367" s="96">
        <f t="shared" si="153"/>
        <v>0.43007277856972509</v>
      </c>
      <c r="O367" s="96">
        <f t="shared" si="153"/>
        <v>0.24072452297596927</v>
      </c>
      <c r="P367" s="96">
        <f t="shared" si="153"/>
        <v>2.9072892015816341E-2</v>
      </c>
      <c r="Q367" s="96">
        <f t="shared" si="153"/>
        <v>2.0825723660583436E-2</v>
      </c>
      <c r="R367" s="97">
        <f t="shared" si="153"/>
        <v>0</v>
      </c>
      <c r="S367" s="98">
        <f>SUM(L367:R367)</f>
        <v>0.99999999999999967</v>
      </c>
      <c r="U367" s="127" t="s">
        <v>91</v>
      </c>
      <c r="V367" s="128">
        <f>+V366/$AI366</f>
        <v>0.20422979310890624</v>
      </c>
      <c r="W367" s="128">
        <f t="shared" ref="W367:AH367" si="154">+W366/$AI366</f>
        <v>8.2104433141889435E-3</v>
      </c>
      <c r="X367" s="128">
        <f t="shared" si="154"/>
        <v>2.0825723660583439E-2</v>
      </c>
      <c r="Y367" s="128">
        <f t="shared" si="154"/>
        <v>6.6863846354810449E-2</v>
      </c>
      <c r="Z367" s="128">
        <f t="shared" si="154"/>
        <v>0.20295204330226838</v>
      </c>
      <c r="AA367" s="128">
        <f t="shared" si="154"/>
        <v>0.23773070325584697</v>
      </c>
      <c r="AB367" s="128">
        <f t="shared" si="154"/>
        <v>2.9072892015816348E-2</v>
      </c>
      <c r="AC367" s="128">
        <f t="shared" si="154"/>
        <v>0.23011455498757918</v>
      </c>
      <c r="AD367" s="128">
        <f t="shared" si="154"/>
        <v>0</v>
      </c>
      <c r="AE367" s="128">
        <f t="shared" si="154"/>
        <v>0</v>
      </c>
      <c r="AF367" s="128">
        <f t="shared" si="154"/>
        <v>0</v>
      </c>
      <c r="AG367" s="128">
        <f t="shared" si="154"/>
        <v>0.2271207352674568</v>
      </c>
      <c r="AH367" s="128">
        <f t="shared" si="154"/>
        <v>2.9938197201223897E-3</v>
      </c>
      <c r="AI367" s="129">
        <f>SUM(V367:AC367)</f>
        <v>0.99999999999999989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22.887409157023381</v>
      </c>
      <c r="C375" s="156">
        <v>0.35617807013912572</v>
      </c>
      <c r="D375" s="156">
        <v>10.177788354225564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33.42137558138807</v>
      </c>
      <c r="J375" s="149"/>
      <c r="K375" s="169" t="s">
        <v>16</v>
      </c>
      <c r="L375" s="156">
        <v>22.887409157023381</v>
      </c>
      <c r="M375" s="156">
        <v>0.35617807013912572</v>
      </c>
      <c r="N375" s="156">
        <v>10.177788354225564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33.42137558138807</v>
      </c>
      <c r="U375" s="215" t="s">
        <v>16</v>
      </c>
      <c r="V375" s="207">
        <v>22.887409157023381</v>
      </c>
      <c r="W375" s="207">
        <v>0</v>
      </c>
      <c r="X375" s="207">
        <v>0</v>
      </c>
      <c r="Y375" s="207">
        <v>0.35617807013912572</v>
      </c>
      <c r="Z375" s="207">
        <v>10.177788354225564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33.42137558138807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0.49344849493271997</v>
      </c>
      <c r="C376" s="160">
        <v>0</v>
      </c>
      <c r="D376" s="160">
        <v>2.2205182271972372</v>
      </c>
      <c r="E376" s="160">
        <v>0</v>
      </c>
      <c r="F376" s="375"/>
      <c r="G376" s="160">
        <v>0</v>
      </c>
      <c r="H376" s="161">
        <v>0</v>
      </c>
      <c r="I376" s="162">
        <f t="shared" si="155"/>
        <v>2.7139667221299573</v>
      </c>
      <c r="J376" s="149"/>
      <c r="K376" s="163" t="s">
        <v>15</v>
      </c>
      <c r="L376" s="164">
        <v>0.49344849493271997</v>
      </c>
      <c r="M376" s="164">
        <v>0</v>
      </c>
      <c r="N376" s="164">
        <v>2.2205182271972372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2.7139667221299573</v>
      </c>
      <c r="U376" s="211" t="s">
        <v>57</v>
      </c>
      <c r="V376" s="212">
        <v>0.49344849493271997</v>
      </c>
      <c r="W376" s="212">
        <v>0</v>
      </c>
      <c r="X376" s="212">
        <v>0</v>
      </c>
      <c r="Y376" s="212">
        <v>0</v>
      </c>
      <c r="Z376" s="212">
        <v>2.2205182271972372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2.7139667221299573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428.52335370591368</v>
      </c>
      <c r="F377" s="375"/>
      <c r="G377" s="156">
        <v>0</v>
      </c>
      <c r="H377" s="168">
        <v>0</v>
      </c>
      <c r="I377" s="154">
        <f t="shared" si="155"/>
        <v>428.52335370591368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428.52335370591368</v>
      </c>
      <c r="P377" s="156">
        <v>253.43974260298853</v>
      </c>
      <c r="Q377" s="156">
        <v>0</v>
      </c>
      <c r="R377" s="157">
        <v>0</v>
      </c>
      <c r="S377" s="158">
        <f t="shared" si="156"/>
        <v>681.96309630890221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428.52335370591368</v>
      </c>
      <c r="AB377" s="207">
        <v>253.43974260298853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681.96309630890221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2.6045689214382781</v>
      </c>
      <c r="F378" s="375"/>
      <c r="G378" s="160">
        <v>0</v>
      </c>
      <c r="H378" s="161">
        <v>0</v>
      </c>
      <c r="I378" s="162">
        <f t="shared" si="155"/>
        <v>2.6045689214382781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2.6045689214382781</v>
      </c>
      <c r="P378" s="164">
        <v>12.924348648864481</v>
      </c>
      <c r="Q378" s="164">
        <v>0</v>
      </c>
      <c r="R378" s="165">
        <v>0</v>
      </c>
      <c r="S378" s="166">
        <f t="shared" si="156"/>
        <v>15.52891757030276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0.29659468040284082</v>
      </c>
      <c r="AB378" s="212">
        <v>12.924348648864481</v>
      </c>
      <c r="AC378" s="213">
        <v>2.3079742410354371</v>
      </c>
      <c r="AD378" s="212">
        <v>0</v>
      </c>
      <c r="AE378" s="212">
        <v>0</v>
      </c>
      <c r="AF378" s="212">
        <v>0</v>
      </c>
      <c r="AG378" s="212">
        <v>0</v>
      </c>
      <c r="AH378" s="212">
        <v>2.3079742410354371</v>
      </c>
      <c r="AI378" s="214">
        <f t="shared" si="157"/>
        <v>15.528917570302758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0.14450648601114174</v>
      </c>
      <c r="C380" s="160">
        <v>0</v>
      </c>
      <c r="D380" s="160">
        <v>7.5570323707190203</v>
      </c>
      <c r="E380" s="160">
        <v>9.8527149553050475E-2</v>
      </c>
      <c r="F380" s="375"/>
      <c r="G380" s="160">
        <v>0</v>
      </c>
      <c r="H380" s="161">
        <v>0</v>
      </c>
      <c r="I380" s="162">
        <f t="shared" si="155"/>
        <v>7.8000660062832123</v>
      </c>
      <c r="J380" s="149"/>
      <c r="K380" s="163" t="s">
        <v>17</v>
      </c>
      <c r="L380" s="164">
        <v>0.14450648601114174</v>
      </c>
      <c r="M380" s="164">
        <v>0</v>
      </c>
      <c r="N380" s="164">
        <v>7.5570323707190203</v>
      </c>
      <c r="O380" s="164">
        <v>9.8527149553050475E-2</v>
      </c>
      <c r="P380" s="164">
        <v>5.2294736842105095E-3</v>
      </c>
      <c r="Q380" s="164">
        <v>0</v>
      </c>
      <c r="R380" s="165">
        <v>0</v>
      </c>
      <c r="S380" s="166">
        <f t="shared" si="156"/>
        <v>7.8052954799674232</v>
      </c>
      <c r="U380" s="211" t="s">
        <v>17</v>
      </c>
      <c r="V380" s="212">
        <v>0.14450648601114174</v>
      </c>
      <c r="W380" s="212">
        <v>0</v>
      </c>
      <c r="X380" s="212">
        <v>0</v>
      </c>
      <c r="Y380" s="212">
        <v>0</v>
      </c>
      <c r="Z380" s="212">
        <v>7.5570323707190203</v>
      </c>
      <c r="AA380" s="212">
        <v>8.7579688491601013E-2</v>
      </c>
      <c r="AB380" s="212">
        <v>5.2294736842105095E-3</v>
      </c>
      <c r="AC380" s="213">
        <v>1.0947461061449464E-2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1.0947461061449464E-2</v>
      </c>
      <c r="AI380" s="214">
        <f t="shared" si="157"/>
        <v>7.8052954799674232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26.110394300075946</v>
      </c>
      <c r="C381" s="156">
        <v>0</v>
      </c>
      <c r="D381" s="156">
        <v>25.962702852666077</v>
      </c>
      <c r="E381" s="156">
        <v>0.28852628166238298</v>
      </c>
      <c r="F381" s="375"/>
      <c r="G381" s="156">
        <v>0.20117303003740164</v>
      </c>
      <c r="H381" s="168">
        <v>0</v>
      </c>
      <c r="I381" s="154">
        <f t="shared" si="155"/>
        <v>52.56279646444181</v>
      </c>
      <c r="J381" s="149"/>
      <c r="K381" s="169" t="s">
        <v>139</v>
      </c>
      <c r="L381" s="156">
        <v>26.110394300075946</v>
      </c>
      <c r="M381" s="156">
        <v>0</v>
      </c>
      <c r="N381" s="156">
        <v>25.962702852666077</v>
      </c>
      <c r="O381" s="156">
        <v>0.28852628166238298</v>
      </c>
      <c r="P381" s="156">
        <v>0.10560802013793077</v>
      </c>
      <c r="Q381" s="156">
        <v>0.20117303003740164</v>
      </c>
      <c r="R381" s="157">
        <v>0</v>
      </c>
      <c r="S381" s="158">
        <f t="shared" si="156"/>
        <v>52.668404484579739</v>
      </c>
      <c r="U381" s="215" t="s">
        <v>139</v>
      </c>
      <c r="V381" s="207">
        <v>25.979707253296365</v>
      </c>
      <c r="W381" s="207">
        <v>3.9494091786483811E-2</v>
      </c>
      <c r="X381" s="207">
        <v>0.20117303003740164</v>
      </c>
      <c r="Y381" s="207">
        <v>0</v>
      </c>
      <c r="Z381" s="207">
        <v>25.345607668502264</v>
      </c>
      <c r="AA381" s="207">
        <v>0.2419013121922132</v>
      </c>
      <c r="AB381" s="207">
        <v>0.10560802013793077</v>
      </c>
      <c r="AC381" s="208">
        <v>0.75491310862707717</v>
      </c>
      <c r="AD381" s="207">
        <v>9.1192954993096403E-2</v>
      </c>
      <c r="AE381" s="207">
        <v>0</v>
      </c>
      <c r="AF381" s="207">
        <v>0</v>
      </c>
      <c r="AG381" s="207">
        <v>0.61709518416381093</v>
      </c>
      <c r="AH381" s="207">
        <v>4.6624969470169787E-2</v>
      </c>
      <c r="AI381" s="210">
        <f t="shared" si="157"/>
        <v>52.668404484579732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20.019521108647119</v>
      </c>
      <c r="C382" s="160">
        <v>1.5108841914387501E-2</v>
      </c>
      <c r="D382" s="160">
        <v>1.539845634479144</v>
      </c>
      <c r="E382" s="160">
        <v>65.506981482538194</v>
      </c>
      <c r="F382" s="375"/>
      <c r="G382" s="160">
        <v>46.713704169398888</v>
      </c>
      <c r="H382" s="161">
        <v>6.3660850762868723E-3</v>
      </c>
      <c r="I382" s="162">
        <f t="shared" si="155"/>
        <v>133.801527322054</v>
      </c>
      <c r="J382" s="149"/>
      <c r="K382" s="163" t="s">
        <v>25</v>
      </c>
      <c r="L382" s="164">
        <v>20.019521108647119</v>
      </c>
      <c r="M382" s="164">
        <v>1.5108841914387501E-2</v>
      </c>
      <c r="N382" s="164">
        <v>1.539845634479144</v>
      </c>
      <c r="O382" s="164">
        <v>65.506981482538194</v>
      </c>
      <c r="P382" s="164">
        <v>2.8492965623228974</v>
      </c>
      <c r="Q382" s="164">
        <v>46.713704169398888</v>
      </c>
      <c r="R382" s="165">
        <v>6.3660850762868723E-3</v>
      </c>
      <c r="S382" s="166">
        <f t="shared" si="156"/>
        <v>136.6508238843769</v>
      </c>
      <c r="U382" s="211" t="s">
        <v>25</v>
      </c>
      <c r="V382" s="212">
        <v>11.604337544231893</v>
      </c>
      <c r="W382" s="212">
        <v>8.4058975683172825</v>
      </c>
      <c r="X382" s="212">
        <v>46.713704169398888</v>
      </c>
      <c r="Y382" s="212">
        <v>1.5108841914387501E-2</v>
      </c>
      <c r="Z382" s="212">
        <v>1.539845634479144</v>
      </c>
      <c r="AA382" s="212">
        <v>63.499593583829622</v>
      </c>
      <c r="AB382" s="212">
        <v>2.8492965623228974</v>
      </c>
      <c r="AC382" s="213">
        <v>2.023039979882796</v>
      </c>
      <c r="AD382" s="212">
        <v>9.2859960979437897E-3</v>
      </c>
      <c r="AE382" s="212">
        <v>0</v>
      </c>
      <c r="AF382" s="212">
        <v>6.3660850762868723E-3</v>
      </c>
      <c r="AG382" s="212">
        <v>0</v>
      </c>
      <c r="AH382" s="212">
        <v>2.0073878987085654</v>
      </c>
      <c r="AI382" s="214">
        <f t="shared" si="157"/>
        <v>136.6508238843769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13.92385037121055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13.92385037121055</v>
      </c>
      <c r="J383" s="149"/>
      <c r="K383" s="169" t="s">
        <v>24</v>
      </c>
      <c r="L383" s="156">
        <v>13.92385037121055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13.92385037121055</v>
      </c>
      <c r="U383" s="215" t="s">
        <v>24</v>
      </c>
      <c r="V383" s="207">
        <v>13.840829116867727</v>
      </c>
      <c r="W383" s="207">
        <v>2.0331735757426032E-2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6.2689518585396675E-2</v>
      </c>
      <c r="AD383" s="207">
        <v>6.2689518585396675E-2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13.92385037121055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0.12644160917551558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0.12644160917551558</v>
      </c>
      <c r="J384" s="149"/>
      <c r="K384" s="163" t="s">
        <v>60</v>
      </c>
      <c r="L384" s="164">
        <v>0.12644160917551558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0.12644160917551558</v>
      </c>
      <c r="U384" s="211" t="s">
        <v>60</v>
      </c>
      <c r="V384" s="212">
        <v>0.12644160917551558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0.12644160917551558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39.937893383180672</v>
      </c>
      <c r="C385" s="156">
        <v>0</v>
      </c>
      <c r="D385" s="156">
        <v>2.4771054655509226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42.414998848731592</v>
      </c>
      <c r="J385" s="149"/>
      <c r="K385" s="169" t="s">
        <v>22</v>
      </c>
      <c r="L385" s="156">
        <v>39.937893383180672</v>
      </c>
      <c r="M385" s="156">
        <v>0</v>
      </c>
      <c r="N385" s="156">
        <v>2.4771054655509226</v>
      </c>
      <c r="O385" s="156">
        <v>0</v>
      </c>
      <c r="P385" s="156">
        <v>36.743492419048536</v>
      </c>
      <c r="Q385" s="156">
        <v>0</v>
      </c>
      <c r="R385" s="157">
        <v>0</v>
      </c>
      <c r="S385" s="158">
        <f t="shared" si="156"/>
        <v>79.158491267780136</v>
      </c>
      <c r="U385" s="215" t="s">
        <v>22</v>
      </c>
      <c r="V385" s="207">
        <v>39.937893383180672</v>
      </c>
      <c r="W385" s="207">
        <v>0</v>
      </c>
      <c r="X385" s="207">
        <v>0</v>
      </c>
      <c r="Y385" s="207">
        <v>0</v>
      </c>
      <c r="Z385" s="207">
        <v>2.4771054655509226</v>
      </c>
      <c r="AA385" s="207">
        <v>0</v>
      </c>
      <c r="AB385" s="207">
        <v>36.743492419048536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79.158491267780136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6.7440347959493441E-2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6.7440347959493441E-2</v>
      </c>
      <c r="J386" s="149"/>
      <c r="K386" s="163" t="s">
        <v>21</v>
      </c>
      <c r="L386" s="164">
        <v>6.7440347959493441E-2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6.7440347959493441E-2</v>
      </c>
      <c r="U386" s="211" t="s">
        <v>61</v>
      </c>
      <c r="V386" s="212">
        <v>6.7440347959493441E-2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6.7440347959493441E-2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0.7864782392234243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0.7864782392234243</v>
      </c>
      <c r="J387" s="149"/>
      <c r="K387" s="171" t="s">
        <v>64</v>
      </c>
      <c r="L387" s="156">
        <v>0.7864782392234243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0.7864782392234243</v>
      </c>
      <c r="U387" s="216" t="s">
        <v>62</v>
      </c>
      <c r="V387" s="207">
        <v>0.47445953590534617</v>
      </c>
      <c r="W387" s="207">
        <v>2.3153331341624186E-2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0.28886537197645396</v>
      </c>
      <c r="AD387" s="209">
        <v>0.28886537197645396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0.7864782392234243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0.7864782392234243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0.7864782392234243</v>
      </c>
      <c r="J388" s="149"/>
      <c r="K388" s="176" t="s">
        <v>23</v>
      </c>
      <c r="L388" s="177">
        <v>0.7864782392234243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0.7864782392234243</v>
      </c>
      <c r="U388" s="217" t="s">
        <v>65</v>
      </c>
      <c r="V388" s="218">
        <v>0.47445953590534617</v>
      </c>
      <c r="W388" s="218">
        <v>2.3153331341624186E-2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0.28886537197645396</v>
      </c>
      <c r="AD388" s="218">
        <v>0.28886537197645396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0.7864782392234243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124.49738349743997</v>
      </c>
      <c r="C392" s="195">
        <f t="shared" ref="C392:I392" si="159">SUM(C371:C387)</f>
        <v>0.37128691205351322</v>
      </c>
      <c r="D392" s="195">
        <f t="shared" si="159"/>
        <v>49.934992904837962</v>
      </c>
      <c r="E392" s="195">
        <f t="shared" si="159"/>
        <v>497.02195754110556</v>
      </c>
      <c r="F392" s="195">
        <f t="shared" si="159"/>
        <v>0</v>
      </c>
      <c r="G392" s="195">
        <f t="shared" si="159"/>
        <v>46.91487719943629</v>
      </c>
      <c r="H392" s="197">
        <f t="shared" si="159"/>
        <v>6.3660850762868723E-3</v>
      </c>
      <c r="I392" s="154">
        <f t="shared" si="159"/>
        <v>718.74686413994959</v>
      </c>
      <c r="J392" s="149"/>
      <c r="K392" s="196" t="s">
        <v>26</v>
      </c>
      <c r="L392" s="195">
        <f>SUM(L371:L387)</f>
        <v>124.49738349743997</v>
      </c>
      <c r="M392" s="195">
        <f t="shared" ref="M392:S392" si="160">SUM(M371:M387)</f>
        <v>0.37128691205351322</v>
      </c>
      <c r="N392" s="195">
        <f t="shared" si="160"/>
        <v>49.934992904837962</v>
      </c>
      <c r="O392" s="195">
        <f t="shared" si="160"/>
        <v>497.02195754110556</v>
      </c>
      <c r="P392" s="195">
        <f t="shared" si="160"/>
        <v>306.06771772704656</v>
      </c>
      <c r="Q392" s="195">
        <f t="shared" si="160"/>
        <v>46.91487719943629</v>
      </c>
      <c r="R392" s="197">
        <f t="shared" si="160"/>
        <v>6.3660850762868723E-3</v>
      </c>
      <c r="S392" s="198">
        <f t="shared" si="160"/>
        <v>1024.8145818669961</v>
      </c>
      <c r="T392" s="141" t="str">
        <f>IF(ABS(S392-AI392)&gt;0.01,S392-AI392,"")</f>
        <v/>
      </c>
      <c r="U392" s="224" t="s">
        <v>63</v>
      </c>
      <c r="V392" s="225">
        <f>SUM(V371:V387)</f>
        <v>115.55647292858424</v>
      </c>
      <c r="W392" s="225">
        <f t="shared" ref="W392:AH392" si="161">SUM(W371:W387)</f>
        <v>8.4888767272028165</v>
      </c>
      <c r="X392" s="225">
        <f t="shared" si="161"/>
        <v>46.91487719943629</v>
      </c>
      <c r="Y392" s="225">
        <f t="shared" si="161"/>
        <v>0.37128691205351322</v>
      </c>
      <c r="Z392" s="225">
        <f t="shared" si="161"/>
        <v>49.317897720674146</v>
      </c>
      <c r="AA392" s="225">
        <f t="shared" si="161"/>
        <v>492.64902297082995</v>
      </c>
      <c r="AB392" s="225">
        <f t="shared" si="161"/>
        <v>306.06771772704656</v>
      </c>
      <c r="AC392" s="225">
        <f t="shared" si="161"/>
        <v>5.4484296811686104</v>
      </c>
      <c r="AD392" s="226">
        <f t="shared" si="161"/>
        <v>0.45203384165289084</v>
      </c>
      <c r="AE392" s="226">
        <f t="shared" si="161"/>
        <v>0</v>
      </c>
      <c r="AF392" s="226">
        <f t="shared" si="161"/>
        <v>6.3660850762868723E-3</v>
      </c>
      <c r="AG392" s="226">
        <f t="shared" si="161"/>
        <v>0.61709518416381093</v>
      </c>
      <c r="AH392" s="226">
        <f t="shared" si="161"/>
        <v>4.3729345702756213</v>
      </c>
      <c r="AI392" s="227">
        <f>SUM(V392:AC392)</f>
        <v>1024.8145818669961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0.17321450667671875</v>
      </c>
      <c r="C393" s="78">
        <f t="shared" ref="C393:H393" si="162">IF($I392=0,"-",C392/$I392)</f>
        <v>5.1657534881601754E-4</v>
      </c>
      <c r="D393" s="78">
        <f t="shared" si="162"/>
        <v>6.9475075852456103E-2</v>
      </c>
      <c r="E393" s="78">
        <f t="shared" si="162"/>
        <v>0.69151182751362761</v>
      </c>
      <c r="F393" s="78">
        <f t="shared" si="162"/>
        <v>0</v>
      </c>
      <c r="G393" s="78">
        <f t="shared" si="162"/>
        <v>6.5273157407892829E-2</v>
      </c>
      <c r="H393" s="79">
        <f t="shared" si="162"/>
        <v>8.8572004886651036E-6</v>
      </c>
      <c r="I393" s="80">
        <f>SUM(B393:H393)</f>
        <v>1</v>
      </c>
      <c r="J393" s="141"/>
      <c r="K393" s="55" t="s">
        <v>91</v>
      </c>
      <c r="L393" s="96">
        <f t="shared" ref="L393:R393" si="163">IF($S392=0,"-",L392/$S392)</f>
        <v>0.12148283767648191</v>
      </c>
      <c r="M393" s="96">
        <f t="shared" si="163"/>
        <v>3.6229667163508421E-4</v>
      </c>
      <c r="N393" s="96">
        <f t="shared" si="163"/>
        <v>4.8725880552818568E-2</v>
      </c>
      <c r="O393" s="96">
        <f t="shared" si="163"/>
        <v>0.48498720289053299</v>
      </c>
      <c r="P393" s="96">
        <f t="shared" si="163"/>
        <v>0.29865667716149752</v>
      </c>
      <c r="Q393" s="96">
        <f t="shared" si="163"/>
        <v>4.5778893108612169E-2</v>
      </c>
      <c r="R393" s="97">
        <f t="shared" si="163"/>
        <v>6.2119384217671917E-6</v>
      </c>
      <c r="S393" s="98">
        <f>SUM(L393:R393)</f>
        <v>1</v>
      </c>
      <c r="U393" s="127" t="s">
        <v>91</v>
      </c>
      <c r="V393" s="128">
        <f>+V392/$AI392</f>
        <v>0.11275841988710261</v>
      </c>
      <c r="W393" s="128">
        <f t="shared" ref="W393:AH393" si="164">+W392/$AI392</f>
        <v>8.2833293723610681E-3</v>
      </c>
      <c r="X393" s="128">
        <f t="shared" si="164"/>
        <v>4.5778893108612169E-2</v>
      </c>
      <c r="Y393" s="128">
        <f t="shared" si="164"/>
        <v>3.6229667163508421E-4</v>
      </c>
      <c r="Z393" s="128">
        <f t="shared" si="164"/>
        <v>4.8123727543793661E-2</v>
      </c>
      <c r="AA393" s="128">
        <f t="shared" si="164"/>
        <v>0.48072015336991719</v>
      </c>
      <c r="AB393" s="128">
        <f t="shared" si="164"/>
        <v>0.29865667716149752</v>
      </c>
      <c r="AC393" s="128">
        <f t="shared" si="164"/>
        <v>5.3165028850806553E-3</v>
      </c>
      <c r="AD393" s="128">
        <f t="shared" si="164"/>
        <v>4.4108841701820877E-4</v>
      </c>
      <c r="AE393" s="128">
        <f t="shared" si="164"/>
        <v>0</v>
      </c>
      <c r="AF393" s="128">
        <f t="shared" si="164"/>
        <v>6.2119384217671917E-6</v>
      </c>
      <c r="AG393" s="128">
        <f t="shared" si="164"/>
        <v>6.0215300902490432E-4</v>
      </c>
      <c r="AH393" s="128">
        <f t="shared" si="164"/>
        <v>4.2670495206157746E-3</v>
      </c>
      <c r="AI393" s="129">
        <f>SUM(V393:AC393)</f>
        <v>0.99999999999999989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0.65522530030591797</v>
      </c>
      <c r="C401" s="156">
        <v>3.4926721764707819E-2</v>
      </c>
      <c r="D401" s="156">
        <v>0.21235446832942359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0.90250649040004938</v>
      </c>
      <c r="J401" s="149"/>
      <c r="K401" s="169" t="s">
        <v>16</v>
      </c>
      <c r="L401" s="156">
        <v>0.65522530030591797</v>
      </c>
      <c r="M401" s="156">
        <v>3.4926721764707819E-2</v>
      </c>
      <c r="N401" s="156">
        <v>0.21235446832942359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0.90250649040004938</v>
      </c>
      <c r="U401" s="215" t="s">
        <v>16</v>
      </c>
      <c r="V401" s="207">
        <v>0.65522530030591797</v>
      </c>
      <c r="W401" s="207">
        <v>0</v>
      </c>
      <c r="X401" s="207">
        <v>0</v>
      </c>
      <c r="Y401" s="207">
        <v>3.4926721764707819E-2</v>
      </c>
      <c r="Z401" s="207">
        <v>0.21235446832942359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0.90250649040004938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2.9724288055436865E-3</v>
      </c>
      <c r="C402" s="160">
        <v>1.5844503227844826E-4</v>
      </c>
      <c r="D402" s="160">
        <v>9.6334579625296558E-4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4.0942196340751002E-3</v>
      </c>
      <c r="J402" s="149"/>
      <c r="K402" s="163" t="s">
        <v>15</v>
      </c>
      <c r="L402" s="164">
        <v>2.9724288055436865E-3</v>
      </c>
      <c r="M402" s="164">
        <v>1.5844503227844826E-4</v>
      </c>
      <c r="N402" s="164">
        <v>9.6334579625296558E-4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4.0942196340751002E-3</v>
      </c>
      <c r="U402" s="211" t="s">
        <v>57</v>
      </c>
      <c r="V402" s="212">
        <v>2.9724288055436865E-3</v>
      </c>
      <c r="W402" s="212">
        <v>0</v>
      </c>
      <c r="X402" s="212">
        <v>0</v>
      </c>
      <c r="Y402" s="212">
        <v>1.5844503227844826E-4</v>
      </c>
      <c r="Z402" s="212">
        <v>9.6334579625296558E-4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4.0942196340751002E-3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0.81929553589737181</v>
      </c>
      <c r="F403" s="375"/>
      <c r="G403" s="156">
        <v>0</v>
      </c>
      <c r="H403" s="168">
        <v>0</v>
      </c>
      <c r="I403" s="154">
        <f t="shared" si="165"/>
        <v>0.81929553589737181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0.81929553589737181</v>
      </c>
      <c r="P403" s="156">
        <v>6.4687063717786186</v>
      </c>
      <c r="Q403" s="156">
        <v>0</v>
      </c>
      <c r="R403" s="157">
        <v>0</v>
      </c>
      <c r="S403" s="158">
        <f t="shared" si="166"/>
        <v>7.2880019076759908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0.81929553589737181</v>
      </c>
      <c r="AB403" s="207">
        <v>6.4687063717786186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7.2880019076759908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0.34284749743970167</v>
      </c>
      <c r="Q404" s="164">
        <v>0</v>
      </c>
      <c r="R404" s="165">
        <v>0</v>
      </c>
      <c r="S404" s="166">
        <f t="shared" si="166"/>
        <v>0.34284749743970167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0.34284749743970167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0.34284749743970167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3.9396709797506951E-2</v>
      </c>
      <c r="F406" s="375"/>
      <c r="G406" s="160">
        <v>0</v>
      </c>
      <c r="H406" s="161">
        <v>0</v>
      </c>
      <c r="I406" s="162">
        <f t="shared" si="165"/>
        <v>3.9396709797506951E-2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3.9396709797506951E-2</v>
      </c>
      <c r="P406" s="164">
        <v>0</v>
      </c>
      <c r="Q406" s="164">
        <v>0</v>
      </c>
      <c r="R406" s="165">
        <v>0</v>
      </c>
      <c r="S406" s="166">
        <f t="shared" si="166"/>
        <v>3.9396709797506951E-2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3.9396709797506951E-2</v>
      </c>
      <c r="AD406" s="212">
        <v>0</v>
      </c>
      <c r="AE406" s="212">
        <v>0</v>
      </c>
      <c r="AF406" s="212">
        <v>0</v>
      </c>
      <c r="AG406" s="212">
        <v>0</v>
      </c>
      <c r="AH406" s="212">
        <v>3.9396709797506951E-2</v>
      </c>
      <c r="AI406" s="214">
        <f t="shared" si="167"/>
        <v>3.9396709797506951E-2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0.70481879290464877</v>
      </c>
      <c r="C407" s="156">
        <v>5.8229797518931026</v>
      </c>
      <c r="D407" s="156">
        <v>3.9963738341741442</v>
      </c>
      <c r="E407" s="156">
        <v>1.2950678016442672</v>
      </c>
      <c r="F407" s="375"/>
      <c r="G407" s="156">
        <v>0</v>
      </c>
      <c r="H407" s="168">
        <v>0</v>
      </c>
      <c r="I407" s="154">
        <f t="shared" si="165"/>
        <v>11.819240180616163</v>
      </c>
      <c r="J407" s="149"/>
      <c r="K407" s="169" t="s">
        <v>139</v>
      </c>
      <c r="L407" s="156">
        <v>0.70481879290464877</v>
      </c>
      <c r="M407" s="156">
        <v>5.8229797518931026</v>
      </c>
      <c r="N407" s="156">
        <v>3.9963738341741442</v>
      </c>
      <c r="O407" s="156">
        <v>1.2950678016442672</v>
      </c>
      <c r="P407" s="156">
        <v>0</v>
      </c>
      <c r="Q407" s="156">
        <v>0</v>
      </c>
      <c r="R407" s="157">
        <v>0</v>
      </c>
      <c r="S407" s="158">
        <f t="shared" si="166"/>
        <v>11.819240180616163</v>
      </c>
      <c r="U407" s="215" t="s">
        <v>139</v>
      </c>
      <c r="V407" s="207">
        <v>0.70481879290464877</v>
      </c>
      <c r="W407" s="207">
        <v>0</v>
      </c>
      <c r="X407" s="207">
        <v>0</v>
      </c>
      <c r="Y407" s="207">
        <v>5.8229797518931026</v>
      </c>
      <c r="Z407" s="207">
        <v>3.9963738341741442</v>
      </c>
      <c r="AA407" s="207">
        <v>1.2950678016442672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11.819240180616163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0.57519950114972396</v>
      </c>
      <c r="C408" s="160">
        <v>6.7567937715465654E-2</v>
      </c>
      <c r="D408" s="160">
        <v>0.39777085289516889</v>
      </c>
      <c r="E408" s="160">
        <v>8.7115144032526022</v>
      </c>
      <c r="F408" s="375"/>
      <c r="G408" s="160">
        <v>1.2850248131874684</v>
      </c>
      <c r="H408" s="161">
        <v>0</v>
      </c>
      <c r="I408" s="162">
        <f t="shared" si="165"/>
        <v>11.037077508200429</v>
      </c>
      <c r="J408" s="149"/>
      <c r="K408" s="163" t="s">
        <v>25</v>
      </c>
      <c r="L408" s="164">
        <v>0.57519950114972396</v>
      </c>
      <c r="M408" s="164">
        <v>6.7567937715465654E-2</v>
      </c>
      <c r="N408" s="164">
        <v>0.39777085289516889</v>
      </c>
      <c r="O408" s="164">
        <v>8.7115144032526022</v>
      </c>
      <c r="P408" s="164">
        <v>5.7746220465520186E-2</v>
      </c>
      <c r="Q408" s="164">
        <v>1.2850248131874684</v>
      </c>
      <c r="R408" s="165">
        <v>0</v>
      </c>
      <c r="S408" s="166">
        <f t="shared" si="166"/>
        <v>11.094823728665947</v>
      </c>
      <c r="U408" s="211" t="s">
        <v>25</v>
      </c>
      <c r="V408" s="212">
        <v>0.14520752094157777</v>
      </c>
      <c r="W408" s="212">
        <v>0.31201471385351437</v>
      </c>
      <c r="X408" s="212">
        <v>1.2850248131874684</v>
      </c>
      <c r="Y408" s="212">
        <v>6.7567937715465654E-2</v>
      </c>
      <c r="Z408" s="212">
        <v>0.39777085289516889</v>
      </c>
      <c r="AA408" s="212">
        <v>8.6973035697814574</v>
      </c>
      <c r="AB408" s="212">
        <v>5.7746220465520186E-2</v>
      </c>
      <c r="AC408" s="213">
        <v>0.13218809982577745</v>
      </c>
      <c r="AD408" s="212">
        <v>0.11797726635463182</v>
      </c>
      <c r="AE408" s="212">
        <v>0</v>
      </c>
      <c r="AF408" s="212">
        <v>0</v>
      </c>
      <c r="AG408" s="212">
        <v>0</v>
      </c>
      <c r="AH408" s="212">
        <v>1.4210833471145613E-2</v>
      </c>
      <c r="AI408" s="214">
        <f t="shared" si="167"/>
        <v>11.094823728665949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2.9173421877305521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2.9173421877305521</v>
      </c>
      <c r="J409" s="149"/>
      <c r="K409" s="169" t="s">
        <v>24</v>
      </c>
      <c r="L409" s="156">
        <v>2.9173421877305521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2.9173421877305521</v>
      </c>
      <c r="U409" s="215" t="s">
        <v>24</v>
      </c>
      <c r="V409" s="207">
        <v>2.9173421877305521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2.9173421877305521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1.9988960956022219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1.9988960956022219</v>
      </c>
      <c r="J411" s="149"/>
      <c r="K411" s="169" t="s">
        <v>22</v>
      </c>
      <c r="L411" s="156">
        <v>1.9988960956022219</v>
      </c>
      <c r="M411" s="156">
        <v>0</v>
      </c>
      <c r="N411" s="156">
        <v>0</v>
      </c>
      <c r="O411" s="156">
        <v>0</v>
      </c>
      <c r="P411" s="156">
        <v>0.42432910376320943</v>
      </c>
      <c r="Q411" s="156">
        <v>0</v>
      </c>
      <c r="R411" s="157">
        <v>0</v>
      </c>
      <c r="S411" s="158">
        <f t="shared" si="166"/>
        <v>2.4232251993654312</v>
      </c>
      <c r="U411" s="215" t="s">
        <v>22</v>
      </c>
      <c r="V411" s="207">
        <v>1.9988960956022219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0.42432910376320943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2.4232251993654312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6.9114725794671423E-5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6.9114725794671423E-5</v>
      </c>
      <c r="J413" s="149"/>
      <c r="K413" s="171" t="s">
        <v>64</v>
      </c>
      <c r="L413" s="156">
        <v>6.9114725794671423E-5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6.9114725794671423E-5</v>
      </c>
      <c r="U413" s="216" t="s">
        <v>62</v>
      </c>
      <c r="V413" s="207">
        <v>6.9114725794671423E-5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6.9114725794671423E-5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6.9114725794671423E-5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6.9114725794671423E-5</v>
      </c>
      <c r="J414" s="149"/>
      <c r="K414" s="176" t="s">
        <v>23</v>
      </c>
      <c r="L414" s="177">
        <v>6.9114725794671423E-5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6.9114725794671423E-5</v>
      </c>
      <c r="U414" s="217" t="s">
        <v>65</v>
      </c>
      <c r="V414" s="218">
        <v>6.9114725794671423E-5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6.9114725794671423E-5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6.8545234212244033</v>
      </c>
      <c r="C418" s="195">
        <f t="shared" ref="C418:I418" si="169">SUM(C397:C413)</f>
        <v>5.9256328564055547</v>
      </c>
      <c r="D418" s="195">
        <f t="shared" si="169"/>
        <v>4.6074625011949895</v>
      </c>
      <c r="E418" s="195">
        <f t="shared" si="169"/>
        <v>10.865274450591748</v>
      </c>
      <c r="F418" s="195">
        <f t="shared" si="169"/>
        <v>0</v>
      </c>
      <c r="G418" s="195">
        <f t="shared" si="169"/>
        <v>1.2850248131874684</v>
      </c>
      <c r="H418" s="197">
        <f t="shared" si="169"/>
        <v>0</v>
      </c>
      <c r="I418" s="154">
        <f t="shared" si="169"/>
        <v>29.537918042604161</v>
      </c>
      <c r="J418" s="149"/>
      <c r="K418" s="196" t="s">
        <v>26</v>
      </c>
      <c r="L418" s="195">
        <f>SUM(L397:L413)</f>
        <v>6.8545234212244033</v>
      </c>
      <c r="M418" s="195">
        <f t="shared" ref="M418:S418" si="170">SUM(M397:M413)</f>
        <v>5.9256328564055547</v>
      </c>
      <c r="N418" s="195">
        <f t="shared" si="170"/>
        <v>4.6074625011949895</v>
      </c>
      <c r="O418" s="195">
        <f t="shared" si="170"/>
        <v>10.865274450591748</v>
      </c>
      <c r="P418" s="195">
        <f t="shared" si="170"/>
        <v>7.2936291934470505</v>
      </c>
      <c r="Q418" s="195">
        <f t="shared" si="170"/>
        <v>1.2850248131874684</v>
      </c>
      <c r="R418" s="197">
        <f t="shared" si="170"/>
        <v>0</v>
      </c>
      <c r="S418" s="198">
        <f t="shared" si="170"/>
        <v>36.831547236051215</v>
      </c>
      <c r="T418" s="141" t="str">
        <f>IF(ABS(S418-AI418)&gt;0.01,S418-AI418,"")</f>
        <v/>
      </c>
      <c r="U418" s="224" t="s">
        <v>63</v>
      </c>
      <c r="V418" s="225">
        <f>SUM(V397:V413)</f>
        <v>6.4245314410162564</v>
      </c>
      <c r="W418" s="225">
        <f t="shared" ref="W418:AH418" si="171">SUM(W397:W413)</f>
        <v>0.31201471385351437</v>
      </c>
      <c r="X418" s="225">
        <f t="shared" si="171"/>
        <v>1.2850248131874684</v>
      </c>
      <c r="Y418" s="225">
        <f t="shared" si="171"/>
        <v>5.9256328564055547</v>
      </c>
      <c r="Z418" s="225">
        <f t="shared" si="171"/>
        <v>4.6074625011949895</v>
      </c>
      <c r="AA418" s="225">
        <f t="shared" si="171"/>
        <v>10.811666907323097</v>
      </c>
      <c r="AB418" s="225">
        <f t="shared" si="171"/>
        <v>7.2936291934470505</v>
      </c>
      <c r="AC418" s="225">
        <f t="shared" si="171"/>
        <v>0.1715848096232844</v>
      </c>
      <c r="AD418" s="226">
        <f t="shared" si="171"/>
        <v>0.11797726635463182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5.3607543268652566E-2</v>
      </c>
      <c r="AI418" s="227">
        <f>SUM(V418:AC418)</f>
        <v>36.831547236051215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0.23205844810516935</v>
      </c>
      <c r="C419" s="78">
        <f t="shared" ref="C419:H419" si="172">IF($I418=0,"-",C418/$I418)</f>
        <v>0.20061105348923675</v>
      </c>
      <c r="D419" s="78">
        <f t="shared" si="172"/>
        <v>0.15598467348136702</v>
      </c>
      <c r="E419" s="78">
        <f t="shared" si="172"/>
        <v>0.36784158026710501</v>
      </c>
      <c r="F419" s="78">
        <f t="shared" si="172"/>
        <v>0</v>
      </c>
      <c r="G419" s="78">
        <f t="shared" si="172"/>
        <v>4.3504244657121958E-2</v>
      </c>
      <c r="H419" s="79">
        <f t="shared" si="172"/>
        <v>0</v>
      </c>
      <c r="I419" s="80">
        <f>SUM(B419:H419)</f>
        <v>1</v>
      </c>
      <c r="J419" s="141"/>
      <c r="K419" s="55" t="s">
        <v>91</v>
      </c>
      <c r="L419" s="96">
        <f t="shared" ref="L419:R419" si="173">IF($S418=0,"-",L418/$S418)</f>
        <v>0.18610468295817623</v>
      </c>
      <c r="M419" s="96">
        <f t="shared" si="173"/>
        <v>0.16088471164212906</v>
      </c>
      <c r="N419" s="96">
        <f t="shared" si="173"/>
        <v>0.12509554571970691</v>
      </c>
      <c r="O419" s="96">
        <f t="shared" si="173"/>
        <v>0.29499913161282215</v>
      </c>
      <c r="P419" s="96">
        <f t="shared" si="173"/>
        <v>0.19802668475213955</v>
      </c>
      <c r="Q419" s="96">
        <f t="shared" si="173"/>
        <v>3.4889243315026117E-2</v>
      </c>
      <c r="R419" s="97">
        <f t="shared" si="173"/>
        <v>0</v>
      </c>
      <c r="S419" s="98">
        <f>SUM(L419:R419)</f>
        <v>1.0000000000000002</v>
      </c>
      <c r="U419" s="127" t="s">
        <v>91</v>
      </c>
      <c r="V419" s="128">
        <f>+V418/$AI418</f>
        <v>0.17443012643052472</v>
      </c>
      <c r="W419" s="128">
        <f t="shared" ref="W419:AH419" si="174">+W418/$AI418</f>
        <v>8.4713984958011794E-3</v>
      </c>
      <c r="X419" s="128">
        <f t="shared" si="174"/>
        <v>3.4889243315026117E-2</v>
      </c>
      <c r="Y419" s="128">
        <f t="shared" si="174"/>
        <v>0.16088471164212906</v>
      </c>
      <c r="Z419" s="128">
        <f t="shared" si="174"/>
        <v>0.12509554571970691</v>
      </c>
      <c r="AA419" s="128">
        <f t="shared" si="174"/>
        <v>0.29354365262017806</v>
      </c>
      <c r="AB419" s="128">
        <f t="shared" si="174"/>
        <v>0.19802668475213955</v>
      </c>
      <c r="AC419" s="128">
        <f t="shared" si="174"/>
        <v>4.6586370244944501E-3</v>
      </c>
      <c r="AD419" s="128">
        <f t="shared" si="174"/>
        <v>3.2031580318503177E-3</v>
      </c>
      <c r="AE419" s="128">
        <f t="shared" si="174"/>
        <v>0</v>
      </c>
      <c r="AF419" s="128">
        <f t="shared" si="174"/>
        <v>0</v>
      </c>
      <c r="AG419" s="128">
        <f t="shared" si="174"/>
        <v>0</v>
      </c>
      <c r="AH419" s="128">
        <f t="shared" si="174"/>
        <v>1.4554789926441315E-3</v>
      </c>
      <c r="AI419" s="129">
        <f>SUM(V419:AC419)</f>
        <v>1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8.1299818298001743</v>
      </c>
      <c r="C427" s="156">
        <v>0</v>
      </c>
      <c r="D427" s="156">
        <v>2.5277098858583167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10.65769171565849</v>
      </c>
      <c r="J427" s="149"/>
      <c r="K427" s="169" t="s">
        <v>16</v>
      </c>
      <c r="L427" s="156">
        <v>8.1299818298001743</v>
      </c>
      <c r="M427" s="156">
        <v>0</v>
      </c>
      <c r="N427" s="156">
        <v>2.5277098858583167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10.65769171565849</v>
      </c>
      <c r="U427" s="215" t="s">
        <v>16</v>
      </c>
      <c r="V427" s="207">
        <v>8.1299818298001743</v>
      </c>
      <c r="W427" s="207">
        <v>0</v>
      </c>
      <c r="X427" s="207">
        <v>0</v>
      </c>
      <c r="Y427" s="207">
        <v>0</v>
      </c>
      <c r="Z427" s="207">
        <v>2.5277098858583167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10.65769171565849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0.24419975121605142</v>
      </c>
      <c r="C428" s="160">
        <v>0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0.24419975121605142</v>
      </c>
      <c r="J428" s="149"/>
      <c r="K428" s="163" t="s">
        <v>15</v>
      </c>
      <c r="L428" s="164">
        <v>0.24419975121605142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0.24419975121605142</v>
      </c>
      <c r="U428" s="211" t="s">
        <v>57</v>
      </c>
      <c r="V428" s="212">
        <v>0.20756978853364372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3.6629962682407716E-2</v>
      </c>
      <c r="AD428" s="212">
        <v>3.6629962682407716E-2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0.24419975121605142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1.1089863012992669</v>
      </c>
      <c r="F429" s="375"/>
      <c r="G429" s="156">
        <v>0</v>
      </c>
      <c r="H429" s="168">
        <v>0</v>
      </c>
      <c r="I429" s="154">
        <f t="shared" si="175"/>
        <v>1.1089863012992669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1.1089863012992669</v>
      </c>
      <c r="P429" s="156">
        <v>39.485551010689434</v>
      </c>
      <c r="Q429" s="156">
        <v>0</v>
      </c>
      <c r="R429" s="157">
        <v>0</v>
      </c>
      <c r="S429" s="158">
        <f t="shared" si="176"/>
        <v>40.594537311988702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3.0408442615208378E-2</v>
      </c>
      <c r="AB429" s="207">
        <v>39.485551010689434</v>
      </c>
      <c r="AC429" s="208">
        <v>1.0785778586840584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1.0785778586840584</v>
      </c>
      <c r="AI429" s="210">
        <f t="shared" si="177"/>
        <v>40.594537311988702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0.7078302567942385</v>
      </c>
      <c r="Q430" s="164">
        <v>0</v>
      </c>
      <c r="R430" s="165">
        <v>0</v>
      </c>
      <c r="S430" s="166">
        <f t="shared" si="176"/>
        <v>0.7078302567942385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0.7078302567942385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0.7078302567942385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0.17497738228155954</v>
      </c>
      <c r="C432" s="160">
        <v>0</v>
      </c>
      <c r="D432" s="160">
        <v>2.292521848583486</v>
      </c>
      <c r="E432" s="160">
        <v>0.22078964236982354</v>
      </c>
      <c r="F432" s="375"/>
      <c r="G432" s="160">
        <v>0</v>
      </c>
      <c r="H432" s="161">
        <v>0</v>
      </c>
      <c r="I432" s="162">
        <f t="shared" si="175"/>
        <v>2.6882888732348689</v>
      </c>
      <c r="J432" s="149"/>
      <c r="K432" s="163" t="s">
        <v>17</v>
      </c>
      <c r="L432" s="164">
        <v>0.17497738228155954</v>
      </c>
      <c r="M432" s="164">
        <v>0</v>
      </c>
      <c r="N432" s="164">
        <v>2.292521848583486</v>
      </c>
      <c r="O432" s="164">
        <v>0.22078964236982354</v>
      </c>
      <c r="P432" s="164">
        <v>0.17178414201183434</v>
      </c>
      <c r="Q432" s="164">
        <v>0</v>
      </c>
      <c r="R432" s="165">
        <v>0</v>
      </c>
      <c r="S432" s="166">
        <f t="shared" si="176"/>
        <v>2.8600730152467033</v>
      </c>
      <c r="U432" s="211" t="s">
        <v>17</v>
      </c>
      <c r="V432" s="212">
        <v>0.17497738228155954</v>
      </c>
      <c r="W432" s="212">
        <v>0</v>
      </c>
      <c r="X432" s="212">
        <v>0</v>
      </c>
      <c r="Y432" s="212">
        <v>0</v>
      </c>
      <c r="Z432" s="212">
        <v>2.292521848583486</v>
      </c>
      <c r="AA432" s="212">
        <v>1.5907034752869052E-2</v>
      </c>
      <c r="AB432" s="212">
        <v>0.17178414201183434</v>
      </c>
      <c r="AC432" s="213">
        <v>0.20488260761695448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0.20488260761695448</v>
      </c>
      <c r="AI432" s="214">
        <f t="shared" si="177"/>
        <v>2.8600730152467033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11.334305875522031</v>
      </c>
      <c r="C433" s="156">
        <v>8.3855522222254386</v>
      </c>
      <c r="D433" s="156">
        <v>17.145725953199833</v>
      </c>
      <c r="E433" s="156">
        <v>2.1480311173166671</v>
      </c>
      <c r="F433" s="375"/>
      <c r="G433" s="156">
        <v>0</v>
      </c>
      <c r="H433" s="168">
        <v>0</v>
      </c>
      <c r="I433" s="154">
        <f t="shared" si="175"/>
        <v>39.013615168263975</v>
      </c>
      <c r="J433" s="149"/>
      <c r="K433" s="169" t="s">
        <v>139</v>
      </c>
      <c r="L433" s="156">
        <v>11.334305875522031</v>
      </c>
      <c r="M433" s="156">
        <v>8.3855522222254386</v>
      </c>
      <c r="N433" s="156">
        <v>17.145725953199833</v>
      </c>
      <c r="O433" s="156">
        <v>2.1480311173166671</v>
      </c>
      <c r="P433" s="156">
        <v>0</v>
      </c>
      <c r="Q433" s="156">
        <v>0</v>
      </c>
      <c r="R433" s="157">
        <v>0</v>
      </c>
      <c r="S433" s="158">
        <f t="shared" si="176"/>
        <v>39.013615168263975</v>
      </c>
      <c r="U433" s="215" t="s">
        <v>139</v>
      </c>
      <c r="V433" s="207">
        <v>10.893715402026965</v>
      </c>
      <c r="W433" s="207">
        <v>0.43644086792752279</v>
      </c>
      <c r="X433" s="207">
        <v>0</v>
      </c>
      <c r="Y433" s="207">
        <v>8.3855522222254386</v>
      </c>
      <c r="Z433" s="207">
        <v>15.654577397225314</v>
      </c>
      <c r="AA433" s="207">
        <v>2.1480311173166671</v>
      </c>
      <c r="AB433" s="207">
        <v>0</v>
      </c>
      <c r="AC433" s="208">
        <v>1.495298161542064</v>
      </c>
      <c r="AD433" s="207">
        <v>4.1496055675435779E-3</v>
      </c>
      <c r="AE433" s="207">
        <v>0</v>
      </c>
      <c r="AF433" s="207">
        <v>0</v>
      </c>
      <c r="AG433" s="207">
        <v>1.491148555974519</v>
      </c>
      <c r="AH433" s="207">
        <v>0</v>
      </c>
      <c r="AI433" s="210">
        <f t="shared" si="177"/>
        <v>39.013615168263975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20.306319892257967</v>
      </c>
      <c r="C434" s="160">
        <v>3.1435517913649687</v>
      </c>
      <c r="D434" s="160">
        <v>26.73477629187046</v>
      </c>
      <c r="E434" s="160">
        <v>246.96403892372282</v>
      </c>
      <c r="F434" s="375"/>
      <c r="G434" s="160">
        <v>28.139852928172939</v>
      </c>
      <c r="H434" s="161">
        <v>0</v>
      </c>
      <c r="I434" s="162">
        <f t="shared" si="175"/>
        <v>325.28853982738917</v>
      </c>
      <c r="J434" s="149"/>
      <c r="K434" s="163" t="s">
        <v>25</v>
      </c>
      <c r="L434" s="164">
        <v>20.306319892257967</v>
      </c>
      <c r="M434" s="164">
        <v>3.1435517913649687</v>
      </c>
      <c r="N434" s="164">
        <v>26.73477629187046</v>
      </c>
      <c r="O434" s="164">
        <v>246.96403892372282</v>
      </c>
      <c r="P434" s="164">
        <v>1.0971013401500143</v>
      </c>
      <c r="Q434" s="164">
        <v>28.139852928172939</v>
      </c>
      <c r="R434" s="165">
        <v>0</v>
      </c>
      <c r="S434" s="166">
        <f t="shared" si="176"/>
        <v>326.38564116753918</v>
      </c>
      <c r="U434" s="211" t="s">
        <v>25</v>
      </c>
      <c r="V434" s="212">
        <v>3.4993964253642482</v>
      </c>
      <c r="W434" s="212">
        <v>16.806923466893718</v>
      </c>
      <c r="X434" s="212">
        <v>28.139852928172939</v>
      </c>
      <c r="Y434" s="212">
        <v>3.1435517913649687</v>
      </c>
      <c r="Z434" s="212">
        <v>26.648428474062118</v>
      </c>
      <c r="AA434" s="212">
        <v>246.22591858869308</v>
      </c>
      <c r="AB434" s="212">
        <v>1.0971013401500143</v>
      </c>
      <c r="AC434" s="213">
        <v>0.82446815283809294</v>
      </c>
      <c r="AD434" s="212">
        <v>0</v>
      </c>
      <c r="AE434" s="212">
        <v>1.2251795926805914E-2</v>
      </c>
      <c r="AF434" s="212">
        <v>0</v>
      </c>
      <c r="AG434" s="212">
        <v>8.634781780834222E-2</v>
      </c>
      <c r="AH434" s="212">
        <v>0.72586853910294491</v>
      </c>
      <c r="AI434" s="214">
        <f t="shared" si="177"/>
        <v>326.38564116753918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16.366875534264402</v>
      </c>
      <c r="C435" s="156">
        <v>1.3237651407132776</v>
      </c>
      <c r="D435" s="156">
        <v>20.085039235833865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37.775679910811547</v>
      </c>
      <c r="J435" s="149"/>
      <c r="K435" s="169" t="s">
        <v>24</v>
      </c>
      <c r="L435" s="156">
        <v>16.366875534264402</v>
      </c>
      <c r="M435" s="156">
        <v>1.3237651407132776</v>
      </c>
      <c r="N435" s="156">
        <v>20.085039235833865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37.775679910811547</v>
      </c>
      <c r="U435" s="215" t="s">
        <v>24</v>
      </c>
      <c r="V435" s="207">
        <v>16.317596045917249</v>
      </c>
      <c r="W435" s="207">
        <v>0</v>
      </c>
      <c r="X435" s="207">
        <v>0</v>
      </c>
      <c r="Y435" s="207">
        <v>1.3237651407132776</v>
      </c>
      <c r="Z435" s="207">
        <v>18.664351922309695</v>
      </c>
      <c r="AA435" s="207">
        <v>0</v>
      </c>
      <c r="AB435" s="207">
        <v>0</v>
      </c>
      <c r="AC435" s="208">
        <v>1.4699668018713203</v>
      </c>
      <c r="AD435" s="207">
        <v>4.9279488347153455E-2</v>
      </c>
      <c r="AE435" s="207">
        <v>0</v>
      </c>
      <c r="AF435" s="207">
        <v>0</v>
      </c>
      <c r="AG435" s="207">
        <v>1.4206873135241693</v>
      </c>
      <c r="AH435" s="207">
        <v>0</v>
      </c>
      <c r="AI435" s="210">
        <f t="shared" si="177"/>
        <v>37.775679910811547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0.81828351787514431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0.81828351787514431</v>
      </c>
      <c r="J436" s="149"/>
      <c r="K436" s="163" t="s">
        <v>60</v>
      </c>
      <c r="L436" s="164">
        <v>0.81828351787514431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0.81828351787514431</v>
      </c>
      <c r="U436" s="211" t="s">
        <v>60</v>
      </c>
      <c r="V436" s="212">
        <v>0.81828351787514431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0.81828351787514431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18.262820304141464</v>
      </c>
      <c r="C437" s="156">
        <v>0</v>
      </c>
      <c r="D437" s="156">
        <v>0</v>
      </c>
      <c r="E437" s="156">
        <v>2.2597415449445542E-2</v>
      </c>
      <c r="F437" s="375"/>
      <c r="G437" s="156">
        <v>0</v>
      </c>
      <c r="H437" s="168">
        <v>0</v>
      </c>
      <c r="I437" s="154">
        <f t="shared" si="175"/>
        <v>18.28541771959091</v>
      </c>
      <c r="J437" s="149"/>
      <c r="K437" s="169" t="s">
        <v>22</v>
      </c>
      <c r="L437" s="156">
        <v>18.262820304141464</v>
      </c>
      <c r="M437" s="156">
        <v>0</v>
      </c>
      <c r="N437" s="156">
        <v>0</v>
      </c>
      <c r="O437" s="156">
        <v>2.2597415449445542E-2</v>
      </c>
      <c r="P437" s="156">
        <v>2.3633168732817142</v>
      </c>
      <c r="Q437" s="156">
        <v>0</v>
      </c>
      <c r="R437" s="157">
        <v>0</v>
      </c>
      <c r="S437" s="158">
        <f t="shared" si="176"/>
        <v>20.648734592872625</v>
      </c>
      <c r="U437" s="215" t="s">
        <v>22</v>
      </c>
      <c r="V437" s="207">
        <v>18.262820304141464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2.3633168732817142</v>
      </c>
      <c r="AC437" s="208">
        <v>2.2597415449445542E-2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2.2597415449445542E-2</v>
      </c>
      <c r="AI437" s="210">
        <f t="shared" si="177"/>
        <v>20.648734592872625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2.5506001976243895</v>
      </c>
      <c r="C438" s="160">
        <v>0</v>
      </c>
      <c r="D438" s="160">
        <v>0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2.5506001976243895</v>
      </c>
      <c r="J438" s="149"/>
      <c r="K438" s="163" t="s">
        <v>21</v>
      </c>
      <c r="L438" s="164">
        <v>2.5506001976243895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2.5506001976243895</v>
      </c>
      <c r="U438" s="211" t="s">
        <v>61</v>
      </c>
      <c r="V438" s="212">
        <v>2.5506001976243895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2.5506001976243895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0.19505154858619933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0.19505154858619933</v>
      </c>
      <c r="J439" s="149"/>
      <c r="K439" s="171" t="s">
        <v>64</v>
      </c>
      <c r="L439" s="156">
        <v>0.19505154858619933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0.19505154858619933</v>
      </c>
      <c r="U439" s="216" t="s">
        <v>62</v>
      </c>
      <c r="V439" s="207">
        <v>0.19505154858619933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0.19505154858619933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0.19505154858619933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0.19505154858619933</v>
      </c>
      <c r="J440" s="149"/>
      <c r="K440" s="176" t="s">
        <v>23</v>
      </c>
      <c r="L440" s="177">
        <v>0.19505154858619933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0.19505154858619933</v>
      </c>
      <c r="U440" s="217" t="s">
        <v>65</v>
      </c>
      <c r="V440" s="218">
        <v>0.19505154858619933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0.19505154858619933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78.383415833569373</v>
      </c>
      <c r="C444" s="195">
        <f t="shared" ref="C444:I444" si="179">SUM(C423:C439)</f>
        <v>12.852869154303685</v>
      </c>
      <c r="D444" s="195">
        <f t="shared" si="179"/>
        <v>68.785773215345955</v>
      </c>
      <c r="E444" s="195">
        <f t="shared" si="179"/>
        <v>250.46444340015802</v>
      </c>
      <c r="F444" s="195">
        <f t="shared" si="179"/>
        <v>0</v>
      </c>
      <c r="G444" s="195">
        <f t="shared" si="179"/>
        <v>28.139852928172939</v>
      </c>
      <c r="H444" s="197">
        <f t="shared" si="179"/>
        <v>0</v>
      </c>
      <c r="I444" s="154">
        <f t="shared" si="179"/>
        <v>438.62635453155002</v>
      </c>
      <c r="J444" s="149"/>
      <c r="K444" s="196" t="s">
        <v>26</v>
      </c>
      <c r="L444" s="195">
        <f>SUM(L423:L439)</f>
        <v>78.383415833569373</v>
      </c>
      <c r="M444" s="195">
        <f t="shared" ref="M444:S444" si="180">SUM(M423:M439)</f>
        <v>12.852869154303685</v>
      </c>
      <c r="N444" s="195">
        <f t="shared" si="180"/>
        <v>68.785773215345955</v>
      </c>
      <c r="O444" s="195">
        <f t="shared" si="180"/>
        <v>250.46444340015802</v>
      </c>
      <c r="P444" s="195">
        <f t="shared" si="180"/>
        <v>43.825583622927233</v>
      </c>
      <c r="Q444" s="195">
        <f t="shared" si="180"/>
        <v>28.139852928172939</v>
      </c>
      <c r="R444" s="197">
        <f t="shared" si="180"/>
        <v>0</v>
      </c>
      <c r="S444" s="198">
        <f t="shared" si="180"/>
        <v>482.45193815447726</v>
      </c>
      <c r="T444" s="141" t="str">
        <f>IF(ABS(S444-AI444)&gt;0.01,S444-AI444,"")</f>
        <v/>
      </c>
      <c r="U444" s="224" t="s">
        <v>63</v>
      </c>
      <c r="V444" s="225">
        <f>SUM(V423:V439)</f>
        <v>61.049992442151037</v>
      </c>
      <c r="W444" s="225">
        <f t="shared" ref="W444:AH444" si="181">SUM(W423:W439)</f>
        <v>17.243364334821241</v>
      </c>
      <c r="X444" s="225">
        <f t="shared" si="181"/>
        <v>28.139852928172939</v>
      </c>
      <c r="Y444" s="225">
        <f t="shared" si="181"/>
        <v>12.852869154303685</v>
      </c>
      <c r="Z444" s="225">
        <f t="shared" si="181"/>
        <v>65.787589528038922</v>
      </c>
      <c r="AA444" s="225">
        <f t="shared" si="181"/>
        <v>248.42026518337781</v>
      </c>
      <c r="AB444" s="225">
        <f t="shared" si="181"/>
        <v>43.825583622927233</v>
      </c>
      <c r="AC444" s="225">
        <f t="shared" si="181"/>
        <v>5.1324209606843434</v>
      </c>
      <c r="AD444" s="226">
        <f t="shared" si="181"/>
        <v>9.0059056597104753E-2</v>
      </c>
      <c r="AE444" s="226">
        <f t="shared" si="181"/>
        <v>1.2251795926805914E-2</v>
      </c>
      <c r="AF444" s="226">
        <f t="shared" si="181"/>
        <v>0</v>
      </c>
      <c r="AG444" s="226">
        <f t="shared" si="181"/>
        <v>2.9981836873070304</v>
      </c>
      <c r="AH444" s="226">
        <f t="shared" si="181"/>
        <v>2.0319264208534036</v>
      </c>
      <c r="AI444" s="227">
        <f>SUM(V444:AC444)</f>
        <v>482.4519381544772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0.17870202057804377</v>
      </c>
      <c r="C445" s="78">
        <f t="shared" ref="C445:H445" si="182">IF($I444=0,"-",C444/$I444)</f>
        <v>2.9302546510299093E-2</v>
      </c>
      <c r="D445" s="78">
        <f t="shared" si="182"/>
        <v>0.1568208852584991</v>
      </c>
      <c r="E445" s="78">
        <f t="shared" si="182"/>
        <v>0.57102005114957666</v>
      </c>
      <c r="F445" s="78">
        <f t="shared" si="182"/>
        <v>0</v>
      </c>
      <c r="G445" s="78">
        <f t="shared" si="182"/>
        <v>6.4154496503581307E-2</v>
      </c>
      <c r="H445" s="79">
        <f t="shared" si="182"/>
        <v>0</v>
      </c>
      <c r="I445" s="80">
        <f>SUM(B445:H445)</f>
        <v>0.99999999999999989</v>
      </c>
      <c r="J445" s="141"/>
      <c r="K445" s="55" t="s">
        <v>91</v>
      </c>
      <c r="L445" s="96">
        <f t="shared" ref="L445:R445" si="183">IF($S444=0,"-",L444/$S444)</f>
        <v>0.16246885883267326</v>
      </c>
      <c r="M445" s="96">
        <f t="shared" si="183"/>
        <v>2.6640724469819205E-2</v>
      </c>
      <c r="N445" s="96">
        <f t="shared" si="183"/>
        <v>0.14257538995173713</v>
      </c>
      <c r="O445" s="96">
        <f t="shared" si="183"/>
        <v>0.5191490044754703</v>
      </c>
      <c r="P445" s="96">
        <f t="shared" si="183"/>
        <v>9.083927362914776E-2</v>
      </c>
      <c r="Q445" s="96">
        <f t="shared" si="183"/>
        <v>5.8326748641152275E-2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0.12654108650840018</v>
      </c>
      <c r="W445" s="128">
        <f t="shared" ref="W445:AH445" si="184">+W444/$AI444</f>
        <v>3.5741102835615629E-2</v>
      </c>
      <c r="X445" s="128">
        <f t="shared" si="184"/>
        <v>5.8326748641152282E-2</v>
      </c>
      <c r="Y445" s="128">
        <f t="shared" si="184"/>
        <v>2.6640724469819209E-2</v>
      </c>
      <c r="Z445" s="128">
        <f t="shared" si="184"/>
        <v>0.13636091872632145</v>
      </c>
      <c r="AA445" s="128">
        <f t="shared" si="184"/>
        <v>0.51491194363040504</v>
      </c>
      <c r="AB445" s="128">
        <f t="shared" si="184"/>
        <v>9.0839273629147774E-2</v>
      </c>
      <c r="AC445" s="128">
        <f t="shared" si="184"/>
        <v>1.0638201559138485E-2</v>
      </c>
      <c r="AD445" s="128">
        <f t="shared" si="184"/>
        <v>1.8666948865747653E-4</v>
      </c>
      <c r="AE445" s="128">
        <f t="shared" si="184"/>
        <v>2.5394852746726843E-5</v>
      </c>
      <c r="AF445" s="128">
        <f t="shared" si="184"/>
        <v>0</v>
      </c>
      <c r="AG445" s="128">
        <f t="shared" si="184"/>
        <v>6.214471225415694E-3</v>
      </c>
      <c r="AH445" s="128">
        <f t="shared" si="184"/>
        <v>4.2116659923185909E-3</v>
      </c>
      <c r="AI445" s="129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5.5793317602388655E-2</v>
      </c>
      <c r="G449" s="381"/>
      <c r="H449" s="383"/>
      <c r="I449" s="154">
        <f>SUM(B449:H449)</f>
        <v>5.5793317602388655E-2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116.28502885777762</v>
      </c>
      <c r="G455" s="384"/>
      <c r="H455" s="386"/>
      <c r="I455" s="154">
        <f t="shared" si="185"/>
        <v>116.28502885777762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531.54113166188279</v>
      </c>
      <c r="G460" s="384"/>
      <c r="H460" s="386"/>
      <c r="I460" s="162">
        <f t="shared" si="185"/>
        <v>531.54113166188279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7.2266996091485636</v>
      </c>
      <c r="G463" s="384"/>
      <c r="H463" s="386"/>
      <c r="I463" s="154">
        <f t="shared" si="185"/>
        <v>7.2266996091485636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655.10865344641138</v>
      </c>
      <c r="G470" s="195">
        <f t="shared" si="187"/>
        <v>0</v>
      </c>
      <c r="H470" s="197">
        <f t="shared" si="187"/>
        <v>0</v>
      </c>
      <c r="I470" s="154">
        <f t="shared" si="187"/>
        <v>655.10865344641138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16441.611559594279</v>
      </c>
      <c r="G481" s="384"/>
      <c r="H481" s="386"/>
      <c r="I481" s="154">
        <f t="shared" si="191"/>
        <v>16441.611559594279</v>
      </c>
      <c r="J481" s="149"/>
      <c r="K481" s="169" t="s">
        <v>58</v>
      </c>
      <c r="L481" s="384"/>
      <c r="M481" s="385"/>
      <c r="N481" s="385"/>
      <c r="O481" s="386"/>
      <c r="P481" s="156">
        <v>9353.1673354213926</v>
      </c>
      <c r="Q481" s="384"/>
      <c r="R481" s="391"/>
      <c r="S481" s="158">
        <f t="shared" si="192"/>
        <v>9353.1673354213926</v>
      </c>
    </row>
    <row r="482" spans="1:19" ht="15">
      <c r="A482" s="159" t="s">
        <v>12</v>
      </c>
      <c r="B482" s="384"/>
      <c r="C482" s="385"/>
      <c r="D482" s="385"/>
      <c r="E482" s="386"/>
      <c r="F482" s="160">
        <v>3870.0080194029633</v>
      </c>
      <c r="G482" s="384"/>
      <c r="H482" s="386"/>
      <c r="I482" s="162">
        <f t="shared" si="191"/>
        <v>3870.0080194029633</v>
      </c>
      <c r="J482" s="149"/>
      <c r="K482" s="163" t="s">
        <v>12</v>
      </c>
      <c r="L482" s="384"/>
      <c r="M482" s="385"/>
      <c r="N482" s="385"/>
      <c r="O482" s="386"/>
      <c r="P482" s="164">
        <v>1553.6907584315306</v>
      </c>
      <c r="Q482" s="384"/>
      <c r="R482" s="391"/>
      <c r="S482" s="166">
        <f t="shared" si="192"/>
        <v>1553.6907584315306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10.726270098548733</v>
      </c>
      <c r="G484" s="384"/>
      <c r="H484" s="386"/>
      <c r="I484" s="162">
        <f t="shared" si="191"/>
        <v>10.726270098548733</v>
      </c>
      <c r="J484" s="149"/>
      <c r="K484" s="163" t="s">
        <v>17</v>
      </c>
      <c r="L484" s="384"/>
      <c r="M484" s="385"/>
      <c r="N484" s="385"/>
      <c r="O484" s="386"/>
      <c r="P484" s="164">
        <v>8.8183991512820015</v>
      </c>
      <c r="Q484" s="384"/>
      <c r="R484" s="391"/>
      <c r="S484" s="166">
        <f t="shared" si="192"/>
        <v>8.8183991512820015</v>
      </c>
    </row>
    <row r="485" spans="1:19" ht="15">
      <c r="A485" s="167" t="s">
        <v>139</v>
      </c>
      <c r="B485" s="384"/>
      <c r="C485" s="385"/>
      <c r="D485" s="385"/>
      <c r="E485" s="386"/>
      <c r="F485" s="156">
        <v>76.580312528486743</v>
      </c>
      <c r="G485" s="384"/>
      <c r="H485" s="386"/>
      <c r="I485" s="154">
        <f t="shared" si="191"/>
        <v>76.580312528486743</v>
      </c>
      <c r="J485" s="149"/>
      <c r="K485" s="169" t="s">
        <v>139</v>
      </c>
      <c r="L485" s="384"/>
      <c r="M485" s="385"/>
      <c r="N485" s="385"/>
      <c r="O485" s="386"/>
      <c r="P485" s="156">
        <v>65.698314023442563</v>
      </c>
      <c r="Q485" s="384"/>
      <c r="R485" s="391"/>
      <c r="S485" s="158">
        <f t="shared" si="192"/>
        <v>65.698314023442563</v>
      </c>
    </row>
    <row r="486" spans="1:19" ht="15">
      <c r="A486" s="159" t="s">
        <v>25</v>
      </c>
      <c r="B486" s="384"/>
      <c r="C486" s="385"/>
      <c r="D486" s="385"/>
      <c r="E486" s="386"/>
      <c r="F486" s="160">
        <v>436.9478440717773</v>
      </c>
      <c r="G486" s="384"/>
      <c r="H486" s="386"/>
      <c r="I486" s="162">
        <f t="shared" si="191"/>
        <v>436.9478440717773</v>
      </c>
      <c r="J486" s="149"/>
      <c r="K486" s="163" t="s">
        <v>25</v>
      </c>
      <c r="L486" s="384"/>
      <c r="M486" s="385"/>
      <c r="N486" s="385"/>
      <c r="O486" s="386"/>
      <c r="P486" s="164">
        <v>-2.6321487849555181E-14</v>
      </c>
      <c r="Q486" s="384"/>
      <c r="R486" s="391"/>
      <c r="S486" s="166">
        <f t="shared" si="192"/>
        <v>-2.6321487849555181E-14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1286.3222257743043</v>
      </c>
      <c r="G489" s="384"/>
      <c r="H489" s="386"/>
      <c r="I489" s="154">
        <f t="shared" si="191"/>
        <v>1286.3222257743043</v>
      </c>
      <c r="J489" s="149"/>
      <c r="K489" s="169" t="s">
        <v>22</v>
      </c>
      <c r="L489" s="384"/>
      <c r="M489" s="385"/>
      <c r="N489" s="385"/>
      <c r="O489" s="386"/>
      <c r="P489" s="156">
        <v>739.84567717371613</v>
      </c>
      <c r="Q489" s="384"/>
      <c r="R489" s="391"/>
      <c r="S489" s="158">
        <f t="shared" si="192"/>
        <v>739.84567717371613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22122.196231470356</v>
      </c>
      <c r="G496" s="195">
        <f t="shared" si="193"/>
        <v>0</v>
      </c>
      <c r="H496" s="197">
        <f t="shared" si="193"/>
        <v>0</v>
      </c>
      <c r="I496" s="154">
        <f t="shared" si="193"/>
        <v>22122.196231470356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11721.220484201363</v>
      </c>
      <c r="Q496" s="195">
        <f t="shared" si="194"/>
        <v>0</v>
      </c>
      <c r="R496" s="197">
        <f t="shared" si="194"/>
        <v>0</v>
      </c>
      <c r="S496" s="198">
        <f t="shared" si="194"/>
        <v>11721.220484201363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3.3456243100001211</v>
      </c>
      <c r="G533" s="384"/>
      <c r="H533" s="386"/>
      <c r="I533" s="154">
        <f t="shared" si="203"/>
        <v>3.3456243100001211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0.33131095100513236</v>
      </c>
      <c r="G534" s="384"/>
      <c r="H534" s="386"/>
      <c r="I534" s="162">
        <f t="shared" si="203"/>
        <v>0.33131095100513236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3.6769352610052533</v>
      </c>
      <c r="G548" s="195">
        <f t="shared" si="205"/>
        <v>0</v>
      </c>
      <c r="H548" s="197">
        <f t="shared" si="205"/>
        <v>0</v>
      </c>
      <c r="I548" s="154">
        <f t="shared" si="205"/>
        <v>3.6769352610052533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12.131572860047507</v>
      </c>
      <c r="G560" s="384"/>
      <c r="H560" s="386"/>
      <c r="I560" s="162">
        <f t="shared" si="209"/>
        <v>12.131572860047507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2267.5443699663701</v>
      </c>
      <c r="G561" s="384"/>
      <c r="H561" s="386"/>
      <c r="I561" s="154">
        <f t="shared" si="209"/>
        <v>2267.5443699663701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2279.6759428264177</v>
      </c>
      <c r="G574" s="195">
        <f t="shared" si="211"/>
        <v>0</v>
      </c>
      <c r="H574" s="197">
        <f t="shared" si="211"/>
        <v>0</v>
      </c>
      <c r="I574" s="154">
        <f t="shared" si="211"/>
        <v>2279.6759428264177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5.5793317602388655E-2</v>
      </c>
      <c r="Q579" s="152">
        <v>0</v>
      </c>
      <c r="R579" s="204">
        <v>0</v>
      </c>
      <c r="S579" s="205">
        <f>SUM(L579:R579)</f>
        <v>5.5793317602388655E-2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49.391726375278289</v>
      </c>
      <c r="C583" s="156">
        <v>5.9825629298566616</v>
      </c>
      <c r="D583" s="156">
        <v>1.289971707247642</v>
      </c>
      <c r="E583" s="156">
        <v>2.8770031899374757</v>
      </c>
      <c r="F583" s="375"/>
      <c r="G583" s="156">
        <v>0</v>
      </c>
      <c r="H583" s="168">
        <v>0</v>
      </c>
      <c r="I583" s="154">
        <f t="shared" si="215"/>
        <v>59.541264202320072</v>
      </c>
      <c r="J583" s="149"/>
      <c r="K583" s="169" t="s">
        <v>16</v>
      </c>
      <c r="L583" s="156">
        <v>49.391726375278289</v>
      </c>
      <c r="M583" s="156">
        <v>5.9825629298566616</v>
      </c>
      <c r="N583" s="156">
        <v>1.289971707247642</v>
      </c>
      <c r="O583" s="156">
        <v>2.8770031899374757</v>
      </c>
      <c r="P583" s="156">
        <v>0</v>
      </c>
      <c r="Q583" s="156">
        <v>0</v>
      </c>
      <c r="R583" s="157">
        <v>0</v>
      </c>
      <c r="S583" s="158">
        <f t="shared" si="216"/>
        <v>59.541264202320072</v>
      </c>
    </row>
    <row r="584" spans="1:19" ht="15">
      <c r="A584" s="159" t="s">
        <v>15</v>
      </c>
      <c r="B584" s="160">
        <v>622.64118527671883</v>
      </c>
      <c r="C584" s="160">
        <v>9.449106063892394</v>
      </c>
      <c r="D584" s="160">
        <v>11.172599836440178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643.26289117705142</v>
      </c>
      <c r="J584" s="149"/>
      <c r="K584" s="163" t="s">
        <v>15</v>
      </c>
      <c r="L584" s="164">
        <v>622.64118527671883</v>
      </c>
      <c r="M584" s="164">
        <v>9.449106063892394</v>
      </c>
      <c r="N584" s="164">
        <v>11.172599836440178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643.26289117705142</v>
      </c>
    </row>
    <row r="585" spans="1:19" ht="15">
      <c r="A585" s="167" t="s">
        <v>58</v>
      </c>
      <c r="B585" s="156">
        <v>0</v>
      </c>
      <c r="C585" s="156">
        <v>0</v>
      </c>
      <c r="D585" s="156">
        <v>0.29254339753662512</v>
      </c>
      <c r="E585" s="156">
        <v>136.46700581843609</v>
      </c>
      <c r="F585" s="375"/>
      <c r="G585" s="156">
        <v>0</v>
      </c>
      <c r="H585" s="168">
        <v>0</v>
      </c>
      <c r="I585" s="154">
        <f t="shared" si="215"/>
        <v>136.75954921597273</v>
      </c>
      <c r="J585" s="149"/>
      <c r="K585" s="169" t="s">
        <v>58</v>
      </c>
      <c r="L585" s="156">
        <v>0</v>
      </c>
      <c r="M585" s="156">
        <v>0</v>
      </c>
      <c r="N585" s="156">
        <v>0.29254339753662512</v>
      </c>
      <c r="O585" s="156">
        <v>136.46700581843609</v>
      </c>
      <c r="P585" s="156">
        <v>1086.0883152192748</v>
      </c>
      <c r="Q585" s="156">
        <v>0</v>
      </c>
      <c r="R585" s="157">
        <v>0</v>
      </c>
      <c r="S585" s="158">
        <f t="shared" si="216"/>
        <v>1222.8478644352476</v>
      </c>
    </row>
    <row r="586" spans="1:19" ht="15">
      <c r="A586" s="159" t="s">
        <v>12</v>
      </c>
      <c r="B586" s="160">
        <v>0</v>
      </c>
      <c r="C586" s="160">
        <v>0</v>
      </c>
      <c r="D586" s="160">
        <v>4.1533149561397156E-2</v>
      </c>
      <c r="E586" s="160">
        <v>1.2143258356675233</v>
      </c>
      <c r="F586" s="375"/>
      <c r="G586" s="160">
        <v>0</v>
      </c>
      <c r="H586" s="161">
        <v>0</v>
      </c>
      <c r="I586" s="162">
        <f t="shared" si="215"/>
        <v>1.2558589852289204</v>
      </c>
      <c r="J586" s="149"/>
      <c r="K586" s="163" t="s">
        <v>12</v>
      </c>
      <c r="L586" s="164">
        <v>0</v>
      </c>
      <c r="M586" s="164">
        <v>0</v>
      </c>
      <c r="N586" s="164">
        <v>4.1533149561397156E-2</v>
      </c>
      <c r="O586" s="164">
        <v>1.2143258356675233</v>
      </c>
      <c r="P586" s="164">
        <v>74.779476235982159</v>
      </c>
      <c r="Q586" s="164">
        <v>0</v>
      </c>
      <c r="R586" s="165">
        <v>0</v>
      </c>
      <c r="S586" s="166">
        <f t="shared" si="216"/>
        <v>76.035335221211085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2267.5443699663701</v>
      </c>
      <c r="Q587" s="156">
        <v>0</v>
      </c>
      <c r="R587" s="157">
        <v>0</v>
      </c>
      <c r="S587" s="158">
        <f t="shared" si="216"/>
        <v>2267.5443699663701</v>
      </c>
    </row>
    <row r="588" spans="1:19" ht="15">
      <c r="A588" s="159" t="s">
        <v>17</v>
      </c>
      <c r="B588" s="160">
        <v>18.709256037313768</v>
      </c>
      <c r="C588" s="160">
        <v>0.1013722629032084</v>
      </c>
      <c r="D588" s="160">
        <v>2.3745116104347286</v>
      </c>
      <c r="E588" s="160">
        <v>0.32368706221980759</v>
      </c>
      <c r="F588" s="375"/>
      <c r="G588" s="160">
        <v>0</v>
      </c>
      <c r="H588" s="161">
        <v>0</v>
      </c>
      <c r="I588" s="162">
        <f t="shared" si="215"/>
        <v>21.508826972871514</v>
      </c>
      <c r="J588" s="149"/>
      <c r="K588" s="163" t="s">
        <v>17</v>
      </c>
      <c r="L588" s="164">
        <v>18.709256037313768</v>
      </c>
      <c r="M588" s="164">
        <v>0.1013722629032084</v>
      </c>
      <c r="N588" s="164">
        <v>2.3745116104347286</v>
      </c>
      <c r="O588" s="164">
        <v>0.32368706221980759</v>
      </c>
      <c r="P588" s="164">
        <v>0</v>
      </c>
      <c r="Q588" s="164">
        <v>0</v>
      </c>
      <c r="R588" s="165">
        <v>0</v>
      </c>
      <c r="S588" s="166">
        <f t="shared" si="216"/>
        <v>21.508826972871514</v>
      </c>
    </row>
    <row r="589" spans="1:19" ht="15">
      <c r="A589" s="167" t="s">
        <v>139</v>
      </c>
      <c r="B589" s="156">
        <v>439.39061560666039</v>
      </c>
      <c r="C589" s="156">
        <v>69.24215385305672</v>
      </c>
      <c r="D589" s="156">
        <v>13.50438016687673</v>
      </c>
      <c r="E589" s="156">
        <v>10.633611297945814</v>
      </c>
      <c r="F589" s="375"/>
      <c r="G589" s="156">
        <v>0</v>
      </c>
      <c r="H589" s="168">
        <v>0</v>
      </c>
      <c r="I589" s="154">
        <f t="shared" si="215"/>
        <v>532.77076092453967</v>
      </c>
      <c r="J589" s="149"/>
      <c r="K589" s="169" t="s">
        <v>139</v>
      </c>
      <c r="L589" s="156">
        <v>439.39061560666039</v>
      </c>
      <c r="M589" s="156">
        <v>69.24215385305672</v>
      </c>
      <c r="N589" s="156">
        <v>13.50438016687673</v>
      </c>
      <c r="O589" s="156">
        <v>10.633611297945814</v>
      </c>
      <c r="P589" s="156">
        <v>0</v>
      </c>
      <c r="Q589" s="156">
        <v>0</v>
      </c>
      <c r="R589" s="157">
        <v>0</v>
      </c>
      <c r="S589" s="158">
        <f t="shared" si="216"/>
        <v>532.77076092453967</v>
      </c>
    </row>
    <row r="590" spans="1:19" ht="15">
      <c r="A590" s="159" t="s">
        <v>25</v>
      </c>
      <c r="B590" s="160">
        <v>393.24981972615257</v>
      </c>
      <c r="C590" s="160">
        <v>0</v>
      </c>
      <c r="D590" s="160">
        <v>867.32410750156282</v>
      </c>
      <c r="E590" s="160">
        <v>191.12650109386024</v>
      </c>
      <c r="F590" s="375"/>
      <c r="G590" s="160">
        <v>594.21529475767147</v>
      </c>
      <c r="H590" s="161">
        <v>0.15469387886560546</v>
      </c>
      <c r="I590" s="162">
        <f t="shared" si="215"/>
        <v>2046.0704169581127</v>
      </c>
      <c r="J590" s="149"/>
      <c r="K590" s="163" t="s">
        <v>25</v>
      </c>
      <c r="L590" s="164">
        <v>393.24981972615257</v>
      </c>
      <c r="M590" s="164">
        <v>0</v>
      </c>
      <c r="N590" s="164">
        <v>867.32410750156282</v>
      </c>
      <c r="O590" s="164">
        <v>191.12650109386024</v>
      </c>
      <c r="P590" s="164">
        <v>952.35580419807286</v>
      </c>
      <c r="Q590" s="164">
        <v>594.21529475767147</v>
      </c>
      <c r="R590" s="165">
        <v>0.15469387886560546</v>
      </c>
      <c r="S590" s="166">
        <f t="shared" si="216"/>
        <v>2998.4262211561854</v>
      </c>
    </row>
    <row r="591" spans="1:19" ht="15">
      <c r="A591" s="167" t="s">
        <v>24</v>
      </c>
      <c r="B591" s="156">
        <v>1622.488973299342</v>
      </c>
      <c r="C591" s="156">
        <v>10.286290550744155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1632.775263850086</v>
      </c>
      <c r="J591" s="149"/>
      <c r="K591" s="169" t="s">
        <v>24</v>
      </c>
      <c r="L591" s="156">
        <v>1622.488973299342</v>
      </c>
      <c r="M591" s="156">
        <v>10.286290550744155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1632.775263850086</v>
      </c>
    </row>
    <row r="592" spans="1:19" ht="15">
      <c r="A592" s="159" t="s">
        <v>60</v>
      </c>
      <c r="B592" s="160">
        <v>9.9444897978193048</v>
      </c>
      <c r="C592" s="160">
        <v>0</v>
      </c>
      <c r="D592" s="160">
        <v>1.7678374421807008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11.712327240000006</v>
      </c>
      <c r="J592" s="149"/>
      <c r="K592" s="163" t="s">
        <v>60</v>
      </c>
      <c r="L592" s="164">
        <v>9.9444897978193048</v>
      </c>
      <c r="M592" s="164">
        <v>0</v>
      </c>
      <c r="N592" s="164">
        <v>1.7678374421807008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11.712327240000006</v>
      </c>
    </row>
    <row r="593" spans="1:85" ht="15">
      <c r="A593" s="167" t="s">
        <v>22</v>
      </c>
      <c r="B593" s="156">
        <v>366.00493519072819</v>
      </c>
      <c r="C593" s="156">
        <v>0</v>
      </c>
      <c r="D593" s="156">
        <v>22.57489825114915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388.57983344187733</v>
      </c>
      <c r="J593" s="149"/>
      <c r="K593" s="169" t="s">
        <v>22</v>
      </c>
      <c r="L593" s="156">
        <v>366.00493519072819</v>
      </c>
      <c r="M593" s="156">
        <v>0</v>
      </c>
      <c r="N593" s="156">
        <v>22.57489825114915</v>
      </c>
      <c r="O593" s="156">
        <v>0</v>
      </c>
      <c r="P593" s="156">
        <v>69.830959742585975</v>
      </c>
      <c r="Q593" s="156">
        <v>0</v>
      </c>
      <c r="R593" s="157">
        <v>0</v>
      </c>
      <c r="S593" s="158">
        <f t="shared" si="216"/>
        <v>458.41079318446327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671.83128885386691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671.83128885386691</v>
      </c>
      <c r="J595" s="149"/>
      <c r="K595" s="171" t="s">
        <v>64</v>
      </c>
      <c r="L595" s="156">
        <v>671.83128885386691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671.83128885386691</v>
      </c>
    </row>
    <row r="596" spans="1:85">
      <c r="A596" s="172" t="s">
        <v>23</v>
      </c>
      <c r="B596" s="173">
        <v>671.83128885386691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671.83128885386691</v>
      </c>
      <c r="J596" s="149"/>
      <c r="K596" s="176" t="s">
        <v>23</v>
      </c>
      <c r="L596" s="177">
        <v>671.83128885386691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671.83128885386691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4193.65229016388</v>
      </c>
      <c r="C600" s="195">
        <f t="shared" ref="C600:I600" si="217">SUM(C579:C595)</f>
        <v>95.061485660453144</v>
      </c>
      <c r="D600" s="195">
        <f t="shared" si="217"/>
        <v>920.34238306299005</v>
      </c>
      <c r="E600" s="195">
        <f t="shared" si="217"/>
        <v>342.64213429806694</v>
      </c>
      <c r="F600" s="195">
        <f t="shared" si="217"/>
        <v>0</v>
      </c>
      <c r="G600" s="195">
        <f t="shared" si="217"/>
        <v>594.21529475767147</v>
      </c>
      <c r="H600" s="197">
        <f t="shared" si="217"/>
        <v>0.15469387886560546</v>
      </c>
      <c r="I600" s="154">
        <f t="shared" si="217"/>
        <v>6146.0682818219275</v>
      </c>
      <c r="J600" s="149"/>
      <c r="K600" s="196" t="s">
        <v>26</v>
      </c>
      <c r="L600" s="195">
        <f>SUM(L579:L595)</f>
        <v>4193.65229016388</v>
      </c>
      <c r="M600" s="195">
        <f t="shared" ref="M600:S600" si="218">SUM(M579:M595)</f>
        <v>95.061485660453144</v>
      </c>
      <c r="N600" s="195">
        <f t="shared" si="218"/>
        <v>920.34238306299005</v>
      </c>
      <c r="O600" s="195">
        <f t="shared" si="218"/>
        <v>342.64213429806694</v>
      </c>
      <c r="P600" s="195">
        <f t="shared" si="218"/>
        <v>4450.6547186798889</v>
      </c>
      <c r="Q600" s="195">
        <f t="shared" si="218"/>
        <v>594.21529475767147</v>
      </c>
      <c r="R600" s="197">
        <f t="shared" si="218"/>
        <v>0.15469387886560546</v>
      </c>
      <c r="S600" s="198">
        <f t="shared" si="218"/>
        <v>10596.723000501815</v>
      </c>
    </row>
    <row r="601" spans="1:85" s="26" customFormat="1" ht="15" thickBot="1">
      <c r="A601" s="45" t="s">
        <v>91</v>
      </c>
      <c r="B601" s="78">
        <f>IF($I600=0,"-",B600/$I600)</f>
        <v>0.68233089804214198</v>
      </c>
      <c r="C601" s="78">
        <f t="shared" ref="C601:H601" si="219">IF($I600=0,"-",C600/$I600)</f>
        <v>1.5467040277052261E-2</v>
      </c>
      <c r="D601" s="78">
        <f t="shared" si="219"/>
        <v>0.1497449004569415</v>
      </c>
      <c r="E601" s="78">
        <f t="shared" si="219"/>
        <v>5.5749809241705139E-2</v>
      </c>
      <c r="F601" s="78">
        <f t="shared" si="219"/>
        <v>0</v>
      </c>
      <c r="G601" s="78">
        <f t="shared" si="219"/>
        <v>9.6682182414921616E-2</v>
      </c>
      <c r="H601" s="79">
        <f t="shared" si="219"/>
        <v>2.5169567237503637E-5</v>
      </c>
      <c r="I601" s="80">
        <f>SUM(B601:H601)</f>
        <v>1</v>
      </c>
      <c r="K601" s="55" t="s">
        <v>91</v>
      </c>
      <c r="L601" s="96">
        <f t="shared" ref="L601:R601" si="220">IF($S600=0,"-",L600/$S600)</f>
        <v>0.39574992098644896</v>
      </c>
      <c r="M601" s="96">
        <f t="shared" si="220"/>
        <v>8.9708380275629971E-3</v>
      </c>
      <c r="N601" s="96">
        <f t="shared" si="220"/>
        <v>8.6851603370155711E-2</v>
      </c>
      <c r="O601" s="96">
        <f t="shared" si="220"/>
        <v>3.2334725960265348E-2</v>
      </c>
      <c r="P601" s="96">
        <f t="shared" si="220"/>
        <v>0.42000293095036312</v>
      </c>
      <c r="Q601" s="96">
        <f t="shared" si="220"/>
        <v>5.6075382429976887E-2</v>
      </c>
      <c r="R601" s="97">
        <f t="shared" si="220"/>
        <v>1.4598275226999877E-5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1.0645250554477728</v>
      </c>
      <c r="C605" s="152">
        <v>0</v>
      </c>
      <c r="D605" s="152">
        <v>1.3130439014947117</v>
      </c>
      <c r="E605" s="152">
        <v>0</v>
      </c>
      <c r="F605" s="374"/>
      <c r="G605" s="152">
        <v>0</v>
      </c>
      <c r="H605" s="153">
        <v>0</v>
      </c>
      <c r="I605" s="154">
        <f>SUM(B605:H605)</f>
        <v>2.3775689569424845</v>
      </c>
      <c r="J605" s="149"/>
      <c r="K605" s="203" t="s">
        <v>7</v>
      </c>
      <c r="L605" s="152">
        <v>1.0645250554477728</v>
      </c>
      <c r="M605" s="152">
        <v>0</v>
      </c>
      <c r="N605" s="152">
        <v>1.3130439014947117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2.3775689569424845</v>
      </c>
      <c r="U605" s="104" t="s">
        <v>7</v>
      </c>
      <c r="V605" s="207">
        <v>1.0645250554477728</v>
      </c>
      <c r="W605" s="207">
        <v>1.3130439014947117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2.3775689569424845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4.9625757061530207</v>
      </c>
      <c r="C606" s="160">
        <v>0</v>
      </c>
      <c r="D606" s="160">
        <v>0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4.9625757061530207</v>
      </c>
      <c r="J606" s="149"/>
      <c r="K606" s="163" t="s">
        <v>8</v>
      </c>
      <c r="L606" s="164">
        <v>4.9625757061530207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4.9625757061530207</v>
      </c>
      <c r="U606" s="109" t="s">
        <v>8</v>
      </c>
      <c r="V606" s="212">
        <v>4.9625757061530207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4.9625757061530207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1.2325384324673734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1.2325384324673734</v>
      </c>
      <c r="J607" s="149"/>
      <c r="K607" s="169" t="s">
        <v>10</v>
      </c>
      <c r="L607" s="156">
        <v>1.2325384324673734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1.2325384324673734</v>
      </c>
      <c r="U607" s="276" t="s">
        <v>10</v>
      </c>
      <c r="V607" s="207">
        <v>1.2325384324673734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1.2325384324673734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0</v>
      </c>
      <c r="U609" s="276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0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3139.4096718694504</v>
      </c>
      <c r="C610" s="160">
        <v>0</v>
      </c>
      <c r="D610" s="160">
        <v>382.26811041631333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3521.6777822857639</v>
      </c>
      <c r="J610" s="149"/>
      <c r="K610" s="163" t="s">
        <v>15</v>
      </c>
      <c r="L610" s="164">
        <v>3139.4096718694504</v>
      </c>
      <c r="M610" s="164">
        <v>0</v>
      </c>
      <c r="N610" s="164">
        <v>382.26811041631333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3521.6777822857639</v>
      </c>
      <c r="U610" s="109" t="s">
        <v>15</v>
      </c>
      <c r="V610" s="212">
        <v>3139.4096718694504</v>
      </c>
      <c r="W610" s="212">
        <v>382.26811041631333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3521.6777822857639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5094.9834646544441</v>
      </c>
      <c r="Q611" s="156">
        <v>0</v>
      </c>
      <c r="R611" s="157">
        <v>0</v>
      </c>
      <c r="S611" s="158">
        <f t="shared" si="222"/>
        <v>5094.9834646544441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5094.9834646544441</v>
      </c>
      <c r="AF611" s="210">
        <f t="shared" si="224"/>
        <v>5094.9834646544441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2233.4871848723324</v>
      </c>
      <c r="Q612" s="164">
        <v>0</v>
      </c>
      <c r="R612" s="165">
        <v>0</v>
      </c>
      <c r="S612" s="166">
        <f t="shared" si="222"/>
        <v>2233.4871848723324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2233.4871848723324</v>
      </c>
      <c r="AF612" s="214">
        <f t="shared" si="224"/>
        <v>2233.4871848723324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106.23302598048396</v>
      </c>
      <c r="C614" s="160">
        <v>0</v>
      </c>
      <c r="D614" s="160">
        <v>5.3806558065720385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111.613681787056</v>
      </c>
      <c r="J614" s="149"/>
      <c r="K614" s="163" t="s">
        <v>17</v>
      </c>
      <c r="L614" s="164">
        <v>106.23302598048396</v>
      </c>
      <c r="M614" s="164">
        <v>0</v>
      </c>
      <c r="N614" s="164">
        <v>5.3806558065720385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111.613681787056</v>
      </c>
      <c r="U614" s="109" t="s">
        <v>17</v>
      </c>
      <c r="V614" s="212">
        <v>106.23302598048396</v>
      </c>
      <c r="W614" s="212">
        <v>4.9705043163179896</v>
      </c>
      <c r="X614" s="212">
        <v>0.41015149025404912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111.613681787056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2139.1471667168535</v>
      </c>
      <c r="C615" s="156">
        <v>0</v>
      </c>
      <c r="D615" s="156">
        <v>260.67959999481025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2399.8267667116638</v>
      </c>
      <c r="J615" s="149"/>
      <c r="K615" s="169" t="s">
        <v>139</v>
      </c>
      <c r="L615" s="156">
        <v>2139.1471667168535</v>
      </c>
      <c r="M615" s="156">
        <v>0</v>
      </c>
      <c r="N615" s="156">
        <v>260.67959999481025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2399.8267667116638</v>
      </c>
      <c r="U615" s="113" t="s">
        <v>139</v>
      </c>
      <c r="V615" s="207">
        <v>2139.1471667168535</v>
      </c>
      <c r="W615" s="207">
        <v>258.68588307758733</v>
      </c>
      <c r="X615" s="207">
        <v>1.9937169172229086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2399.8267667116638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1010.117701243526</v>
      </c>
      <c r="C616" s="160">
        <v>0</v>
      </c>
      <c r="D616" s="160">
        <v>1129.6742649429807</v>
      </c>
      <c r="E616" s="160">
        <v>1489.3964671673205</v>
      </c>
      <c r="F616" s="375"/>
      <c r="G616" s="160">
        <v>622.5577550144742</v>
      </c>
      <c r="H616" s="161">
        <v>0</v>
      </c>
      <c r="I616" s="162">
        <f t="shared" si="221"/>
        <v>4251.7461883683018</v>
      </c>
      <c r="J616" s="149"/>
      <c r="K616" s="163" t="s">
        <v>25</v>
      </c>
      <c r="L616" s="164">
        <v>1010.117701243526</v>
      </c>
      <c r="M616" s="164">
        <v>0</v>
      </c>
      <c r="N616" s="164">
        <v>1129.6742649429807</v>
      </c>
      <c r="O616" s="164">
        <v>1489.3964671673205</v>
      </c>
      <c r="P616" s="164">
        <v>0</v>
      </c>
      <c r="Q616" s="164">
        <v>622.5577550144742</v>
      </c>
      <c r="R616" s="165">
        <v>0</v>
      </c>
      <c r="S616" s="166">
        <f t="shared" si="222"/>
        <v>4251.7461883683018</v>
      </c>
      <c r="U616" s="109" t="s">
        <v>25</v>
      </c>
      <c r="V616" s="212">
        <v>1010.117701243526</v>
      </c>
      <c r="W616" s="212">
        <v>736.60200215042767</v>
      </c>
      <c r="X616" s="212">
        <v>393.07226279255298</v>
      </c>
      <c r="Y616" s="212">
        <v>421.8444452030331</v>
      </c>
      <c r="Z616" s="212">
        <v>486.35157628943023</v>
      </c>
      <c r="AA616" s="212">
        <v>133.25321218809435</v>
      </c>
      <c r="AB616" s="212">
        <v>358.18491060844349</v>
      </c>
      <c r="AC616" s="212">
        <v>264.37284440603065</v>
      </c>
      <c r="AD616" s="212">
        <v>447.94723348676291</v>
      </c>
      <c r="AE616" s="212">
        <f t="shared" si="223"/>
        <v>0</v>
      </c>
      <c r="AF616" s="214">
        <f t="shared" si="224"/>
        <v>4251.7461883683018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2625.5494876297153</v>
      </c>
      <c r="C617" s="156">
        <v>0</v>
      </c>
      <c r="D617" s="156">
        <v>296.85063899095627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2922.4001266206715</v>
      </c>
      <c r="J617" s="149"/>
      <c r="K617" s="169" t="s">
        <v>24</v>
      </c>
      <c r="L617" s="156">
        <v>2625.5494876297153</v>
      </c>
      <c r="M617" s="156">
        <v>0</v>
      </c>
      <c r="N617" s="156">
        <v>296.85063899095627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2922.4001266206715</v>
      </c>
      <c r="U617" s="278" t="s">
        <v>24</v>
      </c>
      <c r="V617" s="207">
        <v>2625.5494876297153</v>
      </c>
      <c r="W617" s="207">
        <v>296.85063899095627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2922.4001266206715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2941.7685652342702</v>
      </c>
      <c r="C618" s="160">
        <v>0</v>
      </c>
      <c r="D618" s="160">
        <v>300.67014912522194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3242.4387143594922</v>
      </c>
      <c r="J618" s="149"/>
      <c r="K618" s="163" t="s">
        <v>60</v>
      </c>
      <c r="L618" s="164">
        <v>2941.7685652342702</v>
      </c>
      <c r="M618" s="164">
        <v>0</v>
      </c>
      <c r="N618" s="164">
        <v>300.67014912522194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3242.4387143594922</v>
      </c>
      <c r="U618" s="109" t="s">
        <v>60</v>
      </c>
      <c r="V618" s="212">
        <v>2941.7685652342702</v>
      </c>
      <c r="W618" s="212">
        <v>276.64244412251577</v>
      </c>
      <c r="X618" s="212">
        <v>24.027705002706195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3242.4387143594922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847.61042572258759</v>
      </c>
      <c r="C619" s="156">
        <v>0</v>
      </c>
      <c r="D619" s="156">
        <v>203.02209764729636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1050.632523369884</v>
      </c>
      <c r="J619" s="149"/>
      <c r="K619" s="169" t="s">
        <v>22</v>
      </c>
      <c r="L619" s="156">
        <v>847.61042572258759</v>
      </c>
      <c r="M619" s="156">
        <v>0</v>
      </c>
      <c r="N619" s="156">
        <v>203.02209764729636</v>
      </c>
      <c r="O619" s="156">
        <v>0</v>
      </c>
      <c r="P619" s="156">
        <v>399.50784531632155</v>
      </c>
      <c r="Q619" s="156">
        <v>0</v>
      </c>
      <c r="R619" s="157">
        <v>0</v>
      </c>
      <c r="S619" s="158">
        <f t="shared" si="222"/>
        <v>1450.1403686862054</v>
      </c>
      <c r="U619" s="278" t="s">
        <v>22</v>
      </c>
      <c r="V619" s="207">
        <v>847.61042572258759</v>
      </c>
      <c r="W619" s="207">
        <v>202.92157249763167</v>
      </c>
      <c r="X619" s="207">
        <v>0.10052514966469467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399.50784531632155</v>
      </c>
      <c r="AF619" s="210">
        <f t="shared" si="224"/>
        <v>1450.1403686862054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480.53603459275843</v>
      </c>
      <c r="C621" s="156">
        <v>0</v>
      </c>
      <c r="D621" s="156">
        <v>301.93631336022889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782.47234795298732</v>
      </c>
      <c r="J621" s="149"/>
      <c r="K621" s="171" t="s">
        <v>64</v>
      </c>
      <c r="L621" s="156">
        <v>480.53603459275843</v>
      </c>
      <c r="M621" s="156">
        <v>0</v>
      </c>
      <c r="N621" s="156">
        <v>301.93631336022889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782.47234795298732</v>
      </c>
      <c r="U621" s="279" t="s">
        <v>64</v>
      </c>
      <c r="V621" s="207">
        <v>480.53603459275843</v>
      </c>
      <c r="W621" s="207">
        <v>301.93631336022889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782.47234795298732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480.53603459275843</v>
      </c>
      <c r="C622" s="173">
        <v>0</v>
      </c>
      <c r="D622" s="173">
        <v>301.93631336022889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782.47234795298732</v>
      </c>
      <c r="J622" s="149"/>
      <c r="K622" s="176" t="s">
        <v>23</v>
      </c>
      <c r="L622" s="177">
        <v>480.53603459275843</v>
      </c>
      <c r="M622" s="177">
        <v>0</v>
      </c>
      <c r="N622" s="177">
        <v>301.93631336022889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782.47234795298732</v>
      </c>
      <c r="U622" s="280" t="s">
        <v>134</v>
      </c>
      <c r="V622" s="212">
        <v>480.53603459275843</v>
      </c>
      <c r="W622" s="212">
        <v>301.93631336022889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782.47234795298732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13297.631718183713</v>
      </c>
      <c r="C626" s="195">
        <f t="shared" ref="C626:I626" si="226">SUM(C605:C621)</f>
        <v>0</v>
      </c>
      <c r="D626" s="195">
        <f t="shared" si="226"/>
        <v>2881.7948741858745</v>
      </c>
      <c r="E626" s="195">
        <f t="shared" si="226"/>
        <v>1489.3964671673205</v>
      </c>
      <c r="F626" s="195">
        <f t="shared" si="226"/>
        <v>0</v>
      </c>
      <c r="G626" s="195">
        <f t="shared" si="226"/>
        <v>622.5577550144742</v>
      </c>
      <c r="H626" s="197">
        <f t="shared" si="226"/>
        <v>0</v>
      </c>
      <c r="I626" s="154">
        <f t="shared" si="226"/>
        <v>18291.380814551379</v>
      </c>
      <c r="J626" s="149"/>
      <c r="K626" s="196" t="s">
        <v>26</v>
      </c>
      <c r="L626" s="195">
        <f>SUM(L605:L621)</f>
        <v>13297.631718183713</v>
      </c>
      <c r="M626" s="195">
        <f t="shared" ref="M626:S626" si="227">SUM(M605:M621)</f>
        <v>0</v>
      </c>
      <c r="N626" s="195">
        <f t="shared" si="227"/>
        <v>2881.7948741858745</v>
      </c>
      <c r="O626" s="195">
        <f t="shared" si="227"/>
        <v>1489.3964671673205</v>
      </c>
      <c r="P626" s="195">
        <f t="shared" si="227"/>
        <v>7727.9784948430979</v>
      </c>
      <c r="Q626" s="195">
        <f t="shared" si="227"/>
        <v>622.5577550144742</v>
      </c>
      <c r="R626" s="197">
        <f t="shared" si="227"/>
        <v>0</v>
      </c>
      <c r="S626" s="198">
        <f t="shared" si="227"/>
        <v>26019.359309394484</v>
      </c>
      <c r="U626" s="224" t="s">
        <v>63</v>
      </c>
      <c r="V626" s="225">
        <f>SUM(V605:V621)</f>
        <v>13297.631718183713</v>
      </c>
      <c r="W626" s="225">
        <f t="shared" ref="W626:AE626" si="228">SUM(W605:W621)</f>
        <v>2462.1905128334733</v>
      </c>
      <c r="X626" s="225">
        <f t="shared" si="228"/>
        <v>419.60436135240082</v>
      </c>
      <c r="Y626" s="225">
        <f t="shared" si="228"/>
        <v>421.8444452030331</v>
      </c>
      <c r="Z626" s="225">
        <f t="shared" si="228"/>
        <v>486.35157628943023</v>
      </c>
      <c r="AA626" s="225">
        <f t="shared" si="228"/>
        <v>133.25321218809435</v>
      </c>
      <c r="AB626" s="225">
        <f t="shared" si="228"/>
        <v>358.18491060844349</v>
      </c>
      <c r="AC626" s="225">
        <f t="shared" si="228"/>
        <v>264.37284440603065</v>
      </c>
      <c r="AD626" s="225">
        <f t="shared" si="228"/>
        <v>447.94723348676291</v>
      </c>
      <c r="AE626" s="225">
        <f t="shared" si="228"/>
        <v>7727.9784948430979</v>
      </c>
      <c r="AF626" s="250">
        <f>SUM(AF605:AF621)</f>
        <v>26019.359309394484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0.7269889492216477</v>
      </c>
      <c r="C627" s="78">
        <f t="shared" ref="C627:H627" si="229">IF($I626=0,"-",C626/$I626)</f>
        <v>0</v>
      </c>
      <c r="D627" s="78">
        <f t="shared" si="229"/>
        <v>0.15754933448727471</v>
      </c>
      <c r="E627" s="78">
        <f t="shared" si="229"/>
        <v>8.1426136291605597E-2</v>
      </c>
      <c r="F627" s="78">
        <f t="shared" si="229"/>
        <v>0</v>
      </c>
      <c r="G627" s="78">
        <f t="shared" si="229"/>
        <v>3.4035579999472189E-2</v>
      </c>
      <c r="H627" s="79">
        <f t="shared" si="229"/>
        <v>0</v>
      </c>
      <c r="I627" s="80">
        <f>SUM(B627:H627)</f>
        <v>1.0000000000000002</v>
      </c>
      <c r="K627" s="55" t="s">
        <v>91</v>
      </c>
      <c r="L627" s="96">
        <f t="shared" ref="L627:R627" si="230">IF($S626=0,"-",L626/$S626)</f>
        <v>0.51106683912015094</v>
      </c>
      <c r="M627" s="96">
        <f t="shared" si="230"/>
        <v>0</v>
      </c>
      <c r="N627" s="96">
        <f t="shared" si="230"/>
        <v>0.11075579686335248</v>
      </c>
      <c r="O627" s="96">
        <f t="shared" si="230"/>
        <v>5.7241857858873674E-2</v>
      </c>
      <c r="P627" s="96">
        <f t="shared" si="230"/>
        <v>0.29700879268202635</v>
      </c>
      <c r="Q627" s="96">
        <f t="shared" si="230"/>
        <v>2.3926713475596422E-2</v>
      </c>
      <c r="R627" s="97">
        <f t="shared" si="230"/>
        <v>0</v>
      </c>
      <c r="S627" s="98">
        <f>SUM(L627:R627)</f>
        <v>0.99999999999999989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6.7613212622561879E-3</v>
      </c>
      <c r="C631" s="152">
        <v>0</v>
      </c>
      <c r="D631" s="152">
        <v>1.0150039060113246E-2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1.6911360322369434E-2</v>
      </c>
      <c r="J631" s="149"/>
      <c r="K631" s="203" t="s">
        <v>7</v>
      </c>
      <c r="L631" s="152">
        <v>6.7613212622561879E-3</v>
      </c>
      <c r="M631" s="152">
        <v>0</v>
      </c>
      <c r="N631" s="152">
        <v>1.0150039060113246E-2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1.6911360322369434E-2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0.20299438939171979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0.20299438939171979</v>
      </c>
      <c r="J632" s="149"/>
      <c r="K632" s="163" t="s">
        <v>8</v>
      </c>
      <c r="L632" s="164">
        <v>0.20299438939171979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0.20299438939171979</v>
      </c>
    </row>
    <row r="633" spans="1:85" ht="15">
      <c r="A633" s="167" t="s">
        <v>10</v>
      </c>
      <c r="B633" s="156">
        <v>2.838189586434367E-2</v>
      </c>
      <c r="C633" s="156">
        <v>0</v>
      </c>
      <c r="D633" s="156">
        <v>9.091985486376955E-5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2.8472815719207439E-2</v>
      </c>
      <c r="J633" s="149"/>
      <c r="K633" s="169" t="s">
        <v>10</v>
      </c>
      <c r="L633" s="156">
        <v>2.838189586434367E-2</v>
      </c>
      <c r="M633" s="156">
        <v>0</v>
      </c>
      <c r="N633" s="156">
        <v>9.091985486376955E-5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2.8472815719207439E-2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7.4424163713372229</v>
      </c>
      <c r="C635" s="156">
        <v>3.2166590031013818E-2</v>
      </c>
      <c r="D635" s="156">
        <v>0.59970790042601263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8.0742908617942497</v>
      </c>
      <c r="J635" s="149"/>
      <c r="K635" s="169" t="s">
        <v>16</v>
      </c>
      <c r="L635" s="156">
        <v>7.4424163713372229</v>
      </c>
      <c r="M635" s="156">
        <v>3.2166590031013818E-2</v>
      </c>
      <c r="N635" s="156">
        <v>0.59970790042601263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8.0742908617942497</v>
      </c>
    </row>
    <row r="636" spans="1:85" ht="15">
      <c r="A636" s="159" t="s">
        <v>15</v>
      </c>
      <c r="B636" s="160">
        <v>3.265300964730534</v>
      </c>
      <c r="C636" s="160">
        <v>7.3690679949426754E-2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3.3389916446799606</v>
      </c>
      <c r="J636" s="149"/>
      <c r="K636" s="163" t="s">
        <v>15</v>
      </c>
      <c r="L636" s="164">
        <v>3.265300964730534</v>
      </c>
      <c r="M636" s="164">
        <v>7.3690679949426754E-2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3.3389916446799606</v>
      </c>
    </row>
    <row r="637" spans="1:85" ht="15">
      <c r="A637" s="167" t="s">
        <v>58</v>
      </c>
      <c r="B637" s="156">
        <v>0</v>
      </c>
      <c r="C637" s="156">
        <v>0.24198746241232216</v>
      </c>
      <c r="D637" s="156">
        <v>0</v>
      </c>
      <c r="E637" s="156">
        <v>11.745021374758048</v>
      </c>
      <c r="F637" s="156">
        <v>463.84354113732292</v>
      </c>
      <c r="G637" s="156">
        <v>0</v>
      </c>
      <c r="H637" s="168">
        <v>0</v>
      </c>
      <c r="I637" s="154">
        <f t="shared" si="231"/>
        <v>475.83054997449329</v>
      </c>
      <c r="J637" s="149"/>
      <c r="K637" s="169" t="s">
        <v>58</v>
      </c>
      <c r="L637" s="156">
        <v>0</v>
      </c>
      <c r="M637" s="156">
        <v>0.24198746241232216</v>
      </c>
      <c r="N637" s="156">
        <v>0</v>
      </c>
      <c r="O637" s="156">
        <v>11.745021374758048</v>
      </c>
      <c r="P637" s="156">
        <v>463.84354113732292</v>
      </c>
      <c r="Q637" s="156">
        <v>0</v>
      </c>
      <c r="R637" s="157">
        <v>0</v>
      </c>
      <c r="S637" s="158">
        <f t="shared" si="232"/>
        <v>475.83054997449329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9.181233487843123</v>
      </c>
      <c r="F638" s="160">
        <v>0</v>
      </c>
      <c r="G638" s="160">
        <v>0</v>
      </c>
      <c r="H638" s="161">
        <v>0</v>
      </c>
      <c r="I638" s="162">
        <f t="shared" si="231"/>
        <v>9.181233487843123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9.181233487843123</v>
      </c>
      <c r="P638" s="164">
        <v>0</v>
      </c>
      <c r="Q638" s="164">
        <v>0</v>
      </c>
      <c r="R638" s="165">
        <v>0</v>
      </c>
      <c r="S638" s="166">
        <f t="shared" si="232"/>
        <v>9.181233487843123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11.041433835756715</v>
      </c>
      <c r="C640" s="160">
        <v>0</v>
      </c>
      <c r="D640" s="160">
        <v>5.3454140613122453E-2</v>
      </c>
      <c r="E640" s="160">
        <v>0.32525311660024359</v>
      </c>
      <c r="F640" s="160">
        <v>0</v>
      </c>
      <c r="G640" s="160">
        <v>0</v>
      </c>
      <c r="H640" s="161">
        <v>0</v>
      </c>
      <c r="I640" s="162">
        <f t="shared" si="231"/>
        <v>11.420141092970082</v>
      </c>
      <c r="J640" s="149"/>
      <c r="K640" s="163" t="s">
        <v>17</v>
      </c>
      <c r="L640" s="164">
        <v>11.041433835756715</v>
      </c>
      <c r="M640" s="164">
        <v>0</v>
      </c>
      <c r="N640" s="164">
        <v>5.3454140613122453E-2</v>
      </c>
      <c r="O640" s="164">
        <v>0.32525311660024359</v>
      </c>
      <c r="P640" s="164">
        <v>0</v>
      </c>
      <c r="Q640" s="164">
        <v>0</v>
      </c>
      <c r="R640" s="165">
        <v>0</v>
      </c>
      <c r="S640" s="166">
        <f t="shared" si="232"/>
        <v>11.420141092970082</v>
      </c>
    </row>
    <row r="641" spans="1:70" ht="15">
      <c r="A641" s="167" t="s">
        <v>139</v>
      </c>
      <c r="B641" s="156">
        <v>31.18747522362214</v>
      </c>
      <c r="C641" s="156">
        <v>0</v>
      </c>
      <c r="D641" s="156">
        <v>8.060600604771011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39.248075828393155</v>
      </c>
      <c r="J641" s="149"/>
      <c r="K641" s="169" t="s">
        <v>139</v>
      </c>
      <c r="L641" s="156">
        <v>31.18747522362214</v>
      </c>
      <c r="M641" s="156">
        <v>0</v>
      </c>
      <c r="N641" s="156">
        <v>8.060600604771011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39.248075828393155</v>
      </c>
    </row>
    <row r="642" spans="1:70" ht="15">
      <c r="A642" s="159" t="s">
        <v>25</v>
      </c>
      <c r="B642" s="160">
        <v>80.885502006455752</v>
      </c>
      <c r="C642" s="160">
        <v>0.10509643095476116</v>
      </c>
      <c r="D642" s="160">
        <v>1.6730600875923347</v>
      </c>
      <c r="E642" s="160">
        <v>134.40637694672623</v>
      </c>
      <c r="F642" s="160">
        <v>0</v>
      </c>
      <c r="G642" s="160">
        <v>45.324552497230329</v>
      </c>
      <c r="H642" s="161">
        <v>0.63590307160889381</v>
      </c>
      <c r="I642" s="162">
        <f t="shared" si="231"/>
        <v>263.03049104056828</v>
      </c>
      <c r="J642" s="149"/>
      <c r="K642" s="163" t="s">
        <v>25</v>
      </c>
      <c r="L642" s="164">
        <v>80.885502006455752</v>
      </c>
      <c r="M642" s="164">
        <v>0.10509643095476116</v>
      </c>
      <c r="N642" s="164">
        <v>1.6730600875923347</v>
      </c>
      <c r="O642" s="164">
        <v>134.40637694672623</v>
      </c>
      <c r="P642" s="164">
        <v>0</v>
      </c>
      <c r="Q642" s="164">
        <v>45.324552497230329</v>
      </c>
      <c r="R642" s="165">
        <v>0.63590307160889381</v>
      </c>
      <c r="S642" s="166">
        <f t="shared" si="232"/>
        <v>263.03049104056828</v>
      </c>
    </row>
    <row r="643" spans="1:70" ht="15">
      <c r="A643" s="167" t="s">
        <v>24</v>
      </c>
      <c r="B643" s="156">
        <v>41.311468788341216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41.311468788341216</v>
      </c>
      <c r="J643" s="149"/>
      <c r="K643" s="169" t="s">
        <v>24</v>
      </c>
      <c r="L643" s="156">
        <v>41.311468788341216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41.311468788341216</v>
      </c>
    </row>
    <row r="644" spans="1:70" ht="15">
      <c r="A644" s="159" t="s">
        <v>60</v>
      </c>
      <c r="B644" s="160">
        <v>126.58801789406589</v>
      </c>
      <c r="C644" s="160">
        <v>5.7340075744996328</v>
      </c>
      <c r="D644" s="160">
        <v>72.080179066813812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204.40220453537933</v>
      </c>
      <c r="J644" s="149"/>
      <c r="K644" s="163" t="s">
        <v>60</v>
      </c>
      <c r="L644" s="164">
        <v>126.58801789406589</v>
      </c>
      <c r="M644" s="164">
        <v>5.7340075744996328</v>
      </c>
      <c r="N644" s="164">
        <v>72.080179066813812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204.40220453537933</v>
      </c>
    </row>
    <row r="645" spans="1:70" ht="15">
      <c r="A645" s="167" t="s">
        <v>22</v>
      </c>
      <c r="B645" s="156">
        <v>211.64512410708335</v>
      </c>
      <c r="C645" s="156">
        <v>0</v>
      </c>
      <c r="D645" s="156">
        <v>0</v>
      </c>
      <c r="E645" s="156">
        <v>0.85366776596652183</v>
      </c>
      <c r="F645" s="156">
        <v>34.414505702644455</v>
      </c>
      <c r="G645" s="156">
        <v>0</v>
      </c>
      <c r="H645" s="168">
        <v>0</v>
      </c>
      <c r="I645" s="154">
        <f t="shared" si="231"/>
        <v>246.91329757569432</v>
      </c>
      <c r="J645" s="149"/>
      <c r="K645" s="169" t="s">
        <v>22</v>
      </c>
      <c r="L645" s="156">
        <v>211.64512410708335</v>
      </c>
      <c r="M645" s="156">
        <v>0</v>
      </c>
      <c r="N645" s="156">
        <v>0</v>
      </c>
      <c r="O645" s="156">
        <v>0.85366776596652183</v>
      </c>
      <c r="P645" s="156">
        <v>34.414505702644455</v>
      </c>
      <c r="Q645" s="156">
        <v>0</v>
      </c>
      <c r="R645" s="157">
        <v>0</v>
      </c>
      <c r="S645" s="158">
        <f t="shared" si="232"/>
        <v>246.91329757569432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11.994679471581694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11.994679471581694</v>
      </c>
      <c r="J647" s="149"/>
      <c r="K647" s="171" t="s">
        <v>64</v>
      </c>
      <c r="L647" s="156">
        <v>11.994679471581694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11.994679471581694</v>
      </c>
    </row>
    <row r="648" spans="1:70">
      <c r="A648" s="172" t="s">
        <v>23</v>
      </c>
      <c r="B648" s="173">
        <v>11.994679471581694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11.994679471581694</v>
      </c>
      <c r="J648" s="149"/>
      <c r="K648" s="176" t="s">
        <v>23</v>
      </c>
      <c r="L648" s="177">
        <v>11.994679471581694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11.994679471581694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525.59955626949284</v>
      </c>
      <c r="C652" s="195">
        <f t="shared" ref="C652:I652" si="233">SUM(C631:C647)</f>
        <v>6.1869487378471568</v>
      </c>
      <c r="D652" s="195">
        <f t="shared" si="233"/>
        <v>82.477242759131272</v>
      </c>
      <c r="E652" s="195">
        <f t="shared" si="233"/>
        <v>156.51155269189417</v>
      </c>
      <c r="F652" s="195">
        <f t="shared" si="233"/>
        <v>498.25804683996739</v>
      </c>
      <c r="G652" s="195">
        <f t="shared" si="233"/>
        <v>45.324552497230329</v>
      </c>
      <c r="H652" s="197">
        <f t="shared" si="233"/>
        <v>0.63590307160889381</v>
      </c>
      <c r="I652" s="154">
        <f t="shared" si="233"/>
        <v>1314.993802867172</v>
      </c>
      <c r="J652" s="149"/>
      <c r="K652" s="196" t="s">
        <v>26</v>
      </c>
      <c r="L652" s="195">
        <f>SUM(L631:L647)</f>
        <v>525.59955626949284</v>
      </c>
      <c r="M652" s="195">
        <f t="shared" ref="M652:S652" si="234">SUM(M631:M647)</f>
        <v>6.1869487378471568</v>
      </c>
      <c r="N652" s="195">
        <f t="shared" si="234"/>
        <v>82.477242759131272</v>
      </c>
      <c r="O652" s="195">
        <f t="shared" si="234"/>
        <v>156.51155269189417</v>
      </c>
      <c r="P652" s="195">
        <f t="shared" si="234"/>
        <v>498.25804683996739</v>
      </c>
      <c r="Q652" s="195">
        <f t="shared" si="234"/>
        <v>45.324552497230329</v>
      </c>
      <c r="R652" s="197">
        <f t="shared" si="234"/>
        <v>0.63590307160889381</v>
      </c>
      <c r="S652" s="198">
        <f t="shared" si="234"/>
        <v>1314.993802867172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0.39969736368604303</v>
      </c>
      <c r="C653" s="78">
        <f t="shared" ref="C653:H653" si="235">IF($I652=0,"-",C652/$I652)</f>
        <v>4.704926155817103E-3</v>
      </c>
      <c r="D653" s="78">
        <f t="shared" si="235"/>
        <v>6.2720632279255187E-2</v>
      </c>
      <c r="E653" s="78">
        <f t="shared" si="235"/>
        <v>0.11902075306411422</v>
      </c>
      <c r="F653" s="78">
        <f t="shared" si="235"/>
        <v>0.37890524332022013</v>
      </c>
      <c r="G653" s="78">
        <f t="shared" si="235"/>
        <v>3.4467502735302684E-2</v>
      </c>
      <c r="H653" s="79">
        <f t="shared" si="235"/>
        <v>4.8357875924767886E-4</v>
      </c>
      <c r="I653" s="80">
        <f>SUM(B653:H653)</f>
        <v>0.99999999999999989</v>
      </c>
      <c r="K653" s="55" t="s">
        <v>91</v>
      </c>
      <c r="L653" s="96">
        <f t="shared" ref="L653:R653" si="236">IF($S652=0,"-",L652/$S652)</f>
        <v>0.39969736368604303</v>
      </c>
      <c r="M653" s="96">
        <f t="shared" si="236"/>
        <v>4.704926155817103E-3</v>
      </c>
      <c r="N653" s="96">
        <f t="shared" si="236"/>
        <v>6.2720632279255187E-2</v>
      </c>
      <c r="O653" s="96">
        <f t="shared" si="236"/>
        <v>0.11902075306411422</v>
      </c>
      <c r="P653" s="96">
        <f t="shared" si="236"/>
        <v>0.37890524332022013</v>
      </c>
      <c r="Q653" s="96">
        <f t="shared" si="236"/>
        <v>3.4467502735302684E-2</v>
      </c>
      <c r="R653" s="97">
        <f t="shared" si="236"/>
        <v>4.8357875924767886E-4</v>
      </c>
      <c r="S653" s="98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335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149</v>
      </c>
      <c r="B1" s="340"/>
      <c r="C1" s="340"/>
      <c r="D1" s="340"/>
      <c r="E1" s="340"/>
      <c r="F1" s="340"/>
      <c r="G1" s="340"/>
      <c r="H1" s="340"/>
      <c r="I1" s="341"/>
      <c r="K1" s="348" t="s">
        <v>150</v>
      </c>
      <c r="L1" s="349"/>
      <c r="M1" s="349"/>
      <c r="N1" s="349"/>
      <c r="O1" s="349"/>
      <c r="P1" s="349"/>
      <c r="Q1" s="349"/>
      <c r="R1" s="349"/>
      <c r="S1" s="350"/>
      <c r="U1" s="357" t="s">
        <v>151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2.5359348787716933</v>
      </c>
      <c r="C7" s="57">
        <f t="shared" ref="C7:E7" si="0">C33+C85</f>
        <v>0</v>
      </c>
      <c r="D7" s="57">
        <f t="shared" si="0"/>
        <v>1.8459688947928174</v>
      </c>
      <c r="E7" s="57">
        <f t="shared" si="0"/>
        <v>0</v>
      </c>
      <c r="F7" s="152">
        <f>F59+F85</f>
        <v>5.5118888426460996E-2</v>
      </c>
      <c r="G7" s="57">
        <f t="shared" ref="G7:H22" si="1">G33+G85</f>
        <v>0</v>
      </c>
      <c r="H7" s="57">
        <f t="shared" si="1"/>
        <v>0</v>
      </c>
      <c r="I7" s="154">
        <f>SUM(B7:H7)</f>
        <v>4.4370226619909712</v>
      </c>
      <c r="J7" s="149"/>
      <c r="K7" s="155" t="s">
        <v>7</v>
      </c>
      <c r="L7" s="57">
        <f>L33+L85</f>
        <v>2.5359348787716933</v>
      </c>
      <c r="M7" s="57">
        <f t="shared" ref="M7:O7" si="2">M33+M85</f>
        <v>0</v>
      </c>
      <c r="N7" s="57">
        <f t="shared" si="2"/>
        <v>1.8459688947928174</v>
      </c>
      <c r="O7" s="57">
        <f t="shared" si="2"/>
        <v>0</v>
      </c>
      <c r="P7" s="63">
        <f>P59+P85+P33</f>
        <v>5.5118888426460996E-2</v>
      </c>
      <c r="Q7" s="57">
        <f t="shared" ref="Q7:R22" si="3">Q33+Q85</f>
        <v>0</v>
      </c>
      <c r="R7" s="57">
        <f t="shared" si="3"/>
        <v>0</v>
      </c>
      <c r="S7" s="158">
        <f>SUM(L7:R7)</f>
        <v>4.4370226619909712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42.91557987405524</v>
      </c>
      <c r="C8" s="60">
        <f t="shared" si="4"/>
        <v>0</v>
      </c>
      <c r="D8" s="60">
        <f t="shared" si="4"/>
        <v>416.03537278432452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458.95095265837978</v>
      </c>
      <c r="J8" s="149"/>
      <c r="K8" s="163" t="s">
        <v>8</v>
      </c>
      <c r="L8" s="85">
        <f t="shared" ref="L8:O23" si="7">L34+L86</f>
        <v>42.91557987405524</v>
      </c>
      <c r="M8" s="85">
        <f t="shared" si="7"/>
        <v>0</v>
      </c>
      <c r="N8" s="85">
        <f t="shared" si="7"/>
        <v>416.03537278432452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458.95095265837978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1.492826640946503</v>
      </c>
      <c r="C9" s="63">
        <f t="shared" si="4"/>
        <v>0</v>
      </c>
      <c r="D9" s="63">
        <f t="shared" si="4"/>
        <v>4.7161874357531516E-3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1.4975428283822561</v>
      </c>
      <c r="J9" s="149"/>
      <c r="K9" s="155" t="s">
        <v>10</v>
      </c>
      <c r="L9" s="63">
        <f t="shared" si="7"/>
        <v>1.492826640946503</v>
      </c>
      <c r="M9" s="63">
        <f t="shared" si="7"/>
        <v>0</v>
      </c>
      <c r="N9" s="63">
        <f t="shared" si="7"/>
        <v>4.7161874357531516E-3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1.4975428283822561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8.3863410620880003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8.3863410620880003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8.3863410620880003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8.3863410620880003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359.06104776656889</v>
      </c>
      <c r="C11" s="63">
        <f t="shared" si="4"/>
        <v>46.199149190077875</v>
      </c>
      <c r="D11" s="63">
        <f t="shared" si="4"/>
        <v>126.72599419982323</v>
      </c>
      <c r="E11" s="63">
        <f t="shared" si="4"/>
        <v>5.1723304705284585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537.15852162699844</v>
      </c>
      <c r="J11" s="149"/>
      <c r="K11" s="155" t="s">
        <v>16</v>
      </c>
      <c r="L11" s="63">
        <f t="shared" si="7"/>
        <v>359.06104776656889</v>
      </c>
      <c r="M11" s="63">
        <f t="shared" si="7"/>
        <v>46.199149190077875</v>
      </c>
      <c r="N11" s="63">
        <f t="shared" si="7"/>
        <v>126.72599419982323</v>
      </c>
      <c r="O11" s="63">
        <f t="shared" si="7"/>
        <v>5.1723304705284585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537.15852162699844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3421.1613246201023</v>
      </c>
      <c r="C12" s="60">
        <f t="shared" si="4"/>
        <v>5.9638740461014041</v>
      </c>
      <c r="D12" s="60">
        <f t="shared" si="4"/>
        <v>383.59563043569437</v>
      </c>
      <c r="E12" s="60">
        <f t="shared" si="4"/>
        <v>0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3810.7208291018978</v>
      </c>
      <c r="J12" s="149"/>
      <c r="K12" s="163" t="s">
        <v>15</v>
      </c>
      <c r="L12" s="85">
        <f t="shared" si="7"/>
        <v>3421.1613246201023</v>
      </c>
      <c r="M12" s="85">
        <f t="shared" si="7"/>
        <v>5.9638740461014041</v>
      </c>
      <c r="N12" s="85">
        <f t="shared" si="7"/>
        <v>383.59563043569437</v>
      </c>
      <c r="O12" s="85">
        <f t="shared" si="7"/>
        <v>0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3810.7208291018978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0.24024747763169149</v>
      </c>
      <c r="D13" s="63">
        <f t="shared" si="4"/>
        <v>0.31212565457672731</v>
      </c>
      <c r="E13" s="63">
        <f t="shared" si="4"/>
        <v>594.80187318913306</v>
      </c>
      <c r="F13" s="156">
        <f t="shared" si="5"/>
        <v>16630.510989018629</v>
      </c>
      <c r="G13" s="63">
        <f t="shared" si="1"/>
        <v>0</v>
      </c>
      <c r="H13" s="63">
        <f t="shared" si="1"/>
        <v>0</v>
      </c>
      <c r="I13" s="154">
        <f t="shared" si="6"/>
        <v>17225.86523533997</v>
      </c>
      <c r="J13" s="149"/>
      <c r="K13" s="169" t="s">
        <v>58</v>
      </c>
      <c r="L13" s="63">
        <f t="shared" si="7"/>
        <v>0</v>
      </c>
      <c r="M13" s="63">
        <f t="shared" si="7"/>
        <v>0.24024747763169149</v>
      </c>
      <c r="N13" s="63">
        <f t="shared" si="7"/>
        <v>0.31212565457672731</v>
      </c>
      <c r="O13" s="63">
        <f t="shared" si="7"/>
        <v>594.80187318913306</v>
      </c>
      <c r="P13" s="63">
        <f t="shared" si="8"/>
        <v>16630.510989018632</v>
      </c>
      <c r="Q13" s="63">
        <f t="shared" si="3"/>
        <v>0</v>
      </c>
      <c r="R13" s="63">
        <f t="shared" si="3"/>
        <v>0</v>
      </c>
      <c r="S13" s="158">
        <f t="shared" si="9"/>
        <v>17225.865235339974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0</v>
      </c>
      <c r="D14" s="60">
        <f t="shared" si="4"/>
        <v>0.10651459582435732</v>
      </c>
      <c r="E14" s="60">
        <f t="shared" si="4"/>
        <v>20.388886825237009</v>
      </c>
      <c r="F14" s="160">
        <f t="shared" si="5"/>
        <v>3890.4336036474965</v>
      </c>
      <c r="G14" s="60">
        <f t="shared" si="1"/>
        <v>0</v>
      </c>
      <c r="H14" s="60">
        <f t="shared" si="1"/>
        <v>0</v>
      </c>
      <c r="I14" s="162">
        <f t="shared" si="6"/>
        <v>3910.9290050685577</v>
      </c>
      <c r="J14" s="149"/>
      <c r="K14" s="163" t="s">
        <v>12</v>
      </c>
      <c r="L14" s="85">
        <f t="shared" si="7"/>
        <v>0</v>
      </c>
      <c r="M14" s="85">
        <f t="shared" si="7"/>
        <v>0</v>
      </c>
      <c r="N14" s="85">
        <f t="shared" si="7"/>
        <v>0.10651459582435732</v>
      </c>
      <c r="O14" s="85">
        <f t="shared" si="7"/>
        <v>20.388886825237009</v>
      </c>
      <c r="P14" s="85">
        <f t="shared" si="8"/>
        <v>3890.4336036474956</v>
      </c>
      <c r="Q14" s="85">
        <f t="shared" si="3"/>
        <v>0</v>
      </c>
      <c r="R14" s="85">
        <f t="shared" si="3"/>
        <v>0</v>
      </c>
      <c r="S14" s="166">
        <f t="shared" si="9"/>
        <v>3910.9290050685568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2141.4487441585179</v>
      </c>
      <c r="G15" s="63">
        <f t="shared" si="1"/>
        <v>0</v>
      </c>
      <c r="H15" s="63">
        <f t="shared" si="1"/>
        <v>0</v>
      </c>
      <c r="I15" s="154">
        <f t="shared" si="6"/>
        <v>2141.4487441585179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0</v>
      </c>
      <c r="O15" s="63">
        <f t="shared" si="7"/>
        <v>0</v>
      </c>
      <c r="P15" s="63">
        <f t="shared" si="8"/>
        <v>2141.4487441585179</v>
      </c>
      <c r="Q15" s="63">
        <f t="shared" si="3"/>
        <v>0</v>
      </c>
      <c r="R15" s="63">
        <f t="shared" si="3"/>
        <v>0</v>
      </c>
      <c r="S15" s="158">
        <f t="shared" si="9"/>
        <v>2141.4487441585179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48.45534859906742</v>
      </c>
      <c r="C16" s="60">
        <f t="shared" si="4"/>
        <v>0.15050510092926331</v>
      </c>
      <c r="D16" s="60">
        <f t="shared" si="4"/>
        <v>43.279404683951746</v>
      </c>
      <c r="E16" s="60">
        <f t="shared" si="4"/>
        <v>2.721986307326544</v>
      </c>
      <c r="F16" s="160">
        <f t="shared" si="5"/>
        <v>7.9105222701182374</v>
      </c>
      <c r="G16" s="60">
        <f t="shared" si="1"/>
        <v>0</v>
      </c>
      <c r="H16" s="60">
        <f t="shared" si="1"/>
        <v>0</v>
      </c>
      <c r="I16" s="162">
        <f t="shared" si="6"/>
        <v>102.51776696139322</v>
      </c>
      <c r="J16" s="149"/>
      <c r="K16" s="163" t="s">
        <v>17</v>
      </c>
      <c r="L16" s="85">
        <f t="shared" si="7"/>
        <v>48.45534859906742</v>
      </c>
      <c r="M16" s="85">
        <f t="shared" si="7"/>
        <v>0.15050510092926331</v>
      </c>
      <c r="N16" s="85">
        <f t="shared" si="7"/>
        <v>43.279404683951746</v>
      </c>
      <c r="O16" s="85">
        <f t="shared" si="7"/>
        <v>2.721986307326544</v>
      </c>
      <c r="P16" s="85">
        <f t="shared" si="8"/>
        <v>7.9105222701182374</v>
      </c>
      <c r="Q16" s="85">
        <f t="shared" si="3"/>
        <v>0</v>
      </c>
      <c r="R16" s="85">
        <f t="shared" si="3"/>
        <v>0</v>
      </c>
      <c r="S16" s="166">
        <f t="shared" si="9"/>
        <v>102.51776696139322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3504.1293887165011</v>
      </c>
      <c r="C17" s="63">
        <f t="shared" si="4"/>
        <v>913.56985946076725</v>
      </c>
      <c r="D17" s="63">
        <f t="shared" si="4"/>
        <v>1384.7932282160784</v>
      </c>
      <c r="E17" s="63">
        <f t="shared" si="4"/>
        <v>39.962651538547966</v>
      </c>
      <c r="F17" s="156">
        <f t="shared" si="5"/>
        <v>81.742890082191792</v>
      </c>
      <c r="G17" s="63">
        <f t="shared" si="1"/>
        <v>0.23060979720710137</v>
      </c>
      <c r="H17" s="63">
        <f t="shared" si="1"/>
        <v>0</v>
      </c>
      <c r="I17" s="154">
        <f t="shared" si="6"/>
        <v>5924.4286278112932</v>
      </c>
      <c r="J17" s="149"/>
      <c r="K17" s="169" t="s">
        <v>139</v>
      </c>
      <c r="L17" s="63">
        <f t="shared" si="7"/>
        <v>3504.1293887165011</v>
      </c>
      <c r="M17" s="63">
        <f t="shared" si="7"/>
        <v>913.56985946076725</v>
      </c>
      <c r="N17" s="63">
        <f t="shared" si="7"/>
        <v>1384.7932282160784</v>
      </c>
      <c r="O17" s="63">
        <f t="shared" si="7"/>
        <v>39.962651538547966</v>
      </c>
      <c r="P17" s="63">
        <f t="shared" si="8"/>
        <v>81.742890082191778</v>
      </c>
      <c r="Q17" s="63">
        <f t="shared" si="3"/>
        <v>0.23060979720710137</v>
      </c>
      <c r="R17" s="63">
        <f t="shared" si="3"/>
        <v>0</v>
      </c>
      <c r="S17" s="158">
        <f t="shared" si="9"/>
        <v>5924.4286278112932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1774.0373365041269</v>
      </c>
      <c r="C18" s="60">
        <f t="shared" si="4"/>
        <v>226.54214997256517</v>
      </c>
      <c r="D18" s="60">
        <f t="shared" si="4"/>
        <v>2503.1259447763236</v>
      </c>
      <c r="E18" s="60">
        <f t="shared" si="4"/>
        <v>5651.3768371631686</v>
      </c>
      <c r="F18" s="160">
        <f t="shared" si="5"/>
        <v>955.17349111719341</v>
      </c>
      <c r="G18" s="60">
        <f t="shared" si="1"/>
        <v>1643.8487372824322</v>
      </c>
      <c r="H18" s="60">
        <f t="shared" si="1"/>
        <v>24.711775783603439</v>
      </c>
      <c r="I18" s="162">
        <f t="shared" si="6"/>
        <v>12778.816272599413</v>
      </c>
      <c r="J18" s="149"/>
      <c r="K18" s="163" t="s">
        <v>25</v>
      </c>
      <c r="L18" s="85">
        <f t="shared" si="7"/>
        <v>1774.0373365041269</v>
      </c>
      <c r="M18" s="85">
        <f t="shared" si="7"/>
        <v>226.54214997256517</v>
      </c>
      <c r="N18" s="85">
        <f t="shared" si="7"/>
        <v>2503.1259447763236</v>
      </c>
      <c r="O18" s="85">
        <f t="shared" si="7"/>
        <v>5651.3768371631686</v>
      </c>
      <c r="P18" s="85">
        <f t="shared" si="8"/>
        <v>955.17349111719341</v>
      </c>
      <c r="Q18" s="85">
        <f t="shared" si="3"/>
        <v>1643.8487372824322</v>
      </c>
      <c r="R18" s="85">
        <f t="shared" si="3"/>
        <v>24.711775783603439</v>
      </c>
      <c r="S18" s="166">
        <f t="shared" si="9"/>
        <v>12778.816272599413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4420.1715105282237</v>
      </c>
      <c r="C19" s="63">
        <f t="shared" si="4"/>
        <v>34.457065900339103</v>
      </c>
      <c r="D19" s="63">
        <f t="shared" si="4"/>
        <v>523.27706237484313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4977.905638803406</v>
      </c>
      <c r="J19" s="149"/>
      <c r="K19" s="169" t="s">
        <v>24</v>
      </c>
      <c r="L19" s="63">
        <f t="shared" si="7"/>
        <v>4420.1715105282237</v>
      </c>
      <c r="M19" s="63">
        <f t="shared" si="7"/>
        <v>34.457065900339103</v>
      </c>
      <c r="N19" s="63">
        <f t="shared" si="7"/>
        <v>523.27706237484313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4977.905638803406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3777.8799663350983</v>
      </c>
      <c r="C20" s="60">
        <f t="shared" si="4"/>
        <v>6.9338415245608047</v>
      </c>
      <c r="D20" s="60">
        <f t="shared" si="4"/>
        <v>388.70840831858629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4173.5222161782449</v>
      </c>
      <c r="J20" s="149"/>
      <c r="K20" s="163" t="s">
        <v>60</v>
      </c>
      <c r="L20" s="85">
        <f t="shared" si="7"/>
        <v>3777.8799663350983</v>
      </c>
      <c r="M20" s="85">
        <f t="shared" si="7"/>
        <v>6.9338415245608047</v>
      </c>
      <c r="N20" s="85">
        <f t="shared" si="7"/>
        <v>388.70840831858629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4173.5222161782449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1483.1617773332168</v>
      </c>
      <c r="C21" s="63">
        <f t="shared" si="4"/>
        <v>3471.2538513225545</v>
      </c>
      <c r="D21" s="63">
        <f t="shared" si="4"/>
        <v>2445.4628181702456</v>
      </c>
      <c r="E21" s="63">
        <f t="shared" si="4"/>
        <v>24.882877941472088</v>
      </c>
      <c r="F21" s="156">
        <f t="shared" si="5"/>
        <v>1512.7787360449688</v>
      </c>
      <c r="G21" s="63">
        <f t="shared" si="1"/>
        <v>0</v>
      </c>
      <c r="H21" s="63">
        <f t="shared" si="1"/>
        <v>0</v>
      </c>
      <c r="I21" s="154">
        <f t="shared" si="6"/>
        <v>8937.5400608124583</v>
      </c>
      <c r="J21" s="149"/>
      <c r="K21" s="169" t="s">
        <v>22</v>
      </c>
      <c r="L21" s="63">
        <f t="shared" si="7"/>
        <v>1483.1617773332168</v>
      </c>
      <c r="M21" s="63">
        <f t="shared" si="7"/>
        <v>3471.2538513225545</v>
      </c>
      <c r="N21" s="63">
        <f t="shared" si="7"/>
        <v>2445.4628181702456</v>
      </c>
      <c r="O21" s="63">
        <f t="shared" si="7"/>
        <v>24.882877941472088</v>
      </c>
      <c r="P21" s="63">
        <f t="shared" si="8"/>
        <v>1512.7787360449688</v>
      </c>
      <c r="Q21" s="63">
        <f t="shared" si="3"/>
        <v>0</v>
      </c>
      <c r="R21" s="63">
        <f t="shared" si="3"/>
        <v>0</v>
      </c>
      <c r="S21" s="158">
        <f t="shared" si="9"/>
        <v>8937.5400608124583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18.424046923927829</v>
      </c>
      <c r="C22" s="60">
        <f t="shared" si="4"/>
        <v>3.6003963705304686E-4</v>
      </c>
      <c r="D22" s="60">
        <f t="shared" si="4"/>
        <v>699.22814853758746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717.65255550115239</v>
      </c>
      <c r="J22" s="149"/>
      <c r="K22" s="163" t="s">
        <v>21</v>
      </c>
      <c r="L22" s="85">
        <f t="shared" si="7"/>
        <v>18.424046923927829</v>
      </c>
      <c r="M22" s="85">
        <f t="shared" si="7"/>
        <v>3.6003963705304686E-4</v>
      </c>
      <c r="N22" s="85">
        <f t="shared" si="7"/>
        <v>699.22814853758746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717.65255550115239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835.96471842374865</v>
      </c>
      <c r="C23" s="63">
        <f t="shared" si="4"/>
        <v>0</v>
      </c>
      <c r="D23" s="63">
        <f t="shared" si="4"/>
        <v>329.71402808998039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1165.678746513729</v>
      </c>
      <c r="J23" s="149"/>
      <c r="K23" s="171" t="s">
        <v>64</v>
      </c>
      <c r="L23" s="63">
        <f t="shared" si="7"/>
        <v>835.96471842374865</v>
      </c>
      <c r="M23" s="63">
        <f t="shared" si="7"/>
        <v>0</v>
      </c>
      <c r="N23" s="63">
        <f t="shared" si="7"/>
        <v>329.71402808998039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1165.678746513729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835.96471842374865</v>
      </c>
      <c r="C24" s="65">
        <f t="shared" si="13"/>
        <v>0</v>
      </c>
      <c r="D24" s="65">
        <f t="shared" si="13"/>
        <v>329.71402808998039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1165.678746513729</v>
      </c>
      <c r="J24" s="149"/>
      <c r="K24" s="176" t="s">
        <v>23</v>
      </c>
      <c r="L24" s="88">
        <f t="shared" ref="L24:O27" si="14">L50+L102</f>
        <v>835.96471842374865</v>
      </c>
      <c r="M24" s="88">
        <f t="shared" si="14"/>
        <v>0</v>
      </c>
      <c r="N24" s="88">
        <f t="shared" si="14"/>
        <v>329.71402808998039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1165.678746513729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19689.390807144355</v>
      </c>
      <c r="C28" s="195">
        <f t="shared" ref="C28:I28" si="15">SUM(C7:C23)</f>
        <v>4705.3109040351637</v>
      </c>
      <c r="D28" s="195">
        <f t="shared" si="15"/>
        <v>9254.6017069821555</v>
      </c>
      <c r="E28" s="195">
        <f t="shared" si="15"/>
        <v>6339.307443435413</v>
      </c>
      <c r="F28" s="195">
        <f t="shared" si="15"/>
        <v>25220.054095227544</v>
      </c>
      <c r="G28" s="195">
        <f t="shared" si="15"/>
        <v>1644.0793470796393</v>
      </c>
      <c r="H28" s="195">
        <f t="shared" si="15"/>
        <v>24.711775783603439</v>
      </c>
      <c r="I28" s="195">
        <f t="shared" si="15"/>
        <v>66877.456079687865</v>
      </c>
      <c r="J28" s="237"/>
      <c r="K28" s="196" t="s">
        <v>26</v>
      </c>
      <c r="L28" s="195">
        <f>SUM(L7:L23)</f>
        <v>19689.390807144355</v>
      </c>
      <c r="M28" s="195">
        <f t="shared" ref="M28:S28" si="16">SUM(M7:M23)</f>
        <v>4705.3109040351637</v>
      </c>
      <c r="N28" s="195">
        <f t="shared" si="16"/>
        <v>9254.6017069821555</v>
      </c>
      <c r="O28" s="195">
        <f t="shared" si="16"/>
        <v>6339.307443435413</v>
      </c>
      <c r="P28" s="195">
        <f t="shared" si="16"/>
        <v>25220.054095227544</v>
      </c>
      <c r="Q28" s="195">
        <f t="shared" si="16"/>
        <v>1644.0793470796393</v>
      </c>
      <c r="R28" s="195">
        <f t="shared" si="16"/>
        <v>24.711775783603439</v>
      </c>
      <c r="S28" s="195">
        <f t="shared" si="16"/>
        <v>66877.45607968788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0.29440998448989225</v>
      </c>
      <c r="C29" s="76">
        <f t="shared" ref="C29:H29" si="17">IF($I28=0,"-",C28/$I28)</f>
        <v>7.035720525057873E-2</v>
      </c>
      <c r="D29" s="76">
        <f t="shared" si="17"/>
        <v>0.13838148532376635</v>
      </c>
      <c r="E29" s="76">
        <f t="shared" si="17"/>
        <v>9.4789901037530613E-2</v>
      </c>
      <c r="F29" s="76">
        <f t="shared" si="17"/>
        <v>0.37710845438224472</v>
      </c>
      <c r="G29" s="76">
        <f t="shared" si="17"/>
        <v>2.4583461205830492E-2</v>
      </c>
      <c r="H29" s="76">
        <f t="shared" si="17"/>
        <v>3.6950831015698489E-4</v>
      </c>
      <c r="I29" s="77">
        <f>SUM(B29:H29)</f>
        <v>1</v>
      </c>
      <c r="K29" s="55" t="s">
        <v>91</v>
      </c>
      <c r="L29" s="96">
        <f>IF($I28=0,"-",L28/$I28)</f>
        <v>0.29440998448989225</v>
      </c>
      <c r="M29" s="96">
        <f t="shared" ref="M29:R29" si="18">IF($I28=0,"-",M28/$I28)</f>
        <v>7.035720525057873E-2</v>
      </c>
      <c r="N29" s="96">
        <f t="shared" si="18"/>
        <v>0.13838148532376635</v>
      </c>
      <c r="O29" s="96">
        <f t="shared" si="18"/>
        <v>9.4789901037530613E-2</v>
      </c>
      <c r="P29" s="96">
        <f t="shared" si="18"/>
        <v>0.37710845438224472</v>
      </c>
      <c r="Q29" s="96">
        <f t="shared" si="18"/>
        <v>2.4583461205830492E-2</v>
      </c>
      <c r="R29" s="97">
        <f t="shared" si="18"/>
        <v>3.6950831015698489E-4</v>
      </c>
      <c r="S29" s="98">
        <f>SUM(L29:R29)</f>
        <v>1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1.3022560501982906E-2</v>
      </c>
      <c r="C33" s="57">
        <f t="shared" ref="C33:E33" si="19">C111+C137+C163+C189+C215+C241+C267+C293+C319+C345+C371+C397+C423</f>
        <v>0</v>
      </c>
      <c r="D33" s="57">
        <f t="shared" si="19"/>
        <v>0</v>
      </c>
      <c r="E33" s="57">
        <f t="shared" si="19"/>
        <v>0</v>
      </c>
      <c r="F33" s="374"/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1.3022560501982906E-2</v>
      </c>
      <c r="J33" s="149"/>
      <c r="K33" s="203" t="s">
        <v>7</v>
      </c>
      <c r="L33" s="57">
        <f t="shared" ref="L33:R48" si="21">L111+L137+L163+L189+L215+L241+L267+L293+L319+L345+L371+L397+L423</f>
        <v>1.3022560501982906E-2</v>
      </c>
      <c r="M33" s="57">
        <f t="shared" si="21"/>
        <v>0</v>
      </c>
      <c r="N33" s="57">
        <f t="shared" si="21"/>
        <v>0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1.3022560501982906E-2</v>
      </c>
      <c r="T33" s="149"/>
      <c r="U33" s="206" t="s">
        <v>7</v>
      </c>
      <c r="V33" s="105">
        <f t="shared" ref="V33:AH48" si="22">V111+V137+V163+V189+V215+V241+V267+V293+V319+V345+V371+V397+V423</f>
        <v>1.3022560501982906E-2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0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1.3022560501982906E-2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416.03537278432452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416.03537278432452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416.03537278432452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416.03537278432452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416.03537278432452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416.03537278432452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4.6085457565114493E-3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4.6085457565114493E-3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4.6085457565114493E-3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4.6085457565114493E-3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4.6085457565114493E-3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4.6085457565114493E-3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8.3863410620880003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8.3863410620880003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8.3863410620880003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8.3863410620880003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8.3863410620880003</v>
      </c>
      <c r="AA36" s="110">
        <f t="shared" si="22"/>
        <v>0</v>
      </c>
      <c r="AB36" s="110">
        <f t="shared" si="22"/>
        <v>0</v>
      </c>
      <c r="AC36" s="111">
        <f t="shared" si="22"/>
        <v>0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0</v>
      </c>
      <c r="AH36" s="110">
        <f t="shared" si="22"/>
        <v>0</v>
      </c>
      <c r="AI36" s="214">
        <f t="shared" si="26"/>
        <v>8.3863410620880003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235.69095616077101</v>
      </c>
      <c r="C37" s="63">
        <f t="shared" si="23"/>
        <v>35.294159534961459</v>
      </c>
      <c r="D37" s="63">
        <f t="shared" si="23"/>
        <v>121.62099863354773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392.60611432928022</v>
      </c>
      <c r="J37" s="149"/>
      <c r="K37" s="169" t="s">
        <v>16</v>
      </c>
      <c r="L37" s="63">
        <f t="shared" si="21"/>
        <v>235.69095616077101</v>
      </c>
      <c r="M37" s="63">
        <f t="shared" si="21"/>
        <v>35.294159534961459</v>
      </c>
      <c r="N37" s="63">
        <f t="shared" si="21"/>
        <v>121.62099863354773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392.60611432928022</v>
      </c>
      <c r="T37" s="149"/>
      <c r="U37" s="215" t="s">
        <v>16</v>
      </c>
      <c r="V37" s="105">
        <f t="shared" si="22"/>
        <v>235.07153965826154</v>
      </c>
      <c r="W37" s="105">
        <f t="shared" si="22"/>
        <v>0</v>
      </c>
      <c r="X37" s="105">
        <f t="shared" si="22"/>
        <v>0</v>
      </c>
      <c r="Y37" s="105">
        <f t="shared" si="22"/>
        <v>35.294159534961459</v>
      </c>
      <c r="Z37" s="105">
        <f t="shared" si="22"/>
        <v>120.91347673158499</v>
      </c>
      <c r="AA37" s="105">
        <f t="shared" si="22"/>
        <v>0</v>
      </c>
      <c r="AB37" s="105">
        <f t="shared" si="22"/>
        <v>0</v>
      </c>
      <c r="AC37" s="106">
        <f t="shared" si="22"/>
        <v>1.3269384044722285</v>
      </c>
      <c r="AD37" s="105">
        <f t="shared" si="22"/>
        <v>0.61941650250949898</v>
      </c>
      <c r="AE37" s="105">
        <f t="shared" si="22"/>
        <v>0</v>
      </c>
      <c r="AF37" s="105">
        <f t="shared" si="22"/>
        <v>0</v>
      </c>
      <c r="AG37" s="105">
        <f t="shared" si="22"/>
        <v>0.70752190196272957</v>
      </c>
      <c r="AH37" s="105">
        <f t="shared" si="22"/>
        <v>0</v>
      </c>
      <c r="AI37" s="210">
        <f t="shared" si="26"/>
        <v>392.60611432928022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6.6841416496392627</v>
      </c>
      <c r="C38" s="60">
        <f t="shared" si="23"/>
        <v>1.0506040955590144</v>
      </c>
      <c r="D38" s="60">
        <f t="shared" si="23"/>
        <v>10.087222258089868</v>
      </c>
      <c r="E38" s="60">
        <f t="shared" si="23"/>
        <v>0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17.821968003288145</v>
      </c>
      <c r="J38" s="149"/>
      <c r="K38" s="163" t="s">
        <v>15</v>
      </c>
      <c r="L38" s="85">
        <f t="shared" si="21"/>
        <v>6.6841416496392627</v>
      </c>
      <c r="M38" s="85">
        <f t="shared" si="21"/>
        <v>1.0506040955590144</v>
      </c>
      <c r="N38" s="85">
        <f t="shared" si="21"/>
        <v>10.087222258089868</v>
      </c>
      <c r="O38" s="85">
        <f t="shared" si="21"/>
        <v>0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17.821968003288145</v>
      </c>
      <c r="T38" s="149"/>
      <c r="U38" s="211" t="s">
        <v>57</v>
      </c>
      <c r="V38" s="110">
        <f t="shared" si="22"/>
        <v>6.6601205673843848</v>
      </c>
      <c r="W38" s="110">
        <f t="shared" si="22"/>
        <v>0</v>
      </c>
      <c r="X38" s="110">
        <f t="shared" si="22"/>
        <v>0</v>
      </c>
      <c r="Y38" s="110">
        <f t="shared" si="22"/>
        <v>1.0506040955590144</v>
      </c>
      <c r="Z38" s="110">
        <f t="shared" si="22"/>
        <v>10.087222258089868</v>
      </c>
      <c r="AA38" s="110">
        <f t="shared" si="22"/>
        <v>0</v>
      </c>
      <c r="AB38" s="110">
        <f t="shared" si="22"/>
        <v>0</v>
      </c>
      <c r="AC38" s="111">
        <f t="shared" si="22"/>
        <v>2.4021082254877434E-2</v>
      </c>
      <c r="AD38" s="110">
        <f t="shared" si="22"/>
        <v>2.4021082254877434E-2</v>
      </c>
      <c r="AE38" s="110">
        <f t="shared" si="22"/>
        <v>0</v>
      </c>
      <c r="AF38" s="110">
        <f t="shared" si="22"/>
        <v>0</v>
      </c>
      <c r="AG38" s="110">
        <f t="shared" si="22"/>
        <v>0</v>
      </c>
      <c r="AH38" s="110">
        <f t="shared" si="22"/>
        <v>0</v>
      </c>
      <c r="AI38" s="214">
        <f t="shared" si="26"/>
        <v>17.821968003288141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0</v>
      </c>
      <c r="E39" s="63">
        <f t="shared" si="23"/>
        <v>437.53947489105292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437.53947489105292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0</v>
      </c>
      <c r="O39" s="63">
        <f t="shared" si="21"/>
        <v>437.53947489105292</v>
      </c>
      <c r="P39" s="63">
        <f t="shared" si="21"/>
        <v>842.25761180482129</v>
      </c>
      <c r="Q39" s="63">
        <f t="shared" si="21"/>
        <v>0</v>
      </c>
      <c r="R39" s="63">
        <f t="shared" si="21"/>
        <v>0</v>
      </c>
      <c r="S39" s="158">
        <f t="shared" si="25"/>
        <v>1279.7970866958742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391.04060190822929</v>
      </c>
      <c r="AB39" s="105">
        <f t="shared" si="22"/>
        <v>842.25761180482129</v>
      </c>
      <c r="AC39" s="106">
        <f t="shared" si="22"/>
        <v>46.498872982823627</v>
      </c>
      <c r="AD39" s="105">
        <f t="shared" si="22"/>
        <v>0</v>
      </c>
      <c r="AE39" s="105">
        <f t="shared" si="22"/>
        <v>0</v>
      </c>
      <c r="AF39" s="105">
        <f t="shared" si="22"/>
        <v>0</v>
      </c>
      <c r="AG39" s="105">
        <f t="shared" si="22"/>
        <v>0</v>
      </c>
      <c r="AH39" s="105">
        <f t="shared" si="22"/>
        <v>46.498872982823627</v>
      </c>
      <c r="AI39" s="210">
        <f t="shared" si="26"/>
        <v>1279.7970866958744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0</v>
      </c>
      <c r="D40" s="60">
        <f t="shared" si="23"/>
        <v>0</v>
      </c>
      <c r="E40" s="60">
        <f t="shared" si="23"/>
        <v>4.8168674930323361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4.8168674930323361</v>
      </c>
      <c r="J40" s="149"/>
      <c r="K40" s="163" t="s">
        <v>12</v>
      </c>
      <c r="L40" s="85">
        <f t="shared" si="21"/>
        <v>0</v>
      </c>
      <c r="M40" s="85">
        <f t="shared" si="21"/>
        <v>0</v>
      </c>
      <c r="N40" s="85">
        <f t="shared" si="21"/>
        <v>0</v>
      </c>
      <c r="O40" s="85">
        <f t="shared" si="21"/>
        <v>4.8168674930323361</v>
      </c>
      <c r="P40" s="85">
        <f t="shared" si="21"/>
        <v>17.915716953103065</v>
      </c>
      <c r="Q40" s="85">
        <f t="shared" si="21"/>
        <v>0</v>
      </c>
      <c r="R40" s="85">
        <f t="shared" si="21"/>
        <v>0</v>
      </c>
      <c r="S40" s="166">
        <f t="shared" si="25"/>
        <v>22.732584446135402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0</v>
      </c>
      <c r="Z40" s="110">
        <f t="shared" si="22"/>
        <v>0</v>
      </c>
      <c r="AA40" s="110">
        <f t="shared" si="22"/>
        <v>1.6584201324389671</v>
      </c>
      <c r="AB40" s="110">
        <f t="shared" si="22"/>
        <v>17.915716953103065</v>
      </c>
      <c r="AC40" s="111">
        <f t="shared" si="22"/>
        <v>3.1584473605933692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3.1584473605933692</v>
      </c>
      <c r="AI40" s="214">
        <f t="shared" si="26"/>
        <v>22.732584446135398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0</v>
      </c>
      <c r="E41" s="63">
        <f t="shared" si="23"/>
        <v>0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0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0</v>
      </c>
      <c r="O41" s="63">
        <f t="shared" si="21"/>
        <v>0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0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0</v>
      </c>
      <c r="AA41" s="105">
        <f t="shared" si="22"/>
        <v>0</v>
      </c>
      <c r="AB41" s="105">
        <f t="shared" si="22"/>
        <v>0</v>
      </c>
      <c r="AC41" s="106">
        <f t="shared" si="22"/>
        <v>0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10.487476666022509</v>
      </c>
      <c r="C42" s="60">
        <f t="shared" si="23"/>
        <v>0.11548873439115492</v>
      </c>
      <c r="D42" s="60">
        <f t="shared" si="23"/>
        <v>37.267737706474968</v>
      </c>
      <c r="E42" s="60">
        <f t="shared" si="23"/>
        <v>2.5129083444429501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50.383611451331582</v>
      </c>
      <c r="J42" s="149"/>
      <c r="K42" s="163" t="s">
        <v>17</v>
      </c>
      <c r="L42" s="85">
        <f t="shared" si="21"/>
        <v>10.487476666022509</v>
      </c>
      <c r="M42" s="85">
        <f t="shared" si="21"/>
        <v>0.11548873439115492</v>
      </c>
      <c r="N42" s="85">
        <f t="shared" si="21"/>
        <v>37.267737706474968</v>
      </c>
      <c r="O42" s="85">
        <f t="shared" si="21"/>
        <v>2.5129083444429501</v>
      </c>
      <c r="P42" s="85">
        <f t="shared" si="21"/>
        <v>2.1769876330057358</v>
      </c>
      <c r="Q42" s="85">
        <f t="shared" si="21"/>
        <v>0</v>
      </c>
      <c r="R42" s="85">
        <f t="shared" si="21"/>
        <v>0</v>
      </c>
      <c r="S42" s="166">
        <f t="shared" si="25"/>
        <v>52.560599084337319</v>
      </c>
      <c r="T42" s="149"/>
      <c r="U42" s="211" t="s">
        <v>17</v>
      </c>
      <c r="V42" s="110">
        <f t="shared" si="22"/>
        <v>10.487476666022509</v>
      </c>
      <c r="W42" s="110">
        <f t="shared" si="22"/>
        <v>0</v>
      </c>
      <c r="X42" s="110">
        <f t="shared" si="22"/>
        <v>0</v>
      </c>
      <c r="Y42" s="110">
        <f t="shared" si="22"/>
        <v>0.11548873439115492</v>
      </c>
      <c r="Z42" s="110">
        <f t="shared" si="22"/>
        <v>37.267737706474968</v>
      </c>
      <c r="AA42" s="110">
        <f t="shared" si="22"/>
        <v>1.9020233680734182</v>
      </c>
      <c r="AB42" s="110">
        <f t="shared" si="22"/>
        <v>2.1769876330057358</v>
      </c>
      <c r="AC42" s="111">
        <f t="shared" si="22"/>
        <v>0.61088497636953232</v>
      </c>
      <c r="AD42" s="110">
        <f t="shared" si="22"/>
        <v>0</v>
      </c>
      <c r="AE42" s="110">
        <f t="shared" si="22"/>
        <v>0</v>
      </c>
      <c r="AF42" s="110">
        <f t="shared" si="22"/>
        <v>0</v>
      </c>
      <c r="AG42" s="110">
        <f t="shared" si="22"/>
        <v>0</v>
      </c>
      <c r="AH42" s="110">
        <f t="shared" si="22"/>
        <v>0.61088497636953232</v>
      </c>
      <c r="AI42" s="214">
        <f t="shared" si="26"/>
        <v>52.560599084337319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791.91185686069934</v>
      </c>
      <c r="C43" s="63">
        <f t="shared" si="23"/>
        <v>825.68453735749631</v>
      </c>
      <c r="D43" s="63">
        <f t="shared" si="23"/>
        <v>1097.7243768561307</v>
      </c>
      <c r="E43" s="63">
        <f t="shared" si="23"/>
        <v>26.465983655798489</v>
      </c>
      <c r="F43" s="375">
        <v>0</v>
      </c>
      <c r="G43" s="63">
        <f t="shared" si="20"/>
        <v>0.23060979720710137</v>
      </c>
      <c r="H43" s="63">
        <f t="shared" si="20"/>
        <v>0</v>
      </c>
      <c r="I43" s="154">
        <f t="shared" si="24"/>
        <v>2742.0173645273321</v>
      </c>
      <c r="J43" s="149"/>
      <c r="K43" s="169" t="s">
        <v>139</v>
      </c>
      <c r="L43" s="63">
        <f t="shared" si="21"/>
        <v>791.91185686069934</v>
      </c>
      <c r="M43" s="63">
        <f t="shared" si="21"/>
        <v>825.68453735749631</v>
      </c>
      <c r="N43" s="63">
        <f t="shared" si="21"/>
        <v>1097.7243768561307</v>
      </c>
      <c r="O43" s="63">
        <f t="shared" si="21"/>
        <v>26.465983655798489</v>
      </c>
      <c r="P43" s="63">
        <f t="shared" si="21"/>
        <v>11.242738897701546</v>
      </c>
      <c r="Q43" s="63">
        <f t="shared" si="21"/>
        <v>0.23060979720710137</v>
      </c>
      <c r="R43" s="63">
        <f t="shared" si="21"/>
        <v>0</v>
      </c>
      <c r="S43" s="158">
        <f t="shared" si="25"/>
        <v>2753.2601034250338</v>
      </c>
      <c r="T43" s="149"/>
      <c r="U43" s="215" t="s">
        <v>139</v>
      </c>
      <c r="V43" s="105">
        <f t="shared" si="22"/>
        <v>785.04167885989079</v>
      </c>
      <c r="W43" s="105">
        <f t="shared" si="22"/>
        <v>4.8985683556254127</v>
      </c>
      <c r="X43" s="105">
        <f t="shared" si="22"/>
        <v>0.23060979720710137</v>
      </c>
      <c r="Y43" s="105">
        <f t="shared" si="22"/>
        <v>825.68453735749631</v>
      </c>
      <c r="Z43" s="105">
        <f t="shared" si="22"/>
        <v>1023.9971703725613</v>
      </c>
      <c r="AA43" s="105">
        <f t="shared" si="22"/>
        <v>12.729646256138984</v>
      </c>
      <c r="AB43" s="105">
        <f t="shared" si="22"/>
        <v>11.242738897701546</v>
      </c>
      <c r="AC43" s="106">
        <f t="shared" si="22"/>
        <v>89.435153528412059</v>
      </c>
      <c r="AD43" s="105">
        <f t="shared" si="22"/>
        <v>1.971609645183025</v>
      </c>
      <c r="AE43" s="105">
        <f t="shared" si="22"/>
        <v>0</v>
      </c>
      <c r="AF43" s="105">
        <f t="shared" si="22"/>
        <v>0</v>
      </c>
      <c r="AG43" s="105">
        <f t="shared" si="22"/>
        <v>73.727206483569475</v>
      </c>
      <c r="AH43" s="105">
        <f t="shared" si="22"/>
        <v>13.736337399659499</v>
      </c>
      <c r="AI43" s="210">
        <f t="shared" si="26"/>
        <v>2753.2601034250338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250.537473591554</v>
      </c>
      <c r="C44" s="60">
        <f t="shared" si="23"/>
        <v>226.43705798124378</v>
      </c>
      <c r="D44" s="60">
        <f t="shared" si="23"/>
        <v>478.51564159325568</v>
      </c>
      <c r="E44" s="60">
        <f t="shared" si="23"/>
        <v>3724.2438796261213</v>
      </c>
      <c r="F44" s="375">
        <v>0</v>
      </c>
      <c r="G44" s="60">
        <f t="shared" si="20"/>
        <v>376.97938035628209</v>
      </c>
      <c r="H44" s="60">
        <f t="shared" si="20"/>
        <v>23.933876865514087</v>
      </c>
      <c r="I44" s="162">
        <f t="shared" si="24"/>
        <v>5080.6473100139719</v>
      </c>
      <c r="J44" s="149"/>
      <c r="K44" s="163" t="s">
        <v>25</v>
      </c>
      <c r="L44" s="85">
        <f t="shared" si="21"/>
        <v>250.537473591554</v>
      </c>
      <c r="M44" s="85">
        <f t="shared" si="21"/>
        <v>226.43705798124378</v>
      </c>
      <c r="N44" s="85">
        <f t="shared" si="21"/>
        <v>478.51564159325568</v>
      </c>
      <c r="O44" s="85">
        <f t="shared" si="21"/>
        <v>3724.2438796261213</v>
      </c>
      <c r="P44" s="85">
        <f t="shared" si="21"/>
        <v>16.463326310934818</v>
      </c>
      <c r="Q44" s="85">
        <f t="shared" si="21"/>
        <v>376.97938035628209</v>
      </c>
      <c r="R44" s="85">
        <f t="shared" si="21"/>
        <v>23.933876865514087</v>
      </c>
      <c r="S44" s="166">
        <f t="shared" si="25"/>
        <v>5097.1106363249064</v>
      </c>
      <c r="T44" s="149"/>
      <c r="U44" s="211" t="s">
        <v>25</v>
      </c>
      <c r="V44" s="110">
        <f t="shared" si="22"/>
        <v>61.054916756340909</v>
      </c>
      <c r="W44" s="110">
        <f t="shared" si="22"/>
        <v>187.81963016103435</v>
      </c>
      <c r="X44" s="110">
        <f t="shared" si="22"/>
        <v>376.97938035628209</v>
      </c>
      <c r="Y44" s="110">
        <f t="shared" si="22"/>
        <v>226.43705798124378</v>
      </c>
      <c r="Z44" s="110">
        <f t="shared" si="22"/>
        <v>466.35108962870765</v>
      </c>
      <c r="AA44" s="110">
        <f t="shared" si="22"/>
        <v>3696.596888996703</v>
      </c>
      <c r="AB44" s="110">
        <f t="shared" si="22"/>
        <v>16.463326310934818</v>
      </c>
      <c r="AC44" s="111">
        <f t="shared" si="22"/>
        <v>65.408346133658426</v>
      </c>
      <c r="AD44" s="110">
        <f t="shared" si="22"/>
        <v>1.662926674178713</v>
      </c>
      <c r="AE44" s="110">
        <f t="shared" si="22"/>
        <v>14.828717593911289</v>
      </c>
      <c r="AF44" s="110">
        <f t="shared" si="22"/>
        <v>23.933876865514087</v>
      </c>
      <c r="AG44" s="110">
        <f t="shared" si="22"/>
        <v>12.164551964548073</v>
      </c>
      <c r="AH44" s="110">
        <f t="shared" si="22"/>
        <v>12.818273035506262</v>
      </c>
      <c r="AI44" s="214">
        <f t="shared" si="26"/>
        <v>5097.1106363249046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119.99442017054194</v>
      </c>
      <c r="C45" s="63">
        <f t="shared" si="23"/>
        <v>21.69454949288323</v>
      </c>
      <c r="D45" s="63">
        <f t="shared" si="23"/>
        <v>187.97441617760686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329.66338584103204</v>
      </c>
      <c r="J45" s="149"/>
      <c r="K45" s="169" t="s">
        <v>24</v>
      </c>
      <c r="L45" s="63">
        <f t="shared" si="21"/>
        <v>119.99442017054194</v>
      </c>
      <c r="M45" s="63">
        <f t="shared" si="21"/>
        <v>21.69454949288323</v>
      </c>
      <c r="N45" s="63">
        <f t="shared" si="21"/>
        <v>187.97441617760686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329.66338584103204</v>
      </c>
      <c r="T45" s="149"/>
      <c r="U45" s="215" t="s">
        <v>24</v>
      </c>
      <c r="V45" s="105">
        <f t="shared" si="22"/>
        <v>119.46732792710259</v>
      </c>
      <c r="W45" s="105">
        <f t="shared" si="22"/>
        <v>2.1526899662010001E-2</v>
      </c>
      <c r="X45" s="105">
        <f t="shared" si="22"/>
        <v>0</v>
      </c>
      <c r="Y45" s="105">
        <f t="shared" si="22"/>
        <v>21.69454949288323</v>
      </c>
      <c r="Z45" s="105">
        <f t="shared" si="22"/>
        <v>49.87452185482131</v>
      </c>
      <c r="AA45" s="105">
        <f t="shared" si="22"/>
        <v>0</v>
      </c>
      <c r="AB45" s="105">
        <f t="shared" si="22"/>
        <v>0</v>
      </c>
      <c r="AC45" s="106">
        <f t="shared" si="22"/>
        <v>138.60545966656289</v>
      </c>
      <c r="AD45" s="105">
        <f t="shared" si="22"/>
        <v>0.50556534377735085</v>
      </c>
      <c r="AE45" s="105">
        <f t="shared" si="22"/>
        <v>0</v>
      </c>
      <c r="AF45" s="105">
        <f t="shared" si="22"/>
        <v>0</v>
      </c>
      <c r="AG45" s="105">
        <f t="shared" si="22"/>
        <v>138.09989432278553</v>
      </c>
      <c r="AH45" s="105">
        <f t="shared" si="22"/>
        <v>0</v>
      </c>
      <c r="AI45" s="210">
        <f t="shared" si="26"/>
        <v>329.66338584103198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0.81276936552862278</v>
      </c>
      <c r="C46" s="60">
        <f t="shared" si="23"/>
        <v>4.4575687775103472E-3</v>
      </c>
      <c r="D46" s="60">
        <f t="shared" si="23"/>
        <v>3.6458844042581408E-5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0.81726339315017571</v>
      </c>
      <c r="J46" s="149"/>
      <c r="K46" s="163" t="s">
        <v>60</v>
      </c>
      <c r="L46" s="85">
        <f t="shared" si="21"/>
        <v>0.81276936552862278</v>
      </c>
      <c r="M46" s="85">
        <f t="shared" si="21"/>
        <v>4.4575687775103472E-3</v>
      </c>
      <c r="N46" s="85">
        <f t="shared" si="21"/>
        <v>3.6458844042581408E-5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0.81726339315017571</v>
      </c>
      <c r="T46" s="149"/>
      <c r="U46" s="211" t="s">
        <v>60</v>
      </c>
      <c r="V46" s="110">
        <f t="shared" si="22"/>
        <v>0.81276936552862278</v>
      </c>
      <c r="W46" s="110">
        <f t="shared" si="22"/>
        <v>0</v>
      </c>
      <c r="X46" s="110">
        <f t="shared" si="22"/>
        <v>0</v>
      </c>
      <c r="Y46" s="110">
        <f t="shared" si="22"/>
        <v>4.4575687775103472E-3</v>
      </c>
      <c r="Z46" s="110">
        <f t="shared" si="22"/>
        <v>3.6458844042581408E-5</v>
      </c>
      <c r="AA46" s="110">
        <f t="shared" si="22"/>
        <v>0</v>
      </c>
      <c r="AB46" s="110">
        <f t="shared" si="22"/>
        <v>0</v>
      </c>
      <c r="AC46" s="111">
        <f t="shared" si="22"/>
        <v>0</v>
      </c>
      <c r="AD46" s="110">
        <f t="shared" si="22"/>
        <v>0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0.81726339315017571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349.28276264994918</v>
      </c>
      <c r="C47" s="63">
        <f t="shared" si="23"/>
        <v>3471.2538513225545</v>
      </c>
      <c r="D47" s="63">
        <f t="shared" si="23"/>
        <v>2212.6932808640599</v>
      </c>
      <c r="E47" s="63">
        <f t="shared" si="23"/>
        <v>23.993502811612931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6057.2233976481775</v>
      </c>
      <c r="J47" s="149"/>
      <c r="K47" s="169" t="s">
        <v>22</v>
      </c>
      <c r="L47" s="63">
        <f t="shared" si="21"/>
        <v>349.28276264994918</v>
      </c>
      <c r="M47" s="63">
        <f t="shared" si="21"/>
        <v>3471.2538513225545</v>
      </c>
      <c r="N47" s="63">
        <f t="shared" si="21"/>
        <v>2212.6932808640599</v>
      </c>
      <c r="O47" s="63">
        <f t="shared" si="21"/>
        <v>23.993502811612931</v>
      </c>
      <c r="P47" s="63">
        <f t="shared" si="21"/>
        <v>73.226127244536514</v>
      </c>
      <c r="Q47" s="63">
        <f t="shared" si="21"/>
        <v>0</v>
      </c>
      <c r="R47" s="63">
        <f t="shared" si="21"/>
        <v>0</v>
      </c>
      <c r="S47" s="158">
        <f t="shared" si="25"/>
        <v>6130.4495248927142</v>
      </c>
      <c r="T47" s="149"/>
      <c r="U47" s="215" t="s">
        <v>22</v>
      </c>
      <c r="V47" s="105">
        <f t="shared" si="22"/>
        <v>349.28276264994918</v>
      </c>
      <c r="W47" s="105">
        <f t="shared" si="22"/>
        <v>0</v>
      </c>
      <c r="X47" s="105">
        <f t="shared" si="22"/>
        <v>0</v>
      </c>
      <c r="Y47" s="105">
        <f t="shared" si="22"/>
        <v>3471.2538513225545</v>
      </c>
      <c r="Z47" s="105">
        <f t="shared" si="22"/>
        <v>1292.3181389705946</v>
      </c>
      <c r="AA47" s="105">
        <f t="shared" si="22"/>
        <v>0</v>
      </c>
      <c r="AB47" s="105">
        <f t="shared" si="22"/>
        <v>73.226127244536514</v>
      </c>
      <c r="AC47" s="106">
        <f t="shared" si="22"/>
        <v>944.36864470507851</v>
      </c>
      <c r="AD47" s="105">
        <f t="shared" si="22"/>
        <v>0</v>
      </c>
      <c r="AE47" s="105">
        <f t="shared" si="22"/>
        <v>0</v>
      </c>
      <c r="AF47" s="105">
        <f t="shared" si="22"/>
        <v>0</v>
      </c>
      <c r="AG47" s="105">
        <f t="shared" si="22"/>
        <v>920.37514189346552</v>
      </c>
      <c r="AH47" s="105">
        <f t="shared" si="22"/>
        <v>23.993502811612931</v>
      </c>
      <c r="AI47" s="210">
        <f t="shared" si="26"/>
        <v>6130.4495248927133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18.424046923927829</v>
      </c>
      <c r="C48" s="60">
        <f t="shared" si="23"/>
        <v>3.6003963705304686E-4</v>
      </c>
      <c r="D48" s="60">
        <f t="shared" si="23"/>
        <v>699.22814853758746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717.65255550115239</v>
      </c>
      <c r="J48" s="149"/>
      <c r="K48" s="163" t="s">
        <v>21</v>
      </c>
      <c r="L48" s="85">
        <f t="shared" si="21"/>
        <v>18.424046923927829</v>
      </c>
      <c r="M48" s="85">
        <f t="shared" si="21"/>
        <v>3.6003963705304686E-4</v>
      </c>
      <c r="N48" s="85">
        <f t="shared" si="21"/>
        <v>699.22814853758746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717.65255550115239</v>
      </c>
      <c r="T48" s="149"/>
      <c r="U48" s="211" t="s">
        <v>61</v>
      </c>
      <c r="V48" s="110">
        <f t="shared" si="22"/>
        <v>18.424046923927829</v>
      </c>
      <c r="W48" s="110">
        <f t="shared" si="22"/>
        <v>0</v>
      </c>
      <c r="X48" s="110">
        <f t="shared" si="22"/>
        <v>0</v>
      </c>
      <c r="Y48" s="110">
        <f t="shared" si="22"/>
        <v>3.6003963705304686E-4</v>
      </c>
      <c r="Z48" s="110">
        <f t="shared" si="22"/>
        <v>696.86575875258745</v>
      </c>
      <c r="AA48" s="110">
        <f t="shared" si="22"/>
        <v>0</v>
      </c>
      <c r="AB48" s="110">
        <f t="shared" si="22"/>
        <v>0</v>
      </c>
      <c r="AC48" s="111">
        <f t="shared" si="22"/>
        <v>2.362389785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2.362389785</v>
      </c>
      <c r="AH48" s="110">
        <f t="shared" si="22"/>
        <v>0</v>
      </c>
      <c r="AI48" s="214">
        <f t="shared" si="26"/>
        <v>717.65255550115239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1.9471037735569046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1.9471037735569046</v>
      </c>
      <c r="J49" s="149"/>
      <c r="K49" s="171" t="s">
        <v>64</v>
      </c>
      <c r="L49" s="63">
        <f t="shared" ref="L49:R53" si="29">L127+L153+L179+L205+L231+L257+L283+L309+L335+L361+L387+L413+L439</f>
        <v>1.9471037735569046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1.9471037735569046</v>
      </c>
      <c r="T49" s="149"/>
      <c r="U49" s="216" t="s">
        <v>62</v>
      </c>
      <c r="V49" s="105">
        <f t="shared" ref="V49:AH53" si="30">V127+V153+V179+V205+V231+V257+V283+V309+V335+V361+V387+V413+V439</f>
        <v>1.6907404856708736</v>
      </c>
      <c r="W49" s="105">
        <f t="shared" si="30"/>
        <v>1.6839611176460142E-2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0.23952367670957059</v>
      </c>
      <c r="AD49" s="105">
        <f t="shared" si="30"/>
        <v>0.23952367670957059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1.9471037735569043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1.9471037735569046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1.9471037735569046</v>
      </c>
      <c r="J50" s="149"/>
      <c r="K50" s="176" t="s">
        <v>23</v>
      </c>
      <c r="L50" s="88">
        <f t="shared" si="29"/>
        <v>1.9471037735569046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1.9471037735569046</v>
      </c>
      <c r="T50" s="149"/>
      <c r="U50" s="217" t="s">
        <v>65</v>
      </c>
      <c r="V50" s="116">
        <f t="shared" si="30"/>
        <v>1.6907404856708736</v>
      </c>
      <c r="W50" s="116">
        <f t="shared" si="30"/>
        <v>1.6839611176460142E-2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0.23952367670957059</v>
      </c>
      <c r="AD50" s="116">
        <f t="shared" si="30"/>
        <v>0.23952367670957059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1.9471037735569043</v>
      </c>
      <c r="AJ50" s="141" t="str">
        <f t="shared" si="27"/>
        <v/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1785.7860303726925</v>
      </c>
      <c r="C54" s="195">
        <f t="shared" ref="C54:I54" si="32">SUM(C33:C49)</f>
        <v>4581.5350661275033</v>
      </c>
      <c r="D54" s="195">
        <f t="shared" si="32"/>
        <v>5269.5381814777666</v>
      </c>
      <c r="E54" s="195">
        <f t="shared" si="32"/>
        <v>4219.5726168220617</v>
      </c>
      <c r="F54" s="195">
        <f t="shared" si="32"/>
        <v>0</v>
      </c>
      <c r="G54" s="195">
        <f t="shared" si="32"/>
        <v>377.20999015348917</v>
      </c>
      <c r="H54" s="195">
        <f t="shared" si="32"/>
        <v>23.933876865514087</v>
      </c>
      <c r="I54" s="195">
        <f t="shared" si="32"/>
        <v>16257.575761819027</v>
      </c>
      <c r="J54" s="149"/>
      <c r="K54" s="196" t="s">
        <v>26</v>
      </c>
      <c r="L54" s="195">
        <f>SUM(L33:L49)</f>
        <v>1785.7860303726925</v>
      </c>
      <c r="M54" s="195">
        <f t="shared" ref="M54:S54" si="33">SUM(M33:M49)</f>
        <v>4581.5350661275033</v>
      </c>
      <c r="N54" s="195">
        <f t="shared" si="33"/>
        <v>5269.5381814777666</v>
      </c>
      <c r="O54" s="195">
        <f t="shared" si="33"/>
        <v>4219.5726168220617</v>
      </c>
      <c r="P54" s="195">
        <f t="shared" si="33"/>
        <v>963.28250884410295</v>
      </c>
      <c r="Q54" s="195">
        <f t="shared" si="33"/>
        <v>377.20999015348917</v>
      </c>
      <c r="R54" s="197">
        <f t="shared" si="33"/>
        <v>23.933876865514087</v>
      </c>
      <c r="S54" s="198">
        <f t="shared" si="33"/>
        <v>17220.858270663135</v>
      </c>
      <c r="T54" s="149" t="str">
        <f>IF(ABS(S54-AI54)&gt;0.01,S54-AI54,"")</f>
        <v/>
      </c>
      <c r="U54" s="224" t="s">
        <v>63</v>
      </c>
      <c r="V54" s="225">
        <f>SUM(V33:V49)</f>
        <v>1588.0064024205808</v>
      </c>
      <c r="W54" s="225">
        <f t="shared" ref="W54:AH54" si="34">SUM(W33:W49)</f>
        <v>192.75656502749823</v>
      </c>
      <c r="X54" s="225">
        <f t="shared" si="34"/>
        <v>377.20999015348917</v>
      </c>
      <c r="Y54" s="225">
        <f t="shared" si="34"/>
        <v>4581.5350661275033</v>
      </c>
      <c r="Z54" s="225">
        <f t="shared" si="34"/>
        <v>4122.1014751264356</v>
      </c>
      <c r="AA54" s="225">
        <f t="shared" si="34"/>
        <v>4103.9275806615833</v>
      </c>
      <c r="AB54" s="225">
        <f t="shared" si="34"/>
        <v>963.28250884410295</v>
      </c>
      <c r="AC54" s="225">
        <f t="shared" si="34"/>
        <v>1292.0386823019351</v>
      </c>
      <c r="AD54" s="226">
        <f t="shared" si="34"/>
        <v>5.0230629246130345</v>
      </c>
      <c r="AE54" s="226">
        <f t="shared" si="34"/>
        <v>14.828717593911289</v>
      </c>
      <c r="AF54" s="226">
        <f t="shared" si="34"/>
        <v>23.933876865514087</v>
      </c>
      <c r="AG54" s="226">
        <f t="shared" si="34"/>
        <v>1147.4367063513314</v>
      </c>
      <c r="AH54" s="226">
        <f t="shared" si="34"/>
        <v>100.81631856656523</v>
      </c>
      <c r="AI54" s="227">
        <f>SUM(V54:AC54)</f>
        <v>17220.858270663128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0.10984331591224179</v>
      </c>
      <c r="C55" s="78">
        <f t="shared" ref="C55:H55" si="35">IF($I54=0,"-",C54/$I54)</f>
        <v>0.28180923978144728</v>
      </c>
      <c r="D55" s="78">
        <f t="shared" si="35"/>
        <v>0.32412816392055788</v>
      </c>
      <c r="E55" s="78">
        <f t="shared" si="35"/>
        <v>0.25954500711795803</v>
      </c>
      <c r="F55" s="78">
        <f t="shared" si="35"/>
        <v>0</v>
      </c>
      <c r="G55" s="78">
        <f t="shared" si="35"/>
        <v>2.3202105632462628E-2</v>
      </c>
      <c r="H55" s="79">
        <f t="shared" si="35"/>
        <v>1.4721676353323771E-3</v>
      </c>
      <c r="I55" s="80">
        <f>SUM(B55:H55)</f>
        <v>1</v>
      </c>
      <c r="K55" s="55" t="s">
        <v>91</v>
      </c>
      <c r="L55" s="96">
        <f>IF($S54=0,"-",L54/$S54)</f>
        <v>0.10369901443384483</v>
      </c>
      <c r="M55" s="96">
        <f t="shared" ref="M55:R55" si="36">IF($S54=0,"-",M54/$S54)</f>
        <v>0.26604568681297669</v>
      </c>
      <c r="N55" s="96">
        <f t="shared" si="36"/>
        <v>0.3059974188658629</v>
      </c>
      <c r="O55" s="96">
        <f t="shared" si="36"/>
        <v>0.24502684770423908</v>
      </c>
      <c r="P55" s="96">
        <f t="shared" si="36"/>
        <v>5.5936962821714759E-2</v>
      </c>
      <c r="Q55" s="96">
        <f t="shared" si="36"/>
        <v>2.1904250312314064E-2</v>
      </c>
      <c r="R55" s="97">
        <f t="shared" si="36"/>
        <v>1.3898190490474578E-3</v>
      </c>
      <c r="S55" s="98">
        <f>SUM(L55:R55)</f>
        <v>0.99999999999999978</v>
      </c>
      <c r="U55" s="127" t="s">
        <v>91</v>
      </c>
      <c r="V55" s="128">
        <f>+V54/$AI54</f>
        <v>9.2214126465801932E-2</v>
      </c>
      <c r="W55" s="128">
        <f t="shared" ref="W55:AH55" si="37">+W54/$AI54</f>
        <v>1.1193203149222347E-2</v>
      </c>
      <c r="X55" s="128">
        <f t="shared" si="37"/>
        <v>2.1904250312314071E-2</v>
      </c>
      <c r="Y55" s="128">
        <f t="shared" si="37"/>
        <v>0.2660456868129768</v>
      </c>
      <c r="Z55" s="128">
        <f t="shared" si="37"/>
        <v>0.23936678476407347</v>
      </c>
      <c r="AA55" s="128">
        <f t="shared" si="37"/>
        <v>0.2383114427956762</v>
      </c>
      <c r="AB55" s="128">
        <f t="shared" si="37"/>
        <v>5.5936962821714786E-2</v>
      </c>
      <c r="AC55" s="128">
        <f t="shared" si="37"/>
        <v>7.5027542878220443E-2</v>
      </c>
      <c r="AD55" s="128">
        <f t="shared" si="37"/>
        <v>2.9168481882056686E-4</v>
      </c>
      <c r="AE55" s="128">
        <f t="shared" si="37"/>
        <v>8.6109050785076091E-4</v>
      </c>
      <c r="AF55" s="128">
        <f t="shared" si="37"/>
        <v>1.3898190490474584E-3</v>
      </c>
      <c r="AG55" s="128">
        <f t="shared" si="37"/>
        <v>6.6630634101789557E-2</v>
      </c>
      <c r="AH55" s="128">
        <f t="shared" si="37"/>
        <v>5.8543144007121009E-3</v>
      </c>
      <c r="AI55" s="129">
        <f>SUM(V55:AC55)</f>
        <v>1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5.5118888426460996E-2</v>
      </c>
      <c r="G59" s="381"/>
      <c r="H59" s="383"/>
      <c r="I59" s="154">
        <f>SUM(B59:H59)</f>
        <v>5.5118888426460996E-2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16170.002664896796</v>
      </c>
      <c r="G65" s="384"/>
      <c r="H65" s="386"/>
      <c r="I65" s="154">
        <f t="shared" si="39"/>
        <v>16170.002664896796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9200.9863587950658</v>
      </c>
      <c r="Q65" s="384"/>
      <c r="R65" s="391"/>
      <c r="S65" s="158">
        <f t="shared" si="41"/>
        <v>9200.9863587950658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3890.4336036474965</v>
      </c>
      <c r="G66" s="384"/>
      <c r="H66" s="386"/>
      <c r="I66" s="162">
        <f t="shared" si="39"/>
        <v>3890.4336036474965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1550.4469173462728</v>
      </c>
      <c r="Q66" s="384"/>
      <c r="R66" s="391"/>
      <c r="S66" s="166">
        <f t="shared" si="41"/>
        <v>1550.4469173462728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2141.4487441585179</v>
      </c>
      <c r="G67" s="384"/>
      <c r="H67" s="386"/>
      <c r="I67" s="154">
        <f t="shared" si="39"/>
        <v>2141.4487441585179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7.9105222701182374</v>
      </c>
      <c r="G68" s="384"/>
      <c r="H68" s="386"/>
      <c r="I68" s="162">
        <f t="shared" si="39"/>
        <v>7.9105222701182374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5.733534637112502</v>
      </c>
      <c r="Q68" s="384"/>
      <c r="R68" s="391"/>
      <c r="S68" s="166">
        <f t="shared" si="41"/>
        <v>5.733534637112502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81.742890082191792</v>
      </c>
      <c r="G69" s="384"/>
      <c r="H69" s="386"/>
      <c r="I69" s="154">
        <f t="shared" si="39"/>
        <v>81.742890082191792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70.500151184490235</v>
      </c>
      <c r="Q69" s="384"/>
      <c r="R69" s="391"/>
      <c r="S69" s="158">
        <f t="shared" si="41"/>
        <v>70.500151184490235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955.17349111719341</v>
      </c>
      <c r="G70" s="384"/>
      <c r="H70" s="386"/>
      <c r="I70" s="162">
        <f t="shared" si="39"/>
        <v>955.17349111719341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-1.4095211000979269E-14</v>
      </c>
      <c r="Q70" s="384"/>
      <c r="R70" s="391"/>
      <c r="S70" s="166">
        <f t="shared" si="41"/>
        <v>-1.4095211000979269E-14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1476.8713020731454</v>
      </c>
      <c r="G73" s="384"/>
      <c r="H73" s="386"/>
      <c r="I73" s="154">
        <f t="shared" si="39"/>
        <v>1476.8713020731454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924.74116697034867</v>
      </c>
      <c r="Q73" s="384"/>
      <c r="R73" s="391"/>
      <c r="S73" s="158">
        <f t="shared" si="41"/>
        <v>924.74116697034867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24723.638337133882</v>
      </c>
      <c r="G80" s="195">
        <f t="shared" si="42"/>
        <v>0</v>
      </c>
      <c r="H80" s="197">
        <f t="shared" si="42"/>
        <v>0</v>
      </c>
      <c r="I80" s="195">
        <f t="shared" si="42"/>
        <v>24723.638337133882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11752.40812893329</v>
      </c>
      <c r="Q80" s="195">
        <f t="shared" si="43"/>
        <v>0</v>
      </c>
      <c r="R80" s="197">
        <f t="shared" si="43"/>
        <v>0</v>
      </c>
      <c r="S80" s="198">
        <f t="shared" si="43"/>
        <v>11752.40812893329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2.5229123182697104</v>
      </c>
      <c r="C85" s="57">
        <f t="shared" si="46"/>
        <v>0</v>
      </c>
      <c r="D85" s="57">
        <f t="shared" si="46"/>
        <v>1.8459688947928174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4.3688812130625276</v>
      </c>
      <c r="J85" s="149"/>
      <c r="K85" s="203" t="s">
        <v>7</v>
      </c>
      <c r="L85" s="57">
        <f t="shared" ref="L85:R100" si="47">L579+L605+L631</f>
        <v>2.5229123182697104</v>
      </c>
      <c r="M85" s="57">
        <f t="shared" si="47"/>
        <v>0</v>
      </c>
      <c r="N85" s="57">
        <f t="shared" si="47"/>
        <v>1.8459688947928174</v>
      </c>
      <c r="O85" s="57">
        <f t="shared" si="47"/>
        <v>0</v>
      </c>
      <c r="P85" s="57">
        <f t="shared" si="47"/>
        <v>5.5118888426460996E-2</v>
      </c>
      <c r="Q85" s="57">
        <f t="shared" si="47"/>
        <v>0</v>
      </c>
      <c r="R85" s="57">
        <f t="shared" si="47"/>
        <v>0</v>
      </c>
      <c r="S85" s="205">
        <f>SUM(L85:R85)</f>
        <v>4.4240001014889883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42.91557987405524</v>
      </c>
      <c r="C86" s="60">
        <f t="shared" si="46"/>
        <v>0</v>
      </c>
      <c r="D86" s="60">
        <f t="shared" si="46"/>
        <v>0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42.91557987405524</v>
      </c>
      <c r="J86" s="149"/>
      <c r="K86" s="163" t="s">
        <v>8</v>
      </c>
      <c r="L86" s="85">
        <f t="shared" si="47"/>
        <v>42.91557987405524</v>
      </c>
      <c r="M86" s="85">
        <f t="shared" si="47"/>
        <v>0</v>
      </c>
      <c r="N86" s="85">
        <f t="shared" si="47"/>
        <v>0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42.91557987405524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1.492826640946503</v>
      </c>
      <c r="C87" s="63">
        <f t="shared" si="46"/>
        <v>0</v>
      </c>
      <c r="D87" s="63">
        <f t="shared" si="46"/>
        <v>1.0764167924170231E-4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1.4929342826257446</v>
      </c>
      <c r="J87" s="149"/>
      <c r="K87" s="169" t="s">
        <v>10</v>
      </c>
      <c r="L87" s="63">
        <f t="shared" si="47"/>
        <v>1.492826640946503</v>
      </c>
      <c r="M87" s="63">
        <f t="shared" si="47"/>
        <v>0</v>
      </c>
      <c r="N87" s="63">
        <f t="shared" si="47"/>
        <v>1.0764167924170231E-4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1.4929342826257446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123.37009160579788</v>
      </c>
      <c r="C89" s="63">
        <f t="shared" si="46"/>
        <v>10.904989655116415</v>
      </c>
      <c r="D89" s="63">
        <f t="shared" si="46"/>
        <v>5.1049955662755053</v>
      </c>
      <c r="E89" s="63">
        <f t="shared" si="46"/>
        <v>5.1723304705284585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144.55240729771828</v>
      </c>
      <c r="J89" s="149"/>
      <c r="K89" s="169" t="s">
        <v>16</v>
      </c>
      <c r="L89" s="63">
        <f t="shared" si="47"/>
        <v>123.37009160579788</v>
      </c>
      <c r="M89" s="63">
        <f t="shared" si="47"/>
        <v>10.904989655116415</v>
      </c>
      <c r="N89" s="63">
        <f t="shared" si="47"/>
        <v>5.1049955662755053</v>
      </c>
      <c r="O89" s="63">
        <f t="shared" si="47"/>
        <v>5.1723304705284585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144.55240729771828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3414.4771829704632</v>
      </c>
      <c r="C90" s="60">
        <f t="shared" si="46"/>
        <v>4.9132699505423902</v>
      </c>
      <c r="D90" s="60">
        <f t="shared" si="46"/>
        <v>373.50840817760451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3792.8988610986103</v>
      </c>
      <c r="J90" s="149"/>
      <c r="K90" s="163" t="s">
        <v>15</v>
      </c>
      <c r="L90" s="85">
        <f t="shared" si="47"/>
        <v>3414.4771829704632</v>
      </c>
      <c r="M90" s="85">
        <f t="shared" si="47"/>
        <v>4.9132699505423902</v>
      </c>
      <c r="N90" s="85">
        <f t="shared" si="47"/>
        <v>373.50840817760451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3792.8988610986103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0.24024747763169149</v>
      </c>
      <c r="D91" s="63">
        <f t="shared" si="46"/>
        <v>0.31212565457672731</v>
      </c>
      <c r="E91" s="63">
        <f t="shared" si="46"/>
        <v>157.26239829808014</v>
      </c>
      <c r="F91" s="63">
        <f t="shared" si="46"/>
        <v>460.50832412183308</v>
      </c>
      <c r="G91" s="63">
        <f t="shared" si="46"/>
        <v>0</v>
      </c>
      <c r="H91" s="63">
        <f t="shared" si="46"/>
        <v>0</v>
      </c>
      <c r="I91" s="154">
        <f t="shared" si="48"/>
        <v>618.32309555212169</v>
      </c>
      <c r="J91" s="149"/>
      <c r="K91" s="169" t="s">
        <v>58</v>
      </c>
      <c r="L91" s="63">
        <f t="shared" si="47"/>
        <v>0</v>
      </c>
      <c r="M91" s="63">
        <f t="shared" si="47"/>
        <v>0.24024747763169149</v>
      </c>
      <c r="N91" s="63">
        <f t="shared" si="47"/>
        <v>0.31212565457672731</v>
      </c>
      <c r="O91" s="63">
        <f t="shared" si="47"/>
        <v>157.26239829808014</v>
      </c>
      <c r="P91" s="63">
        <f t="shared" si="47"/>
        <v>6587.2670184187446</v>
      </c>
      <c r="Q91" s="63">
        <f t="shared" si="47"/>
        <v>0</v>
      </c>
      <c r="R91" s="63">
        <f t="shared" si="47"/>
        <v>0</v>
      </c>
      <c r="S91" s="158">
        <f t="shared" si="49"/>
        <v>6745.0817898490332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0.10651459582435732</v>
      </c>
      <c r="E92" s="60">
        <f t="shared" si="46"/>
        <v>15.572019332204672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15.678533928029029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0.10651459582435732</v>
      </c>
      <c r="O92" s="85">
        <f t="shared" si="47"/>
        <v>15.572019332204672</v>
      </c>
      <c r="P92" s="85">
        <f t="shared" si="47"/>
        <v>2322.0709693481199</v>
      </c>
      <c r="Q92" s="85">
        <f t="shared" si="47"/>
        <v>0</v>
      </c>
      <c r="R92" s="85">
        <f t="shared" si="47"/>
        <v>0</v>
      </c>
      <c r="S92" s="166">
        <f t="shared" si="49"/>
        <v>2337.749503276149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2141.4487441585179</v>
      </c>
      <c r="Q93" s="63">
        <f t="shared" si="47"/>
        <v>0</v>
      </c>
      <c r="R93" s="63">
        <f t="shared" si="47"/>
        <v>0</v>
      </c>
      <c r="S93" s="158">
        <f t="shared" si="49"/>
        <v>2141.4487441585179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37.967871933044911</v>
      </c>
      <c r="C94" s="60">
        <f t="shared" si="46"/>
        <v>3.5016366538108384E-2</v>
      </c>
      <c r="D94" s="60">
        <f t="shared" si="46"/>
        <v>6.0116669774767768</v>
      </c>
      <c r="E94" s="60">
        <f t="shared" si="46"/>
        <v>0.20907796288359412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44.223633239943396</v>
      </c>
      <c r="J94" s="149"/>
      <c r="K94" s="163" t="s">
        <v>17</v>
      </c>
      <c r="L94" s="85">
        <f t="shared" si="47"/>
        <v>37.967871933044911</v>
      </c>
      <c r="M94" s="85">
        <f t="shared" si="47"/>
        <v>3.5016366538108384E-2</v>
      </c>
      <c r="N94" s="85">
        <f t="shared" si="47"/>
        <v>6.0116669774767768</v>
      </c>
      <c r="O94" s="85">
        <f t="shared" si="47"/>
        <v>0.20907796288359412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44.223633239943396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2712.2175318558016</v>
      </c>
      <c r="C95" s="63">
        <f t="shared" si="46"/>
        <v>87.885322103270951</v>
      </c>
      <c r="D95" s="63">
        <f t="shared" si="46"/>
        <v>287.06885135994776</v>
      </c>
      <c r="E95" s="63">
        <f t="shared" si="46"/>
        <v>13.496667882749479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3100.66837320177</v>
      </c>
      <c r="J95" s="149"/>
      <c r="K95" s="169" t="s">
        <v>139</v>
      </c>
      <c r="L95" s="63">
        <f t="shared" si="47"/>
        <v>2712.2175318558016</v>
      </c>
      <c r="M95" s="63">
        <f t="shared" si="47"/>
        <v>87.885322103270951</v>
      </c>
      <c r="N95" s="63">
        <f t="shared" si="47"/>
        <v>287.06885135994776</v>
      </c>
      <c r="O95" s="63">
        <f t="shared" si="47"/>
        <v>13.496667882749479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3100.66837320177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1523.4998629125728</v>
      </c>
      <c r="C96" s="60">
        <f t="shared" si="46"/>
        <v>0.10509199132139992</v>
      </c>
      <c r="D96" s="60">
        <f t="shared" si="46"/>
        <v>2024.610303183068</v>
      </c>
      <c r="E96" s="60">
        <f t="shared" si="46"/>
        <v>1927.1329575370473</v>
      </c>
      <c r="F96" s="60">
        <f t="shared" si="46"/>
        <v>0</v>
      </c>
      <c r="G96" s="60">
        <f t="shared" si="46"/>
        <v>1266.8693569261502</v>
      </c>
      <c r="H96" s="60">
        <f t="shared" si="46"/>
        <v>0.77789891808935252</v>
      </c>
      <c r="I96" s="162">
        <f t="shared" si="48"/>
        <v>6742.9954714682499</v>
      </c>
      <c r="J96" s="149"/>
      <c r="K96" s="163" t="s">
        <v>25</v>
      </c>
      <c r="L96" s="85">
        <f t="shared" si="47"/>
        <v>1523.4998629125728</v>
      </c>
      <c r="M96" s="85">
        <f t="shared" si="47"/>
        <v>0.10509199132139992</v>
      </c>
      <c r="N96" s="85">
        <f t="shared" si="47"/>
        <v>2024.610303183068</v>
      </c>
      <c r="O96" s="85">
        <f t="shared" si="47"/>
        <v>1927.1329575370473</v>
      </c>
      <c r="P96" s="85">
        <f t="shared" si="47"/>
        <v>938.7101648062586</v>
      </c>
      <c r="Q96" s="85">
        <f t="shared" si="47"/>
        <v>1266.8693569261502</v>
      </c>
      <c r="R96" s="85">
        <f t="shared" si="47"/>
        <v>0.77789891808935252</v>
      </c>
      <c r="S96" s="166">
        <f t="shared" si="49"/>
        <v>7681.7056362745088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4300.1770903576817</v>
      </c>
      <c r="C97" s="63">
        <f t="shared" si="46"/>
        <v>12.762516407455871</v>
      </c>
      <c r="D97" s="63">
        <f t="shared" si="46"/>
        <v>335.30264619723624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4648.2422529623736</v>
      </c>
      <c r="J97" s="149"/>
      <c r="K97" s="169" t="s">
        <v>24</v>
      </c>
      <c r="L97" s="63">
        <f t="shared" si="47"/>
        <v>4300.1770903576817</v>
      </c>
      <c r="M97" s="63">
        <f t="shared" si="47"/>
        <v>12.762516407455871</v>
      </c>
      <c r="N97" s="63">
        <f t="shared" si="47"/>
        <v>335.30264619723624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4648.2422529623736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3777.0671969695695</v>
      </c>
      <c r="C98" s="60">
        <f t="shared" si="46"/>
        <v>6.9293839557832948</v>
      </c>
      <c r="D98" s="60">
        <f t="shared" si="46"/>
        <v>388.70837185974227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4172.704952785095</v>
      </c>
      <c r="J98" s="149"/>
      <c r="K98" s="163" t="s">
        <v>60</v>
      </c>
      <c r="L98" s="85">
        <f t="shared" si="47"/>
        <v>3777.0671969695695</v>
      </c>
      <c r="M98" s="85">
        <f t="shared" si="47"/>
        <v>6.9293839557832948</v>
      </c>
      <c r="N98" s="85">
        <f t="shared" si="47"/>
        <v>388.70837185974227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4172.704952785095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1133.8790146832678</v>
      </c>
      <c r="C99" s="63">
        <f t="shared" si="46"/>
        <v>0</v>
      </c>
      <c r="D99" s="63">
        <f t="shared" si="46"/>
        <v>232.76953730618581</v>
      </c>
      <c r="E99" s="63">
        <f t="shared" si="46"/>
        <v>0.88937512985915901</v>
      </c>
      <c r="F99" s="63">
        <f t="shared" si="46"/>
        <v>35.90743397182343</v>
      </c>
      <c r="G99" s="63">
        <f t="shared" si="46"/>
        <v>0</v>
      </c>
      <c r="H99" s="63">
        <f t="shared" si="46"/>
        <v>0</v>
      </c>
      <c r="I99" s="154">
        <f t="shared" si="48"/>
        <v>1403.4453610911362</v>
      </c>
      <c r="J99" s="149"/>
      <c r="K99" s="169" t="s">
        <v>22</v>
      </c>
      <c r="L99" s="63">
        <f t="shared" si="47"/>
        <v>1133.8790146832678</v>
      </c>
      <c r="M99" s="63">
        <f t="shared" si="47"/>
        <v>0</v>
      </c>
      <c r="N99" s="63">
        <f t="shared" si="47"/>
        <v>232.76953730618581</v>
      </c>
      <c r="O99" s="63">
        <f t="shared" si="47"/>
        <v>0.88937512985915901</v>
      </c>
      <c r="P99" s="63">
        <f t="shared" si="47"/>
        <v>514.81144183008371</v>
      </c>
      <c r="Q99" s="63">
        <f t="shared" si="47"/>
        <v>0</v>
      </c>
      <c r="R99" s="63">
        <f t="shared" si="47"/>
        <v>0</v>
      </c>
      <c r="S99" s="158">
        <f t="shared" si="49"/>
        <v>1882.3493689493966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834.01761465019172</v>
      </c>
      <c r="C101" s="63">
        <f t="shared" si="50"/>
        <v>0</v>
      </c>
      <c r="D101" s="63">
        <f t="shared" si="50"/>
        <v>329.71402808998039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1163.731642740172</v>
      </c>
      <c r="J101" s="149"/>
      <c r="K101" s="171" t="s">
        <v>64</v>
      </c>
      <c r="L101" s="63">
        <f t="shared" ref="L101:R105" si="51">L595+L621+L647</f>
        <v>834.01761465019172</v>
      </c>
      <c r="M101" s="63">
        <f t="shared" si="51"/>
        <v>0</v>
      </c>
      <c r="N101" s="63">
        <f t="shared" si="51"/>
        <v>329.71402808998039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1163.731642740172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834.01761465019172</v>
      </c>
      <c r="C102" s="65">
        <f t="shared" si="50"/>
        <v>0</v>
      </c>
      <c r="D102" s="65">
        <f t="shared" si="50"/>
        <v>329.71402808998039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1163.731642740172</v>
      </c>
      <c r="J102" s="149"/>
      <c r="K102" s="176" t="s">
        <v>23</v>
      </c>
      <c r="L102" s="88">
        <f t="shared" si="51"/>
        <v>834.01761465019172</v>
      </c>
      <c r="M102" s="88">
        <f t="shared" si="51"/>
        <v>0</v>
      </c>
      <c r="N102" s="88">
        <f t="shared" si="51"/>
        <v>329.71402808998039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1163.731642740172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17903.604776771663</v>
      </c>
      <c r="C106" s="195">
        <f t="shared" ref="C106:I106" si="52">SUM(C85:C101)</f>
        <v>123.77583790766013</v>
      </c>
      <c r="D106" s="195">
        <f t="shared" si="52"/>
        <v>3985.0635255043903</v>
      </c>
      <c r="E106" s="195">
        <f t="shared" si="52"/>
        <v>2119.7348266133531</v>
      </c>
      <c r="F106" s="195">
        <f t="shared" si="52"/>
        <v>496.41575809365651</v>
      </c>
      <c r="G106" s="195">
        <f t="shared" si="52"/>
        <v>1266.8693569261502</v>
      </c>
      <c r="H106" s="195">
        <f t="shared" si="52"/>
        <v>0.77789891808935252</v>
      </c>
      <c r="I106" s="195">
        <f t="shared" si="52"/>
        <v>25896.241980734962</v>
      </c>
      <c r="J106" s="149"/>
      <c r="K106" s="196" t="s">
        <v>26</v>
      </c>
      <c r="L106" s="195">
        <f>SUM(L85:L101)</f>
        <v>17903.604776771663</v>
      </c>
      <c r="M106" s="195">
        <f t="shared" ref="M106:S106" si="53">SUM(M85:M101)</f>
        <v>123.77583790766013</v>
      </c>
      <c r="N106" s="195">
        <f t="shared" si="53"/>
        <v>3985.0635255043903</v>
      </c>
      <c r="O106" s="195">
        <f t="shared" si="53"/>
        <v>2119.7348266133531</v>
      </c>
      <c r="P106" s="195">
        <f t="shared" si="53"/>
        <v>12504.36345745015</v>
      </c>
      <c r="Q106" s="195">
        <f t="shared" si="53"/>
        <v>1266.8693569261502</v>
      </c>
      <c r="R106" s="197">
        <f t="shared" si="53"/>
        <v>0.77789891808935252</v>
      </c>
      <c r="S106" s="198">
        <f t="shared" si="53"/>
        <v>37904.189680091462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0.6913591860197601</v>
      </c>
      <c r="C107" s="78">
        <f t="shared" ref="C107:H107" si="54">IF($I106=0,"-",C106/$I106)</f>
        <v>4.779683399612226E-3</v>
      </c>
      <c r="D107" s="78">
        <f t="shared" si="54"/>
        <v>0.15388578499030886</v>
      </c>
      <c r="E107" s="78">
        <f t="shared" si="54"/>
        <v>8.1854920423986274E-2</v>
      </c>
      <c r="F107" s="78">
        <f t="shared" si="54"/>
        <v>1.9169413016103108E-2</v>
      </c>
      <c r="G107" s="78">
        <f t="shared" si="54"/>
        <v>4.8920973084380918E-2</v>
      </c>
      <c r="H107" s="79">
        <f t="shared" si="54"/>
        <v>3.0039065848552707E-5</v>
      </c>
      <c r="I107" s="80">
        <f>SUM(B107:H107)</f>
        <v>1</v>
      </c>
      <c r="K107" s="55" t="s">
        <v>91</v>
      </c>
      <c r="L107" s="96">
        <f t="shared" ref="L107:R107" si="55">IF($S106=0,"-",L106/$S106)</f>
        <v>0.47233841239917679</v>
      </c>
      <c r="M107" s="96">
        <f t="shared" si="55"/>
        <v>3.2654922569858103E-3</v>
      </c>
      <c r="N107" s="96">
        <f t="shared" si="55"/>
        <v>0.10513517263231399</v>
      </c>
      <c r="O107" s="96">
        <f t="shared" si="55"/>
        <v>5.592349670323405E-2</v>
      </c>
      <c r="P107" s="96">
        <f t="shared" si="55"/>
        <v>0.32989396589100167</v>
      </c>
      <c r="Q107" s="96">
        <f t="shared" si="55"/>
        <v>3.3422937348573684E-2</v>
      </c>
      <c r="R107" s="97">
        <f t="shared" si="55"/>
        <v>2.0522768713821914E-5</v>
      </c>
      <c r="S107" s="98">
        <f>SUM(L107:R107)</f>
        <v>0.99999999999999978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0</v>
      </c>
      <c r="F117" s="375"/>
      <c r="G117" s="156">
        <v>0</v>
      </c>
      <c r="H117" s="168">
        <v>0</v>
      </c>
      <c r="I117" s="154">
        <f t="shared" si="56"/>
        <v>0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0</v>
      </c>
      <c r="P117" s="156">
        <v>0</v>
      </c>
      <c r="Q117" s="156">
        <v>0</v>
      </c>
      <c r="R117" s="157">
        <v>0</v>
      </c>
      <c r="S117" s="158">
        <f t="shared" si="57"/>
        <v>0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</v>
      </c>
      <c r="AB117" s="207">
        <v>0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58"/>
        <v>0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</v>
      </c>
      <c r="C121" s="156">
        <v>0</v>
      </c>
      <c r="D121" s="156">
        <v>0</v>
      </c>
      <c r="E121" s="156">
        <v>0</v>
      </c>
      <c r="F121" s="375"/>
      <c r="G121" s="156">
        <v>0</v>
      </c>
      <c r="H121" s="168">
        <v>0</v>
      </c>
      <c r="I121" s="154">
        <f t="shared" si="56"/>
        <v>0</v>
      </c>
      <c r="J121" s="149"/>
      <c r="K121" s="169" t="s">
        <v>139</v>
      </c>
      <c r="L121" s="156">
        <v>0</v>
      </c>
      <c r="M121" s="156">
        <v>0</v>
      </c>
      <c r="N121" s="156">
        <v>0</v>
      </c>
      <c r="O121" s="156">
        <v>0</v>
      </c>
      <c r="P121" s="156">
        <v>2.5425467666614536E-3</v>
      </c>
      <c r="Q121" s="156">
        <v>0</v>
      </c>
      <c r="R121" s="157">
        <v>0</v>
      </c>
      <c r="S121" s="158">
        <f t="shared" si="57"/>
        <v>2.5425467666614536E-3</v>
      </c>
      <c r="U121" s="215" t="s">
        <v>139</v>
      </c>
      <c r="V121" s="207">
        <v>0</v>
      </c>
      <c r="W121" s="207">
        <v>0</v>
      </c>
      <c r="X121" s="207">
        <v>0</v>
      </c>
      <c r="Y121" s="207">
        <v>0</v>
      </c>
      <c r="Z121" s="207">
        <v>0</v>
      </c>
      <c r="AA121" s="207">
        <v>0</v>
      </c>
      <c r="AB121" s="207">
        <v>2.5425467666614536E-3</v>
      </c>
      <c r="AC121" s="208">
        <v>0</v>
      </c>
      <c r="AD121" s="207">
        <v>0</v>
      </c>
      <c r="AE121" s="207">
        <v>0</v>
      </c>
      <c r="AF121" s="207">
        <v>0</v>
      </c>
      <c r="AG121" s="207">
        <v>0</v>
      </c>
      <c r="AH121" s="207">
        <v>0</v>
      </c>
      <c r="AI121" s="210">
        <f t="shared" si="58"/>
        <v>2.5425467666614536E-3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</v>
      </c>
      <c r="C122" s="160">
        <v>0</v>
      </c>
      <c r="D122" s="160">
        <v>0</v>
      </c>
      <c r="E122" s="160">
        <v>0</v>
      </c>
      <c r="F122" s="375"/>
      <c r="G122" s="160">
        <v>0</v>
      </c>
      <c r="H122" s="161">
        <v>0</v>
      </c>
      <c r="I122" s="162">
        <f t="shared" si="56"/>
        <v>0</v>
      </c>
      <c r="J122" s="149"/>
      <c r="K122" s="163" t="s">
        <v>25</v>
      </c>
      <c r="L122" s="164">
        <v>0</v>
      </c>
      <c r="M122" s="164">
        <v>0</v>
      </c>
      <c r="N122" s="164">
        <v>0</v>
      </c>
      <c r="O122" s="164">
        <v>0</v>
      </c>
      <c r="P122" s="164">
        <v>8.5359225320790828E-5</v>
      </c>
      <c r="Q122" s="164">
        <v>0</v>
      </c>
      <c r="R122" s="165">
        <v>0</v>
      </c>
      <c r="S122" s="166">
        <f t="shared" si="57"/>
        <v>8.5359225320790828E-5</v>
      </c>
      <c r="U122" s="211" t="s">
        <v>25</v>
      </c>
      <c r="V122" s="212">
        <v>0</v>
      </c>
      <c r="W122" s="212">
        <v>0</v>
      </c>
      <c r="X122" s="212">
        <v>0</v>
      </c>
      <c r="Y122" s="212">
        <v>0</v>
      </c>
      <c r="Z122" s="212">
        <v>0</v>
      </c>
      <c r="AA122" s="212">
        <v>0</v>
      </c>
      <c r="AB122" s="212">
        <v>8.5359225320790828E-5</v>
      </c>
      <c r="AC122" s="213">
        <v>0</v>
      </c>
      <c r="AD122" s="212">
        <v>0</v>
      </c>
      <c r="AE122" s="212">
        <v>0</v>
      </c>
      <c r="AF122" s="212">
        <v>0</v>
      </c>
      <c r="AG122" s="212">
        <v>0</v>
      </c>
      <c r="AH122" s="212">
        <v>0</v>
      </c>
      <c r="AI122" s="214">
        <f t="shared" si="58"/>
        <v>8.5359225320790828E-5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56"/>
        <v>0</v>
      </c>
      <c r="J125" s="149"/>
      <c r="K125" s="169" t="s">
        <v>22</v>
      </c>
      <c r="L125" s="156">
        <v>0</v>
      </c>
      <c r="M125" s="156">
        <v>0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57"/>
        <v>0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0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0</v>
      </c>
      <c r="C132" s="195">
        <f t="shared" ref="C132:I132" si="60">SUM(C111:C127)</f>
        <v>0</v>
      </c>
      <c r="D132" s="195">
        <f t="shared" si="60"/>
        <v>0</v>
      </c>
      <c r="E132" s="195">
        <f t="shared" si="60"/>
        <v>0</v>
      </c>
      <c r="F132" s="195">
        <f t="shared" si="60"/>
        <v>0</v>
      </c>
      <c r="G132" s="195">
        <f t="shared" si="60"/>
        <v>0</v>
      </c>
      <c r="H132" s="197">
        <f t="shared" si="60"/>
        <v>0</v>
      </c>
      <c r="I132" s="154">
        <f t="shared" si="60"/>
        <v>0</v>
      </c>
      <c r="J132" s="149"/>
      <c r="K132" s="196" t="s">
        <v>26</v>
      </c>
      <c r="L132" s="195">
        <f>SUM(L111:L127)</f>
        <v>0</v>
      </c>
      <c r="M132" s="195">
        <f t="shared" ref="M132:S132" si="61">SUM(M111:M127)</f>
        <v>0</v>
      </c>
      <c r="N132" s="195">
        <f t="shared" si="61"/>
        <v>0</v>
      </c>
      <c r="O132" s="195">
        <f t="shared" si="61"/>
        <v>0</v>
      </c>
      <c r="P132" s="195">
        <f t="shared" si="61"/>
        <v>2.6279059919822444E-3</v>
      </c>
      <c r="Q132" s="195">
        <f t="shared" si="61"/>
        <v>0</v>
      </c>
      <c r="R132" s="197">
        <f t="shared" si="61"/>
        <v>0</v>
      </c>
      <c r="S132" s="198">
        <f t="shared" si="61"/>
        <v>2.6279059919822444E-3</v>
      </c>
      <c r="T132" s="141" t="str">
        <f>IF(ABS(S132-AI132)&gt;0.01,S132-AI132,"")</f>
        <v/>
      </c>
      <c r="U132" s="224" t="s">
        <v>63</v>
      </c>
      <c r="V132" s="225">
        <f>SUM(V111:V127)</f>
        <v>0</v>
      </c>
      <c r="W132" s="225">
        <f t="shared" ref="W132:AH132" si="62">SUM(W111:W127)</f>
        <v>0</v>
      </c>
      <c r="X132" s="225">
        <f t="shared" si="62"/>
        <v>0</v>
      </c>
      <c r="Y132" s="225">
        <f t="shared" si="62"/>
        <v>0</v>
      </c>
      <c r="Z132" s="225">
        <f t="shared" si="62"/>
        <v>0</v>
      </c>
      <c r="AA132" s="225">
        <f t="shared" si="62"/>
        <v>0</v>
      </c>
      <c r="AB132" s="225">
        <f t="shared" si="62"/>
        <v>2.6279059919822444E-3</v>
      </c>
      <c r="AC132" s="225">
        <f t="shared" si="62"/>
        <v>0</v>
      </c>
      <c r="AD132" s="226">
        <f t="shared" si="62"/>
        <v>0</v>
      </c>
      <c r="AE132" s="226">
        <f t="shared" si="62"/>
        <v>0</v>
      </c>
      <c r="AF132" s="226">
        <f t="shared" si="62"/>
        <v>0</v>
      </c>
      <c r="AG132" s="226">
        <f t="shared" si="62"/>
        <v>0</v>
      </c>
      <c r="AH132" s="226">
        <f t="shared" si="62"/>
        <v>0</v>
      </c>
      <c r="AI132" s="227">
        <f>SUM(V132:AC132)</f>
        <v>2.6279059919822444E-3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 t="str">
        <f>IF($I132=0,"-",B132/$I132)</f>
        <v>-</v>
      </c>
      <c r="C133" s="78" t="str">
        <f t="shared" ref="C133:H133" si="63">IF($I132=0,"-",C132/$I132)</f>
        <v>-</v>
      </c>
      <c r="D133" s="78" t="str">
        <f t="shared" si="63"/>
        <v>-</v>
      </c>
      <c r="E133" s="78" t="str">
        <f t="shared" si="63"/>
        <v>-</v>
      </c>
      <c r="F133" s="78" t="str">
        <f t="shared" si="63"/>
        <v>-</v>
      </c>
      <c r="G133" s="78" t="str">
        <f t="shared" si="63"/>
        <v>-</v>
      </c>
      <c r="H133" s="79" t="str">
        <f t="shared" si="63"/>
        <v>-</v>
      </c>
      <c r="I133" s="80">
        <f>SUM(B133:H133)</f>
        <v>0</v>
      </c>
      <c r="J133" s="141"/>
      <c r="K133" s="55" t="s">
        <v>91</v>
      </c>
      <c r="L133" s="96">
        <f t="shared" ref="L133:R133" si="64">IF($S132=0,"-",L132/$S132)</f>
        <v>0</v>
      </c>
      <c r="M133" s="96">
        <f t="shared" si="64"/>
        <v>0</v>
      </c>
      <c r="N133" s="96">
        <f t="shared" si="64"/>
        <v>0</v>
      </c>
      <c r="O133" s="96">
        <f t="shared" si="64"/>
        <v>0</v>
      </c>
      <c r="P133" s="96">
        <f t="shared" si="64"/>
        <v>1</v>
      </c>
      <c r="Q133" s="96">
        <f t="shared" si="64"/>
        <v>0</v>
      </c>
      <c r="R133" s="97">
        <f t="shared" si="64"/>
        <v>0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11.562542901490984</v>
      </c>
      <c r="C141" s="156">
        <v>14.99880063125137</v>
      </c>
      <c r="D141" s="156">
        <v>2.3432277242440818</v>
      </c>
      <c r="E141" s="156">
        <v>0</v>
      </c>
      <c r="F141" s="375"/>
      <c r="G141" s="156">
        <v>0</v>
      </c>
      <c r="H141" s="168">
        <v>0</v>
      </c>
      <c r="I141" s="154">
        <f t="shared" si="65"/>
        <v>28.904571256986436</v>
      </c>
      <c r="J141" s="149"/>
      <c r="K141" s="169" t="s">
        <v>16</v>
      </c>
      <c r="L141" s="156">
        <v>11.562542901490984</v>
      </c>
      <c r="M141" s="156">
        <v>14.99880063125137</v>
      </c>
      <c r="N141" s="156">
        <v>2.3432277242440818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28.904571256986436</v>
      </c>
      <c r="U141" s="215" t="s">
        <v>16</v>
      </c>
      <c r="V141" s="207">
        <v>11.562542901490984</v>
      </c>
      <c r="W141" s="207">
        <v>0</v>
      </c>
      <c r="X141" s="207">
        <v>0</v>
      </c>
      <c r="Y141" s="207">
        <v>14.99880063125137</v>
      </c>
      <c r="Z141" s="207">
        <v>2.3432277242440818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28.904571256986436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0.56672093999513018</v>
      </c>
      <c r="C142" s="160">
        <v>0.73514403059609323</v>
      </c>
      <c r="D142" s="160">
        <v>0.11484984140772496</v>
      </c>
      <c r="E142" s="160">
        <v>0</v>
      </c>
      <c r="F142" s="375"/>
      <c r="G142" s="160">
        <v>0</v>
      </c>
      <c r="H142" s="161">
        <v>0</v>
      </c>
      <c r="I142" s="162">
        <f t="shared" si="65"/>
        <v>1.4167148119989486</v>
      </c>
      <c r="J142" s="149"/>
      <c r="K142" s="163" t="s">
        <v>15</v>
      </c>
      <c r="L142" s="164">
        <v>0.56672093999513018</v>
      </c>
      <c r="M142" s="164">
        <v>0.73514403059609323</v>
      </c>
      <c r="N142" s="164">
        <v>0.11484984140772496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1.4167148119989486</v>
      </c>
      <c r="U142" s="211" t="s">
        <v>57</v>
      </c>
      <c r="V142" s="212">
        <v>0.56672093999513018</v>
      </c>
      <c r="W142" s="212">
        <v>0</v>
      </c>
      <c r="X142" s="212">
        <v>0</v>
      </c>
      <c r="Y142" s="212">
        <v>0.73514403059609323</v>
      </c>
      <c r="Z142" s="212">
        <v>0.11484984140772496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1.4167148119989486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2.8061946872703667E-2</v>
      </c>
      <c r="F143" s="375"/>
      <c r="G143" s="156">
        <v>0</v>
      </c>
      <c r="H143" s="168">
        <v>0</v>
      </c>
      <c r="I143" s="154">
        <f t="shared" si="65"/>
        <v>2.8061946872703667E-2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2.8061946872703667E-2</v>
      </c>
      <c r="P143" s="156">
        <v>4.5044708935411144</v>
      </c>
      <c r="Q143" s="156">
        <v>0</v>
      </c>
      <c r="R143" s="157">
        <v>0</v>
      </c>
      <c r="S143" s="158">
        <f t="shared" si="66"/>
        <v>4.5325328404138183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2.8061946872703667E-2</v>
      </c>
      <c r="AB143" s="207">
        <v>4.5044708935411144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4.5325328404138183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0.20251616634722858</v>
      </c>
      <c r="Q144" s="164">
        <v>0</v>
      </c>
      <c r="R144" s="165">
        <v>0</v>
      </c>
      <c r="S144" s="166">
        <f t="shared" si="66"/>
        <v>0.20251616634722858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0.20251616634722858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0.20251616634722858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1.697630927559951E-2</v>
      </c>
      <c r="C146" s="160">
        <v>1.6976309275599467E-3</v>
      </c>
      <c r="D146" s="160">
        <v>2.206920205827935E-2</v>
      </c>
      <c r="E146" s="160">
        <v>6.7905237102394353E-4</v>
      </c>
      <c r="F146" s="375"/>
      <c r="G146" s="160">
        <v>0</v>
      </c>
      <c r="H146" s="161">
        <v>0</v>
      </c>
      <c r="I146" s="162">
        <f t="shared" si="65"/>
        <v>4.1422194632462751E-2</v>
      </c>
      <c r="J146" s="149"/>
      <c r="K146" s="163" t="s">
        <v>17</v>
      </c>
      <c r="L146" s="164">
        <v>1.697630927559951E-2</v>
      </c>
      <c r="M146" s="164">
        <v>1.6976309275599467E-3</v>
      </c>
      <c r="N146" s="164">
        <v>2.206920205827935E-2</v>
      </c>
      <c r="O146" s="164">
        <v>6.7905237102394353E-4</v>
      </c>
      <c r="P146" s="164">
        <v>0</v>
      </c>
      <c r="Q146" s="164">
        <v>0</v>
      </c>
      <c r="R146" s="165">
        <v>0</v>
      </c>
      <c r="S146" s="166">
        <f t="shared" si="66"/>
        <v>4.1422194632462751E-2</v>
      </c>
      <c r="U146" s="211" t="s">
        <v>17</v>
      </c>
      <c r="V146" s="212">
        <v>1.697630927559951E-2</v>
      </c>
      <c r="W146" s="212">
        <v>0</v>
      </c>
      <c r="X146" s="212">
        <v>0</v>
      </c>
      <c r="Y146" s="212">
        <v>1.6976309275599467E-3</v>
      </c>
      <c r="Z146" s="212">
        <v>2.206920205827935E-2</v>
      </c>
      <c r="AA146" s="212">
        <v>0</v>
      </c>
      <c r="AB146" s="212">
        <v>0</v>
      </c>
      <c r="AC146" s="213">
        <v>6.7905237102394353E-4</v>
      </c>
      <c r="AD146" s="212">
        <v>0</v>
      </c>
      <c r="AE146" s="212">
        <v>0</v>
      </c>
      <c r="AF146" s="212">
        <v>0</v>
      </c>
      <c r="AG146" s="212">
        <v>0</v>
      </c>
      <c r="AH146" s="212">
        <v>6.7905237102394353E-4</v>
      </c>
      <c r="AI146" s="214">
        <f t="shared" si="67"/>
        <v>4.1422194632462751E-2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11.407184400897432</v>
      </c>
      <c r="C147" s="156">
        <v>72.507690458998198</v>
      </c>
      <c r="D147" s="156">
        <v>6.2440290287592024</v>
      </c>
      <c r="E147" s="156">
        <v>0</v>
      </c>
      <c r="F147" s="375"/>
      <c r="G147" s="156">
        <v>0</v>
      </c>
      <c r="H147" s="168">
        <v>0</v>
      </c>
      <c r="I147" s="154">
        <f t="shared" si="65"/>
        <v>90.158903888654834</v>
      </c>
      <c r="J147" s="149"/>
      <c r="K147" s="169" t="s">
        <v>139</v>
      </c>
      <c r="L147" s="156">
        <v>11.407184400897432</v>
      </c>
      <c r="M147" s="156">
        <v>72.507690458998198</v>
      </c>
      <c r="N147" s="156">
        <v>6.2440290287592024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90.158903888654834</v>
      </c>
      <c r="U147" s="215" t="s">
        <v>139</v>
      </c>
      <c r="V147" s="207">
        <v>10.743409384267711</v>
      </c>
      <c r="W147" s="207">
        <v>5.5355906310444701E-2</v>
      </c>
      <c r="X147" s="207">
        <v>0</v>
      </c>
      <c r="Y147" s="207">
        <v>72.507690458998198</v>
      </c>
      <c r="Z147" s="207">
        <v>6.2404588432707762</v>
      </c>
      <c r="AA147" s="207">
        <v>0</v>
      </c>
      <c r="AB147" s="207">
        <v>0</v>
      </c>
      <c r="AC147" s="208">
        <v>0.61198929580770378</v>
      </c>
      <c r="AD147" s="207">
        <v>0.60841911031927753</v>
      </c>
      <c r="AE147" s="207">
        <v>0</v>
      </c>
      <c r="AF147" s="207">
        <v>0</v>
      </c>
      <c r="AG147" s="207">
        <v>3.5701854884260748E-3</v>
      </c>
      <c r="AH147" s="207">
        <v>0</v>
      </c>
      <c r="AI147" s="210">
        <f t="shared" si="67"/>
        <v>90.158903888654834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2.4145086324845666</v>
      </c>
      <c r="C148" s="160">
        <v>0.33778102915713654</v>
      </c>
      <c r="D148" s="160">
        <v>18.596077723917926</v>
      </c>
      <c r="E148" s="160">
        <v>70.250552224752795</v>
      </c>
      <c r="F148" s="375"/>
      <c r="G148" s="160">
        <v>5.4266065045808363</v>
      </c>
      <c r="H148" s="161">
        <v>0</v>
      </c>
      <c r="I148" s="162">
        <f t="shared" si="65"/>
        <v>97.025526114893253</v>
      </c>
      <c r="J148" s="149"/>
      <c r="K148" s="163" t="s">
        <v>25</v>
      </c>
      <c r="L148" s="164">
        <v>2.4145086324845666</v>
      </c>
      <c r="M148" s="164">
        <v>0.33778102915713654</v>
      </c>
      <c r="N148" s="164">
        <v>18.596077723917926</v>
      </c>
      <c r="O148" s="164">
        <v>70.250552224752795</v>
      </c>
      <c r="P148" s="164">
        <v>9.5192533554936486E-5</v>
      </c>
      <c r="Q148" s="164">
        <v>5.4266065045808363</v>
      </c>
      <c r="R148" s="165">
        <v>0</v>
      </c>
      <c r="S148" s="166">
        <f t="shared" si="66"/>
        <v>97.025621307426803</v>
      </c>
      <c r="U148" s="211" t="s">
        <v>25</v>
      </c>
      <c r="V148" s="212">
        <v>6.4949384227022122E-2</v>
      </c>
      <c r="W148" s="212">
        <v>2.3495592482575445</v>
      </c>
      <c r="X148" s="212">
        <v>5.4266065045808363</v>
      </c>
      <c r="Y148" s="212">
        <v>0.33778102915713654</v>
      </c>
      <c r="Z148" s="212">
        <v>18.596077723917926</v>
      </c>
      <c r="AA148" s="212">
        <v>70.164253185910539</v>
      </c>
      <c r="AB148" s="212">
        <v>9.5192533554936486E-5</v>
      </c>
      <c r="AC148" s="213">
        <v>8.6299038842260867E-2</v>
      </c>
      <c r="AD148" s="212">
        <v>0</v>
      </c>
      <c r="AE148" s="212">
        <v>8.6156867203146442E-2</v>
      </c>
      <c r="AF148" s="212">
        <v>0</v>
      </c>
      <c r="AG148" s="212">
        <v>0</v>
      </c>
      <c r="AH148" s="212">
        <v>1.4217163911441885E-4</v>
      </c>
      <c r="AI148" s="214">
        <f t="shared" si="67"/>
        <v>97.025621307426803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2.984455745074404</v>
      </c>
      <c r="C149" s="156">
        <v>11.138670028156904</v>
      </c>
      <c r="D149" s="156">
        <v>3.1918298612392979</v>
      </c>
      <c r="E149" s="156">
        <v>0</v>
      </c>
      <c r="F149" s="375"/>
      <c r="G149" s="156">
        <v>0</v>
      </c>
      <c r="H149" s="168">
        <v>0</v>
      </c>
      <c r="I149" s="154">
        <f t="shared" si="65"/>
        <v>17.314955634470607</v>
      </c>
      <c r="J149" s="149"/>
      <c r="K149" s="169" t="s">
        <v>24</v>
      </c>
      <c r="L149" s="156">
        <v>2.984455745074404</v>
      </c>
      <c r="M149" s="156">
        <v>11.138670028156904</v>
      </c>
      <c r="N149" s="156">
        <v>3.1918298612392979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17.314955634470607</v>
      </c>
      <c r="U149" s="215" t="s">
        <v>24</v>
      </c>
      <c r="V149" s="207">
        <v>2.9425494325085628</v>
      </c>
      <c r="W149" s="207">
        <v>0</v>
      </c>
      <c r="X149" s="207">
        <v>0</v>
      </c>
      <c r="Y149" s="207">
        <v>11.138670028156904</v>
      </c>
      <c r="Z149" s="207">
        <v>3.1918298612392979</v>
      </c>
      <c r="AA149" s="207">
        <v>0</v>
      </c>
      <c r="AB149" s="207">
        <v>0</v>
      </c>
      <c r="AC149" s="208">
        <v>4.1906312565841423E-2</v>
      </c>
      <c r="AD149" s="207">
        <v>4.1906312565841423E-2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17.314955634470607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0.17382390962391425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0.17382390962391425</v>
      </c>
      <c r="J151" s="149"/>
      <c r="K151" s="169" t="s">
        <v>22</v>
      </c>
      <c r="L151" s="156">
        <v>0</v>
      </c>
      <c r="M151" s="156">
        <v>0.17382390962391425</v>
      </c>
      <c r="N151" s="156">
        <v>0</v>
      </c>
      <c r="O151" s="156">
        <v>0</v>
      </c>
      <c r="P151" s="156">
        <v>0.27269480962336612</v>
      </c>
      <c r="Q151" s="156">
        <v>0</v>
      </c>
      <c r="R151" s="157">
        <v>0</v>
      </c>
      <c r="S151" s="158">
        <f t="shared" si="66"/>
        <v>0.44651871924728037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0.17382390962391425</v>
      </c>
      <c r="Z151" s="207">
        <v>0</v>
      </c>
      <c r="AA151" s="207">
        <v>0</v>
      </c>
      <c r="AB151" s="207">
        <v>0.27269480962336612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0.44651871924728037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3.1897159798126022E-3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3.1897159798126022E-3</v>
      </c>
      <c r="J153" s="149"/>
      <c r="K153" s="171" t="s">
        <v>64</v>
      </c>
      <c r="L153" s="156">
        <v>3.1897159798126022E-3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3.1897159798126022E-3</v>
      </c>
      <c r="U153" s="216" t="s">
        <v>62</v>
      </c>
      <c r="V153" s="207">
        <v>3.1897159798126022E-3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3.1897159798126022E-3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3.1897159798126022E-3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3.1897159798126022E-3</v>
      </c>
      <c r="J154" s="149"/>
      <c r="K154" s="176" t="s">
        <v>23</v>
      </c>
      <c r="L154" s="177">
        <v>3.1897159798126022E-3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3.1897159798126022E-3</v>
      </c>
      <c r="U154" s="217" t="s">
        <v>65</v>
      </c>
      <c r="V154" s="218">
        <v>3.1897159798126022E-3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3.1897159798126022E-3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28.955578645197928</v>
      </c>
      <c r="C158" s="195">
        <f t="shared" ref="C158:I158" si="69">SUM(C137:C153)</f>
        <v>99.893607718711195</v>
      </c>
      <c r="D158" s="195">
        <f t="shared" si="69"/>
        <v>30.512083381626514</v>
      </c>
      <c r="E158" s="195">
        <f t="shared" si="69"/>
        <v>70.279293223996518</v>
      </c>
      <c r="F158" s="195">
        <f t="shared" si="69"/>
        <v>0</v>
      </c>
      <c r="G158" s="195">
        <f t="shared" si="69"/>
        <v>5.4266065045808363</v>
      </c>
      <c r="H158" s="197">
        <f t="shared" si="69"/>
        <v>0</v>
      </c>
      <c r="I158" s="154">
        <f t="shared" si="69"/>
        <v>235.06716947411297</v>
      </c>
      <c r="J158" s="149"/>
      <c r="K158" s="196" t="s">
        <v>26</v>
      </c>
      <c r="L158" s="195">
        <f>SUM(L137:L153)</f>
        <v>28.955578645197928</v>
      </c>
      <c r="M158" s="195">
        <f t="shared" ref="M158:S158" si="70">SUM(M137:M153)</f>
        <v>99.893607718711195</v>
      </c>
      <c r="N158" s="195">
        <f t="shared" si="70"/>
        <v>30.512083381626514</v>
      </c>
      <c r="O158" s="195">
        <f t="shared" si="70"/>
        <v>70.279293223996518</v>
      </c>
      <c r="P158" s="195">
        <f t="shared" si="70"/>
        <v>4.9797770620452644</v>
      </c>
      <c r="Q158" s="195">
        <f t="shared" si="70"/>
        <v>5.4266065045808363</v>
      </c>
      <c r="R158" s="197">
        <f t="shared" si="70"/>
        <v>0</v>
      </c>
      <c r="S158" s="198">
        <f t="shared" si="70"/>
        <v>240.0469465361582</v>
      </c>
      <c r="T158" s="141" t="str">
        <f>IF(ABS(S158-AI158)&gt;0.01,S158-AI158,"")</f>
        <v/>
      </c>
      <c r="U158" s="224" t="s">
        <v>63</v>
      </c>
      <c r="V158" s="225">
        <f>SUM(V137:V153)</f>
        <v>25.900338067744823</v>
      </c>
      <c r="W158" s="225">
        <f t="shared" ref="W158:AH158" si="71">SUM(W137:W153)</f>
        <v>2.404915154567989</v>
      </c>
      <c r="X158" s="225">
        <f t="shared" si="71"/>
        <v>5.4266065045808363</v>
      </c>
      <c r="Y158" s="225">
        <f t="shared" si="71"/>
        <v>99.893607718711195</v>
      </c>
      <c r="Z158" s="225">
        <f t="shared" si="71"/>
        <v>30.508513196138086</v>
      </c>
      <c r="AA158" s="225">
        <f t="shared" si="71"/>
        <v>70.192315132783236</v>
      </c>
      <c r="AB158" s="225">
        <f t="shared" si="71"/>
        <v>4.9797770620452644</v>
      </c>
      <c r="AC158" s="225">
        <f t="shared" si="71"/>
        <v>0.74087369958683003</v>
      </c>
      <c r="AD158" s="226">
        <f t="shared" si="71"/>
        <v>0.65032542288511896</v>
      </c>
      <c r="AE158" s="226">
        <f t="shared" si="71"/>
        <v>8.6156867203146442E-2</v>
      </c>
      <c r="AF158" s="226">
        <f t="shared" si="71"/>
        <v>0</v>
      </c>
      <c r="AG158" s="226">
        <f t="shared" si="71"/>
        <v>3.5701854884260748E-3</v>
      </c>
      <c r="AH158" s="226">
        <f t="shared" si="71"/>
        <v>8.2122401013836233E-4</v>
      </c>
      <c r="AI158" s="227">
        <f>SUM(V158:AC158)</f>
        <v>240.04694653615826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0.1231800200341745</v>
      </c>
      <c r="C159" s="78">
        <f t="shared" ref="C159:H159" si="72">IF($I158=0,"-",C158/$I158)</f>
        <v>0.42495771715884845</v>
      </c>
      <c r="D159" s="78">
        <f t="shared" si="72"/>
        <v>0.1298015518283028</v>
      </c>
      <c r="E159" s="78">
        <f t="shared" si="72"/>
        <v>0.29897536683333442</v>
      </c>
      <c r="F159" s="78">
        <f t="shared" si="72"/>
        <v>0</v>
      </c>
      <c r="G159" s="78">
        <f t="shared" si="72"/>
        <v>2.3085344145339901E-2</v>
      </c>
      <c r="H159" s="79">
        <f t="shared" si="72"/>
        <v>0</v>
      </c>
      <c r="I159" s="80">
        <f>SUM(B159:H159)</f>
        <v>1</v>
      </c>
      <c r="J159" s="141"/>
      <c r="K159" s="55" t="s">
        <v>91</v>
      </c>
      <c r="L159" s="96">
        <f t="shared" ref="L159:R159" si="73">IF($S158=0,"-",L158/$S158)</f>
        <v>0.12062464889898676</v>
      </c>
      <c r="M159" s="96">
        <f t="shared" si="73"/>
        <v>0.41614196372901685</v>
      </c>
      <c r="N159" s="96">
        <f t="shared" si="73"/>
        <v>0.12710881692898554</v>
      </c>
      <c r="O159" s="96">
        <f t="shared" si="73"/>
        <v>0.29277311891742963</v>
      </c>
      <c r="P159" s="96">
        <f t="shared" si="73"/>
        <v>2.0745013148064192E-2</v>
      </c>
      <c r="Q159" s="96">
        <f t="shared" si="73"/>
        <v>2.2606438377517243E-2</v>
      </c>
      <c r="R159" s="97">
        <f t="shared" si="73"/>
        <v>0</v>
      </c>
      <c r="S159" s="98">
        <f>SUM(L159:R159)</f>
        <v>1.0000000000000002</v>
      </c>
      <c r="U159" s="127" t="s">
        <v>91</v>
      </c>
      <c r="V159" s="128">
        <f>+V158/$AI158</f>
        <v>0.10789696949485444</v>
      </c>
      <c r="W159" s="128">
        <f t="shared" ref="W159:AH159" si="74">+W158/$AI158</f>
        <v>1.0018520082302888E-2</v>
      </c>
      <c r="X159" s="128">
        <f t="shared" si="74"/>
        <v>2.2606438377517236E-2</v>
      </c>
      <c r="Y159" s="128">
        <f t="shared" si="74"/>
        <v>0.41614196372901674</v>
      </c>
      <c r="Z159" s="128">
        <f t="shared" si="74"/>
        <v>0.12709394406540636</v>
      </c>
      <c r="AA159" s="128">
        <f t="shared" si="74"/>
        <v>0.29241078108115059</v>
      </c>
      <c r="AB159" s="128">
        <f t="shared" si="74"/>
        <v>2.0745013148064189E-2</v>
      </c>
      <c r="AC159" s="128">
        <f t="shared" si="74"/>
        <v>3.0863700216875378E-3</v>
      </c>
      <c r="AD159" s="128">
        <f t="shared" si="74"/>
        <v>2.7091593218294091E-3</v>
      </c>
      <c r="AE159" s="128">
        <f t="shared" si="74"/>
        <v>3.5891673877288264E-4</v>
      </c>
      <c r="AF159" s="128">
        <f t="shared" si="74"/>
        <v>0</v>
      </c>
      <c r="AG159" s="128">
        <f t="shared" si="74"/>
        <v>1.4872863579159496E-5</v>
      </c>
      <c r="AH159" s="128">
        <f t="shared" si="74"/>
        <v>3.4210975060857996E-6</v>
      </c>
      <c r="AI159" s="129">
        <f>SUM(V159:AC159)</f>
        <v>1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75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0.79921944311650994</v>
      </c>
      <c r="C168" s="160">
        <v>0</v>
      </c>
      <c r="D168" s="160">
        <v>0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0.79921944311650994</v>
      </c>
      <c r="J168" s="149"/>
      <c r="K168" s="163" t="s">
        <v>15</v>
      </c>
      <c r="L168" s="164">
        <v>0.79921944311650994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0.79921944311650994</v>
      </c>
      <c r="U168" s="211" t="s">
        <v>57</v>
      </c>
      <c r="V168" s="212">
        <v>0.79921944311650994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0.79921944311650994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3.7882968627541216E-3</v>
      </c>
      <c r="F169" s="375"/>
      <c r="G169" s="156">
        <v>0</v>
      </c>
      <c r="H169" s="168">
        <v>0</v>
      </c>
      <c r="I169" s="154">
        <f t="shared" si="75"/>
        <v>3.7882968627541216E-3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3.7882968627541216E-3</v>
      </c>
      <c r="P169" s="156">
        <v>0.55350204380811097</v>
      </c>
      <c r="Q169" s="156">
        <v>0</v>
      </c>
      <c r="R169" s="157">
        <v>0</v>
      </c>
      <c r="S169" s="158">
        <f t="shared" si="76"/>
        <v>0.55729034067086514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2.5947238785987132E-5</v>
      </c>
      <c r="AB169" s="207">
        <v>0.55350204380811097</v>
      </c>
      <c r="AC169" s="208">
        <v>3.7623496239681344E-3</v>
      </c>
      <c r="AD169" s="207">
        <v>0</v>
      </c>
      <c r="AE169" s="207">
        <v>0</v>
      </c>
      <c r="AF169" s="207">
        <v>0</v>
      </c>
      <c r="AG169" s="207">
        <v>0</v>
      </c>
      <c r="AH169" s="207">
        <v>3.7623496239681344E-3</v>
      </c>
      <c r="AI169" s="210">
        <f t="shared" si="77"/>
        <v>0.55729034067086514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5">
        <v>0</v>
      </c>
      <c r="S170" s="166">
        <f t="shared" si="76"/>
        <v>0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2.7522828740328396</v>
      </c>
      <c r="E172" s="160">
        <v>0</v>
      </c>
      <c r="F172" s="375"/>
      <c r="G172" s="160">
        <v>0</v>
      </c>
      <c r="H172" s="161">
        <v>0</v>
      </c>
      <c r="I172" s="162">
        <f t="shared" si="75"/>
        <v>2.7522828740328396</v>
      </c>
      <c r="J172" s="149"/>
      <c r="K172" s="163" t="s">
        <v>17</v>
      </c>
      <c r="L172" s="164">
        <v>0</v>
      </c>
      <c r="M172" s="164">
        <v>0</v>
      </c>
      <c r="N172" s="164">
        <v>2.7522828740328396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2.7522828740328396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2.7522828740328396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2.7522828740328396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15.903080052141174</v>
      </c>
      <c r="C173" s="156">
        <v>0</v>
      </c>
      <c r="D173" s="156">
        <v>183.05593666478029</v>
      </c>
      <c r="E173" s="156">
        <v>3.316095785184348</v>
      </c>
      <c r="F173" s="375"/>
      <c r="G173" s="156">
        <v>0</v>
      </c>
      <c r="H173" s="168">
        <v>0</v>
      </c>
      <c r="I173" s="154">
        <f t="shared" si="75"/>
        <v>202.27511250210583</v>
      </c>
      <c r="J173" s="149"/>
      <c r="K173" s="169" t="s">
        <v>139</v>
      </c>
      <c r="L173" s="156">
        <v>15.903080052141174</v>
      </c>
      <c r="M173" s="156">
        <v>0</v>
      </c>
      <c r="N173" s="156">
        <v>183.05593666478029</v>
      </c>
      <c r="O173" s="156">
        <v>3.316095785184348</v>
      </c>
      <c r="P173" s="156">
        <v>0</v>
      </c>
      <c r="Q173" s="156">
        <v>0</v>
      </c>
      <c r="R173" s="157">
        <v>0</v>
      </c>
      <c r="S173" s="158">
        <f t="shared" si="76"/>
        <v>202.27511250210583</v>
      </c>
      <c r="U173" s="215" t="s">
        <v>139</v>
      </c>
      <c r="V173" s="207">
        <v>15.903080052141174</v>
      </c>
      <c r="W173" s="207">
        <v>0</v>
      </c>
      <c r="X173" s="207">
        <v>0</v>
      </c>
      <c r="Y173" s="207">
        <v>0</v>
      </c>
      <c r="Z173" s="207">
        <v>145.15769911981636</v>
      </c>
      <c r="AA173" s="207">
        <v>3.316095785184348</v>
      </c>
      <c r="AB173" s="207">
        <v>0</v>
      </c>
      <c r="AC173" s="208">
        <v>37.898237544963919</v>
      </c>
      <c r="AD173" s="207">
        <v>0</v>
      </c>
      <c r="AE173" s="207">
        <v>0</v>
      </c>
      <c r="AF173" s="207">
        <v>0</v>
      </c>
      <c r="AG173" s="207">
        <v>37.898237544963919</v>
      </c>
      <c r="AH173" s="207">
        <v>0</v>
      </c>
      <c r="AI173" s="210">
        <f t="shared" si="77"/>
        <v>202.2751125021058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0.84956516115312986</v>
      </c>
      <c r="C174" s="160">
        <v>0.10562454074436023</v>
      </c>
      <c r="D174" s="160">
        <v>4.1514348986732434</v>
      </c>
      <c r="E174" s="160">
        <v>18.936052235888798</v>
      </c>
      <c r="F174" s="375"/>
      <c r="G174" s="160">
        <v>1.740681427680429</v>
      </c>
      <c r="H174" s="161">
        <v>0</v>
      </c>
      <c r="I174" s="162">
        <f t="shared" si="75"/>
        <v>25.783358264139959</v>
      </c>
      <c r="J174" s="149"/>
      <c r="K174" s="163" t="s">
        <v>25</v>
      </c>
      <c r="L174" s="164">
        <v>0.84956516115312986</v>
      </c>
      <c r="M174" s="164">
        <v>0.10562454074436023</v>
      </c>
      <c r="N174" s="164">
        <v>4.1514348986732434</v>
      </c>
      <c r="O174" s="164">
        <v>18.936052235888798</v>
      </c>
      <c r="P174" s="164">
        <v>1.2553766281169173E-3</v>
      </c>
      <c r="Q174" s="164">
        <v>1.740681427680429</v>
      </c>
      <c r="R174" s="165">
        <v>0</v>
      </c>
      <c r="S174" s="166">
        <f t="shared" si="76"/>
        <v>25.784613640768075</v>
      </c>
      <c r="U174" s="211" t="s">
        <v>25</v>
      </c>
      <c r="V174" s="212">
        <v>0.22992205464278853</v>
      </c>
      <c r="W174" s="212">
        <v>0.61964310651034127</v>
      </c>
      <c r="X174" s="212">
        <v>1.740681427680429</v>
      </c>
      <c r="Y174" s="212">
        <v>0.10562454074436023</v>
      </c>
      <c r="Z174" s="212">
        <v>4.1514348986732434</v>
      </c>
      <c r="AA174" s="212">
        <v>18.934955302061027</v>
      </c>
      <c r="AB174" s="212">
        <v>1.2553766281169173E-3</v>
      </c>
      <c r="AC174" s="213">
        <v>1.0969338277726517E-3</v>
      </c>
      <c r="AD174" s="212">
        <v>0</v>
      </c>
      <c r="AE174" s="212">
        <v>0</v>
      </c>
      <c r="AF174" s="212">
        <v>0</v>
      </c>
      <c r="AG174" s="212">
        <v>0</v>
      </c>
      <c r="AH174" s="212">
        <v>1.0969338277726517E-3</v>
      </c>
      <c r="AI174" s="214">
        <f t="shared" si="77"/>
        <v>25.784613640768075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0.35517300139496283</v>
      </c>
      <c r="F177" s="375"/>
      <c r="G177" s="156">
        <v>0</v>
      </c>
      <c r="H177" s="168">
        <v>0</v>
      </c>
      <c r="I177" s="154">
        <f t="shared" si="75"/>
        <v>0.35517300139496283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0.35517300139496283</v>
      </c>
      <c r="P177" s="156">
        <v>3.12531059860503E-2</v>
      </c>
      <c r="Q177" s="156">
        <v>0</v>
      </c>
      <c r="R177" s="157">
        <v>0</v>
      </c>
      <c r="S177" s="158">
        <f t="shared" si="76"/>
        <v>0.38642610738101313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3.12531059860503E-2</v>
      </c>
      <c r="AC177" s="208">
        <v>0.35517300139496283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0.35517300139496283</v>
      </c>
      <c r="AI177" s="210">
        <f t="shared" si="77"/>
        <v>0.38642610738101313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17.551864656410814</v>
      </c>
      <c r="C184" s="195">
        <f t="shared" ref="C184:I184" si="79">SUM(C163:C179)</f>
        <v>0.10562454074436023</v>
      </c>
      <c r="D184" s="195">
        <f t="shared" si="79"/>
        <v>189.95965443748636</v>
      </c>
      <c r="E184" s="195">
        <f t="shared" si="79"/>
        <v>22.611109319330865</v>
      </c>
      <c r="F184" s="195">
        <f t="shared" si="79"/>
        <v>0</v>
      </c>
      <c r="G184" s="195">
        <f t="shared" si="79"/>
        <v>1.740681427680429</v>
      </c>
      <c r="H184" s="197">
        <f t="shared" si="79"/>
        <v>0</v>
      </c>
      <c r="I184" s="154">
        <f t="shared" si="79"/>
        <v>231.96893438165287</v>
      </c>
      <c r="J184" s="149"/>
      <c r="K184" s="196" t="s">
        <v>26</v>
      </c>
      <c r="L184" s="195">
        <f>SUM(L163:L179)</f>
        <v>17.551864656410814</v>
      </c>
      <c r="M184" s="195">
        <f t="shared" ref="M184:S184" si="80">SUM(M163:M179)</f>
        <v>0.10562454074436023</v>
      </c>
      <c r="N184" s="195">
        <f t="shared" si="80"/>
        <v>189.95965443748636</v>
      </c>
      <c r="O184" s="195">
        <f t="shared" si="80"/>
        <v>22.611109319330865</v>
      </c>
      <c r="P184" s="195">
        <f t="shared" si="80"/>
        <v>0.58601052642227813</v>
      </c>
      <c r="Q184" s="195">
        <f t="shared" si="80"/>
        <v>1.740681427680429</v>
      </c>
      <c r="R184" s="197">
        <f t="shared" si="80"/>
        <v>0</v>
      </c>
      <c r="S184" s="198">
        <f t="shared" si="80"/>
        <v>232.55494490807513</v>
      </c>
      <c r="T184" s="141" t="str">
        <f>IF(ABS(S184-AI184)&gt;0.01,S184-AI184,"")</f>
        <v/>
      </c>
      <c r="U184" s="224" t="s">
        <v>63</v>
      </c>
      <c r="V184" s="225">
        <f>SUM(V163:V179)</f>
        <v>16.932221549900472</v>
      </c>
      <c r="W184" s="225">
        <f t="shared" ref="W184:AH184" si="81">SUM(W163:W179)</f>
        <v>0.61964310651034127</v>
      </c>
      <c r="X184" s="225">
        <f t="shared" si="81"/>
        <v>1.740681427680429</v>
      </c>
      <c r="Y184" s="225">
        <f t="shared" si="81"/>
        <v>0.10562454074436023</v>
      </c>
      <c r="Z184" s="225">
        <f t="shared" si="81"/>
        <v>152.06141689252243</v>
      </c>
      <c r="AA184" s="225">
        <f t="shared" si="81"/>
        <v>22.251077034484162</v>
      </c>
      <c r="AB184" s="225">
        <f t="shared" si="81"/>
        <v>0.58601052642227813</v>
      </c>
      <c r="AC184" s="225">
        <f t="shared" si="81"/>
        <v>38.258269829810622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37.898237544963919</v>
      </c>
      <c r="AH184" s="226">
        <f t="shared" si="81"/>
        <v>0.36003228484670363</v>
      </c>
      <c r="AI184" s="227">
        <f>SUM(V184:AC184)</f>
        <v>232.5549449080751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7.566472080926645E-2</v>
      </c>
      <c r="C185" s="78">
        <f t="shared" ref="C185:H185" si="82">IF($I184=0,"-",C184/$I184)</f>
        <v>4.5533916438387709E-4</v>
      </c>
      <c r="D185" s="78">
        <f t="shared" si="82"/>
        <v>0.81890126772298888</v>
      </c>
      <c r="E185" s="78">
        <f t="shared" si="82"/>
        <v>9.747473031078098E-2</v>
      </c>
      <c r="F185" s="78">
        <f t="shared" si="82"/>
        <v>0</v>
      </c>
      <c r="G185" s="78">
        <f t="shared" si="82"/>
        <v>7.5039419925796097E-3</v>
      </c>
      <c r="H185" s="79">
        <f t="shared" si="82"/>
        <v>0</v>
      </c>
      <c r="I185" s="80">
        <f>SUM(B185:H185)</f>
        <v>0.99999999999999989</v>
      </c>
      <c r="J185" s="141"/>
      <c r="K185" s="55" t="s">
        <v>91</v>
      </c>
      <c r="L185" s="96">
        <f t="shared" ref="L185:R185" si="83">IF($S184=0,"-",L184/$S184)</f>
        <v>7.547405480175344E-2</v>
      </c>
      <c r="M185" s="96">
        <f t="shared" si="83"/>
        <v>4.5419176438545202E-4</v>
      </c>
      <c r="N185" s="96">
        <f t="shared" si="83"/>
        <v>0.81683773489561384</v>
      </c>
      <c r="O185" s="96">
        <f t="shared" si="83"/>
        <v>9.7229105699165583E-2</v>
      </c>
      <c r="P185" s="96">
        <f t="shared" si="83"/>
        <v>2.5198798789418035E-3</v>
      </c>
      <c r="Q185" s="96">
        <f t="shared" si="83"/>
        <v>7.4850329601397628E-3</v>
      </c>
      <c r="R185" s="97">
        <f t="shared" si="83"/>
        <v>0</v>
      </c>
      <c r="S185" s="98">
        <f>SUM(L185:R185)</f>
        <v>0.99999999999999989</v>
      </c>
      <c r="U185" s="127" t="s">
        <v>91</v>
      </c>
      <c r="V185" s="128">
        <f>+V184/$AI184</f>
        <v>7.2809552841774594E-2</v>
      </c>
      <c r="W185" s="128">
        <f t="shared" ref="W185:AH185" si="84">+W184/$AI184</f>
        <v>2.6645019599788574E-3</v>
      </c>
      <c r="X185" s="128">
        <f t="shared" si="84"/>
        <v>7.4850329601397637E-3</v>
      </c>
      <c r="Y185" s="128">
        <f t="shared" si="84"/>
        <v>4.5419176438545207E-4</v>
      </c>
      <c r="Z185" s="128">
        <f t="shared" si="84"/>
        <v>0.65387307482379975</v>
      </c>
      <c r="AA185" s="128">
        <f t="shared" si="84"/>
        <v>9.5680945607411721E-2</v>
      </c>
      <c r="AB185" s="128">
        <f t="shared" si="84"/>
        <v>2.5198798789418039E-3</v>
      </c>
      <c r="AC185" s="128">
        <f t="shared" si="84"/>
        <v>0.164512820163568</v>
      </c>
      <c r="AD185" s="128">
        <f t="shared" si="84"/>
        <v>0</v>
      </c>
      <c r="AE185" s="128">
        <f t="shared" si="84"/>
        <v>0</v>
      </c>
      <c r="AF185" s="128">
        <f t="shared" si="84"/>
        <v>0</v>
      </c>
      <c r="AG185" s="128">
        <f t="shared" si="84"/>
        <v>0.16296466007181412</v>
      </c>
      <c r="AH185" s="128">
        <f t="shared" si="84"/>
        <v>1.5481600917538782E-3</v>
      </c>
      <c r="AI185" s="129">
        <f>SUM(V185:AC185)</f>
        <v>0.99999999999999978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416.03537278432452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416.03537278432452</v>
      </c>
      <c r="J190" s="149"/>
      <c r="K190" s="163" t="s">
        <v>8</v>
      </c>
      <c r="L190" s="164">
        <v>0</v>
      </c>
      <c r="M190" s="164">
        <v>0</v>
      </c>
      <c r="N190" s="164">
        <v>416.03537278432452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416.03537278432452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416.03537278432452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416.03537278432452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4.6085457565114493E-3</v>
      </c>
      <c r="E191" s="156">
        <v>0</v>
      </c>
      <c r="F191" s="375"/>
      <c r="G191" s="156">
        <v>0</v>
      </c>
      <c r="H191" s="168">
        <v>0</v>
      </c>
      <c r="I191" s="154">
        <f t="shared" si="85"/>
        <v>4.6085457565114493E-3</v>
      </c>
      <c r="J191" s="149"/>
      <c r="K191" s="169" t="s">
        <v>10</v>
      </c>
      <c r="L191" s="156">
        <v>0</v>
      </c>
      <c r="M191" s="156">
        <v>0</v>
      </c>
      <c r="N191" s="156">
        <v>4.6085457565114493E-3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4.6085457565114493E-3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4.6085457565114493E-3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4.6085457565114493E-3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8.3863410620880003</v>
      </c>
      <c r="E192" s="160">
        <v>0</v>
      </c>
      <c r="F192" s="375"/>
      <c r="G192" s="160">
        <v>0</v>
      </c>
      <c r="H192" s="161">
        <v>0</v>
      </c>
      <c r="I192" s="162">
        <f t="shared" si="85"/>
        <v>8.3863410620880003</v>
      </c>
      <c r="J192" s="149"/>
      <c r="K192" s="163" t="s">
        <v>56</v>
      </c>
      <c r="L192" s="164">
        <v>0</v>
      </c>
      <c r="M192" s="164">
        <v>0</v>
      </c>
      <c r="N192" s="164">
        <v>8.3863410620880003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8.3863410620880003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8.3863410620880003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8.3863410620880003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0.38690009852319679</v>
      </c>
      <c r="C193" s="156">
        <v>0.14457513270300573</v>
      </c>
      <c r="D193" s="156">
        <v>50.703072050140875</v>
      </c>
      <c r="E193" s="156">
        <v>0</v>
      </c>
      <c r="F193" s="375"/>
      <c r="G193" s="156">
        <v>0</v>
      </c>
      <c r="H193" s="168">
        <v>0</v>
      </c>
      <c r="I193" s="154">
        <f t="shared" si="85"/>
        <v>51.234547281367078</v>
      </c>
      <c r="J193" s="149"/>
      <c r="K193" s="169" t="s">
        <v>16</v>
      </c>
      <c r="L193" s="156">
        <v>0.38690009852319679</v>
      </c>
      <c r="M193" s="156">
        <v>0.14457513270300573</v>
      </c>
      <c r="N193" s="156">
        <v>50.703072050140875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51.234547281367078</v>
      </c>
      <c r="U193" s="215" t="s">
        <v>16</v>
      </c>
      <c r="V193" s="207">
        <v>0.38690009852319679</v>
      </c>
      <c r="W193" s="207">
        <v>0</v>
      </c>
      <c r="X193" s="207">
        <v>0</v>
      </c>
      <c r="Y193" s="207">
        <v>0.14457513270300573</v>
      </c>
      <c r="Z193" s="207">
        <v>49.995550148178147</v>
      </c>
      <c r="AA193" s="207">
        <v>0</v>
      </c>
      <c r="AB193" s="207">
        <v>0</v>
      </c>
      <c r="AC193" s="208">
        <v>0.70752190196272957</v>
      </c>
      <c r="AD193" s="209">
        <v>0</v>
      </c>
      <c r="AE193" s="209">
        <v>0</v>
      </c>
      <c r="AF193" s="209">
        <v>0</v>
      </c>
      <c r="AG193" s="209">
        <v>0.70752190196272957</v>
      </c>
      <c r="AH193" s="209">
        <v>0</v>
      </c>
      <c r="AI193" s="210">
        <f t="shared" si="87"/>
        <v>51.234547281367078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3.0650952305493324</v>
      </c>
      <c r="C194" s="160">
        <v>0</v>
      </c>
      <c r="D194" s="160">
        <v>4.7895589718747305</v>
      </c>
      <c r="E194" s="160">
        <v>0</v>
      </c>
      <c r="F194" s="375"/>
      <c r="G194" s="160">
        <v>0</v>
      </c>
      <c r="H194" s="161">
        <v>0</v>
      </c>
      <c r="I194" s="162">
        <f t="shared" si="85"/>
        <v>7.8546542024240633</v>
      </c>
      <c r="J194" s="149"/>
      <c r="K194" s="163" t="s">
        <v>15</v>
      </c>
      <c r="L194" s="164">
        <v>3.0650952305493324</v>
      </c>
      <c r="M194" s="164">
        <v>0</v>
      </c>
      <c r="N194" s="164">
        <v>4.7895589718747305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7.8546542024240633</v>
      </c>
      <c r="U194" s="211" t="s">
        <v>57</v>
      </c>
      <c r="V194" s="212">
        <v>3.0650952305493324</v>
      </c>
      <c r="W194" s="212">
        <v>0</v>
      </c>
      <c r="X194" s="212">
        <v>0</v>
      </c>
      <c r="Y194" s="212">
        <v>0</v>
      </c>
      <c r="Z194" s="212">
        <v>4.7895589718747305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7.8546542024240633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12.753093261671127</v>
      </c>
      <c r="F195" s="375"/>
      <c r="G195" s="156">
        <v>0</v>
      </c>
      <c r="H195" s="168">
        <v>0</v>
      </c>
      <c r="I195" s="154">
        <f t="shared" si="85"/>
        <v>12.753093261671127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12.753093261671127</v>
      </c>
      <c r="P195" s="156">
        <v>219.32970083120128</v>
      </c>
      <c r="Q195" s="156">
        <v>0</v>
      </c>
      <c r="R195" s="157">
        <v>0</v>
      </c>
      <c r="S195" s="158">
        <f t="shared" si="86"/>
        <v>232.0827940928724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0.7036688573345502</v>
      </c>
      <c r="AB195" s="207">
        <v>219.32970083120128</v>
      </c>
      <c r="AC195" s="208">
        <v>12.049424404336577</v>
      </c>
      <c r="AD195" s="207">
        <v>0</v>
      </c>
      <c r="AE195" s="207">
        <v>0</v>
      </c>
      <c r="AF195" s="207">
        <v>0</v>
      </c>
      <c r="AG195" s="207">
        <v>0</v>
      </c>
      <c r="AH195" s="207">
        <v>12.049424404336577</v>
      </c>
      <c r="AI195" s="210">
        <f t="shared" si="87"/>
        <v>232.0827940928724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0.40433305223255495</v>
      </c>
      <c r="Q196" s="164">
        <v>0</v>
      </c>
      <c r="R196" s="165">
        <v>0</v>
      </c>
      <c r="S196" s="166">
        <f t="shared" si="86"/>
        <v>0.40433305223255495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0.40433305223255495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0.40433305223255495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1.2252629121320877</v>
      </c>
      <c r="C198" s="160">
        <v>0</v>
      </c>
      <c r="D198" s="160">
        <v>7.444902166345555</v>
      </c>
      <c r="E198" s="160">
        <v>0.43651872790946505</v>
      </c>
      <c r="F198" s="375"/>
      <c r="G198" s="160">
        <v>0</v>
      </c>
      <c r="H198" s="161">
        <v>0</v>
      </c>
      <c r="I198" s="162">
        <f t="shared" si="85"/>
        <v>9.1066838063871085</v>
      </c>
      <c r="J198" s="149"/>
      <c r="K198" s="163" t="s">
        <v>17</v>
      </c>
      <c r="L198" s="164">
        <v>1.2252629121320877</v>
      </c>
      <c r="M198" s="164">
        <v>0</v>
      </c>
      <c r="N198" s="164">
        <v>7.444902166345555</v>
      </c>
      <c r="O198" s="164">
        <v>0.43651872790946505</v>
      </c>
      <c r="P198" s="164">
        <v>0.84650137741047038</v>
      </c>
      <c r="Q198" s="164">
        <v>0</v>
      </c>
      <c r="R198" s="165">
        <v>0</v>
      </c>
      <c r="S198" s="166">
        <f t="shared" si="86"/>
        <v>9.9531851837975793</v>
      </c>
      <c r="U198" s="211" t="s">
        <v>17</v>
      </c>
      <c r="V198" s="212">
        <v>1.2252629121320877</v>
      </c>
      <c r="W198" s="212">
        <v>0</v>
      </c>
      <c r="X198" s="212">
        <v>0</v>
      </c>
      <c r="Y198" s="212">
        <v>0</v>
      </c>
      <c r="Z198" s="212">
        <v>7.444902166345555</v>
      </c>
      <c r="AA198" s="212">
        <v>0.43651872790946505</v>
      </c>
      <c r="AB198" s="212">
        <v>0.84650137741047038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9.9531851837975793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53.097408070565592</v>
      </c>
      <c r="C199" s="156">
        <v>27.87791368059273</v>
      </c>
      <c r="D199" s="156">
        <v>565.83225924878252</v>
      </c>
      <c r="E199" s="156">
        <v>0</v>
      </c>
      <c r="F199" s="375"/>
      <c r="G199" s="156">
        <v>0</v>
      </c>
      <c r="H199" s="168">
        <v>0</v>
      </c>
      <c r="I199" s="154">
        <f t="shared" si="85"/>
        <v>646.8075809999408</v>
      </c>
      <c r="J199" s="149"/>
      <c r="K199" s="169" t="s">
        <v>139</v>
      </c>
      <c r="L199" s="156">
        <v>53.097408070565592</v>
      </c>
      <c r="M199" s="156">
        <v>27.87791368059273</v>
      </c>
      <c r="N199" s="156">
        <v>565.83225924878252</v>
      </c>
      <c r="O199" s="156">
        <v>0</v>
      </c>
      <c r="P199" s="156">
        <v>3.6367705014119256</v>
      </c>
      <c r="Q199" s="156">
        <v>0</v>
      </c>
      <c r="R199" s="157">
        <v>0</v>
      </c>
      <c r="S199" s="158">
        <f t="shared" si="86"/>
        <v>650.44435150135268</v>
      </c>
      <c r="U199" s="215" t="s">
        <v>139</v>
      </c>
      <c r="V199" s="207">
        <v>53.090884952060399</v>
      </c>
      <c r="W199" s="207">
        <v>0</v>
      </c>
      <c r="X199" s="207">
        <v>0</v>
      </c>
      <c r="Y199" s="207">
        <v>27.87791368059273</v>
      </c>
      <c r="Z199" s="207">
        <v>533.04830814043214</v>
      </c>
      <c r="AA199" s="207">
        <v>0</v>
      </c>
      <c r="AB199" s="207">
        <v>3.6367705014119256</v>
      </c>
      <c r="AC199" s="208">
        <v>32.790474226855565</v>
      </c>
      <c r="AD199" s="207">
        <v>6.5231185051956428E-3</v>
      </c>
      <c r="AE199" s="207">
        <v>0</v>
      </c>
      <c r="AF199" s="207">
        <v>0</v>
      </c>
      <c r="AG199" s="207">
        <v>32.783951108350344</v>
      </c>
      <c r="AH199" s="207">
        <v>0</v>
      </c>
      <c r="AI199" s="210">
        <f t="shared" si="87"/>
        <v>650.44435150135268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13.442162218254156</v>
      </c>
      <c r="C200" s="160">
        <v>1.4080330517375481</v>
      </c>
      <c r="D200" s="160">
        <v>181.3761045763932</v>
      </c>
      <c r="E200" s="160">
        <v>395.87970602897457</v>
      </c>
      <c r="F200" s="375"/>
      <c r="G200" s="160">
        <v>24.804702779323744</v>
      </c>
      <c r="H200" s="161">
        <v>0</v>
      </c>
      <c r="I200" s="162">
        <f t="shared" si="85"/>
        <v>616.91070865468316</v>
      </c>
      <c r="J200" s="149"/>
      <c r="K200" s="163" t="s">
        <v>25</v>
      </c>
      <c r="L200" s="164">
        <v>13.442162218254156</v>
      </c>
      <c r="M200" s="164">
        <v>1.4080330517375481</v>
      </c>
      <c r="N200" s="164">
        <v>181.3761045763932</v>
      </c>
      <c r="O200" s="164">
        <v>395.87970602897457</v>
      </c>
      <c r="P200" s="164">
        <v>5.4513325503007623E-2</v>
      </c>
      <c r="Q200" s="164">
        <v>24.804702779323744</v>
      </c>
      <c r="R200" s="165">
        <v>0</v>
      </c>
      <c r="S200" s="166">
        <f t="shared" si="86"/>
        <v>616.96522198018613</v>
      </c>
      <c r="U200" s="211" t="s">
        <v>25</v>
      </c>
      <c r="V200" s="212">
        <v>1.8683461202540663</v>
      </c>
      <c r="W200" s="212">
        <v>11.573816098000089</v>
      </c>
      <c r="X200" s="212">
        <v>24.804702779323744</v>
      </c>
      <c r="Y200" s="212">
        <v>1.4080330517375481</v>
      </c>
      <c r="Z200" s="212">
        <v>181.3761045763932</v>
      </c>
      <c r="AA200" s="212">
        <v>395.81327178124087</v>
      </c>
      <c r="AB200" s="212">
        <v>5.4513325503007623E-2</v>
      </c>
      <c r="AC200" s="213">
        <v>6.6434247733679827E-2</v>
      </c>
      <c r="AD200" s="212">
        <v>0</v>
      </c>
      <c r="AE200" s="212">
        <v>0</v>
      </c>
      <c r="AF200" s="212">
        <v>0</v>
      </c>
      <c r="AG200" s="212">
        <v>0</v>
      </c>
      <c r="AH200" s="212">
        <v>6.6434247733679827E-2</v>
      </c>
      <c r="AI200" s="214">
        <f t="shared" si="87"/>
        <v>616.96522198018624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1.8616853240739384</v>
      </c>
      <c r="C201" s="156">
        <v>0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1.8616853240739384</v>
      </c>
      <c r="J201" s="149"/>
      <c r="K201" s="169" t="s">
        <v>24</v>
      </c>
      <c r="L201" s="156">
        <v>1.8616853240739384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1.8616853240739384</v>
      </c>
      <c r="U201" s="215" t="s">
        <v>24</v>
      </c>
      <c r="V201" s="207">
        <v>1.8616853240739384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1.8616853240739384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7.5017224020763082E-4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7.5017224020763082E-4</v>
      </c>
      <c r="J202" s="149"/>
      <c r="K202" s="163" t="s">
        <v>60</v>
      </c>
      <c r="L202" s="164">
        <v>7.5017224020763082E-4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7.5017224020763082E-4</v>
      </c>
      <c r="U202" s="211" t="s">
        <v>60</v>
      </c>
      <c r="V202" s="212">
        <v>7.5017224020763082E-4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7.5017224020763082E-4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5.8310717075761378</v>
      </c>
      <c r="C203" s="156">
        <v>0</v>
      </c>
      <c r="D203" s="156">
        <v>362.79226570659597</v>
      </c>
      <c r="E203" s="156">
        <v>22.037715848561763</v>
      </c>
      <c r="F203" s="375"/>
      <c r="G203" s="156">
        <v>0</v>
      </c>
      <c r="H203" s="168">
        <v>0</v>
      </c>
      <c r="I203" s="154">
        <f t="shared" si="85"/>
        <v>390.6610532627339</v>
      </c>
      <c r="J203" s="149"/>
      <c r="K203" s="169" t="s">
        <v>22</v>
      </c>
      <c r="L203" s="156">
        <v>5.8310717075761378</v>
      </c>
      <c r="M203" s="156">
        <v>0</v>
      </c>
      <c r="N203" s="156">
        <v>362.79226570659597</v>
      </c>
      <c r="O203" s="156">
        <v>22.037715848561763</v>
      </c>
      <c r="P203" s="156">
        <v>13.865836479351984</v>
      </c>
      <c r="Q203" s="156">
        <v>0</v>
      </c>
      <c r="R203" s="157">
        <v>0</v>
      </c>
      <c r="S203" s="158">
        <f t="shared" si="86"/>
        <v>404.52688974208587</v>
      </c>
      <c r="U203" s="215" t="s">
        <v>22</v>
      </c>
      <c r="V203" s="207">
        <v>5.8310717075761378</v>
      </c>
      <c r="W203" s="207">
        <v>0</v>
      </c>
      <c r="X203" s="207">
        <v>0</v>
      </c>
      <c r="Y203" s="207">
        <v>0</v>
      </c>
      <c r="Z203" s="207">
        <v>360.96616495831591</v>
      </c>
      <c r="AA203" s="207">
        <v>0</v>
      </c>
      <c r="AB203" s="207">
        <v>13.865836479351984</v>
      </c>
      <c r="AC203" s="208">
        <v>23.863816596841833</v>
      </c>
      <c r="AD203" s="207">
        <v>0</v>
      </c>
      <c r="AE203" s="207">
        <v>0</v>
      </c>
      <c r="AF203" s="207">
        <v>0</v>
      </c>
      <c r="AG203" s="207">
        <v>1.8261007482800689</v>
      </c>
      <c r="AH203" s="207">
        <v>22.037715848561763</v>
      </c>
      <c r="AI203" s="210">
        <f t="shared" si="87"/>
        <v>404.52688974208587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696.86554253953898</v>
      </c>
      <c r="E204" s="160">
        <v>0</v>
      </c>
      <c r="F204" s="375"/>
      <c r="G204" s="160">
        <v>0</v>
      </c>
      <c r="H204" s="161">
        <v>0</v>
      </c>
      <c r="I204" s="162">
        <f t="shared" si="85"/>
        <v>696.86554253953898</v>
      </c>
      <c r="J204" s="149"/>
      <c r="K204" s="163" t="s">
        <v>21</v>
      </c>
      <c r="L204" s="164">
        <v>0</v>
      </c>
      <c r="M204" s="164">
        <v>0</v>
      </c>
      <c r="N204" s="164">
        <v>696.86554253953898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696.86554253953898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696.86554253953898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696.86554253953898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78.91033573391465</v>
      </c>
      <c r="C210" s="195">
        <f t="shared" ref="C210:I210" si="89">SUM(C189:C205)</f>
        <v>29.430521865033285</v>
      </c>
      <c r="D210" s="195">
        <f t="shared" si="89"/>
        <v>2294.2300276518408</v>
      </c>
      <c r="E210" s="195">
        <f t="shared" si="89"/>
        <v>431.10703386711697</v>
      </c>
      <c r="F210" s="195">
        <f t="shared" si="89"/>
        <v>0</v>
      </c>
      <c r="G210" s="195">
        <f t="shared" si="89"/>
        <v>24.804702779323744</v>
      </c>
      <c r="H210" s="197">
        <f t="shared" si="89"/>
        <v>0</v>
      </c>
      <c r="I210" s="154">
        <f t="shared" si="89"/>
        <v>2858.4826218972298</v>
      </c>
      <c r="J210" s="149"/>
      <c r="K210" s="196" t="s">
        <v>26</v>
      </c>
      <c r="L210" s="195">
        <f>SUM(L189:L205)</f>
        <v>78.91033573391465</v>
      </c>
      <c r="M210" s="195">
        <f t="shared" ref="M210:S210" si="90">SUM(M189:M205)</f>
        <v>29.430521865033285</v>
      </c>
      <c r="N210" s="195">
        <f t="shared" si="90"/>
        <v>2294.2300276518408</v>
      </c>
      <c r="O210" s="195">
        <f t="shared" si="90"/>
        <v>431.10703386711697</v>
      </c>
      <c r="P210" s="195">
        <f t="shared" si="90"/>
        <v>238.13765556711121</v>
      </c>
      <c r="Q210" s="195">
        <f t="shared" si="90"/>
        <v>24.804702779323744</v>
      </c>
      <c r="R210" s="197">
        <f t="shared" si="90"/>
        <v>0</v>
      </c>
      <c r="S210" s="198">
        <f t="shared" si="90"/>
        <v>3096.6202774643407</v>
      </c>
      <c r="T210" s="141" t="str">
        <f>IF(ABS(S210-AI210)&gt;0.01,S210-AI210,"")</f>
        <v/>
      </c>
      <c r="U210" s="224" t="s">
        <v>63</v>
      </c>
      <c r="V210" s="225">
        <f>SUM(V189:V205)</f>
        <v>67.32999651740937</v>
      </c>
      <c r="W210" s="225">
        <f t="shared" ref="W210:AH210" si="91">SUM(W189:W205)</f>
        <v>11.573816098000089</v>
      </c>
      <c r="X210" s="225">
        <f t="shared" si="91"/>
        <v>24.804702779323744</v>
      </c>
      <c r="Y210" s="225">
        <f t="shared" si="91"/>
        <v>29.430521865033285</v>
      </c>
      <c r="Z210" s="225">
        <f t="shared" si="91"/>
        <v>2258.9124538932474</v>
      </c>
      <c r="AA210" s="225">
        <f t="shared" si="91"/>
        <v>396.95345936648488</v>
      </c>
      <c r="AB210" s="225">
        <f t="shared" si="91"/>
        <v>238.13765556711121</v>
      </c>
      <c r="AC210" s="225">
        <f t="shared" si="91"/>
        <v>69.477671377730388</v>
      </c>
      <c r="AD210" s="226">
        <f t="shared" si="91"/>
        <v>6.5231185051956428E-3</v>
      </c>
      <c r="AE210" s="226">
        <f t="shared" si="91"/>
        <v>0</v>
      </c>
      <c r="AF210" s="226">
        <f t="shared" si="91"/>
        <v>0</v>
      </c>
      <c r="AG210" s="226">
        <f t="shared" si="91"/>
        <v>35.317573758593142</v>
      </c>
      <c r="AH210" s="226">
        <f t="shared" si="91"/>
        <v>34.153574500632018</v>
      </c>
      <c r="AI210" s="227">
        <f>SUM(V210:AC210)</f>
        <v>3096.6202774643407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2.7605672719304603E-2</v>
      </c>
      <c r="C211" s="78">
        <f t="shared" ref="C211:H211" si="92">IF($I210=0,"-",C210/$I210)</f>
        <v>1.0295854744605612E-2</v>
      </c>
      <c r="D211" s="78">
        <f t="shared" si="92"/>
        <v>0.80260415441291588</v>
      </c>
      <c r="E211" s="78">
        <f t="shared" si="92"/>
        <v>0.15081674121950162</v>
      </c>
      <c r="F211" s="78">
        <f t="shared" si="92"/>
        <v>0</v>
      </c>
      <c r="G211" s="78">
        <f t="shared" si="92"/>
        <v>8.6775769036721954E-3</v>
      </c>
      <c r="H211" s="79">
        <f t="shared" si="92"/>
        <v>0</v>
      </c>
      <c r="I211" s="80">
        <f>SUM(B211:H211)</f>
        <v>0.99999999999999989</v>
      </c>
      <c r="J211" s="141"/>
      <c r="K211" s="55" t="s">
        <v>91</v>
      </c>
      <c r="L211" s="96">
        <f t="shared" ref="L211:R211" si="93">IF($S210=0,"-",L210/$S210)</f>
        <v>2.5482729125099628E-2</v>
      </c>
      <c r="M211" s="96">
        <f t="shared" si="93"/>
        <v>9.5040783912751451E-3</v>
      </c>
      <c r="N211" s="96">
        <f t="shared" si="93"/>
        <v>0.74088193646089051</v>
      </c>
      <c r="O211" s="96">
        <f t="shared" si="93"/>
        <v>0.13921856580365993</v>
      </c>
      <c r="P211" s="96">
        <f t="shared" si="93"/>
        <v>7.6902440153918256E-2</v>
      </c>
      <c r="Q211" s="96">
        <f t="shared" si="93"/>
        <v>8.0102500651565225E-3</v>
      </c>
      <c r="R211" s="97">
        <f t="shared" si="93"/>
        <v>0</v>
      </c>
      <c r="S211" s="98">
        <f>SUM(L211:R211)</f>
        <v>0.99999999999999989</v>
      </c>
      <c r="U211" s="127" t="s">
        <v>91</v>
      </c>
      <c r="V211" s="128">
        <f>+V210/$AI210</f>
        <v>2.1743058717080533E-2</v>
      </c>
      <c r="W211" s="128">
        <f t="shared" ref="W211:AH211" si="94">+W210/$AI210</f>
        <v>3.7375638796363101E-3</v>
      </c>
      <c r="X211" s="128">
        <f t="shared" si="94"/>
        <v>8.0102500651565225E-3</v>
      </c>
      <c r="Y211" s="128">
        <f t="shared" si="94"/>
        <v>9.5040783912751451E-3</v>
      </c>
      <c r="Z211" s="128">
        <f t="shared" si="94"/>
        <v>0.72947673640597355</v>
      </c>
      <c r="AA211" s="128">
        <f t="shared" si="94"/>
        <v>0.12818925919180804</v>
      </c>
      <c r="AB211" s="128">
        <f t="shared" si="94"/>
        <v>7.6902440153918256E-2</v>
      </c>
      <c r="AC211" s="128">
        <f t="shared" si="94"/>
        <v>2.2436613195151583E-2</v>
      </c>
      <c r="AD211" s="128">
        <f t="shared" si="94"/>
        <v>2.106528382788051E-6</v>
      </c>
      <c r="AE211" s="128">
        <f t="shared" si="94"/>
        <v>0</v>
      </c>
      <c r="AF211" s="128">
        <f t="shared" si="94"/>
        <v>0</v>
      </c>
      <c r="AG211" s="128">
        <f t="shared" si="94"/>
        <v>1.1405200054916919E-2</v>
      </c>
      <c r="AH211" s="128">
        <f t="shared" si="94"/>
        <v>1.1029306611851869E-2</v>
      </c>
      <c r="AI211" s="129">
        <f>SUM(V211:AC211)</f>
        <v>0.99999999999999989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22.228996132038663</v>
      </c>
      <c r="C219" s="156">
        <v>0</v>
      </c>
      <c r="D219" s="156">
        <v>24.716717720822821</v>
      </c>
      <c r="E219" s="156">
        <v>0</v>
      </c>
      <c r="F219" s="375"/>
      <c r="G219" s="156">
        <v>0</v>
      </c>
      <c r="H219" s="168">
        <v>0</v>
      </c>
      <c r="I219" s="154">
        <f t="shared" si="95"/>
        <v>46.945713852861488</v>
      </c>
      <c r="J219" s="149"/>
      <c r="K219" s="169" t="s">
        <v>16</v>
      </c>
      <c r="L219" s="156">
        <v>22.228996132038663</v>
      </c>
      <c r="M219" s="156">
        <v>0</v>
      </c>
      <c r="N219" s="156">
        <v>24.716717720822821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46.945713852861488</v>
      </c>
      <c r="U219" s="215" t="s">
        <v>16</v>
      </c>
      <c r="V219" s="207">
        <v>22.228996132038663</v>
      </c>
      <c r="W219" s="207">
        <v>0</v>
      </c>
      <c r="X219" s="207">
        <v>0</v>
      </c>
      <c r="Y219" s="207">
        <v>0</v>
      </c>
      <c r="Z219" s="207">
        <v>24.716717720822821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46.945713852861488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2.6746095719265629E-7</v>
      </c>
      <c r="C220" s="160">
        <v>0</v>
      </c>
      <c r="D220" s="160">
        <v>2.973934108856978E-7</v>
      </c>
      <c r="E220" s="160">
        <v>0</v>
      </c>
      <c r="F220" s="375"/>
      <c r="G220" s="160">
        <v>0</v>
      </c>
      <c r="H220" s="161">
        <v>0</v>
      </c>
      <c r="I220" s="162">
        <f t="shared" si="95"/>
        <v>5.6485436807835409E-7</v>
      </c>
      <c r="J220" s="149"/>
      <c r="K220" s="163" t="s">
        <v>15</v>
      </c>
      <c r="L220" s="164">
        <v>2.6746095719265629E-7</v>
      </c>
      <c r="M220" s="164">
        <v>0</v>
      </c>
      <c r="N220" s="164">
        <v>2.973934108856978E-7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5.6485436807835409E-7</v>
      </c>
      <c r="U220" s="211" t="s">
        <v>57</v>
      </c>
      <c r="V220" s="212">
        <v>2.6746095719265629E-7</v>
      </c>
      <c r="W220" s="212">
        <v>0</v>
      </c>
      <c r="X220" s="212">
        <v>0</v>
      </c>
      <c r="Y220" s="212">
        <v>0</v>
      </c>
      <c r="Z220" s="212">
        <v>2.973934108856978E-7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5.6485436807835409E-7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0.60012675441219887</v>
      </c>
      <c r="F221" s="375"/>
      <c r="G221" s="156">
        <v>0</v>
      </c>
      <c r="H221" s="168">
        <v>0</v>
      </c>
      <c r="I221" s="154">
        <f t="shared" si="95"/>
        <v>0.60012675441219887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0.60012675441219887</v>
      </c>
      <c r="P221" s="156">
        <v>5.2991742935669448</v>
      </c>
      <c r="Q221" s="156">
        <v>0</v>
      </c>
      <c r="R221" s="157">
        <v>0</v>
      </c>
      <c r="S221" s="158">
        <f t="shared" si="96"/>
        <v>5.8993010479791437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6.1278997950529879E-2</v>
      </c>
      <c r="AB221" s="207">
        <v>5.2991742935669448</v>
      </c>
      <c r="AC221" s="208">
        <v>0.53884775646166905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0.53884775646166905</v>
      </c>
      <c r="AI221" s="210">
        <f t="shared" si="97"/>
        <v>5.8993010479791437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0.62858794769891091</v>
      </c>
      <c r="F222" s="375"/>
      <c r="G222" s="160">
        <v>0</v>
      </c>
      <c r="H222" s="161">
        <v>0</v>
      </c>
      <c r="I222" s="162">
        <f t="shared" si="95"/>
        <v>0.62858794769891091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0.62858794769891091</v>
      </c>
      <c r="P222" s="164">
        <v>2.8347444463405713E-2</v>
      </c>
      <c r="Q222" s="164">
        <v>0</v>
      </c>
      <c r="R222" s="165">
        <v>0</v>
      </c>
      <c r="S222" s="166">
        <f t="shared" si="96"/>
        <v>0.65693539216231667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0.62858794769891091</v>
      </c>
      <c r="AB222" s="212">
        <v>2.8347444463405713E-2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0.65693539216231667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5.8204070595834896</v>
      </c>
      <c r="C224" s="160">
        <v>0</v>
      </c>
      <c r="D224" s="160">
        <v>0</v>
      </c>
      <c r="E224" s="160">
        <v>0</v>
      </c>
      <c r="F224" s="375"/>
      <c r="G224" s="160">
        <v>0</v>
      </c>
      <c r="H224" s="161">
        <v>0</v>
      </c>
      <c r="I224" s="162">
        <f t="shared" si="95"/>
        <v>5.8204070595834896</v>
      </c>
      <c r="J224" s="149"/>
      <c r="K224" s="163" t="s">
        <v>17</v>
      </c>
      <c r="L224" s="164">
        <v>5.8204070595834896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5.8204070595834896</v>
      </c>
      <c r="U224" s="211" t="s">
        <v>17</v>
      </c>
      <c r="V224" s="212">
        <v>5.8204070595834896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5.8204070595834896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20.210381429044947</v>
      </c>
      <c r="C225" s="156">
        <v>0</v>
      </c>
      <c r="D225" s="156">
        <v>2.1875261474239829</v>
      </c>
      <c r="E225" s="156">
        <v>0</v>
      </c>
      <c r="F225" s="375"/>
      <c r="G225" s="156">
        <v>0</v>
      </c>
      <c r="H225" s="168">
        <v>0</v>
      </c>
      <c r="I225" s="154">
        <f t="shared" si="95"/>
        <v>22.397907576468931</v>
      </c>
      <c r="J225" s="149"/>
      <c r="K225" s="169" t="s">
        <v>139</v>
      </c>
      <c r="L225" s="156">
        <v>20.210381429044947</v>
      </c>
      <c r="M225" s="156">
        <v>0</v>
      </c>
      <c r="N225" s="156">
        <v>2.1875261474239829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22.397907576468931</v>
      </c>
      <c r="U225" s="215" t="s">
        <v>139</v>
      </c>
      <c r="V225" s="207">
        <v>19.740932476718314</v>
      </c>
      <c r="W225" s="207">
        <v>0</v>
      </c>
      <c r="X225" s="207">
        <v>0</v>
      </c>
      <c r="Y225" s="207">
        <v>0</v>
      </c>
      <c r="Z225" s="207">
        <v>1.9467613574271185</v>
      </c>
      <c r="AA225" s="207">
        <v>0</v>
      </c>
      <c r="AB225" s="207">
        <v>0</v>
      </c>
      <c r="AC225" s="208">
        <v>0.71021374232349976</v>
      </c>
      <c r="AD225" s="207">
        <v>0.46944895232663342</v>
      </c>
      <c r="AE225" s="207">
        <v>0</v>
      </c>
      <c r="AF225" s="207">
        <v>0</v>
      </c>
      <c r="AG225" s="207">
        <v>0.24076478999686421</v>
      </c>
      <c r="AH225" s="207">
        <v>0</v>
      </c>
      <c r="AI225" s="210">
        <f t="shared" si="97"/>
        <v>22.397907576468931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14.894987107621839</v>
      </c>
      <c r="C226" s="160">
        <v>0.39318629071278349</v>
      </c>
      <c r="D226" s="160">
        <v>6.2035086405759259</v>
      </c>
      <c r="E226" s="160">
        <v>52.301544879774653</v>
      </c>
      <c r="F226" s="375"/>
      <c r="G226" s="160">
        <v>14.896515281059454</v>
      </c>
      <c r="H226" s="161">
        <v>1.913400491646829E-2</v>
      </c>
      <c r="I226" s="162">
        <f t="shared" si="95"/>
        <v>88.708876204661124</v>
      </c>
      <c r="J226" s="149"/>
      <c r="K226" s="163" t="s">
        <v>25</v>
      </c>
      <c r="L226" s="164">
        <v>14.894987107621839</v>
      </c>
      <c r="M226" s="164">
        <v>0.39318629071278349</v>
      </c>
      <c r="N226" s="164">
        <v>6.2035086405759259</v>
      </c>
      <c r="O226" s="164">
        <v>52.301544879774653</v>
      </c>
      <c r="P226" s="164">
        <v>0.67422953456610801</v>
      </c>
      <c r="Q226" s="164">
        <v>14.896515281059454</v>
      </c>
      <c r="R226" s="165">
        <v>1.913400491646829E-2</v>
      </c>
      <c r="S226" s="166">
        <f t="shared" si="96"/>
        <v>89.383105739227233</v>
      </c>
      <c r="U226" s="211" t="s">
        <v>25</v>
      </c>
      <c r="V226" s="212">
        <v>0.98687371197912377</v>
      </c>
      <c r="W226" s="212">
        <v>13.908113395642715</v>
      </c>
      <c r="X226" s="212">
        <v>14.896515281059454</v>
      </c>
      <c r="Y226" s="212">
        <v>0.39318629071278349</v>
      </c>
      <c r="Z226" s="212">
        <v>6.2035086405759259</v>
      </c>
      <c r="AA226" s="212">
        <v>51.402962979999486</v>
      </c>
      <c r="AB226" s="212">
        <v>0.67422953456610801</v>
      </c>
      <c r="AC226" s="213">
        <v>0.91771590469163833</v>
      </c>
      <c r="AD226" s="212">
        <v>0</v>
      </c>
      <c r="AE226" s="212">
        <v>0.38813217543742745</v>
      </c>
      <c r="AF226" s="212">
        <v>1.913400491646829E-2</v>
      </c>
      <c r="AG226" s="212">
        <v>0</v>
      </c>
      <c r="AH226" s="212">
        <v>0.51044972433774261</v>
      </c>
      <c r="AI226" s="214">
        <f t="shared" si="97"/>
        <v>89.383105739227233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3.0219952695707306</v>
      </c>
      <c r="C227" s="156">
        <v>0</v>
      </c>
      <c r="D227" s="156">
        <v>0</v>
      </c>
      <c r="E227" s="156">
        <v>0</v>
      </c>
      <c r="F227" s="375"/>
      <c r="G227" s="156">
        <v>0</v>
      </c>
      <c r="H227" s="168">
        <v>0</v>
      </c>
      <c r="I227" s="154">
        <f t="shared" si="95"/>
        <v>3.0219952695707306</v>
      </c>
      <c r="J227" s="149"/>
      <c r="K227" s="169" t="s">
        <v>24</v>
      </c>
      <c r="L227" s="156">
        <v>3.0219952695707306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3.0219952695707306</v>
      </c>
      <c r="U227" s="215" t="s">
        <v>24</v>
      </c>
      <c r="V227" s="207">
        <v>3.0219952695707306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3.0219952695707306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7.777440949930213E-2</v>
      </c>
      <c r="F229" s="375"/>
      <c r="G229" s="156">
        <v>0</v>
      </c>
      <c r="H229" s="168">
        <v>0</v>
      </c>
      <c r="I229" s="154">
        <f t="shared" si="95"/>
        <v>7.777440949930213E-2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7.777440949930213E-2</v>
      </c>
      <c r="P229" s="156">
        <v>0.3546717849016861</v>
      </c>
      <c r="Q229" s="156">
        <v>0</v>
      </c>
      <c r="R229" s="157">
        <v>0</v>
      </c>
      <c r="S229" s="158">
        <f t="shared" si="96"/>
        <v>0.43244619440098825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0.3546717849016861</v>
      </c>
      <c r="AC229" s="208">
        <v>7.777440949930213E-2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7.777440949930213E-2</v>
      </c>
      <c r="AI229" s="210">
        <f t="shared" si="97"/>
        <v>0.43244619440098825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66.17676726532062</v>
      </c>
      <c r="C236" s="195">
        <f t="shared" ref="C236:I236" si="99">SUM(C215:C231)</f>
        <v>0.39318629071278349</v>
      </c>
      <c r="D236" s="195">
        <f t="shared" si="99"/>
        <v>33.107752806216141</v>
      </c>
      <c r="E236" s="195">
        <f t="shared" si="99"/>
        <v>53.608033991385071</v>
      </c>
      <c r="F236" s="195">
        <f t="shared" si="99"/>
        <v>0</v>
      </c>
      <c r="G236" s="195">
        <f t="shared" si="99"/>
        <v>14.896515281059454</v>
      </c>
      <c r="H236" s="197">
        <f t="shared" si="99"/>
        <v>1.913400491646829E-2</v>
      </c>
      <c r="I236" s="154">
        <f t="shared" si="99"/>
        <v>168.20138963961057</v>
      </c>
      <c r="J236" s="149"/>
      <c r="K236" s="196" t="s">
        <v>26</v>
      </c>
      <c r="L236" s="195">
        <f>SUM(L215:L231)</f>
        <v>66.17676726532062</v>
      </c>
      <c r="M236" s="195">
        <f t="shared" ref="M236:S236" si="100">SUM(M215:M231)</f>
        <v>0.39318629071278349</v>
      </c>
      <c r="N236" s="195">
        <f t="shared" si="100"/>
        <v>33.107752806216141</v>
      </c>
      <c r="O236" s="195">
        <f t="shared" si="100"/>
        <v>53.608033991385071</v>
      </c>
      <c r="P236" s="195">
        <f t="shared" si="100"/>
        <v>6.3564230574981453</v>
      </c>
      <c r="Q236" s="195">
        <f t="shared" si="100"/>
        <v>14.896515281059454</v>
      </c>
      <c r="R236" s="197">
        <f t="shared" si="100"/>
        <v>1.913400491646829E-2</v>
      </c>
      <c r="S236" s="198">
        <f t="shared" si="100"/>
        <v>174.55781269710869</v>
      </c>
      <c r="T236" s="141" t="str">
        <f>IF(ABS(S236-AI236)&gt;0.01,S236-AI236,"")</f>
        <v/>
      </c>
      <c r="U236" s="224" t="s">
        <v>63</v>
      </c>
      <c r="V236" s="225">
        <f>SUM(V215:V231)</f>
        <v>51.799204917351275</v>
      </c>
      <c r="W236" s="225">
        <f t="shared" ref="W236:AH236" si="101">SUM(W215:W231)</f>
        <v>13.908113395642715</v>
      </c>
      <c r="X236" s="225">
        <f t="shared" si="101"/>
        <v>14.896515281059454</v>
      </c>
      <c r="Y236" s="225">
        <f t="shared" si="101"/>
        <v>0.39318629071278349</v>
      </c>
      <c r="Z236" s="225">
        <f t="shared" si="101"/>
        <v>32.866988016219274</v>
      </c>
      <c r="AA236" s="225">
        <f t="shared" si="101"/>
        <v>52.092829925648928</v>
      </c>
      <c r="AB236" s="225">
        <f t="shared" si="101"/>
        <v>6.3564230574981453</v>
      </c>
      <c r="AC236" s="225">
        <f t="shared" si="101"/>
        <v>2.2445518129761095</v>
      </c>
      <c r="AD236" s="226">
        <f t="shared" si="101"/>
        <v>0.46944895232663342</v>
      </c>
      <c r="AE236" s="226">
        <f t="shared" si="101"/>
        <v>0.38813217543742745</v>
      </c>
      <c r="AF236" s="226">
        <f t="shared" si="101"/>
        <v>1.913400491646829E-2</v>
      </c>
      <c r="AG236" s="226">
        <f t="shared" si="101"/>
        <v>0.24076478999686421</v>
      </c>
      <c r="AH236" s="226">
        <f t="shared" si="101"/>
        <v>1.1270718902987136</v>
      </c>
      <c r="AI236" s="227">
        <f>SUM(V236:AC236)</f>
        <v>174.55781269710866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0.39343769636571618</v>
      </c>
      <c r="C237" s="78">
        <f t="shared" ref="C237:H237" si="102">IF($I236=0,"-",C236/$I236)</f>
        <v>2.3375924036967062E-3</v>
      </c>
      <c r="D237" s="78">
        <f t="shared" si="102"/>
        <v>0.19683400284119551</v>
      </c>
      <c r="E237" s="78">
        <f t="shared" si="102"/>
        <v>0.31871338344020822</v>
      </c>
      <c r="F237" s="78">
        <f t="shared" si="102"/>
        <v>0</v>
      </c>
      <c r="G237" s="78">
        <f t="shared" si="102"/>
        <v>8.8563568428161196E-2</v>
      </c>
      <c r="H237" s="79">
        <f t="shared" si="102"/>
        <v>1.1375652102200188E-4</v>
      </c>
      <c r="I237" s="80">
        <f>SUM(B237:H237)</f>
        <v>0.99999999999999967</v>
      </c>
      <c r="J237" s="141"/>
      <c r="K237" s="55" t="s">
        <v>91</v>
      </c>
      <c r="L237" s="96">
        <f t="shared" ref="L237:R237" si="103">IF($S236=0,"-",L236/$S236)</f>
        <v>0.37911088734911003</v>
      </c>
      <c r="M237" s="96">
        <f t="shared" si="103"/>
        <v>2.2524703113405596E-3</v>
      </c>
      <c r="N237" s="96">
        <f t="shared" si="103"/>
        <v>0.18966640504177518</v>
      </c>
      <c r="O237" s="96">
        <f t="shared" si="103"/>
        <v>0.30710761760291588</v>
      </c>
      <c r="P237" s="96">
        <f t="shared" si="103"/>
        <v>3.6414428889114003E-2</v>
      </c>
      <c r="Q237" s="96">
        <f t="shared" si="103"/>
        <v>8.5338576663467752E-2</v>
      </c>
      <c r="R237" s="97">
        <f t="shared" si="103"/>
        <v>1.0961414227657321E-4</v>
      </c>
      <c r="S237" s="98">
        <f>SUM(L237:R237)</f>
        <v>1</v>
      </c>
      <c r="U237" s="127" t="s">
        <v>91</v>
      </c>
      <c r="V237" s="128">
        <f>+V236/$AI236</f>
        <v>0.29674526804041046</v>
      </c>
      <c r="W237" s="128">
        <f t="shared" ref="W237:AH237" si="104">+W236/$AI236</f>
        <v>7.9676258431216507E-2</v>
      </c>
      <c r="X237" s="128">
        <f t="shared" si="104"/>
        <v>8.5338576663467766E-2</v>
      </c>
      <c r="Y237" s="128">
        <f t="shared" si="104"/>
        <v>2.25247031134056E-3</v>
      </c>
      <c r="Z237" s="128">
        <f t="shared" si="104"/>
        <v>0.18828712108835721</v>
      </c>
      <c r="AA237" s="128">
        <f t="shared" si="104"/>
        <v>0.29842737555402343</v>
      </c>
      <c r="AB237" s="128">
        <f t="shared" si="104"/>
        <v>3.6414428889114003E-2</v>
      </c>
      <c r="AC237" s="128">
        <f t="shared" si="104"/>
        <v>1.2858501022070196E-2</v>
      </c>
      <c r="AD237" s="128">
        <f t="shared" si="104"/>
        <v>2.6893608774831382E-3</v>
      </c>
      <c r="AE237" s="128">
        <f t="shared" si="104"/>
        <v>2.2235164925611859E-3</v>
      </c>
      <c r="AF237" s="128">
        <f t="shared" si="104"/>
        <v>1.0961414227657322E-4</v>
      </c>
      <c r="AG237" s="128">
        <f t="shared" si="104"/>
        <v>1.3792839534179852E-3</v>
      </c>
      <c r="AH237" s="128">
        <f t="shared" si="104"/>
        <v>6.4567255563312987E-3</v>
      </c>
      <c r="AI237" s="129">
        <f>SUM(V237:AC237)</f>
        <v>1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15.601567992127368</v>
      </c>
      <c r="C245" s="156">
        <v>7.9644099541393495E-3</v>
      </c>
      <c r="D245" s="156">
        <v>8.5823628336167683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24.191895235698276</v>
      </c>
      <c r="J245" s="149"/>
      <c r="K245" s="169" t="s">
        <v>16</v>
      </c>
      <c r="L245" s="156">
        <v>15.601567992127368</v>
      </c>
      <c r="M245" s="156">
        <v>7.9644099541393495E-3</v>
      </c>
      <c r="N245" s="156">
        <v>8.5823628336167683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24.191895235698276</v>
      </c>
      <c r="U245" s="215" t="s">
        <v>16</v>
      </c>
      <c r="V245" s="207">
        <v>15.435168712728386</v>
      </c>
      <c r="W245" s="207">
        <v>0</v>
      </c>
      <c r="X245" s="207">
        <v>0</v>
      </c>
      <c r="Y245" s="207">
        <v>7.9644099541393495E-3</v>
      </c>
      <c r="Z245" s="207">
        <v>8.5823628336167683</v>
      </c>
      <c r="AA245" s="207">
        <v>0</v>
      </c>
      <c r="AB245" s="207">
        <v>0</v>
      </c>
      <c r="AC245" s="208">
        <v>0.16639927939898277</v>
      </c>
      <c r="AD245" s="209">
        <v>0.16639927939898277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24.191895235698279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0.69475418421390467</v>
      </c>
      <c r="C246" s="160">
        <v>0</v>
      </c>
      <c r="D246" s="160">
        <v>0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0.69475418421390467</v>
      </c>
      <c r="J246" s="149"/>
      <c r="K246" s="163" t="s">
        <v>15</v>
      </c>
      <c r="L246" s="164">
        <v>0.69475418421390467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0.69475418421390467</v>
      </c>
      <c r="U246" s="211" t="s">
        <v>57</v>
      </c>
      <c r="V246" s="212">
        <v>0.69475418421390467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0.69475418421390467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15.597307616146399</v>
      </c>
      <c r="F247" s="375"/>
      <c r="G247" s="156">
        <v>0</v>
      </c>
      <c r="H247" s="168">
        <v>0</v>
      </c>
      <c r="I247" s="154">
        <f t="shared" si="105"/>
        <v>15.597307616146399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15.597307616146399</v>
      </c>
      <c r="P247" s="156">
        <v>57.708075405669106</v>
      </c>
      <c r="Q247" s="156">
        <v>0</v>
      </c>
      <c r="R247" s="157">
        <v>0</v>
      </c>
      <c r="S247" s="158">
        <f t="shared" si="106"/>
        <v>73.305383021815501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3.3320569180704762</v>
      </c>
      <c r="AB247" s="207">
        <v>57.708075405669106</v>
      </c>
      <c r="AC247" s="208">
        <v>12.265250698075922</v>
      </c>
      <c r="AD247" s="207">
        <v>0</v>
      </c>
      <c r="AE247" s="207">
        <v>0</v>
      </c>
      <c r="AF247" s="207">
        <v>0</v>
      </c>
      <c r="AG247" s="207">
        <v>0</v>
      </c>
      <c r="AH247" s="207">
        <v>12.265250698075922</v>
      </c>
      <c r="AI247" s="210">
        <f t="shared" si="107"/>
        <v>73.305383021815501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2.021697568707705</v>
      </c>
      <c r="F248" s="375"/>
      <c r="G248" s="160">
        <v>0</v>
      </c>
      <c r="H248" s="161">
        <v>0</v>
      </c>
      <c r="I248" s="162">
        <f t="shared" si="105"/>
        <v>2.021697568707705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2.021697568707705</v>
      </c>
      <c r="P248" s="164">
        <v>3.9039726093068334</v>
      </c>
      <c r="Q248" s="164">
        <v>0</v>
      </c>
      <c r="R248" s="165">
        <v>0</v>
      </c>
      <c r="S248" s="166">
        <f t="shared" si="106"/>
        <v>5.9256701780145384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0.78311316585189017</v>
      </c>
      <c r="AB248" s="212">
        <v>3.9039726093068334</v>
      </c>
      <c r="AC248" s="213">
        <v>1.2385844028558148</v>
      </c>
      <c r="AD248" s="212">
        <v>0</v>
      </c>
      <c r="AE248" s="212">
        <v>0</v>
      </c>
      <c r="AF248" s="212">
        <v>0</v>
      </c>
      <c r="AG248" s="212">
        <v>0</v>
      </c>
      <c r="AH248" s="212">
        <v>1.2385844028558148</v>
      </c>
      <c r="AI248" s="214">
        <f t="shared" si="107"/>
        <v>5.9256701780145384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2.2881247056865162</v>
      </c>
      <c r="C250" s="160">
        <v>0</v>
      </c>
      <c r="D250" s="160">
        <v>4.3556820155785285</v>
      </c>
      <c r="E250" s="160">
        <v>0.68708956451294578</v>
      </c>
      <c r="F250" s="375"/>
      <c r="G250" s="160">
        <v>0</v>
      </c>
      <c r="H250" s="161">
        <v>0</v>
      </c>
      <c r="I250" s="162">
        <f t="shared" si="105"/>
        <v>7.3308962857779907</v>
      </c>
      <c r="J250" s="149"/>
      <c r="K250" s="163" t="s">
        <v>17</v>
      </c>
      <c r="L250" s="164">
        <v>2.2881247056865162</v>
      </c>
      <c r="M250" s="164">
        <v>0</v>
      </c>
      <c r="N250" s="164">
        <v>4.3556820155785285</v>
      </c>
      <c r="O250" s="164">
        <v>0.68708956451294578</v>
      </c>
      <c r="P250" s="164">
        <v>5.2065131056393973E-2</v>
      </c>
      <c r="Q250" s="164">
        <v>0</v>
      </c>
      <c r="R250" s="165">
        <v>0</v>
      </c>
      <c r="S250" s="166">
        <f t="shared" si="106"/>
        <v>7.3829614168343847</v>
      </c>
      <c r="U250" s="211" t="s">
        <v>17</v>
      </c>
      <c r="V250" s="212">
        <v>2.2881247056865162</v>
      </c>
      <c r="W250" s="212">
        <v>0</v>
      </c>
      <c r="X250" s="212">
        <v>0</v>
      </c>
      <c r="Y250" s="212">
        <v>0</v>
      </c>
      <c r="Z250" s="212">
        <v>4.3556820155785285</v>
      </c>
      <c r="AA250" s="212">
        <v>0.54151974152291737</v>
      </c>
      <c r="AB250" s="212">
        <v>5.2065131056393973E-2</v>
      </c>
      <c r="AC250" s="213">
        <v>0.14556982299002835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0.14556982299002835</v>
      </c>
      <c r="AI250" s="214">
        <f t="shared" si="107"/>
        <v>7.3829614168343847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117.53518410297825</v>
      </c>
      <c r="C251" s="156">
        <v>0</v>
      </c>
      <c r="D251" s="156">
        <v>129.72257350422674</v>
      </c>
      <c r="E251" s="156">
        <v>8.0011496350479394</v>
      </c>
      <c r="F251" s="375"/>
      <c r="G251" s="156">
        <v>1.2912079884781876E-2</v>
      </c>
      <c r="H251" s="168">
        <v>0</v>
      </c>
      <c r="I251" s="154">
        <f t="shared" si="105"/>
        <v>255.27181932213773</v>
      </c>
      <c r="J251" s="149"/>
      <c r="K251" s="169" t="s">
        <v>139</v>
      </c>
      <c r="L251" s="156">
        <v>117.53518410297825</v>
      </c>
      <c r="M251" s="156">
        <v>0</v>
      </c>
      <c r="N251" s="156">
        <v>129.72257350422674</v>
      </c>
      <c r="O251" s="156">
        <v>8.0011496350479394</v>
      </c>
      <c r="P251" s="156">
        <v>6.1465462762957896</v>
      </c>
      <c r="Q251" s="156">
        <v>1.2912079884781876E-2</v>
      </c>
      <c r="R251" s="157">
        <v>0</v>
      </c>
      <c r="S251" s="158">
        <f t="shared" si="106"/>
        <v>261.41836559843347</v>
      </c>
      <c r="U251" s="215" t="s">
        <v>139</v>
      </c>
      <c r="V251" s="207">
        <v>112.71316787000646</v>
      </c>
      <c r="W251" s="207">
        <v>4.3090479926602603</v>
      </c>
      <c r="X251" s="207">
        <v>1.2912079884781876E-2</v>
      </c>
      <c r="Y251" s="207">
        <v>0</v>
      </c>
      <c r="Z251" s="207">
        <v>129.41124891144923</v>
      </c>
      <c r="AA251" s="207">
        <v>5.1494450587167142</v>
      </c>
      <c r="AB251" s="207">
        <v>6.1465462762957896</v>
      </c>
      <c r="AC251" s="208">
        <v>3.6759974094202748</v>
      </c>
      <c r="AD251" s="207">
        <v>0.51296824031152999</v>
      </c>
      <c r="AE251" s="207">
        <v>0</v>
      </c>
      <c r="AF251" s="207">
        <v>0</v>
      </c>
      <c r="AG251" s="207">
        <v>0.31132459277751978</v>
      </c>
      <c r="AH251" s="207">
        <v>2.8517045763312252</v>
      </c>
      <c r="AI251" s="210">
        <f t="shared" si="107"/>
        <v>261.41836559843352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69.263052427897676</v>
      </c>
      <c r="C252" s="160">
        <v>1.015197073122468</v>
      </c>
      <c r="D252" s="160">
        <v>128.87874825016789</v>
      </c>
      <c r="E252" s="160">
        <v>324.25705610178733</v>
      </c>
      <c r="F252" s="375"/>
      <c r="G252" s="160">
        <v>76.862947818799256</v>
      </c>
      <c r="H252" s="161">
        <v>23.908440689493744</v>
      </c>
      <c r="I252" s="162">
        <f t="shared" si="105"/>
        <v>624.18544236126843</v>
      </c>
      <c r="J252" s="149"/>
      <c r="K252" s="163" t="s">
        <v>25</v>
      </c>
      <c r="L252" s="164">
        <v>69.263052427897676</v>
      </c>
      <c r="M252" s="164">
        <v>1.015197073122468</v>
      </c>
      <c r="N252" s="164">
        <v>128.87874825016789</v>
      </c>
      <c r="O252" s="164">
        <v>324.25705610178733</v>
      </c>
      <c r="P252" s="164">
        <v>1.1277648869686283</v>
      </c>
      <c r="Q252" s="164">
        <v>76.862947818799256</v>
      </c>
      <c r="R252" s="165">
        <v>23.908440689493744</v>
      </c>
      <c r="S252" s="166">
        <f t="shared" si="106"/>
        <v>625.31320724823706</v>
      </c>
      <c r="U252" s="211" t="s">
        <v>25</v>
      </c>
      <c r="V252" s="212">
        <v>10.330951144823775</v>
      </c>
      <c r="W252" s="212">
        <v>57.777407272588981</v>
      </c>
      <c r="X252" s="212">
        <v>76.862947818799256</v>
      </c>
      <c r="Y252" s="212">
        <v>1.015197073122468</v>
      </c>
      <c r="Z252" s="212">
        <v>128.87874825016789</v>
      </c>
      <c r="AA252" s="212">
        <v>323.3744912456491</v>
      </c>
      <c r="AB252" s="212">
        <v>1.1277648869686283</v>
      </c>
      <c r="AC252" s="213">
        <v>25.945699556116907</v>
      </c>
      <c r="AD252" s="212">
        <v>1.1546940104849166</v>
      </c>
      <c r="AE252" s="212">
        <v>0</v>
      </c>
      <c r="AF252" s="212">
        <v>23.908440689493744</v>
      </c>
      <c r="AG252" s="212">
        <v>0</v>
      </c>
      <c r="AH252" s="212">
        <v>0.88256485613824731</v>
      </c>
      <c r="AI252" s="214">
        <f t="shared" si="107"/>
        <v>625.31320724823695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44.364664978325884</v>
      </c>
      <c r="C253" s="156">
        <v>0</v>
      </c>
      <c r="D253" s="156">
        <v>1.4934590811124613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45.858124059438346</v>
      </c>
      <c r="J253" s="149"/>
      <c r="K253" s="169" t="s">
        <v>24</v>
      </c>
      <c r="L253" s="156">
        <v>44.364664978325884</v>
      </c>
      <c r="M253" s="156">
        <v>0</v>
      </c>
      <c r="N253" s="156">
        <v>1.4934590811124613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45.858124059438346</v>
      </c>
      <c r="U253" s="215" t="s">
        <v>24</v>
      </c>
      <c r="V253" s="207">
        <v>44.032829835464291</v>
      </c>
      <c r="W253" s="207">
        <v>0</v>
      </c>
      <c r="X253" s="207">
        <v>0</v>
      </c>
      <c r="Y253" s="207">
        <v>0</v>
      </c>
      <c r="Z253" s="207">
        <v>1.4468701159857862</v>
      </c>
      <c r="AA253" s="207">
        <v>0</v>
      </c>
      <c r="AB253" s="207">
        <v>0</v>
      </c>
      <c r="AC253" s="208">
        <v>0.37842410798826698</v>
      </c>
      <c r="AD253" s="207">
        <v>0.33183514286159194</v>
      </c>
      <c r="AE253" s="207">
        <v>0</v>
      </c>
      <c r="AF253" s="207">
        <v>0</v>
      </c>
      <c r="AG253" s="207">
        <v>4.6588965126674986E-2</v>
      </c>
      <c r="AH253" s="207">
        <v>0</v>
      </c>
      <c r="AI253" s="210">
        <f t="shared" si="107"/>
        <v>45.858124059438346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2.029542318370367E-3</v>
      </c>
      <c r="C254" s="160">
        <v>0</v>
      </c>
      <c r="D254" s="160">
        <v>3.6458844042581408E-5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2.0660011624129486E-3</v>
      </c>
      <c r="J254" s="149"/>
      <c r="K254" s="163" t="s">
        <v>60</v>
      </c>
      <c r="L254" s="164">
        <v>2.029542318370367E-3</v>
      </c>
      <c r="M254" s="164">
        <v>0</v>
      </c>
      <c r="N254" s="164">
        <v>3.6458844042581408E-5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2.0660011624129486E-3</v>
      </c>
      <c r="U254" s="211" t="s">
        <v>60</v>
      </c>
      <c r="V254" s="212">
        <v>2.029542318370367E-3</v>
      </c>
      <c r="W254" s="212">
        <v>0</v>
      </c>
      <c r="X254" s="212">
        <v>0</v>
      </c>
      <c r="Y254" s="212">
        <v>0</v>
      </c>
      <c r="Z254" s="212">
        <v>3.6458844042581408E-5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2.0660011624129486E-3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11.119369013244237</v>
      </c>
      <c r="C255" s="156">
        <v>0</v>
      </c>
      <c r="D255" s="156">
        <v>1.080477449174319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12.199846462418556</v>
      </c>
      <c r="J255" s="149"/>
      <c r="K255" s="169" t="s">
        <v>22</v>
      </c>
      <c r="L255" s="156">
        <v>11.119369013244237</v>
      </c>
      <c r="M255" s="156">
        <v>0</v>
      </c>
      <c r="N255" s="156">
        <v>1.080477449174319</v>
      </c>
      <c r="O255" s="156">
        <v>0</v>
      </c>
      <c r="P255" s="156">
        <v>4.3852270629105972</v>
      </c>
      <c r="Q255" s="156">
        <v>0</v>
      </c>
      <c r="R255" s="157">
        <v>0</v>
      </c>
      <c r="S255" s="158">
        <f t="shared" si="106"/>
        <v>16.585073525329154</v>
      </c>
      <c r="U255" s="215" t="s">
        <v>22</v>
      </c>
      <c r="V255" s="207">
        <v>11.119369013244237</v>
      </c>
      <c r="W255" s="207">
        <v>0</v>
      </c>
      <c r="X255" s="207">
        <v>0</v>
      </c>
      <c r="Y255" s="207">
        <v>0</v>
      </c>
      <c r="Z255" s="207">
        <v>1.080477449174319</v>
      </c>
      <c r="AA255" s="207">
        <v>0</v>
      </c>
      <c r="AB255" s="207">
        <v>4.3852270629105972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16.585073525329154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2.0409424553083956E-3</v>
      </c>
      <c r="C256" s="160">
        <v>0</v>
      </c>
      <c r="D256" s="160">
        <v>1.9831991324297186E-4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2.2392623685513675E-3</v>
      </c>
      <c r="J256" s="149"/>
      <c r="K256" s="163" t="s">
        <v>21</v>
      </c>
      <c r="L256" s="164">
        <v>2.0409424553083956E-3</v>
      </c>
      <c r="M256" s="164">
        <v>0</v>
      </c>
      <c r="N256" s="164">
        <v>1.9831991324297186E-4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2.2392623685513675E-3</v>
      </c>
      <c r="U256" s="211" t="s">
        <v>61</v>
      </c>
      <c r="V256" s="212">
        <v>2.0409424553083956E-3</v>
      </c>
      <c r="W256" s="212">
        <v>0</v>
      </c>
      <c r="X256" s="212">
        <v>0</v>
      </c>
      <c r="Y256" s="212">
        <v>0</v>
      </c>
      <c r="Z256" s="212">
        <v>1.9831991324297186E-4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2.2392623685513675E-3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1.0244464646147098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1.0244464646147098</v>
      </c>
      <c r="J257" s="149"/>
      <c r="K257" s="171" t="s">
        <v>64</v>
      </c>
      <c r="L257" s="156">
        <v>1.0244464646147098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1.0244464646147098</v>
      </c>
      <c r="U257" s="216" t="s">
        <v>62</v>
      </c>
      <c r="V257" s="207">
        <v>1.0235001371675081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9.4632744720167083E-4</v>
      </c>
      <c r="AD257" s="209">
        <v>9.4632744720167083E-4</v>
      </c>
      <c r="AE257" s="209">
        <v>0</v>
      </c>
      <c r="AF257" s="209">
        <v>0</v>
      </c>
      <c r="AG257" s="209">
        <v>0</v>
      </c>
      <c r="AH257" s="209">
        <v>0</v>
      </c>
      <c r="AI257" s="292">
        <f t="shared" si="107"/>
        <v>1.0244464646147098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1.0244464646147098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1.0244464646147098</v>
      </c>
      <c r="J258" s="149"/>
      <c r="K258" s="176" t="s">
        <v>23</v>
      </c>
      <c r="L258" s="177">
        <v>1.0244464646147098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1.0244464646147098</v>
      </c>
      <c r="U258" s="217" t="s">
        <v>65</v>
      </c>
      <c r="V258" s="218">
        <v>1.0235001371675081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9.4632744720167083E-4</v>
      </c>
      <c r="AD258" s="218">
        <v>9.4632744720167083E-4</v>
      </c>
      <c r="AE258" s="218">
        <v>0</v>
      </c>
      <c r="AF258" s="218">
        <v>0</v>
      </c>
      <c r="AG258" s="218">
        <v>0</v>
      </c>
      <c r="AH258" s="117">
        <v>0</v>
      </c>
      <c r="AI258" s="293">
        <f t="shared" si="107"/>
        <v>1.0244464646147098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261.89523435386224</v>
      </c>
      <c r="C262" s="195">
        <f t="shared" ref="C262:I262" si="109">SUM(C241:C257)</f>
        <v>1.0231614830766074</v>
      </c>
      <c r="D262" s="195">
        <f t="shared" si="109"/>
        <v>274.113537912634</v>
      </c>
      <c r="E262" s="195">
        <f t="shared" si="109"/>
        <v>350.56430048620234</v>
      </c>
      <c r="F262" s="195">
        <f t="shared" si="109"/>
        <v>0</v>
      </c>
      <c r="G262" s="195">
        <f t="shared" si="109"/>
        <v>76.875859898684041</v>
      </c>
      <c r="H262" s="197">
        <f t="shared" si="109"/>
        <v>23.908440689493744</v>
      </c>
      <c r="I262" s="154">
        <f t="shared" si="109"/>
        <v>988.38053482395298</v>
      </c>
      <c r="J262" s="149"/>
      <c r="K262" s="196" t="s">
        <v>26</v>
      </c>
      <c r="L262" s="195">
        <f>SUM(L241:L257)</f>
        <v>261.89523435386224</v>
      </c>
      <c r="M262" s="195">
        <f t="shared" ref="M262:S262" si="110">SUM(M241:M257)</f>
        <v>1.0231614830766074</v>
      </c>
      <c r="N262" s="195">
        <f t="shared" si="110"/>
        <v>274.113537912634</v>
      </c>
      <c r="O262" s="195">
        <f t="shared" si="110"/>
        <v>350.56430048620234</v>
      </c>
      <c r="P262" s="195">
        <f t="shared" si="110"/>
        <v>73.323651372207365</v>
      </c>
      <c r="Q262" s="195">
        <f t="shared" si="110"/>
        <v>76.875859898684041</v>
      </c>
      <c r="R262" s="197">
        <f t="shared" si="110"/>
        <v>23.908440689493744</v>
      </c>
      <c r="S262" s="198">
        <f t="shared" si="110"/>
        <v>1061.7041861961602</v>
      </c>
      <c r="T262" s="141" t="str">
        <f>IF(ABS(S262-AI262)&gt;0.01,S262-AI262,"")</f>
        <v/>
      </c>
      <c r="U262" s="224" t="s">
        <v>63</v>
      </c>
      <c r="V262" s="225">
        <f>SUM(V241:V257)</f>
        <v>197.64193608810876</v>
      </c>
      <c r="W262" s="225">
        <f t="shared" ref="W262:AH262" si="111">SUM(W241:W257)</f>
        <v>62.086455265249242</v>
      </c>
      <c r="X262" s="225">
        <f t="shared" si="111"/>
        <v>76.875859898684041</v>
      </c>
      <c r="Y262" s="225">
        <f t="shared" si="111"/>
        <v>1.0231614830766074</v>
      </c>
      <c r="Z262" s="225">
        <f t="shared" si="111"/>
        <v>273.75562435472983</v>
      </c>
      <c r="AA262" s="225">
        <f t="shared" si="111"/>
        <v>333.18062612981112</v>
      </c>
      <c r="AB262" s="225">
        <f t="shared" si="111"/>
        <v>73.323651372207365</v>
      </c>
      <c r="AC262" s="225">
        <f t="shared" si="111"/>
        <v>43.816871604293397</v>
      </c>
      <c r="AD262" s="226">
        <f t="shared" si="111"/>
        <v>2.166843000504223</v>
      </c>
      <c r="AE262" s="226">
        <f t="shared" si="111"/>
        <v>0</v>
      </c>
      <c r="AF262" s="226">
        <f t="shared" si="111"/>
        <v>23.908440689493744</v>
      </c>
      <c r="AG262" s="226">
        <f t="shared" si="111"/>
        <v>0.35791355790419477</v>
      </c>
      <c r="AH262" s="226">
        <f t="shared" si="111"/>
        <v>17.383674356391239</v>
      </c>
      <c r="AI262" s="227">
        <f>SUM(V262:AC262)</f>
        <v>1061.7041861961602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0.26497409158357227</v>
      </c>
      <c r="C263" s="78">
        <f t="shared" ref="C263:H263" si="112">IF($I262=0,"-",C262/$I262)</f>
        <v>1.0351898353186907E-3</v>
      </c>
      <c r="D263" s="78">
        <f t="shared" si="112"/>
        <v>0.27733603430530751</v>
      </c>
      <c r="E263" s="78">
        <f t="shared" si="112"/>
        <v>0.35468555696378995</v>
      </c>
      <c r="F263" s="78">
        <f t="shared" si="112"/>
        <v>0</v>
      </c>
      <c r="G263" s="78">
        <f t="shared" si="112"/>
        <v>7.7779617455109945E-2</v>
      </c>
      <c r="H263" s="79">
        <f t="shared" si="112"/>
        <v>2.4189509856901659E-2</v>
      </c>
      <c r="I263" s="80">
        <f>SUM(B263:H263)</f>
        <v>1</v>
      </c>
      <c r="J263" s="141"/>
      <c r="K263" s="55" t="s">
        <v>91</v>
      </c>
      <c r="L263" s="96">
        <f t="shared" ref="L263:R263" si="113">IF($S262=0,"-",L262/$S262)</f>
        <v>0.24667439175517628</v>
      </c>
      <c r="M263" s="96">
        <f t="shared" si="113"/>
        <v>9.6369732396210813E-4</v>
      </c>
      <c r="N263" s="96">
        <f t="shared" si="113"/>
        <v>0.25818259123072618</v>
      </c>
      <c r="O263" s="96">
        <f t="shared" si="113"/>
        <v>0.33019018389876836</v>
      </c>
      <c r="P263" s="96">
        <f t="shared" si="113"/>
        <v>6.9062223098986728E-2</v>
      </c>
      <c r="Q263" s="96">
        <f t="shared" si="113"/>
        <v>7.2407984161871317E-2</v>
      </c>
      <c r="R263" s="97">
        <f t="shared" si="113"/>
        <v>2.2518928530509182E-2</v>
      </c>
      <c r="S263" s="98">
        <f>SUM(L263:R263)</f>
        <v>1.0000000000000002</v>
      </c>
      <c r="U263" s="127" t="s">
        <v>91</v>
      </c>
      <c r="V263" s="128">
        <f>+V262/$AI262</f>
        <v>0.18615537044853706</v>
      </c>
      <c r="W263" s="128">
        <f t="shared" ref="W263:AH263" si="114">+W262/$AI262</f>
        <v>5.8478111014792743E-2</v>
      </c>
      <c r="X263" s="128">
        <f t="shared" si="114"/>
        <v>7.2407984161871317E-2</v>
      </c>
      <c r="Y263" s="128">
        <f t="shared" si="114"/>
        <v>9.6369732396210813E-4</v>
      </c>
      <c r="Z263" s="128">
        <f t="shared" si="114"/>
        <v>0.25784547891398329</v>
      </c>
      <c r="AA263" s="128">
        <f t="shared" si="114"/>
        <v>0.31381681494872882</v>
      </c>
      <c r="AB263" s="128">
        <f t="shared" si="114"/>
        <v>6.9062223098986728E-2</v>
      </c>
      <c r="AC263" s="128">
        <f t="shared" si="114"/>
        <v>4.1270320089138092E-2</v>
      </c>
      <c r="AD263" s="128">
        <f t="shared" si="114"/>
        <v>2.0409102918464688E-3</v>
      </c>
      <c r="AE263" s="128">
        <f t="shared" si="114"/>
        <v>0</v>
      </c>
      <c r="AF263" s="128">
        <f t="shared" si="114"/>
        <v>2.2518928530509182E-2</v>
      </c>
      <c r="AG263" s="128">
        <f t="shared" si="114"/>
        <v>3.3711231674287355E-4</v>
      </c>
      <c r="AH263" s="128">
        <f t="shared" si="114"/>
        <v>1.6373368950039571E-2</v>
      </c>
      <c r="AI263" s="129">
        <f>SUM(V263:AC263)</f>
        <v>1.0000000000000002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1.3022560501982906E-2</v>
      </c>
      <c r="C267" s="152">
        <v>0</v>
      </c>
      <c r="D267" s="152">
        <v>0</v>
      </c>
      <c r="E267" s="152">
        <v>0</v>
      </c>
      <c r="F267" s="374"/>
      <c r="G267" s="152">
        <v>0</v>
      </c>
      <c r="H267" s="153">
        <v>0</v>
      </c>
      <c r="I267" s="154">
        <f>SUM(B267:H267)</f>
        <v>1.3022560501982906E-2</v>
      </c>
      <c r="J267" s="149"/>
      <c r="K267" s="203" t="s">
        <v>7</v>
      </c>
      <c r="L267" s="152">
        <v>1.3022560501982906E-2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1.3022560501982906E-2</v>
      </c>
      <c r="U267" s="206" t="s">
        <v>7</v>
      </c>
      <c r="V267" s="207">
        <v>1.3022560501982906E-2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1.3022560501982906E-2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3.0788682535210752</v>
      </c>
      <c r="C271" s="156">
        <v>2.2321794838027795</v>
      </c>
      <c r="D271" s="156">
        <v>0.84668876971829576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6.1577365070421504</v>
      </c>
      <c r="J271" s="149"/>
      <c r="K271" s="169" t="s">
        <v>16</v>
      </c>
      <c r="L271" s="156">
        <v>3.0788682535210752</v>
      </c>
      <c r="M271" s="156">
        <v>2.2321794838027795</v>
      </c>
      <c r="N271" s="156">
        <v>0.84668876971829576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6.1577365070421504</v>
      </c>
      <c r="U271" s="215" t="s">
        <v>16</v>
      </c>
      <c r="V271" s="207">
        <v>3.0788682535210752</v>
      </c>
      <c r="W271" s="207">
        <v>0</v>
      </c>
      <c r="X271" s="207">
        <v>0</v>
      </c>
      <c r="Y271" s="207">
        <v>2.2321794838027795</v>
      </c>
      <c r="Z271" s="207">
        <v>0.84668876971829576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6.1577365070421504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0.78866921546444591</v>
      </c>
      <c r="C272" s="160">
        <v>0</v>
      </c>
      <c r="D272" s="160">
        <v>2.3123630816183036</v>
      </c>
      <c r="E272" s="160">
        <v>0</v>
      </c>
      <c r="F272" s="375"/>
      <c r="G272" s="160">
        <v>0</v>
      </c>
      <c r="H272" s="161">
        <v>0</v>
      </c>
      <c r="I272" s="162">
        <f t="shared" si="115"/>
        <v>3.1010322970827495</v>
      </c>
      <c r="J272" s="149"/>
      <c r="K272" s="163" t="s">
        <v>15</v>
      </c>
      <c r="L272" s="164">
        <v>0.78866921546444591</v>
      </c>
      <c r="M272" s="164">
        <v>0</v>
      </c>
      <c r="N272" s="164">
        <v>2.3123630816183036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3.1010322970827495</v>
      </c>
      <c r="U272" s="211" t="s">
        <v>57</v>
      </c>
      <c r="V272" s="212">
        <v>0.78866921546444591</v>
      </c>
      <c r="W272" s="212">
        <v>0</v>
      </c>
      <c r="X272" s="212">
        <v>0</v>
      </c>
      <c r="Y272" s="212">
        <v>0</v>
      </c>
      <c r="Z272" s="212">
        <v>2.3123630816183036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3.1010322970827495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14.570256306342706</v>
      </c>
      <c r="F273" s="375"/>
      <c r="G273" s="156">
        <v>0</v>
      </c>
      <c r="H273" s="168">
        <v>0</v>
      </c>
      <c r="I273" s="154">
        <f t="shared" si="115"/>
        <v>14.570256306342706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14.570256306342706</v>
      </c>
      <c r="P273" s="156">
        <v>138.06910500725866</v>
      </c>
      <c r="Q273" s="156">
        <v>0</v>
      </c>
      <c r="R273" s="157">
        <v>0</v>
      </c>
      <c r="S273" s="158">
        <f t="shared" si="116"/>
        <v>152.63936131360137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1.4017427310941466</v>
      </c>
      <c r="AB273" s="207">
        <v>138.06910500725866</v>
      </c>
      <c r="AC273" s="208">
        <v>13.168513575248561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13.168513575248561</v>
      </c>
      <c r="AI273" s="210">
        <f t="shared" si="117"/>
        <v>152.63936131360137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0</v>
      </c>
      <c r="F274" s="375"/>
      <c r="G274" s="160">
        <v>0</v>
      </c>
      <c r="H274" s="161">
        <v>0</v>
      </c>
      <c r="I274" s="162">
        <f t="shared" si="115"/>
        <v>0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0</v>
      </c>
      <c r="P274" s="164">
        <v>7.6215588257717654E-2</v>
      </c>
      <c r="Q274" s="164">
        <v>0</v>
      </c>
      <c r="R274" s="165">
        <v>0</v>
      </c>
      <c r="S274" s="166">
        <f t="shared" si="116"/>
        <v>7.6215588257717654E-2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7.6215588257717654E-2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7.6215588257717654E-2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0.12851680161243922</v>
      </c>
      <c r="C276" s="160">
        <v>0</v>
      </c>
      <c r="D276" s="160">
        <v>3.9218353008183033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4.0503521024307423</v>
      </c>
      <c r="J276" s="149"/>
      <c r="K276" s="163" t="s">
        <v>17</v>
      </c>
      <c r="L276" s="164">
        <v>0.12851680161243922</v>
      </c>
      <c r="M276" s="164">
        <v>0</v>
      </c>
      <c r="N276" s="164">
        <v>3.9218353008183033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4.0503521024307423</v>
      </c>
      <c r="U276" s="211" t="s">
        <v>17</v>
      </c>
      <c r="V276" s="212">
        <v>0.12851680161243922</v>
      </c>
      <c r="W276" s="212">
        <v>0</v>
      </c>
      <c r="X276" s="212">
        <v>0</v>
      </c>
      <c r="Y276" s="212">
        <v>0</v>
      </c>
      <c r="Z276" s="212">
        <v>3.9218353008183033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4.0503521024307423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13.860367150854815</v>
      </c>
      <c r="C277" s="156">
        <v>283.70707490645344</v>
      </c>
      <c r="D277" s="156">
        <v>29.035560490951365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326.60300254825961</v>
      </c>
      <c r="J277" s="149"/>
      <c r="K277" s="169" t="s">
        <v>139</v>
      </c>
      <c r="L277" s="156">
        <v>13.860367150854815</v>
      </c>
      <c r="M277" s="156">
        <v>283.70707490645344</v>
      </c>
      <c r="N277" s="156">
        <v>29.035560490951365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326.60300254825961</v>
      </c>
      <c r="U277" s="215" t="s">
        <v>139</v>
      </c>
      <c r="V277" s="207">
        <v>13.860367150854815</v>
      </c>
      <c r="W277" s="207">
        <v>0</v>
      </c>
      <c r="X277" s="207">
        <v>0</v>
      </c>
      <c r="Y277" s="207">
        <v>283.70707490645344</v>
      </c>
      <c r="Z277" s="207">
        <v>29.035560490951365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326.60300254825961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0.75212614532968436</v>
      </c>
      <c r="C278" s="160">
        <v>7.0014231171068739E-2</v>
      </c>
      <c r="D278" s="160">
        <v>70.309573380875122</v>
      </c>
      <c r="E278" s="160">
        <v>254.96184858346706</v>
      </c>
      <c r="F278" s="375"/>
      <c r="G278" s="160">
        <v>11.526844939614639</v>
      </c>
      <c r="H278" s="161">
        <v>0</v>
      </c>
      <c r="I278" s="162">
        <f t="shared" si="115"/>
        <v>337.62040728045758</v>
      </c>
      <c r="J278" s="149"/>
      <c r="K278" s="163" t="s">
        <v>25</v>
      </c>
      <c r="L278" s="164">
        <v>0.75212614532968436</v>
      </c>
      <c r="M278" s="164">
        <v>7.0014231171068739E-2</v>
      </c>
      <c r="N278" s="164">
        <v>70.309573380875122</v>
      </c>
      <c r="O278" s="164">
        <v>254.96184858346706</v>
      </c>
      <c r="P278" s="164">
        <v>4.8783451943243904E-4</v>
      </c>
      <c r="Q278" s="164">
        <v>11.526844939614639</v>
      </c>
      <c r="R278" s="165">
        <v>0</v>
      </c>
      <c r="S278" s="166">
        <f t="shared" si="116"/>
        <v>337.62089511497703</v>
      </c>
      <c r="U278" s="211" t="s">
        <v>25</v>
      </c>
      <c r="V278" s="212">
        <v>0.65882698321766309</v>
      </c>
      <c r="W278" s="212">
        <v>9.3299162112021231E-2</v>
      </c>
      <c r="X278" s="212">
        <v>11.526844939614639</v>
      </c>
      <c r="Y278" s="212">
        <v>7.0014231171068739E-2</v>
      </c>
      <c r="Z278" s="212">
        <v>70.309573380875122</v>
      </c>
      <c r="AA278" s="212">
        <v>254.96073944713177</v>
      </c>
      <c r="AB278" s="212">
        <v>4.8783451943243904E-4</v>
      </c>
      <c r="AC278" s="213">
        <v>1.1091363352998249E-3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1.1091363352998249E-3</v>
      </c>
      <c r="AI278" s="214">
        <f t="shared" si="117"/>
        <v>337.62089511497703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1.5070128822111368</v>
      </c>
      <c r="F281" s="375"/>
      <c r="G281" s="156">
        <v>0</v>
      </c>
      <c r="H281" s="168">
        <v>0</v>
      </c>
      <c r="I281" s="154">
        <f t="shared" si="115"/>
        <v>1.5070128822111368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1.5070128822111368</v>
      </c>
      <c r="P281" s="156">
        <v>8.5171059315834405</v>
      </c>
      <c r="Q281" s="156">
        <v>0</v>
      </c>
      <c r="R281" s="157">
        <v>0</v>
      </c>
      <c r="S281" s="158">
        <f t="shared" si="116"/>
        <v>10.024118813794578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8.5171059315834405</v>
      </c>
      <c r="AC281" s="208">
        <v>1.5070128822111368</v>
      </c>
      <c r="AD281" s="207">
        <v>0</v>
      </c>
      <c r="AE281" s="207">
        <v>0</v>
      </c>
      <c r="AF281" s="207">
        <v>0</v>
      </c>
      <c r="AG281" s="207">
        <v>0</v>
      </c>
      <c r="AH281" s="207">
        <v>1.5070128822111368</v>
      </c>
      <c r="AI281" s="210">
        <f t="shared" si="117"/>
        <v>10.024118813794578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18.621570127284443</v>
      </c>
      <c r="C288" s="195">
        <f t="shared" ref="C288:I288" si="119">SUM(C267:C283)</f>
        <v>286.00926862142728</v>
      </c>
      <c r="D288" s="195">
        <f t="shared" si="119"/>
        <v>106.42602102398139</v>
      </c>
      <c r="E288" s="195">
        <f t="shared" si="119"/>
        <v>271.03911777202092</v>
      </c>
      <c r="F288" s="195">
        <f t="shared" si="119"/>
        <v>0</v>
      </c>
      <c r="G288" s="195">
        <f t="shared" si="119"/>
        <v>11.526844939614639</v>
      </c>
      <c r="H288" s="197">
        <f t="shared" si="119"/>
        <v>0</v>
      </c>
      <c r="I288" s="154">
        <f t="shared" si="119"/>
        <v>693.62282248432859</v>
      </c>
      <c r="J288" s="149"/>
      <c r="K288" s="196" t="s">
        <v>26</v>
      </c>
      <c r="L288" s="195">
        <f>SUM(L267:L283)</f>
        <v>18.621570127284443</v>
      </c>
      <c r="M288" s="195">
        <f t="shared" ref="M288:S288" si="120">SUM(M267:M283)</f>
        <v>286.00926862142728</v>
      </c>
      <c r="N288" s="195">
        <f t="shared" si="120"/>
        <v>106.42602102398139</v>
      </c>
      <c r="O288" s="195">
        <f t="shared" si="120"/>
        <v>271.03911777202092</v>
      </c>
      <c r="P288" s="195">
        <f t="shared" si="120"/>
        <v>146.66291436161924</v>
      </c>
      <c r="Q288" s="195">
        <f t="shared" si="120"/>
        <v>11.526844939614639</v>
      </c>
      <c r="R288" s="197">
        <f t="shared" si="120"/>
        <v>0</v>
      </c>
      <c r="S288" s="198">
        <f t="shared" si="120"/>
        <v>840.28573684594789</v>
      </c>
      <c r="T288" s="141" t="str">
        <f>IF(ABS(S288-AI288)&gt;0.01,S288-AI288,"")</f>
        <v/>
      </c>
      <c r="U288" s="224" t="s">
        <v>63</v>
      </c>
      <c r="V288" s="225">
        <f>SUM(V267:V283)</f>
        <v>18.528270965172421</v>
      </c>
      <c r="W288" s="225">
        <f t="shared" ref="W288:AH288" si="121">SUM(W267:W283)</f>
        <v>9.3299162112021231E-2</v>
      </c>
      <c r="X288" s="225">
        <f t="shared" si="121"/>
        <v>11.526844939614639</v>
      </c>
      <c r="Y288" s="225">
        <f t="shared" si="121"/>
        <v>286.00926862142728</v>
      </c>
      <c r="Z288" s="225">
        <f t="shared" si="121"/>
        <v>106.42602102398139</v>
      </c>
      <c r="AA288" s="225">
        <f t="shared" si="121"/>
        <v>256.36248217822595</v>
      </c>
      <c r="AB288" s="225">
        <f t="shared" si="121"/>
        <v>146.66291436161924</v>
      </c>
      <c r="AC288" s="225">
        <f t="shared" si="121"/>
        <v>14.676635593794998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14.676635593794998</v>
      </c>
      <c r="AI288" s="227">
        <f>SUM(V288:AC288)</f>
        <v>840.28573684594789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2.6846824417610871E-2</v>
      </c>
      <c r="C289" s="78">
        <f t="shared" ref="C289:H289" si="122">IF($I288=0,"-",C288/$I288)</f>
        <v>0.41234120238004313</v>
      </c>
      <c r="D289" s="78">
        <f t="shared" si="122"/>
        <v>0.15343500469433577</v>
      </c>
      <c r="E289" s="78">
        <f t="shared" si="122"/>
        <v>0.39075865007043459</v>
      </c>
      <c r="F289" s="78">
        <f t="shared" si="122"/>
        <v>0</v>
      </c>
      <c r="G289" s="78">
        <f t="shared" si="122"/>
        <v>1.6618318437575736E-2</v>
      </c>
      <c r="H289" s="79">
        <f t="shared" si="122"/>
        <v>0</v>
      </c>
      <c r="I289" s="80">
        <f>SUM(B289:H289)</f>
        <v>1</v>
      </c>
      <c r="J289" s="141"/>
      <c r="K289" s="55" t="s">
        <v>91</v>
      </c>
      <c r="L289" s="96">
        <f t="shared" ref="L289:R289" si="123">IF($S288=0,"-",L288/$S288)</f>
        <v>2.2160997516370306E-2</v>
      </c>
      <c r="M289" s="96">
        <f t="shared" si="123"/>
        <v>0.34037144280822446</v>
      </c>
      <c r="N289" s="96">
        <f t="shared" si="123"/>
        <v>0.12665456089193716</v>
      </c>
      <c r="O289" s="96">
        <f t="shared" si="123"/>
        <v>0.3225558948428412</v>
      </c>
      <c r="P289" s="96">
        <f t="shared" si="123"/>
        <v>0.17453933576467143</v>
      </c>
      <c r="Q289" s="96">
        <f t="shared" si="123"/>
        <v>1.3717768175955472E-2</v>
      </c>
      <c r="R289" s="97">
        <f t="shared" si="123"/>
        <v>0</v>
      </c>
      <c r="S289" s="98">
        <f>SUM(L289:R289)</f>
        <v>1</v>
      </c>
      <c r="U289" s="127" t="s">
        <v>91</v>
      </c>
      <c r="V289" s="128">
        <f>+V288/$AI288</f>
        <v>2.2049964854478143E-2</v>
      </c>
      <c r="W289" s="128">
        <f t="shared" ref="W289:AH289" si="124">+W288/$AI288</f>
        <v>1.1103266189216067E-4</v>
      </c>
      <c r="X289" s="128">
        <f t="shared" si="124"/>
        <v>1.3717768175955472E-2</v>
      </c>
      <c r="Y289" s="128">
        <f t="shared" si="124"/>
        <v>0.34037144280822446</v>
      </c>
      <c r="Z289" s="128">
        <f t="shared" si="124"/>
        <v>0.12665456089193716</v>
      </c>
      <c r="AA289" s="128">
        <f t="shared" si="124"/>
        <v>0.30508965098050411</v>
      </c>
      <c r="AB289" s="128">
        <f t="shared" si="124"/>
        <v>0.17453933576467143</v>
      </c>
      <c r="AC289" s="128">
        <f t="shared" si="124"/>
        <v>1.7466243862337163E-2</v>
      </c>
      <c r="AD289" s="128">
        <f t="shared" si="124"/>
        <v>0</v>
      </c>
      <c r="AE289" s="128">
        <f t="shared" si="124"/>
        <v>0</v>
      </c>
      <c r="AF289" s="128">
        <f t="shared" si="124"/>
        <v>0</v>
      </c>
      <c r="AG289" s="128">
        <f t="shared" si="124"/>
        <v>0</v>
      </c>
      <c r="AH289" s="128">
        <f t="shared" si="124"/>
        <v>1.7466243862337163E-2</v>
      </c>
      <c r="AI289" s="129">
        <f>SUM(V289:AC289)</f>
        <v>1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5.1712177074241161</v>
      </c>
      <c r="C297" s="156">
        <v>15.616516036126331</v>
      </c>
      <c r="D297" s="156">
        <v>2.0631574685801088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22.850891212130556</v>
      </c>
      <c r="J297" s="149"/>
      <c r="K297" s="169" t="s">
        <v>16</v>
      </c>
      <c r="L297" s="156">
        <v>5.1712177074241161</v>
      </c>
      <c r="M297" s="156">
        <v>15.616516036126331</v>
      </c>
      <c r="N297" s="156">
        <v>2.0631574685801088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22.850891212130556</v>
      </c>
      <c r="U297" s="215" t="s">
        <v>16</v>
      </c>
      <c r="V297" s="207">
        <v>4.7182004843136003</v>
      </c>
      <c r="W297" s="207">
        <v>0</v>
      </c>
      <c r="X297" s="207">
        <v>0</v>
      </c>
      <c r="Y297" s="207">
        <v>15.616516036126331</v>
      </c>
      <c r="Z297" s="207">
        <v>2.0631574685801088</v>
      </c>
      <c r="AA297" s="207">
        <v>0</v>
      </c>
      <c r="AB297" s="207">
        <v>0</v>
      </c>
      <c r="AC297" s="208">
        <v>0.45301722311051623</v>
      </c>
      <c r="AD297" s="209">
        <v>0.45301722311051623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22.850891212130559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0.11422778864117263</v>
      </c>
      <c r="C298" s="160">
        <v>0.31542446181596567</v>
      </c>
      <c r="D298" s="160">
        <v>1.0371363991397371</v>
      </c>
      <c r="E298" s="160">
        <v>0</v>
      </c>
      <c r="F298" s="375"/>
      <c r="G298" s="160">
        <v>0</v>
      </c>
      <c r="H298" s="161">
        <v>0</v>
      </c>
      <c r="I298" s="162">
        <f t="shared" si="125"/>
        <v>1.4667886495968754</v>
      </c>
      <c r="J298" s="149"/>
      <c r="K298" s="163" t="s">
        <v>15</v>
      </c>
      <c r="L298" s="164">
        <v>0.11422778864117263</v>
      </c>
      <c r="M298" s="164">
        <v>0.31542446181596567</v>
      </c>
      <c r="N298" s="164">
        <v>1.0371363991397371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1.4667886495968754</v>
      </c>
      <c r="U298" s="211" t="s">
        <v>57</v>
      </c>
      <c r="V298" s="212">
        <v>0.11422778864117263</v>
      </c>
      <c r="W298" s="212">
        <v>0</v>
      </c>
      <c r="X298" s="212">
        <v>0</v>
      </c>
      <c r="Y298" s="212">
        <v>0.31542446181596567</v>
      </c>
      <c r="Z298" s="212">
        <v>1.0371363991397371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1.4667886495968754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6.2207254173970182E-2</v>
      </c>
      <c r="F299" s="375"/>
      <c r="G299" s="156">
        <v>0</v>
      </c>
      <c r="H299" s="168">
        <v>0</v>
      </c>
      <c r="I299" s="154">
        <f t="shared" si="125"/>
        <v>6.2207254173970182E-2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6.2207254173970182E-2</v>
      </c>
      <c r="P299" s="156">
        <v>38.958193571030911</v>
      </c>
      <c r="Q299" s="156">
        <v>0</v>
      </c>
      <c r="R299" s="157">
        <v>0</v>
      </c>
      <c r="S299" s="158">
        <f t="shared" si="126"/>
        <v>39.020400825204881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9.9556392502212068E-5</v>
      </c>
      <c r="AB299" s="207">
        <v>38.958193571030911</v>
      </c>
      <c r="AC299" s="208">
        <v>6.210769778146797E-2</v>
      </c>
      <c r="AD299" s="207">
        <v>0</v>
      </c>
      <c r="AE299" s="207">
        <v>0</v>
      </c>
      <c r="AF299" s="207">
        <v>0</v>
      </c>
      <c r="AG299" s="207">
        <v>0</v>
      </c>
      <c r="AH299" s="207">
        <v>6.210769778146797E-2</v>
      </c>
      <c r="AI299" s="210">
        <f t="shared" si="127"/>
        <v>39.020400825204881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0.63654827640960399</v>
      </c>
      <c r="Q300" s="164">
        <v>0</v>
      </c>
      <c r="R300" s="165">
        <v>0</v>
      </c>
      <c r="S300" s="166">
        <f t="shared" si="126"/>
        <v>0.63654827640960399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0.63654827640960399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0.63654827640960399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3.9238311539170623E-3</v>
      </c>
      <c r="C302" s="160">
        <v>0.11379110346359497</v>
      </c>
      <c r="D302" s="160">
        <v>0.76514707501382795</v>
      </c>
      <c r="E302" s="160">
        <v>0.29428733654377992</v>
      </c>
      <c r="F302" s="375"/>
      <c r="G302" s="160">
        <v>0</v>
      </c>
      <c r="H302" s="161">
        <v>0</v>
      </c>
      <c r="I302" s="162">
        <f t="shared" si="125"/>
        <v>1.1771493461751199</v>
      </c>
      <c r="J302" s="149"/>
      <c r="K302" s="163" t="s">
        <v>17</v>
      </c>
      <c r="L302" s="164">
        <v>3.9238311539170623E-3</v>
      </c>
      <c r="M302" s="164">
        <v>0.11379110346359497</v>
      </c>
      <c r="N302" s="164">
        <v>0.76514707501382795</v>
      </c>
      <c r="O302" s="164">
        <v>0.29428733654377992</v>
      </c>
      <c r="P302" s="164">
        <v>0</v>
      </c>
      <c r="Q302" s="164">
        <v>0</v>
      </c>
      <c r="R302" s="165">
        <v>0</v>
      </c>
      <c r="S302" s="166">
        <f t="shared" si="126"/>
        <v>1.1771493461751199</v>
      </c>
      <c r="U302" s="211" t="s">
        <v>17</v>
      </c>
      <c r="V302" s="212">
        <v>3.9238311539170623E-3</v>
      </c>
      <c r="W302" s="212">
        <v>0</v>
      </c>
      <c r="X302" s="212">
        <v>0</v>
      </c>
      <c r="Y302" s="212">
        <v>0.11379110346359497</v>
      </c>
      <c r="Z302" s="212">
        <v>0.76514707501382795</v>
      </c>
      <c r="AA302" s="212">
        <v>5.4933636154838962E-2</v>
      </c>
      <c r="AB302" s="212">
        <v>0</v>
      </c>
      <c r="AC302" s="213">
        <v>0.23935370038894097</v>
      </c>
      <c r="AD302" s="212">
        <v>0</v>
      </c>
      <c r="AE302" s="212">
        <v>0</v>
      </c>
      <c r="AF302" s="212">
        <v>0</v>
      </c>
      <c r="AG302" s="212">
        <v>0</v>
      </c>
      <c r="AH302" s="212">
        <v>0.23935370038894097</v>
      </c>
      <c r="AI302" s="214">
        <f t="shared" si="127"/>
        <v>1.1771493461751199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25.986171318359986</v>
      </c>
      <c r="C303" s="156">
        <v>283.12702231685802</v>
      </c>
      <c r="D303" s="156">
        <v>114.20972248755209</v>
      </c>
      <c r="E303" s="156">
        <v>1.0355640880791457</v>
      </c>
      <c r="F303" s="375"/>
      <c r="G303" s="156">
        <v>0</v>
      </c>
      <c r="H303" s="168">
        <v>0</v>
      </c>
      <c r="I303" s="154">
        <f t="shared" si="125"/>
        <v>424.35848021084922</v>
      </c>
      <c r="J303" s="149"/>
      <c r="K303" s="169" t="s">
        <v>139</v>
      </c>
      <c r="L303" s="156">
        <v>25.986171318359986</v>
      </c>
      <c r="M303" s="156">
        <v>283.12702231685802</v>
      </c>
      <c r="N303" s="156">
        <v>114.20972248755209</v>
      </c>
      <c r="O303" s="156">
        <v>1.0355640880791457</v>
      </c>
      <c r="P303" s="156">
        <v>1.2620694008185811</v>
      </c>
      <c r="Q303" s="156">
        <v>0</v>
      </c>
      <c r="R303" s="157">
        <v>0</v>
      </c>
      <c r="S303" s="158">
        <f t="shared" si="126"/>
        <v>425.6205496116678</v>
      </c>
      <c r="U303" s="215" t="s">
        <v>139</v>
      </c>
      <c r="V303" s="207">
        <v>25.590096996294125</v>
      </c>
      <c r="W303" s="207">
        <v>0.12400120919692785</v>
      </c>
      <c r="X303" s="207">
        <v>0</v>
      </c>
      <c r="Y303" s="207">
        <v>283.12702231685802</v>
      </c>
      <c r="Z303" s="207">
        <v>114.20972248755209</v>
      </c>
      <c r="AA303" s="207">
        <v>5.2204137745403709E-2</v>
      </c>
      <c r="AB303" s="207">
        <v>1.2620694008185811</v>
      </c>
      <c r="AC303" s="208">
        <v>1.2554330632026747</v>
      </c>
      <c r="AD303" s="207">
        <v>0.27207311286893276</v>
      </c>
      <c r="AE303" s="207">
        <v>0</v>
      </c>
      <c r="AF303" s="207">
        <v>0</v>
      </c>
      <c r="AG303" s="207">
        <v>0</v>
      </c>
      <c r="AH303" s="207">
        <v>0.98335995033374191</v>
      </c>
      <c r="AI303" s="210">
        <f t="shared" si="127"/>
        <v>425.6205496116678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22.428489328351422</v>
      </c>
      <c r="C304" s="160">
        <v>13.390453452925041</v>
      </c>
      <c r="D304" s="160">
        <v>28.566971696244238</v>
      </c>
      <c r="E304" s="160">
        <v>258.43832457120504</v>
      </c>
      <c r="F304" s="375"/>
      <c r="G304" s="160">
        <v>24.992105592859069</v>
      </c>
      <c r="H304" s="161">
        <v>0</v>
      </c>
      <c r="I304" s="162">
        <f t="shared" si="125"/>
        <v>347.81634464158481</v>
      </c>
      <c r="J304" s="149"/>
      <c r="K304" s="163" t="s">
        <v>25</v>
      </c>
      <c r="L304" s="164">
        <v>22.428489328351422</v>
      </c>
      <c r="M304" s="164">
        <v>13.390453452925041</v>
      </c>
      <c r="N304" s="164">
        <v>28.566971696244238</v>
      </c>
      <c r="O304" s="164">
        <v>258.43832457120504</v>
      </c>
      <c r="P304" s="164">
        <v>5.0968717082252004</v>
      </c>
      <c r="Q304" s="164">
        <v>24.992105592859069</v>
      </c>
      <c r="R304" s="165">
        <v>0</v>
      </c>
      <c r="S304" s="166">
        <f t="shared" si="126"/>
        <v>352.91321634981</v>
      </c>
      <c r="U304" s="211" t="s">
        <v>25</v>
      </c>
      <c r="V304" s="212">
        <v>2.1576499784521168</v>
      </c>
      <c r="W304" s="212">
        <v>19.896424537625073</v>
      </c>
      <c r="X304" s="212">
        <v>24.992105592859069</v>
      </c>
      <c r="Y304" s="212">
        <v>13.390453452925041</v>
      </c>
      <c r="Z304" s="212">
        <v>21.352929545917785</v>
      </c>
      <c r="AA304" s="212">
        <v>240.61023563356846</v>
      </c>
      <c r="AB304" s="212">
        <v>5.0968717082252004</v>
      </c>
      <c r="AC304" s="213">
        <v>25.416545900237249</v>
      </c>
      <c r="AD304" s="212">
        <v>0.37441481227423162</v>
      </c>
      <c r="AE304" s="212">
        <v>14.342650264681041</v>
      </c>
      <c r="AF304" s="212">
        <v>0</v>
      </c>
      <c r="AG304" s="212">
        <v>7.2140421503264545</v>
      </c>
      <c r="AH304" s="212">
        <v>3.4854386729555213</v>
      </c>
      <c r="AI304" s="214">
        <f t="shared" si="127"/>
        <v>352.91321634981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0.52501818874200035</v>
      </c>
      <c r="C305" s="156">
        <v>0</v>
      </c>
      <c r="D305" s="156">
        <v>28.165081361458945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28.690099550200944</v>
      </c>
      <c r="J305" s="149"/>
      <c r="K305" s="169" t="s">
        <v>24</v>
      </c>
      <c r="L305" s="156">
        <v>0.52501818874200035</v>
      </c>
      <c r="M305" s="156">
        <v>0</v>
      </c>
      <c r="N305" s="156">
        <v>28.165081361458945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28.690099550200944</v>
      </c>
      <c r="U305" s="215" t="s">
        <v>24</v>
      </c>
      <c r="V305" s="207">
        <v>0.51167230861421242</v>
      </c>
      <c r="W305" s="207">
        <v>0</v>
      </c>
      <c r="X305" s="207">
        <v>0</v>
      </c>
      <c r="Y305" s="207">
        <v>0</v>
      </c>
      <c r="Z305" s="207">
        <v>24.779151983063123</v>
      </c>
      <c r="AA305" s="207">
        <v>0</v>
      </c>
      <c r="AB305" s="207">
        <v>0</v>
      </c>
      <c r="AC305" s="208">
        <v>3.3992752585236157</v>
      </c>
      <c r="AD305" s="207">
        <v>1.3345880127787889E-2</v>
      </c>
      <c r="AE305" s="207">
        <v>0</v>
      </c>
      <c r="AF305" s="207">
        <v>0</v>
      </c>
      <c r="AG305" s="207">
        <v>3.3859293783958209</v>
      </c>
      <c r="AH305" s="207">
        <v>0</v>
      </c>
      <c r="AI305" s="210">
        <f t="shared" si="127"/>
        <v>28.690099550200951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4.4575687775103472E-3</v>
      </c>
      <c r="D306" s="160">
        <v>0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4.4575687775103472E-3</v>
      </c>
      <c r="J306" s="149"/>
      <c r="K306" s="163" t="s">
        <v>60</v>
      </c>
      <c r="L306" s="164">
        <v>0</v>
      </c>
      <c r="M306" s="164">
        <v>4.4575687775103472E-3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4.4575687775103472E-3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4.4575687775103472E-3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4.4575687775103472E-3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8.2060182000757163</v>
      </c>
      <c r="C307" s="156">
        <v>4.138972375166813</v>
      </c>
      <c r="D307" s="156">
        <v>0.20569733083770875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12.550687906080238</v>
      </c>
      <c r="J307" s="149"/>
      <c r="K307" s="169" t="s">
        <v>22</v>
      </c>
      <c r="L307" s="156">
        <v>8.2060182000757163</v>
      </c>
      <c r="M307" s="156">
        <v>4.138972375166813</v>
      </c>
      <c r="N307" s="156">
        <v>0.20569733083770875</v>
      </c>
      <c r="O307" s="156">
        <v>0</v>
      </c>
      <c r="P307" s="156">
        <v>2.3409373284213157</v>
      </c>
      <c r="Q307" s="156">
        <v>0</v>
      </c>
      <c r="R307" s="157">
        <v>0</v>
      </c>
      <c r="S307" s="158">
        <f t="shared" si="126"/>
        <v>14.891625234501554</v>
      </c>
      <c r="U307" s="215" t="s">
        <v>22</v>
      </c>
      <c r="V307" s="207">
        <v>8.2060182000757163</v>
      </c>
      <c r="W307" s="207">
        <v>0</v>
      </c>
      <c r="X307" s="207">
        <v>0</v>
      </c>
      <c r="Y307" s="207">
        <v>4.138972375166813</v>
      </c>
      <c r="Z307" s="207">
        <v>0.20569733083770875</v>
      </c>
      <c r="AA307" s="207">
        <v>0</v>
      </c>
      <c r="AB307" s="207">
        <v>2.3409373284213157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14.891625234501554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7.1382254980304936E-4</v>
      </c>
      <c r="C308" s="160">
        <v>3.6003963705304686E-4</v>
      </c>
      <c r="D308" s="160">
        <v>1.7893135209583116E-5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1.0917553220656793E-3</v>
      </c>
      <c r="J308" s="149"/>
      <c r="K308" s="163" t="s">
        <v>21</v>
      </c>
      <c r="L308" s="164">
        <v>7.1382254980304936E-4</v>
      </c>
      <c r="M308" s="164">
        <v>3.6003963705304686E-4</v>
      </c>
      <c r="N308" s="164">
        <v>1.7893135209583116E-5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1.0917553220656793E-3</v>
      </c>
      <c r="U308" s="211" t="s">
        <v>61</v>
      </c>
      <c r="V308" s="212">
        <v>7.1382254980304936E-4</v>
      </c>
      <c r="W308" s="212">
        <v>0</v>
      </c>
      <c r="X308" s="212">
        <v>0</v>
      </c>
      <c r="Y308" s="212">
        <v>3.6003963705304686E-4</v>
      </c>
      <c r="Z308" s="212">
        <v>1.7893135209583116E-5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1.0917553220656793E-3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0.19043225021127536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0.19043225021127536</v>
      </c>
      <c r="J309" s="149"/>
      <c r="K309" s="171" t="s">
        <v>64</v>
      </c>
      <c r="L309" s="156">
        <v>0.19043225021127536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0.19043225021127536</v>
      </c>
      <c r="U309" s="216" t="s">
        <v>62</v>
      </c>
      <c r="V309" s="207">
        <v>0.16194909753140904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2.8483152679866317E-2</v>
      </c>
      <c r="AD309" s="209">
        <v>2.8483152679866317E-2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0.19043225021127536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0.19043225021127536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0.19043225021127536</v>
      </c>
      <c r="J310" s="149"/>
      <c r="K310" s="176" t="s">
        <v>23</v>
      </c>
      <c r="L310" s="177">
        <v>0.19043225021127536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0.19043225021127536</v>
      </c>
      <c r="U310" s="217" t="s">
        <v>65</v>
      </c>
      <c r="V310" s="218">
        <v>0.16194909753140904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2.8483152679866317E-2</v>
      </c>
      <c r="AD310" s="218">
        <v>2.8483152679866317E-2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0.19043225021127536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62.626212435509416</v>
      </c>
      <c r="C314" s="195">
        <f t="shared" ref="C314:I314" si="129">SUM(C293:C309)</f>
        <v>316.70699735477029</v>
      </c>
      <c r="D314" s="195">
        <f t="shared" si="129"/>
        <v>175.01293171196184</v>
      </c>
      <c r="E314" s="195">
        <f t="shared" si="129"/>
        <v>259.83038325000194</v>
      </c>
      <c r="F314" s="195">
        <f t="shared" si="129"/>
        <v>0</v>
      </c>
      <c r="G314" s="195">
        <f t="shared" si="129"/>
        <v>24.992105592859069</v>
      </c>
      <c r="H314" s="197">
        <f t="shared" si="129"/>
        <v>0</v>
      </c>
      <c r="I314" s="154">
        <f t="shared" si="129"/>
        <v>839.16863034510254</v>
      </c>
      <c r="J314" s="149"/>
      <c r="K314" s="196" t="s">
        <v>26</v>
      </c>
      <c r="L314" s="195">
        <f>SUM(L293:L309)</f>
        <v>62.626212435509416</v>
      </c>
      <c r="M314" s="195">
        <f t="shared" ref="M314:S314" si="130">SUM(M293:M309)</f>
        <v>316.70699735477029</v>
      </c>
      <c r="N314" s="195">
        <f t="shared" si="130"/>
        <v>175.01293171196184</v>
      </c>
      <c r="O314" s="195">
        <f t="shared" si="130"/>
        <v>259.83038325000194</v>
      </c>
      <c r="P314" s="195">
        <f t="shared" si="130"/>
        <v>48.294620284905619</v>
      </c>
      <c r="Q314" s="195">
        <f t="shared" si="130"/>
        <v>24.992105592859069</v>
      </c>
      <c r="R314" s="197">
        <f t="shared" si="130"/>
        <v>0</v>
      </c>
      <c r="S314" s="198">
        <f t="shared" si="130"/>
        <v>887.46325063000813</v>
      </c>
      <c r="T314" s="141" t="str">
        <f>IF(ABS(S314-AI314)&gt;0.01,S314-AI314,"")</f>
        <v/>
      </c>
      <c r="U314" s="224" t="s">
        <v>63</v>
      </c>
      <c r="V314" s="225">
        <f>SUM(V293:V309)</f>
        <v>41.464452507626085</v>
      </c>
      <c r="W314" s="225">
        <f t="shared" ref="W314:AH314" si="131">SUM(W293:W309)</f>
        <v>20.020425746821999</v>
      </c>
      <c r="X314" s="225">
        <f t="shared" si="131"/>
        <v>24.992105592859069</v>
      </c>
      <c r="Y314" s="225">
        <f t="shared" si="131"/>
        <v>316.70699735477029</v>
      </c>
      <c r="Z314" s="225">
        <f t="shared" si="131"/>
        <v>164.41296018323959</v>
      </c>
      <c r="AA314" s="225">
        <f t="shared" si="131"/>
        <v>240.71747296386121</v>
      </c>
      <c r="AB314" s="225">
        <f t="shared" si="131"/>
        <v>48.294620284905619</v>
      </c>
      <c r="AC314" s="225">
        <f t="shared" si="131"/>
        <v>30.854215995924331</v>
      </c>
      <c r="AD314" s="226">
        <f t="shared" si="131"/>
        <v>1.1413341810613349</v>
      </c>
      <c r="AE314" s="226">
        <f t="shared" si="131"/>
        <v>14.342650264681041</v>
      </c>
      <c r="AF314" s="226">
        <f t="shared" si="131"/>
        <v>0</v>
      </c>
      <c r="AG314" s="226">
        <f t="shared" si="131"/>
        <v>10.599971528722275</v>
      </c>
      <c r="AH314" s="226">
        <f t="shared" si="131"/>
        <v>4.7702600214596718</v>
      </c>
      <c r="AI314" s="227">
        <f>SUM(V314:AC314)</f>
        <v>887.46325063000802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7.4628876927578663E-2</v>
      </c>
      <c r="C315" s="78">
        <f t="shared" ref="C315:H315" si="132">IF($I314=0,"-",C314/$I314)</f>
        <v>0.37740566782689033</v>
      </c>
      <c r="D315" s="78">
        <f t="shared" si="132"/>
        <v>0.20855514062768163</v>
      </c>
      <c r="E315" s="78">
        <f t="shared" si="132"/>
        <v>0.30962833196368222</v>
      </c>
      <c r="F315" s="78">
        <f t="shared" si="132"/>
        <v>0</v>
      </c>
      <c r="G315" s="78">
        <f t="shared" si="132"/>
        <v>2.9781982654167174E-2</v>
      </c>
      <c r="H315" s="79">
        <f t="shared" si="132"/>
        <v>0</v>
      </c>
      <c r="I315" s="80">
        <f>SUM(B315:H315)</f>
        <v>1</v>
      </c>
      <c r="J315" s="141"/>
      <c r="K315" s="55" t="s">
        <v>91</v>
      </c>
      <c r="L315" s="96">
        <f t="shared" ref="L315:R315" si="133">IF($S314=0,"-",L314/$S314)</f>
        <v>7.0567668453934529E-2</v>
      </c>
      <c r="M315" s="96">
        <f t="shared" si="133"/>
        <v>0.3568677318524916</v>
      </c>
      <c r="N315" s="96">
        <f t="shared" si="133"/>
        <v>0.19720583538272773</v>
      </c>
      <c r="O315" s="96">
        <f t="shared" si="133"/>
        <v>0.29277875232078504</v>
      </c>
      <c r="P315" s="96">
        <f t="shared" si="133"/>
        <v>5.4418726916997832E-2</v>
      </c>
      <c r="Q315" s="96">
        <f t="shared" si="133"/>
        <v>2.8161285073063286E-2</v>
      </c>
      <c r="R315" s="97">
        <f t="shared" si="133"/>
        <v>0</v>
      </c>
      <c r="S315" s="98">
        <f>SUM(L315:R315)</f>
        <v>1</v>
      </c>
      <c r="U315" s="127" t="s">
        <v>91</v>
      </c>
      <c r="V315" s="128">
        <f>+V314/$AI314</f>
        <v>4.6722444538622385E-2</v>
      </c>
      <c r="W315" s="128">
        <f t="shared" ref="W315:AH315" si="134">+W314/$AI314</f>
        <v>2.2559160317466156E-2</v>
      </c>
      <c r="X315" s="128">
        <f t="shared" si="134"/>
        <v>2.8161285073063289E-2</v>
      </c>
      <c r="Y315" s="128">
        <f t="shared" si="134"/>
        <v>0.35686773185249165</v>
      </c>
      <c r="Z315" s="128">
        <f t="shared" si="134"/>
        <v>0.18526171091199914</v>
      </c>
      <c r="AA315" s="128">
        <f t="shared" si="134"/>
        <v>0.27124218697842017</v>
      </c>
      <c r="AB315" s="128">
        <f t="shared" si="134"/>
        <v>5.4418726916997839E-2</v>
      </c>
      <c r="AC315" s="128">
        <f t="shared" si="134"/>
        <v>3.4766753410939551E-2</v>
      </c>
      <c r="AD315" s="128">
        <f t="shared" si="134"/>
        <v>1.2860635978460004E-3</v>
      </c>
      <c r="AE315" s="128">
        <f t="shared" si="134"/>
        <v>1.6161401899739768E-2</v>
      </c>
      <c r="AF315" s="128">
        <f t="shared" si="134"/>
        <v>0</v>
      </c>
      <c r="AG315" s="128">
        <f t="shared" si="134"/>
        <v>1.1944124470728653E-2</v>
      </c>
      <c r="AH315" s="128">
        <f t="shared" si="134"/>
        <v>5.3751634426251176E-3</v>
      </c>
      <c r="AI315" s="129">
        <f>SUM(V315:AC315)</f>
        <v>1.0000000000000002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0.30817928971202724</v>
      </c>
      <c r="C323" s="156">
        <v>1.8209786074155585</v>
      </c>
      <c r="D323" s="156">
        <v>2.0806103229259805E-2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2.1499640003568454</v>
      </c>
      <c r="J323" s="149"/>
      <c r="K323" s="169" t="s">
        <v>16</v>
      </c>
      <c r="L323" s="156">
        <v>0.30817928971202724</v>
      </c>
      <c r="M323" s="156">
        <v>1.8209786074155585</v>
      </c>
      <c r="N323" s="156">
        <v>2.0806103229259805E-2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2.1499640003568454</v>
      </c>
      <c r="U323" s="215" t="s">
        <v>16</v>
      </c>
      <c r="V323" s="207">
        <v>0.30817928971202724</v>
      </c>
      <c r="W323" s="207">
        <v>0</v>
      </c>
      <c r="X323" s="207">
        <v>0</v>
      </c>
      <c r="Y323" s="207">
        <v>1.8209786074155585</v>
      </c>
      <c r="Z323" s="207">
        <v>2.0806103229259805E-2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2.1499640003568454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2.3647101262807928E-2</v>
      </c>
      <c r="C324" s="160">
        <v>0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2.3647101262807928E-2</v>
      </c>
      <c r="J324" s="149"/>
      <c r="K324" s="163" t="s">
        <v>15</v>
      </c>
      <c r="L324" s="164">
        <v>2.3647101262807928E-2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2.3647101262807928E-2</v>
      </c>
      <c r="U324" s="211" t="s">
        <v>57</v>
      </c>
      <c r="V324" s="212">
        <v>2.3647101262807928E-2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2.3647101262807928E-2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2.2694656627804378E-2</v>
      </c>
      <c r="F325" s="375"/>
      <c r="G325" s="156">
        <v>0</v>
      </c>
      <c r="H325" s="168">
        <v>0</v>
      </c>
      <c r="I325" s="154">
        <f t="shared" si="135"/>
        <v>2.2694656627804378E-2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2.2694656627804378E-2</v>
      </c>
      <c r="P325" s="156">
        <v>16.605727810216521</v>
      </c>
      <c r="Q325" s="156">
        <v>0</v>
      </c>
      <c r="R325" s="157">
        <v>0</v>
      </c>
      <c r="S325" s="158">
        <f t="shared" si="136"/>
        <v>16.628422466844327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3.1202552650510096E-5</v>
      </c>
      <c r="AB325" s="207">
        <v>16.605727810216521</v>
      </c>
      <c r="AC325" s="208">
        <v>2.2663454075153869E-2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2.2663454075153869E-2</v>
      </c>
      <c r="AI325" s="210">
        <f t="shared" si="137"/>
        <v>16.628422466844327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0.23326119532443904</v>
      </c>
      <c r="Q326" s="164">
        <v>0</v>
      </c>
      <c r="R326" s="165">
        <v>0</v>
      </c>
      <c r="S326" s="166">
        <f t="shared" si="136"/>
        <v>0.23326119532443904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0.23326119532443904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0.23326119532443904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0.68202437250212811</v>
      </c>
      <c r="C328" s="160">
        <v>0</v>
      </c>
      <c r="D328" s="160">
        <v>7.5423871782588261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8.224411550760955</v>
      </c>
      <c r="J328" s="149"/>
      <c r="K328" s="163" t="s">
        <v>17</v>
      </c>
      <c r="L328" s="164">
        <v>0.68202437250212811</v>
      </c>
      <c r="M328" s="164">
        <v>0</v>
      </c>
      <c r="N328" s="164">
        <v>7.5423871782588261</v>
      </c>
      <c r="O328" s="164">
        <v>0</v>
      </c>
      <c r="P328" s="164">
        <v>1.1026536585365876</v>
      </c>
      <c r="Q328" s="164">
        <v>0</v>
      </c>
      <c r="R328" s="165">
        <v>0</v>
      </c>
      <c r="S328" s="166">
        <f t="shared" si="136"/>
        <v>9.3270652092975421</v>
      </c>
      <c r="U328" s="211" t="s">
        <v>17</v>
      </c>
      <c r="V328" s="212">
        <v>0.68202437250212811</v>
      </c>
      <c r="W328" s="212">
        <v>0</v>
      </c>
      <c r="X328" s="212">
        <v>0</v>
      </c>
      <c r="Y328" s="212">
        <v>0</v>
      </c>
      <c r="Z328" s="212">
        <v>7.5423871782588261</v>
      </c>
      <c r="AA328" s="212">
        <v>0</v>
      </c>
      <c r="AB328" s="212">
        <v>1.1026536585365876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9.3270652092975421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11.576004877079388</v>
      </c>
      <c r="C329" s="156">
        <v>143.92767101310929</v>
      </c>
      <c r="D329" s="156">
        <v>19.775040421973792</v>
      </c>
      <c r="E329" s="156">
        <v>10.329515440799833</v>
      </c>
      <c r="F329" s="375"/>
      <c r="G329" s="156">
        <v>0</v>
      </c>
      <c r="H329" s="168">
        <v>0</v>
      </c>
      <c r="I329" s="154">
        <f t="shared" si="135"/>
        <v>185.6082317529623</v>
      </c>
      <c r="J329" s="149"/>
      <c r="K329" s="169" t="s">
        <v>139</v>
      </c>
      <c r="L329" s="156">
        <v>11.576004877079388</v>
      </c>
      <c r="M329" s="156">
        <v>143.92767101310929</v>
      </c>
      <c r="N329" s="156">
        <v>19.775040421973792</v>
      </c>
      <c r="O329" s="156">
        <v>10.329515440799833</v>
      </c>
      <c r="P329" s="156">
        <v>6.6939836972176259E-2</v>
      </c>
      <c r="Q329" s="156">
        <v>0</v>
      </c>
      <c r="R329" s="157">
        <v>0</v>
      </c>
      <c r="S329" s="158">
        <f t="shared" si="136"/>
        <v>185.67517158993448</v>
      </c>
      <c r="U329" s="215" t="s">
        <v>139</v>
      </c>
      <c r="V329" s="207">
        <v>11.576004877079388</v>
      </c>
      <c r="W329" s="207">
        <v>0</v>
      </c>
      <c r="X329" s="207">
        <v>0</v>
      </c>
      <c r="Y329" s="207">
        <v>143.92767101310929</v>
      </c>
      <c r="Z329" s="207">
        <v>19.208814924166944</v>
      </c>
      <c r="AA329" s="207">
        <v>0.47869738981594406</v>
      </c>
      <c r="AB329" s="207">
        <v>6.6939836972176259E-2</v>
      </c>
      <c r="AC329" s="208">
        <v>10.417043548790739</v>
      </c>
      <c r="AD329" s="207">
        <v>0</v>
      </c>
      <c r="AE329" s="207">
        <v>0</v>
      </c>
      <c r="AF329" s="207">
        <v>0</v>
      </c>
      <c r="AG329" s="207">
        <v>0.56622549780684739</v>
      </c>
      <c r="AH329" s="207">
        <v>9.8508180509838894</v>
      </c>
      <c r="AI329" s="210">
        <f t="shared" si="137"/>
        <v>185.67517158993448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26.176244297435378</v>
      </c>
      <c r="C330" s="160">
        <v>172.70841916487964</v>
      </c>
      <c r="D330" s="160">
        <v>1.1489370763069169</v>
      </c>
      <c r="E330" s="160">
        <v>884.57435285333236</v>
      </c>
      <c r="F330" s="375"/>
      <c r="G330" s="160">
        <v>40.093441345681008</v>
      </c>
      <c r="H330" s="161">
        <v>0</v>
      </c>
      <c r="I330" s="162">
        <f t="shared" si="135"/>
        <v>1124.7013947376352</v>
      </c>
      <c r="J330" s="149"/>
      <c r="K330" s="163" t="s">
        <v>25</v>
      </c>
      <c r="L330" s="164">
        <v>26.176244297435378</v>
      </c>
      <c r="M330" s="164">
        <v>172.70841916487964</v>
      </c>
      <c r="N330" s="164">
        <v>1.1489370763069169</v>
      </c>
      <c r="O330" s="164">
        <v>884.57435285333236</v>
      </c>
      <c r="P330" s="164">
        <v>1.1148245333779268</v>
      </c>
      <c r="Q330" s="164">
        <v>40.093441345681008</v>
      </c>
      <c r="R330" s="165">
        <v>0</v>
      </c>
      <c r="S330" s="166">
        <f t="shared" si="136"/>
        <v>1125.8162192710131</v>
      </c>
      <c r="U330" s="211" t="s">
        <v>25</v>
      </c>
      <c r="V330" s="212">
        <v>9.5889087101278072</v>
      </c>
      <c r="W330" s="212">
        <v>16.587335587307571</v>
      </c>
      <c r="X330" s="212">
        <v>40.093441345681008</v>
      </c>
      <c r="Y330" s="212">
        <v>172.70841916487964</v>
      </c>
      <c r="Z330" s="212">
        <v>0.14778180677419897</v>
      </c>
      <c r="AA330" s="212">
        <v>883.49326360421821</v>
      </c>
      <c r="AB330" s="212">
        <v>1.1148245333779268</v>
      </c>
      <c r="AC330" s="213">
        <v>2.082244518646807</v>
      </c>
      <c r="AD330" s="212">
        <v>0</v>
      </c>
      <c r="AE330" s="212">
        <v>0</v>
      </c>
      <c r="AF330" s="212">
        <v>0</v>
      </c>
      <c r="AG330" s="212">
        <v>1.0011552695327179</v>
      </c>
      <c r="AH330" s="212">
        <v>1.0810892491140891</v>
      </c>
      <c r="AI330" s="214">
        <f t="shared" si="137"/>
        <v>1125.8162192710131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9.7209984154070936E-2</v>
      </c>
      <c r="C331" s="156">
        <v>1.1364801431795741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1.2336901273336451</v>
      </c>
      <c r="J331" s="149"/>
      <c r="K331" s="169" t="s">
        <v>24</v>
      </c>
      <c r="L331" s="156">
        <v>9.7209984154070936E-2</v>
      </c>
      <c r="M331" s="156">
        <v>1.1364801431795741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1.2336901273336451</v>
      </c>
      <c r="U331" s="215" t="s">
        <v>24</v>
      </c>
      <c r="V331" s="207">
        <v>9.7209984154070936E-2</v>
      </c>
      <c r="W331" s="207">
        <v>0</v>
      </c>
      <c r="X331" s="207">
        <v>0</v>
      </c>
      <c r="Y331" s="207">
        <v>1.1364801431795741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1.2336901273336451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0.5188061571470487</v>
      </c>
      <c r="C333" s="156">
        <v>3195.3432227494081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3195.8620289065552</v>
      </c>
      <c r="J333" s="149"/>
      <c r="K333" s="169" t="s">
        <v>22</v>
      </c>
      <c r="L333" s="156">
        <v>0.5188061571470487</v>
      </c>
      <c r="M333" s="156">
        <v>3195.3432227494081</v>
      </c>
      <c r="N333" s="156">
        <v>0</v>
      </c>
      <c r="O333" s="156">
        <v>0</v>
      </c>
      <c r="P333" s="156">
        <v>0.93619823526104584</v>
      </c>
      <c r="Q333" s="156">
        <v>0</v>
      </c>
      <c r="R333" s="157">
        <v>0</v>
      </c>
      <c r="S333" s="158">
        <f t="shared" si="136"/>
        <v>3196.7982271418164</v>
      </c>
      <c r="U333" s="215" t="s">
        <v>22</v>
      </c>
      <c r="V333" s="207">
        <v>0.5188061571470487</v>
      </c>
      <c r="W333" s="207">
        <v>0</v>
      </c>
      <c r="X333" s="207">
        <v>0</v>
      </c>
      <c r="Y333" s="207">
        <v>3195.3432227494081</v>
      </c>
      <c r="Z333" s="207">
        <v>0</v>
      </c>
      <c r="AA333" s="207">
        <v>0</v>
      </c>
      <c r="AB333" s="207">
        <v>0.93619823526104584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3196.7982271418164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3.041028454355418E-2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3.041028454355418E-2</v>
      </c>
      <c r="J335" s="149"/>
      <c r="K335" s="171" t="s">
        <v>64</v>
      </c>
      <c r="L335" s="156">
        <v>3.041028454355418E-2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3.041028454355418E-2</v>
      </c>
      <c r="U335" s="216" t="s">
        <v>62</v>
      </c>
      <c r="V335" s="207">
        <v>3.041028454355418E-2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3.041028454355418E-2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3.041028454355418E-2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3.041028454355418E-2</v>
      </c>
      <c r="J336" s="149"/>
      <c r="K336" s="176" t="s">
        <v>23</v>
      </c>
      <c r="L336" s="177">
        <v>3.041028454355418E-2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3.041028454355418E-2</v>
      </c>
      <c r="U336" s="217" t="s">
        <v>65</v>
      </c>
      <c r="V336" s="218">
        <v>3.041028454355418E-2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3.041028454355418E-2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39.412526363836399</v>
      </c>
      <c r="C340" s="195">
        <f t="shared" ref="C340:I340" si="139">SUM(C319:C335)</f>
        <v>3514.9367716779921</v>
      </c>
      <c r="D340" s="195">
        <f t="shared" si="139"/>
        <v>28.487170779768796</v>
      </c>
      <c r="E340" s="195">
        <f t="shared" si="139"/>
        <v>894.92656295075994</v>
      </c>
      <c r="F340" s="195">
        <f t="shared" si="139"/>
        <v>0</v>
      </c>
      <c r="G340" s="195">
        <f t="shared" si="139"/>
        <v>40.093441345681008</v>
      </c>
      <c r="H340" s="197">
        <f t="shared" si="139"/>
        <v>0</v>
      </c>
      <c r="I340" s="154">
        <f t="shared" si="139"/>
        <v>4517.8564731180386</v>
      </c>
      <c r="J340" s="149"/>
      <c r="K340" s="196" t="s">
        <v>26</v>
      </c>
      <c r="L340" s="195">
        <f>SUM(L319:L335)</f>
        <v>39.412526363836399</v>
      </c>
      <c r="M340" s="195">
        <f t="shared" ref="M340:S340" si="140">SUM(M319:M335)</f>
        <v>3514.9367716779921</v>
      </c>
      <c r="N340" s="195">
        <f t="shared" si="140"/>
        <v>28.487170779768796</v>
      </c>
      <c r="O340" s="195">
        <f t="shared" si="140"/>
        <v>894.92656295075994</v>
      </c>
      <c r="P340" s="195">
        <f t="shared" si="140"/>
        <v>20.059605269688696</v>
      </c>
      <c r="Q340" s="195">
        <f t="shared" si="140"/>
        <v>40.093441345681008</v>
      </c>
      <c r="R340" s="197">
        <f t="shared" si="140"/>
        <v>0</v>
      </c>
      <c r="S340" s="198">
        <f t="shared" si="140"/>
        <v>4537.9160783877269</v>
      </c>
      <c r="T340" s="141" t="str">
        <f>IF(ABS(S340-AI340)&gt;0.01,S340-AI340,"")</f>
        <v/>
      </c>
      <c r="U340" s="224" t="s">
        <v>63</v>
      </c>
      <c r="V340" s="225">
        <f>SUM(V319:V335)</f>
        <v>22.825190776528828</v>
      </c>
      <c r="W340" s="225">
        <f t="shared" ref="W340:AH340" si="141">SUM(W319:W335)</f>
        <v>16.587335587307571</v>
      </c>
      <c r="X340" s="225">
        <f t="shared" si="141"/>
        <v>40.093441345681008</v>
      </c>
      <c r="Y340" s="225">
        <f t="shared" si="141"/>
        <v>3514.9367716779921</v>
      </c>
      <c r="Z340" s="225">
        <f t="shared" si="141"/>
        <v>26.919790012429228</v>
      </c>
      <c r="AA340" s="225">
        <f t="shared" si="141"/>
        <v>883.97199219658683</v>
      </c>
      <c r="AB340" s="225">
        <f t="shared" si="141"/>
        <v>20.059605269688696</v>
      </c>
      <c r="AC340" s="225">
        <f t="shared" si="141"/>
        <v>12.521951521512699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1.5673807673395652</v>
      </c>
      <c r="AH340" s="226">
        <f t="shared" si="141"/>
        <v>10.954570754173133</v>
      </c>
      <c r="AI340" s="227">
        <f>SUM(V340:AC340)</f>
        <v>4537.9160783877269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8.7237225437211581E-3</v>
      </c>
      <c r="C341" s="78">
        <f t="shared" ref="C341:H341" si="142">IF($I340=0,"-",C340/$I340)</f>
        <v>0.77800983554754832</v>
      </c>
      <c r="D341" s="78">
        <f t="shared" si="142"/>
        <v>6.3054616606950603E-3</v>
      </c>
      <c r="E341" s="78">
        <f t="shared" si="142"/>
        <v>0.19808654132235379</v>
      </c>
      <c r="F341" s="78">
        <f t="shared" si="142"/>
        <v>0</v>
      </c>
      <c r="G341" s="78">
        <f t="shared" si="142"/>
        <v>8.8744389256815333E-3</v>
      </c>
      <c r="H341" s="79">
        <f t="shared" si="142"/>
        <v>0</v>
      </c>
      <c r="I341" s="80">
        <f>SUM(B341:H341)</f>
        <v>0.99999999999999978</v>
      </c>
      <c r="J341" s="141"/>
      <c r="K341" s="55" t="s">
        <v>91</v>
      </c>
      <c r="L341" s="96">
        <f t="shared" ref="L341:R341" si="143">IF($S340=0,"-",L340/$S340)</f>
        <v>8.6851598141143346E-3</v>
      </c>
      <c r="M341" s="96">
        <f t="shared" si="143"/>
        <v>0.77457068640344084</v>
      </c>
      <c r="N341" s="96">
        <f t="shared" si="143"/>
        <v>6.2775887186283059E-3</v>
      </c>
      <c r="O341" s="96">
        <f t="shared" si="143"/>
        <v>0.19721091079954872</v>
      </c>
      <c r="P341" s="96">
        <f t="shared" si="143"/>
        <v>4.420444301564885E-3</v>
      </c>
      <c r="Q341" s="96">
        <f t="shared" si="143"/>
        <v>8.8352099627029192E-3</v>
      </c>
      <c r="R341" s="97">
        <f t="shared" si="143"/>
        <v>0</v>
      </c>
      <c r="S341" s="98">
        <f>SUM(L341:R341)</f>
        <v>0.99999999999999989</v>
      </c>
      <c r="U341" s="127" t="s">
        <v>91</v>
      </c>
      <c r="V341" s="128">
        <f>+V340/$AI340</f>
        <v>5.0298838458551608E-3</v>
      </c>
      <c r="W341" s="128">
        <f t="shared" ref="W341:AH341" si="144">+W340/$AI340</f>
        <v>3.6552759682591737E-3</v>
      </c>
      <c r="X341" s="128">
        <f t="shared" si="144"/>
        <v>8.8352099627029192E-3</v>
      </c>
      <c r="Y341" s="128">
        <f t="shared" si="144"/>
        <v>0.77457068640344084</v>
      </c>
      <c r="Z341" s="128">
        <f t="shared" si="144"/>
        <v>5.9321921224231942E-3</v>
      </c>
      <c r="AA341" s="128">
        <f t="shared" si="144"/>
        <v>0.19479690168943201</v>
      </c>
      <c r="AB341" s="128">
        <f t="shared" si="144"/>
        <v>4.420444301564885E-3</v>
      </c>
      <c r="AC341" s="128">
        <f t="shared" si="144"/>
        <v>2.7594057063218356E-3</v>
      </c>
      <c r="AD341" s="128">
        <f t="shared" si="144"/>
        <v>0</v>
      </c>
      <c r="AE341" s="128">
        <f t="shared" si="144"/>
        <v>0</v>
      </c>
      <c r="AF341" s="128">
        <f t="shared" si="144"/>
        <v>0</v>
      </c>
      <c r="AG341" s="128">
        <f t="shared" si="144"/>
        <v>3.4539659620511071E-4</v>
      </c>
      <c r="AH341" s="128">
        <f t="shared" si="144"/>
        <v>2.4140091101167247E-3</v>
      </c>
      <c r="AI341" s="129">
        <f>SUM(V341:AC341)</f>
        <v>1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139.16302048244276</v>
      </c>
      <c r="C349" s="156">
        <v>0</v>
      </c>
      <c r="D349" s="156">
        <v>16.699562457893105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155.86258294033587</v>
      </c>
      <c r="J349" s="149"/>
      <c r="K349" s="169" t="s">
        <v>16</v>
      </c>
      <c r="L349" s="156">
        <v>139.16302048244276</v>
      </c>
      <c r="M349" s="156">
        <v>0</v>
      </c>
      <c r="N349" s="156">
        <v>16.699562457893105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155.86258294033587</v>
      </c>
      <c r="U349" s="215" t="s">
        <v>16</v>
      </c>
      <c r="V349" s="207">
        <v>139.16302048244276</v>
      </c>
      <c r="W349" s="207">
        <v>0</v>
      </c>
      <c r="X349" s="207">
        <v>0</v>
      </c>
      <c r="Y349" s="207">
        <v>0</v>
      </c>
      <c r="Z349" s="207">
        <v>16.699562457893105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155.86258294033587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6.538775579285877E-2</v>
      </c>
      <c r="C350" s="160">
        <v>0</v>
      </c>
      <c r="D350" s="160">
        <v>7.8465306951430412E-3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7.3234286488001815E-2</v>
      </c>
      <c r="J350" s="149"/>
      <c r="K350" s="163" t="s">
        <v>15</v>
      </c>
      <c r="L350" s="164">
        <v>6.538775579285877E-2</v>
      </c>
      <c r="M350" s="164">
        <v>0</v>
      </c>
      <c r="N350" s="164">
        <v>7.8465306951430412E-3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7.3234286488001815E-2</v>
      </c>
      <c r="U350" s="211" t="s">
        <v>57</v>
      </c>
      <c r="V350" s="212">
        <v>6.538775579285877E-2</v>
      </c>
      <c r="W350" s="212">
        <v>0</v>
      </c>
      <c r="X350" s="212">
        <v>0</v>
      </c>
      <c r="Y350" s="212">
        <v>0</v>
      </c>
      <c r="Z350" s="212">
        <v>7.8465306951430412E-3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7.3234286488001815E-2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8.0684950021892394</v>
      </c>
      <c r="F351" s="375"/>
      <c r="G351" s="156">
        <v>0</v>
      </c>
      <c r="H351" s="168">
        <v>0</v>
      </c>
      <c r="I351" s="154">
        <f t="shared" si="145"/>
        <v>8.0684950021892394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8.0684950021892394</v>
      </c>
      <c r="P351" s="156">
        <v>90.848514814319785</v>
      </c>
      <c r="Q351" s="156">
        <v>0</v>
      </c>
      <c r="R351" s="157">
        <v>0</v>
      </c>
      <c r="S351" s="158">
        <f t="shared" si="146"/>
        <v>98.917009816509022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0.66125304387698913</v>
      </c>
      <c r="AB351" s="207">
        <v>90.848514814319785</v>
      </c>
      <c r="AC351" s="208">
        <v>7.40724195831225</v>
      </c>
      <c r="AD351" s="207">
        <v>0</v>
      </c>
      <c r="AE351" s="207">
        <v>0</v>
      </c>
      <c r="AF351" s="207">
        <v>0</v>
      </c>
      <c r="AG351" s="207">
        <v>0</v>
      </c>
      <c r="AH351" s="207">
        <v>7.40724195831225</v>
      </c>
      <c r="AI351" s="210">
        <f t="shared" si="147"/>
        <v>98.917009816509022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0.54153787362641315</v>
      </c>
      <c r="Q352" s="164">
        <v>0</v>
      </c>
      <c r="R352" s="165">
        <v>0</v>
      </c>
      <c r="S352" s="166">
        <f t="shared" si="146"/>
        <v>0.54153787362641315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0.54153787362641315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0.54153787362641315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0.75772000484144653</v>
      </c>
      <c r="F354" s="375"/>
      <c r="G354" s="160">
        <v>0</v>
      </c>
      <c r="H354" s="161">
        <v>0</v>
      </c>
      <c r="I354" s="162">
        <f t="shared" si="145"/>
        <v>0.75772000484144653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0.75772000484144653</v>
      </c>
      <c r="P354" s="164">
        <v>0</v>
      </c>
      <c r="Q354" s="164">
        <v>0</v>
      </c>
      <c r="R354" s="165">
        <v>0</v>
      </c>
      <c r="S354" s="166">
        <f t="shared" si="146"/>
        <v>0.75772000484144653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0.75772000484144653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0.75772000484144653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483.63385364713912</v>
      </c>
      <c r="C355" s="156">
        <v>0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483.63385364713912</v>
      </c>
      <c r="J355" s="149"/>
      <c r="K355" s="169" t="s">
        <v>139</v>
      </c>
      <c r="L355" s="156">
        <v>483.63385364713912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483.63385364713912</v>
      </c>
      <c r="U355" s="215" t="s">
        <v>139</v>
      </c>
      <c r="V355" s="207">
        <v>483.63385364713912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483.63385364713912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60.368679311525611</v>
      </c>
      <c r="C356" s="160">
        <v>33.899957411034194</v>
      </c>
      <c r="D356" s="160">
        <v>11.638188384002799</v>
      </c>
      <c r="E356" s="160">
        <v>1153.17340780685</v>
      </c>
      <c r="F356" s="375"/>
      <c r="G356" s="160">
        <v>101.9810916828626</v>
      </c>
      <c r="H356" s="161">
        <v>0</v>
      </c>
      <c r="I356" s="162">
        <f t="shared" si="145"/>
        <v>1361.0613245962752</v>
      </c>
      <c r="J356" s="149"/>
      <c r="K356" s="163" t="s">
        <v>25</v>
      </c>
      <c r="L356" s="164">
        <v>60.368679311525611</v>
      </c>
      <c r="M356" s="164">
        <v>33.899957411034194</v>
      </c>
      <c r="N356" s="164">
        <v>11.638188384002799</v>
      </c>
      <c r="O356" s="164">
        <v>1153.17340780685</v>
      </c>
      <c r="P356" s="164">
        <v>4.0675576518057985</v>
      </c>
      <c r="Q356" s="164">
        <v>101.9810916828626</v>
      </c>
      <c r="R356" s="165">
        <v>0</v>
      </c>
      <c r="S356" s="166">
        <f t="shared" si="146"/>
        <v>1365.128882248081</v>
      </c>
      <c r="U356" s="211" t="s">
        <v>25</v>
      </c>
      <c r="V356" s="212">
        <v>20.163114980235935</v>
      </c>
      <c r="W356" s="212">
        <v>40.205564331289672</v>
      </c>
      <c r="X356" s="212">
        <v>101.9810916828626</v>
      </c>
      <c r="Y356" s="212">
        <v>33.899957411034194</v>
      </c>
      <c r="Z356" s="212">
        <v>7.771844473070411</v>
      </c>
      <c r="AA356" s="212">
        <v>1149.0835206147965</v>
      </c>
      <c r="AB356" s="212">
        <v>4.0675576518057985</v>
      </c>
      <c r="AC356" s="213">
        <v>7.9562311029859609</v>
      </c>
      <c r="AD356" s="212">
        <v>0</v>
      </c>
      <c r="AE356" s="212">
        <v>0</v>
      </c>
      <c r="AF356" s="212">
        <v>0</v>
      </c>
      <c r="AG356" s="212">
        <v>3.8663439109323874</v>
      </c>
      <c r="AH356" s="212">
        <v>4.0898871920535731</v>
      </c>
      <c r="AI356" s="214">
        <f t="shared" si="147"/>
        <v>1365.1288822480813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32.185758102710984</v>
      </c>
      <c r="C357" s="156">
        <v>8.0197771221624539</v>
      </c>
      <c r="D357" s="156">
        <v>133.88805323024411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174.09358845511755</v>
      </c>
      <c r="J357" s="149"/>
      <c r="K357" s="169" t="s">
        <v>24</v>
      </c>
      <c r="L357" s="156">
        <v>32.185758102710984</v>
      </c>
      <c r="M357" s="156">
        <v>8.0197771221624539</v>
      </c>
      <c r="N357" s="156">
        <v>133.88805323024411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174.09358845511755</v>
      </c>
      <c r="U357" s="215" t="s">
        <v>24</v>
      </c>
      <c r="V357" s="207">
        <v>32.185758102710984</v>
      </c>
      <c r="W357" s="207">
        <v>0</v>
      </c>
      <c r="X357" s="207">
        <v>0</v>
      </c>
      <c r="Y357" s="207">
        <v>8.0197771221624539</v>
      </c>
      <c r="Z357" s="207">
        <v>0.72277565290806856</v>
      </c>
      <c r="AA357" s="207">
        <v>0</v>
      </c>
      <c r="AB357" s="207">
        <v>0</v>
      </c>
      <c r="AC357" s="208">
        <v>133.16527757733604</v>
      </c>
      <c r="AD357" s="207">
        <v>0</v>
      </c>
      <c r="AE357" s="207">
        <v>0</v>
      </c>
      <c r="AF357" s="207">
        <v>0</v>
      </c>
      <c r="AG357" s="207">
        <v>133.16527757733604</v>
      </c>
      <c r="AH357" s="207">
        <v>0</v>
      </c>
      <c r="AI357" s="210">
        <f t="shared" si="147"/>
        <v>174.09358845511755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271.65608044460799</v>
      </c>
      <c r="C359" s="156">
        <v>271.59783228835573</v>
      </c>
      <c r="D359" s="156">
        <v>1846.2976786894287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2389.5515914223924</v>
      </c>
      <c r="J359" s="149"/>
      <c r="K359" s="169" t="s">
        <v>22</v>
      </c>
      <c r="L359" s="156">
        <v>271.65608044460799</v>
      </c>
      <c r="M359" s="156">
        <v>271.59783228835573</v>
      </c>
      <c r="N359" s="156">
        <v>1846.2976786894287</v>
      </c>
      <c r="O359" s="156">
        <v>0</v>
      </c>
      <c r="P359" s="156">
        <v>5.8438496136238856</v>
      </c>
      <c r="Q359" s="156">
        <v>0</v>
      </c>
      <c r="R359" s="157">
        <v>0</v>
      </c>
      <c r="S359" s="158">
        <f t="shared" si="146"/>
        <v>2395.3954410360161</v>
      </c>
      <c r="U359" s="215" t="s">
        <v>22</v>
      </c>
      <c r="V359" s="207">
        <v>271.65608044460799</v>
      </c>
      <c r="W359" s="207">
        <v>0</v>
      </c>
      <c r="X359" s="207">
        <v>0</v>
      </c>
      <c r="Y359" s="207">
        <v>271.59783228835573</v>
      </c>
      <c r="Z359" s="207">
        <v>927.74863754424337</v>
      </c>
      <c r="AA359" s="207">
        <v>0</v>
      </c>
      <c r="AB359" s="207">
        <v>5.8438496136238856</v>
      </c>
      <c r="AC359" s="208">
        <v>918.54904114518547</v>
      </c>
      <c r="AD359" s="207">
        <v>0</v>
      </c>
      <c r="AE359" s="207">
        <v>0</v>
      </c>
      <c r="AF359" s="207">
        <v>0</v>
      </c>
      <c r="AG359" s="207">
        <v>918.54904114518547</v>
      </c>
      <c r="AH359" s="207">
        <v>0</v>
      </c>
      <c r="AI359" s="210">
        <f t="shared" si="147"/>
        <v>2395.3954410360166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16.536728494999998</v>
      </c>
      <c r="C360" s="160">
        <v>0</v>
      </c>
      <c r="D360" s="160">
        <v>2.362389785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18.89911828</v>
      </c>
      <c r="J360" s="149"/>
      <c r="K360" s="163" t="s">
        <v>21</v>
      </c>
      <c r="L360" s="164">
        <v>16.536728494999998</v>
      </c>
      <c r="M360" s="164">
        <v>0</v>
      </c>
      <c r="N360" s="164">
        <v>2.362389785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18.89911828</v>
      </c>
      <c r="U360" s="211" t="s">
        <v>61</v>
      </c>
      <c r="V360" s="212">
        <v>16.536728494999998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2.362389785</v>
      </c>
      <c r="AD360" s="212">
        <v>0</v>
      </c>
      <c r="AE360" s="212">
        <v>0</v>
      </c>
      <c r="AF360" s="212">
        <v>0</v>
      </c>
      <c r="AG360" s="212">
        <v>2.362389785</v>
      </c>
      <c r="AH360" s="212">
        <v>0</v>
      </c>
      <c r="AI360" s="214">
        <f t="shared" si="147"/>
        <v>18.89911828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1003.6095082392194</v>
      </c>
      <c r="C366" s="195">
        <f t="shared" ref="C366:I366" si="149">SUM(C345:C361)</f>
        <v>313.51756682155235</v>
      </c>
      <c r="D366" s="195">
        <f t="shared" si="149"/>
        <v>2010.8937190772638</v>
      </c>
      <c r="E366" s="195">
        <f t="shared" si="149"/>
        <v>1161.9996228138807</v>
      </c>
      <c r="F366" s="195">
        <f t="shared" si="149"/>
        <v>0</v>
      </c>
      <c r="G366" s="195">
        <f t="shared" si="149"/>
        <v>101.9810916828626</v>
      </c>
      <c r="H366" s="197">
        <f t="shared" si="149"/>
        <v>0</v>
      </c>
      <c r="I366" s="154">
        <f t="shared" si="149"/>
        <v>4592.0015086347794</v>
      </c>
      <c r="J366" s="149"/>
      <c r="K366" s="196" t="s">
        <v>26</v>
      </c>
      <c r="L366" s="195">
        <f>SUM(L345:L361)</f>
        <v>1003.6095082392194</v>
      </c>
      <c r="M366" s="195">
        <f t="shared" ref="M366:S366" si="150">SUM(M345:M361)</f>
        <v>313.51756682155235</v>
      </c>
      <c r="N366" s="195">
        <f t="shared" si="150"/>
        <v>2010.8937190772638</v>
      </c>
      <c r="O366" s="195">
        <f t="shared" si="150"/>
        <v>1161.9996228138807</v>
      </c>
      <c r="P366" s="195">
        <f t="shared" si="150"/>
        <v>101.30145995337588</v>
      </c>
      <c r="Q366" s="195">
        <f t="shared" si="150"/>
        <v>101.9810916828626</v>
      </c>
      <c r="R366" s="197">
        <f t="shared" si="150"/>
        <v>0</v>
      </c>
      <c r="S366" s="198">
        <f t="shared" si="150"/>
        <v>4693.3029685881547</v>
      </c>
      <c r="T366" s="141" t="str">
        <f>IF(ABS(S366-AI366)&gt;0.01,S366-AI366,"")</f>
        <v/>
      </c>
      <c r="U366" s="224" t="s">
        <v>63</v>
      </c>
      <c r="V366" s="225">
        <f>SUM(V345:V361)</f>
        <v>963.40394390792972</v>
      </c>
      <c r="W366" s="225">
        <f t="shared" ref="W366:AH366" si="151">SUM(W345:W361)</f>
        <v>40.205564331289672</v>
      </c>
      <c r="X366" s="225">
        <f t="shared" si="151"/>
        <v>101.9810916828626</v>
      </c>
      <c r="Y366" s="225">
        <f t="shared" si="151"/>
        <v>313.51756682155235</v>
      </c>
      <c r="Z366" s="225">
        <f t="shared" si="151"/>
        <v>952.95066665881006</v>
      </c>
      <c r="AA366" s="225">
        <f t="shared" si="151"/>
        <v>1150.502493663515</v>
      </c>
      <c r="AB366" s="225">
        <f t="shared" si="151"/>
        <v>101.30145995337588</v>
      </c>
      <c r="AC366" s="225">
        <f t="shared" si="151"/>
        <v>1069.4401815688198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1057.9430524184538</v>
      </c>
      <c r="AH366" s="226">
        <f t="shared" si="151"/>
        <v>11.497129150365822</v>
      </c>
      <c r="AI366" s="227">
        <f>SUM(V366:AC366)</f>
        <v>4693.3029685881547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0.21855600577483184</v>
      </c>
      <c r="C367" s="78">
        <f t="shared" ref="C367:H367" si="152">IF($I366=0,"-",C366/$I366)</f>
        <v>6.8274709020024346E-2</v>
      </c>
      <c r="D367" s="78">
        <f t="shared" si="152"/>
        <v>0.43791225139974105</v>
      </c>
      <c r="E367" s="78">
        <f t="shared" si="152"/>
        <v>0.25304861521253025</v>
      </c>
      <c r="F367" s="78">
        <f t="shared" si="152"/>
        <v>0</v>
      </c>
      <c r="G367" s="78">
        <f t="shared" si="152"/>
        <v>2.2208418592872366E-2</v>
      </c>
      <c r="H367" s="79">
        <f t="shared" si="152"/>
        <v>0</v>
      </c>
      <c r="I367" s="80">
        <f>SUM(B367:H367)</f>
        <v>0.99999999999999978</v>
      </c>
      <c r="J367" s="141"/>
      <c r="K367" s="55" t="s">
        <v>91</v>
      </c>
      <c r="L367" s="96">
        <f t="shared" ref="L367:R367" si="153">IF($S366=0,"-",L366/$S366)</f>
        <v>0.21383863666085176</v>
      </c>
      <c r="M367" s="96">
        <f t="shared" si="153"/>
        <v>6.6801050117560407E-2</v>
      </c>
      <c r="N367" s="96">
        <f t="shared" si="153"/>
        <v>0.42846024058876886</v>
      </c>
      <c r="O367" s="96">
        <f t="shared" si="153"/>
        <v>0.24758674873346923</v>
      </c>
      <c r="P367" s="96">
        <f t="shared" si="153"/>
        <v>2.1584257532781762E-2</v>
      </c>
      <c r="Q367" s="96">
        <f t="shared" si="153"/>
        <v>2.1729066366567993E-2</v>
      </c>
      <c r="R367" s="97">
        <f t="shared" si="153"/>
        <v>0</v>
      </c>
      <c r="S367" s="98">
        <f>SUM(L367:R367)</f>
        <v>1</v>
      </c>
      <c r="U367" s="127" t="s">
        <v>91</v>
      </c>
      <c r="V367" s="128">
        <f>+V366/$AI366</f>
        <v>0.20527205474607196</v>
      </c>
      <c r="W367" s="128">
        <f t="shared" ref="W367:AH367" si="154">+W366/$AI366</f>
        <v>8.5665819147798077E-3</v>
      </c>
      <c r="X367" s="128">
        <f t="shared" si="154"/>
        <v>2.1729066366567993E-2</v>
      </c>
      <c r="Y367" s="128">
        <f t="shared" si="154"/>
        <v>6.6801050117560407E-2</v>
      </c>
      <c r="Z367" s="128">
        <f t="shared" si="154"/>
        <v>0.20304477955862241</v>
      </c>
      <c r="AA367" s="128">
        <f t="shared" si="154"/>
        <v>0.24513706048037437</v>
      </c>
      <c r="AB367" s="128">
        <f t="shared" si="154"/>
        <v>2.1584257532781762E-2</v>
      </c>
      <c r="AC367" s="128">
        <f t="shared" si="154"/>
        <v>0.22786514928324136</v>
      </c>
      <c r="AD367" s="128">
        <f t="shared" si="154"/>
        <v>0</v>
      </c>
      <c r="AE367" s="128">
        <f t="shared" si="154"/>
        <v>0</v>
      </c>
      <c r="AF367" s="128">
        <f t="shared" si="154"/>
        <v>0</v>
      </c>
      <c r="AG367" s="128">
        <f t="shared" si="154"/>
        <v>0.22541546103014645</v>
      </c>
      <c r="AH367" s="128">
        <f t="shared" si="154"/>
        <v>2.4496882530948994E-3</v>
      </c>
      <c r="AI367" s="129">
        <f>SUM(V367:AC367)</f>
        <v>1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28.12899935226913</v>
      </c>
      <c r="C375" s="156">
        <v>0.43774866065001772</v>
      </c>
      <c r="D375" s="156">
        <v>12.508667978074314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41.075415990993463</v>
      </c>
      <c r="J375" s="149"/>
      <c r="K375" s="169" t="s">
        <v>16</v>
      </c>
      <c r="L375" s="156">
        <v>28.12899935226913</v>
      </c>
      <c r="M375" s="156">
        <v>0.43774866065001772</v>
      </c>
      <c r="N375" s="156">
        <v>12.508667978074314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41.075415990993463</v>
      </c>
      <c r="U375" s="215" t="s">
        <v>16</v>
      </c>
      <c r="V375" s="207">
        <v>28.12899935226913</v>
      </c>
      <c r="W375" s="207">
        <v>0</v>
      </c>
      <c r="X375" s="207">
        <v>0</v>
      </c>
      <c r="Y375" s="207">
        <v>0.43774866065001772</v>
      </c>
      <c r="Z375" s="207">
        <v>12.508667978074314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41.075415990993463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0.40561125973940676</v>
      </c>
      <c r="C376" s="160">
        <v>0</v>
      </c>
      <c r="D376" s="160">
        <v>1.8252506688273282</v>
      </c>
      <c r="E376" s="160">
        <v>0</v>
      </c>
      <c r="F376" s="375"/>
      <c r="G376" s="160">
        <v>0</v>
      </c>
      <c r="H376" s="161">
        <v>0</v>
      </c>
      <c r="I376" s="162">
        <f t="shared" si="155"/>
        <v>2.230861928566735</v>
      </c>
      <c r="J376" s="149"/>
      <c r="K376" s="163" t="s">
        <v>15</v>
      </c>
      <c r="L376" s="164">
        <v>0.40561125973940676</v>
      </c>
      <c r="M376" s="164">
        <v>0</v>
      </c>
      <c r="N376" s="164">
        <v>1.8252506688273282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2.230861928566735</v>
      </c>
      <c r="U376" s="211" t="s">
        <v>57</v>
      </c>
      <c r="V376" s="212">
        <v>0.40561125973940676</v>
      </c>
      <c r="W376" s="212">
        <v>0</v>
      </c>
      <c r="X376" s="212">
        <v>0</v>
      </c>
      <c r="Y376" s="212">
        <v>0</v>
      </c>
      <c r="Z376" s="212">
        <v>1.8252506688273282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2.230861928566735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384.03787357250849</v>
      </c>
      <c r="F377" s="375"/>
      <c r="G377" s="156">
        <v>0</v>
      </c>
      <c r="H377" s="168">
        <v>0</v>
      </c>
      <c r="I377" s="154">
        <f t="shared" si="155"/>
        <v>384.03787357250849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384.03787357250849</v>
      </c>
      <c r="P377" s="156">
        <v>228.25289096050017</v>
      </c>
      <c r="Q377" s="156">
        <v>0</v>
      </c>
      <c r="R377" s="157">
        <v>0</v>
      </c>
      <c r="S377" s="158">
        <f t="shared" si="156"/>
        <v>612.29076453300866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384.03787357250849</v>
      </c>
      <c r="AB377" s="207">
        <v>228.25289096050017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612.29076453300866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2.1665819766257202</v>
      </c>
      <c r="F378" s="375"/>
      <c r="G378" s="160">
        <v>0</v>
      </c>
      <c r="H378" s="161">
        <v>0</v>
      </c>
      <c r="I378" s="162">
        <f t="shared" si="155"/>
        <v>2.1665819766257202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2.1665819766257202</v>
      </c>
      <c r="P378" s="164">
        <v>10.939623528888289</v>
      </c>
      <c r="Q378" s="164">
        <v>0</v>
      </c>
      <c r="R378" s="165">
        <v>0</v>
      </c>
      <c r="S378" s="166">
        <f t="shared" si="156"/>
        <v>13.106205505514009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0.24671901888816597</v>
      </c>
      <c r="AB378" s="212">
        <v>10.939623528888289</v>
      </c>
      <c r="AC378" s="213">
        <v>1.9198629577375543</v>
      </c>
      <c r="AD378" s="212">
        <v>0</v>
      </c>
      <c r="AE378" s="212">
        <v>0</v>
      </c>
      <c r="AF378" s="212">
        <v>0</v>
      </c>
      <c r="AG378" s="212">
        <v>0</v>
      </c>
      <c r="AH378" s="212">
        <v>1.9198629577375543</v>
      </c>
      <c r="AI378" s="214">
        <f t="shared" si="157"/>
        <v>13.106205505514009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0.15924761647339819</v>
      </c>
      <c r="C380" s="160">
        <v>0</v>
      </c>
      <c r="D380" s="160">
        <v>8.3279264887565674</v>
      </c>
      <c r="E380" s="160">
        <v>0.10857792032277071</v>
      </c>
      <c r="F380" s="375"/>
      <c r="G380" s="160">
        <v>0</v>
      </c>
      <c r="H380" s="161">
        <v>0</v>
      </c>
      <c r="I380" s="162">
        <f t="shared" si="155"/>
        <v>8.595752025552736</v>
      </c>
      <c r="J380" s="149"/>
      <c r="K380" s="163" t="s">
        <v>17</v>
      </c>
      <c r="L380" s="164">
        <v>0.15924761647339819</v>
      </c>
      <c r="M380" s="164">
        <v>0</v>
      </c>
      <c r="N380" s="164">
        <v>8.3279264887565674</v>
      </c>
      <c r="O380" s="164">
        <v>0.10857792032277071</v>
      </c>
      <c r="P380" s="164">
        <v>7.4891228070175196E-3</v>
      </c>
      <c r="Q380" s="164">
        <v>0</v>
      </c>
      <c r="R380" s="165">
        <v>0</v>
      </c>
      <c r="S380" s="166">
        <f t="shared" si="156"/>
        <v>8.6032411483597535</v>
      </c>
      <c r="U380" s="211" t="s">
        <v>17</v>
      </c>
      <c r="V380" s="212">
        <v>0.15924761647339819</v>
      </c>
      <c r="W380" s="212">
        <v>0</v>
      </c>
      <c r="X380" s="212">
        <v>0</v>
      </c>
      <c r="Y380" s="212">
        <v>0</v>
      </c>
      <c r="Z380" s="212">
        <v>8.3279264887565674</v>
      </c>
      <c r="AA380" s="212">
        <v>9.6513706953574613E-2</v>
      </c>
      <c r="AB380" s="212">
        <v>7.4891228070175196E-3</v>
      </c>
      <c r="AC380" s="213">
        <v>1.2064213369196096E-2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1.2064213369196096E-2</v>
      </c>
      <c r="AI380" s="214">
        <f t="shared" si="157"/>
        <v>8.6032411483597535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28.255145515556666</v>
      </c>
      <c r="C381" s="156">
        <v>0</v>
      </c>
      <c r="D381" s="156">
        <v>28.095322447011245</v>
      </c>
      <c r="E381" s="156">
        <v>0.31222631032459774</v>
      </c>
      <c r="F381" s="375"/>
      <c r="G381" s="156">
        <v>0.21769771732231949</v>
      </c>
      <c r="H381" s="168">
        <v>0</v>
      </c>
      <c r="I381" s="154">
        <f t="shared" si="155"/>
        <v>56.880391990214825</v>
      </c>
      <c r="J381" s="149"/>
      <c r="K381" s="169" t="s">
        <v>139</v>
      </c>
      <c r="L381" s="156">
        <v>28.255145515556666</v>
      </c>
      <c r="M381" s="156">
        <v>0</v>
      </c>
      <c r="N381" s="156">
        <v>28.095322447011245</v>
      </c>
      <c r="O381" s="156">
        <v>0.31222631032459774</v>
      </c>
      <c r="P381" s="156">
        <v>0.12787033543641296</v>
      </c>
      <c r="Q381" s="156">
        <v>0.21769771732231949</v>
      </c>
      <c r="R381" s="157">
        <v>0</v>
      </c>
      <c r="S381" s="158">
        <f t="shared" si="156"/>
        <v>57.008262325651238</v>
      </c>
      <c r="U381" s="215" t="s">
        <v>139</v>
      </c>
      <c r="V381" s="207">
        <v>28.113723617391589</v>
      </c>
      <c r="W381" s="207">
        <v>4.2738202173706955E-2</v>
      </c>
      <c r="X381" s="207">
        <v>0.21769771732231949</v>
      </c>
      <c r="Y381" s="207">
        <v>0</v>
      </c>
      <c r="Z381" s="207">
        <v>27.427538038047071</v>
      </c>
      <c r="AA381" s="207">
        <v>0.26177148831395491</v>
      </c>
      <c r="AB381" s="207">
        <v>0.12787033543641296</v>
      </c>
      <c r="AC381" s="208">
        <v>0.81692292696618751</v>
      </c>
      <c r="AD381" s="207">
        <v>9.868369599137207E-2</v>
      </c>
      <c r="AE381" s="207">
        <v>0</v>
      </c>
      <c r="AF381" s="207">
        <v>0</v>
      </c>
      <c r="AG381" s="207">
        <v>0.66778440896417268</v>
      </c>
      <c r="AH381" s="207">
        <v>5.0454822010642809E-2</v>
      </c>
      <c r="AI381" s="210">
        <f t="shared" si="157"/>
        <v>57.008262325651238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19.818529902206183</v>
      </c>
      <c r="C382" s="160">
        <v>1.4957152753202403E-2</v>
      </c>
      <c r="D382" s="160">
        <v>1.5243859523954859</v>
      </c>
      <c r="E382" s="160">
        <v>64.849307047319442</v>
      </c>
      <c r="F382" s="375"/>
      <c r="G382" s="160">
        <v>46.244709746036939</v>
      </c>
      <c r="H382" s="161">
        <v>6.3021711038774211E-3</v>
      </c>
      <c r="I382" s="162">
        <f t="shared" si="155"/>
        <v>132.45819197181513</v>
      </c>
      <c r="J382" s="149"/>
      <c r="K382" s="163" t="s">
        <v>25</v>
      </c>
      <c r="L382" s="164">
        <v>19.818529902206183</v>
      </c>
      <c r="M382" s="164">
        <v>1.4957152753202403E-2</v>
      </c>
      <c r="N382" s="164">
        <v>1.5243859523954859</v>
      </c>
      <c r="O382" s="164">
        <v>64.849307047319442</v>
      </c>
      <c r="P382" s="164">
        <v>3.1636382088833535</v>
      </c>
      <c r="Q382" s="164">
        <v>46.244709746036939</v>
      </c>
      <c r="R382" s="165">
        <v>6.3021711038774211E-3</v>
      </c>
      <c r="S382" s="166">
        <f t="shared" si="156"/>
        <v>135.62183018069848</v>
      </c>
      <c r="U382" s="211" t="s">
        <v>25</v>
      </c>
      <c r="V382" s="212">
        <v>11.487832769202306</v>
      </c>
      <c r="W382" s="212">
        <v>8.3215043660870229</v>
      </c>
      <c r="X382" s="212">
        <v>46.244709746036939</v>
      </c>
      <c r="Y382" s="212">
        <v>1.4957152753202403E-2</v>
      </c>
      <c r="Z382" s="212">
        <v>1.5243859523954859</v>
      </c>
      <c r="AA382" s="212">
        <v>62.862072843265551</v>
      </c>
      <c r="AB382" s="212">
        <v>3.1636382088833535</v>
      </c>
      <c r="AC382" s="213">
        <v>2.0027291420746303</v>
      </c>
      <c r="AD382" s="212">
        <v>9.1927669168558688E-3</v>
      </c>
      <c r="AE382" s="212">
        <v>0</v>
      </c>
      <c r="AF382" s="212">
        <v>6.3021711038774211E-3</v>
      </c>
      <c r="AG382" s="212">
        <v>0</v>
      </c>
      <c r="AH382" s="212">
        <v>1.9872342040538971</v>
      </c>
      <c r="AI382" s="214">
        <f t="shared" si="157"/>
        <v>135.62183018069848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14.742338451866468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14.742338451866468</v>
      </c>
      <c r="J383" s="149"/>
      <c r="K383" s="169" t="s">
        <v>24</v>
      </c>
      <c r="L383" s="156">
        <v>14.742338451866468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14.742338451866468</v>
      </c>
      <c r="U383" s="215" t="s">
        <v>24</v>
      </c>
      <c r="V383" s="207">
        <v>14.654436944913261</v>
      </c>
      <c r="W383" s="207">
        <v>2.1526899662010001E-2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6.6374607291197235E-2</v>
      </c>
      <c r="AD383" s="207">
        <v>6.6374607291197235E-2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14.742338451866468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9.790571436048344E-2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9.790571436048344E-2</v>
      </c>
      <c r="J384" s="149"/>
      <c r="K384" s="163" t="s">
        <v>60</v>
      </c>
      <c r="L384" s="164">
        <v>9.790571436048344E-2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9.790571436048344E-2</v>
      </c>
      <c r="U384" s="211" t="s">
        <v>60</v>
      </c>
      <c r="V384" s="212">
        <v>9.790571436048344E-2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9.790571436048344E-2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37.359150724446195</v>
      </c>
      <c r="C385" s="156">
        <v>0</v>
      </c>
      <c r="D385" s="156">
        <v>2.3171616880233219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39.676312412469514</v>
      </c>
      <c r="J385" s="149"/>
      <c r="K385" s="169" t="s">
        <v>22</v>
      </c>
      <c r="L385" s="156">
        <v>37.359150724446195</v>
      </c>
      <c r="M385" s="156">
        <v>0</v>
      </c>
      <c r="N385" s="156">
        <v>2.3171616880233219</v>
      </c>
      <c r="O385" s="156">
        <v>0</v>
      </c>
      <c r="P385" s="156">
        <v>34.035929495288009</v>
      </c>
      <c r="Q385" s="156">
        <v>0</v>
      </c>
      <c r="R385" s="157">
        <v>0</v>
      </c>
      <c r="S385" s="158">
        <f t="shared" si="156"/>
        <v>73.712241907757516</v>
      </c>
      <c r="U385" s="215" t="s">
        <v>22</v>
      </c>
      <c r="V385" s="207">
        <v>37.359150724446195</v>
      </c>
      <c r="W385" s="207">
        <v>0</v>
      </c>
      <c r="X385" s="207">
        <v>0</v>
      </c>
      <c r="Y385" s="207">
        <v>0</v>
      </c>
      <c r="Z385" s="207">
        <v>2.3171616880233219</v>
      </c>
      <c r="AA385" s="207">
        <v>0</v>
      </c>
      <c r="AB385" s="207">
        <v>34.035929495288009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73.712241907757516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3.1720722892807945E-2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3.1720722892807945E-2</v>
      </c>
      <c r="J386" s="149"/>
      <c r="K386" s="163" t="s">
        <v>21</v>
      </c>
      <c r="L386" s="164">
        <v>3.1720722892807945E-2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3.1720722892807945E-2</v>
      </c>
      <c r="U386" s="211" t="s">
        <v>61</v>
      </c>
      <c r="V386" s="212">
        <v>3.1720722892807945E-2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3.1720722892807945E-2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0.57201218916864582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0.57201218916864582</v>
      </c>
      <c r="J387" s="149"/>
      <c r="K387" s="171" t="s">
        <v>64</v>
      </c>
      <c r="L387" s="156">
        <v>0.57201218916864582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0.57201218916864582</v>
      </c>
      <c r="U387" s="216" t="s">
        <v>62</v>
      </c>
      <c r="V387" s="207">
        <v>0.34507838140968305</v>
      </c>
      <c r="W387" s="207">
        <v>1.6839611176460142E-2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0.21009419658250258</v>
      </c>
      <c r="AD387" s="209">
        <v>0.21009419658250258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0.57201218916864582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0.57201218916864582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0.57201218916864582</v>
      </c>
      <c r="J388" s="149"/>
      <c r="K388" s="176" t="s">
        <v>23</v>
      </c>
      <c r="L388" s="177">
        <v>0.57201218916864582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0.57201218916864582</v>
      </c>
      <c r="U388" s="217" t="s">
        <v>65</v>
      </c>
      <c r="V388" s="218">
        <v>0.34507838140968305</v>
      </c>
      <c r="W388" s="218">
        <v>1.6839611176460142E-2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0.21009419658250258</v>
      </c>
      <c r="AD388" s="218">
        <v>0.21009419658250258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0.57201218916864582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129.57066144897937</v>
      </c>
      <c r="C392" s="195">
        <f t="shared" ref="C392:I392" si="159">SUM(C371:C387)</f>
        <v>0.45270581340322014</v>
      </c>
      <c r="D392" s="195">
        <f t="shared" si="159"/>
        <v>54.598715223088256</v>
      </c>
      <c r="E392" s="195">
        <f t="shared" si="159"/>
        <v>451.474566827101</v>
      </c>
      <c r="F392" s="195">
        <f t="shared" si="159"/>
        <v>0</v>
      </c>
      <c r="G392" s="195">
        <f t="shared" si="159"/>
        <v>46.462407463359256</v>
      </c>
      <c r="H392" s="197">
        <f t="shared" si="159"/>
        <v>6.3021711038774211E-3</v>
      </c>
      <c r="I392" s="154">
        <f t="shared" si="159"/>
        <v>682.56535894703507</v>
      </c>
      <c r="J392" s="149"/>
      <c r="K392" s="196" t="s">
        <v>26</v>
      </c>
      <c r="L392" s="195">
        <f>SUM(L371:L387)</f>
        <v>129.57066144897937</v>
      </c>
      <c r="M392" s="195">
        <f t="shared" ref="M392:S392" si="160">SUM(M371:M387)</f>
        <v>0.45270581340322014</v>
      </c>
      <c r="N392" s="195">
        <f t="shared" si="160"/>
        <v>54.598715223088256</v>
      </c>
      <c r="O392" s="195">
        <f t="shared" si="160"/>
        <v>451.474566827101</v>
      </c>
      <c r="P392" s="195">
        <f t="shared" si="160"/>
        <v>276.52744165180326</v>
      </c>
      <c r="Q392" s="195">
        <f t="shared" si="160"/>
        <v>46.462407463359256</v>
      </c>
      <c r="R392" s="197">
        <f t="shared" si="160"/>
        <v>6.3021711038774211E-3</v>
      </c>
      <c r="S392" s="198">
        <f t="shared" si="160"/>
        <v>959.09280059883827</v>
      </c>
      <c r="T392" s="141" t="str">
        <f>IF(ABS(S392-AI392)&gt;0.01,S392-AI392,"")</f>
        <v/>
      </c>
      <c r="U392" s="224" t="s">
        <v>63</v>
      </c>
      <c r="V392" s="225">
        <f>SUM(V371:V387)</f>
        <v>120.78370710309825</v>
      </c>
      <c r="W392" s="225">
        <f t="shared" ref="W392:AH392" si="161">SUM(W371:W387)</f>
        <v>8.4026090790992001</v>
      </c>
      <c r="X392" s="225">
        <f t="shared" si="161"/>
        <v>46.462407463359256</v>
      </c>
      <c r="Y392" s="225">
        <f t="shared" si="161"/>
        <v>0.45270581340322014</v>
      </c>
      <c r="Z392" s="225">
        <f t="shared" si="161"/>
        <v>53.930930814124089</v>
      </c>
      <c r="AA392" s="225">
        <f t="shared" si="161"/>
        <v>447.50495062992974</v>
      </c>
      <c r="AB392" s="225">
        <f t="shared" si="161"/>
        <v>276.52744165180326</v>
      </c>
      <c r="AC392" s="225">
        <f t="shared" si="161"/>
        <v>5.0280480440212694</v>
      </c>
      <c r="AD392" s="226">
        <f t="shared" si="161"/>
        <v>0.38434526678192776</v>
      </c>
      <c r="AE392" s="226">
        <f t="shared" si="161"/>
        <v>0</v>
      </c>
      <c r="AF392" s="226">
        <f t="shared" si="161"/>
        <v>6.3021711038774211E-3</v>
      </c>
      <c r="AG392" s="226">
        <f t="shared" si="161"/>
        <v>0.66778440896417268</v>
      </c>
      <c r="AH392" s="226">
        <f t="shared" si="161"/>
        <v>3.9696161971712902</v>
      </c>
      <c r="AI392" s="227">
        <f>SUM(V392:AC392)</f>
        <v>959.09280059883827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0.18982894421841534</v>
      </c>
      <c r="C393" s="78">
        <f t="shared" ref="C393:H393" si="162">IF($I392=0,"-",C392/$I392)</f>
        <v>6.6324170640829239E-4</v>
      </c>
      <c r="D393" s="78">
        <f t="shared" si="162"/>
        <v>7.9990457334833689E-2</v>
      </c>
      <c r="E393" s="78">
        <f t="shared" si="162"/>
        <v>0.6614378548650226</v>
      </c>
      <c r="F393" s="78">
        <f t="shared" si="162"/>
        <v>0</v>
      </c>
      <c r="G393" s="78">
        <f t="shared" si="162"/>
        <v>6.8070268809180212E-2</v>
      </c>
      <c r="H393" s="79">
        <f t="shared" si="162"/>
        <v>9.2330661397752679E-6</v>
      </c>
      <c r="I393" s="80">
        <f>SUM(B393:H393)</f>
        <v>0.99999999999999989</v>
      </c>
      <c r="J393" s="141"/>
      <c r="K393" s="55" t="s">
        <v>91</v>
      </c>
      <c r="L393" s="96">
        <f t="shared" ref="L393:R393" si="163">IF($S392=0,"-",L392/$S392)</f>
        <v>0.13509710568995831</v>
      </c>
      <c r="M393" s="96">
        <f t="shared" si="163"/>
        <v>4.7201460913955324E-4</v>
      </c>
      <c r="N393" s="96">
        <f t="shared" si="163"/>
        <v>5.6927458103113601E-2</v>
      </c>
      <c r="O393" s="96">
        <f t="shared" si="163"/>
        <v>0.47073084746878441</v>
      </c>
      <c r="P393" s="96">
        <f t="shared" si="163"/>
        <v>0.28832188238629786</v>
      </c>
      <c r="Q393" s="96">
        <f t="shared" si="163"/>
        <v>4.8444120771576081E-2</v>
      </c>
      <c r="R393" s="97">
        <f t="shared" si="163"/>
        <v>6.5709711301580745E-6</v>
      </c>
      <c r="S393" s="98">
        <f>SUM(L393:R393)</f>
        <v>0.99999999999999989</v>
      </c>
      <c r="U393" s="127" t="s">
        <v>91</v>
      </c>
      <c r="V393" s="128">
        <f>+V392/$AI392</f>
        <v>0.12593537041220967</v>
      </c>
      <c r="W393" s="128">
        <f t="shared" ref="W393:AH393" si="164">+W392/$AI392</f>
        <v>8.7609969273596666E-3</v>
      </c>
      <c r="X393" s="128">
        <f t="shared" si="164"/>
        <v>4.8444120771576081E-2</v>
      </c>
      <c r="Y393" s="128">
        <f t="shared" si="164"/>
        <v>4.7201460913955324E-4</v>
      </c>
      <c r="Z393" s="128">
        <f t="shared" si="164"/>
        <v>5.6231191372149492E-2</v>
      </c>
      <c r="AA393" s="128">
        <f t="shared" si="164"/>
        <v>0.46659191931220489</v>
      </c>
      <c r="AB393" s="128">
        <f t="shared" si="164"/>
        <v>0.28832188238629786</v>
      </c>
      <c r="AC393" s="128">
        <f t="shared" si="164"/>
        <v>5.2425042090628324E-3</v>
      </c>
      <c r="AD393" s="128">
        <f t="shared" si="164"/>
        <v>4.0073835038898252E-4</v>
      </c>
      <c r="AE393" s="128">
        <f t="shared" si="164"/>
        <v>0</v>
      </c>
      <c r="AF393" s="128">
        <f t="shared" si="164"/>
        <v>6.5709711301580745E-6</v>
      </c>
      <c r="AG393" s="128">
        <f t="shared" si="164"/>
        <v>6.9626673096411689E-4</v>
      </c>
      <c r="AH393" s="128">
        <f t="shared" si="164"/>
        <v>4.138928156579574E-3</v>
      </c>
      <c r="AI393" s="129">
        <f>SUM(V393:AC393)</f>
        <v>1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0.66403971057279254</v>
      </c>
      <c r="C401" s="156">
        <v>3.5396573058251238E-2</v>
      </c>
      <c r="D401" s="156">
        <v>0.21521116419416758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0.91464744782521135</v>
      </c>
      <c r="J401" s="149"/>
      <c r="K401" s="169" t="s">
        <v>16</v>
      </c>
      <c r="L401" s="156">
        <v>0.66403971057279254</v>
      </c>
      <c r="M401" s="156">
        <v>3.5396573058251238E-2</v>
      </c>
      <c r="N401" s="156">
        <v>0.21521116419416758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0.91464744782521135</v>
      </c>
      <c r="U401" s="215" t="s">
        <v>16</v>
      </c>
      <c r="V401" s="207">
        <v>0.66403971057279254</v>
      </c>
      <c r="W401" s="207">
        <v>0</v>
      </c>
      <c r="X401" s="207">
        <v>0</v>
      </c>
      <c r="Y401" s="207">
        <v>3.5396573058251238E-2</v>
      </c>
      <c r="Z401" s="207">
        <v>0.21521116419416758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0.91464744782521135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6.6791503688645617E-4</v>
      </c>
      <c r="C402" s="160">
        <v>3.560314695556806E-5</v>
      </c>
      <c r="D402" s="160">
        <v>2.1646713348985385E-4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9.1998531733187812E-4</v>
      </c>
      <c r="J402" s="149"/>
      <c r="K402" s="163" t="s">
        <v>15</v>
      </c>
      <c r="L402" s="164">
        <v>6.6791503688645617E-4</v>
      </c>
      <c r="M402" s="164">
        <v>3.560314695556806E-5</v>
      </c>
      <c r="N402" s="164">
        <v>2.1646713348985385E-4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9.1998531733187812E-4</v>
      </c>
      <c r="U402" s="211" t="s">
        <v>57</v>
      </c>
      <c r="V402" s="212">
        <v>6.6791503688645617E-4</v>
      </c>
      <c r="W402" s="212">
        <v>0</v>
      </c>
      <c r="X402" s="212">
        <v>0</v>
      </c>
      <c r="Y402" s="212">
        <v>3.560314695556806E-5</v>
      </c>
      <c r="Z402" s="212">
        <v>2.1646713348985385E-4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9.1998531733187812E-4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0.78684999078666273</v>
      </c>
      <c r="F403" s="375"/>
      <c r="G403" s="156">
        <v>0</v>
      </c>
      <c r="H403" s="168">
        <v>0</v>
      </c>
      <c r="I403" s="154">
        <f t="shared" si="165"/>
        <v>0.78684999078666273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0.78684999078666273</v>
      </c>
      <c r="P403" s="156">
        <v>6.2125575716387003</v>
      </c>
      <c r="Q403" s="156">
        <v>0</v>
      </c>
      <c r="R403" s="157">
        <v>0</v>
      </c>
      <c r="S403" s="158">
        <f t="shared" si="166"/>
        <v>6.9994075624253629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0.78684999078666273</v>
      </c>
      <c r="AB403" s="207">
        <v>6.2125575716387003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6.9994075624253629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65"/>
        <v>0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0</v>
      </c>
      <c r="P404" s="164">
        <v>0.17747287836631945</v>
      </c>
      <c r="Q404" s="164">
        <v>0</v>
      </c>
      <c r="R404" s="165">
        <v>0</v>
      </c>
      <c r="S404" s="166">
        <f t="shared" si="166"/>
        <v>0.17747287836631945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0.17747287836631945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0.17747287836631945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2.2368134347999682E-2</v>
      </c>
      <c r="F406" s="375"/>
      <c r="G406" s="160">
        <v>0</v>
      </c>
      <c r="H406" s="161">
        <v>0</v>
      </c>
      <c r="I406" s="162">
        <f t="shared" si="165"/>
        <v>2.2368134347999682E-2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2.2368134347999682E-2</v>
      </c>
      <c r="P406" s="164">
        <v>0</v>
      </c>
      <c r="Q406" s="164">
        <v>0</v>
      </c>
      <c r="R406" s="165">
        <v>0</v>
      </c>
      <c r="S406" s="166">
        <f t="shared" si="166"/>
        <v>2.2368134347999682E-2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2.2368134347999682E-2</v>
      </c>
      <c r="AD406" s="212">
        <v>0</v>
      </c>
      <c r="AE406" s="212">
        <v>0</v>
      </c>
      <c r="AF406" s="212">
        <v>0</v>
      </c>
      <c r="AG406" s="212">
        <v>0</v>
      </c>
      <c r="AH406" s="212">
        <v>2.2368134347999682E-2</v>
      </c>
      <c r="AI406" s="214">
        <f t="shared" si="167"/>
        <v>2.2368134347999682E-2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0.90510129875244472</v>
      </c>
      <c r="C407" s="156">
        <v>7.4776475728288911</v>
      </c>
      <c r="D407" s="156">
        <v>5.131990213689785</v>
      </c>
      <c r="E407" s="156">
        <v>1.6630764687900086</v>
      </c>
      <c r="F407" s="375"/>
      <c r="G407" s="156">
        <v>0</v>
      </c>
      <c r="H407" s="168">
        <v>0</v>
      </c>
      <c r="I407" s="154">
        <f t="shared" si="165"/>
        <v>15.177815554061128</v>
      </c>
      <c r="J407" s="149"/>
      <c r="K407" s="169" t="s">
        <v>139</v>
      </c>
      <c r="L407" s="156">
        <v>0.90510129875244472</v>
      </c>
      <c r="M407" s="156">
        <v>7.4776475728288911</v>
      </c>
      <c r="N407" s="156">
        <v>5.131990213689785</v>
      </c>
      <c r="O407" s="156">
        <v>1.6630764687900086</v>
      </c>
      <c r="P407" s="156">
        <v>0</v>
      </c>
      <c r="Q407" s="156">
        <v>0</v>
      </c>
      <c r="R407" s="157">
        <v>0</v>
      </c>
      <c r="S407" s="158">
        <f t="shared" si="166"/>
        <v>15.177815554061128</v>
      </c>
      <c r="U407" s="215" t="s">
        <v>139</v>
      </c>
      <c r="V407" s="207">
        <v>0.90510129875244472</v>
      </c>
      <c r="W407" s="207">
        <v>0</v>
      </c>
      <c r="X407" s="207">
        <v>0</v>
      </c>
      <c r="Y407" s="207">
        <v>7.4776475728288911</v>
      </c>
      <c r="Z407" s="207">
        <v>5.131990213689785</v>
      </c>
      <c r="AA407" s="207">
        <v>1.6630764687900086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15.177815554061128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0.60761101398316963</v>
      </c>
      <c r="C408" s="160">
        <v>7.1375275997256377E-2</v>
      </c>
      <c r="D408" s="160">
        <v>0.42018456340363214</v>
      </c>
      <c r="E408" s="160">
        <v>9.2023934118668187</v>
      </c>
      <c r="F408" s="375"/>
      <c r="G408" s="160">
        <v>1.3574337741491371</v>
      </c>
      <c r="H408" s="161">
        <v>0</v>
      </c>
      <c r="I408" s="162">
        <f t="shared" si="165"/>
        <v>11.658998039400014</v>
      </c>
      <c r="J408" s="149"/>
      <c r="K408" s="163" t="s">
        <v>25</v>
      </c>
      <c r="L408" s="164">
        <v>0.60761101398316963</v>
      </c>
      <c r="M408" s="164">
        <v>7.1375275997256377E-2</v>
      </c>
      <c r="N408" s="164">
        <v>0.42018456340363214</v>
      </c>
      <c r="O408" s="164">
        <v>9.2023934118668187</v>
      </c>
      <c r="P408" s="164">
        <v>5.8476456448463214E-2</v>
      </c>
      <c r="Q408" s="164">
        <v>1.3574337741491371</v>
      </c>
      <c r="R408" s="165">
        <v>0</v>
      </c>
      <c r="S408" s="166">
        <f t="shared" si="166"/>
        <v>11.717474495848478</v>
      </c>
      <c r="U408" s="211" t="s">
        <v>25</v>
      </c>
      <c r="V408" s="212">
        <v>0.15338971758657399</v>
      </c>
      <c r="W408" s="212">
        <v>0.32959621189388677</v>
      </c>
      <c r="X408" s="212">
        <v>1.3574337741491371</v>
      </c>
      <c r="Y408" s="212">
        <v>7.1375275997256377E-2</v>
      </c>
      <c r="Z408" s="212">
        <v>0.42018456340363214</v>
      </c>
      <c r="AA408" s="212">
        <v>9.1873818221180628</v>
      </c>
      <c r="AB408" s="212">
        <v>5.8476456448463214E-2</v>
      </c>
      <c r="AC408" s="213">
        <v>0.13963667425146484</v>
      </c>
      <c r="AD408" s="212">
        <v>0.12462508450270884</v>
      </c>
      <c r="AE408" s="212">
        <v>0</v>
      </c>
      <c r="AF408" s="212">
        <v>0</v>
      </c>
      <c r="AG408" s="212">
        <v>0</v>
      </c>
      <c r="AH408" s="212">
        <v>1.5011589748755983E-2</v>
      </c>
      <c r="AI408" s="214">
        <f t="shared" si="167"/>
        <v>11.717474495848478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2.9065308959136615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2.9065308959136615</v>
      </c>
      <c r="J409" s="149"/>
      <c r="K409" s="169" t="s">
        <v>24</v>
      </c>
      <c r="L409" s="156">
        <v>2.9065308959136615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2.9065308959136615</v>
      </c>
      <c r="U409" s="215" t="s">
        <v>24</v>
      </c>
      <c r="V409" s="207">
        <v>2.9065308959136615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2.9065308959136615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1.8014395103191472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1.8014395103191472</v>
      </c>
      <c r="J411" s="149"/>
      <c r="K411" s="169" t="s">
        <v>22</v>
      </c>
      <c r="L411" s="156">
        <v>1.8014395103191472</v>
      </c>
      <c r="M411" s="156">
        <v>0</v>
      </c>
      <c r="N411" s="156">
        <v>0</v>
      </c>
      <c r="O411" s="156">
        <v>0</v>
      </c>
      <c r="P411" s="156">
        <v>0.42111159034374912</v>
      </c>
      <c r="Q411" s="156">
        <v>0</v>
      </c>
      <c r="R411" s="157">
        <v>0</v>
      </c>
      <c r="S411" s="158">
        <f t="shared" si="166"/>
        <v>2.2225511006628964</v>
      </c>
      <c r="U411" s="215" t="s">
        <v>22</v>
      </c>
      <c r="V411" s="207">
        <v>1.8014395103191472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0.42111159034374912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2.2225511006628964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0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8.3397220197966931E-5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8.3397220197966931E-5</v>
      </c>
      <c r="J413" s="149"/>
      <c r="K413" s="171" t="s">
        <v>64</v>
      </c>
      <c r="L413" s="156">
        <v>8.3397220197966931E-5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8.3397220197966931E-5</v>
      </c>
      <c r="U413" s="216" t="s">
        <v>62</v>
      </c>
      <c r="V413" s="207">
        <v>8.3397220197966931E-5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8.3397220197966931E-5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8.3397220197966931E-5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8.3397220197966931E-5</v>
      </c>
      <c r="J414" s="149"/>
      <c r="K414" s="176" t="s">
        <v>23</v>
      </c>
      <c r="L414" s="177">
        <v>8.3397220197966931E-5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8.3397220197966931E-5</v>
      </c>
      <c r="U414" s="217" t="s">
        <v>65</v>
      </c>
      <c r="V414" s="218">
        <v>8.3397220197966931E-5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8.3397220197966931E-5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6.8854737417983003</v>
      </c>
      <c r="C418" s="195">
        <f t="shared" ref="C418:I418" si="169">SUM(C397:C413)</f>
        <v>7.5844550250313549</v>
      </c>
      <c r="D418" s="195">
        <f t="shared" si="169"/>
        <v>5.7676024084210749</v>
      </c>
      <c r="E418" s="195">
        <f t="shared" si="169"/>
        <v>11.67468800579149</v>
      </c>
      <c r="F418" s="195">
        <f t="shared" si="169"/>
        <v>0</v>
      </c>
      <c r="G418" s="195">
        <f t="shared" si="169"/>
        <v>1.3574337741491371</v>
      </c>
      <c r="H418" s="197">
        <f t="shared" si="169"/>
        <v>0</v>
      </c>
      <c r="I418" s="154">
        <f t="shared" si="169"/>
        <v>33.269652955191354</v>
      </c>
      <c r="J418" s="149"/>
      <c r="K418" s="196" t="s">
        <v>26</v>
      </c>
      <c r="L418" s="195">
        <f>SUM(L397:L413)</f>
        <v>6.8854737417983003</v>
      </c>
      <c r="M418" s="195">
        <f t="shared" ref="M418:S418" si="170">SUM(M397:M413)</f>
        <v>7.5844550250313549</v>
      </c>
      <c r="N418" s="195">
        <f t="shared" si="170"/>
        <v>5.7676024084210749</v>
      </c>
      <c r="O418" s="195">
        <f t="shared" si="170"/>
        <v>11.67468800579149</v>
      </c>
      <c r="P418" s="195">
        <f t="shared" si="170"/>
        <v>6.8696184967972309</v>
      </c>
      <c r="Q418" s="195">
        <f t="shared" si="170"/>
        <v>1.3574337741491371</v>
      </c>
      <c r="R418" s="197">
        <f t="shared" si="170"/>
        <v>0</v>
      </c>
      <c r="S418" s="198">
        <f t="shared" si="170"/>
        <v>40.139271451988584</v>
      </c>
      <c r="T418" s="141" t="str">
        <f>IF(ABS(S418-AI418)&gt;0.01,S418-AI418,"")</f>
        <v/>
      </c>
      <c r="U418" s="224" t="s">
        <v>63</v>
      </c>
      <c r="V418" s="225">
        <f>SUM(V397:V413)</f>
        <v>6.4312524454017046</v>
      </c>
      <c r="W418" s="225">
        <f t="shared" ref="W418:AH418" si="171">SUM(W397:W413)</f>
        <v>0.32959621189388677</v>
      </c>
      <c r="X418" s="225">
        <f t="shared" si="171"/>
        <v>1.3574337741491371</v>
      </c>
      <c r="Y418" s="225">
        <f t="shared" si="171"/>
        <v>7.5844550250313549</v>
      </c>
      <c r="Z418" s="225">
        <f t="shared" si="171"/>
        <v>5.7676024084210749</v>
      </c>
      <c r="AA418" s="225">
        <f t="shared" si="171"/>
        <v>11.637308281694734</v>
      </c>
      <c r="AB418" s="225">
        <f t="shared" si="171"/>
        <v>6.8696184967972309</v>
      </c>
      <c r="AC418" s="225">
        <f t="shared" si="171"/>
        <v>0.16200480859946453</v>
      </c>
      <c r="AD418" s="226">
        <f t="shared" si="171"/>
        <v>0.12462508450270884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3.7379724096755662E-2</v>
      </c>
      <c r="AI418" s="227">
        <f>SUM(V418:AC418)</f>
        <v>40.139271451988584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0.20695959020287585</v>
      </c>
      <c r="C419" s="78">
        <f t="shared" ref="C419:H419" si="172">IF($I418=0,"-",C418/$I418)</f>
        <v>0.22796916563110364</v>
      </c>
      <c r="D419" s="78">
        <f t="shared" si="172"/>
        <v>0.17335925974908931</v>
      </c>
      <c r="E419" s="78">
        <f t="shared" si="172"/>
        <v>0.35091102457592022</v>
      </c>
      <c r="F419" s="78">
        <f t="shared" si="172"/>
        <v>0</v>
      </c>
      <c r="G419" s="78">
        <f t="shared" si="172"/>
        <v>4.080095984101105E-2</v>
      </c>
      <c r="H419" s="79">
        <f t="shared" si="172"/>
        <v>0</v>
      </c>
      <c r="I419" s="80">
        <f>SUM(B419:H419)</f>
        <v>1</v>
      </c>
      <c r="J419" s="141"/>
      <c r="K419" s="55" t="s">
        <v>91</v>
      </c>
      <c r="L419" s="96">
        <f t="shared" ref="L419:R419" si="173">IF($S418=0,"-",L418/$S418)</f>
        <v>0.17153957938758699</v>
      </c>
      <c r="M419" s="96">
        <f t="shared" si="173"/>
        <v>0.18895347998787868</v>
      </c>
      <c r="N419" s="96">
        <f t="shared" si="173"/>
        <v>0.14368976316174109</v>
      </c>
      <c r="O419" s="96">
        <f t="shared" si="173"/>
        <v>0.2908545069074267</v>
      </c>
      <c r="P419" s="96">
        <f t="shared" si="173"/>
        <v>0.1711445735883404</v>
      </c>
      <c r="Q419" s="96">
        <f t="shared" si="173"/>
        <v>3.3818096967026215E-2</v>
      </c>
      <c r="R419" s="97">
        <f t="shared" si="173"/>
        <v>0</v>
      </c>
      <c r="S419" s="98">
        <f>SUM(L419:R419)</f>
        <v>0.99999999999999989</v>
      </c>
      <c r="U419" s="127" t="s">
        <v>91</v>
      </c>
      <c r="V419" s="128">
        <f>+V418/$AI418</f>
        <v>0.1602234473312317</v>
      </c>
      <c r="W419" s="128">
        <f t="shared" ref="W419:AH419" si="174">+W418/$AI418</f>
        <v>8.2113152523987289E-3</v>
      </c>
      <c r="X419" s="128">
        <f t="shared" si="174"/>
        <v>3.3818096967026215E-2</v>
      </c>
      <c r="Y419" s="128">
        <f t="shared" si="174"/>
        <v>0.18895347998787868</v>
      </c>
      <c r="Z419" s="128">
        <f t="shared" si="174"/>
        <v>0.14368976316174109</v>
      </c>
      <c r="AA419" s="128">
        <f t="shared" si="174"/>
        <v>0.28992325622088982</v>
      </c>
      <c r="AB419" s="128">
        <f t="shared" si="174"/>
        <v>0.1711445735883404</v>
      </c>
      <c r="AC419" s="128">
        <f t="shared" si="174"/>
        <v>4.0360674904934895E-3</v>
      </c>
      <c r="AD419" s="128">
        <f t="shared" si="174"/>
        <v>3.1048168039565813E-3</v>
      </c>
      <c r="AE419" s="128">
        <f t="shared" si="174"/>
        <v>0</v>
      </c>
      <c r="AF419" s="128">
        <f t="shared" si="174"/>
        <v>0</v>
      </c>
      <c r="AG419" s="128">
        <f t="shared" si="174"/>
        <v>0</v>
      </c>
      <c r="AH419" s="128">
        <f t="shared" si="174"/>
        <v>9.3125068653690751E-4</v>
      </c>
      <c r="AI419" s="129">
        <f>SUM(V419:AC419)</f>
        <v>1.0000000000000002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9.3966242406489329</v>
      </c>
      <c r="C427" s="156">
        <v>0</v>
      </c>
      <c r="D427" s="156">
        <v>2.9215243630339094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12.318148603682843</v>
      </c>
      <c r="J427" s="149"/>
      <c r="K427" s="169" t="s">
        <v>16</v>
      </c>
      <c r="L427" s="156">
        <v>9.3966242406489329</v>
      </c>
      <c r="M427" s="156">
        <v>0</v>
      </c>
      <c r="N427" s="156">
        <v>2.9215243630339094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12.318148603682843</v>
      </c>
      <c r="U427" s="215" t="s">
        <v>16</v>
      </c>
      <c r="V427" s="207">
        <v>9.3966242406489329</v>
      </c>
      <c r="W427" s="207">
        <v>0</v>
      </c>
      <c r="X427" s="207">
        <v>0</v>
      </c>
      <c r="Y427" s="207">
        <v>0</v>
      </c>
      <c r="Z427" s="207">
        <v>2.9215243630339094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12.318148603682843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0.16014054836584954</v>
      </c>
      <c r="C428" s="160">
        <v>0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0.16014054836584954</v>
      </c>
      <c r="J428" s="149"/>
      <c r="K428" s="163" t="s">
        <v>15</v>
      </c>
      <c r="L428" s="164">
        <v>0.16014054836584954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0.16014054836584954</v>
      </c>
      <c r="U428" s="211" t="s">
        <v>57</v>
      </c>
      <c r="V428" s="212">
        <v>0.13611946611097211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2.4021082254877434E-2</v>
      </c>
      <c r="AD428" s="212">
        <v>2.4021082254877434E-2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0.16014054836584954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1.0087202324588807</v>
      </c>
      <c r="F429" s="375"/>
      <c r="G429" s="156">
        <v>0</v>
      </c>
      <c r="H429" s="168">
        <v>0</v>
      </c>
      <c r="I429" s="154">
        <f t="shared" si="175"/>
        <v>1.0087202324588807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1.0087202324588807</v>
      </c>
      <c r="P429" s="156">
        <v>35.915698602069916</v>
      </c>
      <c r="Q429" s="156">
        <v>0</v>
      </c>
      <c r="R429" s="157">
        <v>0</v>
      </c>
      <c r="S429" s="158">
        <f t="shared" si="176"/>
        <v>36.924418834528794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2.7659143550816563E-2</v>
      </c>
      <c r="AB429" s="207">
        <v>35.915698602069916</v>
      </c>
      <c r="AC429" s="208">
        <v>0.98106108890806409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0.98106108890806409</v>
      </c>
      <c r="AI429" s="210">
        <f t="shared" si="177"/>
        <v>36.924418834528794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0.77188833988026073</v>
      </c>
      <c r="Q430" s="164">
        <v>0</v>
      </c>
      <c r="R430" s="165">
        <v>0</v>
      </c>
      <c r="S430" s="166">
        <f t="shared" si="176"/>
        <v>0.77188833988026073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0.77188833988026073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0.77188833988026073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0.16299305760293206</v>
      </c>
      <c r="C432" s="160">
        <v>0</v>
      </c>
      <c r="D432" s="160">
        <v>2.1355054056122325</v>
      </c>
      <c r="E432" s="160">
        <v>0.20566760359351896</v>
      </c>
      <c r="F432" s="375"/>
      <c r="G432" s="160">
        <v>0</v>
      </c>
      <c r="H432" s="161">
        <v>0</v>
      </c>
      <c r="I432" s="162">
        <f t="shared" si="175"/>
        <v>2.5041660668086831</v>
      </c>
      <c r="J432" s="149"/>
      <c r="K432" s="163" t="s">
        <v>17</v>
      </c>
      <c r="L432" s="164">
        <v>0.16299305760293206</v>
      </c>
      <c r="M432" s="164">
        <v>0</v>
      </c>
      <c r="N432" s="164">
        <v>2.1355054056122325</v>
      </c>
      <c r="O432" s="164">
        <v>0.20566760359351896</v>
      </c>
      <c r="P432" s="164">
        <v>0.1682783431952663</v>
      </c>
      <c r="Q432" s="164">
        <v>0</v>
      </c>
      <c r="R432" s="165">
        <v>0</v>
      </c>
      <c r="S432" s="166">
        <f t="shared" si="176"/>
        <v>2.6724444100039495</v>
      </c>
      <c r="U432" s="211" t="s">
        <v>17</v>
      </c>
      <c r="V432" s="212">
        <v>0.16299305760293206</v>
      </c>
      <c r="W432" s="212">
        <v>0</v>
      </c>
      <c r="X432" s="212">
        <v>0</v>
      </c>
      <c r="Y432" s="212">
        <v>0</v>
      </c>
      <c r="Z432" s="212">
        <v>2.1355054056122325</v>
      </c>
      <c r="AA432" s="212">
        <v>1.4817550691175645E-2</v>
      </c>
      <c r="AB432" s="212">
        <v>0.1682783431952663</v>
      </c>
      <c r="AC432" s="213">
        <v>0.1908500529023433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0.1908500529023433</v>
      </c>
      <c r="AI432" s="214">
        <f t="shared" si="177"/>
        <v>2.6724444100039495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9.5419749973294916</v>
      </c>
      <c r="C433" s="156">
        <v>7.0595174086556582</v>
      </c>
      <c r="D433" s="156">
        <v>14.434416200979838</v>
      </c>
      <c r="E433" s="156">
        <v>1.808355927572614</v>
      </c>
      <c r="F433" s="375"/>
      <c r="G433" s="156">
        <v>0</v>
      </c>
      <c r="H433" s="168">
        <v>0</v>
      </c>
      <c r="I433" s="154">
        <f t="shared" si="175"/>
        <v>32.844264534537601</v>
      </c>
      <c r="J433" s="149"/>
      <c r="K433" s="169" t="s">
        <v>139</v>
      </c>
      <c r="L433" s="156">
        <v>9.5419749973294916</v>
      </c>
      <c r="M433" s="156">
        <v>7.0595174086556582</v>
      </c>
      <c r="N433" s="156">
        <v>14.434416200979838</v>
      </c>
      <c r="O433" s="156">
        <v>1.808355927572614</v>
      </c>
      <c r="P433" s="156">
        <v>0</v>
      </c>
      <c r="Q433" s="156">
        <v>0</v>
      </c>
      <c r="R433" s="157">
        <v>0</v>
      </c>
      <c r="S433" s="158">
        <f t="shared" si="176"/>
        <v>32.844264534537601</v>
      </c>
      <c r="U433" s="215" t="s">
        <v>139</v>
      </c>
      <c r="V433" s="207">
        <v>9.1710565371853363</v>
      </c>
      <c r="W433" s="207">
        <v>0.36742504528407194</v>
      </c>
      <c r="X433" s="207">
        <v>0</v>
      </c>
      <c r="Y433" s="207">
        <v>7.0595174086556582</v>
      </c>
      <c r="Z433" s="207">
        <v>13.179067845758437</v>
      </c>
      <c r="AA433" s="207">
        <v>1.808355927572614</v>
      </c>
      <c r="AB433" s="207">
        <v>0</v>
      </c>
      <c r="AC433" s="208">
        <v>1.2588417700814851</v>
      </c>
      <c r="AD433" s="207">
        <v>3.4934148600834721E-3</v>
      </c>
      <c r="AE433" s="207">
        <v>0</v>
      </c>
      <c r="AF433" s="207">
        <v>0</v>
      </c>
      <c r="AG433" s="207">
        <v>1.2553483552214004</v>
      </c>
      <c r="AH433" s="207">
        <v>0</v>
      </c>
      <c r="AI433" s="210">
        <f t="shared" si="177"/>
        <v>32.844264534537601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19.521518045311186</v>
      </c>
      <c r="C434" s="160">
        <v>3.0220593070090667</v>
      </c>
      <c r="D434" s="160">
        <v>25.701526450299294</v>
      </c>
      <c r="E434" s="160">
        <v>237.41933388090163</v>
      </c>
      <c r="F434" s="375"/>
      <c r="G434" s="160">
        <v>27.052299463634995</v>
      </c>
      <c r="H434" s="161">
        <v>0</v>
      </c>
      <c r="I434" s="162">
        <f t="shared" si="175"/>
        <v>312.71673714715615</v>
      </c>
      <c r="J434" s="149"/>
      <c r="K434" s="163" t="s">
        <v>25</v>
      </c>
      <c r="L434" s="164">
        <v>19.521518045311186</v>
      </c>
      <c r="M434" s="164">
        <v>3.0220593070090667</v>
      </c>
      <c r="N434" s="164">
        <v>25.701526450299294</v>
      </c>
      <c r="O434" s="164">
        <v>237.41933388090163</v>
      </c>
      <c r="P434" s="164">
        <v>1.1035262422499046</v>
      </c>
      <c r="Q434" s="164">
        <v>27.052299463634995</v>
      </c>
      <c r="R434" s="165">
        <v>0</v>
      </c>
      <c r="S434" s="166">
        <f t="shared" si="176"/>
        <v>313.82026338940608</v>
      </c>
      <c r="U434" s="211" t="s">
        <v>25</v>
      </c>
      <c r="V434" s="212">
        <v>3.3641512015917274</v>
      </c>
      <c r="W434" s="212">
        <v>16.157366843719458</v>
      </c>
      <c r="X434" s="212">
        <v>27.052299463634995</v>
      </c>
      <c r="Y434" s="212">
        <v>3.0220593070090667</v>
      </c>
      <c r="Z434" s="212">
        <v>25.618515816542782</v>
      </c>
      <c r="AA434" s="212">
        <v>236.7097405367434</v>
      </c>
      <c r="AB434" s="212">
        <v>1.1035262422499046</v>
      </c>
      <c r="AC434" s="213">
        <v>0.79260397791475634</v>
      </c>
      <c r="AD434" s="212">
        <v>0</v>
      </c>
      <c r="AE434" s="212">
        <v>1.1778286589673967E-2</v>
      </c>
      <c r="AF434" s="212">
        <v>0</v>
      </c>
      <c r="AG434" s="212">
        <v>8.3010633756511756E-2</v>
      </c>
      <c r="AH434" s="212">
        <v>0.69781505756857076</v>
      </c>
      <c r="AI434" s="214">
        <f t="shared" si="177"/>
        <v>313.82026338940614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17.304763230109799</v>
      </c>
      <c r="C435" s="156">
        <v>1.3996221993843012</v>
      </c>
      <c r="D435" s="156">
        <v>21.235992643552027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39.940378073046126</v>
      </c>
      <c r="J435" s="149"/>
      <c r="K435" s="169" t="s">
        <v>24</v>
      </c>
      <c r="L435" s="156">
        <v>17.304763230109799</v>
      </c>
      <c r="M435" s="156">
        <v>1.3996221993843012</v>
      </c>
      <c r="N435" s="156">
        <v>21.235992643552027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39.940378073046126</v>
      </c>
      <c r="U435" s="215" t="s">
        <v>24</v>
      </c>
      <c r="V435" s="207">
        <v>17.252659829178867</v>
      </c>
      <c r="W435" s="207">
        <v>0</v>
      </c>
      <c r="X435" s="207">
        <v>0</v>
      </c>
      <c r="Y435" s="207">
        <v>1.3996221993843012</v>
      </c>
      <c r="Z435" s="207">
        <v>19.733894241625038</v>
      </c>
      <c r="AA435" s="207">
        <v>0</v>
      </c>
      <c r="AB435" s="207">
        <v>0</v>
      </c>
      <c r="AC435" s="208">
        <v>1.5542018028579205</v>
      </c>
      <c r="AD435" s="207">
        <v>5.2103400930932339E-2</v>
      </c>
      <c r="AE435" s="207">
        <v>0</v>
      </c>
      <c r="AF435" s="207">
        <v>0</v>
      </c>
      <c r="AG435" s="207">
        <v>1.5020984019269907</v>
      </c>
      <c r="AH435" s="207">
        <v>0</v>
      </c>
      <c r="AI435" s="210">
        <f t="shared" si="177"/>
        <v>39.940378073046119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0.71208393660956137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0.71208393660956137</v>
      </c>
      <c r="J436" s="149"/>
      <c r="K436" s="163" t="s">
        <v>60</v>
      </c>
      <c r="L436" s="164">
        <v>0.71208393660956137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0.71208393660956137</v>
      </c>
      <c r="U436" s="211" t="s">
        <v>60</v>
      </c>
      <c r="V436" s="212">
        <v>0.71208393660956137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0.71208393660956137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12.790826892532735</v>
      </c>
      <c r="C437" s="156">
        <v>0</v>
      </c>
      <c r="D437" s="156">
        <v>0</v>
      </c>
      <c r="E437" s="156">
        <v>1.5826669945767202E-2</v>
      </c>
      <c r="F437" s="375"/>
      <c r="G437" s="156">
        <v>0</v>
      </c>
      <c r="H437" s="168">
        <v>0</v>
      </c>
      <c r="I437" s="154">
        <f t="shared" si="175"/>
        <v>12.806653562478502</v>
      </c>
      <c r="J437" s="149"/>
      <c r="K437" s="169" t="s">
        <v>22</v>
      </c>
      <c r="L437" s="156">
        <v>12.790826892532735</v>
      </c>
      <c r="M437" s="156">
        <v>0</v>
      </c>
      <c r="N437" s="156">
        <v>0</v>
      </c>
      <c r="O437" s="156">
        <v>1.5826669945767202E-2</v>
      </c>
      <c r="P437" s="156">
        <v>2.2213118072413738</v>
      </c>
      <c r="Q437" s="156">
        <v>0</v>
      </c>
      <c r="R437" s="157">
        <v>0</v>
      </c>
      <c r="S437" s="158">
        <f t="shared" si="176"/>
        <v>15.027965369719876</v>
      </c>
      <c r="U437" s="215" t="s">
        <v>22</v>
      </c>
      <c r="V437" s="207">
        <v>12.790826892532735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2.2213118072413738</v>
      </c>
      <c r="AC437" s="208">
        <v>1.5826669945767202E-2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1.5826669945767202E-2</v>
      </c>
      <c r="AI437" s="210">
        <f t="shared" si="177"/>
        <v>15.027965369719876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1.8528429410299123</v>
      </c>
      <c r="C438" s="160">
        <v>0</v>
      </c>
      <c r="D438" s="160">
        <v>0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1.8528429410299123</v>
      </c>
      <c r="J438" s="149"/>
      <c r="K438" s="163" t="s">
        <v>21</v>
      </c>
      <c r="L438" s="164">
        <v>1.8528429410299123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1.8528429410299123</v>
      </c>
      <c r="U438" s="211" t="s">
        <v>61</v>
      </c>
      <c r="V438" s="212">
        <v>1.8528429410299123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1.8528429410299123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0.12652947181870877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0.12652947181870877</v>
      </c>
      <c r="J439" s="149"/>
      <c r="K439" s="171" t="s">
        <v>64</v>
      </c>
      <c r="L439" s="156">
        <v>0.12652947181870877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0.12652947181870877</v>
      </c>
      <c r="U439" s="216" t="s">
        <v>62</v>
      </c>
      <c r="V439" s="207">
        <v>0.12652947181870877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0.12652947181870877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0.12652947181870877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0.12652947181870877</v>
      </c>
      <c r="J440" s="149"/>
      <c r="K440" s="176" t="s">
        <v>23</v>
      </c>
      <c r="L440" s="177">
        <v>0.12652947181870877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0.12652947181870877</v>
      </c>
      <c r="U440" s="217" t="s">
        <v>65</v>
      </c>
      <c r="V440" s="218">
        <v>0.12652947181870877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0.12652947181870877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71.57029736135911</v>
      </c>
      <c r="C444" s="195">
        <f t="shared" ref="C444:I444" si="179">SUM(C423:C439)</f>
        <v>11.481198915049026</v>
      </c>
      <c r="D444" s="195">
        <f t="shared" si="179"/>
        <v>66.428965063477293</v>
      </c>
      <c r="E444" s="195">
        <f t="shared" si="179"/>
        <v>240.45790431447242</v>
      </c>
      <c r="F444" s="195">
        <f t="shared" si="179"/>
        <v>0</v>
      </c>
      <c r="G444" s="195">
        <f t="shared" si="179"/>
        <v>27.052299463634995</v>
      </c>
      <c r="H444" s="197">
        <f t="shared" si="179"/>
        <v>0</v>
      </c>
      <c r="I444" s="154">
        <f t="shared" si="179"/>
        <v>416.99066511799282</v>
      </c>
      <c r="J444" s="149"/>
      <c r="K444" s="196" t="s">
        <v>26</v>
      </c>
      <c r="L444" s="195">
        <f>SUM(L423:L439)</f>
        <v>71.57029736135911</v>
      </c>
      <c r="M444" s="195">
        <f t="shared" ref="M444:S444" si="180">SUM(M423:M439)</f>
        <v>11.481198915049026</v>
      </c>
      <c r="N444" s="195">
        <f t="shared" si="180"/>
        <v>66.428965063477293</v>
      </c>
      <c r="O444" s="195">
        <f t="shared" si="180"/>
        <v>240.45790431447242</v>
      </c>
      <c r="P444" s="195">
        <f t="shared" si="180"/>
        <v>40.180703334636725</v>
      </c>
      <c r="Q444" s="195">
        <f t="shared" si="180"/>
        <v>27.052299463634995</v>
      </c>
      <c r="R444" s="197">
        <f t="shared" si="180"/>
        <v>0</v>
      </c>
      <c r="S444" s="198">
        <f t="shared" si="180"/>
        <v>457.17136845262957</v>
      </c>
      <c r="T444" s="141" t="str">
        <f>IF(ABS(S444-AI444)&gt;0.01,S444-AI444,"")</f>
        <v/>
      </c>
      <c r="U444" s="224" t="s">
        <v>63</v>
      </c>
      <c r="V444" s="225">
        <f>SUM(V423:V439)</f>
        <v>54.965887574309683</v>
      </c>
      <c r="W444" s="225">
        <f t="shared" ref="W444:AH444" si="181">SUM(W423:W439)</f>
        <v>16.524791889003531</v>
      </c>
      <c r="X444" s="225">
        <f t="shared" si="181"/>
        <v>27.052299463634995</v>
      </c>
      <c r="Y444" s="225">
        <f t="shared" si="181"/>
        <v>11.481198915049026</v>
      </c>
      <c r="Z444" s="225">
        <f t="shared" si="181"/>
        <v>63.588507672572398</v>
      </c>
      <c r="AA444" s="225">
        <f t="shared" si="181"/>
        <v>238.56057315855801</v>
      </c>
      <c r="AB444" s="225">
        <f t="shared" si="181"/>
        <v>40.180703334636725</v>
      </c>
      <c r="AC444" s="225">
        <f t="shared" si="181"/>
        <v>4.8174064448652141</v>
      </c>
      <c r="AD444" s="226">
        <f t="shared" si="181"/>
        <v>7.9617898045893254E-2</v>
      </c>
      <c r="AE444" s="226">
        <f t="shared" si="181"/>
        <v>1.1778286589673967E-2</v>
      </c>
      <c r="AF444" s="226">
        <f t="shared" si="181"/>
        <v>0</v>
      </c>
      <c r="AG444" s="226">
        <f t="shared" si="181"/>
        <v>2.8404573909049029</v>
      </c>
      <c r="AH444" s="226">
        <f t="shared" si="181"/>
        <v>1.8855528693247454</v>
      </c>
      <c r="AI444" s="227">
        <f>SUM(V444:AC444)</f>
        <v>457.17136845262962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0.17163525073422778</v>
      </c>
      <c r="C445" s="78">
        <f t="shared" ref="C445:H445" si="182">IF($I444=0,"-",C444/$I444)</f>
        <v>2.7533467474146631E-2</v>
      </c>
      <c r="D445" s="78">
        <f t="shared" si="182"/>
        <v>0.15930564067826403</v>
      </c>
      <c r="E445" s="78">
        <f t="shared" si="182"/>
        <v>0.5766505690155721</v>
      </c>
      <c r="F445" s="78">
        <f t="shared" si="182"/>
        <v>0</v>
      </c>
      <c r="G445" s="78">
        <f t="shared" si="182"/>
        <v>6.4875072097789532E-2</v>
      </c>
      <c r="H445" s="79">
        <f t="shared" si="182"/>
        <v>0</v>
      </c>
      <c r="I445" s="80">
        <f>SUM(B445:H445)</f>
        <v>1</v>
      </c>
      <c r="J445" s="141"/>
      <c r="K445" s="55" t="s">
        <v>91</v>
      </c>
      <c r="L445" s="96">
        <f t="shared" ref="L445:R445" si="183">IF($S444=0,"-",L444/$S444)</f>
        <v>0.15655026167452341</v>
      </c>
      <c r="M445" s="96">
        <f t="shared" si="183"/>
        <v>2.5113556332079588E-2</v>
      </c>
      <c r="N445" s="96">
        <f t="shared" si="183"/>
        <v>0.14530429866663974</v>
      </c>
      <c r="O445" s="96">
        <f t="shared" si="183"/>
        <v>0.52596886180414382</v>
      </c>
      <c r="P445" s="96">
        <f t="shared" si="183"/>
        <v>8.7889806989958297E-2</v>
      </c>
      <c r="Q445" s="96">
        <f t="shared" si="183"/>
        <v>5.9173214532655179E-2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0.12023038048150438</v>
      </c>
      <c r="W445" s="128">
        <f t="shared" ref="W445:AH445" si="184">+W444/$AI444</f>
        <v>3.6145727902721379E-2</v>
      </c>
      <c r="X445" s="128">
        <f t="shared" si="184"/>
        <v>5.9173214532655172E-2</v>
      </c>
      <c r="Y445" s="128">
        <f t="shared" si="184"/>
        <v>2.5113556332079585E-2</v>
      </c>
      <c r="Z445" s="128">
        <f t="shared" si="184"/>
        <v>0.13909118562651457</v>
      </c>
      <c r="AA445" s="128">
        <f t="shared" si="184"/>
        <v>0.52181870873936143</v>
      </c>
      <c r="AB445" s="128">
        <f t="shared" si="184"/>
        <v>8.7889806989958297E-2</v>
      </c>
      <c r="AC445" s="128">
        <f t="shared" si="184"/>
        <v>1.0537419395205139E-2</v>
      </c>
      <c r="AD445" s="128">
        <f t="shared" si="184"/>
        <v>1.7415329029762494E-4</v>
      </c>
      <c r="AE445" s="128">
        <f t="shared" si="184"/>
        <v>2.5763395090859433E-5</v>
      </c>
      <c r="AF445" s="128">
        <f t="shared" si="184"/>
        <v>0</v>
      </c>
      <c r="AG445" s="128">
        <f t="shared" si="184"/>
        <v>6.2131130401251724E-3</v>
      </c>
      <c r="AH445" s="128">
        <f t="shared" si="184"/>
        <v>4.1243896696914854E-3</v>
      </c>
      <c r="AI445" s="129">
        <f>SUM(V445:AC445)</f>
        <v>0.99999999999999989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5.5118888426460996E-2</v>
      </c>
      <c r="G449" s="381"/>
      <c r="H449" s="383"/>
      <c r="I449" s="154">
        <f>SUM(B449:H449)</f>
        <v>5.5118888426460996E-2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135.43037170051673</v>
      </c>
      <c r="G455" s="384"/>
      <c r="H455" s="386"/>
      <c r="I455" s="154">
        <f t="shared" si="185"/>
        <v>135.43037170051673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528.38298426617871</v>
      </c>
      <c r="G460" s="384"/>
      <c r="H460" s="386"/>
      <c r="I460" s="162">
        <f t="shared" si="185"/>
        <v>528.38298426617871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8.6808296426263123</v>
      </c>
      <c r="G463" s="384"/>
      <c r="H463" s="386"/>
      <c r="I463" s="154">
        <f t="shared" si="185"/>
        <v>8.6808296426263123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672.54930449774827</v>
      </c>
      <c r="G470" s="195">
        <f t="shared" si="187"/>
        <v>0</v>
      </c>
      <c r="H470" s="197">
        <f t="shared" si="187"/>
        <v>0</v>
      </c>
      <c r="I470" s="154">
        <f t="shared" si="187"/>
        <v>672.54930449774827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16031.253613511595</v>
      </c>
      <c r="G481" s="384"/>
      <c r="H481" s="386"/>
      <c r="I481" s="154">
        <f t="shared" si="191"/>
        <v>16031.253613511595</v>
      </c>
      <c r="J481" s="149"/>
      <c r="K481" s="169" t="s">
        <v>58</v>
      </c>
      <c r="L481" s="384"/>
      <c r="M481" s="385"/>
      <c r="N481" s="385"/>
      <c r="O481" s="386"/>
      <c r="P481" s="156">
        <v>9200.9863587950658</v>
      </c>
      <c r="Q481" s="384"/>
      <c r="R481" s="391"/>
      <c r="S481" s="158">
        <f t="shared" si="192"/>
        <v>9200.9863587950658</v>
      </c>
    </row>
    <row r="482" spans="1:19" ht="15">
      <c r="A482" s="159" t="s">
        <v>12</v>
      </c>
      <c r="B482" s="384"/>
      <c r="C482" s="385"/>
      <c r="D482" s="385"/>
      <c r="E482" s="386"/>
      <c r="F482" s="160">
        <v>3873.8771230076932</v>
      </c>
      <c r="G482" s="384"/>
      <c r="H482" s="386"/>
      <c r="I482" s="162">
        <f t="shared" si="191"/>
        <v>3873.8771230076932</v>
      </c>
      <c r="J482" s="149"/>
      <c r="K482" s="163" t="s">
        <v>12</v>
      </c>
      <c r="L482" s="384"/>
      <c r="M482" s="385"/>
      <c r="N482" s="385"/>
      <c r="O482" s="386"/>
      <c r="P482" s="164">
        <v>1550.4469173462728</v>
      </c>
      <c r="Q482" s="384"/>
      <c r="R482" s="391"/>
      <c r="S482" s="166">
        <f t="shared" si="192"/>
        <v>1550.4469173462728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7.9105222701182374</v>
      </c>
      <c r="G484" s="384"/>
      <c r="H484" s="386"/>
      <c r="I484" s="162">
        <f t="shared" si="191"/>
        <v>7.9105222701182374</v>
      </c>
      <c r="J484" s="149"/>
      <c r="K484" s="163" t="s">
        <v>17</v>
      </c>
      <c r="L484" s="384"/>
      <c r="M484" s="385"/>
      <c r="N484" s="385"/>
      <c r="O484" s="386"/>
      <c r="P484" s="164">
        <v>5.733534637112502</v>
      </c>
      <c r="Q484" s="384"/>
      <c r="R484" s="391"/>
      <c r="S484" s="166">
        <f t="shared" si="192"/>
        <v>5.733534637112502</v>
      </c>
    </row>
    <row r="485" spans="1:19" ht="15">
      <c r="A485" s="167" t="s">
        <v>139</v>
      </c>
      <c r="B485" s="384"/>
      <c r="C485" s="385"/>
      <c r="D485" s="385"/>
      <c r="E485" s="386"/>
      <c r="F485" s="156">
        <v>81.742890082191792</v>
      </c>
      <c r="G485" s="384"/>
      <c r="H485" s="386"/>
      <c r="I485" s="154">
        <f t="shared" si="191"/>
        <v>81.742890082191792</v>
      </c>
      <c r="J485" s="149"/>
      <c r="K485" s="169" t="s">
        <v>139</v>
      </c>
      <c r="L485" s="384"/>
      <c r="M485" s="385"/>
      <c r="N485" s="385"/>
      <c r="O485" s="386"/>
      <c r="P485" s="156">
        <v>70.500151184490235</v>
      </c>
      <c r="Q485" s="384"/>
      <c r="R485" s="391"/>
      <c r="S485" s="158">
        <f t="shared" si="192"/>
        <v>70.500151184490235</v>
      </c>
    </row>
    <row r="486" spans="1:19" ht="15">
      <c r="A486" s="159" t="s">
        <v>25</v>
      </c>
      <c r="B486" s="384"/>
      <c r="C486" s="385"/>
      <c r="D486" s="385"/>
      <c r="E486" s="386"/>
      <c r="F486" s="160">
        <v>426.79050685101475</v>
      </c>
      <c r="G486" s="384"/>
      <c r="H486" s="386"/>
      <c r="I486" s="162">
        <f t="shared" si="191"/>
        <v>426.79050685101475</v>
      </c>
      <c r="J486" s="149"/>
      <c r="K486" s="163" t="s">
        <v>25</v>
      </c>
      <c r="L486" s="384"/>
      <c r="M486" s="385"/>
      <c r="N486" s="385"/>
      <c r="O486" s="386"/>
      <c r="P486" s="164">
        <v>-1.4095211000979269E-14</v>
      </c>
      <c r="Q486" s="384"/>
      <c r="R486" s="391"/>
      <c r="S486" s="166">
        <f t="shared" si="192"/>
        <v>-1.4095211000979269E-14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1468.1904724305191</v>
      </c>
      <c r="G489" s="384"/>
      <c r="H489" s="386"/>
      <c r="I489" s="154">
        <f t="shared" si="191"/>
        <v>1468.1904724305191</v>
      </c>
      <c r="J489" s="149"/>
      <c r="K489" s="169" t="s">
        <v>22</v>
      </c>
      <c r="L489" s="384"/>
      <c r="M489" s="385"/>
      <c r="N489" s="385"/>
      <c r="O489" s="386"/>
      <c r="P489" s="156">
        <v>924.74116697034867</v>
      </c>
      <c r="Q489" s="384"/>
      <c r="R489" s="391"/>
      <c r="S489" s="158">
        <f t="shared" si="192"/>
        <v>924.74116697034867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21889.765128153133</v>
      </c>
      <c r="G496" s="195">
        <f t="shared" si="193"/>
        <v>0</v>
      </c>
      <c r="H496" s="197">
        <f t="shared" si="193"/>
        <v>0</v>
      </c>
      <c r="I496" s="154">
        <f t="shared" si="193"/>
        <v>21889.765128153133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11752.40812893329</v>
      </c>
      <c r="Q496" s="195">
        <f t="shared" si="194"/>
        <v>0</v>
      </c>
      <c r="R496" s="197">
        <f t="shared" si="194"/>
        <v>0</v>
      </c>
      <c r="S496" s="198">
        <f t="shared" si="194"/>
        <v>11752.40812893329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3.3186796846846849</v>
      </c>
      <c r="G533" s="384"/>
      <c r="H533" s="386"/>
      <c r="I533" s="154">
        <f t="shared" si="203"/>
        <v>3.3186796846846849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0.33421718741745804</v>
      </c>
      <c r="G534" s="384"/>
      <c r="H534" s="386"/>
      <c r="I534" s="162">
        <f t="shared" si="203"/>
        <v>0.33421718741745804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3.6528968721021431</v>
      </c>
      <c r="G548" s="195">
        <f t="shared" si="205"/>
        <v>0</v>
      </c>
      <c r="H548" s="197">
        <f t="shared" si="205"/>
        <v>0</v>
      </c>
      <c r="I548" s="154">
        <f t="shared" si="205"/>
        <v>3.6528968721021431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16.22226345238586</v>
      </c>
      <c r="G560" s="384"/>
      <c r="H560" s="386"/>
      <c r="I560" s="162">
        <f t="shared" si="209"/>
        <v>16.22226345238586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2141.4487441585179</v>
      </c>
      <c r="G561" s="384"/>
      <c r="H561" s="386"/>
      <c r="I561" s="154">
        <f t="shared" si="209"/>
        <v>2141.4487441585179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2157.6710076109039</v>
      </c>
      <c r="G574" s="195">
        <f t="shared" si="211"/>
        <v>0</v>
      </c>
      <c r="H574" s="197">
        <f t="shared" si="211"/>
        <v>0</v>
      </c>
      <c r="I574" s="154">
        <f t="shared" si="211"/>
        <v>2157.6710076109039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5.5118888426460996E-2</v>
      </c>
      <c r="Q579" s="152">
        <v>0</v>
      </c>
      <c r="R579" s="204">
        <v>0</v>
      </c>
      <c r="S579" s="205">
        <f>SUM(L579:R579)</f>
        <v>5.5118888426460996E-2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88.797375065965085</v>
      </c>
      <c r="C583" s="156">
        <v>10.75556420729033</v>
      </c>
      <c r="D583" s="156">
        <v>2.3191354082793345</v>
      </c>
      <c r="E583" s="156">
        <v>5.1723304705284585</v>
      </c>
      <c r="F583" s="375"/>
      <c r="G583" s="156">
        <v>0</v>
      </c>
      <c r="H583" s="168">
        <v>0</v>
      </c>
      <c r="I583" s="154">
        <f t="shared" si="215"/>
        <v>107.04440515206322</v>
      </c>
      <c r="J583" s="149"/>
      <c r="K583" s="169" t="s">
        <v>16</v>
      </c>
      <c r="L583" s="156">
        <v>88.797375065965085</v>
      </c>
      <c r="M583" s="156">
        <v>10.75556420729033</v>
      </c>
      <c r="N583" s="156">
        <v>2.3191354082793345</v>
      </c>
      <c r="O583" s="156">
        <v>5.1723304705284585</v>
      </c>
      <c r="P583" s="156">
        <v>0</v>
      </c>
      <c r="Q583" s="156">
        <v>0</v>
      </c>
      <c r="R583" s="157">
        <v>0</v>
      </c>
      <c r="S583" s="158">
        <f t="shared" si="216"/>
        <v>107.04440515206322</v>
      </c>
    </row>
    <row r="584" spans="1:19" ht="15">
      <c r="A584" s="159" t="s">
        <v>15</v>
      </c>
      <c r="B584" s="160">
        <v>318.98510202535169</v>
      </c>
      <c r="C584" s="160">
        <v>4.8408684377335645</v>
      </c>
      <c r="D584" s="160">
        <v>5.7238309687647888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329.54980143185003</v>
      </c>
      <c r="J584" s="149"/>
      <c r="K584" s="163" t="s">
        <v>15</v>
      </c>
      <c r="L584" s="164">
        <v>318.98510202535169</v>
      </c>
      <c r="M584" s="164">
        <v>4.8408684377335645</v>
      </c>
      <c r="N584" s="164">
        <v>5.7238309687647888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329.54980143185003</v>
      </c>
    </row>
    <row r="585" spans="1:19" ht="15">
      <c r="A585" s="167" t="s">
        <v>58</v>
      </c>
      <c r="B585" s="156">
        <v>0</v>
      </c>
      <c r="C585" s="156">
        <v>0</v>
      </c>
      <c r="D585" s="156">
        <v>0.31212565457672731</v>
      </c>
      <c r="E585" s="156">
        <v>145.60182823429722</v>
      </c>
      <c r="F585" s="375"/>
      <c r="G585" s="156">
        <v>0</v>
      </c>
      <c r="H585" s="168">
        <v>0</v>
      </c>
      <c r="I585" s="154">
        <f t="shared" si="215"/>
        <v>145.91395388887395</v>
      </c>
      <c r="J585" s="149"/>
      <c r="K585" s="169" t="s">
        <v>58</v>
      </c>
      <c r="L585" s="156">
        <v>0</v>
      </c>
      <c r="M585" s="156">
        <v>0</v>
      </c>
      <c r="N585" s="156">
        <v>0.31212565457672731</v>
      </c>
      <c r="O585" s="156">
        <v>145.60182823429722</v>
      </c>
      <c r="P585" s="156">
        <v>1033.0570088082225</v>
      </c>
      <c r="Q585" s="156">
        <v>0</v>
      </c>
      <c r="R585" s="157">
        <v>0</v>
      </c>
      <c r="S585" s="158">
        <f t="shared" si="216"/>
        <v>1178.9709626970964</v>
      </c>
    </row>
    <row r="586" spans="1:19" ht="15">
      <c r="A586" s="159" t="s">
        <v>12</v>
      </c>
      <c r="B586" s="160">
        <v>0</v>
      </c>
      <c r="C586" s="160">
        <v>0</v>
      </c>
      <c r="D586" s="160">
        <v>0.10651459582435732</v>
      </c>
      <c r="E586" s="160">
        <v>3.1142214580668113</v>
      </c>
      <c r="F586" s="375"/>
      <c r="G586" s="160">
        <v>0</v>
      </c>
      <c r="H586" s="161">
        <v>0</v>
      </c>
      <c r="I586" s="162">
        <f t="shared" si="215"/>
        <v>3.2207360538911685</v>
      </c>
      <c r="J586" s="149"/>
      <c r="K586" s="163" t="s">
        <v>12</v>
      </c>
      <c r="L586" s="164">
        <v>0</v>
      </c>
      <c r="M586" s="164">
        <v>0</v>
      </c>
      <c r="N586" s="164">
        <v>0.10651459582435732</v>
      </c>
      <c r="O586" s="164">
        <v>3.1142214580668113</v>
      </c>
      <c r="P586" s="164">
        <v>88.899835438578108</v>
      </c>
      <c r="Q586" s="164">
        <v>0</v>
      </c>
      <c r="R586" s="165">
        <v>0</v>
      </c>
      <c r="S586" s="166">
        <f t="shared" si="216"/>
        <v>92.120571492469281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2141.4487441585179</v>
      </c>
      <c r="Q587" s="156">
        <v>0</v>
      </c>
      <c r="R587" s="157">
        <v>0</v>
      </c>
      <c r="S587" s="158">
        <f t="shared" si="216"/>
        <v>2141.4487441585179</v>
      </c>
    </row>
    <row r="588" spans="1:19" ht="15">
      <c r="A588" s="159" t="s">
        <v>17</v>
      </c>
      <c r="B588" s="160">
        <v>6.4626175671290191</v>
      </c>
      <c r="C588" s="160">
        <v>3.5016366538108384E-2</v>
      </c>
      <c r="D588" s="160">
        <v>0.82021222096389546</v>
      </c>
      <c r="E588" s="160">
        <v>0.11180913289027058</v>
      </c>
      <c r="F588" s="375"/>
      <c r="G588" s="160">
        <v>0</v>
      </c>
      <c r="H588" s="161">
        <v>0</v>
      </c>
      <c r="I588" s="162">
        <f t="shared" si="215"/>
        <v>7.4296552875212933</v>
      </c>
      <c r="J588" s="149"/>
      <c r="K588" s="163" t="s">
        <v>17</v>
      </c>
      <c r="L588" s="164">
        <v>6.4626175671290191</v>
      </c>
      <c r="M588" s="164">
        <v>3.5016366538108384E-2</v>
      </c>
      <c r="N588" s="164">
        <v>0.82021222096389546</v>
      </c>
      <c r="O588" s="164">
        <v>0.11180913289027058</v>
      </c>
      <c r="P588" s="164">
        <v>0</v>
      </c>
      <c r="Q588" s="164">
        <v>0</v>
      </c>
      <c r="R588" s="165">
        <v>0</v>
      </c>
      <c r="S588" s="166">
        <f t="shared" si="216"/>
        <v>7.4296552875212933</v>
      </c>
    </row>
    <row r="589" spans="1:19" ht="15">
      <c r="A589" s="167" t="s">
        <v>139</v>
      </c>
      <c r="B589" s="156">
        <v>557.69475143270893</v>
      </c>
      <c r="C589" s="156">
        <v>87.885322103270951</v>
      </c>
      <c r="D589" s="156">
        <v>17.140379591450156</v>
      </c>
      <c r="E589" s="156">
        <v>13.496667882749479</v>
      </c>
      <c r="F589" s="375"/>
      <c r="G589" s="156">
        <v>0</v>
      </c>
      <c r="H589" s="168">
        <v>0</v>
      </c>
      <c r="I589" s="154">
        <f t="shared" si="215"/>
        <v>676.21712101017954</v>
      </c>
      <c r="J589" s="149"/>
      <c r="K589" s="169" t="s">
        <v>139</v>
      </c>
      <c r="L589" s="156">
        <v>557.69475143270893</v>
      </c>
      <c r="M589" s="156">
        <v>87.885322103270951</v>
      </c>
      <c r="N589" s="156">
        <v>17.140379591450156</v>
      </c>
      <c r="O589" s="156">
        <v>13.496667882749479</v>
      </c>
      <c r="P589" s="156">
        <v>0</v>
      </c>
      <c r="Q589" s="156">
        <v>0</v>
      </c>
      <c r="R589" s="157">
        <v>0</v>
      </c>
      <c r="S589" s="158">
        <f t="shared" si="216"/>
        <v>676.21712101017954</v>
      </c>
    </row>
    <row r="590" spans="1:19" ht="15">
      <c r="A590" s="159" t="s">
        <v>25</v>
      </c>
      <c r="B590" s="160">
        <v>361.03823371361921</v>
      </c>
      <c r="C590" s="160">
        <v>0</v>
      </c>
      <c r="D590" s="160">
        <v>796.28050191520697</v>
      </c>
      <c r="E590" s="160">
        <v>175.47108964689093</v>
      </c>
      <c r="F590" s="375"/>
      <c r="G590" s="160">
        <v>545.54237460127172</v>
      </c>
      <c r="H590" s="161">
        <v>0.14202270920515442</v>
      </c>
      <c r="I590" s="162">
        <f t="shared" si="215"/>
        <v>1878.4742225861939</v>
      </c>
      <c r="J590" s="149"/>
      <c r="K590" s="163" t="s">
        <v>25</v>
      </c>
      <c r="L590" s="164">
        <v>361.03823371361921</v>
      </c>
      <c r="M590" s="164">
        <v>0</v>
      </c>
      <c r="N590" s="164">
        <v>796.28050191520697</v>
      </c>
      <c r="O590" s="164">
        <v>175.47108964689093</v>
      </c>
      <c r="P590" s="164">
        <v>938.7101648062586</v>
      </c>
      <c r="Q590" s="164">
        <v>545.54237460127172</v>
      </c>
      <c r="R590" s="165">
        <v>0.14202270920515442</v>
      </c>
      <c r="S590" s="166">
        <f t="shared" si="216"/>
        <v>2817.1843873924527</v>
      </c>
    </row>
    <row r="591" spans="1:19" ht="15">
      <c r="A591" s="167" t="s">
        <v>24</v>
      </c>
      <c r="B591" s="156">
        <v>2013.0718688624877</v>
      </c>
      <c r="C591" s="156">
        <v>12.762516407455871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2025.8343852699436</v>
      </c>
      <c r="J591" s="149"/>
      <c r="K591" s="169" t="s">
        <v>24</v>
      </c>
      <c r="L591" s="156">
        <v>2013.0718688624877</v>
      </c>
      <c r="M591" s="156">
        <v>12.762516407455871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2025.8343852699436</v>
      </c>
    </row>
    <row r="592" spans="1:19" ht="15">
      <c r="A592" s="159" t="s">
        <v>60</v>
      </c>
      <c r="B592" s="160">
        <v>6.1950992049256106</v>
      </c>
      <c r="C592" s="160">
        <v>0</v>
      </c>
      <c r="D592" s="160">
        <v>1.101306206266409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7.2964054111920191</v>
      </c>
      <c r="J592" s="149"/>
      <c r="K592" s="163" t="s">
        <v>60</v>
      </c>
      <c r="L592" s="164">
        <v>6.1950992049256106</v>
      </c>
      <c r="M592" s="164">
        <v>0</v>
      </c>
      <c r="N592" s="164">
        <v>1.101306206266409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7.2964054111920191</v>
      </c>
    </row>
    <row r="593" spans="1:85" ht="15">
      <c r="A593" s="167" t="s">
        <v>22</v>
      </c>
      <c r="B593" s="156">
        <v>293.42667974924797</v>
      </c>
      <c r="C593" s="156">
        <v>0</v>
      </c>
      <c r="D593" s="156">
        <v>18.098328198935178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311.52500794818314</v>
      </c>
      <c r="J593" s="149"/>
      <c r="K593" s="169" t="s">
        <v>22</v>
      </c>
      <c r="L593" s="156">
        <v>293.42667974924797</v>
      </c>
      <c r="M593" s="156">
        <v>0</v>
      </c>
      <c r="N593" s="156">
        <v>18.098328198935178</v>
      </c>
      <c r="O593" s="156">
        <v>0</v>
      </c>
      <c r="P593" s="156">
        <v>68.950046590149256</v>
      </c>
      <c r="Q593" s="156">
        <v>0</v>
      </c>
      <c r="R593" s="157">
        <v>0</v>
      </c>
      <c r="S593" s="158">
        <f t="shared" si="216"/>
        <v>380.47505453833242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481.79557592564362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481.79557592564362</v>
      </c>
      <c r="J595" s="149"/>
      <c r="K595" s="171" t="s">
        <v>64</v>
      </c>
      <c r="L595" s="156">
        <v>481.79557592564362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481.79557592564362</v>
      </c>
    </row>
    <row r="596" spans="1:85">
      <c r="A596" s="172" t="s">
        <v>23</v>
      </c>
      <c r="B596" s="173">
        <v>481.79557592564362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481.79557592564362</v>
      </c>
      <c r="J596" s="149"/>
      <c r="K596" s="176" t="s">
        <v>23</v>
      </c>
      <c r="L596" s="177">
        <v>481.79557592564362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481.79557592564362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4127.4673035470787</v>
      </c>
      <c r="C600" s="195">
        <f t="shared" ref="C600:I600" si="217">SUM(C579:C595)</f>
        <v>116.27928752228883</v>
      </c>
      <c r="D600" s="195">
        <f t="shared" si="217"/>
        <v>841.90233476026776</v>
      </c>
      <c r="E600" s="195">
        <f t="shared" si="217"/>
        <v>342.96794682542316</v>
      </c>
      <c r="F600" s="195">
        <f t="shared" si="217"/>
        <v>0</v>
      </c>
      <c r="G600" s="195">
        <f t="shared" si="217"/>
        <v>545.54237460127172</v>
      </c>
      <c r="H600" s="197">
        <f t="shared" si="217"/>
        <v>0.14202270920515442</v>
      </c>
      <c r="I600" s="154">
        <f t="shared" si="217"/>
        <v>5974.3012699655355</v>
      </c>
      <c r="J600" s="149"/>
      <c r="K600" s="196" t="s">
        <v>26</v>
      </c>
      <c r="L600" s="195">
        <f>SUM(L579:L595)</f>
        <v>4127.4673035470787</v>
      </c>
      <c r="M600" s="195">
        <f t="shared" ref="M600:S600" si="218">SUM(M579:M595)</f>
        <v>116.27928752228883</v>
      </c>
      <c r="N600" s="195">
        <f t="shared" si="218"/>
        <v>841.90233476026776</v>
      </c>
      <c r="O600" s="195">
        <f t="shared" si="218"/>
        <v>342.96794682542316</v>
      </c>
      <c r="P600" s="195">
        <f t="shared" si="218"/>
        <v>4271.1209186901533</v>
      </c>
      <c r="Q600" s="195">
        <f t="shared" si="218"/>
        <v>545.54237460127172</v>
      </c>
      <c r="R600" s="197">
        <f t="shared" si="218"/>
        <v>0.14202270920515442</v>
      </c>
      <c r="S600" s="198">
        <f t="shared" si="218"/>
        <v>10245.42218865569</v>
      </c>
    </row>
    <row r="601" spans="1:85" s="26" customFormat="1" ht="15" thickBot="1">
      <c r="A601" s="45" t="s">
        <v>91</v>
      </c>
      <c r="B601" s="78">
        <f>IF($I600=0,"-",B600/$I600)</f>
        <v>0.69087029880749373</v>
      </c>
      <c r="C601" s="78">
        <f t="shared" ref="C601:H601" si="219">IF($I600=0,"-",C600/$I600)</f>
        <v>1.9463244698900095E-2</v>
      </c>
      <c r="D601" s="78">
        <f t="shared" si="219"/>
        <v>0.14092063602362065</v>
      </c>
      <c r="E601" s="78">
        <f t="shared" si="219"/>
        <v>5.7407206521307833E-2</v>
      </c>
      <c r="F601" s="78">
        <f t="shared" si="219"/>
        <v>0</v>
      </c>
      <c r="G601" s="78">
        <f t="shared" si="219"/>
        <v>9.1314841677614098E-2</v>
      </c>
      <c r="H601" s="79">
        <f t="shared" si="219"/>
        <v>2.3772271063587275E-5</v>
      </c>
      <c r="I601" s="80">
        <f>SUM(B601:H601)</f>
        <v>0.99999999999999978</v>
      </c>
      <c r="K601" s="55" t="s">
        <v>91</v>
      </c>
      <c r="L601" s="96">
        <f t="shared" ref="L601:R601" si="220">IF($S600=0,"-",L600/$S600)</f>
        <v>0.40285966039713267</v>
      </c>
      <c r="M601" s="96">
        <f t="shared" si="220"/>
        <v>1.1349389549904524E-2</v>
      </c>
      <c r="N601" s="96">
        <f t="shared" si="220"/>
        <v>8.2173513131793594E-2</v>
      </c>
      <c r="O601" s="96">
        <f t="shared" si="220"/>
        <v>3.3475238063413008E-2</v>
      </c>
      <c r="P601" s="96">
        <f t="shared" si="220"/>
        <v>0.41688090935084937</v>
      </c>
      <c r="Q601" s="96">
        <f t="shared" si="220"/>
        <v>5.3247427441821482E-2</v>
      </c>
      <c r="R601" s="97">
        <f t="shared" si="220"/>
        <v>1.3862065085264127E-5</v>
      </c>
      <c r="S601" s="98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2.5109978684677565</v>
      </c>
      <c r="C605" s="152">
        <v>0</v>
      </c>
      <c r="D605" s="152">
        <v>1.8280830221683837</v>
      </c>
      <c r="E605" s="152">
        <v>0</v>
      </c>
      <c r="F605" s="374"/>
      <c r="G605" s="152">
        <v>0</v>
      </c>
      <c r="H605" s="153">
        <v>0</v>
      </c>
      <c r="I605" s="154">
        <f>SUM(B605:H605)</f>
        <v>4.33908089063614</v>
      </c>
      <c r="J605" s="149"/>
      <c r="K605" s="203" t="s">
        <v>7</v>
      </c>
      <c r="L605" s="152">
        <v>2.5109978684677565</v>
      </c>
      <c r="M605" s="152">
        <v>0</v>
      </c>
      <c r="N605" s="152">
        <v>1.8280830221683837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4.33908089063614</v>
      </c>
      <c r="U605" s="104" t="s">
        <v>7</v>
      </c>
      <c r="V605" s="207">
        <v>2.5109978684677565</v>
      </c>
      <c r="W605" s="207">
        <v>1.8280830221683837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4.33908089063614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41.103952087167116</v>
      </c>
      <c r="C606" s="160">
        <v>0</v>
      </c>
      <c r="D606" s="160">
        <v>0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41.103952087167116</v>
      </c>
      <c r="J606" s="149"/>
      <c r="K606" s="163" t="s">
        <v>8</v>
      </c>
      <c r="L606" s="164">
        <v>41.103952087167116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41.103952087167116</v>
      </c>
      <c r="U606" s="109" t="s">
        <v>8</v>
      </c>
      <c r="V606" s="212">
        <v>41.103952087167116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41.103952087167116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1.4592247952827733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1.4592247952827733</v>
      </c>
      <c r="J607" s="149"/>
      <c r="K607" s="169" t="s">
        <v>10</v>
      </c>
      <c r="L607" s="156">
        <v>1.4592247952827733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1.4592247952827733</v>
      </c>
      <c r="U607" s="276" t="s">
        <v>10</v>
      </c>
      <c r="V607" s="207">
        <v>1.4592247952827733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1.4592247952827733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0</v>
      </c>
      <c r="U609" s="276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0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3092.2839041473826</v>
      </c>
      <c r="C610" s="160">
        <v>0</v>
      </c>
      <c r="D610" s="160">
        <v>367.78457720883972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3460.0684813562225</v>
      </c>
      <c r="J610" s="149"/>
      <c r="K610" s="163" t="s">
        <v>15</v>
      </c>
      <c r="L610" s="164">
        <v>3092.2839041473826</v>
      </c>
      <c r="M610" s="164">
        <v>0</v>
      </c>
      <c r="N610" s="164">
        <v>367.78457720883972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3460.0684813562225</v>
      </c>
      <c r="U610" s="109" t="s">
        <v>15</v>
      </c>
      <c r="V610" s="212">
        <v>3092.2839041473826</v>
      </c>
      <c r="W610" s="212">
        <v>367.78457720883972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3460.0684813562225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5093.7016854886888</v>
      </c>
      <c r="Q611" s="156">
        <v>0</v>
      </c>
      <c r="R611" s="157">
        <v>0</v>
      </c>
      <c r="S611" s="158">
        <f t="shared" si="222"/>
        <v>5093.7016854886888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5093.7016854886888</v>
      </c>
      <c r="AF611" s="210">
        <f t="shared" si="224"/>
        <v>5093.7016854886888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2233.1711339095418</v>
      </c>
      <c r="Q612" s="164">
        <v>0</v>
      </c>
      <c r="R612" s="165">
        <v>0</v>
      </c>
      <c r="S612" s="166">
        <f t="shared" si="222"/>
        <v>2233.1711339095418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2233.1711339095418</v>
      </c>
      <c r="AF612" s="214">
        <f t="shared" si="224"/>
        <v>2233.1711339095418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28.203249570762004</v>
      </c>
      <c r="C614" s="160">
        <v>0</v>
      </c>
      <c r="D614" s="160">
        <v>5.1754689858918805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33.378718556653887</v>
      </c>
      <c r="J614" s="149"/>
      <c r="K614" s="163" t="s">
        <v>17</v>
      </c>
      <c r="L614" s="164">
        <v>28.203249570762004</v>
      </c>
      <c r="M614" s="164">
        <v>0</v>
      </c>
      <c r="N614" s="164">
        <v>5.1754689858918805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33.378718556653887</v>
      </c>
      <c r="U614" s="109" t="s">
        <v>17</v>
      </c>
      <c r="V614" s="212">
        <v>28.203249570762004</v>
      </c>
      <c r="W614" s="212">
        <v>4.7809582805733157</v>
      </c>
      <c r="X614" s="212">
        <v>0.39451070531856491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33.378718556653887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2132.2418670499815</v>
      </c>
      <c r="C615" s="156">
        <v>0</v>
      </c>
      <c r="D615" s="156">
        <v>264.16982851435824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2396.4116955643399</v>
      </c>
      <c r="J615" s="149"/>
      <c r="K615" s="169" t="s">
        <v>139</v>
      </c>
      <c r="L615" s="156">
        <v>2132.2418670499815</v>
      </c>
      <c r="M615" s="156">
        <v>0</v>
      </c>
      <c r="N615" s="156">
        <v>264.16982851435824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2396.4116955643399</v>
      </c>
      <c r="U615" s="113" t="s">
        <v>139</v>
      </c>
      <c r="V615" s="207">
        <v>2132.2418670499815</v>
      </c>
      <c r="W615" s="207">
        <v>262.14941780274353</v>
      </c>
      <c r="X615" s="207">
        <v>2.0204107116147032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2396.4116955643399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1081.5795440732606</v>
      </c>
      <c r="C616" s="160">
        <v>0</v>
      </c>
      <c r="D616" s="160">
        <v>1226.6568118560597</v>
      </c>
      <c r="E616" s="160">
        <v>1617.261168729342</v>
      </c>
      <c r="F616" s="375"/>
      <c r="G616" s="160">
        <v>676.00434449205227</v>
      </c>
      <c r="H616" s="161">
        <v>0</v>
      </c>
      <c r="I616" s="162">
        <f t="shared" si="221"/>
        <v>4601.5018691507148</v>
      </c>
      <c r="J616" s="149"/>
      <c r="K616" s="163" t="s">
        <v>25</v>
      </c>
      <c r="L616" s="164">
        <v>1081.5795440732606</v>
      </c>
      <c r="M616" s="164">
        <v>0</v>
      </c>
      <c r="N616" s="164">
        <v>1226.6568118560597</v>
      </c>
      <c r="O616" s="164">
        <v>1617.261168729342</v>
      </c>
      <c r="P616" s="164">
        <v>0</v>
      </c>
      <c r="Q616" s="164">
        <v>676.00434449205227</v>
      </c>
      <c r="R616" s="165">
        <v>0</v>
      </c>
      <c r="S616" s="166">
        <f t="shared" si="222"/>
        <v>4601.5018691507148</v>
      </c>
      <c r="U616" s="109" t="s">
        <v>25</v>
      </c>
      <c r="V616" s="212">
        <v>1081.5795440732606</v>
      </c>
      <c r="W616" s="212">
        <v>799.83929138214046</v>
      </c>
      <c r="X616" s="212">
        <v>426.81752047391927</v>
      </c>
      <c r="Y616" s="212">
        <v>458.05979503132176</v>
      </c>
      <c r="Z616" s="212">
        <v>528.10486396490046</v>
      </c>
      <c r="AA616" s="212">
        <v>144.69300178355141</v>
      </c>
      <c r="AB616" s="212">
        <v>388.93508875682659</v>
      </c>
      <c r="AC616" s="212">
        <v>287.06925573522574</v>
      </c>
      <c r="AD616" s="212">
        <v>486.40350794956834</v>
      </c>
      <c r="AE616" s="212">
        <f t="shared" si="223"/>
        <v>0</v>
      </c>
      <c r="AF616" s="214">
        <f t="shared" si="224"/>
        <v>4601.5018691507148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2250.5512190935115</v>
      </c>
      <c r="C617" s="156">
        <v>0</v>
      </c>
      <c r="D617" s="156">
        <v>335.30264619723624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2585.8538652907478</v>
      </c>
      <c r="J617" s="149"/>
      <c r="K617" s="169" t="s">
        <v>24</v>
      </c>
      <c r="L617" s="156">
        <v>2250.5512190935115</v>
      </c>
      <c r="M617" s="156">
        <v>0</v>
      </c>
      <c r="N617" s="156">
        <v>335.30264619723624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2585.8538652907478</v>
      </c>
      <c r="U617" s="278" t="s">
        <v>24</v>
      </c>
      <c r="V617" s="207">
        <v>2250.5512190935115</v>
      </c>
      <c r="W617" s="207">
        <v>335.30264619723624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2585.8538652907478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3617.8941030911551</v>
      </c>
      <c r="C618" s="160">
        <v>0</v>
      </c>
      <c r="D618" s="160">
        <v>300.50023332614813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3918.3943364173033</v>
      </c>
      <c r="J618" s="149"/>
      <c r="K618" s="163" t="s">
        <v>60</v>
      </c>
      <c r="L618" s="164">
        <v>3617.8941030911551</v>
      </c>
      <c r="M618" s="164">
        <v>0</v>
      </c>
      <c r="N618" s="164">
        <v>300.50023332614813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3918.3943364173033</v>
      </c>
      <c r="U618" s="109" t="s">
        <v>60</v>
      </c>
      <c r="V618" s="212">
        <v>3617.8941030911551</v>
      </c>
      <c r="W618" s="212">
        <v>276.48610694675165</v>
      </c>
      <c r="X618" s="212">
        <v>24.014126379396487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3918.3943364173033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692.05946683788034</v>
      </c>
      <c r="C619" s="156">
        <v>0</v>
      </c>
      <c r="D619" s="156">
        <v>214.67120910725063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906.730675945131</v>
      </c>
      <c r="J619" s="149"/>
      <c r="K619" s="169" t="s">
        <v>22</v>
      </c>
      <c r="L619" s="156">
        <v>692.05946683788034</v>
      </c>
      <c r="M619" s="156">
        <v>0</v>
      </c>
      <c r="N619" s="156">
        <v>214.67120910725063</v>
      </c>
      <c r="O619" s="156">
        <v>0</v>
      </c>
      <c r="P619" s="156">
        <v>409.95396126811096</v>
      </c>
      <c r="Q619" s="156">
        <v>0</v>
      </c>
      <c r="R619" s="157">
        <v>0</v>
      </c>
      <c r="S619" s="158">
        <f t="shared" si="222"/>
        <v>1316.684637213242</v>
      </c>
      <c r="U619" s="278" t="s">
        <v>22</v>
      </c>
      <c r="V619" s="207">
        <v>692.05946683788034</v>
      </c>
      <c r="W619" s="207">
        <v>214.56491597130986</v>
      </c>
      <c r="X619" s="207">
        <v>0.10629313594078471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409.95396126811096</v>
      </c>
      <c r="AF619" s="210">
        <f t="shared" si="224"/>
        <v>1316.6846372132418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343.1366782778527</v>
      </c>
      <c r="C621" s="156">
        <v>0</v>
      </c>
      <c r="D621" s="156">
        <v>329.71402808998039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672.85070636783303</v>
      </c>
      <c r="J621" s="149"/>
      <c r="K621" s="171" t="s">
        <v>64</v>
      </c>
      <c r="L621" s="156">
        <v>343.1366782778527</v>
      </c>
      <c r="M621" s="156">
        <v>0</v>
      </c>
      <c r="N621" s="156">
        <v>329.71402808998039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672.85070636783303</v>
      </c>
      <c r="U621" s="279" t="s">
        <v>64</v>
      </c>
      <c r="V621" s="207">
        <v>343.1366782778527</v>
      </c>
      <c r="W621" s="207">
        <v>329.71402808998039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672.85070636783303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343.1366782778527</v>
      </c>
      <c r="C622" s="173">
        <v>0</v>
      </c>
      <c r="D622" s="173">
        <v>329.71402808998039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672.85070636783303</v>
      </c>
      <c r="J622" s="149"/>
      <c r="K622" s="176" t="s">
        <v>23</v>
      </c>
      <c r="L622" s="177">
        <v>343.1366782778527</v>
      </c>
      <c r="M622" s="177">
        <v>0</v>
      </c>
      <c r="N622" s="177">
        <v>329.71402808998039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672.85070636783303</v>
      </c>
      <c r="U622" s="280" t="s">
        <v>134</v>
      </c>
      <c r="V622" s="212">
        <v>343.1366782778527</v>
      </c>
      <c r="W622" s="212">
        <v>329.71402808998039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672.85070636783303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13283.024206892704</v>
      </c>
      <c r="C626" s="195">
        <f t="shared" ref="C626:I626" si="226">SUM(C605:C621)</f>
        <v>0</v>
      </c>
      <c r="D626" s="195">
        <f t="shared" si="226"/>
        <v>3045.802886307933</v>
      </c>
      <c r="E626" s="195">
        <f t="shared" si="226"/>
        <v>1617.261168729342</v>
      </c>
      <c r="F626" s="195">
        <f t="shared" si="226"/>
        <v>0</v>
      </c>
      <c r="G626" s="195">
        <f t="shared" si="226"/>
        <v>676.00434449205227</v>
      </c>
      <c r="H626" s="197">
        <f t="shared" si="226"/>
        <v>0</v>
      </c>
      <c r="I626" s="154">
        <f t="shared" si="226"/>
        <v>18622.092606422033</v>
      </c>
      <c r="J626" s="149"/>
      <c r="K626" s="196" t="s">
        <v>26</v>
      </c>
      <c r="L626" s="195">
        <f>SUM(L605:L621)</f>
        <v>13283.024206892704</v>
      </c>
      <c r="M626" s="195">
        <f t="shared" ref="M626:S626" si="227">SUM(M605:M621)</f>
        <v>0</v>
      </c>
      <c r="N626" s="195">
        <f t="shared" si="227"/>
        <v>3045.802886307933</v>
      </c>
      <c r="O626" s="195">
        <f t="shared" si="227"/>
        <v>1617.261168729342</v>
      </c>
      <c r="P626" s="195">
        <f t="shared" si="227"/>
        <v>7736.8267806663416</v>
      </c>
      <c r="Q626" s="195">
        <f t="shared" si="227"/>
        <v>676.00434449205227</v>
      </c>
      <c r="R626" s="197">
        <f t="shared" si="227"/>
        <v>0</v>
      </c>
      <c r="S626" s="198">
        <f t="shared" si="227"/>
        <v>26358.919387088376</v>
      </c>
      <c r="U626" s="224" t="s">
        <v>63</v>
      </c>
      <c r="V626" s="225">
        <f>SUM(V605:V621)</f>
        <v>13283.024206892704</v>
      </c>
      <c r="W626" s="225">
        <f t="shared" ref="W626:AE626" si="228">SUM(W605:W621)</f>
        <v>2592.4500249017433</v>
      </c>
      <c r="X626" s="225">
        <f t="shared" si="228"/>
        <v>453.35286140618985</v>
      </c>
      <c r="Y626" s="225">
        <f t="shared" si="228"/>
        <v>458.05979503132176</v>
      </c>
      <c r="Z626" s="225">
        <f t="shared" si="228"/>
        <v>528.10486396490046</v>
      </c>
      <c r="AA626" s="225">
        <f t="shared" si="228"/>
        <v>144.69300178355141</v>
      </c>
      <c r="AB626" s="225">
        <f t="shared" si="228"/>
        <v>388.93508875682659</v>
      </c>
      <c r="AC626" s="225">
        <f t="shared" si="228"/>
        <v>287.06925573522574</v>
      </c>
      <c r="AD626" s="225">
        <f t="shared" si="228"/>
        <v>486.40350794956834</v>
      </c>
      <c r="AE626" s="225">
        <f t="shared" si="228"/>
        <v>7736.8267806663416</v>
      </c>
      <c r="AF626" s="250">
        <f>SUM(AF605:AF621)</f>
        <v>26358.919387088376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0.71329385411346879</v>
      </c>
      <c r="C627" s="78">
        <f t="shared" ref="C627:H627" si="229">IF($I626=0,"-",C626/$I626)</f>
        <v>0</v>
      </c>
      <c r="D627" s="78">
        <f t="shared" si="229"/>
        <v>0.16355857264169948</v>
      </c>
      <c r="E627" s="78">
        <f t="shared" si="229"/>
        <v>8.6846371291892932E-2</v>
      </c>
      <c r="F627" s="78">
        <f t="shared" si="229"/>
        <v>0</v>
      </c>
      <c r="G627" s="78">
        <f t="shared" si="229"/>
        <v>3.6301201952938671E-2</v>
      </c>
      <c r="H627" s="79">
        <f t="shared" si="229"/>
        <v>0</v>
      </c>
      <c r="I627" s="80">
        <f>SUM(B627:H627)</f>
        <v>0.99999999999999989</v>
      </c>
      <c r="K627" s="55" t="s">
        <v>91</v>
      </c>
      <c r="L627" s="96">
        <f t="shared" ref="L627:R627" si="230">IF($S626=0,"-",L626/$S626)</f>
        <v>0.50392901210507313</v>
      </c>
      <c r="M627" s="96">
        <f t="shared" si="230"/>
        <v>0</v>
      </c>
      <c r="N627" s="96">
        <f t="shared" si="230"/>
        <v>0.11555112869307858</v>
      </c>
      <c r="O627" s="96">
        <f t="shared" si="230"/>
        <v>6.1355366848670566E-2</v>
      </c>
      <c r="P627" s="96">
        <f t="shared" si="230"/>
        <v>0.29351835965081863</v>
      </c>
      <c r="Q627" s="96">
        <f t="shared" si="230"/>
        <v>2.5646132702359017E-2</v>
      </c>
      <c r="R627" s="97">
        <f t="shared" si="230"/>
        <v>0</v>
      </c>
      <c r="S627" s="98">
        <f>SUM(L627:R627)</f>
        <v>1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1.1914449801953777E-2</v>
      </c>
      <c r="C631" s="152">
        <v>0</v>
      </c>
      <c r="D631" s="152">
        <v>1.7885872624433682E-2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2.9800322426387457E-2</v>
      </c>
      <c r="J631" s="149"/>
      <c r="K631" s="203" t="s">
        <v>7</v>
      </c>
      <c r="L631" s="152">
        <v>1.1914449801953777E-2</v>
      </c>
      <c r="M631" s="152">
        <v>0</v>
      </c>
      <c r="N631" s="152">
        <v>1.7885872624433682E-2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2.9800322426387457E-2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1.8116277868881212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1.8116277868881212</v>
      </c>
      <c r="J632" s="149"/>
      <c r="K632" s="163" t="s">
        <v>8</v>
      </c>
      <c r="L632" s="164">
        <v>1.8116277868881212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1.8116277868881212</v>
      </c>
    </row>
    <row r="633" spans="1:85" ht="15">
      <c r="A633" s="167" t="s">
        <v>10</v>
      </c>
      <c r="B633" s="156">
        <v>3.360184566372959E-2</v>
      </c>
      <c r="C633" s="156">
        <v>0</v>
      </c>
      <c r="D633" s="156">
        <v>1.0764167924170231E-4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3.3709487342971294E-2</v>
      </c>
      <c r="J633" s="149"/>
      <c r="K633" s="169" t="s">
        <v>10</v>
      </c>
      <c r="L633" s="156">
        <v>3.360184566372959E-2</v>
      </c>
      <c r="M633" s="156">
        <v>0</v>
      </c>
      <c r="N633" s="156">
        <v>1.0764167924170231E-4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3.3709487342971294E-2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34.57271653983279</v>
      </c>
      <c r="C635" s="156">
        <v>0.14942544782608508</v>
      </c>
      <c r="D635" s="156">
        <v>2.7858601579961704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37.508002145655041</v>
      </c>
      <c r="J635" s="149"/>
      <c r="K635" s="169" t="s">
        <v>16</v>
      </c>
      <c r="L635" s="156">
        <v>34.57271653983279</v>
      </c>
      <c r="M635" s="156">
        <v>0.14942544782608508</v>
      </c>
      <c r="N635" s="156">
        <v>2.7858601579961704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37.508002145655041</v>
      </c>
    </row>
    <row r="636" spans="1:85" ht="15">
      <c r="A636" s="159" t="s">
        <v>15</v>
      </c>
      <c r="B636" s="160">
        <v>3.2081767977287949</v>
      </c>
      <c r="C636" s="160">
        <v>7.2401512808825938E-2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3.2805783105376207</v>
      </c>
      <c r="J636" s="149"/>
      <c r="K636" s="163" t="s">
        <v>15</v>
      </c>
      <c r="L636" s="164">
        <v>3.2081767977287949</v>
      </c>
      <c r="M636" s="164">
        <v>7.2401512808825938E-2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3.2805783105376207</v>
      </c>
    </row>
    <row r="637" spans="1:85" ht="15">
      <c r="A637" s="167" t="s">
        <v>58</v>
      </c>
      <c r="B637" s="156">
        <v>0</v>
      </c>
      <c r="C637" s="156">
        <v>0.24024747763169149</v>
      </c>
      <c r="D637" s="156">
        <v>0</v>
      </c>
      <c r="E637" s="156">
        <v>11.660570063782938</v>
      </c>
      <c r="F637" s="156">
        <v>460.50832412183308</v>
      </c>
      <c r="G637" s="156">
        <v>0</v>
      </c>
      <c r="H637" s="168">
        <v>0</v>
      </c>
      <c r="I637" s="154">
        <f t="shared" si="231"/>
        <v>472.40914166324774</v>
      </c>
      <c r="J637" s="149"/>
      <c r="K637" s="169" t="s">
        <v>58</v>
      </c>
      <c r="L637" s="156">
        <v>0</v>
      </c>
      <c r="M637" s="156">
        <v>0.24024747763169149</v>
      </c>
      <c r="N637" s="156">
        <v>0</v>
      </c>
      <c r="O637" s="156">
        <v>11.660570063782938</v>
      </c>
      <c r="P637" s="156">
        <v>460.50832412183308</v>
      </c>
      <c r="Q637" s="156">
        <v>0</v>
      </c>
      <c r="R637" s="157">
        <v>0</v>
      </c>
      <c r="S637" s="158">
        <f t="shared" si="232"/>
        <v>472.40914166324774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12.45779787413786</v>
      </c>
      <c r="F638" s="160">
        <v>0</v>
      </c>
      <c r="G638" s="160">
        <v>0</v>
      </c>
      <c r="H638" s="161">
        <v>0</v>
      </c>
      <c r="I638" s="162">
        <f t="shared" si="231"/>
        <v>12.45779787413786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12.45779787413786</v>
      </c>
      <c r="P638" s="164">
        <v>0</v>
      </c>
      <c r="Q638" s="164">
        <v>0</v>
      </c>
      <c r="R638" s="165">
        <v>0</v>
      </c>
      <c r="S638" s="166">
        <f t="shared" si="232"/>
        <v>12.45779787413786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3.3020047951538856</v>
      </c>
      <c r="C640" s="160">
        <v>0</v>
      </c>
      <c r="D640" s="160">
        <v>1.5985770621000487E-2</v>
      </c>
      <c r="E640" s="160">
        <v>9.7268829993323536E-2</v>
      </c>
      <c r="F640" s="160">
        <v>0</v>
      </c>
      <c r="G640" s="160">
        <v>0</v>
      </c>
      <c r="H640" s="161">
        <v>0</v>
      </c>
      <c r="I640" s="162">
        <f t="shared" si="231"/>
        <v>3.4152593957682096</v>
      </c>
      <c r="J640" s="149"/>
      <c r="K640" s="163" t="s">
        <v>17</v>
      </c>
      <c r="L640" s="164">
        <v>3.3020047951538856</v>
      </c>
      <c r="M640" s="164">
        <v>0</v>
      </c>
      <c r="N640" s="164">
        <v>1.5985770621000487E-2</v>
      </c>
      <c r="O640" s="164">
        <v>9.7268829993323536E-2</v>
      </c>
      <c r="P640" s="164">
        <v>0</v>
      </c>
      <c r="Q640" s="164">
        <v>0</v>
      </c>
      <c r="R640" s="165">
        <v>0</v>
      </c>
      <c r="S640" s="166">
        <f t="shared" si="232"/>
        <v>3.4152593957682096</v>
      </c>
    </row>
    <row r="641" spans="1:70" ht="15">
      <c r="A641" s="167" t="s">
        <v>139</v>
      </c>
      <c r="B641" s="156">
        <v>22.280913373111069</v>
      </c>
      <c r="C641" s="156">
        <v>0</v>
      </c>
      <c r="D641" s="156">
        <v>5.7586432541393453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28.039556627250413</v>
      </c>
      <c r="J641" s="149"/>
      <c r="K641" s="169" t="s">
        <v>139</v>
      </c>
      <c r="L641" s="156">
        <v>22.280913373111069</v>
      </c>
      <c r="M641" s="156">
        <v>0</v>
      </c>
      <c r="N641" s="156">
        <v>5.7586432541393453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28.039556627250413</v>
      </c>
    </row>
    <row r="642" spans="1:70" ht="15">
      <c r="A642" s="159" t="s">
        <v>25</v>
      </c>
      <c r="B642" s="160">
        <v>80.882085125693138</v>
      </c>
      <c r="C642" s="160">
        <v>0.10509199132139992</v>
      </c>
      <c r="D642" s="160">
        <v>1.6729894118014181</v>
      </c>
      <c r="E642" s="160">
        <v>134.40069916081438</v>
      </c>
      <c r="F642" s="160">
        <v>0</v>
      </c>
      <c r="G642" s="160">
        <v>45.322637832826196</v>
      </c>
      <c r="H642" s="161">
        <v>0.63587620888419816</v>
      </c>
      <c r="I642" s="162">
        <f t="shared" si="231"/>
        <v>263.01937973134079</v>
      </c>
      <c r="J642" s="149"/>
      <c r="K642" s="163" t="s">
        <v>25</v>
      </c>
      <c r="L642" s="164">
        <v>80.882085125693138</v>
      </c>
      <c r="M642" s="164">
        <v>0.10509199132139992</v>
      </c>
      <c r="N642" s="164">
        <v>1.6729894118014181</v>
      </c>
      <c r="O642" s="164">
        <v>134.40069916081438</v>
      </c>
      <c r="P642" s="164">
        <v>0</v>
      </c>
      <c r="Q642" s="164">
        <v>45.322637832826196</v>
      </c>
      <c r="R642" s="165">
        <v>0.63587620888419816</v>
      </c>
      <c r="S642" s="166">
        <f t="shared" si="232"/>
        <v>263.01937973134079</v>
      </c>
    </row>
    <row r="643" spans="1:70" ht="15">
      <c r="A643" s="167" t="s">
        <v>24</v>
      </c>
      <c r="B643" s="156">
        <v>36.554002401682816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36.554002401682816</v>
      </c>
      <c r="J643" s="149"/>
      <c r="K643" s="169" t="s">
        <v>24</v>
      </c>
      <c r="L643" s="156">
        <v>36.554002401682816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36.554002401682816</v>
      </c>
    </row>
    <row r="644" spans="1:70" ht="15">
      <c r="A644" s="159" t="s">
        <v>60</v>
      </c>
      <c r="B644" s="160">
        <v>152.97799467348872</v>
      </c>
      <c r="C644" s="160">
        <v>6.9293839557832948</v>
      </c>
      <c r="D644" s="160">
        <v>87.106832327327709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247.01421095659973</v>
      </c>
      <c r="J644" s="149"/>
      <c r="K644" s="163" t="s">
        <v>60</v>
      </c>
      <c r="L644" s="164">
        <v>152.97799467348872</v>
      </c>
      <c r="M644" s="164">
        <v>6.9293839557832948</v>
      </c>
      <c r="N644" s="164">
        <v>87.106832327327709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247.01421095659973</v>
      </c>
    </row>
    <row r="645" spans="1:70" ht="15">
      <c r="A645" s="167" t="s">
        <v>22</v>
      </c>
      <c r="B645" s="156">
        <v>148.39286809613944</v>
      </c>
      <c r="C645" s="156">
        <v>0</v>
      </c>
      <c r="D645" s="156">
        <v>0</v>
      </c>
      <c r="E645" s="156">
        <v>0.88937512985915901</v>
      </c>
      <c r="F645" s="156">
        <v>35.90743397182343</v>
      </c>
      <c r="G645" s="156">
        <v>0</v>
      </c>
      <c r="H645" s="168">
        <v>0</v>
      </c>
      <c r="I645" s="154">
        <f t="shared" si="231"/>
        <v>185.18967719782202</v>
      </c>
      <c r="J645" s="149"/>
      <c r="K645" s="169" t="s">
        <v>22</v>
      </c>
      <c r="L645" s="156">
        <v>148.39286809613944</v>
      </c>
      <c r="M645" s="156">
        <v>0</v>
      </c>
      <c r="N645" s="156">
        <v>0</v>
      </c>
      <c r="O645" s="156">
        <v>0.88937512985915901</v>
      </c>
      <c r="P645" s="156">
        <v>35.90743397182343</v>
      </c>
      <c r="Q645" s="156">
        <v>0</v>
      </c>
      <c r="R645" s="157">
        <v>0</v>
      </c>
      <c r="S645" s="158">
        <f t="shared" si="232"/>
        <v>185.18967719782202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9.0853604466954394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9.0853604466954394</v>
      </c>
      <c r="J647" s="149"/>
      <c r="K647" s="171" t="s">
        <v>64</v>
      </c>
      <c r="L647" s="156">
        <v>9.0853604466954394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9.0853604466954394</v>
      </c>
    </row>
    <row r="648" spans="1:70">
      <c r="A648" s="172" t="s">
        <v>23</v>
      </c>
      <c r="B648" s="173">
        <v>9.0853604466954394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9.0853604466954394</v>
      </c>
      <c r="J648" s="149"/>
      <c r="K648" s="176" t="s">
        <v>23</v>
      </c>
      <c r="L648" s="177">
        <v>9.0853604466954394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9.0853604466954394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493.11326633187997</v>
      </c>
      <c r="C652" s="195">
        <f t="shared" ref="C652:I652" si="233">SUM(C631:C647)</f>
        <v>7.4965503853712976</v>
      </c>
      <c r="D652" s="195">
        <f t="shared" si="233"/>
        <v>97.358304436189314</v>
      </c>
      <c r="E652" s="195">
        <f t="shared" si="233"/>
        <v>159.50571105858768</v>
      </c>
      <c r="F652" s="195">
        <f t="shared" si="233"/>
        <v>496.41575809365651</v>
      </c>
      <c r="G652" s="195">
        <f t="shared" si="233"/>
        <v>45.322637832826196</v>
      </c>
      <c r="H652" s="197">
        <f t="shared" si="233"/>
        <v>0.63587620888419816</v>
      </c>
      <c r="I652" s="154">
        <f t="shared" si="233"/>
        <v>1299.8481043473951</v>
      </c>
      <c r="J652" s="149"/>
      <c r="K652" s="196" t="s">
        <v>26</v>
      </c>
      <c r="L652" s="195">
        <f>SUM(L631:L647)</f>
        <v>493.11326633187997</v>
      </c>
      <c r="M652" s="195">
        <f t="shared" ref="M652:S652" si="234">SUM(M631:M647)</f>
        <v>7.4965503853712976</v>
      </c>
      <c r="N652" s="195">
        <f t="shared" si="234"/>
        <v>97.358304436189314</v>
      </c>
      <c r="O652" s="195">
        <f t="shared" si="234"/>
        <v>159.50571105858768</v>
      </c>
      <c r="P652" s="195">
        <f t="shared" si="234"/>
        <v>496.41575809365651</v>
      </c>
      <c r="Q652" s="195">
        <f t="shared" si="234"/>
        <v>45.322637832826196</v>
      </c>
      <c r="R652" s="197">
        <f t="shared" si="234"/>
        <v>0.63587620888419816</v>
      </c>
      <c r="S652" s="198">
        <f t="shared" si="234"/>
        <v>1299.8481043473951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0.37936222292638849</v>
      </c>
      <c r="C653" s="78">
        <f t="shared" ref="C653:H653" si="235">IF($I652=0,"-",C652/$I652)</f>
        <v>5.7672510813369495E-3</v>
      </c>
      <c r="D653" s="78">
        <f t="shared" si="235"/>
        <v>7.4899754910262586E-2</v>
      </c>
      <c r="E653" s="78">
        <f t="shared" si="235"/>
        <v>0.12271103871684262</v>
      </c>
      <c r="F653" s="78">
        <f t="shared" si="235"/>
        <v>0.38190289806429978</v>
      </c>
      <c r="G653" s="78">
        <f t="shared" si="235"/>
        <v>3.4867641596924119E-2</v>
      </c>
      <c r="H653" s="79">
        <f t="shared" si="235"/>
        <v>4.8919270394554883E-4</v>
      </c>
      <c r="I653" s="80">
        <f>SUM(B653:H653)</f>
        <v>1.0000000000000002</v>
      </c>
      <c r="K653" s="55" t="s">
        <v>91</v>
      </c>
      <c r="L653" s="96">
        <f t="shared" ref="L653:R653" si="236">IF($S652=0,"-",L652/$S652)</f>
        <v>0.37936222292638849</v>
      </c>
      <c r="M653" s="96">
        <f t="shared" si="236"/>
        <v>5.7672510813369495E-3</v>
      </c>
      <c r="N653" s="96">
        <f t="shared" si="236"/>
        <v>7.4899754910262586E-2</v>
      </c>
      <c r="O653" s="96">
        <f t="shared" si="236"/>
        <v>0.12271103871684262</v>
      </c>
      <c r="P653" s="96">
        <f t="shared" si="236"/>
        <v>0.38190289806429978</v>
      </c>
      <c r="Q653" s="96">
        <f t="shared" si="236"/>
        <v>3.4867641596924119E-2</v>
      </c>
      <c r="R653" s="97">
        <f t="shared" si="236"/>
        <v>4.8919270394554883E-4</v>
      </c>
      <c r="S653" s="98">
        <f>SUM(L653:R653)</f>
        <v>1.0000000000000002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O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146</v>
      </c>
      <c r="B1" s="340"/>
      <c r="C1" s="340"/>
      <c r="D1" s="340"/>
      <c r="E1" s="340"/>
      <c r="F1" s="340"/>
      <c r="G1" s="340"/>
      <c r="H1" s="340"/>
      <c r="I1" s="341"/>
      <c r="K1" s="348" t="s">
        <v>147</v>
      </c>
      <c r="L1" s="349"/>
      <c r="M1" s="349"/>
      <c r="N1" s="349"/>
      <c r="O1" s="349"/>
      <c r="P1" s="349"/>
      <c r="Q1" s="349"/>
      <c r="R1" s="349"/>
      <c r="S1" s="350"/>
      <c r="U1" s="357" t="s">
        <v>148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2.6651132747345518</v>
      </c>
      <c r="C7" s="57">
        <f t="shared" ref="C7:E7" si="0">C33+C85</f>
        <v>0</v>
      </c>
      <c r="D7" s="57">
        <f t="shared" si="0"/>
        <v>1.0064912318735149</v>
      </c>
      <c r="E7" s="57">
        <f t="shared" si="0"/>
        <v>0</v>
      </c>
      <c r="F7" s="152">
        <f>F59+F85</f>
        <v>6.3063939296226681E-2</v>
      </c>
      <c r="G7" s="57">
        <f t="shared" ref="G7:H22" si="1">G33+G85</f>
        <v>0</v>
      </c>
      <c r="H7" s="57">
        <f t="shared" si="1"/>
        <v>0</v>
      </c>
      <c r="I7" s="154">
        <f>SUM(B7:H7)</f>
        <v>3.7346684459042936</v>
      </c>
      <c r="J7" s="149"/>
      <c r="K7" s="155" t="s">
        <v>7</v>
      </c>
      <c r="L7" s="57">
        <f>L33+L85</f>
        <v>2.6651132747345518</v>
      </c>
      <c r="M7" s="57">
        <f t="shared" ref="M7:O7" si="2">M33+M85</f>
        <v>0</v>
      </c>
      <c r="N7" s="57">
        <f t="shared" si="2"/>
        <v>1.0064912318735149</v>
      </c>
      <c r="O7" s="57">
        <f t="shared" si="2"/>
        <v>0</v>
      </c>
      <c r="P7" s="63">
        <f>P59+P85+P33</f>
        <v>6.3063939296226681E-2</v>
      </c>
      <c r="Q7" s="57">
        <f t="shared" ref="Q7:R22" si="3">Q33+Q85</f>
        <v>0</v>
      </c>
      <c r="R7" s="57">
        <f t="shared" si="3"/>
        <v>0</v>
      </c>
      <c r="S7" s="158">
        <f>SUM(L7:R7)</f>
        <v>3.7346684459042936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45.138225901346601</v>
      </c>
      <c r="C8" s="60">
        <f t="shared" si="4"/>
        <v>0</v>
      </c>
      <c r="D8" s="60">
        <f t="shared" si="4"/>
        <v>395.7588348078051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440.89706070915167</v>
      </c>
      <c r="J8" s="149"/>
      <c r="K8" s="163" t="s">
        <v>8</v>
      </c>
      <c r="L8" s="85">
        <f t="shared" ref="L8:O23" si="7">L34+L86</f>
        <v>45.138225901346601</v>
      </c>
      <c r="M8" s="85">
        <f t="shared" si="7"/>
        <v>0</v>
      </c>
      <c r="N8" s="85">
        <f t="shared" si="7"/>
        <v>395.7588348078051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440.89706070915167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1.4531365984929421</v>
      </c>
      <c r="C9" s="63">
        <f t="shared" si="4"/>
        <v>0</v>
      </c>
      <c r="D9" s="63">
        <f t="shared" si="4"/>
        <v>1.0112711281541179E-2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1.4632493097744832</v>
      </c>
      <c r="J9" s="149"/>
      <c r="K9" s="155" t="s">
        <v>10</v>
      </c>
      <c r="L9" s="63">
        <f t="shared" si="7"/>
        <v>1.4531365984929421</v>
      </c>
      <c r="M9" s="63">
        <f t="shared" si="7"/>
        <v>0</v>
      </c>
      <c r="N9" s="63">
        <f t="shared" si="7"/>
        <v>1.0112711281541179E-2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1.4632493097744832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0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0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0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304.43523075751142</v>
      </c>
      <c r="C11" s="63">
        <f t="shared" si="4"/>
        <v>49.550635102739022</v>
      </c>
      <c r="D11" s="63">
        <f t="shared" si="4"/>
        <v>118.12988241328863</v>
      </c>
      <c r="E11" s="63">
        <f t="shared" si="4"/>
        <v>2.5334063190262297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474.64915459256531</v>
      </c>
      <c r="J11" s="149"/>
      <c r="K11" s="155" t="s">
        <v>16</v>
      </c>
      <c r="L11" s="63">
        <f t="shared" si="7"/>
        <v>304.43523075751142</v>
      </c>
      <c r="M11" s="63">
        <f t="shared" si="7"/>
        <v>49.550635102739022</v>
      </c>
      <c r="N11" s="63">
        <f t="shared" si="7"/>
        <v>118.12988241328863</v>
      </c>
      <c r="O11" s="63">
        <f t="shared" si="7"/>
        <v>2.5334063190262297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474.64915459256531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3562.3447711764416</v>
      </c>
      <c r="C12" s="60">
        <f t="shared" si="4"/>
        <v>7.4897495528450051</v>
      </c>
      <c r="D12" s="60">
        <f t="shared" si="4"/>
        <v>392.7589202501693</v>
      </c>
      <c r="E12" s="60">
        <f t="shared" si="4"/>
        <v>0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3962.5934409794559</v>
      </c>
      <c r="J12" s="149"/>
      <c r="K12" s="163" t="s">
        <v>15</v>
      </c>
      <c r="L12" s="85">
        <f t="shared" si="7"/>
        <v>3562.3447711764416</v>
      </c>
      <c r="M12" s="85">
        <f t="shared" si="7"/>
        <v>7.4897495528450051</v>
      </c>
      <c r="N12" s="85">
        <f t="shared" si="7"/>
        <v>392.7589202501693</v>
      </c>
      <c r="O12" s="85">
        <f t="shared" si="7"/>
        <v>0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3962.5934409794559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0.23860360473505363</v>
      </c>
      <c r="D13" s="63">
        <f t="shared" si="4"/>
        <v>0.29361268774243054</v>
      </c>
      <c r="E13" s="63">
        <f t="shared" si="4"/>
        <v>660.68258588026777</v>
      </c>
      <c r="F13" s="156">
        <f t="shared" si="5"/>
        <v>15778.305669152202</v>
      </c>
      <c r="G13" s="63">
        <f t="shared" si="1"/>
        <v>0</v>
      </c>
      <c r="H13" s="63">
        <f t="shared" si="1"/>
        <v>0</v>
      </c>
      <c r="I13" s="154">
        <f t="shared" si="6"/>
        <v>16439.520471324948</v>
      </c>
      <c r="J13" s="149"/>
      <c r="K13" s="169" t="s">
        <v>58</v>
      </c>
      <c r="L13" s="63">
        <f t="shared" si="7"/>
        <v>0</v>
      </c>
      <c r="M13" s="63">
        <f t="shared" si="7"/>
        <v>0.23860360473505363</v>
      </c>
      <c r="N13" s="63">
        <f t="shared" si="7"/>
        <v>0.29361268774243054</v>
      </c>
      <c r="O13" s="63">
        <f t="shared" si="7"/>
        <v>660.68258588026777</v>
      </c>
      <c r="P13" s="63">
        <f t="shared" si="8"/>
        <v>15778.3056691522</v>
      </c>
      <c r="Q13" s="63">
        <f t="shared" si="3"/>
        <v>0</v>
      </c>
      <c r="R13" s="63">
        <f t="shared" si="3"/>
        <v>0</v>
      </c>
      <c r="S13" s="158">
        <f t="shared" si="9"/>
        <v>16439.520471324944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0</v>
      </c>
      <c r="D14" s="60">
        <f t="shared" si="4"/>
        <v>0.14616016797163928</v>
      </c>
      <c r="E14" s="60">
        <f t="shared" si="4"/>
        <v>24.859116861248605</v>
      </c>
      <c r="F14" s="160">
        <f t="shared" si="5"/>
        <v>3907.3193313474958</v>
      </c>
      <c r="G14" s="60">
        <f t="shared" si="1"/>
        <v>0</v>
      </c>
      <c r="H14" s="60">
        <f t="shared" si="1"/>
        <v>0</v>
      </c>
      <c r="I14" s="162">
        <f t="shared" si="6"/>
        <v>3932.3246083767162</v>
      </c>
      <c r="J14" s="149"/>
      <c r="K14" s="163" t="s">
        <v>12</v>
      </c>
      <c r="L14" s="85">
        <f t="shared" si="7"/>
        <v>0</v>
      </c>
      <c r="M14" s="85">
        <f t="shared" si="7"/>
        <v>0</v>
      </c>
      <c r="N14" s="85">
        <f t="shared" si="7"/>
        <v>0.14616016797163928</v>
      </c>
      <c r="O14" s="85">
        <f t="shared" si="7"/>
        <v>24.859116861248605</v>
      </c>
      <c r="P14" s="85">
        <f t="shared" si="8"/>
        <v>3907.3193313474958</v>
      </c>
      <c r="Q14" s="85">
        <f t="shared" si="3"/>
        <v>0</v>
      </c>
      <c r="R14" s="85">
        <f t="shared" si="3"/>
        <v>0</v>
      </c>
      <c r="S14" s="166">
        <f t="shared" si="9"/>
        <v>3932.3246083767162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2139.4971500136112</v>
      </c>
      <c r="G15" s="63">
        <f t="shared" si="1"/>
        <v>0</v>
      </c>
      <c r="H15" s="63">
        <f t="shared" si="1"/>
        <v>0</v>
      </c>
      <c r="I15" s="154">
        <f t="shared" si="6"/>
        <v>2139.4971500136112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0</v>
      </c>
      <c r="O15" s="63">
        <f t="shared" si="7"/>
        <v>0</v>
      </c>
      <c r="P15" s="63">
        <f t="shared" si="8"/>
        <v>2139.4971500136112</v>
      </c>
      <c r="Q15" s="63">
        <f t="shared" si="3"/>
        <v>0</v>
      </c>
      <c r="R15" s="63">
        <f t="shared" si="3"/>
        <v>0</v>
      </c>
      <c r="S15" s="158">
        <f t="shared" si="9"/>
        <v>2139.4971500136112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46.841527128458068</v>
      </c>
      <c r="C16" s="60">
        <f t="shared" si="4"/>
        <v>0.25295366730904728</v>
      </c>
      <c r="D16" s="60">
        <f t="shared" si="4"/>
        <v>39.5992004303992</v>
      </c>
      <c r="E16" s="60">
        <f t="shared" si="4"/>
        <v>11.556701935497191</v>
      </c>
      <c r="F16" s="160">
        <f t="shared" si="5"/>
        <v>6.5612329938439267</v>
      </c>
      <c r="G16" s="60">
        <f t="shared" si="1"/>
        <v>0</v>
      </c>
      <c r="H16" s="60">
        <f t="shared" si="1"/>
        <v>0</v>
      </c>
      <c r="I16" s="162">
        <f t="shared" si="6"/>
        <v>104.81161615550744</v>
      </c>
      <c r="J16" s="149"/>
      <c r="K16" s="163" t="s">
        <v>17</v>
      </c>
      <c r="L16" s="85">
        <f t="shared" si="7"/>
        <v>46.841527128458068</v>
      </c>
      <c r="M16" s="85">
        <f t="shared" si="7"/>
        <v>0.25295366730904728</v>
      </c>
      <c r="N16" s="85">
        <f t="shared" si="7"/>
        <v>39.5992004303992</v>
      </c>
      <c r="O16" s="85">
        <f t="shared" si="7"/>
        <v>11.556701935497191</v>
      </c>
      <c r="P16" s="85">
        <f t="shared" si="8"/>
        <v>6.5612329938439267</v>
      </c>
      <c r="Q16" s="85">
        <f t="shared" si="3"/>
        <v>0</v>
      </c>
      <c r="R16" s="85">
        <f t="shared" si="3"/>
        <v>0</v>
      </c>
      <c r="S16" s="166">
        <f t="shared" si="9"/>
        <v>104.81161615550744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3305.6821083826776</v>
      </c>
      <c r="C17" s="63">
        <f t="shared" si="4"/>
        <v>881.68000266513343</v>
      </c>
      <c r="D17" s="63">
        <f t="shared" si="4"/>
        <v>1302.7114164351046</v>
      </c>
      <c r="E17" s="63">
        <f t="shared" si="4"/>
        <v>43.596138847222527</v>
      </c>
      <c r="F17" s="156">
        <f t="shared" si="5"/>
        <v>84.893845983779883</v>
      </c>
      <c r="G17" s="63">
        <f t="shared" si="1"/>
        <v>0.19560328085171938</v>
      </c>
      <c r="H17" s="63">
        <f t="shared" si="1"/>
        <v>0</v>
      </c>
      <c r="I17" s="154">
        <f t="shared" si="6"/>
        <v>5618.7591155947694</v>
      </c>
      <c r="J17" s="149"/>
      <c r="K17" s="169" t="s">
        <v>139</v>
      </c>
      <c r="L17" s="63">
        <f t="shared" si="7"/>
        <v>3305.6821083826776</v>
      </c>
      <c r="M17" s="63">
        <f t="shared" si="7"/>
        <v>881.68000266513343</v>
      </c>
      <c r="N17" s="63">
        <f t="shared" si="7"/>
        <v>1302.7114164351046</v>
      </c>
      <c r="O17" s="63">
        <f t="shared" si="7"/>
        <v>43.596138847222527</v>
      </c>
      <c r="P17" s="63">
        <f t="shared" si="8"/>
        <v>84.893845983779883</v>
      </c>
      <c r="Q17" s="63">
        <f t="shared" si="3"/>
        <v>0.19560328085171938</v>
      </c>
      <c r="R17" s="63">
        <f t="shared" si="3"/>
        <v>0</v>
      </c>
      <c r="S17" s="158">
        <f t="shared" si="9"/>
        <v>5618.7591155947694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1783.6070378849661</v>
      </c>
      <c r="C18" s="60">
        <f t="shared" si="4"/>
        <v>223.95513241983343</v>
      </c>
      <c r="D18" s="60">
        <f t="shared" si="4"/>
        <v>2551.0915031607742</v>
      </c>
      <c r="E18" s="60">
        <f t="shared" si="4"/>
        <v>5650.8777882830791</v>
      </c>
      <c r="F18" s="160">
        <f t="shared" si="5"/>
        <v>936.37821174690225</v>
      </c>
      <c r="G18" s="60">
        <f t="shared" si="1"/>
        <v>1729.1910918738777</v>
      </c>
      <c r="H18" s="60">
        <f t="shared" si="1"/>
        <v>23.540753767234268</v>
      </c>
      <c r="I18" s="162">
        <f t="shared" si="6"/>
        <v>12898.641519136667</v>
      </c>
      <c r="J18" s="149"/>
      <c r="K18" s="163" t="s">
        <v>25</v>
      </c>
      <c r="L18" s="85">
        <f t="shared" si="7"/>
        <v>1783.6070378849661</v>
      </c>
      <c r="M18" s="85">
        <f t="shared" si="7"/>
        <v>223.95513241983343</v>
      </c>
      <c r="N18" s="85">
        <f t="shared" si="7"/>
        <v>2551.0915031607742</v>
      </c>
      <c r="O18" s="85">
        <f t="shared" si="7"/>
        <v>5650.8777882830791</v>
      </c>
      <c r="P18" s="85">
        <f t="shared" si="8"/>
        <v>936.37821174690225</v>
      </c>
      <c r="Q18" s="85">
        <f t="shared" si="3"/>
        <v>1729.1910918738777</v>
      </c>
      <c r="R18" s="85">
        <f t="shared" si="3"/>
        <v>23.540753767234268</v>
      </c>
      <c r="S18" s="166">
        <f t="shared" si="9"/>
        <v>12898.641519136667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4173.547732310536</v>
      </c>
      <c r="C19" s="63">
        <f t="shared" si="4"/>
        <v>28.416496604356631</v>
      </c>
      <c r="D19" s="63">
        <f t="shared" si="4"/>
        <v>596.04465460972665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4798.0088835246188</v>
      </c>
      <c r="J19" s="149"/>
      <c r="K19" s="169" t="s">
        <v>24</v>
      </c>
      <c r="L19" s="63">
        <f t="shared" si="7"/>
        <v>4173.547732310536</v>
      </c>
      <c r="M19" s="63">
        <f t="shared" si="7"/>
        <v>28.416496604356631</v>
      </c>
      <c r="N19" s="63">
        <f t="shared" si="7"/>
        <v>596.04465460972665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4798.0088835246188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3678.3791945952148</v>
      </c>
      <c r="C20" s="60">
        <f t="shared" si="4"/>
        <v>6.7553560484695092</v>
      </c>
      <c r="D20" s="60">
        <f t="shared" si="4"/>
        <v>369.02693296133623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4054.1614836050203</v>
      </c>
      <c r="J20" s="149"/>
      <c r="K20" s="163" t="s">
        <v>60</v>
      </c>
      <c r="L20" s="85">
        <f t="shared" si="7"/>
        <v>3678.3791945952148</v>
      </c>
      <c r="M20" s="85">
        <f t="shared" si="7"/>
        <v>6.7553560484695092</v>
      </c>
      <c r="N20" s="85">
        <f t="shared" si="7"/>
        <v>369.02693296133623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4054.1614836050203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1556.0924749517844</v>
      </c>
      <c r="C21" s="63">
        <f t="shared" si="4"/>
        <v>3444.3075794332894</v>
      </c>
      <c r="D21" s="63">
        <f t="shared" si="4"/>
        <v>2573.7522813654982</v>
      </c>
      <c r="E21" s="63">
        <f t="shared" si="4"/>
        <v>26.042190886898165</v>
      </c>
      <c r="F21" s="156">
        <f t="shared" si="5"/>
        <v>1802.8710448205384</v>
      </c>
      <c r="G21" s="63">
        <f t="shared" si="1"/>
        <v>0</v>
      </c>
      <c r="H21" s="63">
        <f t="shared" si="1"/>
        <v>0</v>
      </c>
      <c r="I21" s="154">
        <f t="shared" si="6"/>
        <v>9403.0655714580098</v>
      </c>
      <c r="J21" s="149"/>
      <c r="K21" s="169" t="s">
        <v>22</v>
      </c>
      <c r="L21" s="63">
        <f t="shared" si="7"/>
        <v>1556.0924749517844</v>
      </c>
      <c r="M21" s="63">
        <f t="shared" si="7"/>
        <v>3444.3075794332894</v>
      </c>
      <c r="N21" s="63">
        <f t="shared" si="7"/>
        <v>2573.7522813654982</v>
      </c>
      <c r="O21" s="63">
        <f t="shared" si="7"/>
        <v>26.042190886898165</v>
      </c>
      <c r="P21" s="63">
        <f t="shared" si="8"/>
        <v>1802.8710448205384</v>
      </c>
      <c r="Q21" s="63">
        <f t="shared" si="3"/>
        <v>0</v>
      </c>
      <c r="R21" s="63">
        <f t="shared" si="3"/>
        <v>0</v>
      </c>
      <c r="S21" s="158">
        <f t="shared" si="9"/>
        <v>9403.0655714580098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18.118133746162272</v>
      </c>
      <c r="C22" s="60">
        <f t="shared" si="4"/>
        <v>3.9689106493760869E-4</v>
      </c>
      <c r="D22" s="60">
        <f t="shared" si="4"/>
        <v>640.94097596835627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659.05950660558346</v>
      </c>
      <c r="J22" s="149"/>
      <c r="K22" s="163" t="s">
        <v>21</v>
      </c>
      <c r="L22" s="85">
        <f t="shared" si="7"/>
        <v>18.118133746162272</v>
      </c>
      <c r="M22" s="85">
        <f t="shared" si="7"/>
        <v>3.9689106493760869E-4</v>
      </c>
      <c r="N22" s="85">
        <f t="shared" si="7"/>
        <v>640.94097596835627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659.05950660558346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810.42058152674281</v>
      </c>
      <c r="C23" s="63">
        <f t="shared" si="4"/>
        <v>0</v>
      </c>
      <c r="D23" s="63">
        <f t="shared" si="4"/>
        <v>312.66588185855784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1123.0864633853007</v>
      </c>
      <c r="J23" s="149"/>
      <c r="K23" s="171" t="s">
        <v>64</v>
      </c>
      <c r="L23" s="63">
        <f t="shared" si="7"/>
        <v>810.42058152674281</v>
      </c>
      <c r="M23" s="63">
        <f t="shared" si="7"/>
        <v>0</v>
      </c>
      <c r="N23" s="63">
        <f t="shared" si="7"/>
        <v>312.66588185855784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1123.0864633853007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810.42058152674281</v>
      </c>
      <c r="C24" s="65">
        <f t="shared" si="13"/>
        <v>0</v>
      </c>
      <c r="D24" s="65">
        <f t="shared" si="13"/>
        <v>312.66588185855784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1123.0864633853007</v>
      </c>
      <c r="J24" s="149"/>
      <c r="K24" s="176" t="s">
        <v>23</v>
      </c>
      <c r="L24" s="88">
        <f t="shared" ref="L24:O27" si="14">L50+L102</f>
        <v>810.42058152674281</v>
      </c>
      <c r="M24" s="88">
        <f t="shared" si="14"/>
        <v>0</v>
      </c>
      <c r="N24" s="88">
        <f t="shared" si="14"/>
        <v>312.66588185855784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1123.0864633853007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19288.725268235066</v>
      </c>
      <c r="C28" s="195">
        <f t="shared" ref="C28:I28" si="15">SUM(C7:C23)</f>
        <v>4642.6469059897754</v>
      </c>
      <c r="D28" s="195">
        <f t="shared" si="15"/>
        <v>9293.9368610598867</v>
      </c>
      <c r="E28" s="195">
        <f t="shared" si="15"/>
        <v>6420.1479290132402</v>
      </c>
      <c r="F28" s="195">
        <f t="shared" si="15"/>
        <v>24655.889549997672</v>
      </c>
      <c r="G28" s="195">
        <f t="shared" si="15"/>
        <v>1729.3866951547293</v>
      </c>
      <c r="H28" s="195">
        <f t="shared" si="15"/>
        <v>23.540753767234268</v>
      </c>
      <c r="I28" s="195">
        <f t="shared" si="15"/>
        <v>66054.273963217609</v>
      </c>
      <c r="J28" s="237"/>
      <c r="K28" s="196" t="s">
        <v>26</v>
      </c>
      <c r="L28" s="195">
        <f>SUM(L7:L23)</f>
        <v>19288.725268235066</v>
      </c>
      <c r="M28" s="195">
        <f t="shared" ref="M28:S28" si="16">SUM(M7:M23)</f>
        <v>4642.6469059897754</v>
      </c>
      <c r="N28" s="195">
        <f t="shared" si="16"/>
        <v>9293.9368610598867</v>
      </c>
      <c r="O28" s="195">
        <f t="shared" si="16"/>
        <v>6420.1479290132402</v>
      </c>
      <c r="P28" s="195">
        <f t="shared" si="16"/>
        <v>24655.889549997672</v>
      </c>
      <c r="Q28" s="195">
        <f t="shared" si="16"/>
        <v>1729.3866951547293</v>
      </c>
      <c r="R28" s="195">
        <f t="shared" si="16"/>
        <v>23.540753767234268</v>
      </c>
      <c r="S28" s="195">
        <f t="shared" si="16"/>
        <v>66054.273963217609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0.29201328106302421</v>
      </c>
      <c r="C29" s="76">
        <f t="shared" ref="C29:H29" si="17">IF($I28=0,"-",C28/$I28)</f>
        <v>7.0285337002947576E-2</v>
      </c>
      <c r="D29" s="76">
        <f t="shared" si="17"/>
        <v>0.14070152169464803</v>
      </c>
      <c r="E29" s="76">
        <f t="shared" si="17"/>
        <v>9.7195041952747918E-2</v>
      </c>
      <c r="F29" s="76">
        <f t="shared" si="17"/>
        <v>0.37326713429213271</v>
      </c>
      <c r="G29" s="76">
        <f t="shared" si="17"/>
        <v>2.6181298974200216E-2</v>
      </c>
      <c r="H29" s="76">
        <f t="shared" si="17"/>
        <v>3.5638502029926121E-4</v>
      </c>
      <c r="I29" s="77">
        <f>SUM(B29:H29)</f>
        <v>0.99999999999999989</v>
      </c>
      <c r="K29" s="55" t="s">
        <v>91</v>
      </c>
      <c r="L29" s="96">
        <f>IF($I28=0,"-",L28/$I28)</f>
        <v>0.29201328106302421</v>
      </c>
      <c r="M29" s="96">
        <f t="shared" ref="M29:R29" si="18">IF($I28=0,"-",M28/$I28)</f>
        <v>7.0285337002947576E-2</v>
      </c>
      <c r="N29" s="96">
        <f t="shared" si="18"/>
        <v>0.14070152169464803</v>
      </c>
      <c r="O29" s="96">
        <f t="shared" si="18"/>
        <v>9.7195041952747918E-2</v>
      </c>
      <c r="P29" s="96">
        <f t="shared" si="18"/>
        <v>0.37326713429213271</v>
      </c>
      <c r="Q29" s="96">
        <f t="shared" si="18"/>
        <v>2.6181298974200216E-2</v>
      </c>
      <c r="R29" s="97">
        <f t="shared" si="18"/>
        <v>3.5638502029926121E-4</v>
      </c>
      <c r="S29" s="98">
        <f>SUM(L29:R29)</f>
        <v>0.99999999999999989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1.5410095884014039E-2</v>
      </c>
      <c r="C33" s="57">
        <f t="shared" ref="C33:E33" si="19">C111+C137+C163+C189+C215+C241+C267+C293+C319+C345+C371+C397+C423</f>
        <v>0</v>
      </c>
      <c r="D33" s="57">
        <f t="shared" si="19"/>
        <v>0</v>
      </c>
      <c r="E33" s="57">
        <f t="shared" si="19"/>
        <v>0</v>
      </c>
      <c r="F33" s="374">
        <v>0</v>
      </c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1.5410095884014039E-2</v>
      </c>
      <c r="J33" s="149"/>
      <c r="K33" s="203" t="s">
        <v>7</v>
      </c>
      <c r="L33" s="57">
        <f t="shared" ref="L33:R48" si="21">L111+L137+L163+L189+L215+L241+L267+L293+L319+L345+L371+L397+L423</f>
        <v>1.5410095884014039E-2</v>
      </c>
      <c r="M33" s="57">
        <f t="shared" si="21"/>
        <v>0</v>
      </c>
      <c r="N33" s="57">
        <f t="shared" si="21"/>
        <v>0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1.5410095884014039E-2</v>
      </c>
      <c r="T33" s="149"/>
      <c r="U33" s="206" t="s">
        <v>7</v>
      </c>
      <c r="V33" s="105">
        <f t="shared" ref="V33:AH48" si="22">V111+V137+V163+V189+V215+V241+V267+V293+V319+V345+V371+V397+V423</f>
        <v>1.5410095884014039E-2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0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1.5410095884014039E-2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393.93888292039003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393.93888292039003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393.93888292039003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393.93888292039003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393.93888292039003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393.93888292039003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1.0007931490412732E-2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1.0007931490412732E-2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1.0007931490412732E-2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1.0007931490412732E-2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1.0007931490412732E-2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1.0007931490412732E-2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0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0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0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0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0</v>
      </c>
      <c r="AA36" s="110">
        <f t="shared" si="22"/>
        <v>0</v>
      </c>
      <c r="AB36" s="110">
        <f t="shared" si="22"/>
        <v>0</v>
      </c>
      <c r="AC36" s="111">
        <f t="shared" si="22"/>
        <v>0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0</v>
      </c>
      <c r="AH36" s="110">
        <f t="shared" si="22"/>
        <v>0</v>
      </c>
      <c r="AI36" s="214">
        <f t="shared" si="26"/>
        <v>0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233.82766999807092</v>
      </c>
      <c r="C37" s="63">
        <f t="shared" si="23"/>
        <v>44.16537102232099</v>
      </c>
      <c r="D37" s="63">
        <f t="shared" si="23"/>
        <v>114.80908115718182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392.80212217757372</v>
      </c>
      <c r="J37" s="149"/>
      <c r="K37" s="169" t="s">
        <v>16</v>
      </c>
      <c r="L37" s="63">
        <f t="shared" si="21"/>
        <v>233.82766999807092</v>
      </c>
      <c r="M37" s="63">
        <f t="shared" si="21"/>
        <v>44.16537102232099</v>
      </c>
      <c r="N37" s="63">
        <f t="shared" si="21"/>
        <v>114.80908115718182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392.80212217757372</v>
      </c>
      <c r="T37" s="149"/>
      <c r="U37" s="215" t="s">
        <v>16</v>
      </c>
      <c r="V37" s="105">
        <f t="shared" si="22"/>
        <v>232.918392218077</v>
      </c>
      <c r="W37" s="105">
        <f t="shared" si="22"/>
        <v>0</v>
      </c>
      <c r="X37" s="105">
        <f t="shared" si="22"/>
        <v>0</v>
      </c>
      <c r="Y37" s="105">
        <f t="shared" si="22"/>
        <v>44.16537102232099</v>
      </c>
      <c r="Z37" s="105">
        <f t="shared" si="22"/>
        <v>113.95633704886114</v>
      </c>
      <c r="AA37" s="105">
        <f t="shared" si="22"/>
        <v>0</v>
      </c>
      <c r="AB37" s="105">
        <f t="shared" si="22"/>
        <v>0</v>
      </c>
      <c r="AC37" s="106">
        <f t="shared" si="22"/>
        <v>1.7620218883145866</v>
      </c>
      <c r="AD37" s="105">
        <f t="shared" si="22"/>
        <v>0.90927777999390469</v>
      </c>
      <c r="AE37" s="105">
        <f t="shared" si="22"/>
        <v>0</v>
      </c>
      <c r="AF37" s="105">
        <f t="shared" si="22"/>
        <v>0</v>
      </c>
      <c r="AG37" s="105">
        <f t="shared" si="22"/>
        <v>0.85274410832068182</v>
      </c>
      <c r="AH37" s="105">
        <f t="shared" si="22"/>
        <v>0</v>
      </c>
      <c r="AI37" s="210">
        <f t="shared" si="26"/>
        <v>392.80212217757372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5.8611722440541865</v>
      </c>
      <c r="C38" s="60">
        <f t="shared" si="23"/>
        <v>0.64066887502626579</v>
      </c>
      <c r="D38" s="60">
        <f t="shared" si="23"/>
        <v>7.3988428897832383</v>
      </c>
      <c r="E38" s="60">
        <f t="shared" si="23"/>
        <v>0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13.90068400886369</v>
      </c>
      <c r="J38" s="149"/>
      <c r="K38" s="163" t="s">
        <v>15</v>
      </c>
      <c r="L38" s="85">
        <f t="shared" si="21"/>
        <v>5.8611722440541865</v>
      </c>
      <c r="M38" s="85">
        <f t="shared" si="21"/>
        <v>0.64066887502626579</v>
      </c>
      <c r="N38" s="85">
        <f t="shared" si="21"/>
        <v>7.3988428897832383</v>
      </c>
      <c r="O38" s="85">
        <f t="shared" si="21"/>
        <v>0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13.90068400886369</v>
      </c>
      <c r="T38" s="149"/>
      <c r="U38" s="211" t="s">
        <v>57</v>
      </c>
      <c r="V38" s="110">
        <f t="shared" si="22"/>
        <v>5.8350841375637099</v>
      </c>
      <c r="W38" s="110">
        <f t="shared" si="22"/>
        <v>0</v>
      </c>
      <c r="X38" s="110">
        <f t="shared" si="22"/>
        <v>0</v>
      </c>
      <c r="Y38" s="110">
        <f t="shared" si="22"/>
        <v>0.64066887502626579</v>
      </c>
      <c r="Z38" s="110">
        <f t="shared" si="22"/>
        <v>7.3988428897832383</v>
      </c>
      <c r="AA38" s="110">
        <f t="shared" si="22"/>
        <v>0</v>
      </c>
      <c r="AB38" s="110">
        <f t="shared" si="22"/>
        <v>0</v>
      </c>
      <c r="AC38" s="111">
        <f t="shared" si="22"/>
        <v>2.6088106490476118E-2</v>
      </c>
      <c r="AD38" s="110">
        <f t="shared" si="22"/>
        <v>2.6088106490476118E-2</v>
      </c>
      <c r="AE38" s="110">
        <f t="shared" si="22"/>
        <v>0</v>
      </c>
      <c r="AF38" s="110">
        <f t="shared" si="22"/>
        <v>0</v>
      </c>
      <c r="AG38" s="110">
        <f t="shared" si="22"/>
        <v>0</v>
      </c>
      <c r="AH38" s="110">
        <f t="shared" si="22"/>
        <v>0</v>
      </c>
      <c r="AI38" s="214">
        <f t="shared" si="26"/>
        <v>13.90068400886369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0</v>
      </c>
      <c r="E39" s="63">
        <f t="shared" si="23"/>
        <v>512.13598898267821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512.13598898267821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0</v>
      </c>
      <c r="O39" s="63">
        <f t="shared" si="21"/>
        <v>512.13598898267821</v>
      </c>
      <c r="P39" s="63">
        <f t="shared" si="21"/>
        <v>934.02220133695334</v>
      </c>
      <c r="Q39" s="63">
        <f t="shared" si="21"/>
        <v>0</v>
      </c>
      <c r="R39" s="63">
        <f t="shared" si="21"/>
        <v>0</v>
      </c>
      <c r="S39" s="158">
        <f t="shared" si="25"/>
        <v>1446.1581903196316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458.9857194173166</v>
      </c>
      <c r="AB39" s="105">
        <f t="shared" si="22"/>
        <v>934.02220133695334</v>
      </c>
      <c r="AC39" s="106">
        <f t="shared" si="22"/>
        <v>53.150269565361661</v>
      </c>
      <c r="AD39" s="105">
        <f t="shared" si="22"/>
        <v>0</v>
      </c>
      <c r="AE39" s="105">
        <f t="shared" si="22"/>
        <v>0</v>
      </c>
      <c r="AF39" s="105">
        <f t="shared" si="22"/>
        <v>0</v>
      </c>
      <c r="AG39" s="105">
        <f t="shared" si="22"/>
        <v>0</v>
      </c>
      <c r="AH39" s="105">
        <f t="shared" si="22"/>
        <v>53.150269565361661</v>
      </c>
      <c r="AI39" s="210">
        <f t="shared" si="26"/>
        <v>1446.1581903196316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0</v>
      </c>
      <c r="D40" s="60">
        <f t="shared" si="23"/>
        <v>0</v>
      </c>
      <c r="E40" s="60">
        <f t="shared" si="23"/>
        <v>4.4292643883810925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4.4292643883810925</v>
      </c>
      <c r="J40" s="149"/>
      <c r="K40" s="163" t="s">
        <v>12</v>
      </c>
      <c r="L40" s="85">
        <f t="shared" si="21"/>
        <v>0</v>
      </c>
      <c r="M40" s="85">
        <f t="shared" si="21"/>
        <v>0</v>
      </c>
      <c r="N40" s="85">
        <f t="shared" si="21"/>
        <v>0</v>
      </c>
      <c r="O40" s="85">
        <f t="shared" si="21"/>
        <v>4.4292643883810925</v>
      </c>
      <c r="P40" s="85">
        <f t="shared" si="21"/>
        <v>16.385176750149224</v>
      </c>
      <c r="Q40" s="85">
        <f t="shared" si="21"/>
        <v>0</v>
      </c>
      <c r="R40" s="85">
        <f t="shared" si="21"/>
        <v>0</v>
      </c>
      <c r="S40" s="166">
        <f t="shared" si="25"/>
        <v>20.814441138530317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0</v>
      </c>
      <c r="Z40" s="110">
        <f t="shared" si="22"/>
        <v>0</v>
      </c>
      <c r="AA40" s="110">
        <f t="shared" si="22"/>
        <v>0.51544610339721042</v>
      </c>
      <c r="AB40" s="110">
        <f t="shared" si="22"/>
        <v>16.385176750149224</v>
      </c>
      <c r="AC40" s="111">
        <f t="shared" si="22"/>
        <v>3.9138182849838814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3.9138182849838814</v>
      </c>
      <c r="AI40" s="214">
        <f t="shared" si="26"/>
        <v>20.814441138530317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0</v>
      </c>
      <c r="E41" s="63">
        <f t="shared" si="23"/>
        <v>0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0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0</v>
      </c>
      <c r="O41" s="63">
        <f t="shared" si="21"/>
        <v>0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0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0</v>
      </c>
      <c r="AA41" s="105">
        <f t="shared" si="22"/>
        <v>0</v>
      </c>
      <c r="AB41" s="105">
        <f t="shared" si="22"/>
        <v>0</v>
      </c>
      <c r="AC41" s="106">
        <f t="shared" si="22"/>
        <v>0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0</v>
      </c>
      <c r="AI41" s="210">
        <f t="shared" si="26"/>
        <v>0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7.2379398737703191</v>
      </c>
      <c r="C42" s="60">
        <f t="shared" si="23"/>
        <v>0.20728650735949833</v>
      </c>
      <c r="D42" s="60">
        <f t="shared" si="23"/>
        <v>33.567619507516362</v>
      </c>
      <c r="E42" s="60">
        <f t="shared" si="23"/>
        <v>11.315098599681221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52.327944488327404</v>
      </c>
      <c r="J42" s="149"/>
      <c r="K42" s="163" t="s">
        <v>17</v>
      </c>
      <c r="L42" s="85">
        <f t="shared" si="21"/>
        <v>7.2379398737703191</v>
      </c>
      <c r="M42" s="85">
        <f t="shared" si="21"/>
        <v>0.20728650735949833</v>
      </c>
      <c r="N42" s="85">
        <f t="shared" si="21"/>
        <v>33.567619507516362</v>
      </c>
      <c r="O42" s="85">
        <f t="shared" si="21"/>
        <v>11.315098599681221</v>
      </c>
      <c r="P42" s="85">
        <f t="shared" si="21"/>
        <v>0</v>
      </c>
      <c r="Q42" s="85">
        <f t="shared" si="21"/>
        <v>0</v>
      </c>
      <c r="R42" s="85">
        <f t="shared" si="21"/>
        <v>0</v>
      </c>
      <c r="S42" s="166">
        <f t="shared" si="25"/>
        <v>52.327944488327404</v>
      </c>
      <c r="T42" s="149"/>
      <c r="U42" s="211" t="s">
        <v>17</v>
      </c>
      <c r="V42" s="110">
        <f t="shared" si="22"/>
        <v>7.2379398737703191</v>
      </c>
      <c r="W42" s="110">
        <f t="shared" si="22"/>
        <v>0</v>
      </c>
      <c r="X42" s="110">
        <f t="shared" si="22"/>
        <v>0</v>
      </c>
      <c r="Y42" s="110">
        <f t="shared" si="22"/>
        <v>0.20728650735949833</v>
      </c>
      <c r="Z42" s="110">
        <f t="shared" si="22"/>
        <v>33.567619507516362</v>
      </c>
      <c r="AA42" s="110">
        <f t="shared" si="22"/>
        <v>10.454831147264169</v>
      </c>
      <c r="AB42" s="110">
        <f t="shared" si="22"/>
        <v>0</v>
      </c>
      <c r="AC42" s="111">
        <f t="shared" si="22"/>
        <v>0.86026745241705049</v>
      </c>
      <c r="AD42" s="110">
        <f t="shared" si="22"/>
        <v>0</v>
      </c>
      <c r="AE42" s="110">
        <f t="shared" si="22"/>
        <v>0</v>
      </c>
      <c r="AF42" s="110">
        <f t="shared" si="22"/>
        <v>0</v>
      </c>
      <c r="AG42" s="110">
        <f t="shared" si="22"/>
        <v>0</v>
      </c>
      <c r="AH42" s="110">
        <f t="shared" si="22"/>
        <v>0.86026745241705049</v>
      </c>
      <c r="AI42" s="214">
        <f t="shared" si="26"/>
        <v>52.327944488327404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844.23245244404052</v>
      </c>
      <c r="C43" s="63">
        <f t="shared" si="23"/>
        <v>799.47256602736718</v>
      </c>
      <c r="D43" s="63">
        <f t="shared" si="23"/>
        <v>1027.5927946189192</v>
      </c>
      <c r="E43" s="63">
        <f t="shared" si="23"/>
        <v>30.971431521369666</v>
      </c>
      <c r="F43" s="375">
        <v>0</v>
      </c>
      <c r="G43" s="63">
        <f t="shared" si="20"/>
        <v>0.19560328085171938</v>
      </c>
      <c r="H43" s="63">
        <f t="shared" si="20"/>
        <v>0</v>
      </c>
      <c r="I43" s="154">
        <f t="shared" si="24"/>
        <v>2702.4648478925478</v>
      </c>
      <c r="J43" s="149"/>
      <c r="K43" s="169" t="s">
        <v>139</v>
      </c>
      <c r="L43" s="63">
        <f t="shared" si="21"/>
        <v>844.23245244404052</v>
      </c>
      <c r="M43" s="63">
        <f t="shared" si="21"/>
        <v>799.47256602736718</v>
      </c>
      <c r="N43" s="63">
        <f t="shared" si="21"/>
        <v>1027.5927946189192</v>
      </c>
      <c r="O43" s="63">
        <f t="shared" si="21"/>
        <v>30.971431521369666</v>
      </c>
      <c r="P43" s="63">
        <f t="shared" si="21"/>
        <v>6.1221045396012954</v>
      </c>
      <c r="Q43" s="63">
        <f t="shared" si="21"/>
        <v>0.19560328085171938</v>
      </c>
      <c r="R43" s="63">
        <f t="shared" si="21"/>
        <v>0</v>
      </c>
      <c r="S43" s="158">
        <f t="shared" si="25"/>
        <v>2708.5869524321492</v>
      </c>
      <c r="T43" s="149"/>
      <c r="U43" s="215" t="s">
        <v>139</v>
      </c>
      <c r="V43" s="105">
        <f t="shared" si="22"/>
        <v>836.86021834575649</v>
      </c>
      <c r="W43" s="105">
        <f t="shared" si="22"/>
        <v>5.8329465645111807</v>
      </c>
      <c r="X43" s="105">
        <f t="shared" si="22"/>
        <v>0.19560328085171938</v>
      </c>
      <c r="Y43" s="105">
        <f t="shared" si="22"/>
        <v>799.47256602736718</v>
      </c>
      <c r="Z43" s="105">
        <f t="shared" si="22"/>
        <v>958.07758370424017</v>
      </c>
      <c r="AA43" s="105">
        <f t="shared" si="22"/>
        <v>18.31269018049424</v>
      </c>
      <c r="AB43" s="105">
        <f t="shared" si="22"/>
        <v>6.1221045396012954</v>
      </c>
      <c r="AC43" s="106">
        <f t="shared" si="22"/>
        <v>83.713239789327318</v>
      </c>
      <c r="AD43" s="105">
        <f t="shared" si="22"/>
        <v>1.5392875337727365</v>
      </c>
      <c r="AE43" s="105">
        <f t="shared" si="22"/>
        <v>0</v>
      </c>
      <c r="AF43" s="105">
        <f t="shared" si="22"/>
        <v>0</v>
      </c>
      <c r="AG43" s="105">
        <f t="shared" si="22"/>
        <v>69.51521091467913</v>
      </c>
      <c r="AH43" s="105">
        <f t="shared" si="22"/>
        <v>12.658741340875425</v>
      </c>
      <c r="AI43" s="210">
        <f t="shared" si="26"/>
        <v>2708.5869524321502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246.90304092917623</v>
      </c>
      <c r="C44" s="60">
        <f t="shared" si="23"/>
        <v>223.85439606642944</v>
      </c>
      <c r="D44" s="60">
        <f t="shared" si="23"/>
        <v>473.44154027006505</v>
      </c>
      <c r="E44" s="60">
        <f t="shared" si="23"/>
        <v>3719.137251028752</v>
      </c>
      <c r="F44" s="375">
        <v>0</v>
      </c>
      <c r="G44" s="60">
        <f t="shared" si="20"/>
        <v>378.61626146106522</v>
      </c>
      <c r="H44" s="60">
        <f t="shared" si="20"/>
        <v>22.764747819758004</v>
      </c>
      <c r="I44" s="162">
        <f t="shared" si="24"/>
        <v>5064.7172375752452</v>
      </c>
      <c r="J44" s="149"/>
      <c r="K44" s="163" t="s">
        <v>25</v>
      </c>
      <c r="L44" s="85">
        <f t="shared" si="21"/>
        <v>246.90304092917623</v>
      </c>
      <c r="M44" s="85">
        <f t="shared" si="21"/>
        <v>223.85439606642944</v>
      </c>
      <c r="N44" s="85">
        <f t="shared" si="21"/>
        <v>473.44154027006505</v>
      </c>
      <c r="O44" s="85">
        <f t="shared" si="21"/>
        <v>3719.137251028752</v>
      </c>
      <c r="P44" s="85">
        <f t="shared" si="21"/>
        <v>16.369774896261479</v>
      </c>
      <c r="Q44" s="85">
        <f t="shared" si="21"/>
        <v>378.61626146106522</v>
      </c>
      <c r="R44" s="85">
        <f t="shared" si="21"/>
        <v>22.764747819758004</v>
      </c>
      <c r="S44" s="166">
        <f t="shared" si="25"/>
        <v>5081.0870124715066</v>
      </c>
      <c r="T44" s="149"/>
      <c r="U44" s="211" t="s">
        <v>25</v>
      </c>
      <c r="V44" s="110">
        <f t="shared" si="22"/>
        <v>62.656500854568428</v>
      </c>
      <c r="W44" s="110">
        <f t="shared" si="22"/>
        <v>182.60707215321082</v>
      </c>
      <c r="X44" s="110">
        <f t="shared" si="22"/>
        <v>378.61626146106522</v>
      </c>
      <c r="Y44" s="110">
        <f t="shared" si="22"/>
        <v>223.85439606642944</v>
      </c>
      <c r="Z44" s="110">
        <f t="shared" si="22"/>
        <v>461.27723320199897</v>
      </c>
      <c r="AA44" s="110">
        <f t="shared" si="22"/>
        <v>3691.4913305562654</v>
      </c>
      <c r="AB44" s="110">
        <f t="shared" si="22"/>
        <v>16.369774896261479</v>
      </c>
      <c r="AC44" s="111">
        <f t="shared" si="22"/>
        <v>64.214443281707347</v>
      </c>
      <c r="AD44" s="110">
        <f t="shared" si="22"/>
        <v>1.6394679213969416</v>
      </c>
      <c r="AE44" s="110">
        <f t="shared" si="22"/>
        <v>14.632932132418292</v>
      </c>
      <c r="AF44" s="110">
        <f t="shared" si="22"/>
        <v>22.764747819758004</v>
      </c>
      <c r="AG44" s="110">
        <f t="shared" si="22"/>
        <v>12.164307068066146</v>
      </c>
      <c r="AH44" s="110">
        <f t="shared" si="22"/>
        <v>13.012988340067958</v>
      </c>
      <c r="AI44" s="214">
        <f t="shared" si="26"/>
        <v>5081.0870124715075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132.40106293519889</v>
      </c>
      <c r="C45" s="63">
        <f t="shared" si="23"/>
        <v>16.847097802283244</v>
      </c>
      <c r="D45" s="63">
        <f t="shared" si="23"/>
        <v>233.73707428256233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382.98523502004446</v>
      </c>
      <c r="J45" s="149"/>
      <c r="K45" s="169" t="s">
        <v>24</v>
      </c>
      <c r="L45" s="63">
        <f t="shared" si="21"/>
        <v>132.40106293519889</v>
      </c>
      <c r="M45" s="63">
        <f t="shared" si="21"/>
        <v>16.847097802283244</v>
      </c>
      <c r="N45" s="63">
        <f t="shared" si="21"/>
        <v>233.73707428256233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382.98523502004446</v>
      </c>
      <c r="T45" s="149"/>
      <c r="U45" s="215" t="s">
        <v>24</v>
      </c>
      <c r="V45" s="105">
        <f t="shared" si="22"/>
        <v>131.86406800807995</v>
      </c>
      <c r="W45" s="105">
        <f t="shared" si="22"/>
        <v>2.6401757507674678E-2</v>
      </c>
      <c r="X45" s="105">
        <f t="shared" si="22"/>
        <v>0</v>
      </c>
      <c r="Y45" s="105">
        <f t="shared" si="22"/>
        <v>16.847097802283244</v>
      </c>
      <c r="Z45" s="105">
        <f t="shared" si="22"/>
        <v>59.119361250120619</v>
      </c>
      <c r="AA45" s="105">
        <f t="shared" si="22"/>
        <v>0</v>
      </c>
      <c r="AB45" s="105">
        <f t="shared" si="22"/>
        <v>0</v>
      </c>
      <c r="AC45" s="106">
        <f t="shared" si="22"/>
        <v>175.12830620205298</v>
      </c>
      <c r="AD45" s="105">
        <f t="shared" si="22"/>
        <v>0.51059316961127177</v>
      </c>
      <c r="AE45" s="105">
        <f t="shared" si="22"/>
        <v>0</v>
      </c>
      <c r="AF45" s="105">
        <f t="shared" si="22"/>
        <v>0</v>
      </c>
      <c r="AG45" s="105">
        <f t="shared" si="22"/>
        <v>174.61771303244171</v>
      </c>
      <c r="AH45" s="105">
        <f t="shared" si="22"/>
        <v>0</v>
      </c>
      <c r="AI45" s="210">
        <f t="shared" si="26"/>
        <v>382.98523502004446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5.5583032759297643E-2</v>
      </c>
      <c r="C46" s="60">
        <f t="shared" si="23"/>
        <v>2.0205062424639045E-2</v>
      </c>
      <c r="D46" s="60">
        <f t="shared" si="23"/>
        <v>0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7.5788095183936685E-2</v>
      </c>
      <c r="J46" s="149"/>
      <c r="K46" s="163" t="s">
        <v>60</v>
      </c>
      <c r="L46" s="85">
        <f t="shared" si="21"/>
        <v>5.5583032759297643E-2</v>
      </c>
      <c r="M46" s="85">
        <f t="shared" si="21"/>
        <v>2.0205062424639045E-2</v>
      </c>
      <c r="N46" s="85">
        <f t="shared" si="21"/>
        <v>0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7.5788095183936685E-2</v>
      </c>
      <c r="T46" s="149"/>
      <c r="U46" s="211" t="s">
        <v>60</v>
      </c>
      <c r="V46" s="110">
        <f t="shared" si="22"/>
        <v>5.5583032759297643E-2</v>
      </c>
      <c r="W46" s="110">
        <f t="shared" si="22"/>
        <v>0</v>
      </c>
      <c r="X46" s="110">
        <f t="shared" si="22"/>
        <v>0</v>
      </c>
      <c r="Y46" s="110">
        <f t="shared" si="22"/>
        <v>2.0205062424639045E-2</v>
      </c>
      <c r="Z46" s="110">
        <f t="shared" si="22"/>
        <v>0</v>
      </c>
      <c r="AA46" s="110">
        <f t="shared" si="22"/>
        <v>0</v>
      </c>
      <c r="AB46" s="110">
        <f t="shared" si="22"/>
        <v>0</v>
      </c>
      <c r="AC46" s="111">
        <f t="shared" si="22"/>
        <v>0</v>
      </c>
      <c r="AD46" s="110">
        <f t="shared" si="22"/>
        <v>0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7.5788095183936685E-2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364.10089880705345</v>
      </c>
      <c r="C47" s="63">
        <f t="shared" si="23"/>
        <v>3444.3075794332894</v>
      </c>
      <c r="D47" s="63">
        <f t="shared" si="23"/>
        <v>2333.7804523500208</v>
      </c>
      <c r="E47" s="63">
        <f t="shared" si="23"/>
        <v>25.117071283355013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6167.3060018737187</v>
      </c>
      <c r="J47" s="149"/>
      <c r="K47" s="169" t="s">
        <v>22</v>
      </c>
      <c r="L47" s="63">
        <f t="shared" si="21"/>
        <v>364.10089880705345</v>
      </c>
      <c r="M47" s="63">
        <f t="shared" si="21"/>
        <v>3444.3075794332894</v>
      </c>
      <c r="N47" s="63">
        <f t="shared" si="21"/>
        <v>2333.7804523500208</v>
      </c>
      <c r="O47" s="63">
        <f t="shared" si="21"/>
        <v>25.117071283355013</v>
      </c>
      <c r="P47" s="63">
        <f t="shared" si="21"/>
        <v>84.849425918123217</v>
      </c>
      <c r="Q47" s="63">
        <f t="shared" si="21"/>
        <v>0</v>
      </c>
      <c r="R47" s="63">
        <f t="shared" si="21"/>
        <v>0</v>
      </c>
      <c r="S47" s="158">
        <f t="shared" si="25"/>
        <v>6252.1554277918422</v>
      </c>
      <c r="T47" s="149"/>
      <c r="U47" s="215" t="s">
        <v>22</v>
      </c>
      <c r="V47" s="105">
        <f t="shared" si="22"/>
        <v>364.10089880705345</v>
      </c>
      <c r="W47" s="105">
        <f t="shared" si="22"/>
        <v>0</v>
      </c>
      <c r="X47" s="105">
        <f t="shared" si="22"/>
        <v>0</v>
      </c>
      <c r="Y47" s="105">
        <f t="shared" si="22"/>
        <v>3444.3075794332894</v>
      </c>
      <c r="Z47" s="105">
        <f t="shared" si="22"/>
        <v>1362.3952425060327</v>
      </c>
      <c r="AA47" s="105">
        <f t="shared" si="22"/>
        <v>0</v>
      </c>
      <c r="AB47" s="105">
        <f t="shared" si="22"/>
        <v>84.849425918123217</v>
      </c>
      <c r="AC47" s="106">
        <f t="shared" si="22"/>
        <v>996.50228112734283</v>
      </c>
      <c r="AD47" s="105">
        <f t="shared" si="22"/>
        <v>0</v>
      </c>
      <c r="AE47" s="105">
        <f t="shared" si="22"/>
        <v>0</v>
      </c>
      <c r="AF47" s="105">
        <f t="shared" si="22"/>
        <v>0</v>
      </c>
      <c r="AG47" s="105">
        <f t="shared" si="22"/>
        <v>971.38520984398781</v>
      </c>
      <c r="AH47" s="105">
        <f t="shared" si="22"/>
        <v>25.117071283355013</v>
      </c>
      <c r="AI47" s="210">
        <f t="shared" si="26"/>
        <v>6252.1554277918422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18.118133746162272</v>
      </c>
      <c r="C48" s="60">
        <f t="shared" si="23"/>
        <v>3.9689106493760869E-4</v>
      </c>
      <c r="D48" s="60">
        <f t="shared" si="23"/>
        <v>640.94097596835627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659.05950660558346</v>
      </c>
      <c r="J48" s="149"/>
      <c r="K48" s="163" t="s">
        <v>21</v>
      </c>
      <c r="L48" s="85">
        <f t="shared" si="21"/>
        <v>18.118133746162272</v>
      </c>
      <c r="M48" s="85">
        <f t="shared" si="21"/>
        <v>3.9689106493760869E-4</v>
      </c>
      <c r="N48" s="85">
        <f t="shared" si="21"/>
        <v>640.94097596835627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659.05950660558346</v>
      </c>
      <c r="T48" s="149"/>
      <c r="U48" s="211" t="s">
        <v>61</v>
      </c>
      <c r="V48" s="110">
        <f t="shared" si="22"/>
        <v>18.118133746162272</v>
      </c>
      <c r="W48" s="110">
        <f t="shared" si="22"/>
        <v>0</v>
      </c>
      <c r="X48" s="110">
        <f t="shared" si="22"/>
        <v>0</v>
      </c>
      <c r="Y48" s="110">
        <f t="shared" si="22"/>
        <v>3.9689106493760869E-4</v>
      </c>
      <c r="Z48" s="110">
        <f t="shared" si="22"/>
        <v>638.63292187835623</v>
      </c>
      <c r="AA48" s="110">
        <f t="shared" si="22"/>
        <v>0</v>
      </c>
      <c r="AB48" s="110">
        <f t="shared" si="22"/>
        <v>0</v>
      </c>
      <c r="AC48" s="111">
        <f t="shared" si="22"/>
        <v>2.3080540900000002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2.3080540900000002</v>
      </c>
      <c r="AH48" s="110">
        <f t="shared" si="22"/>
        <v>0</v>
      </c>
      <c r="AI48" s="214">
        <f t="shared" si="26"/>
        <v>659.05950660558346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2.2913464095653571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2.2913464095653571</v>
      </c>
      <c r="J49" s="149"/>
      <c r="K49" s="171" t="s">
        <v>64</v>
      </c>
      <c r="L49" s="63">
        <f t="shared" ref="L49:R53" si="29">L127+L153+L179+L205+L231+L257+L283+L309+L335+L361+L387+L413+L439</f>
        <v>2.2913464095653571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2.2913464095653571</v>
      </c>
      <c r="T49" s="149"/>
      <c r="U49" s="216" t="s">
        <v>62</v>
      </c>
      <c r="V49" s="105">
        <f t="shared" ref="V49:AH53" si="30">V127+V153+V179+V205+V231+V257+V283+V309+V335+V361+V387+V413+V439</f>
        <v>1.9330173533996931</v>
      </c>
      <c r="W49" s="105">
        <f t="shared" si="30"/>
        <v>2.0779053867398308E-2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0.33755000229826554</v>
      </c>
      <c r="AD49" s="105">
        <f t="shared" si="30"/>
        <v>0.33755000229826554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2.2913464095653566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2.2913464095653571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2.2913464095653571</v>
      </c>
      <c r="J50" s="149"/>
      <c r="K50" s="176" t="s">
        <v>23</v>
      </c>
      <c r="L50" s="88">
        <f t="shared" si="29"/>
        <v>2.2913464095653571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2.2913464095653571</v>
      </c>
      <c r="T50" s="149"/>
      <c r="U50" s="217" t="s">
        <v>65</v>
      </c>
      <c r="V50" s="116">
        <f t="shared" si="30"/>
        <v>1.9330173533996931</v>
      </c>
      <c r="W50" s="116">
        <f t="shared" si="30"/>
        <v>2.0779053867398308E-2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0.33755000229826554</v>
      </c>
      <c r="AD50" s="116">
        <f t="shared" si="30"/>
        <v>0.33755000229826554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2.2913464095653566</v>
      </c>
      <c r="AJ50" s="141" t="str">
        <f t="shared" si="27"/>
        <v/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1855.0447105157359</v>
      </c>
      <c r="C54" s="195">
        <f t="shared" ref="C54:I54" si="32">SUM(C33:C49)</f>
        <v>4529.5155676875656</v>
      </c>
      <c r="D54" s="195">
        <f t="shared" si="32"/>
        <v>5259.2172718962865</v>
      </c>
      <c r="E54" s="195">
        <f t="shared" si="32"/>
        <v>4303.1061058042169</v>
      </c>
      <c r="F54" s="195">
        <f t="shared" si="32"/>
        <v>0</v>
      </c>
      <c r="G54" s="195">
        <f t="shared" si="32"/>
        <v>378.81186474191696</v>
      </c>
      <c r="H54" s="195">
        <f t="shared" si="32"/>
        <v>22.764747819758004</v>
      </c>
      <c r="I54" s="195">
        <f t="shared" si="32"/>
        <v>16348.460268465478</v>
      </c>
      <c r="J54" s="149"/>
      <c r="K54" s="196" t="s">
        <v>26</v>
      </c>
      <c r="L54" s="195">
        <f>SUM(L33:L49)</f>
        <v>1855.0447105157359</v>
      </c>
      <c r="M54" s="195">
        <f t="shared" ref="M54:S54" si="33">SUM(M33:M49)</f>
        <v>4529.5155676875656</v>
      </c>
      <c r="N54" s="195">
        <f t="shared" si="33"/>
        <v>5259.2172718962865</v>
      </c>
      <c r="O54" s="195">
        <f t="shared" si="33"/>
        <v>4303.1061058042169</v>
      </c>
      <c r="P54" s="195">
        <f t="shared" si="33"/>
        <v>1057.7486834410886</v>
      </c>
      <c r="Q54" s="195">
        <f t="shared" si="33"/>
        <v>378.81186474191696</v>
      </c>
      <c r="R54" s="197">
        <f t="shared" si="33"/>
        <v>22.764747819758004</v>
      </c>
      <c r="S54" s="198">
        <f t="shared" si="33"/>
        <v>17406.208951906567</v>
      </c>
      <c r="T54" s="149" t="str">
        <f>IF(ABS(S54-AI54)&gt;0.01,S54-AI54,"")</f>
        <v/>
      </c>
      <c r="U54" s="224" t="s">
        <v>63</v>
      </c>
      <c r="V54" s="225">
        <f>SUM(V33:V49)</f>
        <v>1661.5952464730749</v>
      </c>
      <c r="W54" s="225">
        <f t="shared" ref="W54:AH54" si="34">SUM(W33:W49)</f>
        <v>188.48719952909707</v>
      </c>
      <c r="X54" s="225">
        <f t="shared" si="34"/>
        <v>378.81186474191696</v>
      </c>
      <c r="Y54" s="225">
        <f t="shared" si="34"/>
        <v>4529.5155676875656</v>
      </c>
      <c r="Z54" s="225">
        <f t="shared" si="34"/>
        <v>4028.3740328387898</v>
      </c>
      <c r="AA54" s="225">
        <f t="shared" si="34"/>
        <v>4179.7600174047375</v>
      </c>
      <c r="AB54" s="225">
        <f t="shared" si="34"/>
        <v>1057.7486834410886</v>
      </c>
      <c r="AC54" s="225">
        <f t="shared" si="34"/>
        <v>1381.9163397902964</v>
      </c>
      <c r="AD54" s="226">
        <f t="shared" si="34"/>
        <v>4.9622645135635963</v>
      </c>
      <c r="AE54" s="226">
        <f t="shared" si="34"/>
        <v>14.632932132418292</v>
      </c>
      <c r="AF54" s="226">
        <f t="shared" si="34"/>
        <v>22.764747819758004</v>
      </c>
      <c r="AG54" s="226">
        <f t="shared" si="34"/>
        <v>1230.8432390574956</v>
      </c>
      <c r="AH54" s="226">
        <f t="shared" si="34"/>
        <v>108.713156267061</v>
      </c>
      <c r="AI54" s="227">
        <f>SUM(V54:AC54)</f>
        <v>17406.208951906567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0.11346907782465172</v>
      </c>
      <c r="C55" s="78">
        <f t="shared" ref="C55:H55" si="35">IF($I54=0,"-",C54/$I54)</f>
        <v>0.27706068298214859</v>
      </c>
      <c r="D55" s="78">
        <f t="shared" si="35"/>
        <v>0.32169495998597392</v>
      </c>
      <c r="E55" s="78">
        <f t="shared" si="35"/>
        <v>0.26321170527015758</v>
      </c>
      <c r="F55" s="78">
        <f t="shared" si="35"/>
        <v>0</v>
      </c>
      <c r="G55" s="78">
        <f t="shared" si="35"/>
        <v>2.3171103487501305E-2</v>
      </c>
      <c r="H55" s="79">
        <f t="shared" si="35"/>
        <v>1.3924704495669781E-3</v>
      </c>
      <c r="I55" s="80">
        <f>SUM(B55:H55)</f>
        <v>1</v>
      </c>
      <c r="K55" s="55" t="s">
        <v>91</v>
      </c>
      <c r="L55" s="96">
        <f>IF($S54=0,"-",L54/$S54)</f>
        <v>0.10657373559292738</v>
      </c>
      <c r="M55" s="96">
        <f t="shared" ref="M55:R55" si="36">IF($S54=0,"-",M54/$S54)</f>
        <v>0.26022412922898014</v>
      </c>
      <c r="N55" s="96">
        <f t="shared" si="36"/>
        <v>0.30214604951759039</v>
      </c>
      <c r="O55" s="96">
        <f t="shared" si="36"/>
        <v>0.24721673270117109</v>
      </c>
      <c r="P55" s="96">
        <f t="shared" si="36"/>
        <v>6.0768469823822807E-2</v>
      </c>
      <c r="Q55" s="96">
        <f t="shared" si="36"/>
        <v>2.1763030984436407E-2</v>
      </c>
      <c r="R55" s="97">
        <f t="shared" si="36"/>
        <v>1.3078521510719021E-3</v>
      </c>
      <c r="S55" s="98">
        <f>SUM(L55:R55)</f>
        <v>1.0000000000000002</v>
      </c>
      <c r="U55" s="127" t="s">
        <v>91</v>
      </c>
      <c r="V55" s="128">
        <f>+V54/$AI54</f>
        <v>9.5459916117522775E-2</v>
      </c>
      <c r="W55" s="128">
        <f t="shared" ref="W55:AH55" si="37">+W54/$AI54</f>
        <v>1.0828733588680226E-2</v>
      </c>
      <c r="X55" s="128">
        <f t="shared" si="37"/>
        <v>2.1763030984436407E-2</v>
      </c>
      <c r="Y55" s="128">
        <f t="shared" si="37"/>
        <v>0.26022412922898014</v>
      </c>
      <c r="Z55" s="128">
        <f t="shared" si="37"/>
        <v>0.23143316525552493</v>
      </c>
      <c r="AA55" s="128">
        <f t="shared" si="37"/>
        <v>0.24013040570485125</v>
      </c>
      <c r="AB55" s="128">
        <f t="shared" si="37"/>
        <v>6.0768469823822807E-2</v>
      </c>
      <c r="AC55" s="128">
        <f t="shared" si="37"/>
        <v>7.9392149296181463E-2</v>
      </c>
      <c r="AD55" s="128">
        <f t="shared" si="37"/>
        <v>2.8508588672434963E-4</v>
      </c>
      <c r="AE55" s="128">
        <f t="shared" si="37"/>
        <v>8.406731283560452E-4</v>
      </c>
      <c r="AF55" s="128">
        <f t="shared" si="37"/>
        <v>1.3078521510719021E-3</v>
      </c>
      <c r="AG55" s="128">
        <f t="shared" si="37"/>
        <v>7.0712884262065387E-2</v>
      </c>
      <c r="AH55" s="128">
        <f t="shared" si="37"/>
        <v>6.2456538679637784E-3</v>
      </c>
      <c r="AI55" s="129">
        <f>SUM(V55:AC55)</f>
        <v>0.99999999999999989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6.3063939296226681E-2</v>
      </c>
      <c r="G59" s="381"/>
      <c r="H59" s="383"/>
      <c r="I59" s="154">
        <f>SUM(B59:H59)</f>
        <v>6.3063939296226681E-2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15320.948334002916</v>
      </c>
      <c r="G65" s="384"/>
      <c r="H65" s="386"/>
      <c r="I65" s="154">
        <f t="shared" si="39"/>
        <v>15320.948334002916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8367.1322031934906</v>
      </c>
      <c r="Q65" s="384"/>
      <c r="R65" s="391"/>
      <c r="S65" s="158">
        <f t="shared" si="41"/>
        <v>8367.1322031934906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3907.3193313474958</v>
      </c>
      <c r="G66" s="384"/>
      <c r="H66" s="386"/>
      <c r="I66" s="162">
        <f t="shared" si="39"/>
        <v>3907.3193313474958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1604.5924440149122</v>
      </c>
      <c r="Q66" s="384"/>
      <c r="R66" s="391"/>
      <c r="S66" s="166">
        <f t="shared" si="41"/>
        <v>1604.5924440149122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2139.4971500136112</v>
      </c>
      <c r="G67" s="384"/>
      <c r="H67" s="386"/>
      <c r="I67" s="154">
        <f t="shared" si="39"/>
        <v>2139.4971500136112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6.5612329938439267</v>
      </c>
      <c r="G68" s="384"/>
      <c r="H68" s="386"/>
      <c r="I68" s="162">
        <f t="shared" si="39"/>
        <v>6.5612329938439267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6.5612329938439267</v>
      </c>
      <c r="Q68" s="384"/>
      <c r="R68" s="391"/>
      <c r="S68" s="166">
        <f t="shared" si="41"/>
        <v>6.5612329938439267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84.893845983779883</v>
      </c>
      <c r="G69" s="384"/>
      <c r="H69" s="386"/>
      <c r="I69" s="154">
        <f t="shared" si="39"/>
        <v>84.893845983779883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78.771741444178588</v>
      </c>
      <c r="Q69" s="384"/>
      <c r="R69" s="391"/>
      <c r="S69" s="158">
        <f t="shared" si="41"/>
        <v>78.771741444178588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936.37821174690225</v>
      </c>
      <c r="G70" s="384"/>
      <c r="H70" s="386"/>
      <c r="I70" s="162">
        <f t="shared" si="39"/>
        <v>936.37821174690225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-3.2391475027378214E-14</v>
      </c>
      <c r="Q70" s="384"/>
      <c r="R70" s="391"/>
      <c r="S70" s="166">
        <f t="shared" si="41"/>
        <v>-3.2391475027378214E-14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1764.6573528201423</v>
      </c>
      <c r="G73" s="384"/>
      <c r="H73" s="386"/>
      <c r="I73" s="154">
        <f t="shared" si="39"/>
        <v>1764.6573528201423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1194.5405184483245</v>
      </c>
      <c r="Q73" s="384"/>
      <c r="R73" s="391"/>
      <c r="S73" s="158">
        <f t="shared" si="41"/>
        <v>1194.5405184483245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24160.318522847989</v>
      </c>
      <c r="G80" s="195">
        <f t="shared" si="42"/>
        <v>0</v>
      </c>
      <c r="H80" s="197">
        <f t="shared" si="42"/>
        <v>0</v>
      </c>
      <c r="I80" s="195">
        <f t="shared" si="42"/>
        <v>24160.318522847989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11251.598140094749</v>
      </c>
      <c r="Q80" s="195">
        <f t="shared" si="43"/>
        <v>0</v>
      </c>
      <c r="R80" s="197">
        <f t="shared" si="43"/>
        <v>0</v>
      </c>
      <c r="S80" s="198">
        <f t="shared" si="43"/>
        <v>11251.598140094749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2.6497031788505376</v>
      </c>
      <c r="C85" s="57">
        <f t="shared" si="46"/>
        <v>0</v>
      </c>
      <c r="D85" s="57">
        <f t="shared" si="46"/>
        <v>1.0064912318735149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3.6561944107240523</v>
      </c>
      <c r="J85" s="149"/>
      <c r="K85" s="203" t="s">
        <v>7</v>
      </c>
      <c r="L85" s="57">
        <f t="shared" ref="L85:R100" si="47">L579+L605+L631</f>
        <v>2.6497031788505376</v>
      </c>
      <c r="M85" s="57">
        <f t="shared" si="47"/>
        <v>0</v>
      </c>
      <c r="N85" s="57">
        <f t="shared" si="47"/>
        <v>1.0064912318735149</v>
      </c>
      <c r="O85" s="57">
        <f t="shared" si="47"/>
        <v>0</v>
      </c>
      <c r="P85" s="57">
        <f t="shared" si="47"/>
        <v>6.3063939296226681E-2</v>
      </c>
      <c r="Q85" s="57">
        <f t="shared" si="47"/>
        <v>0</v>
      </c>
      <c r="R85" s="57">
        <f t="shared" si="47"/>
        <v>0</v>
      </c>
      <c r="S85" s="205">
        <f>SUM(L85:R85)</f>
        <v>3.7192583500202789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45.138225901346601</v>
      </c>
      <c r="C86" s="60">
        <f t="shared" si="46"/>
        <v>0</v>
      </c>
      <c r="D86" s="60">
        <f t="shared" si="46"/>
        <v>1.8199518874150793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46.958177788761681</v>
      </c>
      <c r="J86" s="149"/>
      <c r="K86" s="163" t="s">
        <v>8</v>
      </c>
      <c r="L86" s="85">
        <f t="shared" si="47"/>
        <v>45.138225901346601</v>
      </c>
      <c r="M86" s="85">
        <f t="shared" si="47"/>
        <v>0</v>
      </c>
      <c r="N86" s="85">
        <f t="shared" si="47"/>
        <v>1.8199518874150793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46.958177788761681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1.4531365984929421</v>
      </c>
      <c r="C87" s="63">
        <f t="shared" si="46"/>
        <v>0</v>
      </c>
      <c r="D87" s="63">
        <f t="shared" si="46"/>
        <v>1.0477979112844697E-4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1.4532413782840705</v>
      </c>
      <c r="J87" s="149"/>
      <c r="K87" s="169" t="s">
        <v>10</v>
      </c>
      <c r="L87" s="63">
        <f t="shared" si="47"/>
        <v>1.4531365984929421</v>
      </c>
      <c r="M87" s="63">
        <f t="shared" si="47"/>
        <v>0</v>
      </c>
      <c r="N87" s="63">
        <f t="shared" si="47"/>
        <v>1.0477979112844697E-4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1.4532413782840705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70.607560759440503</v>
      </c>
      <c r="C89" s="63">
        <f t="shared" si="46"/>
        <v>5.385264080418029</v>
      </c>
      <c r="D89" s="63">
        <f t="shared" si="46"/>
        <v>3.3208012561068045</v>
      </c>
      <c r="E89" s="63">
        <f t="shared" si="46"/>
        <v>2.5334063190262297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81.84703241499156</v>
      </c>
      <c r="J89" s="149"/>
      <c r="K89" s="169" t="s">
        <v>16</v>
      </c>
      <c r="L89" s="63">
        <f t="shared" si="47"/>
        <v>70.607560759440503</v>
      </c>
      <c r="M89" s="63">
        <f t="shared" si="47"/>
        <v>5.385264080418029</v>
      </c>
      <c r="N89" s="63">
        <f t="shared" si="47"/>
        <v>3.3208012561068045</v>
      </c>
      <c r="O89" s="63">
        <f t="shared" si="47"/>
        <v>2.5334063190262297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81.84703241499156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3556.4835989323874</v>
      </c>
      <c r="C90" s="60">
        <f t="shared" si="46"/>
        <v>6.8490806778187396</v>
      </c>
      <c r="D90" s="60">
        <f t="shared" si="46"/>
        <v>385.36007736038607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3948.6927569705922</v>
      </c>
      <c r="J90" s="149"/>
      <c r="K90" s="163" t="s">
        <v>15</v>
      </c>
      <c r="L90" s="85">
        <f t="shared" si="47"/>
        <v>3556.4835989323874</v>
      </c>
      <c r="M90" s="85">
        <f t="shared" si="47"/>
        <v>6.8490806778187396</v>
      </c>
      <c r="N90" s="85">
        <f t="shared" si="47"/>
        <v>385.36007736038607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3948.6927569705922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0.23860360473505363</v>
      </c>
      <c r="D91" s="63">
        <f t="shared" si="46"/>
        <v>0.29361268774243054</v>
      </c>
      <c r="E91" s="63">
        <f t="shared" si="46"/>
        <v>148.54659689758958</v>
      </c>
      <c r="F91" s="63">
        <f t="shared" si="46"/>
        <v>457.35733514928484</v>
      </c>
      <c r="G91" s="63">
        <f t="shared" si="46"/>
        <v>0</v>
      </c>
      <c r="H91" s="63">
        <f t="shared" si="46"/>
        <v>0</v>
      </c>
      <c r="I91" s="154">
        <f t="shared" si="48"/>
        <v>606.43614833935192</v>
      </c>
      <c r="J91" s="149"/>
      <c r="K91" s="169" t="s">
        <v>58</v>
      </c>
      <c r="L91" s="63">
        <f t="shared" si="47"/>
        <v>0</v>
      </c>
      <c r="M91" s="63">
        <f t="shared" si="47"/>
        <v>0.23860360473505363</v>
      </c>
      <c r="N91" s="63">
        <f t="shared" si="47"/>
        <v>0.29361268774243054</v>
      </c>
      <c r="O91" s="63">
        <f t="shared" si="47"/>
        <v>148.54659689758958</v>
      </c>
      <c r="P91" s="63">
        <f t="shared" si="47"/>
        <v>6477.1512646217561</v>
      </c>
      <c r="Q91" s="63">
        <f t="shared" si="47"/>
        <v>0</v>
      </c>
      <c r="R91" s="63">
        <f t="shared" si="47"/>
        <v>0</v>
      </c>
      <c r="S91" s="158">
        <f t="shared" si="49"/>
        <v>6626.2300778118233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0.14616016797163928</v>
      </c>
      <c r="E92" s="60">
        <f t="shared" si="46"/>
        <v>20.429852472867513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20.576012640839153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0.14616016797163928</v>
      </c>
      <c r="O92" s="85">
        <f t="shared" si="47"/>
        <v>20.429852472867513</v>
      </c>
      <c r="P92" s="85">
        <f t="shared" si="47"/>
        <v>2286.3417105824342</v>
      </c>
      <c r="Q92" s="85">
        <f t="shared" si="47"/>
        <v>0</v>
      </c>
      <c r="R92" s="85">
        <f t="shared" si="47"/>
        <v>0</v>
      </c>
      <c r="S92" s="166">
        <f t="shared" si="49"/>
        <v>2306.9177232232732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2139.4971500136112</v>
      </c>
      <c r="Q93" s="63">
        <f t="shared" si="47"/>
        <v>0</v>
      </c>
      <c r="R93" s="63">
        <f t="shared" si="47"/>
        <v>0</v>
      </c>
      <c r="S93" s="158">
        <f t="shared" si="49"/>
        <v>2139.4971500136112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39.603587254687753</v>
      </c>
      <c r="C94" s="60">
        <f t="shared" si="46"/>
        <v>4.5667159949548959E-2</v>
      </c>
      <c r="D94" s="60">
        <f t="shared" si="46"/>
        <v>6.0315809228828368</v>
      </c>
      <c r="E94" s="60">
        <f t="shared" si="46"/>
        <v>0.24160333581596932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45.92243867333611</v>
      </c>
      <c r="J94" s="149"/>
      <c r="K94" s="163" t="s">
        <v>17</v>
      </c>
      <c r="L94" s="85">
        <f t="shared" si="47"/>
        <v>39.603587254687753</v>
      </c>
      <c r="M94" s="85">
        <f t="shared" si="47"/>
        <v>4.5667159949548959E-2</v>
      </c>
      <c r="N94" s="85">
        <f t="shared" si="47"/>
        <v>6.0315809228828368</v>
      </c>
      <c r="O94" s="85">
        <f t="shared" si="47"/>
        <v>0.24160333581596932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45.92243867333611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2461.4496559386371</v>
      </c>
      <c r="C95" s="63">
        <f t="shared" si="46"/>
        <v>82.207436637766293</v>
      </c>
      <c r="D95" s="63">
        <f t="shared" si="46"/>
        <v>275.11862181618534</v>
      </c>
      <c r="E95" s="63">
        <f t="shared" si="46"/>
        <v>12.624707325852862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2831.4004217184415</v>
      </c>
      <c r="J95" s="149"/>
      <c r="K95" s="169" t="s">
        <v>139</v>
      </c>
      <c r="L95" s="63">
        <f t="shared" si="47"/>
        <v>2461.4496559386371</v>
      </c>
      <c r="M95" s="63">
        <f t="shared" si="47"/>
        <v>82.207436637766293</v>
      </c>
      <c r="N95" s="63">
        <f t="shared" si="47"/>
        <v>275.11862181618534</v>
      </c>
      <c r="O95" s="63">
        <f t="shared" si="47"/>
        <v>12.624707325852862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2831.4004217184415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1536.7039969557898</v>
      </c>
      <c r="C96" s="60">
        <f t="shared" si="46"/>
        <v>0.10073635340398933</v>
      </c>
      <c r="D96" s="60">
        <f t="shared" si="46"/>
        <v>2077.649962890709</v>
      </c>
      <c r="E96" s="60">
        <f t="shared" si="46"/>
        <v>1931.7405372543271</v>
      </c>
      <c r="F96" s="60">
        <f t="shared" si="46"/>
        <v>0</v>
      </c>
      <c r="G96" s="60">
        <f t="shared" si="46"/>
        <v>1350.5748304128124</v>
      </c>
      <c r="H96" s="60">
        <f t="shared" si="46"/>
        <v>0.77600594747626528</v>
      </c>
      <c r="I96" s="162">
        <f t="shared" si="48"/>
        <v>6897.5460698145189</v>
      </c>
      <c r="J96" s="149"/>
      <c r="K96" s="163" t="s">
        <v>25</v>
      </c>
      <c r="L96" s="85">
        <f t="shared" si="47"/>
        <v>1536.7039969557898</v>
      </c>
      <c r="M96" s="85">
        <f t="shared" si="47"/>
        <v>0.10073635340398933</v>
      </c>
      <c r="N96" s="85">
        <f t="shared" si="47"/>
        <v>2077.649962890709</v>
      </c>
      <c r="O96" s="85">
        <f t="shared" si="47"/>
        <v>1931.7405372543271</v>
      </c>
      <c r="P96" s="85">
        <f t="shared" si="47"/>
        <v>920.00843685064081</v>
      </c>
      <c r="Q96" s="85">
        <f t="shared" si="47"/>
        <v>1350.5748304128124</v>
      </c>
      <c r="R96" s="85">
        <f t="shared" si="47"/>
        <v>0.77600594747626528</v>
      </c>
      <c r="S96" s="166">
        <f t="shared" si="49"/>
        <v>7817.5545066651584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4041.1466693753373</v>
      </c>
      <c r="C97" s="63">
        <f t="shared" si="46"/>
        <v>11.569398802073385</v>
      </c>
      <c r="D97" s="63">
        <f t="shared" si="46"/>
        <v>362.30758032716426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4415.0236485045752</v>
      </c>
      <c r="J97" s="149"/>
      <c r="K97" s="169" t="s">
        <v>24</v>
      </c>
      <c r="L97" s="63">
        <f t="shared" si="47"/>
        <v>4041.1466693753373</v>
      </c>
      <c r="M97" s="63">
        <f t="shared" si="47"/>
        <v>11.569398802073385</v>
      </c>
      <c r="N97" s="63">
        <f t="shared" si="47"/>
        <v>362.30758032716426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4415.0236485045752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3678.3236115624554</v>
      </c>
      <c r="C98" s="60">
        <f t="shared" si="46"/>
        <v>6.7351509860448697</v>
      </c>
      <c r="D98" s="60">
        <f t="shared" si="46"/>
        <v>369.02693296133623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4054.0856955098366</v>
      </c>
      <c r="J98" s="149"/>
      <c r="K98" s="163" t="s">
        <v>60</v>
      </c>
      <c r="L98" s="85">
        <f t="shared" si="47"/>
        <v>3678.3236115624554</v>
      </c>
      <c r="M98" s="85">
        <f t="shared" si="47"/>
        <v>6.7351509860448697</v>
      </c>
      <c r="N98" s="85">
        <f t="shared" si="47"/>
        <v>369.02693296133623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4054.0856955098366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1191.991576144731</v>
      </c>
      <c r="C99" s="63">
        <f t="shared" si="46"/>
        <v>0</v>
      </c>
      <c r="D99" s="63">
        <f t="shared" si="46"/>
        <v>239.97182901547754</v>
      </c>
      <c r="E99" s="63">
        <f t="shared" si="46"/>
        <v>0.92511960354315337</v>
      </c>
      <c r="F99" s="63">
        <f t="shared" si="46"/>
        <v>38.213692000396158</v>
      </c>
      <c r="G99" s="63">
        <f t="shared" si="46"/>
        <v>0</v>
      </c>
      <c r="H99" s="63">
        <f t="shared" si="46"/>
        <v>0</v>
      </c>
      <c r="I99" s="154">
        <f t="shared" si="48"/>
        <v>1471.1022167641479</v>
      </c>
      <c r="J99" s="149"/>
      <c r="K99" s="169" t="s">
        <v>22</v>
      </c>
      <c r="L99" s="63">
        <f t="shared" si="47"/>
        <v>1191.991576144731</v>
      </c>
      <c r="M99" s="63">
        <f t="shared" si="47"/>
        <v>0</v>
      </c>
      <c r="N99" s="63">
        <f t="shared" si="47"/>
        <v>239.97182901547754</v>
      </c>
      <c r="O99" s="63">
        <f t="shared" si="47"/>
        <v>0.92511960354315337</v>
      </c>
      <c r="P99" s="63">
        <f t="shared" si="47"/>
        <v>523.48110045409067</v>
      </c>
      <c r="Q99" s="63">
        <f t="shared" si="47"/>
        <v>0</v>
      </c>
      <c r="R99" s="63">
        <f t="shared" si="47"/>
        <v>0</v>
      </c>
      <c r="S99" s="158">
        <f t="shared" si="49"/>
        <v>1956.3696252178424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808.12923511717747</v>
      </c>
      <c r="C101" s="63">
        <f t="shared" si="50"/>
        <v>0</v>
      </c>
      <c r="D101" s="63">
        <f t="shared" si="50"/>
        <v>312.66588185855784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1120.7951169757353</v>
      </c>
      <c r="J101" s="149"/>
      <c r="K101" s="171" t="s">
        <v>64</v>
      </c>
      <c r="L101" s="63">
        <f t="shared" ref="L101:R105" si="51">L595+L621+L647</f>
        <v>808.12923511717747</v>
      </c>
      <c r="M101" s="63">
        <f t="shared" si="51"/>
        <v>0</v>
      </c>
      <c r="N101" s="63">
        <f t="shared" si="51"/>
        <v>312.66588185855784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1120.7951169757353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808.12923511717747</v>
      </c>
      <c r="C102" s="65">
        <f t="shared" si="50"/>
        <v>0</v>
      </c>
      <c r="D102" s="65">
        <f t="shared" si="50"/>
        <v>312.66588185855784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1120.7951169757353</v>
      </c>
      <c r="J102" s="149"/>
      <c r="K102" s="176" t="s">
        <v>23</v>
      </c>
      <c r="L102" s="88">
        <f t="shared" si="51"/>
        <v>808.12923511717747</v>
      </c>
      <c r="M102" s="88">
        <f t="shared" si="51"/>
        <v>0</v>
      </c>
      <c r="N102" s="88">
        <f t="shared" si="51"/>
        <v>312.66588185855784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1120.7951169757353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17433.680557719334</v>
      </c>
      <c r="C106" s="195">
        <f t="shared" ref="C106:I106" si="52">SUM(C85:C101)</f>
        <v>113.1313383022099</v>
      </c>
      <c r="D106" s="195">
        <f t="shared" si="52"/>
        <v>4034.7195891635997</v>
      </c>
      <c r="E106" s="195">
        <f t="shared" si="52"/>
        <v>2117.0418232090224</v>
      </c>
      <c r="F106" s="195">
        <f t="shared" si="52"/>
        <v>495.57102714968102</v>
      </c>
      <c r="G106" s="195">
        <f t="shared" si="52"/>
        <v>1350.5748304128124</v>
      </c>
      <c r="H106" s="195">
        <f t="shared" si="52"/>
        <v>0.77600594747626528</v>
      </c>
      <c r="I106" s="195">
        <f t="shared" si="52"/>
        <v>25545.495171904138</v>
      </c>
      <c r="J106" s="149"/>
      <c r="K106" s="196" t="s">
        <v>26</v>
      </c>
      <c r="L106" s="195">
        <f>SUM(L85:L101)</f>
        <v>17433.680557719334</v>
      </c>
      <c r="M106" s="195">
        <f t="shared" ref="M106:S106" si="53">SUM(M85:M101)</f>
        <v>113.1313383022099</v>
      </c>
      <c r="N106" s="195">
        <f t="shared" si="53"/>
        <v>4034.7195891635997</v>
      </c>
      <c r="O106" s="195">
        <f t="shared" si="53"/>
        <v>2117.0418232090224</v>
      </c>
      <c r="P106" s="195">
        <f t="shared" si="53"/>
        <v>12346.54272646183</v>
      </c>
      <c r="Q106" s="195">
        <f t="shared" si="53"/>
        <v>1350.5748304128124</v>
      </c>
      <c r="R106" s="197">
        <f t="shared" si="53"/>
        <v>0.77600594747626528</v>
      </c>
      <c r="S106" s="198">
        <f t="shared" si="53"/>
        <v>37396.466871216282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0.68245616068125892</v>
      </c>
      <c r="C107" s="78">
        <f t="shared" ref="C107:H107" si="54">IF($I106=0,"-",C106/$I106)</f>
        <v>4.4286218584103174E-3</v>
      </c>
      <c r="D107" s="78">
        <f t="shared" si="54"/>
        <v>0.15794250853282071</v>
      </c>
      <c r="E107" s="78">
        <f t="shared" si="54"/>
        <v>8.2873391530003365E-2</v>
      </c>
      <c r="F107" s="78">
        <f t="shared" si="54"/>
        <v>1.9399546723006096E-2</v>
      </c>
      <c r="G107" s="78">
        <f t="shared" si="54"/>
        <v>5.2869393265792847E-2</v>
      </c>
      <c r="H107" s="79">
        <f t="shared" si="54"/>
        <v>3.0377408707651311E-5</v>
      </c>
      <c r="I107" s="80">
        <f>SUM(B107:H107)</f>
        <v>1</v>
      </c>
      <c r="K107" s="55" t="s">
        <v>91</v>
      </c>
      <c r="L107" s="96">
        <f t="shared" ref="L107:R107" si="55">IF($S106=0,"-",L106/$S106)</f>
        <v>0.46618523128819633</v>
      </c>
      <c r="M107" s="96">
        <f t="shared" si="55"/>
        <v>3.025187879159944E-3</v>
      </c>
      <c r="N107" s="96">
        <f t="shared" si="55"/>
        <v>0.10789039518246807</v>
      </c>
      <c r="O107" s="96">
        <f t="shared" si="55"/>
        <v>5.6610744285003303E-2</v>
      </c>
      <c r="P107" s="96">
        <f t="shared" si="55"/>
        <v>0.33015265236098684</v>
      </c>
      <c r="Q107" s="96">
        <f t="shared" si="55"/>
        <v>3.6115038221761465E-2</v>
      </c>
      <c r="R107" s="97">
        <f t="shared" si="55"/>
        <v>2.0750782424142586E-5</v>
      </c>
      <c r="S107" s="98">
        <f>SUM(L107:R107)</f>
        <v>1.0000000000000002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0</v>
      </c>
      <c r="F117" s="375"/>
      <c r="G117" s="156">
        <v>0</v>
      </c>
      <c r="H117" s="168">
        <v>0</v>
      </c>
      <c r="I117" s="154">
        <f t="shared" si="56"/>
        <v>0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0</v>
      </c>
      <c r="P117" s="156">
        <v>0</v>
      </c>
      <c r="Q117" s="156">
        <v>0</v>
      </c>
      <c r="R117" s="157">
        <v>0</v>
      </c>
      <c r="S117" s="158">
        <f t="shared" si="57"/>
        <v>0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</v>
      </c>
      <c r="AB117" s="207">
        <v>0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58"/>
        <v>0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</v>
      </c>
      <c r="C121" s="156">
        <v>0</v>
      </c>
      <c r="D121" s="156">
        <v>0</v>
      </c>
      <c r="E121" s="156">
        <v>0</v>
      </c>
      <c r="F121" s="375"/>
      <c r="G121" s="156">
        <v>0</v>
      </c>
      <c r="H121" s="168">
        <v>0</v>
      </c>
      <c r="I121" s="154">
        <f t="shared" si="56"/>
        <v>0</v>
      </c>
      <c r="J121" s="149"/>
      <c r="K121" s="169" t="s">
        <v>139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57"/>
        <v>0</v>
      </c>
      <c r="U121" s="215" t="s">
        <v>139</v>
      </c>
      <c r="V121" s="207">
        <v>0</v>
      </c>
      <c r="W121" s="207">
        <v>0</v>
      </c>
      <c r="X121" s="207">
        <v>0</v>
      </c>
      <c r="Y121" s="207">
        <v>0</v>
      </c>
      <c r="Z121" s="207">
        <v>0</v>
      </c>
      <c r="AA121" s="207">
        <v>0</v>
      </c>
      <c r="AB121" s="207">
        <v>0</v>
      </c>
      <c r="AC121" s="208">
        <v>0</v>
      </c>
      <c r="AD121" s="207">
        <v>0</v>
      </c>
      <c r="AE121" s="207">
        <v>0</v>
      </c>
      <c r="AF121" s="207">
        <v>0</v>
      </c>
      <c r="AG121" s="207">
        <v>0</v>
      </c>
      <c r="AH121" s="207">
        <v>0</v>
      </c>
      <c r="AI121" s="210">
        <f t="shared" si="58"/>
        <v>0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</v>
      </c>
      <c r="C122" s="160">
        <v>0</v>
      </c>
      <c r="D122" s="160">
        <v>0</v>
      </c>
      <c r="E122" s="160">
        <v>0</v>
      </c>
      <c r="F122" s="375"/>
      <c r="G122" s="160">
        <v>0</v>
      </c>
      <c r="H122" s="161">
        <v>0</v>
      </c>
      <c r="I122" s="162">
        <f t="shared" si="56"/>
        <v>0</v>
      </c>
      <c r="J122" s="149"/>
      <c r="K122" s="163" t="s">
        <v>25</v>
      </c>
      <c r="L122" s="164">
        <v>0</v>
      </c>
      <c r="M122" s="164">
        <v>0</v>
      </c>
      <c r="N122" s="164">
        <v>0</v>
      </c>
      <c r="O122" s="164">
        <v>0</v>
      </c>
      <c r="P122" s="164">
        <v>8.5359225320790828E-5</v>
      </c>
      <c r="Q122" s="164">
        <v>0</v>
      </c>
      <c r="R122" s="165">
        <v>0</v>
      </c>
      <c r="S122" s="166">
        <f t="shared" si="57"/>
        <v>8.5359225320790828E-5</v>
      </c>
      <c r="U122" s="211" t="s">
        <v>25</v>
      </c>
      <c r="V122" s="212">
        <v>0</v>
      </c>
      <c r="W122" s="212">
        <v>0</v>
      </c>
      <c r="X122" s="212">
        <v>0</v>
      </c>
      <c r="Y122" s="212">
        <v>0</v>
      </c>
      <c r="Z122" s="212">
        <v>0</v>
      </c>
      <c r="AA122" s="212">
        <v>0</v>
      </c>
      <c r="AB122" s="212">
        <v>8.5359225320790828E-5</v>
      </c>
      <c r="AC122" s="213">
        <v>0</v>
      </c>
      <c r="AD122" s="212">
        <v>0</v>
      </c>
      <c r="AE122" s="212">
        <v>0</v>
      </c>
      <c r="AF122" s="212">
        <v>0</v>
      </c>
      <c r="AG122" s="212">
        <v>0</v>
      </c>
      <c r="AH122" s="212">
        <v>0</v>
      </c>
      <c r="AI122" s="214">
        <f t="shared" si="58"/>
        <v>8.5359225320790828E-5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56"/>
        <v>0</v>
      </c>
      <c r="J125" s="149"/>
      <c r="K125" s="169" t="s">
        <v>22</v>
      </c>
      <c r="L125" s="156">
        <v>0</v>
      </c>
      <c r="M125" s="156">
        <v>0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57"/>
        <v>0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0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0</v>
      </c>
      <c r="C132" s="195">
        <f t="shared" ref="C132:I132" si="60">SUM(C111:C127)</f>
        <v>0</v>
      </c>
      <c r="D132" s="195">
        <f t="shared" si="60"/>
        <v>0</v>
      </c>
      <c r="E132" s="195">
        <f t="shared" si="60"/>
        <v>0</v>
      </c>
      <c r="F132" s="195">
        <f t="shared" si="60"/>
        <v>0</v>
      </c>
      <c r="G132" s="195">
        <f t="shared" si="60"/>
        <v>0</v>
      </c>
      <c r="H132" s="197">
        <f t="shared" si="60"/>
        <v>0</v>
      </c>
      <c r="I132" s="154">
        <f t="shared" si="60"/>
        <v>0</v>
      </c>
      <c r="J132" s="149"/>
      <c r="K132" s="196" t="s">
        <v>26</v>
      </c>
      <c r="L132" s="195">
        <f>SUM(L111:L127)</f>
        <v>0</v>
      </c>
      <c r="M132" s="195">
        <f t="shared" ref="M132:S132" si="61">SUM(M111:M127)</f>
        <v>0</v>
      </c>
      <c r="N132" s="195">
        <f t="shared" si="61"/>
        <v>0</v>
      </c>
      <c r="O132" s="195">
        <f t="shared" si="61"/>
        <v>0</v>
      </c>
      <c r="P132" s="195">
        <f t="shared" si="61"/>
        <v>8.5359225320790828E-5</v>
      </c>
      <c r="Q132" s="195">
        <f t="shared" si="61"/>
        <v>0</v>
      </c>
      <c r="R132" s="197">
        <f t="shared" si="61"/>
        <v>0</v>
      </c>
      <c r="S132" s="198">
        <f t="shared" si="61"/>
        <v>8.5359225320790828E-5</v>
      </c>
      <c r="T132" s="141" t="str">
        <f>IF(ABS(S132-AI132)&gt;0.01,S132-AI132,"")</f>
        <v/>
      </c>
      <c r="U132" s="224" t="s">
        <v>63</v>
      </c>
      <c r="V132" s="225">
        <f>SUM(V111:V127)</f>
        <v>0</v>
      </c>
      <c r="W132" s="225">
        <f t="shared" ref="W132:AH132" si="62">SUM(W111:W127)</f>
        <v>0</v>
      </c>
      <c r="X132" s="225">
        <f t="shared" si="62"/>
        <v>0</v>
      </c>
      <c r="Y132" s="225">
        <f t="shared" si="62"/>
        <v>0</v>
      </c>
      <c r="Z132" s="225">
        <f t="shared" si="62"/>
        <v>0</v>
      </c>
      <c r="AA132" s="225">
        <f t="shared" si="62"/>
        <v>0</v>
      </c>
      <c r="AB132" s="225">
        <f t="shared" si="62"/>
        <v>8.5359225320790828E-5</v>
      </c>
      <c r="AC132" s="225">
        <f t="shared" si="62"/>
        <v>0</v>
      </c>
      <c r="AD132" s="226">
        <f t="shared" si="62"/>
        <v>0</v>
      </c>
      <c r="AE132" s="226">
        <f t="shared" si="62"/>
        <v>0</v>
      </c>
      <c r="AF132" s="226">
        <f t="shared" si="62"/>
        <v>0</v>
      </c>
      <c r="AG132" s="226">
        <f t="shared" si="62"/>
        <v>0</v>
      </c>
      <c r="AH132" s="226">
        <f t="shared" si="62"/>
        <v>0</v>
      </c>
      <c r="AI132" s="227">
        <f>SUM(V132:AC132)</f>
        <v>8.5359225320790828E-5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 t="str">
        <f>IF($I132=0,"-",B132/$I132)</f>
        <v>-</v>
      </c>
      <c r="C133" s="78" t="str">
        <f t="shared" ref="C133:H133" si="63">IF($I132=0,"-",C132/$I132)</f>
        <v>-</v>
      </c>
      <c r="D133" s="78" t="str">
        <f t="shared" si="63"/>
        <v>-</v>
      </c>
      <c r="E133" s="78" t="str">
        <f t="shared" si="63"/>
        <v>-</v>
      </c>
      <c r="F133" s="78" t="str">
        <f t="shared" si="63"/>
        <v>-</v>
      </c>
      <c r="G133" s="78" t="str">
        <f t="shared" si="63"/>
        <v>-</v>
      </c>
      <c r="H133" s="79" t="str">
        <f t="shared" si="63"/>
        <v>-</v>
      </c>
      <c r="I133" s="80">
        <f>SUM(B133:H133)</f>
        <v>0</v>
      </c>
      <c r="J133" s="141"/>
      <c r="K133" s="55" t="s">
        <v>91</v>
      </c>
      <c r="L133" s="96">
        <f t="shared" ref="L133:R133" si="64">IF($S132=0,"-",L132/$S132)</f>
        <v>0</v>
      </c>
      <c r="M133" s="96">
        <f t="shared" si="64"/>
        <v>0</v>
      </c>
      <c r="N133" s="96">
        <f t="shared" si="64"/>
        <v>0</v>
      </c>
      <c r="O133" s="96">
        <f t="shared" si="64"/>
        <v>0</v>
      </c>
      <c r="P133" s="96">
        <f t="shared" si="64"/>
        <v>1</v>
      </c>
      <c r="Q133" s="96">
        <f t="shared" si="64"/>
        <v>0</v>
      </c>
      <c r="R133" s="97">
        <f t="shared" si="64"/>
        <v>0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9.530799304753323</v>
      </c>
      <c r="C141" s="156">
        <v>12.363245684479223</v>
      </c>
      <c r="D141" s="156">
        <v>1.931481107172748</v>
      </c>
      <c r="E141" s="156">
        <v>0</v>
      </c>
      <c r="F141" s="375"/>
      <c r="G141" s="156">
        <v>0</v>
      </c>
      <c r="H141" s="168">
        <v>0</v>
      </c>
      <c r="I141" s="154">
        <f t="shared" si="65"/>
        <v>23.825526096405294</v>
      </c>
      <c r="J141" s="149"/>
      <c r="K141" s="169" t="s">
        <v>16</v>
      </c>
      <c r="L141" s="156">
        <v>9.530799304753323</v>
      </c>
      <c r="M141" s="156">
        <v>12.363245684479223</v>
      </c>
      <c r="N141" s="156">
        <v>1.931481107172748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23.825526096405294</v>
      </c>
      <c r="U141" s="215" t="s">
        <v>16</v>
      </c>
      <c r="V141" s="207">
        <v>9.530799304753323</v>
      </c>
      <c r="W141" s="207">
        <v>0</v>
      </c>
      <c r="X141" s="207">
        <v>0</v>
      </c>
      <c r="Y141" s="207">
        <v>12.363245684479223</v>
      </c>
      <c r="Z141" s="207">
        <v>1.931481107172748</v>
      </c>
      <c r="AA141" s="207">
        <v>0</v>
      </c>
      <c r="AB141" s="207">
        <v>0</v>
      </c>
      <c r="AC141" s="208">
        <v>0</v>
      </c>
      <c r="AD141" s="209">
        <v>0</v>
      </c>
      <c r="AE141" s="209">
        <v>0</v>
      </c>
      <c r="AF141" s="209">
        <v>0</v>
      </c>
      <c r="AG141" s="209">
        <v>0</v>
      </c>
      <c r="AH141" s="209">
        <v>0</v>
      </c>
      <c r="AI141" s="210">
        <f t="shared" si="67"/>
        <v>23.825526096405294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0.37066225936080832</v>
      </c>
      <c r="C142" s="160">
        <v>0.48081891475317751</v>
      </c>
      <c r="D142" s="160">
        <v>7.5117220309141322E-2</v>
      </c>
      <c r="E142" s="160">
        <v>0</v>
      </c>
      <c r="F142" s="375"/>
      <c r="G142" s="160">
        <v>0</v>
      </c>
      <c r="H142" s="161">
        <v>0</v>
      </c>
      <c r="I142" s="162">
        <f t="shared" si="65"/>
        <v>0.92659839442312719</v>
      </c>
      <c r="J142" s="149"/>
      <c r="K142" s="163" t="s">
        <v>15</v>
      </c>
      <c r="L142" s="164">
        <v>0.37066225936080832</v>
      </c>
      <c r="M142" s="164">
        <v>0.48081891475317751</v>
      </c>
      <c r="N142" s="164">
        <v>7.5117220309141322E-2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0.92659839442312719</v>
      </c>
      <c r="U142" s="211" t="s">
        <v>57</v>
      </c>
      <c r="V142" s="212">
        <v>0.37066225936080832</v>
      </c>
      <c r="W142" s="212">
        <v>0</v>
      </c>
      <c r="X142" s="212">
        <v>0</v>
      </c>
      <c r="Y142" s="212">
        <v>0.48081891475317751</v>
      </c>
      <c r="Z142" s="212">
        <v>7.5117220309141322E-2</v>
      </c>
      <c r="AA142" s="212">
        <v>0</v>
      </c>
      <c r="AB142" s="212">
        <v>0</v>
      </c>
      <c r="AC142" s="213">
        <v>0</v>
      </c>
      <c r="AD142" s="212">
        <v>0</v>
      </c>
      <c r="AE142" s="212">
        <v>0</v>
      </c>
      <c r="AF142" s="212">
        <v>0</v>
      </c>
      <c r="AG142" s="212">
        <v>0</v>
      </c>
      <c r="AH142" s="212">
        <v>0</v>
      </c>
      <c r="AI142" s="214">
        <f t="shared" si="67"/>
        <v>0.92659839442312719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2.8791413187823245E-2</v>
      </c>
      <c r="F143" s="375"/>
      <c r="G143" s="156">
        <v>0</v>
      </c>
      <c r="H143" s="168">
        <v>0</v>
      </c>
      <c r="I143" s="154">
        <f t="shared" si="65"/>
        <v>2.8791413187823245E-2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2.8791413187823245E-2</v>
      </c>
      <c r="P143" s="156">
        <v>4.5974815404960943</v>
      </c>
      <c r="Q143" s="156">
        <v>0</v>
      </c>
      <c r="R143" s="157">
        <v>0</v>
      </c>
      <c r="S143" s="158">
        <f t="shared" si="66"/>
        <v>4.6262729536839178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2.8791413187823245E-2</v>
      </c>
      <c r="AB143" s="207">
        <v>4.5974815404960943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4.6262729536839178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0.23321433181032877</v>
      </c>
      <c r="Q144" s="164">
        <v>0</v>
      </c>
      <c r="R144" s="165">
        <v>0</v>
      </c>
      <c r="S144" s="166">
        <f t="shared" si="66"/>
        <v>0.23321433181032877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0.23321433181032877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0.23321433181032877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8.729055263458697E-3</v>
      </c>
      <c r="C146" s="160">
        <v>8.7290552634586749E-4</v>
      </c>
      <c r="D146" s="160">
        <v>1.13477718424963E-2</v>
      </c>
      <c r="E146" s="160">
        <v>3.4916221053832888E-4</v>
      </c>
      <c r="F146" s="375"/>
      <c r="G146" s="160">
        <v>0</v>
      </c>
      <c r="H146" s="161">
        <v>0</v>
      </c>
      <c r="I146" s="162">
        <f t="shared" si="65"/>
        <v>2.1298894842839193E-2</v>
      </c>
      <c r="J146" s="149"/>
      <c r="K146" s="163" t="s">
        <v>17</v>
      </c>
      <c r="L146" s="164">
        <v>8.729055263458697E-3</v>
      </c>
      <c r="M146" s="164">
        <v>8.7290552634586749E-4</v>
      </c>
      <c r="N146" s="164">
        <v>1.13477718424963E-2</v>
      </c>
      <c r="O146" s="164">
        <v>3.4916221053832888E-4</v>
      </c>
      <c r="P146" s="164">
        <v>0</v>
      </c>
      <c r="Q146" s="164">
        <v>0</v>
      </c>
      <c r="R146" s="165">
        <v>0</v>
      </c>
      <c r="S146" s="166">
        <f t="shared" si="66"/>
        <v>2.1298894842839193E-2</v>
      </c>
      <c r="U146" s="211" t="s">
        <v>17</v>
      </c>
      <c r="V146" s="212">
        <v>8.729055263458697E-3</v>
      </c>
      <c r="W146" s="212">
        <v>0</v>
      </c>
      <c r="X146" s="212">
        <v>0</v>
      </c>
      <c r="Y146" s="212">
        <v>8.7290552634586749E-4</v>
      </c>
      <c r="Z146" s="212">
        <v>1.13477718424963E-2</v>
      </c>
      <c r="AA146" s="212">
        <v>0</v>
      </c>
      <c r="AB146" s="212">
        <v>0</v>
      </c>
      <c r="AC146" s="213">
        <v>3.4916221053832888E-4</v>
      </c>
      <c r="AD146" s="212">
        <v>0</v>
      </c>
      <c r="AE146" s="212">
        <v>0</v>
      </c>
      <c r="AF146" s="212">
        <v>0</v>
      </c>
      <c r="AG146" s="212">
        <v>0</v>
      </c>
      <c r="AH146" s="212">
        <v>3.4916221053832888E-4</v>
      </c>
      <c r="AI146" s="214">
        <f t="shared" si="67"/>
        <v>2.1298894842839193E-2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4.8543435176632626</v>
      </c>
      <c r="C147" s="156">
        <v>30.855750620870232</v>
      </c>
      <c r="D147" s="156">
        <v>2.6571554184285691</v>
      </c>
      <c r="E147" s="156">
        <v>0</v>
      </c>
      <c r="F147" s="375"/>
      <c r="G147" s="156">
        <v>0</v>
      </c>
      <c r="H147" s="168">
        <v>0</v>
      </c>
      <c r="I147" s="154">
        <f t="shared" si="65"/>
        <v>38.367249556962058</v>
      </c>
      <c r="J147" s="149"/>
      <c r="K147" s="169" t="s">
        <v>139</v>
      </c>
      <c r="L147" s="156">
        <v>4.8543435176632626</v>
      </c>
      <c r="M147" s="156">
        <v>30.855750620870232</v>
      </c>
      <c r="N147" s="156">
        <v>2.6571554184285691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38.367249556962058</v>
      </c>
      <c r="U147" s="215" t="s">
        <v>139</v>
      </c>
      <c r="V147" s="207">
        <v>4.5718731169121511</v>
      </c>
      <c r="W147" s="207">
        <v>2.3556784524438948E-2</v>
      </c>
      <c r="X147" s="207">
        <v>0</v>
      </c>
      <c r="Y147" s="207">
        <v>30.855750620870232</v>
      </c>
      <c r="Z147" s="207">
        <v>2.6556361209250383</v>
      </c>
      <c r="AA147" s="207">
        <v>0</v>
      </c>
      <c r="AB147" s="207">
        <v>0</v>
      </c>
      <c r="AC147" s="208">
        <v>0.26043291373020233</v>
      </c>
      <c r="AD147" s="207">
        <v>0.25891361622667169</v>
      </c>
      <c r="AE147" s="207">
        <v>0</v>
      </c>
      <c r="AF147" s="207">
        <v>0</v>
      </c>
      <c r="AG147" s="207">
        <v>1.5192975035305902E-3</v>
      </c>
      <c r="AH147" s="207">
        <v>0</v>
      </c>
      <c r="AI147" s="210">
        <f t="shared" si="67"/>
        <v>38.367249556962058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1.9466195600031362</v>
      </c>
      <c r="C148" s="160">
        <v>0.27232503935124136</v>
      </c>
      <c r="D148" s="160">
        <v>14.992486731955646</v>
      </c>
      <c r="E148" s="160">
        <v>56.637237581961607</v>
      </c>
      <c r="F148" s="375"/>
      <c r="G148" s="160">
        <v>4.3750261333243854</v>
      </c>
      <c r="H148" s="161">
        <v>0</v>
      </c>
      <c r="I148" s="162">
        <f t="shared" si="65"/>
        <v>78.223695046596021</v>
      </c>
      <c r="J148" s="149"/>
      <c r="K148" s="163" t="s">
        <v>25</v>
      </c>
      <c r="L148" s="164">
        <v>1.9466195600031362</v>
      </c>
      <c r="M148" s="164">
        <v>0.27232503935124136</v>
      </c>
      <c r="N148" s="164">
        <v>14.992486731955646</v>
      </c>
      <c r="O148" s="164">
        <v>56.637237581961607</v>
      </c>
      <c r="P148" s="164">
        <v>8.9521817141360651E-5</v>
      </c>
      <c r="Q148" s="164">
        <v>4.3750261333243854</v>
      </c>
      <c r="R148" s="165">
        <v>0</v>
      </c>
      <c r="S148" s="166">
        <f t="shared" si="66"/>
        <v>78.223784568413166</v>
      </c>
      <c r="U148" s="211" t="s">
        <v>25</v>
      </c>
      <c r="V148" s="212">
        <v>5.2363342191235084E-2</v>
      </c>
      <c r="W148" s="212">
        <v>1.8942562178119011</v>
      </c>
      <c r="X148" s="212">
        <v>4.3750261333243854</v>
      </c>
      <c r="Y148" s="212">
        <v>0.27232503935124136</v>
      </c>
      <c r="Z148" s="212">
        <v>14.992486731955646</v>
      </c>
      <c r="AA148" s="212">
        <v>56.567661770651732</v>
      </c>
      <c r="AB148" s="212">
        <v>8.9521817141360651E-5</v>
      </c>
      <c r="AC148" s="213">
        <v>6.9575811309877014E-2</v>
      </c>
      <c r="AD148" s="212">
        <v>0</v>
      </c>
      <c r="AE148" s="212">
        <v>6.9461190020122895E-2</v>
      </c>
      <c r="AF148" s="212">
        <v>0</v>
      </c>
      <c r="AG148" s="212">
        <v>0</v>
      </c>
      <c r="AH148" s="212">
        <v>1.1462128975411881E-4</v>
      </c>
      <c r="AI148" s="214">
        <f t="shared" si="67"/>
        <v>78.223784568413166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1.1447458006318501</v>
      </c>
      <c r="C149" s="156">
        <v>4.2724526106312144</v>
      </c>
      <c r="D149" s="156">
        <v>1.2242881590773711</v>
      </c>
      <c r="E149" s="156">
        <v>0</v>
      </c>
      <c r="F149" s="375"/>
      <c r="G149" s="156">
        <v>0</v>
      </c>
      <c r="H149" s="168">
        <v>0</v>
      </c>
      <c r="I149" s="154">
        <f t="shared" si="65"/>
        <v>6.6414865703404358</v>
      </c>
      <c r="J149" s="149"/>
      <c r="K149" s="169" t="s">
        <v>24</v>
      </c>
      <c r="L149" s="156">
        <v>1.1447458006318501</v>
      </c>
      <c r="M149" s="156">
        <v>4.2724526106312144</v>
      </c>
      <c r="N149" s="156">
        <v>1.2242881590773711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6.6414865703404358</v>
      </c>
      <c r="U149" s="215" t="s">
        <v>24</v>
      </c>
      <c r="V149" s="207">
        <v>1.1286718228525223</v>
      </c>
      <c r="W149" s="207">
        <v>0</v>
      </c>
      <c r="X149" s="207">
        <v>0</v>
      </c>
      <c r="Y149" s="207">
        <v>4.2724526106312144</v>
      </c>
      <c r="Z149" s="207">
        <v>1.2242881590773711</v>
      </c>
      <c r="AA149" s="207">
        <v>0</v>
      </c>
      <c r="AB149" s="207">
        <v>0</v>
      </c>
      <c r="AC149" s="208">
        <v>1.6073977779327644E-2</v>
      </c>
      <c r="AD149" s="207">
        <v>1.6073977779327644E-2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6.6414865703404358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6.7838599803410074E-2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6.7838599803410074E-2</v>
      </c>
      <c r="J151" s="149"/>
      <c r="K151" s="169" t="s">
        <v>22</v>
      </c>
      <c r="L151" s="156">
        <v>0</v>
      </c>
      <c r="M151" s="156">
        <v>6.7838599803410074E-2</v>
      </c>
      <c r="N151" s="156">
        <v>0</v>
      </c>
      <c r="O151" s="156">
        <v>0</v>
      </c>
      <c r="P151" s="156">
        <v>0.2860453718068332</v>
      </c>
      <c r="Q151" s="156">
        <v>0</v>
      </c>
      <c r="R151" s="157">
        <v>0</v>
      </c>
      <c r="S151" s="158">
        <f t="shared" si="66"/>
        <v>0.35388397161024326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6.7838599803410074E-2</v>
      </c>
      <c r="Z151" s="207">
        <v>0</v>
      </c>
      <c r="AA151" s="207">
        <v>0</v>
      </c>
      <c r="AB151" s="207">
        <v>0.2860453718068332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0.35388397161024326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3.3447734433844161E-3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3.3447734433844161E-3</v>
      </c>
      <c r="J153" s="149"/>
      <c r="K153" s="171" t="s">
        <v>64</v>
      </c>
      <c r="L153" s="156">
        <v>3.3447734433844161E-3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3.3447734433844161E-3</v>
      </c>
      <c r="U153" s="216" t="s">
        <v>62</v>
      </c>
      <c r="V153" s="207">
        <v>3.3447734433844161E-3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3.3447734433844161E-3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3.3447734433844161E-3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3.3447734433844161E-3</v>
      </c>
      <c r="J154" s="149"/>
      <c r="K154" s="176" t="s">
        <v>23</v>
      </c>
      <c r="L154" s="177">
        <v>3.3447734433844161E-3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3.3447734433844161E-3</v>
      </c>
      <c r="U154" s="217" t="s">
        <v>65</v>
      </c>
      <c r="V154" s="218">
        <v>3.3447734433844161E-3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3.3447734433844161E-3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17.85924427111922</v>
      </c>
      <c r="C158" s="195">
        <f t="shared" ref="C158:I158" si="69">SUM(C137:C153)</f>
        <v>48.313304375414845</v>
      </c>
      <c r="D158" s="195">
        <f t="shared" si="69"/>
        <v>20.891876408785972</v>
      </c>
      <c r="E158" s="195">
        <f t="shared" si="69"/>
        <v>56.666378157359965</v>
      </c>
      <c r="F158" s="195">
        <f t="shared" si="69"/>
        <v>0</v>
      </c>
      <c r="G158" s="195">
        <f t="shared" si="69"/>
        <v>4.3750261333243854</v>
      </c>
      <c r="H158" s="197">
        <f t="shared" si="69"/>
        <v>0</v>
      </c>
      <c r="I158" s="154">
        <f t="shared" si="69"/>
        <v>148.10582934600441</v>
      </c>
      <c r="J158" s="149"/>
      <c r="K158" s="196" t="s">
        <v>26</v>
      </c>
      <c r="L158" s="195">
        <f>SUM(L137:L153)</f>
        <v>17.85924427111922</v>
      </c>
      <c r="M158" s="195">
        <f t="shared" ref="M158:S158" si="70">SUM(M137:M153)</f>
        <v>48.313304375414845</v>
      </c>
      <c r="N158" s="195">
        <f t="shared" si="70"/>
        <v>20.891876408785972</v>
      </c>
      <c r="O158" s="195">
        <f t="shared" si="70"/>
        <v>56.666378157359965</v>
      </c>
      <c r="P158" s="195">
        <f t="shared" si="70"/>
        <v>5.1168307659303975</v>
      </c>
      <c r="Q158" s="195">
        <f t="shared" si="70"/>
        <v>4.3750261333243854</v>
      </c>
      <c r="R158" s="197">
        <f t="shared" si="70"/>
        <v>0</v>
      </c>
      <c r="S158" s="198">
        <f t="shared" si="70"/>
        <v>153.22266011193477</v>
      </c>
      <c r="T158" s="141" t="str">
        <f>IF(ABS(S158-AI158)&gt;0.01,S158-AI158,"")</f>
        <v/>
      </c>
      <c r="U158" s="224" t="s">
        <v>63</v>
      </c>
      <c r="V158" s="225">
        <f>SUM(V137:V153)</f>
        <v>15.666443674776882</v>
      </c>
      <c r="W158" s="225">
        <f t="shared" ref="W158:AH158" si="71">SUM(W137:W153)</f>
        <v>1.91781300233634</v>
      </c>
      <c r="X158" s="225">
        <f t="shared" si="71"/>
        <v>4.3750261333243854</v>
      </c>
      <c r="Y158" s="225">
        <f t="shared" si="71"/>
        <v>48.313304375414845</v>
      </c>
      <c r="Z158" s="225">
        <f t="shared" si="71"/>
        <v>20.890357111282441</v>
      </c>
      <c r="AA158" s="225">
        <f t="shared" si="71"/>
        <v>56.596453183839557</v>
      </c>
      <c r="AB158" s="225">
        <f t="shared" si="71"/>
        <v>5.1168307659303975</v>
      </c>
      <c r="AC158" s="225">
        <f t="shared" si="71"/>
        <v>0.34643186502994527</v>
      </c>
      <c r="AD158" s="226">
        <f t="shared" si="71"/>
        <v>0.27498759400599931</v>
      </c>
      <c r="AE158" s="226">
        <f t="shared" si="71"/>
        <v>6.9461190020122895E-2</v>
      </c>
      <c r="AF158" s="226">
        <f t="shared" si="71"/>
        <v>0</v>
      </c>
      <c r="AG158" s="226">
        <f t="shared" si="71"/>
        <v>1.5192975035305902E-3</v>
      </c>
      <c r="AH158" s="226">
        <f t="shared" si="71"/>
        <v>4.6378350029244772E-4</v>
      </c>
      <c r="AI158" s="227">
        <f>SUM(V158:AC158)</f>
        <v>153.2226601119348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0.1205843439787674</v>
      </c>
      <c r="C159" s="78">
        <f t="shared" ref="C159:H159" si="72">IF($I158=0,"-",C158/$I158)</f>
        <v>0.32620798646990079</v>
      </c>
      <c r="D159" s="78">
        <f t="shared" si="72"/>
        <v>0.141060459949746</v>
      </c>
      <c r="E159" s="78">
        <f t="shared" si="72"/>
        <v>0.38260734508279304</v>
      </c>
      <c r="F159" s="78">
        <f t="shared" si="72"/>
        <v>0</v>
      </c>
      <c r="G159" s="78">
        <f t="shared" si="72"/>
        <v>2.9539864518792584E-2</v>
      </c>
      <c r="H159" s="79">
        <f t="shared" si="72"/>
        <v>0</v>
      </c>
      <c r="I159" s="80">
        <f>SUM(B159:H159)</f>
        <v>0.99999999999999978</v>
      </c>
      <c r="J159" s="141"/>
      <c r="K159" s="55" t="s">
        <v>91</v>
      </c>
      <c r="L159" s="96">
        <f t="shared" ref="L159:R159" si="73">IF($S158=0,"-",L158/$S158)</f>
        <v>0.11655746126631913</v>
      </c>
      <c r="M159" s="96">
        <f t="shared" si="73"/>
        <v>0.31531435585389395</v>
      </c>
      <c r="N159" s="96">
        <f t="shared" si="73"/>
        <v>0.13634978268569212</v>
      </c>
      <c r="O159" s="96">
        <f t="shared" si="73"/>
        <v>0.36983027259782003</v>
      </c>
      <c r="P159" s="96">
        <f t="shared" si="73"/>
        <v>3.3394739147541007E-2</v>
      </c>
      <c r="Q159" s="96">
        <f t="shared" si="73"/>
        <v>2.8553388448733813E-2</v>
      </c>
      <c r="R159" s="97">
        <f t="shared" si="73"/>
        <v>0</v>
      </c>
      <c r="S159" s="98">
        <f>SUM(L159:R159)</f>
        <v>1</v>
      </c>
      <c r="U159" s="127" t="s">
        <v>91</v>
      </c>
      <c r="V159" s="128">
        <f>+V158/$AI158</f>
        <v>0.10224625824490952</v>
      </c>
      <c r="W159" s="128">
        <f t="shared" ref="W159:AH159" si="74">+W158/$AI158</f>
        <v>1.2516510292507041E-2</v>
      </c>
      <c r="X159" s="128">
        <f t="shared" si="74"/>
        <v>2.8553388448733806E-2</v>
      </c>
      <c r="Y159" s="128">
        <f t="shared" si="74"/>
        <v>0.31531435585389389</v>
      </c>
      <c r="Z159" s="128">
        <f t="shared" si="74"/>
        <v>0.13633986706679851</v>
      </c>
      <c r="AA159" s="128">
        <f t="shared" si="74"/>
        <v>0.36937391076811854</v>
      </c>
      <c r="AB159" s="128">
        <f t="shared" si="74"/>
        <v>3.3394739147541E-2</v>
      </c>
      <c r="AC159" s="128">
        <f t="shared" si="74"/>
        <v>2.2609701774976626E-3</v>
      </c>
      <c r="AD159" s="128">
        <f t="shared" si="74"/>
        <v>1.7946927289025705E-3</v>
      </c>
      <c r="AE159" s="128">
        <f t="shared" si="74"/>
        <v>4.5333496996709846E-4</v>
      </c>
      <c r="AF159" s="128">
        <f t="shared" si="74"/>
        <v>0</v>
      </c>
      <c r="AG159" s="128">
        <f t="shared" si="74"/>
        <v>9.9156188935806718E-6</v>
      </c>
      <c r="AH159" s="128">
        <f t="shared" si="74"/>
        <v>3.0268597344128913E-6</v>
      </c>
      <c r="AI159" s="129">
        <f>SUM(V159:AC159)</f>
        <v>1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75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0.39124169724913888</v>
      </c>
      <c r="C168" s="160">
        <v>0</v>
      </c>
      <c r="D168" s="160">
        <v>0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0.39124169724913888</v>
      </c>
      <c r="J168" s="149"/>
      <c r="K168" s="163" t="s">
        <v>15</v>
      </c>
      <c r="L168" s="164">
        <v>0.39124169724913888</v>
      </c>
      <c r="M168" s="164">
        <v>0</v>
      </c>
      <c r="N168" s="164">
        <v>0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0.39124169724913888</v>
      </c>
      <c r="U168" s="211" t="s">
        <v>57</v>
      </c>
      <c r="V168" s="212">
        <v>0.39124169724913888</v>
      </c>
      <c r="W168" s="212">
        <v>0</v>
      </c>
      <c r="X168" s="212">
        <v>0</v>
      </c>
      <c r="Y168" s="212">
        <v>0</v>
      </c>
      <c r="Z168" s="212">
        <v>0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0.39124169724913888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1.8902573879645244E-3</v>
      </c>
      <c r="F169" s="375"/>
      <c r="G169" s="156">
        <v>0</v>
      </c>
      <c r="H169" s="168">
        <v>0</v>
      </c>
      <c r="I169" s="154">
        <f t="shared" si="75"/>
        <v>1.8902573879645244E-3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1.8902573879645244E-3</v>
      </c>
      <c r="P169" s="156">
        <v>0.27627058803523952</v>
      </c>
      <c r="Q169" s="156">
        <v>0</v>
      </c>
      <c r="R169" s="157">
        <v>0</v>
      </c>
      <c r="S169" s="158">
        <f t="shared" si="76"/>
        <v>0.27816084542320402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1.2946968410715919E-5</v>
      </c>
      <c r="AB169" s="207">
        <v>0.27627058803523952</v>
      </c>
      <c r="AC169" s="208">
        <v>1.8773104195538085E-3</v>
      </c>
      <c r="AD169" s="207">
        <v>0</v>
      </c>
      <c r="AE169" s="207">
        <v>0</v>
      </c>
      <c r="AF169" s="207">
        <v>0</v>
      </c>
      <c r="AG169" s="207">
        <v>0</v>
      </c>
      <c r="AH169" s="207">
        <v>1.8773104195538085E-3</v>
      </c>
      <c r="AI169" s="210">
        <f t="shared" si="77"/>
        <v>0.27816084542320402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5">
        <v>0</v>
      </c>
      <c r="S170" s="166">
        <f t="shared" si="76"/>
        <v>0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0</v>
      </c>
      <c r="C172" s="160">
        <v>0</v>
      </c>
      <c r="D172" s="160">
        <v>3.6882861006864189</v>
      </c>
      <c r="E172" s="160">
        <v>0</v>
      </c>
      <c r="F172" s="375"/>
      <c r="G172" s="160">
        <v>0</v>
      </c>
      <c r="H172" s="161">
        <v>0</v>
      </c>
      <c r="I172" s="162">
        <f t="shared" si="75"/>
        <v>3.6882861006864189</v>
      </c>
      <c r="J172" s="149"/>
      <c r="K172" s="163" t="s">
        <v>17</v>
      </c>
      <c r="L172" s="164">
        <v>0</v>
      </c>
      <c r="M172" s="164">
        <v>0</v>
      </c>
      <c r="N172" s="164">
        <v>3.6882861006864189</v>
      </c>
      <c r="O172" s="164">
        <v>0</v>
      </c>
      <c r="P172" s="164">
        <v>0</v>
      </c>
      <c r="Q172" s="164">
        <v>0</v>
      </c>
      <c r="R172" s="165">
        <v>0</v>
      </c>
      <c r="S172" s="166">
        <f t="shared" si="76"/>
        <v>3.6882861006864189</v>
      </c>
      <c r="U172" s="211" t="s">
        <v>17</v>
      </c>
      <c r="V172" s="212">
        <v>0</v>
      </c>
      <c r="W172" s="212">
        <v>0</v>
      </c>
      <c r="X172" s="212">
        <v>0</v>
      </c>
      <c r="Y172" s="212">
        <v>0</v>
      </c>
      <c r="Z172" s="212">
        <v>3.6882861006864189</v>
      </c>
      <c r="AA172" s="212">
        <v>0</v>
      </c>
      <c r="AB172" s="212">
        <v>0</v>
      </c>
      <c r="AC172" s="213">
        <v>0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</v>
      </c>
      <c r="AI172" s="214">
        <f t="shared" si="77"/>
        <v>3.6882861006864189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14.639154242583926</v>
      </c>
      <c r="C173" s="156">
        <v>0</v>
      </c>
      <c r="D173" s="156">
        <v>168.50723778477047</v>
      </c>
      <c r="E173" s="156">
        <v>3.0525431251891417</v>
      </c>
      <c r="F173" s="375"/>
      <c r="G173" s="156">
        <v>0</v>
      </c>
      <c r="H173" s="168">
        <v>0</v>
      </c>
      <c r="I173" s="154">
        <f t="shared" si="75"/>
        <v>186.19893515254353</v>
      </c>
      <c r="J173" s="149"/>
      <c r="K173" s="169" t="s">
        <v>139</v>
      </c>
      <c r="L173" s="156">
        <v>14.639154242583926</v>
      </c>
      <c r="M173" s="156">
        <v>0</v>
      </c>
      <c r="N173" s="156">
        <v>168.50723778477047</v>
      </c>
      <c r="O173" s="156">
        <v>3.0525431251891417</v>
      </c>
      <c r="P173" s="156">
        <v>0</v>
      </c>
      <c r="Q173" s="156">
        <v>0</v>
      </c>
      <c r="R173" s="157">
        <v>0</v>
      </c>
      <c r="S173" s="158">
        <f t="shared" si="76"/>
        <v>186.19893515254353</v>
      </c>
      <c r="U173" s="215" t="s">
        <v>139</v>
      </c>
      <c r="V173" s="207">
        <v>14.639154242583926</v>
      </c>
      <c r="W173" s="207">
        <v>0</v>
      </c>
      <c r="X173" s="207">
        <v>0</v>
      </c>
      <c r="Y173" s="207">
        <v>0</v>
      </c>
      <c r="Z173" s="207">
        <v>133.62103063975175</v>
      </c>
      <c r="AA173" s="207">
        <v>3.0525431251891417</v>
      </c>
      <c r="AB173" s="207">
        <v>0</v>
      </c>
      <c r="AC173" s="208">
        <v>34.886207145018709</v>
      </c>
      <c r="AD173" s="207">
        <v>0</v>
      </c>
      <c r="AE173" s="207">
        <v>0</v>
      </c>
      <c r="AF173" s="207">
        <v>0</v>
      </c>
      <c r="AG173" s="207">
        <v>34.886207145018709</v>
      </c>
      <c r="AH173" s="207">
        <v>0</v>
      </c>
      <c r="AI173" s="210">
        <f t="shared" si="77"/>
        <v>186.19893515254353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0.85596140495238116</v>
      </c>
      <c r="C174" s="160">
        <v>0.1064197714631763</v>
      </c>
      <c r="D174" s="160">
        <v>4.1826904055405363</v>
      </c>
      <c r="E174" s="160">
        <v>19.078618824344129</v>
      </c>
      <c r="F174" s="375"/>
      <c r="G174" s="160">
        <v>1.7537867470807218</v>
      </c>
      <c r="H174" s="161">
        <v>0</v>
      </c>
      <c r="I174" s="162">
        <f t="shared" si="75"/>
        <v>25.977477153380942</v>
      </c>
      <c r="J174" s="149"/>
      <c r="K174" s="163" t="s">
        <v>25</v>
      </c>
      <c r="L174" s="164">
        <v>0.85596140495238116</v>
      </c>
      <c r="M174" s="164">
        <v>0.1064197714631763</v>
      </c>
      <c r="N174" s="164">
        <v>4.1826904055405363</v>
      </c>
      <c r="O174" s="164">
        <v>19.078618824344129</v>
      </c>
      <c r="P174" s="164">
        <v>1.2990270360951587E-3</v>
      </c>
      <c r="Q174" s="164">
        <v>1.7537867470807218</v>
      </c>
      <c r="R174" s="165">
        <v>0</v>
      </c>
      <c r="S174" s="166">
        <f t="shared" si="76"/>
        <v>25.978776180417036</v>
      </c>
      <c r="U174" s="211" t="s">
        <v>25</v>
      </c>
      <c r="V174" s="212">
        <v>0.23165310198743713</v>
      </c>
      <c r="W174" s="212">
        <v>0.624308302964944</v>
      </c>
      <c r="X174" s="212">
        <v>1.7537867470807218</v>
      </c>
      <c r="Y174" s="212">
        <v>0.1064197714631763</v>
      </c>
      <c r="Z174" s="212">
        <v>4.1826904055405363</v>
      </c>
      <c r="AA174" s="212">
        <v>19.077513631872389</v>
      </c>
      <c r="AB174" s="212">
        <v>1.2990270360951587E-3</v>
      </c>
      <c r="AC174" s="213">
        <v>1.1051924717412399E-3</v>
      </c>
      <c r="AD174" s="212">
        <v>0</v>
      </c>
      <c r="AE174" s="212">
        <v>0</v>
      </c>
      <c r="AF174" s="212">
        <v>0</v>
      </c>
      <c r="AG174" s="212">
        <v>0</v>
      </c>
      <c r="AH174" s="212">
        <v>1.1051924717412399E-3</v>
      </c>
      <c r="AI174" s="214">
        <f t="shared" si="77"/>
        <v>25.978776180417039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</v>
      </c>
      <c r="C177" s="156">
        <v>0</v>
      </c>
      <c r="D177" s="156">
        <v>0</v>
      </c>
      <c r="E177" s="156">
        <v>0.32012895146685721</v>
      </c>
      <c r="F177" s="375"/>
      <c r="G177" s="156">
        <v>0</v>
      </c>
      <c r="H177" s="168">
        <v>0</v>
      </c>
      <c r="I177" s="154">
        <f t="shared" si="75"/>
        <v>0.32012895146685721</v>
      </c>
      <c r="J177" s="149"/>
      <c r="K177" s="169" t="s">
        <v>22</v>
      </c>
      <c r="L177" s="156">
        <v>0</v>
      </c>
      <c r="M177" s="156">
        <v>0</v>
      </c>
      <c r="N177" s="156">
        <v>0</v>
      </c>
      <c r="O177" s="156">
        <v>0.32012895146685721</v>
      </c>
      <c r="P177" s="156">
        <v>1.6029836330541728E-2</v>
      </c>
      <c r="Q177" s="156">
        <v>0</v>
      </c>
      <c r="R177" s="157">
        <v>0</v>
      </c>
      <c r="S177" s="158">
        <f t="shared" si="76"/>
        <v>0.33615878779739894</v>
      </c>
      <c r="U177" s="215" t="s">
        <v>22</v>
      </c>
      <c r="V177" s="207">
        <v>0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1.6029836330541728E-2</v>
      </c>
      <c r="AC177" s="208">
        <v>0.32012895146685721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0.32012895146685721</v>
      </c>
      <c r="AI177" s="210">
        <f t="shared" si="77"/>
        <v>0.33615878779739894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15.886357344785447</v>
      </c>
      <c r="C184" s="195">
        <f t="shared" ref="C184:I184" si="79">SUM(C163:C179)</f>
        <v>0.1064197714631763</v>
      </c>
      <c r="D184" s="195">
        <f t="shared" si="79"/>
        <v>176.37821429099742</v>
      </c>
      <c r="E184" s="195">
        <f t="shared" si="79"/>
        <v>22.453181158388091</v>
      </c>
      <c r="F184" s="195">
        <f t="shared" si="79"/>
        <v>0</v>
      </c>
      <c r="G184" s="195">
        <f t="shared" si="79"/>
        <v>1.7537867470807218</v>
      </c>
      <c r="H184" s="197">
        <f t="shared" si="79"/>
        <v>0</v>
      </c>
      <c r="I184" s="154">
        <f t="shared" si="79"/>
        <v>216.57795931271485</v>
      </c>
      <c r="J184" s="149"/>
      <c r="K184" s="196" t="s">
        <v>26</v>
      </c>
      <c r="L184" s="195">
        <f>SUM(L163:L179)</f>
        <v>15.886357344785447</v>
      </c>
      <c r="M184" s="195">
        <f t="shared" ref="M184:S184" si="80">SUM(M163:M179)</f>
        <v>0.1064197714631763</v>
      </c>
      <c r="N184" s="195">
        <f t="shared" si="80"/>
        <v>176.37821429099742</v>
      </c>
      <c r="O184" s="195">
        <f t="shared" si="80"/>
        <v>22.453181158388091</v>
      </c>
      <c r="P184" s="195">
        <f t="shared" si="80"/>
        <v>0.29359945140187638</v>
      </c>
      <c r="Q184" s="195">
        <f t="shared" si="80"/>
        <v>1.7537867470807218</v>
      </c>
      <c r="R184" s="197">
        <f t="shared" si="80"/>
        <v>0</v>
      </c>
      <c r="S184" s="198">
        <f t="shared" si="80"/>
        <v>216.87155876411671</v>
      </c>
      <c r="T184" s="141" t="str">
        <f>IF(ABS(S184-AI184)&gt;0.01,S184-AI184,"")</f>
        <v/>
      </c>
      <c r="U184" s="224" t="s">
        <v>63</v>
      </c>
      <c r="V184" s="225">
        <f>SUM(V163:V179)</f>
        <v>15.262049041820502</v>
      </c>
      <c r="W184" s="225">
        <f t="shared" ref="W184:AH184" si="81">SUM(W163:W179)</f>
        <v>0.624308302964944</v>
      </c>
      <c r="X184" s="225">
        <f t="shared" si="81"/>
        <v>1.7537867470807218</v>
      </c>
      <c r="Y184" s="225">
        <f t="shared" si="81"/>
        <v>0.1064197714631763</v>
      </c>
      <c r="Z184" s="225">
        <f t="shared" si="81"/>
        <v>141.4920071459787</v>
      </c>
      <c r="AA184" s="225">
        <f t="shared" si="81"/>
        <v>22.130069704029943</v>
      </c>
      <c r="AB184" s="225">
        <f t="shared" si="81"/>
        <v>0.29359945140187638</v>
      </c>
      <c r="AC184" s="225">
        <f t="shared" si="81"/>
        <v>35.209318599376857</v>
      </c>
      <c r="AD184" s="226">
        <f t="shared" si="81"/>
        <v>0</v>
      </c>
      <c r="AE184" s="226">
        <f t="shared" si="81"/>
        <v>0</v>
      </c>
      <c r="AF184" s="226">
        <f t="shared" si="81"/>
        <v>0</v>
      </c>
      <c r="AG184" s="226">
        <f t="shared" si="81"/>
        <v>34.886207145018709</v>
      </c>
      <c r="AH184" s="226">
        <f t="shared" si="81"/>
        <v>0.32311145435815225</v>
      </c>
      <c r="AI184" s="227">
        <f>SUM(V184:AC184)</f>
        <v>216.87155876411674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7.3351680822919221E-2</v>
      </c>
      <c r="C185" s="78">
        <f t="shared" ref="C185:H185" si="82">IF($I184=0,"-",C184/$I184)</f>
        <v>4.9136935171467655E-4</v>
      </c>
      <c r="D185" s="78">
        <f t="shared" si="82"/>
        <v>0.81438672176390114</v>
      </c>
      <c r="E185" s="78">
        <f t="shared" si="82"/>
        <v>0.10367251233523794</v>
      </c>
      <c r="F185" s="78">
        <f t="shared" si="82"/>
        <v>0</v>
      </c>
      <c r="G185" s="78">
        <f t="shared" si="82"/>
        <v>8.0977157262269971E-3</v>
      </c>
      <c r="H185" s="79">
        <f t="shared" si="82"/>
        <v>0</v>
      </c>
      <c r="I185" s="80">
        <f>SUM(B185:H185)</f>
        <v>1</v>
      </c>
      <c r="J185" s="141"/>
      <c r="K185" s="55" t="s">
        <v>91</v>
      </c>
      <c r="L185" s="96">
        <f t="shared" ref="L185:R185" si="83">IF($S184=0,"-",L184/$S184)</f>
        <v>7.3252377745227804E-2</v>
      </c>
      <c r="M185" s="96">
        <f t="shared" si="83"/>
        <v>4.9070413875212287E-4</v>
      </c>
      <c r="N185" s="96">
        <f t="shared" si="83"/>
        <v>0.81328420976969862</v>
      </c>
      <c r="O185" s="96">
        <f t="shared" si="83"/>
        <v>0.10353216109268434</v>
      </c>
      <c r="P185" s="96">
        <f t="shared" si="83"/>
        <v>1.3537941677323111E-3</v>
      </c>
      <c r="Q185" s="96">
        <f t="shared" si="83"/>
        <v>8.0867530859048773E-3</v>
      </c>
      <c r="R185" s="97">
        <f t="shared" si="83"/>
        <v>0</v>
      </c>
      <c r="S185" s="98">
        <f>SUM(L185:R185)</f>
        <v>1</v>
      </c>
      <c r="U185" s="127" t="s">
        <v>91</v>
      </c>
      <c r="V185" s="128">
        <f>+V184/$AI184</f>
        <v>7.037367706855685E-2</v>
      </c>
      <c r="W185" s="128">
        <f t="shared" ref="W185:AH185" si="84">+W184/$AI184</f>
        <v>2.8787006766709381E-3</v>
      </c>
      <c r="X185" s="128">
        <f t="shared" si="84"/>
        <v>8.0867530859048756E-3</v>
      </c>
      <c r="Y185" s="128">
        <f t="shared" si="84"/>
        <v>4.9070413875212287E-4</v>
      </c>
      <c r="Z185" s="128">
        <f t="shared" si="84"/>
        <v>0.65242306530324878</v>
      </c>
      <c r="AA185" s="128">
        <f t="shared" si="84"/>
        <v>0.10204228636591306</v>
      </c>
      <c r="AB185" s="128">
        <f t="shared" si="84"/>
        <v>1.3537941677323109E-3</v>
      </c>
      <c r="AC185" s="128">
        <f t="shared" si="84"/>
        <v>0.16235101919322092</v>
      </c>
      <c r="AD185" s="128">
        <f t="shared" si="84"/>
        <v>0</v>
      </c>
      <c r="AE185" s="128">
        <f t="shared" si="84"/>
        <v>0</v>
      </c>
      <c r="AF185" s="128">
        <f t="shared" si="84"/>
        <v>0</v>
      </c>
      <c r="AG185" s="128">
        <f t="shared" si="84"/>
        <v>0.16086114446644964</v>
      </c>
      <c r="AH185" s="128">
        <f t="shared" si="84"/>
        <v>1.4898747267712903E-3</v>
      </c>
      <c r="AI185" s="129">
        <f>SUM(V185:AC185)</f>
        <v>0.99999999999999989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393.93888292039003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393.93888292039003</v>
      </c>
      <c r="J190" s="149"/>
      <c r="K190" s="163" t="s">
        <v>8</v>
      </c>
      <c r="L190" s="164">
        <v>0</v>
      </c>
      <c r="M190" s="164">
        <v>0</v>
      </c>
      <c r="N190" s="164">
        <v>393.93888292039003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393.93888292039003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393.93888292039003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393.93888292039003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1.0007931490412732E-2</v>
      </c>
      <c r="E191" s="156">
        <v>0</v>
      </c>
      <c r="F191" s="375"/>
      <c r="G191" s="156">
        <v>0</v>
      </c>
      <c r="H191" s="168">
        <v>0</v>
      </c>
      <c r="I191" s="154">
        <f t="shared" si="85"/>
        <v>1.0007931490412732E-2</v>
      </c>
      <c r="J191" s="149"/>
      <c r="K191" s="169" t="s">
        <v>10</v>
      </c>
      <c r="L191" s="156">
        <v>0</v>
      </c>
      <c r="M191" s="156">
        <v>0</v>
      </c>
      <c r="N191" s="156">
        <v>1.0007931490412732E-2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1.0007931490412732E-2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1.0007931490412732E-2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1.0007931490412732E-2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0</v>
      </c>
      <c r="E192" s="160">
        <v>0</v>
      </c>
      <c r="F192" s="375"/>
      <c r="G192" s="160">
        <v>0</v>
      </c>
      <c r="H192" s="161">
        <v>0</v>
      </c>
      <c r="I192" s="162">
        <f t="shared" si="85"/>
        <v>0</v>
      </c>
      <c r="J192" s="149"/>
      <c r="K192" s="163" t="s">
        <v>56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0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0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0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0.46631316798688599</v>
      </c>
      <c r="C193" s="156">
        <v>0.17424986036497742</v>
      </c>
      <c r="D193" s="156">
        <v>61.110116654444248</v>
      </c>
      <c r="E193" s="156">
        <v>0</v>
      </c>
      <c r="F193" s="375"/>
      <c r="G193" s="156">
        <v>0</v>
      </c>
      <c r="H193" s="168">
        <v>0</v>
      </c>
      <c r="I193" s="154">
        <f t="shared" si="85"/>
        <v>61.750679682796111</v>
      </c>
      <c r="J193" s="149"/>
      <c r="K193" s="169" t="s">
        <v>16</v>
      </c>
      <c r="L193" s="156">
        <v>0.46631316798688599</v>
      </c>
      <c r="M193" s="156">
        <v>0.17424986036497742</v>
      </c>
      <c r="N193" s="156">
        <v>61.110116654444248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61.750679682796111</v>
      </c>
      <c r="U193" s="215" t="s">
        <v>16</v>
      </c>
      <c r="V193" s="207">
        <v>0.46631316798688599</v>
      </c>
      <c r="W193" s="207">
        <v>0</v>
      </c>
      <c r="X193" s="207">
        <v>0</v>
      </c>
      <c r="Y193" s="207">
        <v>0.17424986036497742</v>
      </c>
      <c r="Z193" s="207">
        <v>60.257372546123563</v>
      </c>
      <c r="AA193" s="207">
        <v>0</v>
      </c>
      <c r="AB193" s="207">
        <v>0</v>
      </c>
      <c r="AC193" s="208">
        <v>0.85274410832068182</v>
      </c>
      <c r="AD193" s="209">
        <v>0</v>
      </c>
      <c r="AE193" s="209">
        <v>0</v>
      </c>
      <c r="AF193" s="209">
        <v>0</v>
      </c>
      <c r="AG193" s="209">
        <v>0.85274410832068182</v>
      </c>
      <c r="AH193" s="209">
        <v>0</v>
      </c>
      <c r="AI193" s="210">
        <f t="shared" si="87"/>
        <v>61.750679682796111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1.8916122534589432</v>
      </c>
      <c r="C194" s="160">
        <v>0</v>
      </c>
      <c r="D194" s="160">
        <v>2.9558587118478239</v>
      </c>
      <c r="E194" s="160">
        <v>0</v>
      </c>
      <c r="F194" s="375"/>
      <c r="G194" s="160">
        <v>0</v>
      </c>
      <c r="H194" s="161">
        <v>0</v>
      </c>
      <c r="I194" s="162">
        <f t="shared" si="85"/>
        <v>4.8474709653067674</v>
      </c>
      <c r="J194" s="149"/>
      <c r="K194" s="163" t="s">
        <v>15</v>
      </c>
      <c r="L194" s="164">
        <v>1.8916122534589432</v>
      </c>
      <c r="M194" s="164">
        <v>0</v>
      </c>
      <c r="N194" s="164">
        <v>2.9558587118478239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4.8474709653067674</v>
      </c>
      <c r="U194" s="211" t="s">
        <v>57</v>
      </c>
      <c r="V194" s="212">
        <v>1.8916122534589432</v>
      </c>
      <c r="W194" s="212">
        <v>0</v>
      </c>
      <c r="X194" s="212">
        <v>0</v>
      </c>
      <c r="Y194" s="212">
        <v>0</v>
      </c>
      <c r="Z194" s="212">
        <v>2.9558587118478239</v>
      </c>
      <c r="AA194" s="212">
        <v>0</v>
      </c>
      <c r="AB194" s="212">
        <v>0</v>
      </c>
      <c r="AC194" s="213">
        <v>0</v>
      </c>
      <c r="AD194" s="212">
        <v>0</v>
      </c>
      <c r="AE194" s="212">
        <v>0</v>
      </c>
      <c r="AF194" s="212">
        <v>0</v>
      </c>
      <c r="AG194" s="212">
        <v>0</v>
      </c>
      <c r="AH194" s="212">
        <v>0</v>
      </c>
      <c r="AI194" s="214">
        <f t="shared" si="87"/>
        <v>4.8474709653067674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</v>
      </c>
      <c r="E195" s="156">
        <v>11.033878853334606</v>
      </c>
      <c r="F195" s="375"/>
      <c r="G195" s="156">
        <v>0</v>
      </c>
      <c r="H195" s="168">
        <v>0</v>
      </c>
      <c r="I195" s="154">
        <f t="shared" si="85"/>
        <v>11.033878853334606</v>
      </c>
      <c r="J195" s="149"/>
      <c r="K195" s="169" t="s">
        <v>58</v>
      </c>
      <c r="L195" s="156">
        <v>0</v>
      </c>
      <c r="M195" s="156">
        <v>0</v>
      </c>
      <c r="N195" s="156">
        <v>0</v>
      </c>
      <c r="O195" s="156">
        <v>11.033878853334606</v>
      </c>
      <c r="P195" s="156">
        <v>188.05177422349598</v>
      </c>
      <c r="Q195" s="156">
        <v>0</v>
      </c>
      <c r="R195" s="157">
        <v>0</v>
      </c>
      <c r="S195" s="158">
        <f t="shared" si="86"/>
        <v>199.0856530768306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0.60880891916855806</v>
      </c>
      <c r="AB195" s="207">
        <v>188.05177422349598</v>
      </c>
      <c r="AC195" s="208">
        <v>10.425069934166048</v>
      </c>
      <c r="AD195" s="207">
        <v>0</v>
      </c>
      <c r="AE195" s="207">
        <v>0</v>
      </c>
      <c r="AF195" s="207">
        <v>0</v>
      </c>
      <c r="AG195" s="207">
        <v>0</v>
      </c>
      <c r="AH195" s="207">
        <v>10.425069934166048</v>
      </c>
      <c r="AI195" s="210">
        <f t="shared" si="87"/>
        <v>199.0856530768306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0.51209937674659856</v>
      </c>
      <c r="Q196" s="164">
        <v>0</v>
      </c>
      <c r="R196" s="165">
        <v>0</v>
      </c>
      <c r="S196" s="166">
        <f t="shared" si="86"/>
        <v>0.51209937674659856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0.51209937674659856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0.51209937674659856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85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0.31031523755546875</v>
      </c>
      <c r="C198" s="160">
        <v>0</v>
      </c>
      <c r="D198" s="160">
        <v>1.8855272296674968</v>
      </c>
      <c r="E198" s="160">
        <v>0.11055456866226746</v>
      </c>
      <c r="F198" s="375"/>
      <c r="G198" s="160">
        <v>0</v>
      </c>
      <c r="H198" s="161">
        <v>0</v>
      </c>
      <c r="I198" s="162">
        <f t="shared" si="85"/>
        <v>2.306397035885233</v>
      </c>
      <c r="J198" s="149"/>
      <c r="K198" s="163" t="s">
        <v>17</v>
      </c>
      <c r="L198" s="164">
        <v>0.31031523755546875</v>
      </c>
      <c r="M198" s="164">
        <v>0</v>
      </c>
      <c r="N198" s="164">
        <v>1.8855272296674968</v>
      </c>
      <c r="O198" s="164">
        <v>0.11055456866226746</v>
      </c>
      <c r="P198" s="164">
        <v>0</v>
      </c>
      <c r="Q198" s="164">
        <v>0</v>
      </c>
      <c r="R198" s="165">
        <v>0</v>
      </c>
      <c r="S198" s="166">
        <f t="shared" si="86"/>
        <v>2.306397035885233</v>
      </c>
      <c r="U198" s="211" t="s">
        <v>17</v>
      </c>
      <c r="V198" s="212">
        <v>0.31031523755546875</v>
      </c>
      <c r="W198" s="212">
        <v>0</v>
      </c>
      <c r="X198" s="212">
        <v>0</v>
      </c>
      <c r="Y198" s="212">
        <v>0</v>
      </c>
      <c r="Z198" s="212">
        <v>1.8855272296674968</v>
      </c>
      <c r="AA198" s="212">
        <v>0.11055456866226746</v>
      </c>
      <c r="AB198" s="212">
        <v>0</v>
      </c>
      <c r="AC198" s="213">
        <v>0</v>
      </c>
      <c r="AD198" s="212">
        <v>0</v>
      </c>
      <c r="AE198" s="212">
        <v>0</v>
      </c>
      <c r="AF198" s="212">
        <v>0</v>
      </c>
      <c r="AG198" s="212">
        <v>0</v>
      </c>
      <c r="AH198" s="212">
        <v>0</v>
      </c>
      <c r="AI198" s="214">
        <f t="shared" si="87"/>
        <v>2.306397035885233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43.970168409857557</v>
      </c>
      <c r="C199" s="156">
        <v>23.085807838719177</v>
      </c>
      <c r="D199" s="156">
        <v>468.56787619151527</v>
      </c>
      <c r="E199" s="156">
        <v>0</v>
      </c>
      <c r="F199" s="375"/>
      <c r="G199" s="156">
        <v>0</v>
      </c>
      <c r="H199" s="168">
        <v>0</v>
      </c>
      <c r="I199" s="154">
        <f t="shared" si="85"/>
        <v>535.62385244009204</v>
      </c>
      <c r="J199" s="149"/>
      <c r="K199" s="169" t="s">
        <v>139</v>
      </c>
      <c r="L199" s="156">
        <v>43.970168409857557</v>
      </c>
      <c r="M199" s="156">
        <v>23.085807838719177</v>
      </c>
      <c r="N199" s="156">
        <v>468.56787619151527</v>
      </c>
      <c r="O199" s="156">
        <v>0</v>
      </c>
      <c r="P199" s="156">
        <v>5.4837345938430975</v>
      </c>
      <c r="Q199" s="156">
        <v>0</v>
      </c>
      <c r="R199" s="157">
        <v>0</v>
      </c>
      <c r="S199" s="158">
        <f t="shared" si="86"/>
        <v>541.10758703393515</v>
      </c>
      <c r="U199" s="215" t="s">
        <v>139</v>
      </c>
      <c r="V199" s="207">
        <v>43.964766590264972</v>
      </c>
      <c r="W199" s="207">
        <v>0</v>
      </c>
      <c r="X199" s="207">
        <v>0</v>
      </c>
      <c r="Y199" s="207">
        <v>23.085807838719177</v>
      </c>
      <c r="Z199" s="207">
        <v>441.4193598372151</v>
      </c>
      <c r="AA199" s="207">
        <v>0</v>
      </c>
      <c r="AB199" s="207">
        <v>5.4837345938430975</v>
      </c>
      <c r="AC199" s="208">
        <v>27.153918173892791</v>
      </c>
      <c r="AD199" s="207">
        <v>5.4018195925821478E-3</v>
      </c>
      <c r="AE199" s="207">
        <v>0</v>
      </c>
      <c r="AF199" s="207">
        <v>0</v>
      </c>
      <c r="AG199" s="207">
        <v>27.148516354300192</v>
      </c>
      <c r="AH199" s="207">
        <v>0</v>
      </c>
      <c r="AI199" s="210">
        <f t="shared" si="87"/>
        <v>541.10758703393503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13.620713622369752</v>
      </c>
      <c r="C200" s="160">
        <v>1.4267358671289221</v>
      </c>
      <c r="D200" s="160">
        <v>183.7853120847771</v>
      </c>
      <c r="E200" s="160">
        <v>401.13815152491975</v>
      </c>
      <c r="F200" s="375"/>
      <c r="G200" s="160">
        <v>25.134182102516554</v>
      </c>
      <c r="H200" s="161">
        <v>0</v>
      </c>
      <c r="I200" s="162">
        <f t="shared" si="85"/>
        <v>625.10509520171206</v>
      </c>
      <c r="J200" s="149"/>
      <c r="K200" s="163" t="s">
        <v>25</v>
      </c>
      <c r="L200" s="164">
        <v>13.620713622369752</v>
      </c>
      <c r="M200" s="164">
        <v>1.4267358671289221</v>
      </c>
      <c r="N200" s="164">
        <v>183.7853120847771</v>
      </c>
      <c r="O200" s="164">
        <v>401.13815152491975</v>
      </c>
      <c r="P200" s="164">
        <v>4.9926130932235482E-2</v>
      </c>
      <c r="Q200" s="164">
        <v>25.134182102516554</v>
      </c>
      <c r="R200" s="165">
        <v>0</v>
      </c>
      <c r="S200" s="166">
        <f t="shared" si="86"/>
        <v>625.15502133264431</v>
      </c>
      <c r="U200" s="211" t="s">
        <v>25</v>
      </c>
      <c r="V200" s="212">
        <v>1.8931632454850265</v>
      </c>
      <c r="W200" s="212">
        <v>11.727550376884727</v>
      </c>
      <c r="X200" s="212">
        <v>25.134182102516554</v>
      </c>
      <c r="Y200" s="212">
        <v>1.4267358671289221</v>
      </c>
      <c r="Z200" s="212">
        <v>183.7853120847771</v>
      </c>
      <c r="AA200" s="212">
        <v>401.07083483520825</v>
      </c>
      <c r="AB200" s="212">
        <v>4.9926130932235482E-2</v>
      </c>
      <c r="AC200" s="213">
        <v>6.7316689711511626E-2</v>
      </c>
      <c r="AD200" s="212">
        <v>0</v>
      </c>
      <c r="AE200" s="212">
        <v>0</v>
      </c>
      <c r="AF200" s="212">
        <v>0</v>
      </c>
      <c r="AG200" s="212">
        <v>0</v>
      </c>
      <c r="AH200" s="212">
        <v>6.7316689711511626E-2</v>
      </c>
      <c r="AI200" s="214">
        <f t="shared" si="87"/>
        <v>625.15502133264442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2.1895009663218192</v>
      </c>
      <c r="C201" s="156">
        <v>0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2.1895009663218192</v>
      </c>
      <c r="J201" s="149"/>
      <c r="K201" s="169" t="s">
        <v>24</v>
      </c>
      <c r="L201" s="156">
        <v>2.1895009663218192</v>
      </c>
      <c r="M201" s="156">
        <v>0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2.1895009663218192</v>
      </c>
      <c r="U201" s="215" t="s">
        <v>24</v>
      </c>
      <c r="V201" s="207">
        <v>2.1895009663218192</v>
      </c>
      <c r="W201" s="207">
        <v>0</v>
      </c>
      <c r="X201" s="207">
        <v>0</v>
      </c>
      <c r="Y201" s="207">
        <v>0</v>
      </c>
      <c r="Z201" s="207">
        <v>0</v>
      </c>
      <c r="AA201" s="207">
        <v>0</v>
      </c>
      <c r="AB201" s="207">
        <v>0</v>
      </c>
      <c r="AC201" s="208">
        <v>0</v>
      </c>
      <c r="AD201" s="207">
        <v>0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2.1895009663218192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6.1334001133690563</v>
      </c>
      <c r="C203" s="156">
        <v>0</v>
      </c>
      <c r="D203" s="156">
        <v>381.60225687555538</v>
      </c>
      <c r="E203" s="156">
        <v>23.180323560134998</v>
      </c>
      <c r="F203" s="375"/>
      <c r="G203" s="156">
        <v>0</v>
      </c>
      <c r="H203" s="168">
        <v>0</v>
      </c>
      <c r="I203" s="154">
        <f t="shared" si="85"/>
        <v>410.91598054905944</v>
      </c>
      <c r="J203" s="149"/>
      <c r="K203" s="169" t="s">
        <v>22</v>
      </c>
      <c r="L203" s="156">
        <v>6.1334001133690563</v>
      </c>
      <c r="M203" s="156">
        <v>0</v>
      </c>
      <c r="N203" s="156">
        <v>381.60225687555538</v>
      </c>
      <c r="O203" s="156">
        <v>23.180323560134998</v>
      </c>
      <c r="P203" s="156">
        <v>12.223796258913813</v>
      </c>
      <c r="Q203" s="156">
        <v>0</v>
      </c>
      <c r="R203" s="157">
        <v>0</v>
      </c>
      <c r="S203" s="158">
        <f t="shared" si="86"/>
        <v>423.13977680797325</v>
      </c>
      <c r="U203" s="215" t="s">
        <v>22</v>
      </c>
      <c r="V203" s="207">
        <v>6.1334001133690563</v>
      </c>
      <c r="W203" s="207">
        <v>0</v>
      </c>
      <c r="X203" s="207">
        <v>0</v>
      </c>
      <c r="Y203" s="207">
        <v>0</v>
      </c>
      <c r="Z203" s="207">
        <v>379.68147676887753</v>
      </c>
      <c r="AA203" s="207">
        <v>0</v>
      </c>
      <c r="AB203" s="207">
        <v>12.223796258913813</v>
      </c>
      <c r="AC203" s="208">
        <v>25.10110366681285</v>
      </c>
      <c r="AD203" s="207">
        <v>0</v>
      </c>
      <c r="AE203" s="207">
        <v>0</v>
      </c>
      <c r="AF203" s="207">
        <v>0</v>
      </c>
      <c r="AG203" s="207">
        <v>1.9207801066778512</v>
      </c>
      <c r="AH203" s="207">
        <v>23.180323560134998</v>
      </c>
      <c r="AI203" s="210">
        <f t="shared" si="87"/>
        <v>423.13977680797325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638.63207589147999</v>
      </c>
      <c r="E204" s="160">
        <v>0</v>
      </c>
      <c r="F204" s="375"/>
      <c r="G204" s="160">
        <v>0</v>
      </c>
      <c r="H204" s="161">
        <v>0</v>
      </c>
      <c r="I204" s="162">
        <f t="shared" si="85"/>
        <v>638.63207589147999</v>
      </c>
      <c r="J204" s="149"/>
      <c r="K204" s="163" t="s">
        <v>21</v>
      </c>
      <c r="L204" s="164">
        <v>0</v>
      </c>
      <c r="M204" s="164">
        <v>0</v>
      </c>
      <c r="N204" s="164">
        <v>638.63207589147999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638.63207589147999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638.63207589147999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638.63207589147999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68.582023770919477</v>
      </c>
      <c r="C210" s="195">
        <f t="shared" ref="C210:I210" si="89">SUM(C189:C205)</f>
        <v>24.686793566213076</v>
      </c>
      <c r="D210" s="195">
        <f t="shared" si="89"/>
        <v>2132.4879144911679</v>
      </c>
      <c r="E210" s="195">
        <f t="shared" si="89"/>
        <v>435.46290850705162</v>
      </c>
      <c r="F210" s="195">
        <f t="shared" si="89"/>
        <v>0</v>
      </c>
      <c r="G210" s="195">
        <f t="shared" si="89"/>
        <v>25.134182102516554</v>
      </c>
      <c r="H210" s="197">
        <f t="shared" si="89"/>
        <v>0</v>
      </c>
      <c r="I210" s="154">
        <f t="shared" si="89"/>
        <v>2686.3538224378685</v>
      </c>
      <c r="J210" s="149"/>
      <c r="K210" s="196" t="s">
        <v>26</v>
      </c>
      <c r="L210" s="195">
        <f>SUM(L189:L205)</f>
        <v>68.582023770919477</v>
      </c>
      <c r="M210" s="195">
        <f t="shared" ref="M210:S210" si="90">SUM(M189:M205)</f>
        <v>24.686793566213076</v>
      </c>
      <c r="N210" s="195">
        <f t="shared" si="90"/>
        <v>2132.4879144911679</v>
      </c>
      <c r="O210" s="195">
        <f t="shared" si="90"/>
        <v>435.46290850705162</v>
      </c>
      <c r="P210" s="195">
        <f t="shared" si="90"/>
        <v>206.32133058393174</v>
      </c>
      <c r="Q210" s="195">
        <f t="shared" si="90"/>
        <v>25.134182102516554</v>
      </c>
      <c r="R210" s="197">
        <f t="shared" si="90"/>
        <v>0</v>
      </c>
      <c r="S210" s="198">
        <f t="shared" si="90"/>
        <v>2892.6751530218003</v>
      </c>
      <c r="T210" s="141" t="str">
        <f>IF(ABS(S210-AI210)&gt;0.01,S210-AI210,"")</f>
        <v/>
      </c>
      <c r="U210" s="224" t="s">
        <v>63</v>
      </c>
      <c r="V210" s="225">
        <f>SUM(V189:V205)</f>
        <v>56.849071574442171</v>
      </c>
      <c r="W210" s="225">
        <f t="shared" ref="W210:AH210" si="91">SUM(W189:W205)</f>
        <v>11.727550376884727</v>
      </c>
      <c r="X210" s="225">
        <f t="shared" si="91"/>
        <v>25.134182102516554</v>
      </c>
      <c r="Y210" s="225">
        <f t="shared" si="91"/>
        <v>24.686793566213076</v>
      </c>
      <c r="Z210" s="225">
        <f t="shared" si="91"/>
        <v>2102.5658739218688</v>
      </c>
      <c r="AA210" s="225">
        <f t="shared" si="91"/>
        <v>401.79019832303908</v>
      </c>
      <c r="AB210" s="225">
        <f t="shared" si="91"/>
        <v>206.32133058393174</v>
      </c>
      <c r="AC210" s="225">
        <f t="shared" si="91"/>
        <v>63.60015257290388</v>
      </c>
      <c r="AD210" s="226">
        <f t="shared" si="91"/>
        <v>5.4018195925821478E-3</v>
      </c>
      <c r="AE210" s="226">
        <f t="shared" si="91"/>
        <v>0</v>
      </c>
      <c r="AF210" s="226">
        <f t="shared" si="91"/>
        <v>0</v>
      </c>
      <c r="AG210" s="226">
        <f t="shared" si="91"/>
        <v>29.922040569298723</v>
      </c>
      <c r="AH210" s="226">
        <f t="shared" si="91"/>
        <v>33.672710184012558</v>
      </c>
      <c r="AI210" s="227">
        <f>SUM(V210:AC210)</f>
        <v>2892.6751530217998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2.5529780626098324E-2</v>
      </c>
      <c r="C211" s="78">
        <f t="shared" ref="C211:H211" si="92">IF($I210=0,"-",C210/$I210)</f>
        <v>9.1897029200009809E-3</v>
      </c>
      <c r="D211" s="78">
        <f t="shared" si="92"/>
        <v>0.79382242825925786</v>
      </c>
      <c r="E211" s="78">
        <f t="shared" si="92"/>
        <v>0.16210184409433775</v>
      </c>
      <c r="F211" s="78">
        <f t="shared" si="92"/>
        <v>0</v>
      </c>
      <c r="G211" s="78">
        <f t="shared" si="92"/>
        <v>9.3562441003051718E-3</v>
      </c>
      <c r="H211" s="79">
        <f t="shared" si="92"/>
        <v>0</v>
      </c>
      <c r="I211" s="80">
        <f>SUM(B211:H211)</f>
        <v>1.0000000000000002</v>
      </c>
      <c r="J211" s="141"/>
      <c r="K211" s="55" t="s">
        <v>91</v>
      </c>
      <c r="L211" s="96">
        <f t="shared" ref="L211:R211" si="93">IF($S210=0,"-",L210/$S210)</f>
        <v>2.3708857767619031E-2</v>
      </c>
      <c r="M211" s="96">
        <f t="shared" si="93"/>
        <v>8.5342433077645434E-3</v>
      </c>
      <c r="N211" s="96">
        <f t="shared" si="93"/>
        <v>0.73720269359090962</v>
      </c>
      <c r="O211" s="96">
        <f t="shared" si="93"/>
        <v>0.15053985859841545</v>
      </c>
      <c r="P211" s="96">
        <f t="shared" si="93"/>
        <v>7.1325440870330881E-2</v>
      </c>
      <c r="Q211" s="96">
        <f t="shared" si="93"/>
        <v>8.6889058649604733E-3</v>
      </c>
      <c r="R211" s="97">
        <f t="shared" si="93"/>
        <v>0</v>
      </c>
      <c r="S211" s="98">
        <f>SUM(L211:R211)</f>
        <v>1</v>
      </c>
      <c r="U211" s="127" t="s">
        <v>91</v>
      </c>
      <c r="V211" s="128">
        <f>+V210/$AI210</f>
        <v>1.9652767271518698E-2</v>
      </c>
      <c r="W211" s="128">
        <f t="shared" ref="W211:AH211" si="94">+W210/$AI210</f>
        <v>4.0542230829596184E-3</v>
      </c>
      <c r="X211" s="128">
        <f t="shared" si="94"/>
        <v>8.688905864960475E-3</v>
      </c>
      <c r="Y211" s="128">
        <f t="shared" si="94"/>
        <v>8.5342433077645451E-3</v>
      </c>
      <c r="Z211" s="128">
        <f t="shared" si="94"/>
        <v>0.72685862141327817</v>
      </c>
      <c r="AA211" s="128">
        <f t="shared" si="94"/>
        <v>0.13889917708295504</v>
      </c>
      <c r="AB211" s="128">
        <f t="shared" si="94"/>
        <v>7.1325440870330895E-2</v>
      </c>
      <c r="AC211" s="128">
        <f t="shared" si="94"/>
        <v>2.1986621106232656E-2</v>
      </c>
      <c r="AD211" s="128">
        <f t="shared" si="94"/>
        <v>1.8674131407182722E-6</v>
      </c>
      <c r="AE211" s="128">
        <f t="shared" si="94"/>
        <v>0</v>
      </c>
      <c r="AF211" s="128">
        <f t="shared" si="94"/>
        <v>0</v>
      </c>
      <c r="AG211" s="128">
        <f t="shared" si="94"/>
        <v>1.0344072177631494E-2</v>
      </c>
      <c r="AH211" s="128">
        <f t="shared" si="94"/>
        <v>1.1640681515460438E-2</v>
      </c>
      <c r="AI211" s="129">
        <f>SUM(V211:AC211)</f>
        <v>1.0000000000000002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1.2027861279102583</v>
      </c>
      <c r="C219" s="156">
        <v>0</v>
      </c>
      <c r="D219" s="156">
        <v>1.3373939617197124</v>
      </c>
      <c r="E219" s="156">
        <v>0</v>
      </c>
      <c r="F219" s="375"/>
      <c r="G219" s="156">
        <v>0</v>
      </c>
      <c r="H219" s="168">
        <v>0</v>
      </c>
      <c r="I219" s="154">
        <f t="shared" si="95"/>
        <v>2.5401800896299704</v>
      </c>
      <c r="J219" s="149"/>
      <c r="K219" s="169" t="s">
        <v>16</v>
      </c>
      <c r="L219" s="156">
        <v>1.2027861279102583</v>
      </c>
      <c r="M219" s="156">
        <v>0</v>
      </c>
      <c r="N219" s="156">
        <v>1.3373939617197124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2.5401800896299704</v>
      </c>
      <c r="U219" s="215" t="s">
        <v>16</v>
      </c>
      <c r="V219" s="207">
        <v>1.2027861279102583</v>
      </c>
      <c r="W219" s="207">
        <v>0</v>
      </c>
      <c r="X219" s="207">
        <v>0</v>
      </c>
      <c r="Y219" s="207">
        <v>0</v>
      </c>
      <c r="Z219" s="207">
        <v>1.3373939617197124</v>
      </c>
      <c r="AA219" s="207">
        <v>0</v>
      </c>
      <c r="AB219" s="207">
        <v>0</v>
      </c>
      <c r="AC219" s="208">
        <v>0</v>
      </c>
      <c r="AD219" s="209">
        <v>0</v>
      </c>
      <c r="AE219" s="209">
        <v>0</v>
      </c>
      <c r="AF219" s="209">
        <v>0</v>
      </c>
      <c r="AG219" s="209">
        <v>0</v>
      </c>
      <c r="AH219" s="209">
        <v>0</v>
      </c>
      <c r="AI219" s="210">
        <f t="shared" si="97"/>
        <v>2.5401800896299704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1.0767186141352632E-3</v>
      </c>
      <c r="C220" s="160">
        <v>0</v>
      </c>
      <c r="D220" s="160">
        <v>1.1972178092189954E-3</v>
      </c>
      <c r="E220" s="160">
        <v>0</v>
      </c>
      <c r="F220" s="375"/>
      <c r="G220" s="160">
        <v>0</v>
      </c>
      <c r="H220" s="161">
        <v>0</v>
      </c>
      <c r="I220" s="162">
        <f t="shared" si="95"/>
        <v>2.2739364233542586E-3</v>
      </c>
      <c r="J220" s="149"/>
      <c r="K220" s="163" t="s">
        <v>15</v>
      </c>
      <c r="L220" s="164">
        <v>1.0767186141352632E-3</v>
      </c>
      <c r="M220" s="164">
        <v>0</v>
      </c>
      <c r="N220" s="164">
        <v>1.1972178092189954E-3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2.2739364233542586E-3</v>
      </c>
      <c r="U220" s="211" t="s">
        <v>57</v>
      </c>
      <c r="V220" s="212">
        <v>1.0767186141352632E-3</v>
      </c>
      <c r="W220" s="212">
        <v>0</v>
      </c>
      <c r="X220" s="212">
        <v>0</v>
      </c>
      <c r="Y220" s="212">
        <v>0</v>
      </c>
      <c r="Z220" s="212">
        <v>1.1972178092189954E-3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2.2739364233542586E-3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0.41379355552367691</v>
      </c>
      <c r="F221" s="375"/>
      <c r="G221" s="156">
        <v>0</v>
      </c>
      <c r="H221" s="168">
        <v>0</v>
      </c>
      <c r="I221" s="154">
        <f t="shared" si="95"/>
        <v>0.41379355552367691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0.41379355552367691</v>
      </c>
      <c r="P221" s="156">
        <v>3.6535179988686979</v>
      </c>
      <c r="Q221" s="156">
        <v>0</v>
      </c>
      <c r="R221" s="157">
        <v>0</v>
      </c>
      <c r="S221" s="158">
        <f t="shared" si="96"/>
        <v>4.0673115543923748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4.2252497917234053E-2</v>
      </c>
      <c r="AB221" s="207">
        <v>3.6535179988686979</v>
      </c>
      <c r="AC221" s="208">
        <v>0.37154105760644285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0.37154105760644285</v>
      </c>
      <c r="AI221" s="210">
        <f t="shared" si="97"/>
        <v>4.0673115543923748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6.5507003280236319E-16</v>
      </c>
      <c r="F222" s="375"/>
      <c r="G222" s="160">
        <v>0</v>
      </c>
      <c r="H222" s="161">
        <v>0</v>
      </c>
      <c r="I222" s="162">
        <f t="shared" si="95"/>
        <v>6.5507003280236319E-16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6.5507003280236319E-16</v>
      </c>
      <c r="P222" s="164">
        <v>5.5138521721633922E-2</v>
      </c>
      <c r="Q222" s="164">
        <v>0</v>
      </c>
      <c r="R222" s="165">
        <v>0</v>
      </c>
      <c r="S222" s="166">
        <f t="shared" si="96"/>
        <v>5.5138521721634574E-2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6.5507003280236319E-16</v>
      </c>
      <c r="AB222" s="212">
        <v>5.5138521721633922E-2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5.5138521721634574E-2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3.6987914165139397</v>
      </c>
      <c r="C224" s="160">
        <v>0</v>
      </c>
      <c r="D224" s="160">
        <v>0</v>
      </c>
      <c r="E224" s="160">
        <v>0</v>
      </c>
      <c r="F224" s="375"/>
      <c r="G224" s="160">
        <v>0</v>
      </c>
      <c r="H224" s="161">
        <v>0</v>
      </c>
      <c r="I224" s="162">
        <f t="shared" si="95"/>
        <v>3.6987914165139397</v>
      </c>
      <c r="J224" s="149"/>
      <c r="K224" s="163" t="s">
        <v>17</v>
      </c>
      <c r="L224" s="164">
        <v>3.6987914165139397</v>
      </c>
      <c r="M224" s="164">
        <v>0</v>
      </c>
      <c r="N224" s="164">
        <v>0</v>
      </c>
      <c r="O224" s="164">
        <v>0</v>
      </c>
      <c r="P224" s="164">
        <v>0</v>
      </c>
      <c r="Q224" s="164">
        <v>0</v>
      </c>
      <c r="R224" s="165">
        <v>0</v>
      </c>
      <c r="S224" s="166">
        <f t="shared" si="96"/>
        <v>3.6987914165139397</v>
      </c>
      <c r="U224" s="211" t="s">
        <v>17</v>
      </c>
      <c r="V224" s="212">
        <v>3.6987914165139397</v>
      </c>
      <c r="W224" s="212">
        <v>0</v>
      </c>
      <c r="X224" s="212">
        <v>0</v>
      </c>
      <c r="Y224" s="212">
        <v>0</v>
      </c>
      <c r="Z224" s="212">
        <v>0</v>
      </c>
      <c r="AA224" s="212">
        <v>0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3.6987914165139397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17.435620848623188</v>
      </c>
      <c r="C225" s="156">
        <v>0</v>
      </c>
      <c r="D225" s="156">
        <v>1.8871923143479401</v>
      </c>
      <c r="E225" s="156">
        <v>0</v>
      </c>
      <c r="F225" s="375"/>
      <c r="G225" s="156">
        <v>0</v>
      </c>
      <c r="H225" s="168">
        <v>0</v>
      </c>
      <c r="I225" s="154">
        <f t="shared" si="95"/>
        <v>19.322813162971126</v>
      </c>
      <c r="J225" s="149"/>
      <c r="K225" s="169" t="s">
        <v>139</v>
      </c>
      <c r="L225" s="156">
        <v>17.435620848623188</v>
      </c>
      <c r="M225" s="156">
        <v>0</v>
      </c>
      <c r="N225" s="156">
        <v>1.8871923143479401</v>
      </c>
      <c r="O225" s="156">
        <v>0</v>
      </c>
      <c r="P225" s="156">
        <v>0</v>
      </c>
      <c r="Q225" s="156">
        <v>0</v>
      </c>
      <c r="R225" s="157">
        <v>0</v>
      </c>
      <c r="S225" s="158">
        <f t="shared" si="96"/>
        <v>19.322813162971126</v>
      </c>
      <c r="U225" s="215" t="s">
        <v>139</v>
      </c>
      <c r="V225" s="207">
        <v>17.030624338820189</v>
      </c>
      <c r="W225" s="207">
        <v>0</v>
      </c>
      <c r="X225" s="207">
        <v>0</v>
      </c>
      <c r="Y225" s="207">
        <v>0</v>
      </c>
      <c r="Z225" s="207">
        <v>1.6794830434060861</v>
      </c>
      <c r="AA225" s="207">
        <v>0</v>
      </c>
      <c r="AB225" s="207">
        <v>0</v>
      </c>
      <c r="AC225" s="208">
        <v>0.61270578074485538</v>
      </c>
      <c r="AD225" s="207">
        <v>0.40499650980299962</v>
      </c>
      <c r="AE225" s="207">
        <v>0</v>
      </c>
      <c r="AF225" s="207">
        <v>0</v>
      </c>
      <c r="AG225" s="207">
        <v>0.2077092709418539</v>
      </c>
      <c r="AH225" s="207">
        <v>0</v>
      </c>
      <c r="AI225" s="210">
        <f t="shared" si="97"/>
        <v>19.32281316297113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8.4152064925185606</v>
      </c>
      <c r="C226" s="160">
        <v>0.22213807923891424</v>
      </c>
      <c r="D226" s="160">
        <v>3.5047902902753489</v>
      </c>
      <c r="E226" s="160">
        <v>29.54875333969337</v>
      </c>
      <c r="F226" s="375"/>
      <c r="G226" s="160">
        <v>8.4160698631909217</v>
      </c>
      <c r="H226" s="161">
        <v>1.0810120293326942E-2</v>
      </c>
      <c r="I226" s="162">
        <f t="shared" si="95"/>
        <v>50.117768185210444</v>
      </c>
      <c r="J226" s="149"/>
      <c r="K226" s="163" t="s">
        <v>25</v>
      </c>
      <c r="L226" s="164">
        <v>8.4152064925185606</v>
      </c>
      <c r="M226" s="164">
        <v>0.22213807923891424</v>
      </c>
      <c r="N226" s="164">
        <v>3.5047902902753489</v>
      </c>
      <c r="O226" s="164">
        <v>29.54875333969337</v>
      </c>
      <c r="P226" s="164">
        <v>0.50954397280968833</v>
      </c>
      <c r="Q226" s="164">
        <v>8.4160698631909217</v>
      </c>
      <c r="R226" s="165">
        <v>1.0810120293326942E-2</v>
      </c>
      <c r="S226" s="166">
        <f t="shared" si="96"/>
        <v>50.627312158020132</v>
      </c>
      <c r="U226" s="211" t="s">
        <v>25</v>
      </c>
      <c r="V226" s="212">
        <v>0.55755308872291898</v>
      </c>
      <c r="W226" s="212">
        <v>7.8576534037956423</v>
      </c>
      <c r="X226" s="212">
        <v>8.4160698631909217</v>
      </c>
      <c r="Y226" s="212">
        <v>0.22213807923891424</v>
      </c>
      <c r="Z226" s="212">
        <v>3.5047902902753489</v>
      </c>
      <c r="AA226" s="212">
        <v>29.041082390909651</v>
      </c>
      <c r="AB226" s="212">
        <v>0.50954397280968833</v>
      </c>
      <c r="AC226" s="213">
        <v>0.51848106907704816</v>
      </c>
      <c r="AD226" s="212">
        <v>0</v>
      </c>
      <c r="AE226" s="212">
        <v>0.21928266060902163</v>
      </c>
      <c r="AF226" s="212">
        <v>1.0810120293326942E-2</v>
      </c>
      <c r="AG226" s="212">
        <v>0</v>
      </c>
      <c r="AH226" s="212">
        <v>0.28838828817469953</v>
      </c>
      <c r="AI226" s="214">
        <f t="shared" si="97"/>
        <v>50.627312158020132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2.9458306922545674</v>
      </c>
      <c r="C227" s="156">
        <v>0</v>
      </c>
      <c r="D227" s="156">
        <v>0</v>
      </c>
      <c r="E227" s="156">
        <v>0</v>
      </c>
      <c r="F227" s="375"/>
      <c r="G227" s="156">
        <v>0</v>
      </c>
      <c r="H227" s="168">
        <v>0</v>
      </c>
      <c r="I227" s="154">
        <f t="shared" si="95"/>
        <v>2.9458306922545674</v>
      </c>
      <c r="J227" s="149"/>
      <c r="K227" s="169" t="s">
        <v>24</v>
      </c>
      <c r="L227" s="156">
        <v>2.9458306922545674</v>
      </c>
      <c r="M227" s="156">
        <v>0</v>
      </c>
      <c r="N227" s="156">
        <v>0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2.9458306922545674</v>
      </c>
      <c r="U227" s="215" t="s">
        <v>24</v>
      </c>
      <c r="V227" s="207">
        <v>2.9458306922545674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</v>
      </c>
      <c r="AD227" s="207">
        <v>0</v>
      </c>
      <c r="AE227" s="207">
        <v>0</v>
      </c>
      <c r="AF227" s="207">
        <v>0</v>
      </c>
      <c r="AG227" s="207">
        <v>0</v>
      </c>
      <c r="AH227" s="207">
        <v>0</v>
      </c>
      <c r="AI227" s="210">
        <f t="shared" si="97"/>
        <v>2.9458306922545674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</v>
      </c>
      <c r="C229" s="156">
        <v>0</v>
      </c>
      <c r="D229" s="156">
        <v>0</v>
      </c>
      <c r="E229" s="156">
        <v>7.7812973329751928E-2</v>
      </c>
      <c r="F229" s="375"/>
      <c r="G229" s="156">
        <v>0</v>
      </c>
      <c r="H229" s="168">
        <v>0</v>
      </c>
      <c r="I229" s="154">
        <f t="shared" si="95"/>
        <v>7.7812973329751928E-2</v>
      </c>
      <c r="J229" s="149"/>
      <c r="K229" s="169" t="s">
        <v>22</v>
      </c>
      <c r="L229" s="156">
        <v>0</v>
      </c>
      <c r="M229" s="156">
        <v>0</v>
      </c>
      <c r="N229" s="156">
        <v>0</v>
      </c>
      <c r="O229" s="156">
        <v>7.7812973329751928E-2</v>
      </c>
      <c r="P229" s="156">
        <v>0.25130480637690622</v>
      </c>
      <c r="Q229" s="156">
        <v>0</v>
      </c>
      <c r="R229" s="157">
        <v>0</v>
      </c>
      <c r="S229" s="158">
        <f t="shared" si="96"/>
        <v>0.32911777970665812</v>
      </c>
      <c r="U229" s="215" t="s">
        <v>22</v>
      </c>
      <c r="V229" s="207">
        <v>0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0.25130480637690622</v>
      </c>
      <c r="AC229" s="208">
        <v>7.7812973329751928E-2</v>
      </c>
      <c r="AD229" s="207">
        <v>0</v>
      </c>
      <c r="AE229" s="207">
        <v>0</v>
      </c>
      <c r="AF229" s="207">
        <v>0</v>
      </c>
      <c r="AG229" s="207">
        <v>0</v>
      </c>
      <c r="AH229" s="207">
        <v>7.7812973329751928E-2</v>
      </c>
      <c r="AI229" s="210">
        <f t="shared" si="97"/>
        <v>0.32911777970665812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33.699312296434648</v>
      </c>
      <c r="C236" s="195">
        <f t="shared" ref="C236:I236" si="99">SUM(C215:C231)</f>
        <v>0.22213807923891424</v>
      </c>
      <c r="D236" s="195">
        <f t="shared" si="99"/>
        <v>6.7305737841522202</v>
      </c>
      <c r="E236" s="195">
        <f t="shared" si="99"/>
        <v>30.040359868546801</v>
      </c>
      <c r="F236" s="195">
        <f t="shared" si="99"/>
        <v>0</v>
      </c>
      <c r="G236" s="195">
        <f t="shared" si="99"/>
        <v>8.4160698631909217</v>
      </c>
      <c r="H236" s="197">
        <f t="shared" si="99"/>
        <v>1.0810120293326942E-2</v>
      </c>
      <c r="I236" s="154">
        <f t="shared" si="99"/>
        <v>79.119264011856828</v>
      </c>
      <c r="J236" s="149"/>
      <c r="K236" s="196" t="s">
        <v>26</v>
      </c>
      <c r="L236" s="195">
        <f>SUM(L215:L231)</f>
        <v>33.699312296434648</v>
      </c>
      <c r="M236" s="195">
        <f t="shared" ref="M236:S236" si="100">SUM(M215:M231)</f>
        <v>0.22213807923891424</v>
      </c>
      <c r="N236" s="195">
        <f t="shared" si="100"/>
        <v>6.7305737841522202</v>
      </c>
      <c r="O236" s="195">
        <f t="shared" si="100"/>
        <v>30.040359868546801</v>
      </c>
      <c r="P236" s="195">
        <f t="shared" si="100"/>
        <v>4.4695052997769258</v>
      </c>
      <c r="Q236" s="195">
        <f t="shared" si="100"/>
        <v>8.4160698631909217</v>
      </c>
      <c r="R236" s="197">
        <f t="shared" si="100"/>
        <v>1.0810120293326942E-2</v>
      </c>
      <c r="S236" s="198">
        <f t="shared" si="100"/>
        <v>83.588769311633754</v>
      </c>
      <c r="T236" s="141" t="str">
        <f>IF(ABS(S236-AI236)&gt;0.01,S236-AI236,"")</f>
        <v/>
      </c>
      <c r="U236" s="224" t="s">
        <v>63</v>
      </c>
      <c r="V236" s="225">
        <f>SUM(V215:V231)</f>
        <v>25.436662382836008</v>
      </c>
      <c r="W236" s="225">
        <f t="shared" ref="W236:AH236" si="101">SUM(W215:W231)</f>
        <v>7.8576534037956423</v>
      </c>
      <c r="X236" s="225">
        <f t="shared" si="101"/>
        <v>8.4160698631909217</v>
      </c>
      <c r="Y236" s="225">
        <f t="shared" si="101"/>
        <v>0.22213807923891424</v>
      </c>
      <c r="Z236" s="225">
        <f t="shared" si="101"/>
        <v>6.5228645132103669</v>
      </c>
      <c r="AA236" s="225">
        <f t="shared" si="101"/>
        <v>29.083334888826887</v>
      </c>
      <c r="AB236" s="225">
        <f t="shared" si="101"/>
        <v>4.4695052997769258</v>
      </c>
      <c r="AC236" s="225">
        <f t="shared" si="101"/>
        <v>1.5805408807580983</v>
      </c>
      <c r="AD236" s="226">
        <f t="shared" si="101"/>
        <v>0.40499650980299962</v>
      </c>
      <c r="AE236" s="226">
        <f t="shared" si="101"/>
        <v>0.21928266060902163</v>
      </c>
      <c r="AF236" s="226">
        <f t="shared" si="101"/>
        <v>1.0810120293326942E-2</v>
      </c>
      <c r="AG236" s="226">
        <f t="shared" si="101"/>
        <v>0.2077092709418539</v>
      </c>
      <c r="AH236" s="226">
        <f t="shared" si="101"/>
        <v>0.73774231911089427</v>
      </c>
      <c r="AI236" s="227">
        <f>SUM(V236:AC236)</f>
        <v>83.588769311633754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0.42593055834524018</v>
      </c>
      <c r="C237" s="78">
        <f t="shared" ref="C237:H237" si="102">IF($I236=0,"-",C236/$I236)</f>
        <v>2.807635814276844E-3</v>
      </c>
      <c r="D237" s="78">
        <f t="shared" si="102"/>
        <v>8.5068710739568745E-2</v>
      </c>
      <c r="E237" s="78">
        <f t="shared" si="102"/>
        <v>0.37968452113059276</v>
      </c>
      <c r="F237" s="78">
        <f t="shared" si="102"/>
        <v>0</v>
      </c>
      <c r="G237" s="78">
        <f t="shared" si="102"/>
        <v>0.10637194327199111</v>
      </c>
      <c r="H237" s="79">
        <f t="shared" si="102"/>
        <v>1.3663069833039568E-4</v>
      </c>
      <c r="I237" s="80">
        <f>SUM(B237:H237)</f>
        <v>0.99999999999999989</v>
      </c>
      <c r="J237" s="141"/>
      <c r="K237" s="55" t="s">
        <v>91</v>
      </c>
      <c r="L237" s="96">
        <f t="shared" ref="L237:R237" si="103">IF($S236=0,"-",L236/$S236)</f>
        <v>0.40315598104809552</v>
      </c>
      <c r="M237" s="96">
        <f t="shared" si="103"/>
        <v>2.6575110636064526E-3</v>
      </c>
      <c r="N237" s="96">
        <f t="shared" si="103"/>
        <v>8.0520072727227832E-2</v>
      </c>
      <c r="O237" s="96">
        <f t="shared" si="103"/>
        <v>0.35938272708084756</v>
      </c>
      <c r="P237" s="96">
        <f t="shared" si="103"/>
        <v>5.3470165149983456E-2</v>
      </c>
      <c r="Q237" s="96">
        <f t="shared" si="103"/>
        <v>0.10068421789791307</v>
      </c>
      <c r="R237" s="97">
        <f t="shared" si="103"/>
        <v>1.2932503232611185E-4</v>
      </c>
      <c r="S237" s="98">
        <f>SUM(L237:R237)</f>
        <v>1</v>
      </c>
      <c r="U237" s="127" t="s">
        <v>91</v>
      </c>
      <c r="V237" s="128">
        <f>+V236/$AI236</f>
        <v>0.30430717657779621</v>
      </c>
      <c r="W237" s="128">
        <f t="shared" ref="W237:AH237" si="104">+W236/$AI236</f>
        <v>9.4003697727632729E-2</v>
      </c>
      <c r="X237" s="128">
        <f t="shared" si="104"/>
        <v>0.10068421789791307</v>
      </c>
      <c r="Y237" s="128">
        <f t="shared" si="104"/>
        <v>2.6575110636064526E-3</v>
      </c>
      <c r="Z237" s="128">
        <f t="shared" si="104"/>
        <v>7.8035178253336543E-2</v>
      </c>
      <c r="AA237" s="128">
        <f t="shared" si="104"/>
        <v>0.34793352179165432</v>
      </c>
      <c r="AB237" s="128">
        <f t="shared" si="104"/>
        <v>5.3470165149983456E-2</v>
      </c>
      <c r="AC237" s="128">
        <f t="shared" si="104"/>
        <v>1.8908531538077342E-2</v>
      </c>
      <c r="AD237" s="128">
        <f t="shared" si="104"/>
        <v>4.8451067426665993E-3</v>
      </c>
      <c r="AE237" s="128">
        <f t="shared" si="104"/>
        <v>2.6233507493273046E-3</v>
      </c>
      <c r="AF237" s="128">
        <f t="shared" si="104"/>
        <v>1.2932503232611185E-4</v>
      </c>
      <c r="AG237" s="128">
        <f t="shared" si="104"/>
        <v>2.484894473891306E-3</v>
      </c>
      <c r="AH237" s="128">
        <f t="shared" si="104"/>
        <v>8.8258545398659967E-3</v>
      </c>
      <c r="AI237" s="129">
        <f>SUM(V237:AC237)</f>
        <v>1.0000000000000002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14.951112162077388</v>
      </c>
      <c r="C245" s="156">
        <v>7.6323601954104746E-3</v>
      </c>
      <c r="D245" s="156">
        <v>8.22454957128652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23.183294093559319</v>
      </c>
      <c r="J245" s="149"/>
      <c r="K245" s="169" t="s">
        <v>16</v>
      </c>
      <c r="L245" s="156">
        <v>14.951112162077388</v>
      </c>
      <c r="M245" s="156">
        <v>7.6323601954104746E-3</v>
      </c>
      <c r="N245" s="156">
        <v>8.22454957128652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23.183294093559319</v>
      </c>
      <c r="U245" s="215" t="s">
        <v>16</v>
      </c>
      <c r="V245" s="207">
        <v>14.791650350851848</v>
      </c>
      <c r="W245" s="207">
        <v>0</v>
      </c>
      <c r="X245" s="207">
        <v>0</v>
      </c>
      <c r="Y245" s="207">
        <v>7.6323601954104746E-3</v>
      </c>
      <c r="Z245" s="207">
        <v>8.22454957128652</v>
      </c>
      <c r="AA245" s="207">
        <v>0</v>
      </c>
      <c r="AB245" s="207">
        <v>0</v>
      </c>
      <c r="AC245" s="208">
        <v>0.15946181122554021</v>
      </c>
      <c r="AD245" s="209">
        <v>0.15946181122554021</v>
      </c>
      <c r="AE245" s="209">
        <v>0</v>
      </c>
      <c r="AF245" s="209">
        <v>0</v>
      </c>
      <c r="AG245" s="209">
        <v>0</v>
      </c>
      <c r="AH245" s="209">
        <v>0</v>
      </c>
      <c r="AI245" s="210">
        <f t="shared" si="107"/>
        <v>23.183294093559319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1.6118576784651386</v>
      </c>
      <c r="C246" s="160">
        <v>0</v>
      </c>
      <c r="D246" s="160">
        <v>0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1.6118576784651386</v>
      </c>
      <c r="J246" s="149"/>
      <c r="K246" s="163" t="s">
        <v>15</v>
      </c>
      <c r="L246" s="164">
        <v>1.6118576784651386</v>
      </c>
      <c r="M246" s="164">
        <v>0</v>
      </c>
      <c r="N246" s="164">
        <v>0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1.6118576784651386</v>
      </c>
      <c r="U246" s="211" t="s">
        <v>57</v>
      </c>
      <c r="V246" s="212">
        <v>1.6118576784651386</v>
      </c>
      <c r="W246" s="212">
        <v>0</v>
      </c>
      <c r="X246" s="212">
        <v>0</v>
      </c>
      <c r="Y246" s="212">
        <v>0</v>
      </c>
      <c r="Z246" s="212">
        <v>0</v>
      </c>
      <c r="AA246" s="212">
        <v>0</v>
      </c>
      <c r="AB246" s="212">
        <v>0</v>
      </c>
      <c r="AC246" s="213">
        <v>0</v>
      </c>
      <c r="AD246" s="212">
        <v>0</v>
      </c>
      <c r="AE246" s="212">
        <v>0</v>
      </c>
      <c r="AF246" s="212">
        <v>0</v>
      </c>
      <c r="AG246" s="212">
        <v>0</v>
      </c>
      <c r="AH246" s="212">
        <v>0</v>
      </c>
      <c r="AI246" s="214">
        <f t="shared" si="107"/>
        <v>1.6118576784651386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17.465027161780569</v>
      </c>
      <c r="F247" s="375"/>
      <c r="G247" s="156">
        <v>0</v>
      </c>
      <c r="H247" s="168">
        <v>0</v>
      </c>
      <c r="I247" s="154">
        <f t="shared" si="105"/>
        <v>17.465027161780569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17.465027161780569</v>
      </c>
      <c r="P247" s="156">
        <v>64.549899834182625</v>
      </c>
      <c r="Q247" s="156">
        <v>0</v>
      </c>
      <c r="R247" s="157">
        <v>0</v>
      </c>
      <c r="S247" s="158">
        <f t="shared" si="106"/>
        <v>82.014926995963194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3.7310583346100423</v>
      </c>
      <c r="AB247" s="207">
        <v>64.549899834182625</v>
      </c>
      <c r="AC247" s="208">
        <v>13.733968827170527</v>
      </c>
      <c r="AD247" s="207">
        <v>0</v>
      </c>
      <c r="AE247" s="207">
        <v>0</v>
      </c>
      <c r="AF247" s="207">
        <v>0</v>
      </c>
      <c r="AG247" s="207">
        <v>0</v>
      </c>
      <c r="AH247" s="207">
        <v>13.733968827170527</v>
      </c>
      <c r="AI247" s="210">
        <f t="shared" si="107"/>
        <v>82.014926995963194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4.7873546066255768E-2</v>
      </c>
      <c r="F248" s="375"/>
      <c r="G248" s="160">
        <v>0</v>
      </c>
      <c r="H248" s="161">
        <v>0</v>
      </c>
      <c r="I248" s="162">
        <f t="shared" si="105"/>
        <v>4.7873546066255768E-2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4.7873546066255768E-2</v>
      </c>
      <c r="P248" s="164">
        <v>2.8636794759523245</v>
      </c>
      <c r="Q248" s="164">
        <v>0</v>
      </c>
      <c r="R248" s="165">
        <v>0</v>
      </c>
      <c r="S248" s="166">
        <f t="shared" si="106"/>
        <v>2.9115530220185804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1.8544022014364E-2</v>
      </c>
      <c r="AB248" s="212">
        <v>2.8636794759523245</v>
      </c>
      <c r="AC248" s="213">
        <v>2.9329524051891768E-2</v>
      </c>
      <c r="AD248" s="212">
        <v>0</v>
      </c>
      <c r="AE248" s="212">
        <v>0</v>
      </c>
      <c r="AF248" s="212">
        <v>0</v>
      </c>
      <c r="AG248" s="212">
        <v>0</v>
      </c>
      <c r="AH248" s="212">
        <v>2.9329524051891768E-2</v>
      </c>
      <c r="AI248" s="214">
        <f t="shared" si="107"/>
        <v>2.9115530220185804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0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2.2027062988045989</v>
      </c>
      <c r="C250" s="160">
        <v>0</v>
      </c>
      <c r="D250" s="160">
        <v>4.1930792440904661</v>
      </c>
      <c r="E250" s="160">
        <v>0.66143969681123016</v>
      </c>
      <c r="F250" s="375"/>
      <c r="G250" s="160">
        <v>0</v>
      </c>
      <c r="H250" s="161">
        <v>0</v>
      </c>
      <c r="I250" s="162">
        <f t="shared" si="105"/>
        <v>7.0572252397062947</v>
      </c>
      <c r="J250" s="149"/>
      <c r="K250" s="163" t="s">
        <v>17</v>
      </c>
      <c r="L250" s="164">
        <v>2.2027062988045989</v>
      </c>
      <c r="M250" s="164">
        <v>0</v>
      </c>
      <c r="N250" s="164">
        <v>4.1930792440904661</v>
      </c>
      <c r="O250" s="164">
        <v>0.66143969681123016</v>
      </c>
      <c r="P250" s="164">
        <v>0</v>
      </c>
      <c r="Q250" s="164">
        <v>0</v>
      </c>
      <c r="R250" s="165">
        <v>0</v>
      </c>
      <c r="S250" s="166">
        <f t="shared" si="106"/>
        <v>7.0572252397062947</v>
      </c>
      <c r="U250" s="211" t="s">
        <v>17</v>
      </c>
      <c r="V250" s="212">
        <v>2.2027062988045989</v>
      </c>
      <c r="W250" s="212">
        <v>0</v>
      </c>
      <c r="X250" s="212">
        <v>0</v>
      </c>
      <c r="Y250" s="212">
        <v>0</v>
      </c>
      <c r="Z250" s="212">
        <v>4.1930792440904661</v>
      </c>
      <c r="AA250" s="212">
        <v>0.52130416782580247</v>
      </c>
      <c r="AB250" s="212">
        <v>0</v>
      </c>
      <c r="AC250" s="213">
        <v>0.14013552898542772</v>
      </c>
      <c r="AD250" s="212">
        <v>0</v>
      </c>
      <c r="AE250" s="212">
        <v>0</v>
      </c>
      <c r="AF250" s="212">
        <v>0</v>
      </c>
      <c r="AG250" s="212">
        <v>0</v>
      </c>
      <c r="AH250" s="212">
        <v>0.14013552898542772</v>
      </c>
      <c r="AI250" s="214">
        <f t="shared" si="107"/>
        <v>7.0572252397062956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106.48002594315456</v>
      </c>
      <c r="C251" s="156">
        <v>0</v>
      </c>
      <c r="D251" s="156">
        <v>117.52109036593438</v>
      </c>
      <c r="E251" s="156">
        <v>7.2485752008396114</v>
      </c>
      <c r="F251" s="375"/>
      <c r="G251" s="156">
        <v>1.1697591760328216E-2</v>
      </c>
      <c r="H251" s="168">
        <v>0</v>
      </c>
      <c r="I251" s="154">
        <f t="shared" si="105"/>
        <v>231.26138910168891</v>
      </c>
      <c r="J251" s="149"/>
      <c r="K251" s="169" t="s">
        <v>139</v>
      </c>
      <c r="L251" s="156">
        <v>106.48002594315456</v>
      </c>
      <c r="M251" s="156">
        <v>0</v>
      </c>
      <c r="N251" s="156">
        <v>117.52109036593438</v>
      </c>
      <c r="O251" s="156">
        <v>7.2485752008396114</v>
      </c>
      <c r="P251" s="156">
        <v>5.8018786482326765E-2</v>
      </c>
      <c r="Q251" s="156">
        <v>1.1697591760328216E-2</v>
      </c>
      <c r="R251" s="157">
        <v>0</v>
      </c>
      <c r="S251" s="158">
        <f t="shared" si="106"/>
        <v>231.31940788817124</v>
      </c>
      <c r="U251" s="215" t="s">
        <v>139</v>
      </c>
      <c r="V251" s="207">
        <v>102.11156030026</v>
      </c>
      <c r="W251" s="207">
        <v>3.9037463169050866</v>
      </c>
      <c r="X251" s="207">
        <v>1.1697591760328216E-2</v>
      </c>
      <c r="Y251" s="207">
        <v>0</v>
      </c>
      <c r="Z251" s="207">
        <v>117.23904843126869</v>
      </c>
      <c r="AA251" s="207">
        <v>4.6650970739502249</v>
      </c>
      <c r="AB251" s="207">
        <v>5.8018786482326765E-2</v>
      </c>
      <c r="AC251" s="208">
        <v>3.3302393875445637</v>
      </c>
      <c r="AD251" s="207">
        <v>0.46471932598948479</v>
      </c>
      <c r="AE251" s="207">
        <v>0</v>
      </c>
      <c r="AF251" s="207">
        <v>0</v>
      </c>
      <c r="AG251" s="207">
        <v>0.28204193466569255</v>
      </c>
      <c r="AH251" s="207">
        <v>2.5834781268893865</v>
      </c>
      <c r="AI251" s="210">
        <f t="shared" si="107"/>
        <v>231.31940788817121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65.896922090712209</v>
      </c>
      <c r="C252" s="160">
        <v>0.96585928701180246</v>
      </c>
      <c r="D252" s="160">
        <v>122.61534158389392</v>
      </c>
      <c r="E252" s="160">
        <v>308.49841602846817</v>
      </c>
      <c r="F252" s="375"/>
      <c r="G252" s="160">
        <v>73.127468491957572</v>
      </c>
      <c r="H252" s="161">
        <v>22.746509115607619</v>
      </c>
      <c r="I252" s="162">
        <f t="shared" si="105"/>
        <v>593.85051659765134</v>
      </c>
      <c r="J252" s="149"/>
      <c r="K252" s="163" t="s">
        <v>25</v>
      </c>
      <c r="L252" s="164">
        <v>65.896922090712209</v>
      </c>
      <c r="M252" s="164">
        <v>0.96585928701180246</v>
      </c>
      <c r="N252" s="164">
        <v>122.61534158389392</v>
      </c>
      <c r="O252" s="164">
        <v>308.49841602846817</v>
      </c>
      <c r="P252" s="164">
        <v>1.1049700978363499</v>
      </c>
      <c r="Q252" s="164">
        <v>73.127468491957572</v>
      </c>
      <c r="R252" s="165">
        <v>22.746509115607619</v>
      </c>
      <c r="S252" s="166">
        <f t="shared" si="106"/>
        <v>594.95548669548771</v>
      </c>
      <c r="U252" s="211" t="s">
        <v>25</v>
      </c>
      <c r="V252" s="212">
        <v>9.8288749751837905</v>
      </c>
      <c r="W252" s="212">
        <v>54.969470333531312</v>
      </c>
      <c r="X252" s="212">
        <v>73.127468491957572</v>
      </c>
      <c r="Y252" s="212">
        <v>0.96585928701180246</v>
      </c>
      <c r="Z252" s="212">
        <v>122.61534158389392</v>
      </c>
      <c r="AA252" s="212">
        <v>307.65874313612079</v>
      </c>
      <c r="AB252" s="212">
        <v>1.1049700978363499</v>
      </c>
      <c r="AC252" s="213">
        <v>24.684758789952127</v>
      </c>
      <c r="AD252" s="212">
        <v>1.0985767819971046</v>
      </c>
      <c r="AE252" s="212">
        <v>0</v>
      </c>
      <c r="AF252" s="212">
        <v>22.746509115607619</v>
      </c>
      <c r="AG252" s="212">
        <v>0</v>
      </c>
      <c r="AH252" s="212">
        <v>0.83967289234740383</v>
      </c>
      <c r="AI252" s="214">
        <f t="shared" si="107"/>
        <v>594.95548669548771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45.409341490984474</v>
      </c>
      <c r="C253" s="156">
        <v>0</v>
      </c>
      <c r="D253" s="156">
        <v>1.5286262941505193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46.937967785134994</v>
      </c>
      <c r="J253" s="149"/>
      <c r="K253" s="169" t="s">
        <v>24</v>
      </c>
      <c r="L253" s="156">
        <v>45.409341490984474</v>
      </c>
      <c r="M253" s="156">
        <v>0</v>
      </c>
      <c r="N253" s="156">
        <v>1.5286262941505193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46.937967785134994</v>
      </c>
      <c r="U253" s="215" t="s">
        <v>24</v>
      </c>
      <c r="V253" s="207">
        <v>45.069692463356894</v>
      </c>
      <c r="W253" s="207">
        <v>0</v>
      </c>
      <c r="X253" s="207">
        <v>0</v>
      </c>
      <c r="Y253" s="207">
        <v>0</v>
      </c>
      <c r="Z253" s="207">
        <v>1.4809402758252981</v>
      </c>
      <c r="AA253" s="207">
        <v>0</v>
      </c>
      <c r="AB253" s="207">
        <v>0</v>
      </c>
      <c r="AC253" s="208">
        <v>0.38733504595279922</v>
      </c>
      <c r="AD253" s="207">
        <v>0.33964902762757793</v>
      </c>
      <c r="AE253" s="207">
        <v>0</v>
      </c>
      <c r="AF253" s="207">
        <v>0</v>
      </c>
      <c r="AG253" s="207">
        <v>4.7686018325221284E-2</v>
      </c>
      <c r="AH253" s="207">
        <v>0</v>
      </c>
      <c r="AI253" s="210">
        <f t="shared" si="107"/>
        <v>46.937967785134994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9.3589018920459868</v>
      </c>
      <c r="C255" s="156">
        <v>0</v>
      </c>
      <c r="D255" s="156">
        <v>0.90941153507416583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10.268313427120152</v>
      </c>
      <c r="J255" s="149"/>
      <c r="K255" s="169" t="s">
        <v>22</v>
      </c>
      <c r="L255" s="156">
        <v>9.3589018920459868</v>
      </c>
      <c r="M255" s="156">
        <v>0</v>
      </c>
      <c r="N255" s="156">
        <v>0.90941153507416583</v>
      </c>
      <c r="O255" s="156">
        <v>0</v>
      </c>
      <c r="P255" s="156">
        <v>5.0421178668237561</v>
      </c>
      <c r="Q255" s="156">
        <v>0</v>
      </c>
      <c r="R255" s="157">
        <v>0</v>
      </c>
      <c r="S255" s="158">
        <f t="shared" si="106"/>
        <v>15.310431293943907</v>
      </c>
      <c r="U255" s="215" t="s">
        <v>22</v>
      </c>
      <c r="V255" s="207">
        <v>9.3589018920459868</v>
      </c>
      <c r="W255" s="207">
        <v>0</v>
      </c>
      <c r="X255" s="207">
        <v>0</v>
      </c>
      <c r="Y255" s="207">
        <v>0</v>
      </c>
      <c r="Z255" s="207">
        <v>0.90941153507416583</v>
      </c>
      <c r="AA255" s="207">
        <v>0</v>
      </c>
      <c r="AB255" s="207">
        <v>5.0421178668237561</v>
      </c>
      <c r="AC255" s="208">
        <v>0</v>
      </c>
      <c r="AD255" s="207">
        <v>0</v>
      </c>
      <c r="AE255" s="207">
        <v>0</v>
      </c>
      <c r="AF255" s="207">
        <v>0</v>
      </c>
      <c r="AG255" s="207">
        <v>0</v>
      </c>
      <c r="AH255" s="207">
        <v>0</v>
      </c>
      <c r="AI255" s="210">
        <f t="shared" si="107"/>
        <v>15.310431293943907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8.5031997100952217E-3</v>
      </c>
      <c r="C256" s="160">
        <v>0</v>
      </c>
      <c r="D256" s="160">
        <v>8.2626231053581183E-4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9.3294620206310335E-3</v>
      </c>
      <c r="J256" s="149"/>
      <c r="K256" s="163" t="s">
        <v>21</v>
      </c>
      <c r="L256" s="164">
        <v>8.5031997100952217E-3</v>
      </c>
      <c r="M256" s="164">
        <v>0</v>
      </c>
      <c r="N256" s="164">
        <v>8.2626231053581183E-4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9.3294620206310335E-3</v>
      </c>
      <c r="U256" s="211" t="s">
        <v>61</v>
      </c>
      <c r="V256" s="212">
        <v>8.5031997100952217E-3</v>
      </c>
      <c r="W256" s="212">
        <v>0</v>
      </c>
      <c r="X256" s="212">
        <v>0</v>
      </c>
      <c r="Y256" s="212">
        <v>0</v>
      </c>
      <c r="Z256" s="212">
        <v>8.2626231053581183E-4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9.3294620206310335E-3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1.0079770990581762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1.0079770990581762</v>
      </c>
      <c r="J257" s="149"/>
      <c r="K257" s="171" t="s">
        <v>64</v>
      </c>
      <c r="L257" s="156">
        <v>1.0079770990581762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1.0079770990581762</v>
      </c>
      <c r="U257" s="216" t="s">
        <v>62</v>
      </c>
      <c r="V257" s="207">
        <v>1.0070459851074358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9.3111395074043095E-4</v>
      </c>
      <c r="AD257" s="209">
        <v>9.3111395074043095E-4</v>
      </c>
      <c r="AE257" s="209">
        <v>0</v>
      </c>
      <c r="AF257" s="209">
        <v>0</v>
      </c>
      <c r="AG257" s="209">
        <v>0</v>
      </c>
      <c r="AH257" s="209">
        <v>0</v>
      </c>
      <c r="AI257" s="292">
        <f t="shared" si="107"/>
        <v>1.0079770990581762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1.0079770990581762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1.0079770990581762</v>
      </c>
      <c r="J258" s="149"/>
      <c r="K258" s="176" t="s">
        <v>23</v>
      </c>
      <c r="L258" s="177">
        <v>1.0079770990581762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1.0079770990581762</v>
      </c>
      <c r="U258" s="217" t="s">
        <v>65</v>
      </c>
      <c r="V258" s="218">
        <v>1.0070459851074358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9.3111395074043095E-4</v>
      </c>
      <c r="AD258" s="218">
        <v>9.3111395074043095E-4</v>
      </c>
      <c r="AE258" s="218">
        <v>0</v>
      </c>
      <c r="AF258" s="218">
        <v>0</v>
      </c>
      <c r="AG258" s="218">
        <v>0</v>
      </c>
      <c r="AH258" s="117">
        <v>0</v>
      </c>
      <c r="AI258" s="293">
        <f t="shared" si="107"/>
        <v>1.0079770990581762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246.92734785501264</v>
      </c>
      <c r="C262" s="195">
        <f t="shared" ref="C262:I262" si="109">SUM(C241:C257)</f>
        <v>0.97349164720721293</v>
      </c>
      <c r="D262" s="195">
        <f t="shared" si="109"/>
        <v>254.9929248567405</v>
      </c>
      <c r="E262" s="195">
        <f t="shared" si="109"/>
        <v>333.92133163396585</v>
      </c>
      <c r="F262" s="195">
        <f t="shared" si="109"/>
        <v>0</v>
      </c>
      <c r="G262" s="195">
        <f t="shared" si="109"/>
        <v>73.139166083717896</v>
      </c>
      <c r="H262" s="197">
        <f t="shared" si="109"/>
        <v>22.746509115607619</v>
      </c>
      <c r="I262" s="154">
        <f t="shared" si="109"/>
        <v>932.70077119225175</v>
      </c>
      <c r="J262" s="149"/>
      <c r="K262" s="196" t="s">
        <v>26</v>
      </c>
      <c r="L262" s="195">
        <f>SUM(L241:L257)</f>
        <v>246.92734785501264</v>
      </c>
      <c r="M262" s="195">
        <f t="shared" ref="M262:S262" si="110">SUM(M241:M257)</f>
        <v>0.97349164720721293</v>
      </c>
      <c r="N262" s="195">
        <f t="shared" si="110"/>
        <v>254.9929248567405</v>
      </c>
      <c r="O262" s="195">
        <f t="shared" si="110"/>
        <v>333.92133163396585</v>
      </c>
      <c r="P262" s="195">
        <f t="shared" si="110"/>
        <v>73.618686061277373</v>
      </c>
      <c r="Q262" s="195">
        <f t="shared" si="110"/>
        <v>73.139166083717896</v>
      </c>
      <c r="R262" s="197">
        <f t="shared" si="110"/>
        <v>22.746509115607619</v>
      </c>
      <c r="S262" s="198">
        <f t="shared" si="110"/>
        <v>1006.3194572535292</v>
      </c>
      <c r="T262" s="141" t="str">
        <f>IF(ABS(S262-AI262)&gt;0.01,S262-AI262,"")</f>
        <v/>
      </c>
      <c r="U262" s="224" t="s">
        <v>63</v>
      </c>
      <c r="V262" s="225">
        <f>SUM(V241:V257)</f>
        <v>185.99079314378577</v>
      </c>
      <c r="W262" s="225">
        <f t="shared" ref="W262:AH262" si="111">SUM(W241:W257)</f>
        <v>58.873216650436397</v>
      </c>
      <c r="X262" s="225">
        <f t="shared" si="111"/>
        <v>73.139166083717896</v>
      </c>
      <c r="Y262" s="225">
        <f t="shared" si="111"/>
        <v>0.97349164720721293</v>
      </c>
      <c r="Z262" s="225">
        <f t="shared" si="111"/>
        <v>254.66319690374959</v>
      </c>
      <c r="AA262" s="225">
        <f t="shared" si="111"/>
        <v>316.59474673452121</v>
      </c>
      <c r="AB262" s="225">
        <f t="shared" si="111"/>
        <v>73.618686061277373</v>
      </c>
      <c r="AC262" s="225">
        <f t="shared" si="111"/>
        <v>42.46616002883362</v>
      </c>
      <c r="AD262" s="226">
        <f t="shared" si="111"/>
        <v>2.0633380607904481</v>
      </c>
      <c r="AE262" s="226">
        <f t="shared" si="111"/>
        <v>0</v>
      </c>
      <c r="AF262" s="226">
        <f t="shared" si="111"/>
        <v>22.746509115607619</v>
      </c>
      <c r="AG262" s="226">
        <f t="shared" si="111"/>
        <v>0.32972795299091384</v>
      </c>
      <c r="AH262" s="226">
        <f t="shared" si="111"/>
        <v>17.326584899444637</v>
      </c>
      <c r="AI262" s="227">
        <f>SUM(V262:AC262)</f>
        <v>1006.3194572535291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0.26474444482271697</v>
      </c>
      <c r="C263" s="78">
        <f t="shared" ref="C263:H263" si="112">IF($I262=0,"-",C262/$I262)</f>
        <v>1.0437341506245557E-3</v>
      </c>
      <c r="D263" s="78">
        <f t="shared" si="112"/>
        <v>0.27339199530283265</v>
      </c>
      <c r="E263" s="78">
        <f t="shared" si="112"/>
        <v>0.35801549859031556</v>
      </c>
      <c r="F263" s="78">
        <f t="shared" si="112"/>
        <v>0</v>
      </c>
      <c r="G263" s="78">
        <f t="shared" si="112"/>
        <v>7.8416538661403315E-2</v>
      </c>
      <c r="H263" s="79">
        <f t="shared" si="112"/>
        <v>2.4387788472106906E-2</v>
      </c>
      <c r="I263" s="80">
        <f>SUM(B263:H263)</f>
        <v>0.99999999999999989</v>
      </c>
      <c r="J263" s="141"/>
      <c r="K263" s="55" t="s">
        <v>91</v>
      </c>
      <c r="L263" s="96">
        <f t="shared" ref="L263:R263" si="113">IF($S262=0,"-",L262/$S262)</f>
        <v>0.2453767002865398</v>
      </c>
      <c r="M263" s="96">
        <f t="shared" si="113"/>
        <v>9.673783411324365E-4</v>
      </c>
      <c r="N263" s="96">
        <f t="shared" si="113"/>
        <v>0.25339162729961834</v>
      </c>
      <c r="O263" s="96">
        <f t="shared" si="113"/>
        <v>0.33182438163852246</v>
      </c>
      <c r="P263" s="96">
        <f t="shared" si="113"/>
        <v>7.3156377461088967E-2</v>
      </c>
      <c r="Q263" s="96">
        <f t="shared" si="113"/>
        <v>7.2679868759897612E-2</v>
      </c>
      <c r="R263" s="97">
        <f t="shared" si="113"/>
        <v>2.2603666213200257E-2</v>
      </c>
      <c r="S263" s="98">
        <f>SUM(L263:R263)</f>
        <v>0.99999999999999978</v>
      </c>
      <c r="U263" s="127" t="s">
        <v>91</v>
      </c>
      <c r="V263" s="128">
        <f>+V262/$AI262</f>
        <v>0.18482281327581229</v>
      </c>
      <c r="W263" s="128">
        <f t="shared" ref="W263:AH263" si="114">+W262/$AI262</f>
        <v>5.850350624354872E-2</v>
      </c>
      <c r="X263" s="128">
        <f t="shared" si="114"/>
        <v>7.2679868759897612E-2</v>
      </c>
      <c r="Y263" s="128">
        <f t="shared" si="114"/>
        <v>9.6737834113243661E-4</v>
      </c>
      <c r="Z263" s="128">
        <f t="shared" si="114"/>
        <v>0.25306396996315905</v>
      </c>
      <c r="AA263" s="128">
        <f t="shared" si="114"/>
        <v>0.3146066037504423</v>
      </c>
      <c r="AB263" s="128">
        <f t="shared" si="114"/>
        <v>7.3156377461088981E-2</v>
      </c>
      <c r="AC263" s="128">
        <f t="shared" si="114"/>
        <v>4.2199482204918579E-2</v>
      </c>
      <c r="AD263" s="128">
        <f t="shared" si="114"/>
        <v>2.0503807671788036E-3</v>
      </c>
      <c r="AE263" s="128">
        <f t="shared" si="114"/>
        <v>0</v>
      </c>
      <c r="AF263" s="128">
        <f t="shared" si="114"/>
        <v>2.2603666213200261E-2</v>
      </c>
      <c r="AG263" s="128">
        <f t="shared" si="114"/>
        <v>3.2765733645935373E-4</v>
      </c>
      <c r="AH263" s="128">
        <f t="shared" si="114"/>
        <v>1.7217777888080155E-2</v>
      </c>
      <c r="AI263" s="129">
        <f>SUM(V263:AC263)</f>
        <v>0.99999999999999989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1.5410095884014039E-2</v>
      </c>
      <c r="C267" s="152">
        <v>0</v>
      </c>
      <c r="D267" s="152">
        <v>0</v>
      </c>
      <c r="E267" s="152">
        <v>0</v>
      </c>
      <c r="F267" s="374"/>
      <c r="G267" s="152">
        <v>0</v>
      </c>
      <c r="H267" s="153">
        <v>0</v>
      </c>
      <c r="I267" s="154">
        <f>SUM(B267:H267)</f>
        <v>1.5410095884014039E-2</v>
      </c>
      <c r="J267" s="149"/>
      <c r="K267" s="203" t="s">
        <v>7</v>
      </c>
      <c r="L267" s="152">
        <v>1.5410095884014039E-2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1.5410095884014039E-2</v>
      </c>
      <c r="U267" s="206" t="s">
        <v>7</v>
      </c>
      <c r="V267" s="207">
        <v>1.5410095884014039E-2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1.5410095884014039E-2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3.3483251019375775</v>
      </c>
      <c r="C271" s="156">
        <v>2.4275356989047436</v>
      </c>
      <c r="D271" s="156">
        <v>0.92078940303283385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6.696650203875155</v>
      </c>
      <c r="J271" s="149"/>
      <c r="K271" s="169" t="s">
        <v>16</v>
      </c>
      <c r="L271" s="156">
        <v>3.3483251019375775</v>
      </c>
      <c r="M271" s="156">
        <v>2.4275356989047436</v>
      </c>
      <c r="N271" s="156">
        <v>0.92078940303283385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6.696650203875155</v>
      </c>
      <c r="U271" s="215" t="s">
        <v>16</v>
      </c>
      <c r="V271" s="207">
        <v>3.3483251019375775</v>
      </c>
      <c r="W271" s="207">
        <v>0</v>
      </c>
      <c r="X271" s="207">
        <v>0</v>
      </c>
      <c r="Y271" s="207">
        <v>2.4275356989047436</v>
      </c>
      <c r="Z271" s="207">
        <v>0.92078940303283385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6.696650203875155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0.67055110275358221</v>
      </c>
      <c r="C272" s="160">
        <v>0</v>
      </c>
      <c r="D272" s="160">
        <v>1.966043030388481</v>
      </c>
      <c r="E272" s="160">
        <v>0</v>
      </c>
      <c r="F272" s="375"/>
      <c r="G272" s="160">
        <v>0</v>
      </c>
      <c r="H272" s="161">
        <v>0</v>
      </c>
      <c r="I272" s="162">
        <f t="shared" si="115"/>
        <v>2.6365941331420633</v>
      </c>
      <c r="J272" s="149"/>
      <c r="K272" s="163" t="s">
        <v>15</v>
      </c>
      <c r="L272" s="164">
        <v>0.67055110275358221</v>
      </c>
      <c r="M272" s="164">
        <v>0</v>
      </c>
      <c r="N272" s="164">
        <v>1.966043030388481</v>
      </c>
      <c r="O272" s="164">
        <v>0</v>
      </c>
      <c r="P272" s="164">
        <v>0</v>
      </c>
      <c r="Q272" s="164">
        <v>0</v>
      </c>
      <c r="R272" s="165">
        <v>0</v>
      </c>
      <c r="S272" s="166">
        <f t="shared" si="116"/>
        <v>2.6365941331420633</v>
      </c>
      <c r="U272" s="211" t="s">
        <v>57</v>
      </c>
      <c r="V272" s="212">
        <v>0.67055110275358221</v>
      </c>
      <c r="W272" s="212">
        <v>0</v>
      </c>
      <c r="X272" s="212">
        <v>0</v>
      </c>
      <c r="Y272" s="212">
        <v>0</v>
      </c>
      <c r="Z272" s="212">
        <v>1.966043030388481</v>
      </c>
      <c r="AA272" s="212">
        <v>0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2.6365941331420633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15.32773993193271</v>
      </c>
      <c r="F273" s="375"/>
      <c r="G273" s="156">
        <v>0</v>
      </c>
      <c r="H273" s="168">
        <v>0</v>
      </c>
      <c r="I273" s="154">
        <f t="shared" si="115"/>
        <v>15.32773993193271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15.32773993193271</v>
      </c>
      <c r="P273" s="156">
        <v>145.25520362484079</v>
      </c>
      <c r="Q273" s="156">
        <v>0</v>
      </c>
      <c r="R273" s="157">
        <v>0</v>
      </c>
      <c r="S273" s="158">
        <f t="shared" si="116"/>
        <v>160.5829435567735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1.474617026766722</v>
      </c>
      <c r="AB273" s="207">
        <v>145.25520362484079</v>
      </c>
      <c r="AC273" s="208">
        <v>13.853122905165987</v>
      </c>
      <c r="AD273" s="207">
        <v>0</v>
      </c>
      <c r="AE273" s="207">
        <v>0</v>
      </c>
      <c r="AF273" s="207">
        <v>0</v>
      </c>
      <c r="AG273" s="207">
        <v>0</v>
      </c>
      <c r="AH273" s="207">
        <v>13.853122905165987</v>
      </c>
      <c r="AI273" s="210">
        <f t="shared" si="117"/>
        <v>160.58294355677347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3.3218995326558167E-3</v>
      </c>
      <c r="F274" s="375"/>
      <c r="G274" s="160">
        <v>0</v>
      </c>
      <c r="H274" s="161">
        <v>0</v>
      </c>
      <c r="I274" s="162">
        <f t="shared" si="115"/>
        <v>3.3218995326558167E-3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3.3218995326558167E-3</v>
      </c>
      <c r="P274" s="164">
        <v>7.3529083706032644E-2</v>
      </c>
      <c r="Q274" s="164">
        <v>0</v>
      </c>
      <c r="R274" s="165">
        <v>0</v>
      </c>
      <c r="S274" s="166">
        <f t="shared" si="116"/>
        <v>7.6850983238688456E-2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0</v>
      </c>
      <c r="AB274" s="212">
        <v>7.3529083706032644E-2</v>
      </c>
      <c r="AC274" s="213">
        <v>3.3218995326558167E-3</v>
      </c>
      <c r="AD274" s="212">
        <v>0</v>
      </c>
      <c r="AE274" s="212">
        <v>0</v>
      </c>
      <c r="AF274" s="212">
        <v>0</v>
      </c>
      <c r="AG274" s="212">
        <v>0</v>
      </c>
      <c r="AH274" s="212">
        <v>3.3218995326558167E-3</v>
      </c>
      <c r="AI274" s="214">
        <f t="shared" si="117"/>
        <v>7.6850983238688456E-2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0.1328882815779151</v>
      </c>
      <c r="C276" s="160">
        <v>0</v>
      </c>
      <c r="D276" s="160">
        <v>4.0552359475066959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4.188124229084611</v>
      </c>
      <c r="J276" s="149"/>
      <c r="K276" s="163" t="s">
        <v>17</v>
      </c>
      <c r="L276" s="164">
        <v>0.1328882815779151</v>
      </c>
      <c r="M276" s="164">
        <v>0</v>
      </c>
      <c r="N276" s="164">
        <v>4.0552359475066959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4.188124229084611</v>
      </c>
      <c r="U276" s="211" t="s">
        <v>17</v>
      </c>
      <c r="V276" s="212">
        <v>0.1328882815779151</v>
      </c>
      <c r="W276" s="212">
        <v>0</v>
      </c>
      <c r="X276" s="212">
        <v>0</v>
      </c>
      <c r="Y276" s="212">
        <v>0</v>
      </c>
      <c r="Z276" s="212">
        <v>4.0552359475066959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4.188124229084611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12.596821366200116</v>
      </c>
      <c r="C277" s="156">
        <v>257.8436273748593</v>
      </c>
      <c r="D277" s="156">
        <v>26.3886060730689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296.82905481412831</v>
      </c>
      <c r="J277" s="149"/>
      <c r="K277" s="169" t="s">
        <v>139</v>
      </c>
      <c r="L277" s="156">
        <v>12.596821366200116</v>
      </c>
      <c r="M277" s="156">
        <v>257.8436273748593</v>
      </c>
      <c r="N277" s="156">
        <v>26.3886060730689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296.82905481412831</v>
      </c>
      <c r="U277" s="215" t="s">
        <v>139</v>
      </c>
      <c r="V277" s="207">
        <v>12.596821366200116</v>
      </c>
      <c r="W277" s="207">
        <v>0</v>
      </c>
      <c r="X277" s="207">
        <v>0</v>
      </c>
      <c r="Y277" s="207">
        <v>257.8436273748593</v>
      </c>
      <c r="Z277" s="207">
        <v>26.3886060730689</v>
      </c>
      <c r="AA277" s="207">
        <v>0</v>
      </c>
      <c r="AB277" s="207">
        <v>0</v>
      </c>
      <c r="AC277" s="208">
        <v>0</v>
      </c>
      <c r="AD277" s="207">
        <v>0</v>
      </c>
      <c r="AE277" s="207">
        <v>0</v>
      </c>
      <c r="AF277" s="207">
        <v>0</v>
      </c>
      <c r="AG277" s="207">
        <v>0</v>
      </c>
      <c r="AH277" s="207">
        <v>0</v>
      </c>
      <c r="AI277" s="210">
        <f t="shared" si="117"/>
        <v>296.82905481412831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0.7585740733854518</v>
      </c>
      <c r="C278" s="160">
        <v>7.0614458577434258E-2</v>
      </c>
      <c r="D278" s="160">
        <v>70.912332736611745</v>
      </c>
      <c r="E278" s="160">
        <v>257.14761976937774</v>
      </c>
      <c r="F278" s="375"/>
      <c r="G278" s="160">
        <v>11.625663824375046</v>
      </c>
      <c r="H278" s="161">
        <v>0</v>
      </c>
      <c r="I278" s="162">
        <f t="shared" si="115"/>
        <v>340.51480486232742</v>
      </c>
      <c r="J278" s="149"/>
      <c r="K278" s="163" t="s">
        <v>25</v>
      </c>
      <c r="L278" s="164">
        <v>0.7585740733854518</v>
      </c>
      <c r="M278" s="164">
        <v>7.0614458577434258E-2</v>
      </c>
      <c r="N278" s="164">
        <v>70.912332736611745</v>
      </c>
      <c r="O278" s="164">
        <v>257.14761976937774</v>
      </c>
      <c r="P278" s="164">
        <v>4.8783451943243904E-4</v>
      </c>
      <c r="Q278" s="164">
        <v>11.625663824375046</v>
      </c>
      <c r="R278" s="165">
        <v>0</v>
      </c>
      <c r="S278" s="166">
        <f t="shared" si="116"/>
        <v>340.51529269684687</v>
      </c>
      <c r="U278" s="211" t="s">
        <v>25</v>
      </c>
      <c r="V278" s="212">
        <v>0.66447506368310649</v>
      </c>
      <c r="W278" s="212">
        <v>9.4099009702345332E-2</v>
      </c>
      <c r="X278" s="212">
        <v>11.625663824375046</v>
      </c>
      <c r="Y278" s="212">
        <v>7.0614458577434258E-2</v>
      </c>
      <c r="Z278" s="212">
        <v>70.912332736611745</v>
      </c>
      <c r="AA278" s="212">
        <v>257.14650112448948</v>
      </c>
      <c r="AB278" s="212">
        <v>4.8783451943243904E-4</v>
      </c>
      <c r="AC278" s="213">
        <v>1.1186448882712365E-3</v>
      </c>
      <c r="AD278" s="212">
        <v>0</v>
      </c>
      <c r="AE278" s="212">
        <v>0</v>
      </c>
      <c r="AF278" s="212">
        <v>0</v>
      </c>
      <c r="AG278" s="212">
        <v>0</v>
      </c>
      <c r="AH278" s="212">
        <v>1.1186448882712365E-3</v>
      </c>
      <c r="AI278" s="214">
        <f t="shared" si="117"/>
        <v>340.51529269684687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0</v>
      </c>
      <c r="C281" s="156">
        <v>0</v>
      </c>
      <c r="D281" s="156">
        <v>0</v>
      </c>
      <c r="E281" s="156">
        <v>1.5216868716904672</v>
      </c>
      <c r="F281" s="375"/>
      <c r="G281" s="156">
        <v>0</v>
      </c>
      <c r="H281" s="168">
        <v>0</v>
      </c>
      <c r="I281" s="154">
        <f t="shared" si="115"/>
        <v>1.5216868716904672</v>
      </c>
      <c r="J281" s="149"/>
      <c r="K281" s="169" t="s">
        <v>22</v>
      </c>
      <c r="L281" s="156">
        <v>0</v>
      </c>
      <c r="M281" s="156">
        <v>0</v>
      </c>
      <c r="N281" s="156">
        <v>0</v>
      </c>
      <c r="O281" s="156">
        <v>1.5216868716904672</v>
      </c>
      <c r="P281" s="156">
        <v>9.2075301407301797</v>
      </c>
      <c r="Q281" s="156">
        <v>0</v>
      </c>
      <c r="R281" s="157">
        <v>0</v>
      </c>
      <c r="S281" s="158">
        <f t="shared" si="116"/>
        <v>10.729217012420648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9.2075301407301797</v>
      </c>
      <c r="AC281" s="208">
        <v>1.5216868716904672</v>
      </c>
      <c r="AD281" s="207">
        <v>0</v>
      </c>
      <c r="AE281" s="207">
        <v>0</v>
      </c>
      <c r="AF281" s="207">
        <v>0</v>
      </c>
      <c r="AG281" s="207">
        <v>0</v>
      </c>
      <c r="AH281" s="207">
        <v>1.5216868716904672</v>
      </c>
      <c r="AI281" s="210">
        <f t="shared" si="117"/>
        <v>10.729217012420648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17.522570021738659</v>
      </c>
      <c r="C288" s="195">
        <f t="shared" ref="C288:I288" si="119">SUM(C267:C283)</f>
        <v>260.3417775323415</v>
      </c>
      <c r="D288" s="195">
        <f t="shared" si="119"/>
        <v>104.24300719060867</v>
      </c>
      <c r="E288" s="195">
        <f t="shared" si="119"/>
        <v>274.00036847253358</v>
      </c>
      <c r="F288" s="195">
        <f t="shared" si="119"/>
        <v>0</v>
      </c>
      <c r="G288" s="195">
        <f t="shared" si="119"/>
        <v>11.625663824375046</v>
      </c>
      <c r="H288" s="197">
        <f t="shared" si="119"/>
        <v>0</v>
      </c>
      <c r="I288" s="154">
        <f t="shared" si="119"/>
        <v>667.73338704159733</v>
      </c>
      <c r="J288" s="149"/>
      <c r="K288" s="196" t="s">
        <v>26</v>
      </c>
      <c r="L288" s="195">
        <f>SUM(L267:L283)</f>
        <v>17.522570021738659</v>
      </c>
      <c r="M288" s="195">
        <f t="shared" ref="M288:S288" si="120">SUM(M267:M283)</f>
        <v>260.3417775323415</v>
      </c>
      <c r="N288" s="195">
        <f t="shared" si="120"/>
        <v>104.24300719060867</v>
      </c>
      <c r="O288" s="195">
        <f t="shared" si="120"/>
        <v>274.00036847253358</v>
      </c>
      <c r="P288" s="195">
        <f t="shared" si="120"/>
        <v>154.53675068379641</v>
      </c>
      <c r="Q288" s="195">
        <f t="shared" si="120"/>
        <v>11.625663824375046</v>
      </c>
      <c r="R288" s="197">
        <f t="shared" si="120"/>
        <v>0</v>
      </c>
      <c r="S288" s="198">
        <f t="shared" si="120"/>
        <v>822.27013772539397</v>
      </c>
      <c r="T288" s="141" t="str">
        <f>IF(ABS(S288-AI288)&gt;0.01,S288-AI288,"")</f>
        <v/>
      </c>
      <c r="U288" s="224" t="s">
        <v>63</v>
      </c>
      <c r="V288" s="225">
        <f>SUM(V267:V283)</f>
        <v>17.428471012036312</v>
      </c>
      <c r="W288" s="225">
        <f t="shared" ref="W288:AH288" si="121">SUM(W267:W283)</f>
        <v>9.4099009702345332E-2</v>
      </c>
      <c r="X288" s="225">
        <f t="shared" si="121"/>
        <v>11.625663824375046</v>
      </c>
      <c r="Y288" s="225">
        <f t="shared" si="121"/>
        <v>260.3417775323415</v>
      </c>
      <c r="Z288" s="225">
        <f t="shared" si="121"/>
        <v>104.24300719060867</v>
      </c>
      <c r="AA288" s="225">
        <f t="shared" si="121"/>
        <v>258.62111815125621</v>
      </c>
      <c r="AB288" s="225">
        <f t="shared" si="121"/>
        <v>154.53675068379641</v>
      </c>
      <c r="AC288" s="225">
        <f t="shared" si="121"/>
        <v>15.379250321277382</v>
      </c>
      <c r="AD288" s="226">
        <f t="shared" si="121"/>
        <v>0</v>
      </c>
      <c r="AE288" s="226">
        <f t="shared" si="121"/>
        <v>0</v>
      </c>
      <c r="AF288" s="226">
        <f t="shared" si="121"/>
        <v>0</v>
      </c>
      <c r="AG288" s="226">
        <f t="shared" si="121"/>
        <v>0</v>
      </c>
      <c r="AH288" s="226">
        <f t="shared" si="121"/>
        <v>15.379250321277382</v>
      </c>
      <c r="AI288" s="227">
        <f>SUM(V288:AC288)</f>
        <v>822.27013772539397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2.6241865933007581E-2</v>
      </c>
      <c r="C289" s="78">
        <f t="shared" ref="C289:H289" si="122">IF($I288=0,"-",C288/$I288)</f>
        <v>0.38988881278767501</v>
      </c>
      <c r="D289" s="78">
        <f t="shared" si="122"/>
        <v>0.15611471466547278</v>
      </c>
      <c r="E289" s="78">
        <f t="shared" si="122"/>
        <v>0.41034396929962763</v>
      </c>
      <c r="F289" s="78">
        <f t="shared" si="122"/>
        <v>0</v>
      </c>
      <c r="G289" s="78">
        <f t="shared" si="122"/>
        <v>1.7410637314217162E-2</v>
      </c>
      <c r="H289" s="79">
        <f t="shared" si="122"/>
        <v>0</v>
      </c>
      <c r="I289" s="80">
        <f>SUM(B289:H289)</f>
        <v>1</v>
      </c>
      <c r="J289" s="141"/>
      <c r="K289" s="55" t="s">
        <v>91</v>
      </c>
      <c r="L289" s="96">
        <f t="shared" ref="L289:R289" si="123">IF($S288=0,"-",L288/$S288)</f>
        <v>2.1309991957400392E-2</v>
      </c>
      <c r="M289" s="96">
        <f t="shared" si="123"/>
        <v>0.31661344075137199</v>
      </c>
      <c r="N289" s="96">
        <f t="shared" si="123"/>
        <v>0.12677464790217366</v>
      </c>
      <c r="O289" s="96">
        <f t="shared" si="123"/>
        <v>0.3332242725371099</v>
      </c>
      <c r="P289" s="96">
        <f t="shared" si="123"/>
        <v>0.18793914991402211</v>
      </c>
      <c r="Q289" s="96">
        <f t="shared" si="123"/>
        <v>1.4138496937921833E-2</v>
      </c>
      <c r="R289" s="97">
        <f t="shared" si="123"/>
        <v>0</v>
      </c>
      <c r="S289" s="98">
        <f>SUM(L289:R289)</f>
        <v>0.99999999999999989</v>
      </c>
      <c r="U289" s="127" t="s">
        <v>91</v>
      </c>
      <c r="V289" s="128">
        <f>+V288/$AI288</f>
        <v>2.1195553884819224E-2</v>
      </c>
      <c r="W289" s="128">
        <f t="shared" ref="W289:AH289" si="124">+W288/$AI288</f>
        <v>1.1443807258116763E-4</v>
      </c>
      <c r="X289" s="128">
        <f t="shared" si="124"/>
        <v>1.4138496937921833E-2</v>
      </c>
      <c r="Y289" s="128">
        <f t="shared" si="124"/>
        <v>0.31661344075137199</v>
      </c>
      <c r="Z289" s="128">
        <f t="shared" si="124"/>
        <v>0.12677464790217366</v>
      </c>
      <c r="AA289" s="128">
        <f t="shared" si="124"/>
        <v>0.3145208688554193</v>
      </c>
      <c r="AB289" s="128">
        <f t="shared" si="124"/>
        <v>0.18793914991402211</v>
      </c>
      <c r="AC289" s="128">
        <f t="shared" si="124"/>
        <v>1.8703403681690614E-2</v>
      </c>
      <c r="AD289" s="128">
        <f t="shared" si="124"/>
        <v>0</v>
      </c>
      <c r="AE289" s="128">
        <f t="shared" si="124"/>
        <v>0</v>
      </c>
      <c r="AF289" s="128">
        <f t="shared" si="124"/>
        <v>0</v>
      </c>
      <c r="AG289" s="128">
        <f t="shared" si="124"/>
        <v>0</v>
      </c>
      <c r="AH289" s="128">
        <f t="shared" si="124"/>
        <v>1.8703403681690614E-2</v>
      </c>
      <c r="AI289" s="129">
        <f>SUM(V289:AC289)</f>
        <v>1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8.5591924924638132</v>
      </c>
      <c r="C297" s="156">
        <v>25.847832053745474</v>
      </c>
      <c r="D297" s="156">
        <v>3.4148556326470705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37.821880178856354</v>
      </c>
      <c r="J297" s="149"/>
      <c r="K297" s="169" t="s">
        <v>16</v>
      </c>
      <c r="L297" s="156">
        <v>8.5591924924638132</v>
      </c>
      <c r="M297" s="156">
        <v>25.847832053745474</v>
      </c>
      <c r="N297" s="156">
        <v>3.4148556326470705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37.821880178856354</v>
      </c>
      <c r="U297" s="215" t="s">
        <v>16</v>
      </c>
      <c r="V297" s="207">
        <v>7.8093765236954491</v>
      </c>
      <c r="W297" s="207">
        <v>0</v>
      </c>
      <c r="X297" s="207">
        <v>0</v>
      </c>
      <c r="Y297" s="207">
        <v>25.847832053745474</v>
      </c>
      <c r="Z297" s="207">
        <v>3.4148556326470705</v>
      </c>
      <c r="AA297" s="207">
        <v>0</v>
      </c>
      <c r="AB297" s="207">
        <v>0</v>
      </c>
      <c r="AC297" s="208">
        <v>0.74981596876836454</v>
      </c>
      <c r="AD297" s="209">
        <v>0.74981596876836454</v>
      </c>
      <c r="AE297" s="209">
        <v>0</v>
      </c>
      <c r="AF297" s="209">
        <v>0</v>
      </c>
      <c r="AG297" s="209">
        <v>0</v>
      </c>
      <c r="AH297" s="209">
        <v>0</v>
      </c>
      <c r="AI297" s="210">
        <f t="shared" si="127"/>
        <v>37.821880178856361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5.777822946188526E-2</v>
      </c>
      <c r="C298" s="160">
        <v>0.15954670180952427</v>
      </c>
      <c r="D298" s="160">
        <v>0.52460006068234422</v>
      </c>
      <c r="E298" s="160">
        <v>0</v>
      </c>
      <c r="F298" s="375"/>
      <c r="G298" s="160">
        <v>0</v>
      </c>
      <c r="H298" s="161">
        <v>0</v>
      </c>
      <c r="I298" s="162">
        <f t="shared" si="125"/>
        <v>0.74192499195375372</v>
      </c>
      <c r="J298" s="149"/>
      <c r="K298" s="163" t="s">
        <v>15</v>
      </c>
      <c r="L298" s="164">
        <v>5.777822946188526E-2</v>
      </c>
      <c r="M298" s="164">
        <v>0.15954670180952427</v>
      </c>
      <c r="N298" s="164">
        <v>0.52460006068234422</v>
      </c>
      <c r="O298" s="164">
        <v>0</v>
      </c>
      <c r="P298" s="164">
        <v>0</v>
      </c>
      <c r="Q298" s="164">
        <v>0</v>
      </c>
      <c r="R298" s="165">
        <v>0</v>
      </c>
      <c r="S298" s="166">
        <f t="shared" si="126"/>
        <v>0.74192499195375372</v>
      </c>
      <c r="U298" s="211" t="s">
        <v>57</v>
      </c>
      <c r="V298" s="212">
        <v>5.777822946188526E-2</v>
      </c>
      <c r="W298" s="212">
        <v>0</v>
      </c>
      <c r="X298" s="212">
        <v>0</v>
      </c>
      <c r="Y298" s="212">
        <v>0.15954670180952427</v>
      </c>
      <c r="Z298" s="212">
        <v>0.52460006068234422</v>
      </c>
      <c r="AA298" s="212">
        <v>0</v>
      </c>
      <c r="AB298" s="212">
        <v>0</v>
      </c>
      <c r="AC298" s="213">
        <v>0</v>
      </c>
      <c r="AD298" s="212">
        <v>0</v>
      </c>
      <c r="AE298" s="212">
        <v>0</v>
      </c>
      <c r="AF298" s="212">
        <v>0</v>
      </c>
      <c r="AG298" s="212">
        <v>0</v>
      </c>
      <c r="AH298" s="212">
        <v>0</v>
      </c>
      <c r="AI298" s="214">
        <f t="shared" si="127"/>
        <v>0.74192499195375372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8.0002794147415485E-2</v>
      </c>
      <c r="F299" s="375"/>
      <c r="G299" s="156">
        <v>0</v>
      </c>
      <c r="H299" s="168">
        <v>0</v>
      </c>
      <c r="I299" s="154">
        <f t="shared" si="125"/>
        <v>8.0002794147415485E-2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8.0002794147415485E-2</v>
      </c>
      <c r="P299" s="156">
        <v>50.034182820715074</v>
      </c>
      <c r="Q299" s="156">
        <v>0</v>
      </c>
      <c r="R299" s="157">
        <v>0</v>
      </c>
      <c r="S299" s="158">
        <f t="shared" si="126"/>
        <v>50.114185614862492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1.2803634690480411E-4</v>
      </c>
      <c r="AB299" s="207">
        <v>50.034182820715074</v>
      </c>
      <c r="AC299" s="208">
        <v>7.9874757800510676E-2</v>
      </c>
      <c r="AD299" s="207">
        <v>0</v>
      </c>
      <c r="AE299" s="207">
        <v>0</v>
      </c>
      <c r="AF299" s="207">
        <v>0</v>
      </c>
      <c r="AG299" s="207">
        <v>0</v>
      </c>
      <c r="AH299" s="207">
        <v>7.9874757800510676E-2</v>
      </c>
      <c r="AI299" s="210">
        <f t="shared" si="127"/>
        <v>50.114185614862492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0.59583896741470066</v>
      </c>
      <c r="Q300" s="164">
        <v>0</v>
      </c>
      <c r="R300" s="165">
        <v>0</v>
      </c>
      <c r="S300" s="166">
        <f t="shared" si="126"/>
        <v>0.59583896741470066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0.59583896741470066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0.59583896741470066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7.1177104080397298E-3</v>
      </c>
      <c r="C302" s="160">
        <v>0.20641360183315247</v>
      </c>
      <c r="D302" s="160">
        <v>1.3879535295677488</v>
      </c>
      <c r="E302" s="160">
        <v>0.53382828060298015</v>
      </c>
      <c r="F302" s="375"/>
      <c r="G302" s="160">
        <v>0</v>
      </c>
      <c r="H302" s="161">
        <v>0</v>
      </c>
      <c r="I302" s="162">
        <f t="shared" si="125"/>
        <v>2.1353131224119211</v>
      </c>
      <c r="J302" s="149"/>
      <c r="K302" s="163" t="s">
        <v>17</v>
      </c>
      <c r="L302" s="164">
        <v>7.1177104080397298E-3</v>
      </c>
      <c r="M302" s="164">
        <v>0.20641360183315247</v>
      </c>
      <c r="N302" s="164">
        <v>1.3879535295677488</v>
      </c>
      <c r="O302" s="164">
        <v>0.53382828060298015</v>
      </c>
      <c r="P302" s="164">
        <v>0</v>
      </c>
      <c r="Q302" s="164">
        <v>0</v>
      </c>
      <c r="R302" s="165">
        <v>0</v>
      </c>
      <c r="S302" s="166">
        <f t="shared" si="126"/>
        <v>2.1353131224119211</v>
      </c>
      <c r="U302" s="211" t="s">
        <v>17</v>
      </c>
      <c r="V302" s="212">
        <v>7.1177104080397298E-3</v>
      </c>
      <c r="W302" s="212">
        <v>0</v>
      </c>
      <c r="X302" s="212">
        <v>0</v>
      </c>
      <c r="Y302" s="212">
        <v>0.20641360183315247</v>
      </c>
      <c r="Z302" s="212">
        <v>1.3879535295677488</v>
      </c>
      <c r="AA302" s="212">
        <v>9.9647945712556377E-2</v>
      </c>
      <c r="AB302" s="212">
        <v>0</v>
      </c>
      <c r="AC302" s="213">
        <v>0.43418033489042379</v>
      </c>
      <c r="AD302" s="212">
        <v>0</v>
      </c>
      <c r="AE302" s="212">
        <v>0</v>
      </c>
      <c r="AF302" s="212">
        <v>0</v>
      </c>
      <c r="AG302" s="212">
        <v>0</v>
      </c>
      <c r="AH302" s="212">
        <v>0.43418033489042379</v>
      </c>
      <c r="AI302" s="214">
        <f t="shared" si="127"/>
        <v>2.1353131224119211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29.173004991303262</v>
      </c>
      <c r="C303" s="156">
        <v>317.84851773784914</v>
      </c>
      <c r="D303" s="156">
        <v>128.21591774201363</v>
      </c>
      <c r="E303" s="156">
        <v>1.1625612692317902</v>
      </c>
      <c r="F303" s="375"/>
      <c r="G303" s="156">
        <v>0</v>
      </c>
      <c r="H303" s="168">
        <v>0</v>
      </c>
      <c r="I303" s="154">
        <f t="shared" si="125"/>
        <v>476.40000174039784</v>
      </c>
      <c r="J303" s="149"/>
      <c r="K303" s="169" t="s">
        <v>139</v>
      </c>
      <c r="L303" s="156">
        <v>29.173004991303262</v>
      </c>
      <c r="M303" s="156">
        <v>317.84851773784914</v>
      </c>
      <c r="N303" s="156">
        <v>128.21591774201363</v>
      </c>
      <c r="O303" s="156">
        <v>1.1625612692317902</v>
      </c>
      <c r="P303" s="156">
        <v>0.47089269231363001</v>
      </c>
      <c r="Q303" s="156">
        <v>0</v>
      </c>
      <c r="R303" s="157">
        <v>0</v>
      </c>
      <c r="S303" s="158">
        <f t="shared" si="126"/>
        <v>476.87089443271145</v>
      </c>
      <c r="U303" s="215" t="s">
        <v>139</v>
      </c>
      <c r="V303" s="207">
        <v>28.728357796724403</v>
      </c>
      <c r="W303" s="207">
        <v>0.13920819079160601</v>
      </c>
      <c r="X303" s="207">
        <v>0</v>
      </c>
      <c r="Y303" s="207">
        <v>317.84851773784914</v>
      </c>
      <c r="Z303" s="207">
        <v>128.21591774201363</v>
      </c>
      <c r="AA303" s="207">
        <v>5.860623145885812E-2</v>
      </c>
      <c r="AB303" s="207">
        <v>0.47089269231363001</v>
      </c>
      <c r="AC303" s="208">
        <v>1.4093940415601862</v>
      </c>
      <c r="AD303" s="207">
        <v>0.30543900378725419</v>
      </c>
      <c r="AE303" s="207">
        <v>0</v>
      </c>
      <c r="AF303" s="207">
        <v>0</v>
      </c>
      <c r="AG303" s="207">
        <v>0</v>
      </c>
      <c r="AH303" s="207">
        <v>1.1039550377729321</v>
      </c>
      <c r="AI303" s="210">
        <f t="shared" si="127"/>
        <v>476.8708944327114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22.409548312422995</v>
      </c>
      <c r="C304" s="160">
        <v>13.379145121435226</v>
      </c>
      <c r="D304" s="160">
        <v>28.542846689071261</v>
      </c>
      <c r="E304" s="160">
        <v>258.22007160059451</v>
      </c>
      <c r="F304" s="375"/>
      <c r="G304" s="160">
        <v>24.970999585085245</v>
      </c>
      <c r="H304" s="161">
        <v>0</v>
      </c>
      <c r="I304" s="162">
        <f t="shared" si="125"/>
        <v>347.52261130860921</v>
      </c>
      <c r="J304" s="149"/>
      <c r="K304" s="163" t="s">
        <v>25</v>
      </c>
      <c r="L304" s="164">
        <v>22.409548312422995</v>
      </c>
      <c r="M304" s="164">
        <v>13.379145121435226</v>
      </c>
      <c r="N304" s="164">
        <v>28.542846689071261</v>
      </c>
      <c r="O304" s="164">
        <v>258.22007160059451</v>
      </c>
      <c r="P304" s="164">
        <v>4.9812142941688391</v>
      </c>
      <c r="Q304" s="164">
        <v>24.970999585085245</v>
      </c>
      <c r="R304" s="165">
        <v>0</v>
      </c>
      <c r="S304" s="166">
        <f t="shared" si="126"/>
        <v>352.50382560277808</v>
      </c>
      <c r="U304" s="211" t="s">
        <v>25</v>
      </c>
      <c r="V304" s="212">
        <v>2.15582782797147</v>
      </c>
      <c r="W304" s="212">
        <v>19.879621868102006</v>
      </c>
      <c r="X304" s="212">
        <v>24.970999585085245</v>
      </c>
      <c r="Y304" s="212">
        <v>13.379145121435226</v>
      </c>
      <c r="Z304" s="212">
        <v>21.334896847739731</v>
      </c>
      <c r="AA304" s="212">
        <v>240.40703860861694</v>
      </c>
      <c r="AB304" s="212">
        <v>4.9812142941688391</v>
      </c>
      <c r="AC304" s="213">
        <v>25.395081449658605</v>
      </c>
      <c r="AD304" s="212">
        <v>0.37409861634951719</v>
      </c>
      <c r="AE304" s="212">
        <v>14.330537796331432</v>
      </c>
      <c r="AF304" s="212">
        <v>0</v>
      </c>
      <c r="AG304" s="212">
        <v>7.2079498413315299</v>
      </c>
      <c r="AH304" s="212">
        <v>3.4824951956461265</v>
      </c>
      <c r="AI304" s="214">
        <f t="shared" si="127"/>
        <v>352.50382560277814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0.73668451032130944</v>
      </c>
      <c r="C305" s="156">
        <v>0</v>
      </c>
      <c r="D305" s="156">
        <v>39.520114951907694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40.256799462229004</v>
      </c>
      <c r="J305" s="149"/>
      <c r="K305" s="169" t="s">
        <v>24</v>
      </c>
      <c r="L305" s="156">
        <v>0.73668451032130944</v>
      </c>
      <c r="M305" s="156">
        <v>0</v>
      </c>
      <c r="N305" s="156">
        <v>39.520114951907694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40.256799462229004</v>
      </c>
      <c r="U305" s="215" t="s">
        <v>24</v>
      </c>
      <c r="V305" s="207">
        <v>0.71795810545083416</v>
      </c>
      <c r="W305" s="207">
        <v>0</v>
      </c>
      <c r="X305" s="207">
        <v>0</v>
      </c>
      <c r="Y305" s="207">
        <v>0</v>
      </c>
      <c r="Z305" s="207">
        <v>34.769114358799065</v>
      </c>
      <c r="AA305" s="207">
        <v>0</v>
      </c>
      <c r="AB305" s="207">
        <v>0</v>
      </c>
      <c r="AC305" s="208">
        <v>4.769726997979113</v>
      </c>
      <c r="AD305" s="207">
        <v>1.8726404870475302E-2</v>
      </c>
      <c r="AE305" s="207">
        <v>0</v>
      </c>
      <c r="AF305" s="207">
        <v>0</v>
      </c>
      <c r="AG305" s="207">
        <v>4.7510005931086274</v>
      </c>
      <c r="AH305" s="207">
        <v>0</v>
      </c>
      <c r="AI305" s="210">
        <f t="shared" si="127"/>
        <v>40.256799462229012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2.0205062424639045E-2</v>
      </c>
      <c r="D306" s="160">
        <v>0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2.0205062424639045E-2</v>
      </c>
      <c r="J306" s="149"/>
      <c r="K306" s="163" t="s">
        <v>60</v>
      </c>
      <c r="L306" s="164">
        <v>0</v>
      </c>
      <c r="M306" s="164">
        <v>2.0205062424639045E-2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2.0205062424639045E-2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2.0205062424639045E-2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2.0205062424639045E-2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5.7396690501685939</v>
      </c>
      <c r="C307" s="156">
        <v>2.8949889047319624</v>
      </c>
      <c r="D307" s="156">
        <v>0.14387423653296222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8.7785321914335182</v>
      </c>
      <c r="J307" s="149"/>
      <c r="K307" s="169" t="s">
        <v>22</v>
      </c>
      <c r="L307" s="156">
        <v>5.7396690501685939</v>
      </c>
      <c r="M307" s="156">
        <v>2.8949889047319624</v>
      </c>
      <c r="N307" s="156">
        <v>0.14387423653296222</v>
      </c>
      <c r="O307" s="156">
        <v>0</v>
      </c>
      <c r="P307" s="156">
        <v>3.0897586348428323</v>
      </c>
      <c r="Q307" s="156">
        <v>0</v>
      </c>
      <c r="R307" s="157">
        <v>0</v>
      </c>
      <c r="S307" s="158">
        <f t="shared" si="126"/>
        <v>11.86829082627635</v>
      </c>
      <c r="U307" s="215" t="s">
        <v>22</v>
      </c>
      <c r="V307" s="207">
        <v>5.7396690501685939</v>
      </c>
      <c r="W307" s="207">
        <v>0</v>
      </c>
      <c r="X307" s="207">
        <v>0</v>
      </c>
      <c r="Y307" s="207">
        <v>2.8949889047319624</v>
      </c>
      <c r="Z307" s="207">
        <v>0.14387423653296222</v>
      </c>
      <c r="AA307" s="207">
        <v>0</v>
      </c>
      <c r="AB307" s="207">
        <v>3.0897586348428323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11.86829082627635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7.8688500601412873E-4</v>
      </c>
      <c r="C308" s="160">
        <v>3.9689106493760869E-4</v>
      </c>
      <c r="D308" s="160">
        <v>1.9724565735404679E-5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1.2035006366871422E-3</v>
      </c>
      <c r="J308" s="149"/>
      <c r="K308" s="163" t="s">
        <v>21</v>
      </c>
      <c r="L308" s="164">
        <v>7.8688500601412873E-4</v>
      </c>
      <c r="M308" s="164">
        <v>3.9689106493760869E-4</v>
      </c>
      <c r="N308" s="164">
        <v>1.9724565735404679E-5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1.2035006366871422E-3</v>
      </c>
      <c r="U308" s="211" t="s">
        <v>61</v>
      </c>
      <c r="V308" s="212">
        <v>7.8688500601412873E-4</v>
      </c>
      <c r="W308" s="212">
        <v>0</v>
      </c>
      <c r="X308" s="212">
        <v>0</v>
      </c>
      <c r="Y308" s="212">
        <v>3.9689106493760869E-4</v>
      </c>
      <c r="Z308" s="212">
        <v>1.9724565735404679E-5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1.2035006366871422E-3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0.5173156937665786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0.5173156937665786</v>
      </c>
      <c r="J309" s="149"/>
      <c r="K309" s="171" t="s">
        <v>64</v>
      </c>
      <c r="L309" s="156">
        <v>0.5173156937665786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0.5173156937665786</v>
      </c>
      <c r="U309" s="216" t="s">
        <v>62</v>
      </c>
      <c r="V309" s="207">
        <v>0.43994023938373689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7.7375454382841657E-2</v>
      </c>
      <c r="AD309" s="209">
        <v>7.7375454382841657E-2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0.5173156937665786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0.5173156937665786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0.5173156937665786</v>
      </c>
      <c r="J310" s="149"/>
      <c r="K310" s="176" t="s">
        <v>23</v>
      </c>
      <c r="L310" s="177">
        <v>0.5173156937665786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0.5173156937665786</v>
      </c>
      <c r="U310" s="217" t="s">
        <v>65</v>
      </c>
      <c r="V310" s="218">
        <v>0.43994023938373689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7.7375454382841657E-2</v>
      </c>
      <c r="AD310" s="218">
        <v>7.7375454382841657E-2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0.5173156937665786</v>
      </c>
      <c r="AJ310" s="141" t="str">
        <f t="shared" si="128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67.201097875322489</v>
      </c>
      <c r="C314" s="195">
        <f t="shared" ref="C314:I314" si="129">SUM(C293:C309)</f>
        <v>360.35704607489407</v>
      </c>
      <c r="D314" s="195">
        <f t="shared" si="129"/>
        <v>201.75018256698843</v>
      </c>
      <c r="E314" s="195">
        <f t="shared" si="129"/>
        <v>259.9964639445767</v>
      </c>
      <c r="F314" s="195">
        <f t="shared" si="129"/>
        <v>0</v>
      </c>
      <c r="G314" s="195">
        <f t="shared" si="129"/>
        <v>24.970999585085245</v>
      </c>
      <c r="H314" s="197">
        <f t="shared" si="129"/>
        <v>0</v>
      </c>
      <c r="I314" s="154">
        <f t="shared" si="129"/>
        <v>914.27579004686697</v>
      </c>
      <c r="J314" s="149"/>
      <c r="K314" s="196" t="s">
        <v>26</v>
      </c>
      <c r="L314" s="195">
        <f>SUM(L293:L309)</f>
        <v>67.201097875322489</v>
      </c>
      <c r="M314" s="195">
        <f t="shared" ref="M314:S314" si="130">SUM(M293:M309)</f>
        <v>360.35704607489407</v>
      </c>
      <c r="N314" s="195">
        <f t="shared" si="130"/>
        <v>201.75018256698843</v>
      </c>
      <c r="O314" s="195">
        <f t="shared" si="130"/>
        <v>259.9964639445767</v>
      </c>
      <c r="P314" s="195">
        <f t="shared" si="130"/>
        <v>59.171887409455074</v>
      </c>
      <c r="Q314" s="195">
        <f t="shared" si="130"/>
        <v>24.970999585085245</v>
      </c>
      <c r="R314" s="197">
        <f t="shared" si="130"/>
        <v>0</v>
      </c>
      <c r="S314" s="198">
        <f t="shared" si="130"/>
        <v>973.44767745632214</v>
      </c>
      <c r="T314" s="141" t="str">
        <f>IF(ABS(S314-AI314)&gt;0.01,S314-AI314,"")</f>
        <v/>
      </c>
      <c r="U314" s="224" t="s">
        <v>63</v>
      </c>
      <c r="V314" s="225">
        <f>SUM(V293:V309)</f>
        <v>45.65681236827043</v>
      </c>
      <c r="W314" s="225">
        <f t="shared" ref="W314:AH314" si="131">SUM(W293:W309)</f>
        <v>20.018830058893613</v>
      </c>
      <c r="X314" s="225">
        <f t="shared" si="131"/>
        <v>24.970999585085245</v>
      </c>
      <c r="Y314" s="225">
        <f t="shared" si="131"/>
        <v>360.35704607489407</v>
      </c>
      <c r="Z314" s="225">
        <f t="shared" si="131"/>
        <v>189.79123213254829</v>
      </c>
      <c r="AA314" s="225">
        <f t="shared" si="131"/>
        <v>240.56542082213525</v>
      </c>
      <c r="AB314" s="225">
        <f t="shared" si="131"/>
        <v>59.171887409455074</v>
      </c>
      <c r="AC314" s="225">
        <f t="shared" si="131"/>
        <v>32.915449005040038</v>
      </c>
      <c r="AD314" s="226">
        <f t="shared" si="131"/>
        <v>1.525455448158453</v>
      </c>
      <c r="AE314" s="226">
        <f t="shared" si="131"/>
        <v>14.330537796331432</v>
      </c>
      <c r="AF314" s="226">
        <f t="shared" si="131"/>
        <v>0</v>
      </c>
      <c r="AG314" s="226">
        <f t="shared" si="131"/>
        <v>11.958950434440158</v>
      </c>
      <c r="AH314" s="226">
        <f t="shared" si="131"/>
        <v>5.1005053261099933</v>
      </c>
      <c r="AI314" s="227">
        <f>SUM(V314:AC314)</f>
        <v>973.44767745632203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7.3501998638592053E-2</v>
      </c>
      <c r="C315" s="78">
        <f t="shared" ref="C315:H315" si="132">IF($I314=0,"-",C314/$I314)</f>
        <v>0.39414479744281722</v>
      </c>
      <c r="D315" s="78">
        <f t="shared" si="132"/>
        <v>0.22066665743894023</v>
      </c>
      <c r="E315" s="78">
        <f t="shared" si="132"/>
        <v>0.2843742192180862</v>
      </c>
      <c r="F315" s="78">
        <f t="shared" si="132"/>
        <v>0</v>
      </c>
      <c r="G315" s="78">
        <f t="shared" si="132"/>
        <v>2.7312327261564257E-2</v>
      </c>
      <c r="H315" s="79">
        <f t="shared" si="132"/>
        <v>0</v>
      </c>
      <c r="I315" s="80">
        <f>SUM(B315:H315)</f>
        <v>1</v>
      </c>
      <c r="J315" s="141"/>
      <c r="K315" s="55" t="s">
        <v>91</v>
      </c>
      <c r="L315" s="96">
        <f t="shared" ref="L315:R315" si="133">IF($S314=0,"-",L314/$S314)</f>
        <v>6.9034113935042746E-2</v>
      </c>
      <c r="M315" s="96">
        <f t="shared" si="133"/>
        <v>0.37018635353522944</v>
      </c>
      <c r="N315" s="96">
        <f t="shared" si="133"/>
        <v>0.20725323737396334</v>
      </c>
      <c r="O315" s="96">
        <f t="shared" si="133"/>
        <v>0.26708827805102298</v>
      </c>
      <c r="P315" s="96">
        <f t="shared" si="133"/>
        <v>6.0785894075041411E-2</v>
      </c>
      <c r="Q315" s="96">
        <f t="shared" si="133"/>
        <v>2.5652123029699946E-2</v>
      </c>
      <c r="R315" s="97">
        <f t="shared" si="133"/>
        <v>0</v>
      </c>
      <c r="S315" s="98">
        <f>SUM(L315:R315)</f>
        <v>0.99999999999999989</v>
      </c>
      <c r="U315" s="127" t="s">
        <v>91</v>
      </c>
      <c r="V315" s="128">
        <f>+V314/$AI314</f>
        <v>4.6902174020872343E-2</v>
      </c>
      <c r="W315" s="128">
        <f t="shared" ref="W315:AH315" si="134">+W314/$AI314</f>
        <v>2.0564875259864026E-2</v>
      </c>
      <c r="X315" s="128">
        <f t="shared" si="134"/>
        <v>2.5652123029699946E-2</v>
      </c>
      <c r="Y315" s="128">
        <f t="shared" si="134"/>
        <v>0.3701863535352295</v>
      </c>
      <c r="Z315" s="128">
        <f t="shared" si="134"/>
        <v>0.19496808768241589</v>
      </c>
      <c r="AA315" s="128">
        <f t="shared" si="134"/>
        <v>0.24712722254445901</v>
      </c>
      <c r="AB315" s="128">
        <f t="shared" si="134"/>
        <v>6.0785894075041418E-2</v>
      </c>
      <c r="AC315" s="128">
        <f t="shared" si="134"/>
        <v>3.3813269852417858E-2</v>
      </c>
      <c r="AD315" s="128">
        <f t="shared" si="134"/>
        <v>1.5670646543063935E-3</v>
      </c>
      <c r="AE315" s="128">
        <f t="shared" si="134"/>
        <v>1.472142584363445E-2</v>
      </c>
      <c r="AF315" s="128">
        <f t="shared" si="134"/>
        <v>0</v>
      </c>
      <c r="AG315" s="128">
        <f t="shared" si="134"/>
        <v>1.2285149691547493E-2</v>
      </c>
      <c r="AH315" s="128">
        <f t="shared" si="134"/>
        <v>5.2396296629295203E-3</v>
      </c>
      <c r="AI315" s="129">
        <f>SUM(V315:AC315)</f>
        <v>1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0.50234131718991992</v>
      </c>
      <c r="C323" s="156">
        <v>2.9682487524666974</v>
      </c>
      <c r="D323" s="156">
        <v>3.3914560941269892E-2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3.5045046305978875</v>
      </c>
      <c r="J323" s="149"/>
      <c r="K323" s="169" t="s">
        <v>16</v>
      </c>
      <c r="L323" s="156">
        <v>0.50234131718991992</v>
      </c>
      <c r="M323" s="156">
        <v>2.9682487524666974</v>
      </c>
      <c r="N323" s="156">
        <v>3.3914560941269892E-2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3.5045046305978875</v>
      </c>
      <c r="U323" s="215" t="s">
        <v>16</v>
      </c>
      <c r="V323" s="207">
        <v>0.50234131718991992</v>
      </c>
      <c r="W323" s="207">
        <v>0</v>
      </c>
      <c r="X323" s="207">
        <v>0</v>
      </c>
      <c r="Y323" s="207">
        <v>2.9682487524666974</v>
      </c>
      <c r="Z323" s="207">
        <v>3.3914560941269892E-2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3.5045046305978875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0.10009243197670907</v>
      </c>
      <c r="C324" s="160">
        <v>0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0.10009243197670907</v>
      </c>
      <c r="J324" s="149"/>
      <c r="K324" s="163" t="s">
        <v>15</v>
      </c>
      <c r="L324" s="164">
        <v>0.10009243197670907</v>
      </c>
      <c r="M324" s="164">
        <v>0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0.10009243197670907</v>
      </c>
      <c r="U324" s="211" t="s">
        <v>57</v>
      </c>
      <c r="V324" s="212">
        <v>0.10009243197670907</v>
      </c>
      <c r="W324" s="212">
        <v>0</v>
      </c>
      <c r="X324" s="212">
        <v>0</v>
      </c>
      <c r="Y324" s="212">
        <v>0</v>
      </c>
      <c r="Z324" s="212">
        <v>0</v>
      </c>
      <c r="AA324" s="212">
        <v>0</v>
      </c>
      <c r="AB324" s="212">
        <v>0</v>
      </c>
      <c r="AC324" s="213">
        <v>0</v>
      </c>
      <c r="AD324" s="212">
        <v>0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0.10009243197670907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2.6338184179467126E-2</v>
      </c>
      <c r="F325" s="375"/>
      <c r="G325" s="156">
        <v>0</v>
      </c>
      <c r="H325" s="168">
        <v>0</v>
      </c>
      <c r="I325" s="154">
        <f t="shared" si="135"/>
        <v>2.6338184179467126E-2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2.6338184179467126E-2</v>
      </c>
      <c r="P325" s="156">
        <v>19.243499702859857</v>
      </c>
      <c r="Q325" s="156">
        <v>0</v>
      </c>
      <c r="R325" s="157">
        <v>0</v>
      </c>
      <c r="S325" s="158">
        <f t="shared" si="136"/>
        <v>19.269837887039323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3.6211985581302127E-5</v>
      </c>
      <c r="AB325" s="207">
        <v>19.243499702859857</v>
      </c>
      <c r="AC325" s="208">
        <v>2.6301972193885824E-2</v>
      </c>
      <c r="AD325" s="207">
        <v>0</v>
      </c>
      <c r="AE325" s="207">
        <v>0</v>
      </c>
      <c r="AF325" s="207">
        <v>0</v>
      </c>
      <c r="AG325" s="207">
        <v>0</v>
      </c>
      <c r="AH325" s="207">
        <v>2.6301972193885824E-2</v>
      </c>
      <c r="AI325" s="210">
        <f t="shared" si="137"/>
        <v>19.269837887039323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0.26780767963162838</v>
      </c>
      <c r="Q326" s="164">
        <v>0</v>
      </c>
      <c r="R326" s="165">
        <v>0</v>
      </c>
      <c r="S326" s="166">
        <f t="shared" si="136"/>
        <v>0.26780767963162838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0.26780767963162838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0.26780767963162838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0.48296980475070006</v>
      </c>
      <c r="C328" s="160">
        <v>0</v>
      </c>
      <c r="D328" s="160">
        <v>5.3410778407724457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5.8240476455231462</v>
      </c>
      <c r="J328" s="149"/>
      <c r="K328" s="163" t="s">
        <v>17</v>
      </c>
      <c r="L328" s="164">
        <v>0.48296980475070006</v>
      </c>
      <c r="M328" s="164">
        <v>0</v>
      </c>
      <c r="N328" s="164">
        <v>5.3410778407724457</v>
      </c>
      <c r="O328" s="164">
        <v>0</v>
      </c>
      <c r="P328" s="164">
        <v>0</v>
      </c>
      <c r="Q328" s="164">
        <v>0</v>
      </c>
      <c r="R328" s="165">
        <v>0</v>
      </c>
      <c r="S328" s="166">
        <f t="shared" si="136"/>
        <v>5.8240476455231462</v>
      </c>
      <c r="U328" s="211" t="s">
        <v>17</v>
      </c>
      <c r="V328" s="212">
        <v>0.48296980475070006</v>
      </c>
      <c r="W328" s="212">
        <v>0</v>
      </c>
      <c r="X328" s="212">
        <v>0</v>
      </c>
      <c r="Y328" s="212">
        <v>0</v>
      </c>
      <c r="Z328" s="212">
        <v>5.3410778407724457</v>
      </c>
      <c r="AA328" s="212">
        <v>0</v>
      </c>
      <c r="AB328" s="212">
        <v>0</v>
      </c>
      <c r="AC328" s="213">
        <v>0</v>
      </c>
      <c r="AD328" s="212">
        <v>0</v>
      </c>
      <c r="AE328" s="212">
        <v>0</v>
      </c>
      <c r="AF328" s="212">
        <v>0</v>
      </c>
      <c r="AG328" s="212">
        <v>0</v>
      </c>
      <c r="AH328" s="212">
        <v>0</v>
      </c>
      <c r="AI328" s="214">
        <f t="shared" si="137"/>
        <v>5.8240476455231462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10.492377654703059</v>
      </c>
      <c r="C329" s="156">
        <v>130.45463398356898</v>
      </c>
      <c r="D329" s="156">
        <v>17.9239033196327</v>
      </c>
      <c r="E329" s="156">
        <v>9.3625718152170343</v>
      </c>
      <c r="F329" s="375"/>
      <c r="G329" s="156">
        <v>0</v>
      </c>
      <c r="H329" s="168">
        <v>0</v>
      </c>
      <c r="I329" s="154">
        <f t="shared" si="135"/>
        <v>168.23348677312177</v>
      </c>
      <c r="J329" s="149"/>
      <c r="K329" s="169" t="s">
        <v>139</v>
      </c>
      <c r="L329" s="156">
        <v>10.492377654703059</v>
      </c>
      <c r="M329" s="156">
        <v>130.45463398356898</v>
      </c>
      <c r="N329" s="156">
        <v>17.9239033196327</v>
      </c>
      <c r="O329" s="156">
        <v>9.3625718152170343</v>
      </c>
      <c r="P329" s="156">
        <v>2.7743602584814203E-2</v>
      </c>
      <c r="Q329" s="156">
        <v>0</v>
      </c>
      <c r="R329" s="157">
        <v>0</v>
      </c>
      <c r="S329" s="158">
        <f t="shared" si="136"/>
        <v>168.26123037570659</v>
      </c>
      <c r="U329" s="215" t="s">
        <v>139</v>
      </c>
      <c r="V329" s="207">
        <v>10.492377654703059</v>
      </c>
      <c r="W329" s="207">
        <v>0</v>
      </c>
      <c r="X329" s="207">
        <v>0</v>
      </c>
      <c r="Y329" s="207">
        <v>130.45463398356898</v>
      </c>
      <c r="Z329" s="207">
        <v>17.410682063785181</v>
      </c>
      <c r="AA329" s="207">
        <v>0.43388663443071263</v>
      </c>
      <c r="AB329" s="207">
        <v>2.7743602584814203E-2</v>
      </c>
      <c r="AC329" s="208">
        <v>9.4419064366338397</v>
      </c>
      <c r="AD329" s="207">
        <v>0</v>
      </c>
      <c r="AE329" s="207">
        <v>0</v>
      </c>
      <c r="AF329" s="207">
        <v>0</v>
      </c>
      <c r="AG329" s="207">
        <v>0.51322125584751843</v>
      </c>
      <c r="AH329" s="207">
        <v>8.9286851807863208</v>
      </c>
      <c r="AI329" s="210">
        <f t="shared" si="137"/>
        <v>168.26123037570659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25.738376743178591</v>
      </c>
      <c r="C330" s="160">
        <v>169.81940986927603</v>
      </c>
      <c r="D330" s="160">
        <v>1.1297180370176656</v>
      </c>
      <c r="E330" s="160">
        <v>869.7774857382085</v>
      </c>
      <c r="F330" s="375"/>
      <c r="G330" s="160">
        <v>39.422771523674065</v>
      </c>
      <c r="H330" s="161">
        <v>0</v>
      </c>
      <c r="I330" s="162">
        <f t="shared" si="135"/>
        <v>1105.8877619113548</v>
      </c>
      <c r="J330" s="149"/>
      <c r="K330" s="163" t="s">
        <v>25</v>
      </c>
      <c r="L330" s="164">
        <v>25.738376743178591</v>
      </c>
      <c r="M330" s="164">
        <v>169.81940986927603</v>
      </c>
      <c r="N330" s="164">
        <v>1.1297180370176656</v>
      </c>
      <c r="O330" s="164">
        <v>869.7774857382085</v>
      </c>
      <c r="P330" s="164">
        <v>1.1292183802876252</v>
      </c>
      <c r="Q330" s="164">
        <v>39.422771523674065</v>
      </c>
      <c r="R330" s="165">
        <v>0</v>
      </c>
      <c r="S330" s="166">
        <f t="shared" si="136"/>
        <v>1107.0169802916423</v>
      </c>
      <c r="U330" s="211" t="s">
        <v>25</v>
      </c>
      <c r="V330" s="212">
        <v>9.4285086176933621</v>
      </c>
      <c r="W330" s="212">
        <v>16.309868125485227</v>
      </c>
      <c r="X330" s="212">
        <v>39.422771523674065</v>
      </c>
      <c r="Y330" s="212">
        <v>169.81940986927603</v>
      </c>
      <c r="Z330" s="212">
        <v>0.14530976160375381</v>
      </c>
      <c r="AA330" s="212">
        <v>868.71448059237764</v>
      </c>
      <c r="AB330" s="212">
        <v>1.1292183802876252</v>
      </c>
      <c r="AC330" s="213">
        <v>2.0474134212447321</v>
      </c>
      <c r="AD330" s="212">
        <v>0</v>
      </c>
      <c r="AE330" s="212">
        <v>0</v>
      </c>
      <c r="AF330" s="212">
        <v>0</v>
      </c>
      <c r="AG330" s="212">
        <v>0.98440827541391174</v>
      </c>
      <c r="AH330" s="212">
        <v>1.0630051458308205</v>
      </c>
      <c r="AI330" s="214">
        <f t="shared" si="137"/>
        <v>1107.0169802916423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8.3146021116886903E-2</v>
      </c>
      <c r="C331" s="156">
        <v>0.9720586090618587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1.0552046301787457</v>
      </c>
      <c r="J331" s="149"/>
      <c r="K331" s="169" t="s">
        <v>24</v>
      </c>
      <c r="L331" s="156">
        <v>8.3146021116886903E-2</v>
      </c>
      <c r="M331" s="156">
        <v>0.9720586090618587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1.0552046301787457</v>
      </c>
      <c r="U331" s="215" t="s">
        <v>24</v>
      </c>
      <c r="V331" s="207">
        <v>8.3146021116886903E-2</v>
      </c>
      <c r="W331" s="207">
        <v>0</v>
      </c>
      <c r="X331" s="207">
        <v>0</v>
      </c>
      <c r="Y331" s="207">
        <v>0.9720586090618587</v>
      </c>
      <c r="Z331" s="207">
        <v>0</v>
      </c>
      <c r="AA331" s="207">
        <v>0</v>
      </c>
      <c r="AB331" s="207">
        <v>0</v>
      </c>
      <c r="AC331" s="208">
        <v>0</v>
      </c>
      <c r="AD331" s="207">
        <v>0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1.0552046301787457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0.51220592500532969</v>
      </c>
      <c r="C333" s="156">
        <v>3154.6921881537705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3155.2043940787757</v>
      </c>
      <c r="J333" s="149"/>
      <c r="K333" s="169" t="s">
        <v>22</v>
      </c>
      <c r="L333" s="156">
        <v>0.51220592500532969</v>
      </c>
      <c r="M333" s="156">
        <v>3154.6921881537705</v>
      </c>
      <c r="N333" s="156">
        <v>0</v>
      </c>
      <c r="O333" s="156">
        <v>0</v>
      </c>
      <c r="P333" s="156">
        <v>1.11485594515189</v>
      </c>
      <c r="Q333" s="156">
        <v>0</v>
      </c>
      <c r="R333" s="157">
        <v>0</v>
      </c>
      <c r="S333" s="158">
        <f t="shared" si="136"/>
        <v>3156.3192500239275</v>
      </c>
      <c r="U333" s="215" t="s">
        <v>22</v>
      </c>
      <c r="V333" s="207">
        <v>0.51220592500532969</v>
      </c>
      <c r="W333" s="207">
        <v>0</v>
      </c>
      <c r="X333" s="207">
        <v>0</v>
      </c>
      <c r="Y333" s="207">
        <v>3154.6921881537705</v>
      </c>
      <c r="Z333" s="207">
        <v>0</v>
      </c>
      <c r="AA333" s="207">
        <v>0</v>
      </c>
      <c r="AB333" s="207">
        <v>1.11485594515189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3156.3192500239275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5.6436106664875696E-2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5.6436106664875696E-2</v>
      </c>
      <c r="J335" s="149"/>
      <c r="K335" s="171" t="s">
        <v>64</v>
      </c>
      <c r="L335" s="156">
        <v>5.6436106664875696E-2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5.6436106664875696E-2</v>
      </c>
      <c r="U335" s="216" t="s">
        <v>62</v>
      </c>
      <c r="V335" s="207">
        <v>5.6436106664875696E-2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5.6436106664875696E-2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5.6436106664875696E-2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5.6436106664875696E-2</v>
      </c>
      <c r="J336" s="149"/>
      <c r="K336" s="176" t="s">
        <v>23</v>
      </c>
      <c r="L336" s="177">
        <v>5.6436106664875696E-2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5.6436106664875696E-2</v>
      </c>
      <c r="U336" s="217" t="s">
        <v>65</v>
      </c>
      <c r="V336" s="218">
        <v>5.6436106664875696E-2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5.6436106664875696E-2</v>
      </c>
      <c r="AJ336" s="141" t="str">
        <f t="shared" si="138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37.967946004586075</v>
      </c>
      <c r="C340" s="195">
        <f t="shared" ref="C340:I340" si="139">SUM(C319:C335)</f>
        <v>3458.906539368144</v>
      </c>
      <c r="D340" s="195">
        <f t="shared" si="139"/>
        <v>24.428613758364079</v>
      </c>
      <c r="E340" s="195">
        <f t="shared" si="139"/>
        <v>879.16639573760494</v>
      </c>
      <c r="F340" s="195">
        <f t="shared" si="139"/>
        <v>0</v>
      </c>
      <c r="G340" s="195">
        <f t="shared" si="139"/>
        <v>39.422771523674065</v>
      </c>
      <c r="H340" s="197">
        <f t="shared" si="139"/>
        <v>0</v>
      </c>
      <c r="I340" s="154">
        <f t="shared" si="139"/>
        <v>4439.8922663923731</v>
      </c>
      <c r="J340" s="149"/>
      <c r="K340" s="196" t="s">
        <v>26</v>
      </c>
      <c r="L340" s="195">
        <f>SUM(L319:L335)</f>
        <v>37.967946004586075</v>
      </c>
      <c r="M340" s="195">
        <f t="shared" ref="M340:S340" si="140">SUM(M319:M335)</f>
        <v>3458.906539368144</v>
      </c>
      <c r="N340" s="195">
        <f t="shared" si="140"/>
        <v>24.428613758364079</v>
      </c>
      <c r="O340" s="195">
        <f t="shared" si="140"/>
        <v>879.16639573760494</v>
      </c>
      <c r="P340" s="195">
        <f t="shared" si="140"/>
        <v>21.783125310515814</v>
      </c>
      <c r="Q340" s="195">
        <f t="shared" si="140"/>
        <v>39.422771523674065</v>
      </c>
      <c r="R340" s="197">
        <f t="shared" si="140"/>
        <v>0</v>
      </c>
      <c r="S340" s="198">
        <f t="shared" si="140"/>
        <v>4461.6753917028882</v>
      </c>
      <c r="T340" s="141" t="str">
        <f>IF(ABS(S340-AI340)&gt;0.01,S340-AI340,"")</f>
        <v/>
      </c>
      <c r="U340" s="224" t="s">
        <v>63</v>
      </c>
      <c r="V340" s="225">
        <f>SUM(V319:V335)</f>
        <v>21.658077879100841</v>
      </c>
      <c r="W340" s="225">
        <f t="shared" ref="W340:AH340" si="141">SUM(W319:W335)</f>
        <v>16.309868125485227</v>
      </c>
      <c r="X340" s="225">
        <f t="shared" si="141"/>
        <v>39.422771523674065</v>
      </c>
      <c r="Y340" s="225">
        <f t="shared" si="141"/>
        <v>3458.906539368144</v>
      </c>
      <c r="Z340" s="225">
        <f t="shared" si="141"/>
        <v>22.930984227102652</v>
      </c>
      <c r="AA340" s="225">
        <f t="shared" si="141"/>
        <v>869.14840343879393</v>
      </c>
      <c r="AB340" s="225">
        <f t="shared" si="141"/>
        <v>21.783125310515814</v>
      </c>
      <c r="AC340" s="225">
        <f t="shared" si="141"/>
        <v>11.515621830072458</v>
      </c>
      <c r="AD340" s="226">
        <f t="shared" si="141"/>
        <v>0</v>
      </c>
      <c r="AE340" s="226">
        <f t="shared" si="141"/>
        <v>0</v>
      </c>
      <c r="AF340" s="226">
        <f t="shared" si="141"/>
        <v>0</v>
      </c>
      <c r="AG340" s="226">
        <f t="shared" si="141"/>
        <v>1.4976295312614303</v>
      </c>
      <c r="AH340" s="226">
        <f t="shared" si="141"/>
        <v>10.017992298811027</v>
      </c>
      <c r="AI340" s="227">
        <f>SUM(V340:AC340)</f>
        <v>4461.6753917028891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8.5515466877390846E-3</v>
      </c>
      <c r="C341" s="78">
        <f t="shared" ref="C341:H341" si="142">IF($I340=0,"-",C340/$I340)</f>
        <v>0.77905190753168263</v>
      </c>
      <c r="D341" s="78">
        <f t="shared" si="142"/>
        <v>5.5020735397738624E-3</v>
      </c>
      <c r="E341" s="78">
        <f t="shared" si="142"/>
        <v>0.19801525419714072</v>
      </c>
      <c r="F341" s="78">
        <f t="shared" si="142"/>
        <v>0</v>
      </c>
      <c r="G341" s="78">
        <f t="shared" si="142"/>
        <v>8.8792180436636971E-3</v>
      </c>
      <c r="H341" s="79">
        <f t="shared" si="142"/>
        <v>0</v>
      </c>
      <c r="I341" s="80">
        <f>SUM(B341:H341)</f>
        <v>0.99999999999999989</v>
      </c>
      <c r="J341" s="141"/>
      <c r="K341" s="55" t="s">
        <v>91</v>
      </c>
      <c r="L341" s="96">
        <f t="shared" ref="L341:R341" si="143">IF($S340=0,"-",L340/$S340)</f>
        <v>8.5097956868831828E-3</v>
      </c>
      <c r="M341" s="96">
        <f t="shared" si="143"/>
        <v>0.77524836203917169</v>
      </c>
      <c r="N341" s="96">
        <f t="shared" si="143"/>
        <v>5.4752109048077586E-3</v>
      </c>
      <c r="O341" s="96">
        <f t="shared" si="143"/>
        <v>0.19704848931245386</v>
      </c>
      <c r="P341" s="96">
        <f t="shared" si="143"/>
        <v>4.8822747954780825E-3</v>
      </c>
      <c r="Q341" s="96">
        <f t="shared" si="143"/>
        <v>8.8358672612055648E-3</v>
      </c>
      <c r="R341" s="97">
        <f t="shared" si="143"/>
        <v>0</v>
      </c>
      <c r="S341" s="98">
        <f>SUM(L341:R341)</f>
        <v>1.0000000000000002</v>
      </c>
      <c r="U341" s="127" t="s">
        <v>91</v>
      </c>
      <c r="V341" s="128">
        <f>+V340/$AI340</f>
        <v>4.8542477831034214E-3</v>
      </c>
      <c r="W341" s="128">
        <f t="shared" ref="W341:AH341" si="144">+W340/$AI340</f>
        <v>3.6555479037797579E-3</v>
      </c>
      <c r="X341" s="128">
        <f t="shared" si="144"/>
        <v>8.8358672612055631E-3</v>
      </c>
      <c r="Y341" s="128">
        <f t="shared" si="144"/>
        <v>0.77524836203917158</v>
      </c>
      <c r="Z341" s="128">
        <f t="shared" si="144"/>
        <v>5.1395456221996856E-3</v>
      </c>
      <c r="AA341" s="128">
        <f t="shared" si="144"/>
        <v>0.19480314615785299</v>
      </c>
      <c r="AB341" s="128">
        <f t="shared" si="144"/>
        <v>4.8822747954780817E-3</v>
      </c>
      <c r="AC341" s="128">
        <f t="shared" si="144"/>
        <v>2.581008437208895E-3</v>
      </c>
      <c r="AD341" s="128">
        <f t="shared" si="144"/>
        <v>0</v>
      </c>
      <c r="AE341" s="128">
        <f t="shared" si="144"/>
        <v>0</v>
      </c>
      <c r="AF341" s="128">
        <f t="shared" si="144"/>
        <v>0</v>
      </c>
      <c r="AG341" s="128">
        <f t="shared" si="144"/>
        <v>3.3566528260807195E-4</v>
      </c>
      <c r="AH341" s="128">
        <f t="shared" si="144"/>
        <v>2.2453431546008229E-3</v>
      </c>
      <c r="AI341" s="129">
        <f>SUM(V341:AC341)</f>
        <v>0.99999999999999989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135.09241997646649</v>
      </c>
      <c r="C349" s="156">
        <v>0</v>
      </c>
      <c r="D349" s="156">
        <v>16.211090397175955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151.30351037364244</v>
      </c>
      <c r="J349" s="149"/>
      <c r="K349" s="169" t="s">
        <v>16</v>
      </c>
      <c r="L349" s="156">
        <v>135.09241997646649</v>
      </c>
      <c r="M349" s="156">
        <v>0</v>
      </c>
      <c r="N349" s="156">
        <v>16.211090397175955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151.30351037364244</v>
      </c>
      <c r="U349" s="215" t="s">
        <v>16</v>
      </c>
      <c r="V349" s="207">
        <v>135.09241997646649</v>
      </c>
      <c r="W349" s="207">
        <v>0</v>
      </c>
      <c r="X349" s="207">
        <v>0</v>
      </c>
      <c r="Y349" s="207">
        <v>0</v>
      </c>
      <c r="Z349" s="207">
        <v>16.211090397175955</v>
      </c>
      <c r="AA349" s="207">
        <v>0</v>
      </c>
      <c r="AB349" s="207">
        <v>0</v>
      </c>
      <c r="AC349" s="208">
        <v>0</v>
      </c>
      <c r="AD349" s="209">
        <v>0</v>
      </c>
      <c r="AE349" s="209">
        <v>0</v>
      </c>
      <c r="AF349" s="209">
        <v>0</v>
      </c>
      <c r="AG349" s="209">
        <v>0</v>
      </c>
      <c r="AH349" s="209">
        <v>0</v>
      </c>
      <c r="AI349" s="210">
        <f t="shared" si="147"/>
        <v>151.30351037364244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0.17486810861100074</v>
      </c>
      <c r="C350" s="160">
        <v>0</v>
      </c>
      <c r="D350" s="160">
        <v>2.0984173033320057E-2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0.19585228164432081</v>
      </c>
      <c r="J350" s="149"/>
      <c r="K350" s="163" t="s">
        <v>15</v>
      </c>
      <c r="L350" s="164">
        <v>0.17486810861100074</v>
      </c>
      <c r="M350" s="164">
        <v>0</v>
      </c>
      <c r="N350" s="164">
        <v>2.0984173033320057E-2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0.19585228164432081</v>
      </c>
      <c r="U350" s="211" t="s">
        <v>57</v>
      </c>
      <c r="V350" s="212">
        <v>0.17486810861100074</v>
      </c>
      <c r="W350" s="212">
        <v>0</v>
      </c>
      <c r="X350" s="212">
        <v>0</v>
      </c>
      <c r="Y350" s="212">
        <v>0</v>
      </c>
      <c r="Z350" s="212">
        <v>2.0984173033320057E-2</v>
      </c>
      <c r="AA350" s="212">
        <v>0</v>
      </c>
      <c r="AB350" s="212">
        <v>0</v>
      </c>
      <c r="AC350" s="213">
        <v>0</v>
      </c>
      <c r="AD350" s="212">
        <v>0</v>
      </c>
      <c r="AE350" s="212">
        <v>0</v>
      </c>
      <c r="AF350" s="212">
        <v>0</v>
      </c>
      <c r="AG350" s="212">
        <v>0</v>
      </c>
      <c r="AH350" s="212">
        <v>0</v>
      </c>
      <c r="AI350" s="214">
        <f t="shared" si="147"/>
        <v>0.19585228164432081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0</v>
      </c>
      <c r="E351" s="156">
        <v>14.701862213168415</v>
      </c>
      <c r="F351" s="375"/>
      <c r="G351" s="156">
        <v>0</v>
      </c>
      <c r="H351" s="168">
        <v>0</v>
      </c>
      <c r="I351" s="154">
        <f t="shared" si="145"/>
        <v>14.701862213168415</v>
      </c>
      <c r="J351" s="149"/>
      <c r="K351" s="169" t="s">
        <v>58</v>
      </c>
      <c r="L351" s="156">
        <v>0</v>
      </c>
      <c r="M351" s="156">
        <v>0</v>
      </c>
      <c r="N351" s="156">
        <v>0</v>
      </c>
      <c r="O351" s="156">
        <v>14.701862213168415</v>
      </c>
      <c r="P351" s="156">
        <v>163.25808046959978</v>
      </c>
      <c r="Q351" s="156">
        <v>0</v>
      </c>
      <c r="R351" s="157">
        <v>0</v>
      </c>
      <c r="S351" s="158">
        <f t="shared" si="146"/>
        <v>177.9599426827682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1.20489027216103</v>
      </c>
      <c r="AB351" s="207">
        <v>163.25808046959978</v>
      </c>
      <c r="AC351" s="208">
        <v>13.496971941007384</v>
      </c>
      <c r="AD351" s="207">
        <v>0</v>
      </c>
      <c r="AE351" s="207">
        <v>0</v>
      </c>
      <c r="AF351" s="207">
        <v>0</v>
      </c>
      <c r="AG351" s="207">
        <v>0</v>
      </c>
      <c r="AH351" s="207">
        <v>13.496971941007384</v>
      </c>
      <c r="AI351" s="210">
        <f t="shared" si="147"/>
        <v>177.9599426827682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0.80038250328883997</v>
      </c>
      <c r="Q352" s="164">
        <v>0</v>
      </c>
      <c r="R352" s="165">
        <v>0</v>
      </c>
      <c r="S352" s="166">
        <f t="shared" si="146"/>
        <v>0.80038250328883997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0.80038250328883997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0.80038250328883997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0</v>
      </c>
      <c r="D354" s="160">
        <v>0</v>
      </c>
      <c r="E354" s="160">
        <v>9.5844541933024594</v>
      </c>
      <c r="F354" s="375"/>
      <c r="G354" s="160">
        <v>0</v>
      </c>
      <c r="H354" s="161">
        <v>0</v>
      </c>
      <c r="I354" s="162">
        <f t="shared" si="145"/>
        <v>9.5844541933024594</v>
      </c>
      <c r="J354" s="149"/>
      <c r="K354" s="163" t="s">
        <v>17</v>
      </c>
      <c r="L354" s="164">
        <v>0</v>
      </c>
      <c r="M354" s="164">
        <v>0</v>
      </c>
      <c r="N354" s="164">
        <v>0</v>
      </c>
      <c r="O354" s="164">
        <v>9.5844541933024594</v>
      </c>
      <c r="P354" s="164">
        <v>0</v>
      </c>
      <c r="Q354" s="164">
        <v>0</v>
      </c>
      <c r="R354" s="165">
        <v>0</v>
      </c>
      <c r="S354" s="166">
        <f t="shared" si="146"/>
        <v>9.5844541933024594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0</v>
      </c>
      <c r="Z354" s="212">
        <v>0</v>
      </c>
      <c r="AA354" s="212">
        <v>9.5844541933024594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9.5844541933024594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535.04222197943341</v>
      </c>
      <c r="C355" s="156">
        <v>0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535.04222197943341</v>
      </c>
      <c r="J355" s="149"/>
      <c r="K355" s="169" t="s">
        <v>139</v>
      </c>
      <c r="L355" s="156">
        <v>535.04222197943341</v>
      </c>
      <c r="M355" s="156">
        <v>0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535.04222197943341</v>
      </c>
      <c r="U355" s="215" t="s">
        <v>139</v>
      </c>
      <c r="V355" s="207">
        <v>535.04222197943341</v>
      </c>
      <c r="W355" s="207">
        <v>0</v>
      </c>
      <c r="X355" s="207">
        <v>0</v>
      </c>
      <c r="Y355" s="207">
        <v>0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535.04222197943341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60.515443392328308</v>
      </c>
      <c r="C356" s="160">
        <v>33.982372599595905</v>
      </c>
      <c r="D356" s="160">
        <v>11.666482327813835</v>
      </c>
      <c r="E356" s="160">
        <v>1155.9769217669536</v>
      </c>
      <c r="F356" s="375"/>
      <c r="G356" s="160">
        <v>102.22902092946504</v>
      </c>
      <c r="H356" s="161">
        <v>0</v>
      </c>
      <c r="I356" s="162">
        <f t="shared" si="145"/>
        <v>1364.3702410161568</v>
      </c>
      <c r="J356" s="149"/>
      <c r="K356" s="163" t="s">
        <v>25</v>
      </c>
      <c r="L356" s="164">
        <v>60.515443392328308</v>
      </c>
      <c r="M356" s="164">
        <v>33.982372599595905</v>
      </c>
      <c r="N356" s="164">
        <v>11.666482327813835</v>
      </c>
      <c r="O356" s="164">
        <v>1155.9769217669536</v>
      </c>
      <c r="P356" s="164">
        <v>3.9125099206448608</v>
      </c>
      <c r="Q356" s="164">
        <v>102.22902092946504</v>
      </c>
      <c r="R356" s="165">
        <v>0</v>
      </c>
      <c r="S356" s="166">
        <f t="shared" si="146"/>
        <v>1368.2827509368017</v>
      </c>
      <c r="U356" s="211" t="s">
        <v>25</v>
      </c>
      <c r="V356" s="212">
        <v>20.212134125096181</v>
      </c>
      <c r="W356" s="212">
        <v>40.303309267232123</v>
      </c>
      <c r="X356" s="212">
        <v>102.22902092946504</v>
      </c>
      <c r="Y356" s="212">
        <v>33.982372599595905</v>
      </c>
      <c r="Z356" s="212">
        <v>7.790738833908514</v>
      </c>
      <c r="AA356" s="212">
        <v>1151.8770915292484</v>
      </c>
      <c r="AB356" s="212">
        <v>3.9125099206448608</v>
      </c>
      <c r="AC356" s="213">
        <v>7.9755737316106128</v>
      </c>
      <c r="AD356" s="212">
        <v>0</v>
      </c>
      <c r="AE356" s="212">
        <v>0</v>
      </c>
      <c r="AF356" s="212">
        <v>0</v>
      </c>
      <c r="AG356" s="212">
        <v>3.875743493905321</v>
      </c>
      <c r="AH356" s="212">
        <v>4.0998302377052918</v>
      </c>
      <c r="AI356" s="214">
        <f t="shared" si="147"/>
        <v>1368.2827509368017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40.663475470933911</v>
      </c>
      <c r="C357" s="156">
        <v>10.132183596506358</v>
      </c>
      <c r="D357" s="156">
        <v>169.15411937805348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219.94977844549373</v>
      </c>
      <c r="J357" s="149"/>
      <c r="K357" s="169" t="s">
        <v>24</v>
      </c>
      <c r="L357" s="156">
        <v>40.663475470933911</v>
      </c>
      <c r="M357" s="156">
        <v>10.132183596506358</v>
      </c>
      <c r="N357" s="156">
        <v>169.15411937805348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219.94977844549373</v>
      </c>
      <c r="U357" s="215" t="s">
        <v>24</v>
      </c>
      <c r="V357" s="207">
        <v>40.663475470933911</v>
      </c>
      <c r="W357" s="207">
        <v>0</v>
      </c>
      <c r="X357" s="207">
        <v>0</v>
      </c>
      <c r="Y357" s="207">
        <v>10.132183596506358</v>
      </c>
      <c r="Z357" s="207">
        <v>0.91315450576694479</v>
      </c>
      <c r="AA357" s="207">
        <v>0</v>
      </c>
      <c r="AB357" s="207">
        <v>0</v>
      </c>
      <c r="AC357" s="208">
        <v>168.24096487228653</v>
      </c>
      <c r="AD357" s="207">
        <v>0</v>
      </c>
      <c r="AE357" s="207">
        <v>0</v>
      </c>
      <c r="AF357" s="207">
        <v>0</v>
      </c>
      <c r="AG357" s="207">
        <v>168.24096487228653</v>
      </c>
      <c r="AH357" s="207">
        <v>0</v>
      </c>
      <c r="AI357" s="210">
        <f t="shared" si="147"/>
        <v>219.94977844549373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286.71404064018611</v>
      </c>
      <c r="C359" s="156">
        <v>286.65256377498361</v>
      </c>
      <c r="D359" s="156">
        <v>1948.6383916577975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2522.0049960729671</v>
      </c>
      <c r="J359" s="149"/>
      <c r="K359" s="169" t="s">
        <v>22</v>
      </c>
      <c r="L359" s="156">
        <v>286.71404064018611</v>
      </c>
      <c r="M359" s="156">
        <v>286.65256377498361</v>
      </c>
      <c r="N359" s="156">
        <v>1948.6383916577975</v>
      </c>
      <c r="O359" s="156">
        <v>0</v>
      </c>
      <c r="P359" s="156">
        <v>10.804526755024664</v>
      </c>
      <c r="Q359" s="156">
        <v>0</v>
      </c>
      <c r="R359" s="157">
        <v>0</v>
      </c>
      <c r="S359" s="158">
        <f t="shared" si="146"/>
        <v>2532.8095228279917</v>
      </c>
      <c r="U359" s="215" t="s">
        <v>22</v>
      </c>
      <c r="V359" s="207">
        <v>286.71404064018611</v>
      </c>
      <c r="W359" s="207">
        <v>0</v>
      </c>
      <c r="X359" s="207">
        <v>0</v>
      </c>
      <c r="Y359" s="207">
        <v>286.65256377498361</v>
      </c>
      <c r="Z359" s="207">
        <v>979.1739619204875</v>
      </c>
      <c r="AA359" s="207">
        <v>0</v>
      </c>
      <c r="AB359" s="207">
        <v>10.804526755024664</v>
      </c>
      <c r="AC359" s="208">
        <v>969.46442973730996</v>
      </c>
      <c r="AD359" s="207">
        <v>0</v>
      </c>
      <c r="AE359" s="207">
        <v>0</v>
      </c>
      <c r="AF359" s="207">
        <v>0</v>
      </c>
      <c r="AG359" s="207">
        <v>969.46442973730996</v>
      </c>
      <c r="AH359" s="207">
        <v>0</v>
      </c>
      <c r="AI359" s="210">
        <f t="shared" si="147"/>
        <v>2532.8095228279917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16.156378630000003</v>
      </c>
      <c r="C360" s="160">
        <v>0</v>
      </c>
      <c r="D360" s="160">
        <v>2.3080540900000002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18.464432720000001</v>
      </c>
      <c r="J360" s="149"/>
      <c r="K360" s="163" t="s">
        <v>21</v>
      </c>
      <c r="L360" s="164">
        <v>16.156378630000003</v>
      </c>
      <c r="M360" s="164">
        <v>0</v>
      </c>
      <c r="N360" s="164">
        <v>2.3080540900000002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18.464432720000001</v>
      </c>
      <c r="U360" s="211" t="s">
        <v>61</v>
      </c>
      <c r="V360" s="212">
        <v>16.156378630000003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2.3080540900000002</v>
      </c>
      <c r="AD360" s="212">
        <v>0</v>
      </c>
      <c r="AE360" s="212">
        <v>0</v>
      </c>
      <c r="AF360" s="212">
        <v>0</v>
      </c>
      <c r="AG360" s="212">
        <v>2.3080540900000002</v>
      </c>
      <c r="AH360" s="212">
        <v>0</v>
      </c>
      <c r="AI360" s="214">
        <f t="shared" si="147"/>
        <v>18.464432720000001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1074.3588481979593</v>
      </c>
      <c r="C366" s="195">
        <f t="shared" ref="C366:I366" si="149">SUM(C345:C361)</f>
        <v>330.76711997108589</v>
      </c>
      <c r="D366" s="195">
        <f t="shared" si="149"/>
        <v>2147.999122023874</v>
      </c>
      <c r="E366" s="195">
        <f t="shared" si="149"/>
        <v>1180.2632381734245</v>
      </c>
      <c r="F366" s="195">
        <f t="shared" si="149"/>
        <v>0</v>
      </c>
      <c r="G366" s="195">
        <f t="shared" si="149"/>
        <v>102.22902092946504</v>
      </c>
      <c r="H366" s="197">
        <f t="shared" si="149"/>
        <v>0</v>
      </c>
      <c r="I366" s="154">
        <f t="shared" si="149"/>
        <v>4835.6173492958096</v>
      </c>
      <c r="J366" s="149"/>
      <c r="K366" s="196" t="s">
        <v>26</v>
      </c>
      <c r="L366" s="195">
        <f>SUM(L345:L361)</f>
        <v>1074.3588481979593</v>
      </c>
      <c r="M366" s="195">
        <f t="shared" ref="M366:S366" si="150">SUM(M345:M361)</f>
        <v>330.76711997108589</v>
      </c>
      <c r="N366" s="195">
        <f t="shared" si="150"/>
        <v>2147.999122023874</v>
      </c>
      <c r="O366" s="195">
        <f t="shared" si="150"/>
        <v>1180.2632381734245</v>
      </c>
      <c r="P366" s="195">
        <f t="shared" si="150"/>
        <v>178.77549964855811</v>
      </c>
      <c r="Q366" s="195">
        <f t="shared" si="150"/>
        <v>102.22902092946504</v>
      </c>
      <c r="R366" s="197">
        <f t="shared" si="150"/>
        <v>0</v>
      </c>
      <c r="S366" s="198">
        <f t="shared" si="150"/>
        <v>5014.3928489443679</v>
      </c>
      <c r="T366" s="141" t="str">
        <f>IF(ABS(S366-AI366)&gt;0.01,S366-AI366,"")</f>
        <v/>
      </c>
      <c r="U366" s="224" t="s">
        <v>63</v>
      </c>
      <c r="V366" s="225">
        <f>SUM(V345:V361)</f>
        <v>1034.0555389307272</v>
      </c>
      <c r="W366" s="225">
        <f t="shared" ref="W366:AH366" si="151">SUM(W345:W361)</f>
        <v>40.303309267232123</v>
      </c>
      <c r="X366" s="225">
        <f t="shared" si="151"/>
        <v>102.22902092946504</v>
      </c>
      <c r="Y366" s="225">
        <f t="shared" si="151"/>
        <v>330.76711997108589</v>
      </c>
      <c r="Z366" s="225">
        <f t="shared" si="151"/>
        <v>1004.1099298303723</v>
      </c>
      <c r="AA366" s="225">
        <f t="shared" si="151"/>
        <v>1162.6664359947119</v>
      </c>
      <c r="AB366" s="225">
        <f t="shared" si="151"/>
        <v>178.77549964855811</v>
      </c>
      <c r="AC366" s="225">
        <f t="shared" si="151"/>
        <v>1161.4859943722145</v>
      </c>
      <c r="AD366" s="226">
        <f t="shared" si="151"/>
        <v>0</v>
      </c>
      <c r="AE366" s="226">
        <f t="shared" si="151"/>
        <v>0</v>
      </c>
      <c r="AF366" s="226">
        <f t="shared" si="151"/>
        <v>0</v>
      </c>
      <c r="AG366" s="226">
        <f t="shared" si="151"/>
        <v>1143.8891921935019</v>
      </c>
      <c r="AH366" s="226">
        <f t="shared" si="151"/>
        <v>17.596802178712675</v>
      </c>
      <c r="AI366" s="227">
        <f>SUM(V366:AC366)</f>
        <v>5014.3928489443661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0.22217615054971496</v>
      </c>
      <c r="C367" s="78">
        <f t="shared" ref="C367:H367" si="152">IF($I366=0,"-",C366/$I366)</f>
        <v>6.8402252717381387E-2</v>
      </c>
      <c r="D367" s="78">
        <f t="shared" si="152"/>
        <v>0.44420370076153315</v>
      </c>
      <c r="E367" s="78">
        <f t="shared" si="152"/>
        <v>0.24407705426594625</v>
      </c>
      <c r="F367" s="78">
        <f t="shared" si="152"/>
        <v>0</v>
      </c>
      <c r="G367" s="78">
        <f t="shared" si="152"/>
        <v>2.1140841705424067E-2</v>
      </c>
      <c r="H367" s="79">
        <f t="shared" si="152"/>
        <v>0</v>
      </c>
      <c r="I367" s="80">
        <f>SUM(B367:H367)</f>
        <v>0.99999999999999989</v>
      </c>
      <c r="J367" s="141"/>
      <c r="K367" s="55" t="s">
        <v>91</v>
      </c>
      <c r="L367" s="96">
        <f t="shared" ref="L367:R367" si="153">IF($S366=0,"-",L366/$S366)</f>
        <v>0.21425502160727869</v>
      </c>
      <c r="M367" s="96">
        <f t="shared" si="153"/>
        <v>6.5963543331216887E-2</v>
      </c>
      <c r="N367" s="96">
        <f t="shared" si="153"/>
        <v>0.42836674084601722</v>
      </c>
      <c r="O367" s="96">
        <f t="shared" si="153"/>
        <v>0.23537510397134001</v>
      </c>
      <c r="P367" s="96">
        <f t="shared" si="153"/>
        <v>3.5652471801485203E-2</v>
      </c>
      <c r="Q367" s="96">
        <f t="shared" si="153"/>
        <v>2.0387118442661775E-2</v>
      </c>
      <c r="R367" s="97">
        <f t="shared" si="153"/>
        <v>0</v>
      </c>
      <c r="S367" s="98">
        <f>SUM(L367:R367)</f>
        <v>0.99999999999999978</v>
      </c>
      <c r="U367" s="127" t="s">
        <v>91</v>
      </c>
      <c r="V367" s="128">
        <f>+V366/$AI366</f>
        <v>0.20621749633126918</v>
      </c>
      <c r="W367" s="128">
        <f t="shared" ref="W367:AH367" si="154">+W366/$AI366</f>
        <v>8.0375252760095991E-3</v>
      </c>
      <c r="X367" s="128">
        <f t="shared" si="154"/>
        <v>2.0387118442661781E-2</v>
      </c>
      <c r="Y367" s="128">
        <f t="shared" si="154"/>
        <v>6.5963543331216914E-2</v>
      </c>
      <c r="Z367" s="128">
        <f t="shared" si="154"/>
        <v>0.20024556513192984</v>
      </c>
      <c r="AA367" s="128">
        <f t="shared" si="154"/>
        <v>0.23186584518193012</v>
      </c>
      <c r="AB367" s="128">
        <f t="shared" si="154"/>
        <v>3.565247180148521E-2</v>
      </c>
      <c r="AC367" s="128">
        <f t="shared" si="154"/>
        <v>0.23163043450349755</v>
      </c>
      <c r="AD367" s="128">
        <f t="shared" si="154"/>
        <v>0</v>
      </c>
      <c r="AE367" s="128">
        <f t="shared" si="154"/>
        <v>0</v>
      </c>
      <c r="AF367" s="128">
        <f t="shared" si="154"/>
        <v>0</v>
      </c>
      <c r="AG367" s="128">
        <f t="shared" si="154"/>
        <v>0.22812117571408758</v>
      </c>
      <c r="AH367" s="128">
        <f t="shared" si="154"/>
        <v>3.5092587894100017E-3</v>
      </c>
      <c r="AI367" s="129">
        <f>SUM(V367:AC367)</f>
        <v>1.0000000000000002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21.725801557983498</v>
      </c>
      <c r="C375" s="156">
        <v>0.33810091907119866</v>
      </c>
      <c r="D375" s="156">
        <v>9.6612337624595472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31.725136239514242</v>
      </c>
      <c r="J375" s="149"/>
      <c r="K375" s="169" t="s">
        <v>16</v>
      </c>
      <c r="L375" s="156">
        <v>21.725801557983498</v>
      </c>
      <c r="M375" s="156">
        <v>0.33810091907119866</v>
      </c>
      <c r="N375" s="156">
        <v>9.6612337624595472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31.725136239514242</v>
      </c>
      <c r="U375" s="215" t="s">
        <v>16</v>
      </c>
      <c r="V375" s="207">
        <v>21.725801557983498</v>
      </c>
      <c r="W375" s="207">
        <v>0</v>
      </c>
      <c r="X375" s="207">
        <v>0</v>
      </c>
      <c r="Y375" s="207">
        <v>0.33810091907119866</v>
      </c>
      <c r="Z375" s="207">
        <v>9.6612337624595472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31.725136239514242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0.41182192538987583</v>
      </c>
      <c r="C376" s="160">
        <v>0</v>
      </c>
      <c r="D376" s="160">
        <v>1.8531986642544391</v>
      </c>
      <c r="E376" s="160">
        <v>0</v>
      </c>
      <c r="F376" s="375"/>
      <c r="G376" s="160">
        <v>0</v>
      </c>
      <c r="H376" s="161">
        <v>0</v>
      </c>
      <c r="I376" s="162">
        <f t="shared" si="155"/>
        <v>2.265020589644315</v>
      </c>
      <c r="J376" s="149"/>
      <c r="K376" s="163" t="s">
        <v>15</v>
      </c>
      <c r="L376" s="164">
        <v>0.41182192538987583</v>
      </c>
      <c r="M376" s="164">
        <v>0</v>
      </c>
      <c r="N376" s="164">
        <v>1.8531986642544391</v>
      </c>
      <c r="O376" s="164">
        <v>0</v>
      </c>
      <c r="P376" s="164">
        <v>0</v>
      </c>
      <c r="Q376" s="164">
        <v>0</v>
      </c>
      <c r="R376" s="165">
        <v>0</v>
      </c>
      <c r="S376" s="166">
        <f t="shared" si="156"/>
        <v>2.265020589644315</v>
      </c>
      <c r="U376" s="211" t="s">
        <v>57</v>
      </c>
      <c r="V376" s="212">
        <v>0.41182192538987583</v>
      </c>
      <c r="W376" s="212">
        <v>0</v>
      </c>
      <c r="X376" s="212">
        <v>0</v>
      </c>
      <c r="Y376" s="212">
        <v>0</v>
      </c>
      <c r="Z376" s="212">
        <v>1.8531986642544391</v>
      </c>
      <c r="AA376" s="212">
        <v>0</v>
      </c>
      <c r="AB376" s="212">
        <v>0</v>
      </c>
      <c r="AC376" s="213">
        <v>0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</v>
      </c>
      <c r="AI376" s="214">
        <f t="shared" si="157"/>
        <v>2.265020589644315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451.17343097565117</v>
      </c>
      <c r="F377" s="375"/>
      <c r="G377" s="156">
        <v>0</v>
      </c>
      <c r="H377" s="168">
        <v>0</v>
      </c>
      <c r="I377" s="154">
        <f t="shared" si="155"/>
        <v>451.17343097565117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451.17343097565117</v>
      </c>
      <c r="P377" s="156">
        <v>248.98598162838437</v>
      </c>
      <c r="Q377" s="156">
        <v>0</v>
      </c>
      <c r="R377" s="157">
        <v>0</v>
      </c>
      <c r="S377" s="158">
        <f t="shared" si="156"/>
        <v>700.15941260403554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451.17343097565117</v>
      </c>
      <c r="AB377" s="207">
        <v>248.98598162838437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700.15941260403554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4.3635837177184857</v>
      </c>
      <c r="F378" s="375"/>
      <c r="G378" s="160">
        <v>0</v>
      </c>
      <c r="H378" s="161">
        <v>0</v>
      </c>
      <c r="I378" s="162">
        <f t="shared" si="155"/>
        <v>4.3635837177184857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4.3635837177184857</v>
      </c>
      <c r="P378" s="164">
        <v>10.157599434340341</v>
      </c>
      <c r="Q378" s="164">
        <v>0</v>
      </c>
      <c r="R378" s="165">
        <v>0</v>
      </c>
      <c r="S378" s="166">
        <f t="shared" si="156"/>
        <v>14.521183152058827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0.49690208138284581</v>
      </c>
      <c r="AB378" s="212">
        <v>10.157599434340341</v>
      </c>
      <c r="AC378" s="213">
        <v>3.86668163633564</v>
      </c>
      <c r="AD378" s="212">
        <v>0</v>
      </c>
      <c r="AE378" s="212">
        <v>0</v>
      </c>
      <c r="AF378" s="212">
        <v>0</v>
      </c>
      <c r="AG378" s="212">
        <v>0</v>
      </c>
      <c r="AH378" s="212">
        <v>3.86668163633564</v>
      </c>
      <c r="AI378" s="214">
        <f t="shared" si="157"/>
        <v>14.521183152058827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155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56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57"/>
        <v>0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0.19996780949571752</v>
      </c>
      <c r="C380" s="160">
        <v>0</v>
      </c>
      <c r="D380" s="160">
        <v>10.457407492037401</v>
      </c>
      <c r="E380" s="160">
        <v>0.13634168829253371</v>
      </c>
      <c r="F380" s="375"/>
      <c r="G380" s="160">
        <v>0</v>
      </c>
      <c r="H380" s="161">
        <v>0</v>
      </c>
      <c r="I380" s="162">
        <f t="shared" si="155"/>
        <v>10.793716989825652</v>
      </c>
      <c r="J380" s="149"/>
      <c r="K380" s="163" t="s">
        <v>17</v>
      </c>
      <c r="L380" s="164">
        <v>0.19996780949571752</v>
      </c>
      <c r="M380" s="164">
        <v>0</v>
      </c>
      <c r="N380" s="164">
        <v>10.457407492037401</v>
      </c>
      <c r="O380" s="164">
        <v>0.13634168829253371</v>
      </c>
      <c r="P380" s="164">
        <v>0</v>
      </c>
      <c r="Q380" s="164">
        <v>0</v>
      </c>
      <c r="R380" s="165">
        <v>0</v>
      </c>
      <c r="S380" s="166">
        <f t="shared" si="156"/>
        <v>10.793716989825652</v>
      </c>
      <c r="U380" s="211" t="s">
        <v>17</v>
      </c>
      <c r="V380" s="212">
        <v>0.19996780949571752</v>
      </c>
      <c r="W380" s="212">
        <v>0</v>
      </c>
      <c r="X380" s="212">
        <v>0</v>
      </c>
      <c r="Y380" s="212">
        <v>0</v>
      </c>
      <c r="Z380" s="212">
        <v>10.457407492037401</v>
      </c>
      <c r="AA380" s="212">
        <v>0.12119261181558633</v>
      </c>
      <c r="AB380" s="212">
        <v>0</v>
      </c>
      <c r="AC380" s="213">
        <v>1.5149076476947373E-2</v>
      </c>
      <c r="AD380" s="212">
        <v>0</v>
      </c>
      <c r="AE380" s="212">
        <v>0</v>
      </c>
      <c r="AF380" s="212">
        <v>0</v>
      </c>
      <c r="AG380" s="212">
        <v>0</v>
      </c>
      <c r="AH380" s="212">
        <v>1.5149076476947373E-2</v>
      </c>
      <c r="AI380" s="214">
        <f t="shared" si="157"/>
        <v>10.793716989825651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23.869253524245519</v>
      </c>
      <c r="C381" s="156">
        <v>0</v>
      </c>
      <c r="D381" s="156">
        <v>23.734238918143664</v>
      </c>
      <c r="E381" s="156">
        <v>0.26376112464097334</v>
      </c>
      <c r="F381" s="375"/>
      <c r="G381" s="156">
        <v>0.18390568909139116</v>
      </c>
      <c r="H381" s="168">
        <v>0</v>
      </c>
      <c r="I381" s="154">
        <f t="shared" si="155"/>
        <v>48.051159256121544</v>
      </c>
      <c r="J381" s="149"/>
      <c r="K381" s="169" t="s">
        <v>139</v>
      </c>
      <c r="L381" s="156">
        <v>23.869253524245519</v>
      </c>
      <c r="M381" s="156">
        <v>0</v>
      </c>
      <c r="N381" s="156">
        <v>23.734238918143664</v>
      </c>
      <c r="O381" s="156">
        <v>0.26376112464097334</v>
      </c>
      <c r="P381" s="156">
        <v>8.1714864377427657E-2</v>
      </c>
      <c r="Q381" s="156">
        <v>0.18390568909139116</v>
      </c>
      <c r="R381" s="157">
        <v>0</v>
      </c>
      <c r="S381" s="158">
        <f t="shared" si="156"/>
        <v>48.132874120498968</v>
      </c>
      <c r="U381" s="215" t="s">
        <v>139</v>
      </c>
      <c r="V381" s="207">
        <v>23.749783775299306</v>
      </c>
      <c r="W381" s="207">
        <v>3.6104184361500154E-2</v>
      </c>
      <c r="X381" s="207">
        <v>0.18390568909139116</v>
      </c>
      <c r="Y381" s="207">
        <v>0</v>
      </c>
      <c r="Z381" s="207">
        <v>23.170111037495221</v>
      </c>
      <c r="AA381" s="207">
        <v>0.22113812921418832</v>
      </c>
      <c r="AB381" s="207">
        <v>8.1714864377427657E-2</v>
      </c>
      <c r="AC381" s="208">
        <v>0.69011644065994016</v>
      </c>
      <c r="AD381" s="207">
        <v>8.3365564584713989E-2</v>
      </c>
      <c r="AE381" s="207">
        <v>0</v>
      </c>
      <c r="AF381" s="207">
        <v>0</v>
      </c>
      <c r="AG381" s="207">
        <v>0.56412788064844122</v>
      </c>
      <c r="AH381" s="207">
        <v>4.2622995426784993E-2</v>
      </c>
      <c r="AI381" s="210">
        <f t="shared" si="157"/>
        <v>48.132874120498975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23.360776607843736</v>
      </c>
      <c r="C382" s="160">
        <v>1.7630505687410248E-2</v>
      </c>
      <c r="D382" s="160">
        <v>1.7968456729013935</v>
      </c>
      <c r="E382" s="160">
        <v>76.440088269980876</v>
      </c>
      <c r="F382" s="375"/>
      <c r="G382" s="160">
        <v>54.510215389461521</v>
      </c>
      <c r="H382" s="161">
        <v>7.4285838570548844E-3</v>
      </c>
      <c r="I382" s="162">
        <f t="shared" si="155"/>
        <v>156.132985029732</v>
      </c>
      <c r="J382" s="149"/>
      <c r="K382" s="163" t="s">
        <v>25</v>
      </c>
      <c r="L382" s="164">
        <v>23.360776607843736</v>
      </c>
      <c r="M382" s="164">
        <v>1.7630505687410248E-2</v>
      </c>
      <c r="N382" s="164">
        <v>1.7968456729013935</v>
      </c>
      <c r="O382" s="164">
        <v>76.440088269980876</v>
      </c>
      <c r="P382" s="164">
        <v>3.4083026944638757</v>
      </c>
      <c r="Q382" s="164">
        <v>54.510215389461521</v>
      </c>
      <c r="R382" s="165">
        <v>7.4285838570548844E-3</v>
      </c>
      <c r="S382" s="166">
        <f t="shared" si="156"/>
        <v>159.54128772419585</v>
      </c>
      <c r="U382" s="211" t="s">
        <v>25</v>
      </c>
      <c r="V382" s="212">
        <v>13.541099988436972</v>
      </c>
      <c r="W382" s="212">
        <v>9.8088407917539389</v>
      </c>
      <c r="X382" s="212">
        <v>54.510215389461521</v>
      </c>
      <c r="Y382" s="212">
        <v>1.7630505687410248E-2</v>
      </c>
      <c r="Z382" s="212">
        <v>1.7968456729013935</v>
      </c>
      <c r="AA382" s="212">
        <v>74.097667589060364</v>
      </c>
      <c r="AB382" s="212">
        <v>3.4083026944638757</v>
      </c>
      <c r="AC382" s="213">
        <v>2.3606850924303857</v>
      </c>
      <c r="AD382" s="212">
        <v>1.0835827652824063E-2</v>
      </c>
      <c r="AE382" s="212">
        <v>0</v>
      </c>
      <c r="AF382" s="212">
        <v>7.4285838570548844E-3</v>
      </c>
      <c r="AG382" s="212">
        <v>0</v>
      </c>
      <c r="AH382" s="212">
        <v>2.3424206809205068</v>
      </c>
      <c r="AI382" s="214">
        <f t="shared" si="157"/>
        <v>159.54128772419588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18.080803599839154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18.080803599839154</v>
      </c>
      <c r="J383" s="149"/>
      <c r="K383" s="169" t="s">
        <v>24</v>
      </c>
      <c r="L383" s="156">
        <v>18.080803599839154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18.080803599839154</v>
      </c>
      <c r="U383" s="215" t="s">
        <v>24</v>
      </c>
      <c r="V383" s="207">
        <v>17.972996423349482</v>
      </c>
      <c r="W383" s="207">
        <v>2.6401757507674678E-2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8.1405418981996602E-2</v>
      </c>
      <c r="AD383" s="207">
        <v>8.1405418981996602E-2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18.080803599839154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5.5583032759297643E-2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5.5583032759297643E-2</v>
      </c>
      <c r="J384" s="149"/>
      <c r="K384" s="163" t="s">
        <v>60</v>
      </c>
      <c r="L384" s="164">
        <v>5.5583032759297643E-2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5.5583032759297643E-2</v>
      </c>
      <c r="U384" s="211" t="s">
        <v>60</v>
      </c>
      <c r="V384" s="212">
        <v>5.5583032759297643E-2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5.5583032759297643E-2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40.08965058615042</v>
      </c>
      <c r="C385" s="156">
        <v>0</v>
      </c>
      <c r="D385" s="156">
        <v>2.4865180450604716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42.576168631210891</v>
      </c>
      <c r="J385" s="149"/>
      <c r="K385" s="169" t="s">
        <v>22</v>
      </c>
      <c r="L385" s="156">
        <v>40.08965058615042</v>
      </c>
      <c r="M385" s="156">
        <v>0</v>
      </c>
      <c r="N385" s="156">
        <v>2.4865180450604716</v>
      </c>
      <c r="O385" s="156">
        <v>0</v>
      </c>
      <c r="P385" s="156">
        <v>39.845857488988855</v>
      </c>
      <c r="Q385" s="156">
        <v>0</v>
      </c>
      <c r="R385" s="157">
        <v>0</v>
      </c>
      <c r="S385" s="158">
        <f t="shared" si="156"/>
        <v>82.422026120199746</v>
      </c>
      <c r="U385" s="215" t="s">
        <v>22</v>
      </c>
      <c r="V385" s="207">
        <v>40.08965058615042</v>
      </c>
      <c r="W385" s="207">
        <v>0</v>
      </c>
      <c r="X385" s="207">
        <v>0</v>
      </c>
      <c r="Y385" s="207">
        <v>0</v>
      </c>
      <c r="Z385" s="207">
        <v>2.4865180450604716</v>
      </c>
      <c r="AA385" s="207">
        <v>0</v>
      </c>
      <c r="AB385" s="207">
        <v>39.845857488988855</v>
      </c>
      <c r="AC385" s="208">
        <v>0</v>
      </c>
      <c r="AD385" s="207">
        <v>0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82.422026120199746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8.8117629138561276E-2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8.8117629138561276E-2</v>
      </c>
      <c r="J386" s="149"/>
      <c r="K386" s="163" t="s">
        <v>21</v>
      </c>
      <c r="L386" s="164">
        <v>8.8117629138561276E-2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8.8117629138561276E-2</v>
      </c>
      <c r="U386" s="211" t="s">
        <v>61</v>
      </c>
      <c r="V386" s="212">
        <v>8.8117629138561276E-2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8.8117629138561276E-2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0.70582817898781514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0.70582817898781514</v>
      </c>
      <c r="J387" s="149"/>
      <c r="K387" s="171" t="s">
        <v>64</v>
      </c>
      <c r="L387" s="156">
        <v>0.70582817898781514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0.70582817898781514</v>
      </c>
      <c r="U387" s="216" t="s">
        <v>62</v>
      </c>
      <c r="V387" s="207">
        <v>0.42580569115573341</v>
      </c>
      <c r="W387" s="207">
        <v>2.0779053867398308E-2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0.25924343396468347</v>
      </c>
      <c r="AD387" s="209">
        <v>0.25924343396468347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0.70582817898781514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0.70582817898781514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0.70582817898781514</v>
      </c>
      <c r="J388" s="149"/>
      <c r="K388" s="176" t="s">
        <v>23</v>
      </c>
      <c r="L388" s="177">
        <v>0.70582817898781514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0.70582817898781514</v>
      </c>
      <c r="U388" s="217" t="s">
        <v>65</v>
      </c>
      <c r="V388" s="218">
        <v>0.42580569115573341</v>
      </c>
      <c r="W388" s="218">
        <v>2.0779053867398308E-2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0.25924343396468347</v>
      </c>
      <c r="AD388" s="218">
        <v>0.25924343396468347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0.70582817898781514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128.58760445183361</v>
      </c>
      <c r="C392" s="195">
        <f t="shared" ref="C392:I392" si="159">SUM(C371:C387)</f>
        <v>0.35573142475860892</v>
      </c>
      <c r="D392" s="195">
        <f t="shared" si="159"/>
        <v>49.989442554856907</v>
      </c>
      <c r="E392" s="195">
        <f t="shared" si="159"/>
        <v>532.37720577628397</v>
      </c>
      <c r="F392" s="195">
        <f t="shared" si="159"/>
        <v>0</v>
      </c>
      <c r="G392" s="195">
        <f t="shared" si="159"/>
        <v>54.694121078552911</v>
      </c>
      <c r="H392" s="197">
        <f t="shared" si="159"/>
        <v>7.4285838570548844E-3</v>
      </c>
      <c r="I392" s="154">
        <f t="shared" si="159"/>
        <v>766.01153387014301</v>
      </c>
      <c r="J392" s="149"/>
      <c r="K392" s="196" t="s">
        <v>26</v>
      </c>
      <c r="L392" s="195">
        <f>SUM(L371:L387)</f>
        <v>128.58760445183361</v>
      </c>
      <c r="M392" s="195">
        <f t="shared" ref="M392:S392" si="160">SUM(M371:M387)</f>
        <v>0.35573142475860892</v>
      </c>
      <c r="N392" s="195">
        <f t="shared" si="160"/>
        <v>49.989442554856907</v>
      </c>
      <c r="O392" s="195">
        <f t="shared" si="160"/>
        <v>532.37720577628397</v>
      </c>
      <c r="P392" s="195">
        <f t="shared" si="160"/>
        <v>302.47945611055491</v>
      </c>
      <c r="Q392" s="195">
        <f t="shared" si="160"/>
        <v>54.694121078552911</v>
      </c>
      <c r="R392" s="197">
        <f t="shared" si="160"/>
        <v>7.4285838570548844E-3</v>
      </c>
      <c r="S392" s="198">
        <f t="shared" si="160"/>
        <v>1068.4909899806978</v>
      </c>
      <c r="T392" s="141" t="str">
        <f>IF(ABS(S392-AI392)&gt;0.01,S392-AI392,"")</f>
        <v/>
      </c>
      <c r="U392" s="224" t="s">
        <v>63</v>
      </c>
      <c r="V392" s="225">
        <f>SUM(V371:V387)</f>
        <v>118.26062841915886</v>
      </c>
      <c r="W392" s="225">
        <f t="shared" ref="W392:AH392" si="161">SUM(W371:W387)</f>
        <v>9.892125787490512</v>
      </c>
      <c r="X392" s="225">
        <f t="shared" si="161"/>
        <v>54.694121078552911</v>
      </c>
      <c r="Y392" s="225">
        <f t="shared" si="161"/>
        <v>0.35573142475860892</v>
      </c>
      <c r="Z392" s="225">
        <f t="shared" si="161"/>
        <v>49.425314674208465</v>
      </c>
      <c r="AA392" s="225">
        <f t="shared" si="161"/>
        <v>526.11033138712412</v>
      </c>
      <c r="AB392" s="225">
        <f t="shared" si="161"/>
        <v>302.47945611055491</v>
      </c>
      <c r="AC392" s="225">
        <f t="shared" si="161"/>
        <v>7.2732810988495942</v>
      </c>
      <c r="AD392" s="226">
        <f t="shared" si="161"/>
        <v>0.43485024518421811</v>
      </c>
      <c r="AE392" s="226">
        <f t="shared" si="161"/>
        <v>0</v>
      </c>
      <c r="AF392" s="226">
        <f t="shared" si="161"/>
        <v>7.4285838570548844E-3</v>
      </c>
      <c r="AG392" s="226">
        <f t="shared" si="161"/>
        <v>0.56412788064844122</v>
      </c>
      <c r="AH392" s="226">
        <f t="shared" si="161"/>
        <v>6.266874389159879</v>
      </c>
      <c r="AI392" s="227">
        <f>SUM(V392:AC392)</f>
        <v>1068.490989980698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0.16786640770559499</v>
      </c>
      <c r="C393" s="78">
        <f t="shared" ref="C393:H393" si="162">IF($I392=0,"-",C392/$I392)</f>
        <v>4.6439434529312685E-4</v>
      </c>
      <c r="D393" s="78">
        <f t="shared" si="162"/>
        <v>6.5259386242258979E-2</v>
      </c>
      <c r="E393" s="78">
        <f t="shared" si="162"/>
        <v>0.69499894223072423</v>
      </c>
      <c r="F393" s="78">
        <f t="shared" si="162"/>
        <v>0</v>
      </c>
      <c r="G393" s="78">
        <f t="shared" si="162"/>
        <v>7.1401171731997518E-2</v>
      </c>
      <c r="H393" s="79">
        <f t="shared" si="162"/>
        <v>9.6977441312446405E-6</v>
      </c>
      <c r="I393" s="80">
        <f>SUM(B393:H393)</f>
        <v>1.0000000000000002</v>
      </c>
      <c r="J393" s="141"/>
      <c r="K393" s="55" t="s">
        <v>91</v>
      </c>
      <c r="L393" s="96">
        <f t="shared" ref="L393:R393" si="163">IF($S392=0,"-",L392/$S392)</f>
        <v>0.12034505265613568</v>
      </c>
      <c r="M393" s="96">
        <f t="shared" si="163"/>
        <v>3.3292880154753122E-4</v>
      </c>
      <c r="N393" s="96">
        <f t="shared" si="163"/>
        <v>4.6785085717718555E-2</v>
      </c>
      <c r="O393" s="96">
        <f t="shared" si="163"/>
        <v>0.49825146937916748</v>
      </c>
      <c r="P393" s="96">
        <f t="shared" si="163"/>
        <v>0.28309031985007116</v>
      </c>
      <c r="Q393" s="96">
        <f t="shared" si="163"/>
        <v>5.1188191188716488E-2</v>
      </c>
      <c r="R393" s="97">
        <f t="shared" si="163"/>
        <v>6.9524066433064457E-6</v>
      </c>
      <c r="S393" s="98">
        <f>SUM(L393:R393)</f>
        <v>1.0000000000000002</v>
      </c>
      <c r="U393" s="127" t="s">
        <v>91</v>
      </c>
      <c r="V393" s="128">
        <f>+V392/$AI392</f>
        <v>0.11068004272202164</v>
      </c>
      <c r="W393" s="128">
        <f t="shared" ref="W393:AH393" si="164">+W392/$AI392</f>
        <v>9.2580338816607242E-3</v>
      </c>
      <c r="X393" s="128">
        <f t="shared" si="164"/>
        <v>5.1188191188716474E-2</v>
      </c>
      <c r="Y393" s="128">
        <f t="shared" si="164"/>
        <v>3.3292880154753117E-4</v>
      </c>
      <c r="Z393" s="128">
        <f t="shared" si="164"/>
        <v>4.6257118813048032E-2</v>
      </c>
      <c r="AA393" s="128">
        <f t="shared" si="164"/>
        <v>0.49238630584674198</v>
      </c>
      <c r="AB393" s="128">
        <f t="shared" si="164"/>
        <v>0.2830903198500711</v>
      </c>
      <c r="AC393" s="128">
        <f t="shared" si="164"/>
        <v>6.8070588961924557E-3</v>
      </c>
      <c r="AD393" s="128">
        <f t="shared" si="164"/>
        <v>4.0697605245325797E-4</v>
      </c>
      <c r="AE393" s="128">
        <f t="shared" si="164"/>
        <v>0</v>
      </c>
      <c r="AF393" s="128">
        <f t="shared" si="164"/>
        <v>6.952406643306444E-6</v>
      </c>
      <c r="AG393" s="128">
        <f t="shared" si="164"/>
        <v>5.2796690467051292E-4</v>
      </c>
      <c r="AH393" s="128">
        <f t="shared" si="164"/>
        <v>5.8651635324253769E-3</v>
      </c>
      <c r="AI393" s="129">
        <f>SUM(V393:AC393)</f>
        <v>0.99999999999999989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0.72274200242953224</v>
      </c>
      <c r="C401" s="156">
        <v>3.8525693093258685E-2</v>
      </c>
      <c r="D401" s="156">
        <v>0.23423621400701286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0.99550390952980383</v>
      </c>
      <c r="J401" s="149"/>
      <c r="K401" s="169" t="s">
        <v>16</v>
      </c>
      <c r="L401" s="156">
        <v>0.72274200242953224</v>
      </c>
      <c r="M401" s="156">
        <v>3.8525693093258685E-2</v>
      </c>
      <c r="N401" s="156">
        <v>0.23423621400701286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0.99550390952980383</v>
      </c>
      <c r="U401" s="215" t="s">
        <v>16</v>
      </c>
      <c r="V401" s="207">
        <v>0.72274200242953224</v>
      </c>
      <c r="W401" s="207">
        <v>0</v>
      </c>
      <c r="X401" s="207">
        <v>0</v>
      </c>
      <c r="Y401" s="207">
        <v>3.8525693093258685E-2</v>
      </c>
      <c r="Z401" s="207">
        <v>0.23423621400701286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0.99550390952980383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5.6891287764620838E-3</v>
      </c>
      <c r="C402" s="160">
        <v>3.0325846356407725E-4</v>
      </c>
      <c r="D402" s="160">
        <v>1.8438114584695903E-3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7.8361986984957516E-3</v>
      </c>
      <c r="J402" s="149"/>
      <c r="K402" s="163" t="s">
        <v>15</v>
      </c>
      <c r="L402" s="164">
        <v>5.6891287764620838E-3</v>
      </c>
      <c r="M402" s="164">
        <v>3.0325846356407725E-4</v>
      </c>
      <c r="N402" s="164">
        <v>1.8438114584695903E-3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7.8361986984957516E-3</v>
      </c>
      <c r="U402" s="211" t="s">
        <v>57</v>
      </c>
      <c r="V402" s="212">
        <v>5.6891287764620838E-3</v>
      </c>
      <c r="W402" s="212">
        <v>0</v>
      </c>
      <c r="X402" s="212">
        <v>0</v>
      </c>
      <c r="Y402" s="212">
        <v>3.0325846356407725E-4</v>
      </c>
      <c r="Z402" s="212">
        <v>1.8438114584695903E-3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7.8361986984957516E-3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0.68894535658196665</v>
      </c>
      <c r="F403" s="375"/>
      <c r="G403" s="156">
        <v>0</v>
      </c>
      <c r="H403" s="168">
        <v>0</v>
      </c>
      <c r="I403" s="154">
        <f t="shared" si="165"/>
        <v>0.68894535658196665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0.68894535658196665</v>
      </c>
      <c r="P403" s="156">
        <v>5.4390232970867567</v>
      </c>
      <c r="Q403" s="156">
        <v>0</v>
      </c>
      <c r="R403" s="157">
        <v>0</v>
      </c>
      <c r="S403" s="158">
        <f t="shared" si="166"/>
        <v>6.1279686536687237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0.68894535658196665</v>
      </c>
      <c r="AB403" s="207">
        <v>5.4390232970867567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6.1279686536687237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0</v>
      </c>
      <c r="D404" s="160">
        <v>0</v>
      </c>
      <c r="E404" s="160">
        <v>1.4485225063694063E-2</v>
      </c>
      <c r="F404" s="375"/>
      <c r="G404" s="160">
        <v>0</v>
      </c>
      <c r="H404" s="161">
        <v>0</v>
      </c>
      <c r="I404" s="162">
        <f t="shared" si="165"/>
        <v>1.4485225063694063E-2</v>
      </c>
      <c r="J404" s="149"/>
      <c r="K404" s="163" t="s">
        <v>12</v>
      </c>
      <c r="L404" s="164">
        <v>0</v>
      </c>
      <c r="M404" s="164">
        <v>0</v>
      </c>
      <c r="N404" s="164">
        <v>0</v>
      </c>
      <c r="O404" s="164">
        <v>1.4485225063694063E-2</v>
      </c>
      <c r="P404" s="164">
        <v>0.16138336448289284</v>
      </c>
      <c r="Q404" s="164">
        <v>0</v>
      </c>
      <c r="R404" s="165">
        <v>0</v>
      </c>
      <c r="S404" s="166">
        <f t="shared" si="166"/>
        <v>0.17586858954658691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0</v>
      </c>
      <c r="Z404" s="212">
        <v>0</v>
      </c>
      <c r="AA404" s="212">
        <v>0</v>
      </c>
      <c r="AB404" s="212">
        <v>0.16138336448289284</v>
      </c>
      <c r="AC404" s="213">
        <v>1.4485225063694063E-2</v>
      </c>
      <c r="AD404" s="212">
        <v>0</v>
      </c>
      <c r="AE404" s="212">
        <v>0</v>
      </c>
      <c r="AF404" s="212">
        <v>0</v>
      </c>
      <c r="AG404" s="212">
        <v>0</v>
      </c>
      <c r="AH404" s="212">
        <v>1.4485225063694063E-2</v>
      </c>
      <c r="AI404" s="214">
        <f t="shared" si="167"/>
        <v>0.17586858954658691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</v>
      </c>
      <c r="E406" s="160">
        <v>4.2765089755695547E-2</v>
      </c>
      <c r="F406" s="375"/>
      <c r="G406" s="160">
        <v>0</v>
      </c>
      <c r="H406" s="161">
        <v>0</v>
      </c>
      <c r="I406" s="162">
        <f t="shared" si="165"/>
        <v>4.2765089755695547E-2</v>
      </c>
      <c r="J406" s="149"/>
      <c r="K406" s="163" t="s">
        <v>17</v>
      </c>
      <c r="L406" s="164">
        <v>0</v>
      </c>
      <c r="M406" s="164">
        <v>0</v>
      </c>
      <c r="N406" s="164">
        <v>0</v>
      </c>
      <c r="O406" s="164">
        <v>4.2765089755695547E-2</v>
      </c>
      <c r="P406" s="164">
        <v>0</v>
      </c>
      <c r="Q406" s="164">
        <v>0</v>
      </c>
      <c r="R406" s="165">
        <v>0</v>
      </c>
      <c r="S406" s="166">
        <f t="shared" si="166"/>
        <v>4.2765089755695547E-2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</v>
      </c>
      <c r="AA406" s="212">
        <v>0</v>
      </c>
      <c r="AB406" s="212">
        <v>0</v>
      </c>
      <c r="AC406" s="213">
        <v>4.2765089755695547E-2</v>
      </c>
      <c r="AD406" s="212">
        <v>0</v>
      </c>
      <c r="AE406" s="212">
        <v>0</v>
      </c>
      <c r="AF406" s="212">
        <v>0</v>
      </c>
      <c r="AG406" s="212">
        <v>0</v>
      </c>
      <c r="AH406" s="212">
        <v>4.2765089755695547E-2</v>
      </c>
      <c r="AI406" s="214">
        <f t="shared" si="167"/>
        <v>4.2765089755695547E-2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0.74301322690844795</v>
      </c>
      <c r="C407" s="156">
        <v>6.1385295330256104</v>
      </c>
      <c r="D407" s="156">
        <v>4.212939053774531</v>
      </c>
      <c r="E407" s="156">
        <v>1.365248083694492</v>
      </c>
      <c r="F407" s="375"/>
      <c r="G407" s="156">
        <v>0</v>
      </c>
      <c r="H407" s="168">
        <v>0</v>
      </c>
      <c r="I407" s="154">
        <f t="shared" si="165"/>
        <v>12.459729897403083</v>
      </c>
      <c r="J407" s="149"/>
      <c r="K407" s="169" t="s">
        <v>139</v>
      </c>
      <c r="L407" s="156">
        <v>0.74301322690844795</v>
      </c>
      <c r="M407" s="156">
        <v>6.1385295330256104</v>
      </c>
      <c r="N407" s="156">
        <v>4.212939053774531</v>
      </c>
      <c r="O407" s="156">
        <v>1.365248083694492</v>
      </c>
      <c r="P407" s="156">
        <v>0</v>
      </c>
      <c r="Q407" s="156">
        <v>0</v>
      </c>
      <c r="R407" s="157">
        <v>0</v>
      </c>
      <c r="S407" s="158">
        <f t="shared" si="166"/>
        <v>12.459729897403083</v>
      </c>
      <c r="U407" s="215" t="s">
        <v>139</v>
      </c>
      <c r="V407" s="207">
        <v>0.74301322690844795</v>
      </c>
      <c r="W407" s="207">
        <v>0</v>
      </c>
      <c r="X407" s="207">
        <v>0</v>
      </c>
      <c r="Y407" s="207">
        <v>6.1385295330256104</v>
      </c>
      <c r="Z407" s="207">
        <v>4.212939053774531</v>
      </c>
      <c r="AA407" s="207">
        <v>1.365248083694492</v>
      </c>
      <c r="AB407" s="207">
        <v>0</v>
      </c>
      <c r="AC407" s="208">
        <v>0</v>
      </c>
      <c r="AD407" s="207">
        <v>0</v>
      </c>
      <c r="AE407" s="207">
        <v>0</v>
      </c>
      <c r="AF407" s="207">
        <v>0</v>
      </c>
      <c r="AG407" s="207">
        <v>0</v>
      </c>
      <c r="AH407" s="207">
        <v>0</v>
      </c>
      <c r="AI407" s="210">
        <f t="shared" si="167"/>
        <v>12.459729897403083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0.76036863851335601</v>
      </c>
      <c r="C408" s="160">
        <v>8.9319515585759512E-2</v>
      </c>
      <c r="D408" s="160">
        <v>0.52582187789044665</v>
      </c>
      <c r="E408" s="160">
        <v>11.515938961961062</v>
      </c>
      <c r="F408" s="375"/>
      <c r="G408" s="160">
        <v>1.6987020428672079</v>
      </c>
      <c r="H408" s="161">
        <v>0</v>
      </c>
      <c r="I408" s="162">
        <f t="shared" si="165"/>
        <v>14.590151036817831</v>
      </c>
      <c r="J408" s="149"/>
      <c r="K408" s="163" t="s">
        <v>25</v>
      </c>
      <c r="L408" s="164">
        <v>0.76036863851335601</v>
      </c>
      <c r="M408" s="164">
        <v>8.9319515585759512E-2</v>
      </c>
      <c r="N408" s="164">
        <v>0.52582187789044665</v>
      </c>
      <c r="O408" s="164">
        <v>11.515938961961062</v>
      </c>
      <c r="P408" s="164">
        <v>5.9106842894721533E-2</v>
      </c>
      <c r="Q408" s="164">
        <v>1.6987020428672079</v>
      </c>
      <c r="R408" s="165">
        <v>0</v>
      </c>
      <c r="S408" s="166">
        <f t="shared" si="166"/>
        <v>14.649257879712552</v>
      </c>
      <c r="U408" s="211" t="s">
        <v>25</v>
      </c>
      <c r="V408" s="212">
        <v>0.19195295680812346</v>
      </c>
      <c r="W408" s="212">
        <v>0.41245898630773692</v>
      </c>
      <c r="X408" s="212">
        <v>1.6987020428672079</v>
      </c>
      <c r="Y408" s="212">
        <v>8.9319515585759512E-2</v>
      </c>
      <c r="Z408" s="212">
        <v>0.52582187789044665</v>
      </c>
      <c r="AA408" s="212">
        <v>11.497153354398822</v>
      </c>
      <c r="AB408" s="212">
        <v>5.9106842894721533E-2</v>
      </c>
      <c r="AC408" s="213">
        <v>0.17474230295973586</v>
      </c>
      <c r="AD408" s="212">
        <v>0.15595669539749568</v>
      </c>
      <c r="AE408" s="212">
        <v>0</v>
      </c>
      <c r="AF408" s="212">
        <v>0</v>
      </c>
      <c r="AG408" s="212">
        <v>0</v>
      </c>
      <c r="AH408" s="212">
        <v>1.8785607562240157E-2</v>
      </c>
      <c r="AI408" s="214">
        <f t="shared" si="167"/>
        <v>14.649257879712554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2.9676458827267602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2.9676458827267602</v>
      </c>
      <c r="J409" s="149"/>
      <c r="K409" s="169" t="s">
        <v>24</v>
      </c>
      <c r="L409" s="156">
        <v>2.9676458827267602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2.9676458827267602</v>
      </c>
      <c r="U409" s="215" t="s">
        <v>24</v>
      </c>
      <c r="V409" s="207">
        <v>2.9676458827267602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2.9676458827267602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1.7178252677800379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1.7178252677800379</v>
      </c>
      <c r="J411" s="149"/>
      <c r="K411" s="169" t="s">
        <v>22</v>
      </c>
      <c r="L411" s="156">
        <v>1.7178252677800379</v>
      </c>
      <c r="M411" s="156">
        <v>0</v>
      </c>
      <c r="N411" s="156">
        <v>0</v>
      </c>
      <c r="O411" s="156">
        <v>0</v>
      </c>
      <c r="P411" s="156">
        <v>0.37889616317676778</v>
      </c>
      <c r="Q411" s="156">
        <v>0</v>
      </c>
      <c r="R411" s="157">
        <v>0</v>
      </c>
      <c r="S411" s="158">
        <f t="shared" si="166"/>
        <v>2.0967214309568059</v>
      </c>
      <c r="U411" s="215" t="s">
        <v>22</v>
      </c>
      <c r="V411" s="207">
        <v>1.7178252677800379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0.37889616317676778</v>
      </c>
      <c r="AC411" s="208">
        <v>0</v>
      </c>
      <c r="AD411" s="207">
        <v>0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2.0967214309568059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9.1763498861074314E-4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9.1763498861074314E-4</v>
      </c>
      <c r="J412" s="149"/>
      <c r="K412" s="163" t="s">
        <v>21</v>
      </c>
      <c r="L412" s="164">
        <v>9.1763498861074314E-4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9.1763498861074314E-4</v>
      </c>
      <c r="U412" s="211" t="s">
        <v>61</v>
      </c>
      <c r="V412" s="212">
        <v>9.1763498861074314E-4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9.1763498861074314E-4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4.3232612056376179E-4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4.3232612056376179E-4</v>
      </c>
      <c r="J413" s="149"/>
      <c r="K413" s="171" t="s">
        <v>64</v>
      </c>
      <c r="L413" s="156">
        <v>4.3232612056376179E-4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4.3232612056376179E-4</v>
      </c>
      <c r="U413" s="216" t="s">
        <v>62</v>
      </c>
      <c r="V413" s="207">
        <v>4.3232612056376179E-4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4.3232612056376179E-4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4.3232612056376179E-4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4.3232612056376179E-4</v>
      </c>
      <c r="J414" s="149"/>
      <c r="K414" s="176" t="s">
        <v>23</v>
      </c>
      <c r="L414" s="177">
        <v>4.3232612056376179E-4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4.3232612056376179E-4</v>
      </c>
      <c r="U414" s="217" t="s">
        <v>65</v>
      </c>
      <c r="V414" s="218">
        <v>4.3232612056376179E-4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4.3232612056376179E-4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6.9186341082437703</v>
      </c>
      <c r="C418" s="195">
        <f t="shared" ref="C418:I418" si="169">SUM(C397:C413)</f>
        <v>6.2666780001681932</v>
      </c>
      <c r="D418" s="195">
        <f t="shared" si="169"/>
        <v>4.9748409571304606</v>
      </c>
      <c r="E418" s="195">
        <f t="shared" si="169"/>
        <v>13.627382717056911</v>
      </c>
      <c r="F418" s="195">
        <f t="shared" si="169"/>
        <v>0</v>
      </c>
      <c r="G418" s="195">
        <f t="shared" si="169"/>
        <v>1.6987020428672079</v>
      </c>
      <c r="H418" s="197">
        <f t="shared" si="169"/>
        <v>0</v>
      </c>
      <c r="I418" s="154">
        <f t="shared" si="169"/>
        <v>33.486237825466546</v>
      </c>
      <c r="J418" s="149"/>
      <c r="K418" s="196" t="s">
        <v>26</v>
      </c>
      <c r="L418" s="195">
        <f>SUM(L397:L413)</f>
        <v>6.9186341082437703</v>
      </c>
      <c r="M418" s="195">
        <f t="shared" ref="M418:S418" si="170">SUM(M397:M413)</f>
        <v>6.2666780001681932</v>
      </c>
      <c r="N418" s="195">
        <f t="shared" si="170"/>
        <v>4.9748409571304606</v>
      </c>
      <c r="O418" s="195">
        <f t="shared" si="170"/>
        <v>13.627382717056911</v>
      </c>
      <c r="P418" s="195">
        <f t="shared" si="170"/>
        <v>6.0384096676411385</v>
      </c>
      <c r="Q418" s="195">
        <f t="shared" si="170"/>
        <v>1.6987020428672079</v>
      </c>
      <c r="R418" s="197">
        <f t="shared" si="170"/>
        <v>0</v>
      </c>
      <c r="S418" s="198">
        <f t="shared" si="170"/>
        <v>39.524647493107686</v>
      </c>
      <c r="T418" s="141" t="str">
        <f>IF(ABS(S418-AI418)&gt;0.01,S418-AI418,"")</f>
        <v/>
      </c>
      <c r="U418" s="224" t="s">
        <v>63</v>
      </c>
      <c r="V418" s="225">
        <f>SUM(V397:V413)</f>
        <v>6.3502184265385377</v>
      </c>
      <c r="W418" s="225">
        <f t="shared" ref="W418:AH418" si="171">SUM(W397:W413)</f>
        <v>0.41245898630773692</v>
      </c>
      <c r="X418" s="225">
        <f t="shared" si="171"/>
        <v>1.6987020428672079</v>
      </c>
      <c r="Y418" s="225">
        <f t="shared" si="171"/>
        <v>6.2666780001681932</v>
      </c>
      <c r="Z418" s="225">
        <f t="shared" si="171"/>
        <v>4.9748409571304606</v>
      </c>
      <c r="AA418" s="225">
        <f t="shared" si="171"/>
        <v>13.551346794675281</v>
      </c>
      <c r="AB418" s="225">
        <f t="shared" si="171"/>
        <v>6.0384096676411385</v>
      </c>
      <c r="AC418" s="225">
        <f t="shared" si="171"/>
        <v>0.23199261777912547</v>
      </c>
      <c r="AD418" s="226">
        <f t="shared" si="171"/>
        <v>0.15595669539749568</v>
      </c>
      <c r="AE418" s="226">
        <f t="shared" si="171"/>
        <v>0</v>
      </c>
      <c r="AF418" s="226">
        <f t="shared" si="171"/>
        <v>0</v>
      </c>
      <c r="AG418" s="226">
        <f t="shared" si="171"/>
        <v>0</v>
      </c>
      <c r="AH418" s="226">
        <f t="shared" si="171"/>
        <v>7.6035922381629761E-2</v>
      </c>
      <c r="AI418" s="227">
        <f>SUM(V418:AC418)</f>
        <v>39.524647493107686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0.20661126951030895</v>
      </c>
      <c r="C419" s="78">
        <f t="shared" ref="C419:H419" si="172">IF($I418=0,"-",C418/$I418)</f>
        <v>0.1871418949130898</v>
      </c>
      <c r="D419" s="78">
        <f t="shared" si="172"/>
        <v>0.14856374678636056</v>
      </c>
      <c r="E419" s="78">
        <f t="shared" si="172"/>
        <v>0.40695472534371058</v>
      </c>
      <c r="F419" s="78">
        <f t="shared" si="172"/>
        <v>0</v>
      </c>
      <c r="G419" s="78">
        <f t="shared" si="172"/>
        <v>5.072836344653002E-2</v>
      </c>
      <c r="H419" s="79">
        <f t="shared" si="172"/>
        <v>0</v>
      </c>
      <c r="I419" s="80">
        <f>SUM(B419:H419)</f>
        <v>0.99999999999999989</v>
      </c>
      <c r="J419" s="141"/>
      <c r="K419" s="55" t="s">
        <v>91</v>
      </c>
      <c r="L419" s="96">
        <f t="shared" ref="L419:R419" si="173">IF($S418=0,"-",L418/$S418)</f>
        <v>0.1750460673798607</v>
      </c>
      <c r="M419" s="96">
        <f t="shared" si="173"/>
        <v>0.15855114207561186</v>
      </c>
      <c r="N419" s="96">
        <f t="shared" si="173"/>
        <v>0.12586680141797529</v>
      </c>
      <c r="O419" s="96">
        <f t="shared" si="173"/>
        <v>0.34478189133586218</v>
      </c>
      <c r="P419" s="96">
        <f t="shared" si="173"/>
        <v>0.15277580068725768</v>
      </c>
      <c r="Q419" s="96">
        <f t="shared" si="173"/>
        <v>4.2978297103432178E-2</v>
      </c>
      <c r="R419" s="97">
        <f t="shared" si="173"/>
        <v>0</v>
      </c>
      <c r="S419" s="98">
        <f>SUM(L419:R419)</f>
        <v>0.99999999999999989</v>
      </c>
      <c r="U419" s="127" t="s">
        <v>91</v>
      </c>
      <c r="V419" s="128">
        <f>+V418/$AI418</f>
        <v>0.1606647707015196</v>
      </c>
      <c r="W419" s="128">
        <f t="shared" ref="W419:AH419" si="174">+W418/$AI418</f>
        <v>1.0435488042737423E-2</v>
      </c>
      <c r="X419" s="128">
        <f t="shared" si="174"/>
        <v>4.2978297103432178E-2</v>
      </c>
      <c r="Y419" s="128">
        <f t="shared" si="174"/>
        <v>0.15855114207561186</v>
      </c>
      <c r="Z419" s="128">
        <f t="shared" si="174"/>
        <v>0.12586680141797529</v>
      </c>
      <c r="AA419" s="128">
        <f t="shared" si="174"/>
        <v>0.34285813167690787</v>
      </c>
      <c r="AB419" s="128">
        <f t="shared" si="174"/>
        <v>0.15277580068725768</v>
      </c>
      <c r="AC419" s="128">
        <f t="shared" si="174"/>
        <v>5.8695682945579817E-3</v>
      </c>
      <c r="AD419" s="128">
        <f t="shared" si="174"/>
        <v>3.9458086356036811E-3</v>
      </c>
      <c r="AE419" s="128">
        <f t="shared" si="174"/>
        <v>0</v>
      </c>
      <c r="AF419" s="128">
        <f t="shared" si="174"/>
        <v>0</v>
      </c>
      <c r="AG419" s="128">
        <f t="shared" si="174"/>
        <v>0</v>
      </c>
      <c r="AH419" s="128">
        <f t="shared" si="174"/>
        <v>1.9237596589542997E-3</v>
      </c>
      <c r="AI419" s="129">
        <f>SUM(V419:AC419)</f>
        <v>0.99999999999999989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37.725836786872236</v>
      </c>
      <c r="C427" s="156">
        <v>0</v>
      </c>
      <c r="D427" s="156">
        <v>11.729419892294906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49.455256679167142</v>
      </c>
      <c r="J427" s="149"/>
      <c r="K427" s="169" t="s">
        <v>16</v>
      </c>
      <c r="L427" s="156">
        <v>37.725836786872236</v>
      </c>
      <c r="M427" s="156">
        <v>0</v>
      </c>
      <c r="N427" s="156">
        <v>11.729419892294906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49.455256679167142</v>
      </c>
      <c r="U427" s="215" t="s">
        <v>16</v>
      </c>
      <c r="V427" s="207">
        <v>37.725836786872236</v>
      </c>
      <c r="W427" s="207">
        <v>0</v>
      </c>
      <c r="X427" s="207">
        <v>0</v>
      </c>
      <c r="Y427" s="207">
        <v>0</v>
      </c>
      <c r="Z427" s="207">
        <v>11.729419892294906</v>
      </c>
      <c r="AA427" s="207">
        <v>0</v>
      </c>
      <c r="AB427" s="207">
        <v>0</v>
      </c>
      <c r="AC427" s="208">
        <v>0</v>
      </c>
      <c r="AD427" s="209">
        <v>0</v>
      </c>
      <c r="AE427" s="209">
        <v>0</v>
      </c>
      <c r="AF427" s="209">
        <v>0</v>
      </c>
      <c r="AG427" s="209">
        <v>0</v>
      </c>
      <c r="AH427" s="209">
        <v>0</v>
      </c>
      <c r="AI427" s="210">
        <f t="shared" si="177"/>
        <v>49.455256679167142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0.17392070993650743</v>
      </c>
      <c r="C428" s="160">
        <v>0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0.17392070993650743</v>
      </c>
      <c r="J428" s="149"/>
      <c r="K428" s="163" t="s">
        <v>15</v>
      </c>
      <c r="L428" s="164">
        <v>0.17392070993650743</v>
      </c>
      <c r="M428" s="164">
        <v>0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0.17392070993650743</v>
      </c>
      <c r="U428" s="211" t="s">
        <v>57</v>
      </c>
      <c r="V428" s="212">
        <v>0.14783260344603133</v>
      </c>
      <c r="W428" s="212">
        <v>0</v>
      </c>
      <c r="X428" s="212">
        <v>0</v>
      </c>
      <c r="Y428" s="212">
        <v>0</v>
      </c>
      <c r="Z428" s="212">
        <v>0</v>
      </c>
      <c r="AA428" s="212">
        <v>0</v>
      </c>
      <c r="AB428" s="212">
        <v>0</v>
      </c>
      <c r="AC428" s="213">
        <v>2.6088106490476118E-2</v>
      </c>
      <c r="AD428" s="212">
        <v>2.6088106490476118E-2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0.17392070993650743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1.1942882858024984</v>
      </c>
      <c r="F429" s="375"/>
      <c r="G429" s="156">
        <v>0</v>
      </c>
      <c r="H429" s="168">
        <v>0</v>
      </c>
      <c r="I429" s="154">
        <f t="shared" si="175"/>
        <v>1.1942882858024984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1.1942882858024984</v>
      </c>
      <c r="P429" s="156">
        <v>40.677285608388075</v>
      </c>
      <c r="Q429" s="156">
        <v>0</v>
      </c>
      <c r="R429" s="157">
        <v>0</v>
      </c>
      <c r="S429" s="158">
        <f t="shared" si="176"/>
        <v>41.871573894190576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3.2747425971171341E-2</v>
      </c>
      <c r="AB429" s="207">
        <v>40.677285608388075</v>
      </c>
      <c r="AC429" s="208">
        <v>1.161540859831327</v>
      </c>
      <c r="AD429" s="207">
        <v>0</v>
      </c>
      <c r="AE429" s="207">
        <v>0</v>
      </c>
      <c r="AF429" s="207">
        <v>0</v>
      </c>
      <c r="AG429" s="207">
        <v>0</v>
      </c>
      <c r="AH429" s="207">
        <v>1.161540859831327</v>
      </c>
      <c r="AI429" s="210">
        <f t="shared" si="177"/>
        <v>41.871573894190576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0.66450401105390255</v>
      </c>
      <c r="Q430" s="164">
        <v>0</v>
      </c>
      <c r="R430" s="165">
        <v>0</v>
      </c>
      <c r="S430" s="166">
        <f t="shared" si="176"/>
        <v>0.66450401105390255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0.66450401105390255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0.66450401105390255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0.19445425940047992</v>
      </c>
      <c r="C432" s="160">
        <v>0</v>
      </c>
      <c r="D432" s="160">
        <v>2.5477043513451956</v>
      </c>
      <c r="E432" s="160">
        <v>0.24536592004351587</v>
      </c>
      <c r="F432" s="375"/>
      <c r="G432" s="160">
        <v>0</v>
      </c>
      <c r="H432" s="161">
        <v>0</v>
      </c>
      <c r="I432" s="162">
        <f t="shared" si="175"/>
        <v>2.9875245307891918</v>
      </c>
      <c r="J432" s="149"/>
      <c r="K432" s="163" t="s">
        <v>17</v>
      </c>
      <c r="L432" s="164">
        <v>0.19445425940047992</v>
      </c>
      <c r="M432" s="164">
        <v>0</v>
      </c>
      <c r="N432" s="164">
        <v>2.5477043513451956</v>
      </c>
      <c r="O432" s="164">
        <v>0.24536592004351587</v>
      </c>
      <c r="P432" s="164">
        <v>0</v>
      </c>
      <c r="Q432" s="164">
        <v>0</v>
      </c>
      <c r="R432" s="165">
        <v>0</v>
      </c>
      <c r="S432" s="166">
        <f t="shared" si="176"/>
        <v>2.9875245307891918</v>
      </c>
      <c r="U432" s="211" t="s">
        <v>17</v>
      </c>
      <c r="V432" s="212">
        <v>0.19445425940047992</v>
      </c>
      <c r="W432" s="212">
        <v>0</v>
      </c>
      <c r="X432" s="212">
        <v>0</v>
      </c>
      <c r="Y432" s="212">
        <v>0</v>
      </c>
      <c r="Z432" s="212">
        <v>2.5477043513451956</v>
      </c>
      <c r="AA432" s="212">
        <v>1.7677659945498175E-2</v>
      </c>
      <c r="AB432" s="212">
        <v>0</v>
      </c>
      <c r="AC432" s="213">
        <v>0.22768826009801771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0.22768826009801771</v>
      </c>
      <c r="AI432" s="214">
        <f t="shared" si="177"/>
        <v>2.9875245307891918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44.93644673936415</v>
      </c>
      <c r="C433" s="156">
        <v>33.245698938474682</v>
      </c>
      <c r="D433" s="156">
        <v>67.976637437289213</v>
      </c>
      <c r="E433" s="156">
        <v>8.5161709025566221</v>
      </c>
      <c r="F433" s="375"/>
      <c r="G433" s="156">
        <v>0</v>
      </c>
      <c r="H433" s="168">
        <v>0</v>
      </c>
      <c r="I433" s="154">
        <f t="shared" si="175"/>
        <v>154.67495401768466</v>
      </c>
      <c r="J433" s="149"/>
      <c r="K433" s="169" t="s">
        <v>139</v>
      </c>
      <c r="L433" s="156">
        <v>44.93644673936415</v>
      </c>
      <c r="M433" s="156">
        <v>33.245698938474682</v>
      </c>
      <c r="N433" s="156">
        <v>67.976637437289213</v>
      </c>
      <c r="O433" s="156">
        <v>8.5161709025566221</v>
      </c>
      <c r="P433" s="156">
        <v>0</v>
      </c>
      <c r="Q433" s="156">
        <v>0</v>
      </c>
      <c r="R433" s="157">
        <v>0</v>
      </c>
      <c r="S433" s="158">
        <f t="shared" si="176"/>
        <v>154.67495401768466</v>
      </c>
      <c r="U433" s="215" t="s">
        <v>139</v>
      </c>
      <c r="V433" s="207">
        <v>43.189663957646573</v>
      </c>
      <c r="W433" s="207">
        <v>1.7303310879285498</v>
      </c>
      <c r="X433" s="207">
        <v>0</v>
      </c>
      <c r="Y433" s="207">
        <v>33.245698938474682</v>
      </c>
      <c r="Z433" s="207">
        <v>62.064769661536019</v>
      </c>
      <c r="AA433" s="207">
        <v>8.5161709025566221</v>
      </c>
      <c r="AB433" s="207">
        <v>0</v>
      </c>
      <c r="AC433" s="208">
        <v>5.9283194695422248</v>
      </c>
      <c r="AD433" s="207">
        <v>1.6451693789029904E-2</v>
      </c>
      <c r="AE433" s="207">
        <v>0</v>
      </c>
      <c r="AF433" s="207">
        <v>0</v>
      </c>
      <c r="AG433" s="207">
        <v>5.9118677757531897</v>
      </c>
      <c r="AH433" s="207">
        <v>0</v>
      </c>
      <c r="AI433" s="210">
        <f t="shared" si="177"/>
        <v>154.67495401768466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22.624529990947728</v>
      </c>
      <c r="C434" s="160">
        <v>3.5024259520776129</v>
      </c>
      <c r="D434" s="160">
        <v>29.786871832316219</v>
      </c>
      <c r="E434" s="160">
        <v>275.1579476222883</v>
      </c>
      <c r="F434" s="375"/>
      <c r="G434" s="160">
        <v>31.352354828066989</v>
      </c>
      <c r="H434" s="161">
        <v>0</v>
      </c>
      <c r="I434" s="162">
        <f t="shared" si="175"/>
        <v>362.42413022569684</v>
      </c>
      <c r="J434" s="149"/>
      <c r="K434" s="163" t="s">
        <v>25</v>
      </c>
      <c r="L434" s="164">
        <v>22.624529990947728</v>
      </c>
      <c r="M434" s="164">
        <v>3.5024259520776129</v>
      </c>
      <c r="N434" s="164">
        <v>29.786871832316219</v>
      </c>
      <c r="O434" s="164">
        <v>275.1579476222883</v>
      </c>
      <c r="P434" s="164">
        <v>1.2130208196252945</v>
      </c>
      <c r="Q434" s="164">
        <v>31.352354828066989</v>
      </c>
      <c r="R434" s="165">
        <v>0</v>
      </c>
      <c r="S434" s="166">
        <f t="shared" si="176"/>
        <v>363.63715104532213</v>
      </c>
      <c r="U434" s="211" t="s">
        <v>25</v>
      </c>
      <c r="V434" s="212">
        <v>3.8988945213088102</v>
      </c>
      <c r="W434" s="212">
        <v>18.725635469638917</v>
      </c>
      <c r="X434" s="212">
        <v>31.352354828066989</v>
      </c>
      <c r="Y434" s="212">
        <v>3.5024259520776129</v>
      </c>
      <c r="Z434" s="212">
        <v>29.690666374900839</v>
      </c>
      <c r="AA434" s="212">
        <v>274.33556199331099</v>
      </c>
      <c r="AB434" s="212">
        <v>1.2130208196252945</v>
      </c>
      <c r="AC434" s="213">
        <v>0.91859108639268849</v>
      </c>
      <c r="AD434" s="212">
        <v>0</v>
      </c>
      <c r="AE434" s="212">
        <v>1.3650485457715756E-2</v>
      </c>
      <c r="AF434" s="212">
        <v>0</v>
      </c>
      <c r="AG434" s="212">
        <v>9.6205457415381029E-2</v>
      </c>
      <c r="AH434" s="212">
        <v>0.80873514351959175</v>
      </c>
      <c r="AI434" s="214">
        <f t="shared" si="177"/>
        <v>363.63715104532213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18.179888500068166</v>
      </c>
      <c r="C435" s="156">
        <v>1.4704029860838101</v>
      </c>
      <c r="D435" s="156">
        <v>22.309925499373279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41.960216985525257</v>
      </c>
      <c r="J435" s="149"/>
      <c r="K435" s="169" t="s">
        <v>24</v>
      </c>
      <c r="L435" s="156">
        <v>18.179888500068166</v>
      </c>
      <c r="M435" s="156">
        <v>1.4704029860838101</v>
      </c>
      <c r="N435" s="156">
        <v>22.309925499373279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41.960216985525257</v>
      </c>
      <c r="U435" s="215" t="s">
        <v>24</v>
      </c>
      <c r="V435" s="207">
        <v>18.125150159716274</v>
      </c>
      <c r="W435" s="207">
        <v>0</v>
      </c>
      <c r="X435" s="207">
        <v>0</v>
      </c>
      <c r="Y435" s="207">
        <v>1.4704029860838101</v>
      </c>
      <c r="Z435" s="207">
        <v>20.731863950651931</v>
      </c>
      <c r="AA435" s="207">
        <v>0</v>
      </c>
      <c r="AB435" s="207">
        <v>0</v>
      </c>
      <c r="AC435" s="208">
        <v>1.6327998890732374</v>
      </c>
      <c r="AD435" s="207">
        <v>5.4738340351894399E-2</v>
      </c>
      <c r="AE435" s="207">
        <v>0</v>
      </c>
      <c r="AF435" s="207">
        <v>0</v>
      </c>
      <c r="AG435" s="207">
        <v>1.5780615487213456</v>
      </c>
      <c r="AH435" s="207">
        <v>0</v>
      </c>
      <c r="AI435" s="210">
        <f t="shared" si="177"/>
        <v>41.96021698552525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13.835205332347927</v>
      </c>
      <c r="C437" s="156">
        <v>0</v>
      </c>
      <c r="D437" s="156">
        <v>0</v>
      </c>
      <c r="E437" s="156">
        <v>1.7118926732940201E-2</v>
      </c>
      <c r="F437" s="375"/>
      <c r="G437" s="156">
        <v>0</v>
      </c>
      <c r="H437" s="168">
        <v>0</v>
      </c>
      <c r="I437" s="154">
        <f t="shared" si="175"/>
        <v>13.852324259080868</v>
      </c>
      <c r="J437" s="149"/>
      <c r="K437" s="169" t="s">
        <v>22</v>
      </c>
      <c r="L437" s="156">
        <v>13.835205332347927</v>
      </c>
      <c r="M437" s="156">
        <v>0</v>
      </c>
      <c r="N437" s="156">
        <v>0</v>
      </c>
      <c r="O437" s="156">
        <v>1.7118926732940201E-2</v>
      </c>
      <c r="P437" s="156">
        <v>2.5887066499561744</v>
      </c>
      <c r="Q437" s="156">
        <v>0</v>
      </c>
      <c r="R437" s="157">
        <v>0</v>
      </c>
      <c r="S437" s="158">
        <f t="shared" si="176"/>
        <v>16.441030909037043</v>
      </c>
      <c r="U437" s="215" t="s">
        <v>22</v>
      </c>
      <c r="V437" s="207">
        <v>13.835205332347927</v>
      </c>
      <c r="W437" s="207">
        <v>0</v>
      </c>
      <c r="X437" s="207">
        <v>0</v>
      </c>
      <c r="Y437" s="207">
        <v>0</v>
      </c>
      <c r="Z437" s="207">
        <v>0</v>
      </c>
      <c r="AA437" s="207">
        <v>0</v>
      </c>
      <c r="AB437" s="207">
        <v>2.5887066499561744</v>
      </c>
      <c r="AC437" s="208">
        <v>1.7118926732940201E-2</v>
      </c>
      <c r="AD437" s="207">
        <v>0</v>
      </c>
      <c r="AE437" s="207">
        <v>0</v>
      </c>
      <c r="AF437" s="207">
        <v>0</v>
      </c>
      <c r="AG437" s="207">
        <v>0</v>
      </c>
      <c r="AH437" s="207">
        <v>1.7118926732940201E-2</v>
      </c>
      <c r="AI437" s="210">
        <f t="shared" si="177"/>
        <v>16.441030909037043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1.8634297673189888</v>
      </c>
      <c r="C438" s="160">
        <v>0</v>
      </c>
      <c r="D438" s="160">
        <v>0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1.8634297673189888</v>
      </c>
      <c r="J438" s="149"/>
      <c r="K438" s="163" t="s">
        <v>21</v>
      </c>
      <c r="L438" s="164">
        <v>1.8634297673189888</v>
      </c>
      <c r="M438" s="164">
        <v>0</v>
      </c>
      <c r="N438" s="164">
        <v>0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1.8634297673189888</v>
      </c>
      <c r="U438" s="211" t="s">
        <v>61</v>
      </c>
      <c r="V438" s="212">
        <v>1.8634297673189888</v>
      </c>
      <c r="W438" s="212">
        <v>0</v>
      </c>
      <c r="X438" s="212">
        <v>0</v>
      </c>
      <c r="Y438" s="212">
        <v>0</v>
      </c>
      <c r="Z438" s="212">
        <v>0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1.8634297673189888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1.2231523963142902E-5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1.2231523963142902E-5</v>
      </c>
      <c r="J439" s="149"/>
      <c r="K439" s="171" t="s">
        <v>64</v>
      </c>
      <c r="L439" s="156">
        <v>1.2231523963142902E-5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1.2231523963142902E-5</v>
      </c>
      <c r="U439" s="216" t="s">
        <v>62</v>
      </c>
      <c r="V439" s="207">
        <v>1.2231523963142902E-5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1.2231523963142902E-5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1.2231523963142902E-5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1.2231523963142902E-5</v>
      </c>
      <c r="J440" s="149"/>
      <c r="K440" s="176" t="s">
        <v>23</v>
      </c>
      <c r="L440" s="177">
        <v>1.2231523963142902E-5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1.2231523963142902E-5</v>
      </c>
      <c r="U440" s="217" t="s">
        <v>65</v>
      </c>
      <c r="V440" s="218">
        <v>1.2231523963142902E-5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1.2231523963142902E-5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139.53372431778013</v>
      </c>
      <c r="C444" s="195">
        <f t="shared" ref="C444:I444" si="179">SUM(C423:C439)</f>
        <v>38.218527876636109</v>
      </c>
      <c r="D444" s="195">
        <f t="shared" si="179"/>
        <v>134.35055901261882</v>
      </c>
      <c r="E444" s="195">
        <f t="shared" si="179"/>
        <v>285.13089165742389</v>
      </c>
      <c r="F444" s="195">
        <f t="shared" si="179"/>
        <v>0</v>
      </c>
      <c r="G444" s="195">
        <f t="shared" si="179"/>
        <v>31.352354828066989</v>
      </c>
      <c r="H444" s="197">
        <f t="shared" si="179"/>
        <v>0</v>
      </c>
      <c r="I444" s="154">
        <f t="shared" si="179"/>
        <v>628.58605769252586</v>
      </c>
      <c r="J444" s="149"/>
      <c r="K444" s="196" t="s">
        <v>26</v>
      </c>
      <c r="L444" s="195">
        <f>SUM(L423:L439)</f>
        <v>139.53372431778013</v>
      </c>
      <c r="M444" s="195">
        <f t="shared" ref="M444:S444" si="180">SUM(M423:M439)</f>
        <v>38.218527876636109</v>
      </c>
      <c r="N444" s="195">
        <f t="shared" si="180"/>
        <v>134.35055901261882</v>
      </c>
      <c r="O444" s="195">
        <f t="shared" si="180"/>
        <v>285.13089165742389</v>
      </c>
      <c r="P444" s="195">
        <f t="shared" si="180"/>
        <v>45.14351708902344</v>
      </c>
      <c r="Q444" s="195">
        <f t="shared" si="180"/>
        <v>31.352354828066989</v>
      </c>
      <c r="R444" s="197">
        <f t="shared" si="180"/>
        <v>0</v>
      </c>
      <c r="S444" s="198">
        <f t="shared" si="180"/>
        <v>673.72957478154933</v>
      </c>
      <c r="T444" s="141" t="str">
        <f>IF(ABS(S444-AI444)&gt;0.01,S444-AI444,"")</f>
        <v/>
      </c>
      <c r="U444" s="224" t="s">
        <v>63</v>
      </c>
      <c r="V444" s="225">
        <f>SUM(V423:V439)</f>
        <v>118.98047961958127</v>
      </c>
      <c r="W444" s="225">
        <f t="shared" ref="W444:AH444" si="181">SUM(W423:W439)</f>
        <v>20.455966557567468</v>
      </c>
      <c r="X444" s="225">
        <f t="shared" si="181"/>
        <v>31.352354828066989</v>
      </c>
      <c r="Y444" s="225">
        <f t="shared" si="181"/>
        <v>38.218527876636109</v>
      </c>
      <c r="Z444" s="225">
        <f t="shared" si="181"/>
        <v>126.76442423072889</v>
      </c>
      <c r="AA444" s="225">
        <f t="shared" si="181"/>
        <v>282.90215798178428</v>
      </c>
      <c r="AB444" s="225">
        <f t="shared" si="181"/>
        <v>45.14351708902344</v>
      </c>
      <c r="AC444" s="225">
        <f t="shared" si="181"/>
        <v>9.9121465981609109</v>
      </c>
      <c r="AD444" s="226">
        <f t="shared" si="181"/>
        <v>9.7278140631400417E-2</v>
      </c>
      <c r="AE444" s="226">
        <f t="shared" si="181"/>
        <v>1.3650485457715756E-2</v>
      </c>
      <c r="AF444" s="226">
        <f t="shared" si="181"/>
        <v>0</v>
      </c>
      <c r="AG444" s="226">
        <f t="shared" si="181"/>
        <v>7.5861347818899167</v>
      </c>
      <c r="AH444" s="226">
        <f t="shared" si="181"/>
        <v>2.2150831901818764</v>
      </c>
      <c r="AI444" s="227">
        <f>SUM(V444:AC444)</f>
        <v>673.72957478154933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0.22198030422436338</v>
      </c>
      <c r="C445" s="78">
        <f t="shared" ref="C445:H445" si="182">IF($I444=0,"-",C444/$I444)</f>
        <v>6.0800788386768168E-2</v>
      </c>
      <c r="D445" s="78">
        <f t="shared" si="182"/>
        <v>0.21373455132906666</v>
      </c>
      <c r="E445" s="78">
        <f t="shared" si="182"/>
        <v>0.45360677057348325</v>
      </c>
      <c r="F445" s="78">
        <f t="shared" si="182"/>
        <v>0</v>
      </c>
      <c r="G445" s="78">
        <f t="shared" si="182"/>
        <v>4.9877585486318654E-2</v>
      </c>
      <c r="H445" s="79">
        <f t="shared" si="182"/>
        <v>0</v>
      </c>
      <c r="I445" s="80">
        <f>SUM(B445:H445)</f>
        <v>1.0000000000000002</v>
      </c>
      <c r="J445" s="141"/>
      <c r="K445" s="55" t="s">
        <v>91</v>
      </c>
      <c r="L445" s="96">
        <f t="shared" ref="L445:R445" si="183">IF($S444=0,"-",L444/$S444)</f>
        <v>0.20710642599150061</v>
      </c>
      <c r="M445" s="96">
        <f t="shared" si="183"/>
        <v>5.6726807471719078E-2</v>
      </c>
      <c r="N445" s="96">
        <f t="shared" si="183"/>
        <v>0.19941318303590985</v>
      </c>
      <c r="O445" s="96">
        <f t="shared" si="183"/>
        <v>0.42321266919279144</v>
      </c>
      <c r="P445" s="96">
        <f t="shared" si="183"/>
        <v>6.7005396198706005E-2</v>
      </c>
      <c r="Q445" s="96">
        <f t="shared" si="183"/>
        <v>4.6535518109373043E-2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0.17659975763741648</v>
      </c>
      <c r="W445" s="128">
        <f t="shared" ref="W445:AH445" si="184">+W444/$AI444</f>
        <v>3.0362280836788453E-2</v>
      </c>
      <c r="X445" s="128">
        <f t="shared" si="184"/>
        <v>4.6535518109373043E-2</v>
      </c>
      <c r="Y445" s="128">
        <f t="shared" si="184"/>
        <v>5.6726807471719078E-2</v>
      </c>
      <c r="Z445" s="128">
        <f t="shared" si="184"/>
        <v>0.18815327243401939</v>
      </c>
      <c r="AA445" s="128">
        <f t="shared" si="184"/>
        <v>0.41990461539930579</v>
      </c>
      <c r="AB445" s="128">
        <f t="shared" si="184"/>
        <v>6.7005396198706005E-2</v>
      </c>
      <c r="AC445" s="128">
        <f t="shared" si="184"/>
        <v>1.4712351912671838E-2</v>
      </c>
      <c r="AD445" s="128">
        <f t="shared" si="184"/>
        <v>1.4438751729570722E-4</v>
      </c>
      <c r="AE445" s="128">
        <f t="shared" si="184"/>
        <v>2.0261075019813107E-5</v>
      </c>
      <c r="AF445" s="128">
        <f t="shared" si="184"/>
        <v>0</v>
      </c>
      <c r="AG445" s="128">
        <f t="shared" si="184"/>
        <v>1.1259910601890457E-2</v>
      </c>
      <c r="AH445" s="128">
        <f t="shared" si="184"/>
        <v>3.2877927184658574E-3</v>
      </c>
      <c r="AI445" s="129">
        <f>SUM(V445:AC445)</f>
        <v>1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6.3063939296226681E-2</v>
      </c>
      <c r="G449" s="381"/>
      <c r="H449" s="383"/>
      <c r="I449" s="154">
        <f>SUM(B449:H449)</f>
        <v>6.3063939296226681E-2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130.85166262573</v>
      </c>
      <c r="G455" s="384"/>
      <c r="H455" s="386"/>
      <c r="I455" s="154">
        <f t="shared" si="185"/>
        <v>130.85166262573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526.41263131055587</v>
      </c>
      <c r="G460" s="384"/>
      <c r="H460" s="386"/>
      <c r="I460" s="162">
        <f t="shared" si="185"/>
        <v>526.41263131055587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8.6355378410034263</v>
      </c>
      <c r="G463" s="384"/>
      <c r="H463" s="386"/>
      <c r="I463" s="154">
        <f t="shared" si="185"/>
        <v>8.6355378410034263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665.96289571658542</v>
      </c>
      <c r="G470" s="195">
        <f t="shared" si="187"/>
        <v>0</v>
      </c>
      <c r="H470" s="197">
        <f t="shared" si="187"/>
        <v>0</v>
      </c>
      <c r="I470" s="154">
        <f t="shared" si="187"/>
        <v>665.96289571658542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15186.798257030754</v>
      </c>
      <c r="G481" s="384"/>
      <c r="H481" s="386"/>
      <c r="I481" s="154">
        <f t="shared" si="191"/>
        <v>15186.798257030754</v>
      </c>
      <c r="J481" s="149"/>
      <c r="K481" s="169" t="s">
        <v>58</v>
      </c>
      <c r="L481" s="384"/>
      <c r="M481" s="385"/>
      <c r="N481" s="385"/>
      <c r="O481" s="386"/>
      <c r="P481" s="156">
        <v>8367.1322031934906</v>
      </c>
      <c r="Q481" s="384"/>
      <c r="R481" s="391"/>
      <c r="S481" s="158">
        <f t="shared" si="192"/>
        <v>8367.1322031934906</v>
      </c>
    </row>
    <row r="482" spans="1:19" ht="15">
      <c r="A482" s="159" t="s">
        <v>12</v>
      </c>
      <c r="B482" s="384"/>
      <c r="C482" s="385"/>
      <c r="D482" s="385"/>
      <c r="E482" s="386"/>
      <c r="F482" s="160">
        <v>3893.2857744838116</v>
      </c>
      <c r="G482" s="384"/>
      <c r="H482" s="386"/>
      <c r="I482" s="162">
        <f t="shared" si="191"/>
        <v>3893.2857744838116</v>
      </c>
      <c r="J482" s="149"/>
      <c r="K482" s="163" t="s">
        <v>12</v>
      </c>
      <c r="L482" s="384"/>
      <c r="M482" s="385"/>
      <c r="N482" s="385"/>
      <c r="O482" s="386"/>
      <c r="P482" s="164">
        <v>1604.5924440149122</v>
      </c>
      <c r="Q482" s="384"/>
      <c r="R482" s="391"/>
      <c r="S482" s="166">
        <f t="shared" si="192"/>
        <v>1604.5924440149122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6.5612329938439267</v>
      </c>
      <c r="G484" s="384"/>
      <c r="H484" s="386"/>
      <c r="I484" s="162">
        <f t="shared" si="191"/>
        <v>6.5612329938439267</v>
      </c>
      <c r="J484" s="149"/>
      <c r="K484" s="163" t="s">
        <v>17</v>
      </c>
      <c r="L484" s="384"/>
      <c r="M484" s="385"/>
      <c r="N484" s="385"/>
      <c r="O484" s="386"/>
      <c r="P484" s="164">
        <v>6.5612329938439267</v>
      </c>
      <c r="Q484" s="384"/>
      <c r="R484" s="391"/>
      <c r="S484" s="166">
        <f t="shared" si="192"/>
        <v>6.5612329938439267</v>
      </c>
    </row>
    <row r="485" spans="1:19" ht="15">
      <c r="A485" s="167" t="s">
        <v>139</v>
      </c>
      <c r="B485" s="384"/>
      <c r="C485" s="385"/>
      <c r="D485" s="385"/>
      <c r="E485" s="386"/>
      <c r="F485" s="156">
        <v>84.893845983779883</v>
      </c>
      <c r="G485" s="384"/>
      <c r="H485" s="386"/>
      <c r="I485" s="154">
        <f t="shared" si="191"/>
        <v>84.893845983779883</v>
      </c>
      <c r="J485" s="149"/>
      <c r="K485" s="169" t="s">
        <v>139</v>
      </c>
      <c r="L485" s="384"/>
      <c r="M485" s="385"/>
      <c r="N485" s="385"/>
      <c r="O485" s="386"/>
      <c r="P485" s="156">
        <v>78.771741444178588</v>
      </c>
      <c r="Q485" s="384"/>
      <c r="R485" s="391"/>
      <c r="S485" s="158">
        <f t="shared" si="192"/>
        <v>78.771741444178588</v>
      </c>
    </row>
    <row r="486" spans="1:19" ht="15">
      <c r="A486" s="159" t="s">
        <v>25</v>
      </c>
      <c r="B486" s="384"/>
      <c r="C486" s="385"/>
      <c r="D486" s="385"/>
      <c r="E486" s="386"/>
      <c r="F486" s="160">
        <v>409.96558043634633</v>
      </c>
      <c r="G486" s="384"/>
      <c r="H486" s="386"/>
      <c r="I486" s="162">
        <f t="shared" si="191"/>
        <v>409.96558043634633</v>
      </c>
      <c r="J486" s="149"/>
      <c r="K486" s="163" t="s">
        <v>25</v>
      </c>
      <c r="L486" s="384"/>
      <c r="M486" s="385"/>
      <c r="N486" s="385"/>
      <c r="O486" s="386"/>
      <c r="P486" s="164">
        <v>-3.2391475027378214E-14</v>
      </c>
      <c r="Q486" s="384"/>
      <c r="R486" s="391"/>
      <c r="S486" s="166">
        <f t="shared" si="192"/>
        <v>-3.2391475027378214E-14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1756.0218149791388</v>
      </c>
      <c r="G489" s="384"/>
      <c r="H489" s="386"/>
      <c r="I489" s="154">
        <f t="shared" si="191"/>
        <v>1756.0218149791388</v>
      </c>
      <c r="J489" s="149"/>
      <c r="K489" s="169" t="s">
        <v>22</v>
      </c>
      <c r="L489" s="384"/>
      <c r="M489" s="385"/>
      <c r="N489" s="385"/>
      <c r="O489" s="386"/>
      <c r="P489" s="156">
        <v>1194.5405184483245</v>
      </c>
      <c r="Q489" s="384"/>
      <c r="R489" s="391"/>
      <c r="S489" s="158">
        <f t="shared" si="192"/>
        <v>1194.5405184483245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21337.526505907677</v>
      </c>
      <c r="G496" s="195">
        <f t="shared" si="193"/>
        <v>0</v>
      </c>
      <c r="H496" s="197">
        <f t="shared" si="193"/>
        <v>0</v>
      </c>
      <c r="I496" s="154">
        <f t="shared" si="193"/>
        <v>21337.526505907677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11251.598140094749</v>
      </c>
      <c r="Q496" s="195">
        <f t="shared" si="194"/>
        <v>0</v>
      </c>
      <c r="R496" s="197">
        <f t="shared" si="194"/>
        <v>0</v>
      </c>
      <c r="S496" s="198">
        <f t="shared" si="194"/>
        <v>11251.598140094749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3.2984143464323177</v>
      </c>
      <c r="G533" s="384"/>
      <c r="H533" s="386"/>
      <c r="I533" s="154">
        <f t="shared" si="203"/>
        <v>3.2984143464323177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0.34322647149195601</v>
      </c>
      <c r="G534" s="384"/>
      <c r="H534" s="386"/>
      <c r="I534" s="162">
        <f t="shared" si="203"/>
        <v>0.34322647149195601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3.6416408179242739</v>
      </c>
      <c r="G548" s="195">
        <f t="shared" si="205"/>
        <v>0</v>
      </c>
      <c r="H548" s="197">
        <f t="shared" si="205"/>
        <v>0</v>
      </c>
      <c r="I548" s="154">
        <f t="shared" si="205"/>
        <v>3.6416408179242739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13.690330392192196</v>
      </c>
      <c r="G560" s="384"/>
      <c r="H560" s="386"/>
      <c r="I560" s="162">
        <f t="shared" si="209"/>
        <v>13.690330392192196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2139.4971500136112</v>
      </c>
      <c r="G561" s="384"/>
      <c r="H561" s="386"/>
      <c r="I561" s="154">
        <f t="shared" si="209"/>
        <v>2139.4971500136112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2153.1874804058034</v>
      </c>
      <c r="G574" s="195">
        <f t="shared" si="211"/>
        <v>0</v>
      </c>
      <c r="H574" s="197">
        <f t="shared" si="211"/>
        <v>0</v>
      </c>
      <c r="I574" s="154">
        <f t="shared" si="211"/>
        <v>2153.1874804058034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6.3063939296226681E-2</v>
      </c>
      <c r="Q579" s="152">
        <v>0</v>
      </c>
      <c r="R579" s="204">
        <v>0</v>
      </c>
      <c r="S579" s="205">
        <f>SUM(L579:R579)</f>
        <v>6.3063939296226681E-2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43.492934642684169</v>
      </c>
      <c r="C583" s="156">
        <v>5.2680729668569892</v>
      </c>
      <c r="D583" s="156">
        <v>1.1359120093910122</v>
      </c>
      <c r="E583" s="156">
        <v>2.5334063190262297</v>
      </c>
      <c r="F583" s="375"/>
      <c r="G583" s="156">
        <v>0</v>
      </c>
      <c r="H583" s="168">
        <v>0</v>
      </c>
      <c r="I583" s="154">
        <f t="shared" si="215"/>
        <v>52.430325937958401</v>
      </c>
      <c r="J583" s="149"/>
      <c r="K583" s="169" t="s">
        <v>16</v>
      </c>
      <c r="L583" s="156">
        <v>43.492934642684169</v>
      </c>
      <c r="M583" s="156">
        <v>5.2680729668569892</v>
      </c>
      <c r="N583" s="156">
        <v>1.1359120093910122</v>
      </c>
      <c r="O583" s="156">
        <v>2.5334063190262297</v>
      </c>
      <c r="P583" s="156">
        <v>0</v>
      </c>
      <c r="Q583" s="156">
        <v>0</v>
      </c>
      <c r="R583" s="157">
        <v>0</v>
      </c>
      <c r="S583" s="158">
        <f t="shared" si="216"/>
        <v>52.430325937958401</v>
      </c>
    </row>
    <row r="584" spans="1:19" ht="15">
      <c r="A584" s="159" t="s">
        <v>15</v>
      </c>
      <c r="B584" s="160">
        <v>446.51065872493848</v>
      </c>
      <c r="C584" s="160">
        <v>6.7761765085862544</v>
      </c>
      <c r="D584" s="160">
        <v>8.0121344854853049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461.29896971901007</v>
      </c>
      <c r="J584" s="149"/>
      <c r="K584" s="163" t="s">
        <v>15</v>
      </c>
      <c r="L584" s="164">
        <v>446.51065872493848</v>
      </c>
      <c r="M584" s="164">
        <v>6.7761765085862544</v>
      </c>
      <c r="N584" s="164">
        <v>8.0121344854853049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461.29896971901007</v>
      </c>
    </row>
    <row r="585" spans="1:19" ht="15">
      <c r="A585" s="167" t="s">
        <v>58</v>
      </c>
      <c r="B585" s="156">
        <v>0</v>
      </c>
      <c r="C585" s="156">
        <v>0</v>
      </c>
      <c r="D585" s="156">
        <v>0.29361268774243054</v>
      </c>
      <c r="E585" s="156">
        <v>136.96581329098888</v>
      </c>
      <c r="F585" s="375"/>
      <c r="G585" s="156">
        <v>0</v>
      </c>
      <c r="H585" s="168">
        <v>0</v>
      </c>
      <c r="I585" s="154">
        <f t="shared" si="215"/>
        <v>137.25942597873131</v>
      </c>
      <c r="J585" s="149"/>
      <c r="K585" s="169" t="s">
        <v>58</v>
      </c>
      <c r="L585" s="156">
        <v>0</v>
      </c>
      <c r="M585" s="156">
        <v>0</v>
      </c>
      <c r="N585" s="156">
        <v>0.29361268774243054</v>
      </c>
      <c r="O585" s="156">
        <v>136.96581329098888</v>
      </c>
      <c r="P585" s="156">
        <v>1126.1552732372888</v>
      </c>
      <c r="Q585" s="156">
        <v>0</v>
      </c>
      <c r="R585" s="157">
        <v>0</v>
      </c>
      <c r="S585" s="158">
        <f t="shared" si="216"/>
        <v>1263.4146992160202</v>
      </c>
    </row>
    <row r="586" spans="1:19" ht="15">
      <c r="A586" s="159" t="s">
        <v>12</v>
      </c>
      <c r="B586" s="160">
        <v>0</v>
      </c>
      <c r="C586" s="160">
        <v>0</v>
      </c>
      <c r="D586" s="160">
        <v>0.14616016797163928</v>
      </c>
      <c r="E586" s="160">
        <v>4.2733592320296916</v>
      </c>
      <c r="F586" s="375"/>
      <c r="G586" s="160">
        <v>0</v>
      </c>
      <c r="H586" s="161">
        <v>0</v>
      </c>
      <c r="I586" s="162">
        <f t="shared" si="215"/>
        <v>4.4195194000013309</v>
      </c>
      <c r="J586" s="149"/>
      <c r="K586" s="163" t="s">
        <v>12</v>
      </c>
      <c r="L586" s="164">
        <v>0</v>
      </c>
      <c r="M586" s="164">
        <v>0</v>
      </c>
      <c r="N586" s="164">
        <v>0.14616016797163928</v>
      </c>
      <c r="O586" s="164">
        <v>4.2733592320296916</v>
      </c>
      <c r="P586" s="164">
        <v>16.476690513936962</v>
      </c>
      <c r="Q586" s="164">
        <v>0</v>
      </c>
      <c r="R586" s="165">
        <v>0</v>
      </c>
      <c r="S586" s="166">
        <f t="shared" si="216"/>
        <v>20.896209913938293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2139.4971500136112</v>
      </c>
      <c r="Q587" s="156">
        <v>0</v>
      </c>
      <c r="R587" s="157">
        <v>0</v>
      </c>
      <c r="S587" s="158">
        <f t="shared" si="216"/>
        <v>2139.4971500136112</v>
      </c>
    </row>
    <row r="588" spans="1:19" ht="15">
      <c r="A588" s="159" t="s">
        <v>17</v>
      </c>
      <c r="B588" s="160">
        <v>8.4283270741313494</v>
      </c>
      <c r="C588" s="160">
        <v>4.5667159949548959E-2</v>
      </c>
      <c r="D588" s="160">
        <v>1.0696930147383721</v>
      </c>
      <c r="E588" s="160">
        <v>0.1458176864228185</v>
      </c>
      <c r="F588" s="375"/>
      <c r="G588" s="160">
        <v>0</v>
      </c>
      <c r="H588" s="161">
        <v>0</v>
      </c>
      <c r="I588" s="162">
        <f t="shared" si="215"/>
        <v>9.6895049352420877</v>
      </c>
      <c r="J588" s="149"/>
      <c r="K588" s="163" t="s">
        <v>17</v>
      </c>
      <c r="L588" s="164">
        <v>8.4283270741313494</v>
      </c>
      <c r="M588" s="164">
        <v>4.5667159949548959E-2</v>
      </c>
      <c r="N588" s="164">
        <v>1.0696930147383721</v>
      </c>
      <c r="O588" s="164">
        <v>0.1458176864228185</v>
      </c>
      <c r="P588" s="164">
        <v>0</v>
      </c>
      <c r="Q588" s="164">
        <v>0</v>
      </c>
      <c r="R588" s="165">
        <v>0</v>
      </c>
      <c r="S588" s="166">
        <f t="shared" si="216"/>
        <v>9.6895049352420877</v>
      </c>
    </row>
    <row r="589" spans="1:19" ht="15">
      <c r="A589" s="167" t="s">
        <v>139</v>
      </c>
      <c r="B589" s="156">
        <v>521.66453788206468</v>
      </c>
      <c r="C589" s="156">
        <v>82.207436637766293</v>
      </c>
      <c r="D589" s="156">
        <v>16.033014791203207</v>
      </c>
      <c r="E589" s="156">
        <v>12.624707325852862</v>
      </c>
      <c r="F589" s="375"/>
      <c r="G589" s="156">
        <v>0</v>
      </c>
      <c r="H589" s="168">
        <v>0</v>
      </c>
      <c r="I589" s="154">
        <f t="shared" si="215"/>
        <v>632.52969663688702</v>
      </c>
      <c r="J589" s="149"/>
      <c r="K589" s="169" t="s">
        <v>139</v>
      </c>
      <c r="L589" s="156">
        <v>521.66453788206468</v>
      </c>
      <c r="M589" s="156">
        <v>82.207436637766293</v>
      </c>
      <c r="N589" s="156">
        <v>16.033014791203207</v>
      </c>
      <c r="O589" s="156">
        <v>12.624707325852862</v>
      </c>
      <c r="P589" s="156">
        <v>0</v>
      </c>
      <c r="Q589" s="156">
        <v>0</v>
      </c>
      <c r="R589" s="157">
        <v>0</v>
      </c>
      <c r="S589" s="158">
        <f t="shared" si="216"/>
        <v>632.52969663688702</v>
      </c>
    </row>
    <row r="590" spans="1:19" ht="15">
      <c r="A590" s="159" t="s">
        <v>25</v>
      </c>
      <c r="B590" s="160">
        <v>423.22227582628335</v>
      </c>
      <c r="C590" s="160">
        <v>0</v>
      </c>
      <c r="D590" s="160">
        <v>933.42924584537286</v>
      </c>
      <c r="E590" s="160">
        <v>205.69365504092752</v>
      </c>
      <c r="F590" s="375"/>
      <c r="G590" s="160">
        <v>639.50480524887269</v>
      </c>
      <c r="H590" s="161">
        <v>0.16648423517520802</v>
      </c>
      <c r="I590" s="162">
        <f t="shared" si="215"/>
        <v>2202.0164661966314</v>
      </c>
      <c r="J590" s="149"/>
      <c r="K590" s="163" t="s">
        <v>25</v>
      </c>
      <c r="L590" s="164">
        <v>423.22227582628335</v>
      </c>
      <c r="M590" s="164">
        <v>0</v>
      </c>
      <c r="N590" s="164">
        <v>933.42924584537286</v>
      </c>
      <c r="O590" s="164">
        <v>205.69365504092752</v>
      </c>
      <c r="P590" s="164">
        <v>920.00843685064081</v>
      </c>
      <c r="Q590" s="164">
        <v>639.50480524887269</v>
      </c>
      <c r="R590" s="165">
        <v>0.16648423517520802</v>
      </c>
      <c r="S590" s="166">
        <f t="shared" si="216"/>
        <v>3122.0249030472723</v>
      </c>
    </row>
    <row r="591" spans="1:19" ht="15">
      <c r="A591" s="167" t="s">
        <v>24</v>
      </c>
      <c r="B591" s="156">
        <v>1824.8776749465521</v>
      </c>
      <c r="C591" s="156">
        <v>11.569398802073385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1836.4470737486256</v>
      </c>
      <c r="J591" s="149"/>
      <c r="K591" s="169" t="s">
        <v>24</v>
      </c>
      <c r="L591" s="156">
        <v>1824.8776749465521</v>
      </c>
      <c r="M591" s="156">
        <v>11.569398802073385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1836.4470737486256</v>
      </c>
    </row>
    <row r="592" spans="1:19" ht="15">
      <c r="A592" s="159" t="s">
        <v>60</v>
      </c>
      <c r="B592" s="160">
        <v>4.6146125893397238</v>
      </c>
      <c r="C592" s="160">
        <v>0</v>
      </c>
      <c r="D592" s="160">
        <v>0.82034222795241984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5.4349548172921436</v>
      </c>
      <c r="J592" s="149"/>
      <c r="K592" s="163" t="s">
        <v>60</v>
      </c>
      <c r="L592" s="164">
        <v>4.6146125893397238</v>
      </c>
      <c r="M592" s="164">
        <v>0</v>
      </c>
      <c r="N592" s="164">
        <v>0.82034222795241984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5.4349548172921436</v>
      </c>
    </row>
    <row r="593" spans="1:85" ht="15">
      <c r="A593" s="167" t="s">
        <v>22</v>
      </c>
      <c r="B593" s="156">
        <v>364.44259079486045</v>
      </c>
      <c r="C593" s="156">
        <v>0</v>
      </c>
      <c r="D593" s="156">
        <v>22.478534070290255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386.92112486515072</v>
      </c>
      <c r="J593" s="149"/>
      <c r="K593" s="169" t="s">
        <v>22</v>
      </c>
      <c r="L593" s="156">
        <v>364.44259079486045</v>
      </c>
      <c r="M593" s="156">
        <v>0</v>
      </c>
      <c r="N593" s="156">
        <v>22.478534070290255</v>
      </c>
      <c r="O593" s="156">
        <v>0</v>
      </c>
      <c r="P593" s="156">
        <v>74.420579268382326</v>
      </c>
      <c r="Q593" s="156">
        <v>0</v>
      </c>
      <c r="R593" s="157">
        <v>0</v>
      </c>
      <c r="S593" s="158">
        <f t="shared" si="216"/>
        <v>461.34170413353303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459.71795233965872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459.71795233965872</v>
      </c>
      <c r="J595" s="149"/>
      <c r="K595" s="171" t="s">
        <v>64</v>
      </c>
      <c r="L595" s="156">
        <v>459.71795233965872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459.71795233965872</v>
      </c>
    </row>
    <row r="596" spans="1:85">
      <c r="A596" s="172" t="s">
        <v>23</v>
      </c>
      <c r="B596" s="173">
        <v>459.71795233965872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459.71795233965872</v>
      </c>
      <c r="J596" s="149"/>
      <c r="K596" s="176" t="s">
        <v>23</v>
      </c>
      <c r="L596" s="177">
        <v>459.71795233965872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459.71795233965872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4096.9715648205129</v>
      </c>
      <c r="C600" s="195">
        <f t="shared" ref="C600:I600" si="217">SUM(C579:C595)</f>
        <v>105.86675207523247</v>
      </c>
      <c r="D600" s="195">
        <f t="shared" si="217"/>
        <v>983.41864930014754</v>
      </c>
      <c r="E600" s="195">
        <f t="shared" si="217"/>
        <v>362.23675889524799</v>
      </c>
      <c r="F600" s="195">
        <f t="shared" si="217"/>
        <v>0</v>
      </c>
      <c r="G600" s="195">
        <f t="shared" si="217"/>
        <v>639.50480524887269</v>
      </c>
      <c r="H600" s="197">
        <f t="shared" si="217"/>
        <v>0.16648423517520802</v>
      </c>
      <c r="I600" s="154">
        <f t="shared" si="217"/>
        <v>6188.1650145751892</v>
      </c>
      <c r="J600" s="149"/>
      <c r="K600" s="196" t="s">
        <v>26</v>
      </c>
      <c r="L600" s="195">
        <f>SUM(L579:L595)</f>
        <v>4096.9715648205129</v>
      </c>
      <c r="M600" s="195">
        <f t="shared" ref="M600:S600" si="218">SUM(M579:M595)</f>
        <v>105.86675207523247</v>
      </c>
      <c r="N600" s="195">
        <f t="shared" si="218"/>
        <v>983.41864930014754</v>
      </c>
      <c r="O600" s="195">
        <f t="shared" si="218"/>
        <v>362.23675889524799</v>
      </c>
      <c r="P600" s="195">
        <f t="shared" si="218"/>
        <v>4276.6211938231563</v>
      </c>
      <c r="Q600" s="195">
        <f t="shared" si="218"/>
        <v>639.50480524887269</v>
      </c>
      <c r="R600" s="197">
        <f t="shared" si="218"/>
        <v>0.16648423517520802</v>
      </c>
      <c r="S600" s="198">
        <f t="shared" si="218"/>
        <v>10464.786208398345</v>
      </c>
    </row>
    <row r="601" spans="1:85" s="26" customFormat="1" ht="15" thickBot="1">
      <c r="A601" s="45" t="s">
        <v>91</v>
      </c>
      <c r="B601" s="78">
        <f>IF($I600=0,"-",B600/$I600)</f>
        <v>0.66206566165749958</v>
      </c>
      <c r="C601" s="78">
        <f t="shared" ref="C601:H601" si="219">IF($I600=0,"-",C600/$I600)</f>
        <v>1.7107939401402681E-2</v>
      </c>
      <c r="D601" s="78">
        <f t="shared" si="219"/>
        <v>0.15891926717918303</v>
      </c>
      <c r="E601" s="78">
        <f t="shared" si="219"/>
        <v>5.8537023179255854E-2</v>
      </c>
      <c r="F601" s="78">
        <f t="shared" si="219"/>
        <v>0</v>
      </c>
      <c r="G601" s="78">
        <f t="shared" si="219"/>
        <v>0.10334320493112674</v>
      </c>
      <c r="H601" s="79">
        <f t="shared" si="219"/>
        <v>2.6903651532091051E-5</v>
      </c>
      <c r="I601" s="80">
        <f>SUM(B601:H601)</f>
        <v>1</v>
      </c>
      <c r="K601" s="55" t="s">
        <v>91</v>
      </c>
      <c r="L601" s="96">
        <f t="shared" ref="L601:R601" si="220">IF($S600=0,"-",L600/$S600)</f>
        <v>0.39150074193895662</v>
      </c>
      <c r="M601" s="96">
        <f t="shared" si="220"/>
        <v>1.0116475383918576E-2</v>
      </c>
      <c r="N601" s="96">
        <f t="shared" si="220"/>
        <v>9.3974079328149177E-2</v>
      </c>
      <c r="O601" s="96">
        <f t="shared" si="220"/>
        <v>3.4614826493496897E-2</v>
      </c>
      <c r="P601" s="96">
        <f t="shared" si="220"/>
        <v>0.40866780349425802</v>
      </c>
      <c r="Q601" s="96">
        <f t="shared" si="220"/>
        <v>6.1110164365866207E-2</v>
      </c>
      <c r="R601" s="97">
        <f t="shared" si="220"/>
        <v>1.5908995354496471E-5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2.6391335319371603</v>
      </c>
      <c r="C605" s="152">
        <v>0</v>
      </c>
      <c r="D605" s="152">
        <v>0.99062416612391524</v>
      </c>
      <c r="E605" s="152">
        <v>0</v>
      </c>
      <c r="F605" s="374"/>
      <c r="G605" s="152">
        <v>0</v>
      </c>
      <c r="H605" s="153">
        <v>0</v>
      </c>
      <c r="I605" s="154">
        <f>SUM(B605:H605)</f>
        <v>3.6297576980610753</v>
      </c>
      <c r="J605" s="149"/>
      <c r="K605" s="203" t="s">
        <v>7</v>
      </c>
      <c r="L605" s="152">
        <v>2.6391335319371603</v>
      </c>
      <c r="M605" s="152">
        <v>0</v>
      </c>
      <c r="N605" s="152">
        <v>0.99062416612391524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3.6297576980610753</v>
      </c>
      <c r="U605" s="104" t="s">
        <v>7</v>
      </c>
      <c r="V605" s="207">
        <v>2.6391335319371603</v>
      </c>
      <c r="W605" s="207">
        <v>0.99062416612391524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3.6297576980610753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43.156013996234194</v>
      </c>
      <c r="C606" s="160">
        <v>0</v>
      </c>
      <c r="D606" s="160">
        <v>1.8199518874150793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44.975965883649273</v>
      </c>
      <c r="J606" s="149"/>
      <c r="K606" s="163" t="s">
        <v>8</v>
      </c>
      <c r="L606" s="164">
        <v>43.156013996234194</v>
      </c>
      <c r="M606" s="164">
        <v>0</v>
      </c>
      <c r="N606" s="164">
        <v>1.8199518874150793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44.975965883649273</v>
      </c>
      <c r="U606" s="109" t="s">
        <v>8</v>
      </c>
      <c r="V606" s="212">
        <v>43.156013996234194</v>
      </c>
      <c r="W606" s="212">
        <v>1.6335568523444564</v>
      </c>
      <c r="X606" s="212">
        <v>0.18639503507062291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44.975965883649273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1.4204281309645772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1.4204281309645772</v>
      </c>
      <c r="J607" s="149"/>
      <c r="K607" s="169" t="s">
        <v>10</v>
      </c>
      <c r="L607" s="156">
        <v>1.4204281309645772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1.4204281309645772</v>
      </c>
      <c r="U607" s="276" t="s">
        <v>10</v>
      </c>
      <c r="V607" s="207">
        <v>1.4204281309645772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1.4204281309645772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0</v>
      </c>
      <c r="U609" s="276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0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3106.7424902470052</v>
      </c>
      <c r="C610" s="160">
        <v>0</v>
      </c>
      <c r="D610" s="160">
        <v>377.34794287490075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3484.0904331219058</v>
      </c>
      <c r="J610" s="149"/>
      <c r="K610" s="163" t="s">
        <v>15</v>
      </c>
      <c r="L610" s="164">
        <v>3106.7424902470052</v>
      </c>
      <c r="M610" s="164">
        <v>0</v>
      </c>
      <c r="N610" s="164">
        <v>377.34794287490075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3484.0904331219058</v>
      </c>
      <c r="U610" s="109" t="s">
        <v>15</v>
      </c>
      <c r="V610" s="212">
        <v>3106.7424902470052</v>
      </c>
      <c r="W610" s="212">
        <v>377.34794287490075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3484.0904331219058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4893.6386562351827</v>
      </c>
      <c r="Q611" s="156">
        <v>0</v>
      </c>
      <c r="R611" s="157">
        <v>0</v>
      </c>
      <c r="S611" s="158">
        <f t="shared" si="222"/>
        <v>4893.6386562351827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4893.6386562351827</v>
      </c>
      <c r="AF611" s="210">
        <f t="shared" si="224"/>
        <v>4893.6386562351827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2269.8650200684974</v>
      </c>
      <c r="Q612" s="164">
        <v>0</v>
      </c>
      <c r="R612" s="165">
        <v>0</v>
      </c>
      <c r="S612" s="166">
        <f t="shared" si="222"/>
        <v>2269.8650200684974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2269.8650200684974</v>
      </c>
      <c r="AF612" s="214">
        <f t="shared" si="224"/>
        <v>2269.8650200684974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27.923605219508531</v>
      </c>
      <c r="C614" s="160">
        <v>0</v>
      </c>
      <c r="D614" s="160">
        <v>4.9461458927415078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32.869751112250036</v>
      </c>
      <c r="J614" s="149"/>
      <c r="K614" s="163" t="s">
        <v>17</v>
      </c>
      <c r="L614" s="164">
        <v>27.923605219508531</v>
      </c>
      <c r="M614" s="164">
        <v>0</v>
      </c>
      <c r="N614" s="164">
        <v>4.9461458927415078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32.869751112250036</v>
      </c>
      <c r="U614" s="109" t="s">
        <v>17</v>
      </c>
      <c r="V614" s="212">
        <v>27.923605219508531</v>
      </c>
      <c r="W614" s="212">
        <v>4.5098183357896993</v>
      </c>
      <c r="X614" s="212">
        <v>0.43632755695180842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32.869751112250043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1921.4096065995532</v>
      </c>
      <c r="C615" s="156">
        <v>0</v>
      </c>
      <c r="D615" s="156">
        <v>254.33633964436262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2175.7459462439156</v>
      </c>
      <c r="J615" s="149"/>
      <c r="K615" s="169" t="s">
        <v>139</v>
      </c>
      <c r="L615" s="156">
        <v>1921.4096065995532</v>
      </c>
      <c r="M615" s="156">
        <v>0</v>
      </c>
      <c r="N615" s="156">
        <v>254.33633964436262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2175.7459462439156</v>
      </c>
      <c r="U615" s="113" t="s">
        <v>139</v>
      </c>
      <c r="V615" s="207">
        <v>1921.4096065995532</v>
      </c>
      <c r="W615" s="207">
        <v>252.04586114245092</v>
      </c>
      <c r="X615" s="207">
        <v>2.2904785019116947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2175.745946243916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1035.951871244416</v>
      </c>
      <c r="C616" s="160">
        <v>0</v>
      </c>
      <c r="D616" s="160">
        <v>1142.6170662770016</v>
      </c>
      <c r="E616" s="160">
        <v>1597.2165483490332</v>
      </c>
      <c r="F616" s="375"/>
      <c r="G616" s="160">
        <v>667.62582732810597</v>
      </c>
      <c r="H616" s="161">
        <v>0</v>
      </c>
      <c r="I616" s="162">
        <f t="shared" si="221"/>
        <v>4443.4113131985578</v>
      </c>
      <c r="J616" s="149"/>
      <c r="K616" s="163" t="s">
        <v>25</v>
      </c>
      <c r="L616" s="164">
        <v>1035.951871244416</v>
      </c>
      <c r="M616" s="164">
        <v>0</v>
      </c>
      <c r="N616" s="164">
        <v>1142.6170662770016</v>
      </c>
      <c r="O616" s="164">
        <v>1597.2165483490332</v>
      </c>
      <c r="P616" s="164">
        <v>0</v>
      </c>
      <c r="Q616" s="164">
        <v>667.62582732810597</v>
      </c>
      <c r="R616" s="165">
        <v>0</v>
      </c>
      <c r="S616" s="166">
        <f t="shared" si="222"/>
        <v>4443.4113131985578</v>
      </c>
      <c r="U616" s="109" t="s">
        <v>25</v>
      </c>
      <c r="V616" s="212">
        <v>1035.951871244416</v>
      </c>
      <c r="W616" s="212">
        <v>733.82239182604133</v>
      </c>
      <c r="X616" s="212">
        <v>408.79467445096037</v>
      </c>
      <c r="Y616" s="212">
        <v>452.38252108174754</v>
      </c>
      <c r="Z616" s="212">
        <v>521.55943906764139</v>
      </c>
      <c r="AA616" s="212">
        <v>142.89965118037247</v>
      </c>
      <c r="AB616" s="212">
        <v>384.11455861769167</v>
      </c>
      <c r="AC616" s="212">
        <v>283.51126871041424</v>
      </c>
      <c r="AD616" s="212">
        <v>480.37493701927173</v>
      </c>
      <c r="AE616" s="212">
        <f t="shared" si="223"/>
        <v>0</v>
      </c>
      <c r="AF616" s="214">
        <f t="shared" si="224"/>
        <v>4443.4113131985569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2180.3259607505443</v>
      </c>
      <c r="C617" s="156">
        <v>0</v>
      </c>
      <c r="D617" s="156">
        <v>362.30758032716426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2542.6335410777083</v>
      </c>
      <c r="J617" s="149"/>
      <c r="K617" s="169" t="s">
        <v>24</v>
      </c>
      <c r="L617" s="156">
        <v>2180.3259607505443</v>
      </c>
      <c r="M617" s="156">
        <v>0</v>
      </c>
      <c r="N617" s="156">
        <v>362.30758032716426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2542.6335410777083</v>
      </c>
      <c r="U617" s="278" t="s">
        <v>24</v>
      </c>
      <c r="V617" s="207">
        <v>2180.3259607505443</v>
      </c>
      <c r="W617" s="207">
        <v>362.30758032716426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2542.6335410777083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3525.0190290937016</v>
      </c>
      <c r="C618" s="160">
        <v>0</v>
      </c>
      <c r="D618" s="160">
        <v>283.54139229954575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3808.5604213932475</v>
      </c>
      <c r="J618" s="149"/>
      <c r="K618" s="163" t="s">
        <v>60</v>
      </c>
      <c r="L618" s="164">
        <v>3525.0190290937016</v>
      </c>
      <c r="M618" s="164">
        <v>0</v>
      </c>
      <c r="N618" s="164">
        <v>283.54139229954575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3808.5604213932475</v>
      </c>
      <c r="U618" s="109" t="s">
        <v>60</v>
      </c>
      <c r="V618" s="212">
        <v>3525.0190290937016</v>
      </c>
      <c r="W618" s="212">
        <v>259.45333737975426</v>
      </c>
      <c r="X618" s="212">
        <v>24.088054919791471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3808.5604213932475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673.06268358163538</v>
      </c>
      <c r="C619" s="156">
        <v>0</v>
      </c>
      <c r="D619" s="156">
        <v>217.49329494518727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890.55597852682263</v>
      </c>
      <c r="J619" s="149"/>
      <c r="K619" s="169" t="s">
        <v>22</v>
      </c>
      <c r="L619" s="156">
        <v>673.06268358163538</v>
      </c>
      <c r="M619" s="156">
        <v>0</v>
      </c>
      <c r="N619" s="156">
        <v>217.49329494518727</v>
      </c>
      <c r="O619" s="156">
        <v>0</v>
      </c>
      <c r="P619" s="156">
        <v>410.84682918531223</v>
      </c>
      <c r="Q619" s="156">
        <v>0</v>
      </c>
      <c r="R619" s="157">
        <v>0</v>
      </c>
      <c r="S619" s="158">
        <f t="shared" si="222"/>
        <v>1301.4028077121347</v>
      </c>
      <c r="U619" s="278" t="s">
        <v>22</v>
      </c>
      <c r="V619" s="207">
        <v>673.06268358163538</v>
      </c>
      <c r="W619" s="207">
        <v>217.2842419292482</v>
      </c>
      <c r="X619" s="207">
        <v>0.20905301593908265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410.84682918531223</v>
      </c>
      <c r="AF619" s="210">
        <f t="shared" si="224"/>
        <v>1301.4028077121347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339.60382322804207</v>
      </c>
      <c r="C621" s="156">
        <v>0</v>
      </c>
      <c r="D621" s="156">
        <v>312.66588185855784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652.26970508659997</v>
      </c>
      <c r="J621" s="149"/>
      <c r="K621" s="171" t="s">
        <v>64</v>
      </c>
      <c r="L621" s="156">
        <v>339.60382322804207</v>
      </c>
      <c r="M621" s="156">
        <v>0</v>
      </c>
      <c r="N621" s="156">
        <v>312.66588185855784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652.26970508659997</v>
      </c>
      <c r="U621" s="279" t="s">
        <v>64</v>
      </c>
      <c r="V621" s="207">
        <v>339.60382322804207</v>
      </c>
      <c r="W621" s="207">
        <v>312.66588185855784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652.26970508659997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339.60382322804207</v>
      </c>
      <c r="C622" s="173">
        <v>0</v>
      </c>
      <c r="D622" s="173">
        <v>312.66588185855784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652.26970508659997</v>
      </c>
      <c r="J622" s="149"/>
      <c r="K622" s="176" t="s">
        <v>23</v>
      </c>
      <c r="L622" s="177">
        <v>339.60382322804207</v>
      </c>
      <c r="M622" s="177">
        <v>0</v>
      </c>
      <c r="N622" s="177">
        <v>312.66588185855784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652.26970508659997</v>
      </c>
      <c r="U622" s="280" t="s">
        <v>134</v>
      </c>
      <c r="V622" s="212">
        <v>339.60382322804207</v>
      </c>
      <c r="W622" s="212">
        <v>312.66588185855784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652.26970508659997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12857.254645623543</v>
      </c>
      <c r="C626" s="195">
        <f t="shared" ref="C626:I626" si="226">SUM(C605:C621)</f>
        <v>0</v>
      </c>
      <c r="D626" s="195">
        <f t="shared" si="226"/>
        <v>2958.0662201730011</v>
      </c>
      <c r="E626" s="195">
        <f t="shared" si="226"/>
        <v>1597.2165483490332</v>
      </c>
      <c r="F626" s="195">
        <f t="shared" si="226"/>
        <v>0</v>
      </c>
      <c r="G626" s="195">
        <f t="shared" si="226"/>
        <v>667.62582732810597</v>
      </c>
      <c r="H626" s="197">
        <f t="shared" si="226"/>
        <v>0</v>
      </c>
      <c r="I626" s="154">
        <f t="shared" si="226"/>
        <v>18080.163241473685</v>
      </c>
      <c r="J626" s="149"/>
      <c r="K626" s="196" t="s">
        <v>26</v>
      </c>
      <c r="L626" s="195">
        <f>SUM(L605:L621)</f>
        <v>12857.254645623543</v>
      </c>
      <c r="M626" s="195">
        <f t="shared" ref="M626:S626" si="227">SUM(M605:M621)</f>
        <v>0</v>
      </c>
      <c r="N626" s="195">
        <f t="shared" si="227"/>
        <v>2958.0662201730011</v>
      </c>
      <c r="O626" s="195">
        <f t="shared" si="227"/>
        <v>1597.2165483490332</v>
      </c>
      <c r="P626" s="195">
        <f t="shared" si="227"/>
        <v>7574.3505054889929</v>
      </c>
      <c r="Q626" s="195">
        <f t="shared" si="227"/>
        <v>667.62582732810597</v>
      </c>
      <c r="R626" s="197">
        <f t="shared" si="227"/>
        <v>0</v>
      </c>
      <c r="S626" s="198">
        <f t="shared" si="227"/>
        <v>25654.513746962675</v>
      </c>
      <c r="U626" s="224" t="s">
        <v>63</v>
      </c>
      <c r="V626" s="225">
        <f>SUM(V605:V621)</f>
        <v>12857.254645623543</v>
      </c>
      <c r="W626" s="225">
        <f t="shared" ref="W626:AE626" si="228">SUM(W605:W621)</f>
        <v>2522.0612366923756</v>
      </c>
      <c r="X626" s="225">
        <f t="shared" si="228"/>
        <v>436.00498348062507</v>
      </c>
      <c r="Y626" s="225">
        <f t="shared" si="228"/>
        <v>452.38252108174754</v>
      </c>
      <c r="Z626" s="225">
        <f t="shared" si="228"/>
        <v>521.55943906764139</v>
      </c>
      <c r="AA626" s="225">
        <f t="shared" si="228"/>
        <v>142.89965118037247</v>
      </c>
      <c r="AB626" s="225">
        <f t="shared" si="228"/>
        <v>384.11455861769167</v>
      </c>
      <c r="AC626" s="225">
        <f t="shared" si="228"/>
        <v>283.51126871041424</v>
      </c>
      <c r="AD626" s="225">
        <f t="shared" si="228"/>
        <v>480.37493701927173</v>
      </c>
      <c r="AE626" s="225">
        <f t="shared" si="228"/>
        <v>7574.3505054889929</v>
      </c>
      <c r="AF626" s="250">
        <f>SUM(AF605:AF621)</f>
        <v>25654.513746962675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0.71112492038404673</v>
      </c>
      <c r="C627" s="78">
        <f t="shared" ref="C627:H627" si="229">IF($I626=0,"-",C626/$I626)</f>
        <v>0</v>
      </c>
      <c r="D627" s="78">
        <f t="shared" si="229"/>
        <v>0.16360838011614623</v>
      </c>
      <c r="E627" s="78">
        <f t="shared" si="229"/>
        <v>8.8340825633986181E-2</v>
      </c>
      <c r="F627" s="78">
        <f t="shared" si="229"/>
        <v>0</v>
      </c>
      <c r="G627" s="78">
        <f t="shared" si="229"/>
        <v>3.6925873865820739E-2</v>
      </c>
      <c r="H627" s="79">
        <f t="shared" si="229"/>
        <v>0</v>
      </c>
      <c r="I627" s="80">
        <f>SUM(B627:H627)</f>
        <v>0.99999999999999978</v>
      </c>
      <c r="K627" s="55" t="s">
        <v>91</v>
      </c>
      <c r="L627" s="96">
        <f t="shared" ref="L627:R627" si="230">IF($S626=0,"-",L626/$S626)</f>
        <v>0.50116929802053867</v>
      </c>
      <c r="M627" s="96">
        <f t="shared" si="230"/>
        <v>0</v>
      </c>
      <c r="N627" s="96">
        <f t="shared" si="230"/>
        <v>0.11530392855421852</v>
      </c>
      <c r="O627" s="96">
        <f t="shared" si="230"/>
        <v>6.2258695062506621E-2</v>
      </c>
      <c r="P627" s="96">
        <f t="shared" si="230"/>
        <v>0.29524436051280628</v>
      </c>
      <c r="Q627" s="96">
        <f t="shared" si="230"/>
        <v>2.6023717849929955E-2</v>
      </c>
      <c r="R627" s="97">
        <f t="shared" si="230"/>
        <v>0</v>
      </c>
      <c r="S627" s="98">
        <f>SUM(L627:R627)</f>
        <v>1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1.0569646913377284E-2</v>
      </c>
      <c r="C631" s="152">
        <v>0</v>
      </c>
      <c r="D631" s="152">
        <v>1.5867065749599622E-2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2.6436712662976904E-2</v>
      </c>
      <c r="J631" s="149"/>
      <c r="K631" s="203" t="s">
        <v>7</v>
      </c>
      <c r="L631" s="152">
        <v>1.0569646913377284E-2</v>
      </c>
      <c r="M631" s="152">
        <v>0</v>
      </c>
      <c r="N631" s="152">
        <v>1.5867065749599622E-2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2.6436712662976904E-2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1.9822119051124099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1.9822119051124099</v>
      </c>
      <c r="J632" s="149"/>
      <c r="K632" s="163" t="s">
        <v>8</v>
      </c>
      <c r="L632" s="164">
        <v>1.9822119051124099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1.9822119051124099</v>
      </c>
    </row>
    <row r="633" spans="1:85" ht="15">
      <c r="A633" s="167" t="s">
        <v>10</v>
      </c>
      <c r="B633" s="156">
        <v>3.2708467528364975E-2</v>
      </c>
      <c r="C633" s="156">
        <v>0</v>
      </c>
      <c r="D633" s="156">
        <v>1.0477979112844697E-4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3.2813247319493422E-2</v>
      </c>
      <c r="J633" s="149"/>
      <c r="K633" s="169" t="s">
        <v>10</v>
      </c>
      <c r="L633" s="156">
        <v>3.2708467528364975E-2</v>
      </c>
      <c r="M633" s="156">
        <v>0</v>
      </c>
      <c r="N633" s="156">
        <v>1.0477979112844697E-4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3.2813247319493422E-2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27.114626116756327</v>
      </c>
      <c r="C635" s="156">
        <v>0.11719111356103962</v>
      </c>
      <c r="D635" s="156">
        <v>2.1848892467157923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29.416706477033156</v>
      </c>
      <c r="J635" s="149"/>
      <c r="K635" s="169" t="s">
        <v>16</v>
      </c>
      <c r="L635" s="156">
        <v>27.114626116756327</v>
      </c>
      <c r="M635" s="156">
        <v>0.11719111356103962</v>
      </c>
      <c r="N635" s="156">
        <v>2.1848892467157923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29.416706477033156</v>
      </c>
    </row>
    <row r="636" spans="1:85" ht="15">
      <c r="A636" s="159" t="s">
        <v>15</v>
      </c>
      <c r="B636" s="160">
        <v>3.2304499604439494</v>
      </c>
      <c r="C636" s="160">
        <v>7.2904169232485619E-2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3.303354129676435</v>
      </c>
      <c r="J636" s="149"/>
      <c r="K636" s="163" t="s">
        <v>15</v>
      </c>
      <c r="L636" s="164">
        <v>3.2304499604439494</v>
      </c>
      <c r="M636" s="164">
        <v>7.2904169232485619E-2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3.303354129676435</v>
      </c>
    </row>
    <row r="637" spans="1:85" ht="15">
      <c r="A637" s="167" t="s">
        <v>58</v>
      </c>
      <c r="B637" s="156">
        <v>0</v>
      </c>
      <c r="C637" s="156">
        <v>0.23860360473505363</v>
      </c>
      <c r="D637" s="156">
        <v>0</v>
      </c>
      <c r="E637" s="156">
        <v>11.580783606600709</v>
      </c>
      <c r="F637" s="156">
        <v>457.35733514928484</v>
      </c>
      <c r="G637" s="156">
        <v>0</v>
      </c>
      <c r="H637" s="168">
        <v>0</v>
      </c>
      <c r="I637" s="154">
        <f t="shared" si="231"/>
        <v>469.1767223606206</v>
      </c>
      <c r="J637" s="149"/>
      <c r="K637" s="169" t="s">
        <v>58</v>
      </c>
      <c r="L637" s="156">
        <v>0</v>
      </c>
      <c r="M637" s="156">
        <v>0.23860360473505363</v>
      </c>
      <c r="N637" s="156">
        <v>0</v>
      </c>
      <c r="O637" s="156">
        <v>11.580783606600709</v>
      </c>
      <c r="P637" s="156">
        <v>457.35733514928484</v>
      </c>
      <c r="Q637" s="156">
        <v>0</v>
      </c>
      <c r="R637" s="157">
        <v>0</v>
      </c>
      <c r="S637" s="158">
        <f t="shared" si="232"/>
        <v>469.1767223606206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16.156493240837822</v>
      </c>
      <c r="F638" s="160">
        <v>0</v>
      </c>
      <c r="G638" s="160">
        <v>0</v>
      </c>
      <c r="H638" s="161">
        <v>0</v>
      </c>
      <c r="I638" s="162">
        <f t="shared" si="231"/>
        <v>16.156493240837822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16.156493240837822</v>
      </c>
      <c r="P638" s="164">
        <v>0</v>
      </c>
      <c r="Q638" s="164">
        <v>0</v>
      </c>
      <c r="R638" s="165">
        <v>0</v>
      </c>
      <c r="S638" s="166">
        <f t="shared" si="232"/>
        <v>16.156493240837822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3.2516549610478749</v>
      </c>
      <c r="C640" s="160">
        <v>0</v>
      </c>
      <c r="D640" s="160">
        <v>1.5742015402956777E-2</v>
      </c>
      <c r="E640" s="160">
        <v>9.5785649393150804E-2</v>
      </c>
      <c r="F640" s="160">
        <v>0</v>
      </c>
      <c r="G640" s="160">
        <v>0</v>
      </c>
      <c r="H640" s="161">
        <v>0</v>
      </c>
      <c r="I640" s="162">
        <f t="shared" si="231"/>
        <v>3.3631826258439821</v>
      </c>
      <c r="J640" s="149"/>
      <c r="K640" s="163" t="s">
        <v>17</v>
      </c>
      <c r="L640" s="164">
        <v>3.2516549610478749</v>
      </c>
      <c r="M640" s="164">
        <v>0</v>
      </c>
      <c r="N640" s="164">
        <v>1.5742015402956777E-2</v>
      </c>
      <c r="O640" s="164">
        <v>9.5785649393150804E-2</v>
      </c>
      <c r="P640" s="164">
        <v>0</v>
      </c>
      <c r="Q640" s="164">
        <v>0</v>
      </c>
      <c r="R640" s="165">
        <v>0</v>
      </c>
      <c r="S640" s="166">
        <f t="shared" si="232"/>
        <v>3.3631826258439821</v>
      </c>
    </row>
    <row r="641" spans="1:70" ht="15">
      <c r="A641" s="167" t="s">
        <v>139</v>
      </c>
      <c r="B641" s="156">
        <v>18.375511457019503</v>
      </c>
      <c r="C641" s="156">
        <v>0</v>
      </c>
      <c r="D641" s="156">
        <v>4.7492673806195187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23.12477883763902</v>
      </c>
      <c r="J641" s="149"/>
      <c r="K641" s="169" t="s">
        <v>139</v>
      </c>
      <c r="L641" s="156">
        <v>18.375511457019503</v>
      </c>
      <c r="M641" s="156">
        <v>0</v>
      </c>
      <c r="N641" s="156">
        <v>4.7492673806195187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23.12477883763902</v>
      </c>
    </row>
    <row r="642" spans="1:70" ht="15">
      <c r="A642" s="159" t="s">
        <v>25</v>
      </c>
      <c r="B642" s="160">
        <v>77.529849885090528</v>
      </c>
      <c r="C642" s="160">
        <v>0.10073635340398933</v>
      </c>
      <c r="D642" s="160">
        <v>1.6036507683344456</v>
      </c>
      <c r="E642" s="160">
        <v>128.83033386436642</v>
      </c>
      <c r="F642" s="160">
        <v>0</v>
      </c>
      <c r="G642" s="160">
        <v>43.444197835833513</v>
      </c>
      <c r="H642" s="161">
        <v>0.60952171230105723</v>
      </c>
      <c r="I642" s="162">
        <f t="shared" si="231"/>
        <v>252.11829041932992</v>
      </c>
      <c r="J642" s="149"/>
      <c r="K642" s="163" t="s">
        <v>25</v>
      </c>
      <c r="L642" s="164">
        <v>77.529849885090528</v>
      </c>
      <c r="M642" s="164">
        <v>0.10073635340398933</v>
      </c>
      <c r="N642" s="164">
        <v>1.6036507683344456</v>
      </c>
      <c r="O642" s="164">
        <v>128.83033386436642</v>
      </c>
      <c r="P642" s="164">
        <v>0</v>
      </c>
      <c r="Q642" s="164">
        <v>43.444197835833513</v>
      </c>
      <c r="R642" s="165">
        <v>0.60952171230105723</v>
      </c>
      <c r="S642" s="166">
        <f t="shared" si="232"/>
        <v>252.11829041932992</v>
      </c>
    </row>
    <row r="643" spans="1:70" ht="15">
      <c r="A643" s="167" t="s">
        <v>24</v>
      </c>
      <c r="B643" s="156">
        <v>35.94303367824056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35.94303367824056</v>
      </c>
      <c r="J643" s="149"/>
      <c r="K643" s="169" t="s">
        <v>24</v>
      </c>
      <c r="L643" s="156">
        <v>35.94303367824056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35.94303367824056</v>
      </c>
    </row>
    <row r="644" spans="1:70" ht="15">
      <c r="A644" s="159" t="s">
        <v>60</v>
      </c>
      <c r="B644" s="160">
        <v>148.68996987941424</v>
      </c>
      <c r="C644" s="160">
        <v>6.7351509860448697</v>
      </c>
      <c r="D644" s="160">
        <v>84.665198433838057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240.09031929929716</v>
      </c>
      <c r="J644" s="149"/>
      <c r="K644" s="163" t="s">
        <v>60</v>
      </c>
      <c r="L644" s="164">
        <v>148.68996987941424</v>
      </c>
      <c r="M644" s="164">
        <v>6.7351509860448697</v>
      </c>
      <c r="N644" s="164">
        <v>84.665198433838057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240.09031929929716</v>
      </c>
    </row>
    <row r="645" spans="1:70" ht="15">
      <c r="A645" s="167" t="s">
        <v>22</v>
      </c>
      <c r="B645" s="156">
        <v>154.48630176823508</v>
      </c>
      <c r="C645" s="156">
        <v>0</v>
      </c>
      <c r="D645" s="156">
        <v>0</v>
      </c>
      <c r="E645" s="156">
        <v>0.92511960354315337</v>
      </c>
      <c r="F645" s="156">
        <v>38.213692000396158</v>
      </c>
      <c r="G645" s="156">
        <v>0</v>
      </c>
      <c r="H645" s="168">
        <v>0</v>
      </c>
      <c r="I645" s="154">
        <f t="shared" si="231"/>
        <v>193.62511337217438</v>
      </c>
      <c r="J645" s="149"/>
      <c r="K645" s="169" t="s">
        <v>22</v>
      </c>
      <c r="L645" s="156">
        <v>154.48630176823508</v>
      </c>
      <c r="M645" s="156">
        <v>0</v>
      </c>
      <c r="N645" s="156">
        <v>0</v>
      </c>
      <c r="O645" s="156">
        <v>0.92511960354315337</v>
      </c>
      <c r="P645" s="156">
        <v>38.213692000396158</v>
      </c>
      <c r="Q645" s="156">
        <v>0</v>
      </c>
      <c r="R645" s="157">
        <v>0</v>
      </c>
      <c r="S645" s="158">
        <f t="shared" si="232"/>
        <v>193.62511337217438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8.8074595494766665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8.8074595494766665</v>
      </c>
      <c r="J647" s="149"/>
      <c r="K647" s="171" t="s">
        <v>64</v>
      </c>
      <c r="L647" s="156">
        <v>8.8074595494766665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8.8074595494766665</v>
      </c>
    </row>
    <row r="648" spans="1:70">
      <c r="A648" s="172" t="s">
        <v>23</v>
      </c>
      <c r="B648" s="173">
        <v>8.8074595494766665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8.8074595494766665</v>
      </c>
      <c r="J648" s="149"/>
      <c r="K648" s="176" t="s">
        <v>23</v>
      </c>
      <c r="L648" s="177">
        <v>8.8074595494766665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8.8074595494766665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479.45434727527891</v>
      </c>
      <c r="C652" s="195">
        <f t="shared" ref="C652:I652" si="233">SUM(C631:C647)</f>
        <v>7.2645862269774382</v>
      </c>
      <c r="D652" s="195">
        <f t="shared" si="233"/>
        <v>93.234719690451499</v>
      </c>
      <c r="E652" s="195">
        <f t="shared" si="233"/>
        <v>157.58851596474125</v>
      </c>
      <c r="F652" s="195">
        <f t="shared" si="233"/>
        <v>495.57102714968102</v>
      </c>
      <c r="G652" s="195">
        <f t="shared" si="233"/>
        <v>43.444197835833513</v>
      </c>
      <c r="H652" s="197">
        <f t="shared" si="233"/>
        <v>0.60952171230105723</v>
      </c>
      <c r="I652" s="154">
        <f t="shared" si="233"/>
        <v>1277.1669158552645</v>
      </c>
      <c r="J652" s="149"/>
      <c r="K652" s="196" t="s">
        <v>26</v>
      </c>
      <c r="L652" s="195">
        <f>SUM(L631:L647)</f>
        <v>479.45434727527891</v>
      </c>
      <c r="M652" s="195">
        <f t="shared" ref="M652:S652" si="234">SUM(M631:M647)</f>
        <v>7.2645862269774382</v>
      </c>
      <c r="N652" s="195">
        <f t="shared" si="234"/>
        <v>93.234719690451499</v>
      </c>
      <c r="O652" s="195">
        <f t="shared" si="234"/>
        <v>157.58851596474125</v>
      </c>
      <c r="P652" s="195">
        <f t="shared" si="234"/>
        <v>495.57102714968102</v>
      </c>
      <c r="Q652" s="195">
        <f t="shared" si="234"/>
        <v>43.444197835833513</v>
      </c>
      <c r="R652" s="197">
        <f t="shared" si="234"/>
        <v>0.60952171230105723</v>
      </c>
      <c r="S652" s="198">
        <f t="shared" si="234"/>
        <v>1277.1669158552645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0.37540460947049248</v>
      </c>
      <c r="C653" s="78">
        <f t="shared" ref="C653:H653" si="235">IF($I652=0,"-",C652/$I652)</f>
        <v>5.6880476128781119E-3</v>
      </c>
      <c r="D653" s="78">
        <f t="shared" si="235"/>
        <v>7.3001201748180394E-2</v>
      </c>
      <c r="E653" s="78">
        <f t="shared" si="235"/>
        <v>0.12338913105904478</v>
      </c>
      <c r="F653" s="78">
        <f t="shared" si="235"/>
        <v>0.38802369603961917</v>
      </c>
      <c r="G653" s="78">
        <f t="shared" si="235"/>
        <v>3.4016068922941664E-2</v>
      </c>
      <c r="H653" s="79">
        <f t="shared" si="235"/>
        <v>4.7724514684354031E-4</v>
      </c>
      <c r="I653" s="80">
        <f>SUM(B653:H653)</f>
        <v>1</v>
      </c>
      <c r="K653" s="55" t="s">
        <v>91</v>
      </c>
      <c r="L653" s="96">
        <f t="shared" ref="L653:R653" si="236">IF($S652=0,"-",L652/$S652)</f>
        <v>0.37540460947049248</v>
      </c>
      <c r="M653" s="96">
        <f t="shared" si="236"/>
        <v>5.6880476128781119E-3</v>
      </c>
      <c r="N653" s="96">
        <f t="shared" si="236"/>
        <v>7.3001201748180394E-2</v>
      </c>
      <c r="O653" s="96">
        <f t="shared" si="236"/>
        <v>0.12338913105904478</v>
      </c>
      <c r="P653" s="96">
        <f t="shared" si="236"/>
        <v>0.38802369603961917</v>
      </c>
      <c r="Q653" s="96">
        <f t="shared" si="236"/>
        <v>3.4016068922941664E-2</v>
      </c>
      <c r="R653" s="97">
        <f t="shared" si="236"/>
        <v>4.7724514684354031E-4</v>
      </c>
      <c r="S653" s="98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T22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143</v>
      </c>
      <c r="B1" s="340"/>
      <c r="C1" s="340"/>
      <c r="D1" s="340"/>
      <c r="E1" s="340"/>
      <c r="F1" s="340"/>
      <c r="G1" s="340"/>
      <c r="H1" s="340"/>
      <c r="I1" s="341"/>
      <c r="K1" s="348" t="s">
        <v>144</v>
      </c>
      <c r="L1" s="349"/>
      <c r="M1" s="349"/>
      <c r="N1" s="349"/>
      <c r="O1" s="349"/>
      <c r="P1" s="349"/>
      <c r="Q1" s="349"/>
      <c r="R1" s="349"/>
      <c r="S1" s="350"/>
      <c r="U1" s="357" t="s">
        <v>145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0.93290530451217879</v>
      </c>
      <c r="C7" s="57">
        <f t="shared" ref="C7:E7" si="0">C33+C85</f>
        <v>0</v>
      </c>
      <c r="D7" s="57">
        <f t="shared" si="0"/>
        <v>5.6702316569171678E-3</v>
      </c>
      <c r="E7" s="57">
        <f t="shared" si="0"/>
        <v>0</v>
      </c>
      <c r="F7" s="152">
        <f>F59+F85</f>
        <v>6.489814544517071E-2</v>
      </c>
      <c r="G7" s="57">
        <f t="shared" ref="G7:H22" si="1">G33+G85</f>
        <v>0</v>
      </c>
      <c r="H7" s="57">
        <f t="shared" si="1"/>
        <v>0</v>
      </c>
      <c r="I7" s="154">
        <f>SUM(B7:H7)</f>
        <v>1.0034736816142666</v>
      </c>
      <c r="J7" s="149"/>
      <c r="K7" s="155" t="s">
        <v>7</v>
      </c>
      <c r="L7" s="57">
        <f>L33+L85</f>
        <v>0.93290530451217879</v>
      </c>
      <c r="M7" s="57">
        <f t="shared" ref="M7:O7" si="2">M33+M85</f>
        <v>0</v>
      </c>
      <c r="N7" s="57">
        <f t="shared" si="2"/>
        <v>5.6702316569171678E-3</v>
      </c>
      <c r="O7" s="57">
        <f t="shared" si="2"/>
        <v>0</v>
      </c>
      <c r="P7" s="63">
        <f>P59+P85+P33</f>
        <v>6.489814544517071E-2</v>
      </c>
      <c r="Q7" s="57">
        <f t="shared" ref="Q7:R22" si="3">Q33+Q85</f>
        <v>0</v>
      </c>
      <c r="R7" s="57">
        <f t="shared" si="3"/>
        <v>0</v>
      </c>
      <c r="S7" s="158">
        <f>SUM(L7:R7)</f>
        <v>1.0034736816142666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45.764259885856092</v>
      </c>
      <c r="C8" s="60">
        <f t="shared" si="4"/>
        <v>0</v>
      </c>
      <c r="D8" s="60">
        <f t="shared" si="4"/>
        <v>338.67113113381998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384.4353910196761</v>
      </c>
      <c r="J8" s="149"/>
      <c r="K8" s="163" t="s">
        <v>8</v>
      </c>
      <c r="L8" s="85">
        <f t="shared" ref="L8:O23" si="7">L34+L86</f>
        <v>45.764259885856092</v>
      </c>
      <c r="M8" s="85">
        <f t="shared" si="7"/>
        <v>0</v>
      </c>
      <c r="N8" s="85">
        <f t="shared" si="7"/>
        <v>338.67113113381998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384.4353910196761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1.5757287165574139</v>
      </c>
      <c r="C9" s="63">
        <f t="shared" si="4"/>
        <v>0</v>
      </c>
      <c r="D9" s="63">
        <f t="shared" si="4"/>
        <v>2.2977724635266319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3.8735011800840455</v>
      </c>
      <c r="J9" s="149"/>
      <c r="K9" s="155" t="s">
        <v>10</v>
      </c>
      <c r="L9" s="63">
        <f t="shared" si="7"/>
        <v>1.5757287165574139</v>
      </c>
      <c r="M9" s="63">
        <f t="shared" si="7"/>
        <v>0</v>
      </c>
      <c r="N9" s="63">
        <f t="shared" si="7"/>
        <v>2.2977724635266319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3.8735011800840455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0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0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0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368.47978329721298</v>
      </c>
      <c r="C11" s="63">
        <f t="shared" si="4"/>
        <v>156.7550274632145</v>
      </c>
      <c r="D11" s="63">
        <f t="shared" si="4"/>
        <v>151.32886939786175</v>
      </c>
      <c r="E11" s="63">
        <f t="shared" si="4"/>
        <v>3.1683529587645607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679.7320331170539</v>
      </c>
      <c r="J11" s="149"/>
      <c r="K11" s="155" t="s">
        <v>16</v>
      </c>
      <c r="L11" s="63">
        <f t="shared" si="7"/>
        <v>368.47978329721298</v>
      </c>
      <c r="M11" s="63">
        <f t="shared" si="7"/>
        <v>156.7550274632145</v>
      </c>
      <c r="N11" s="63">
        <f t="shared" si="7"/>
        <v>151.32886939786175</v>
      </c>
      <c r="O11" s="63">
        <f t="shared" si="7"/>
        <v>3.1683529587645607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679.7320331170539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3700.8651851786803</v>
      </c>
      <c r="C12" s="60">
        <f t="shared" si="4"/>
        <v>13.094542316444304</v>
      </c>
      <c r="D12" s="60">
        <f t="shared" si="4"/>
        <v>413.84558657370644</v>
      </c>
      <c r="E12" s="60">
        <f t="shared" si="4"/>
        <v>0.21901948765889101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4128.0243335564901</v>
      </c>
      <c r="J12" s="149"/>
      <c r="K12" s="163" t="s">
        <v>15</v>
      </c>
      <c r="L12" s="85">
        <f t="shared" si="7"/>
        <v>3700.8651851786803</v>
      </c>
      <c r="M12" s="85">
        <f t="shared" si="7"/>
        <v>13.094542316444304</v>
      </c>
      <c r="N12" s="85">
        <f t="shared" si="7"/>
        <v>413.84558657370644</v>
      </c>
      <c r="O12" s="85">
        <f t="shared" si="7"/>
        <v>0.21901948765889101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4128.0243335564901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0.23771884530680443</v>
      </c>
      <c r="D13" s="63">
        <f t="shared" si="4"/>
        <v>3.9090269916374654</v>
      </c>
      <c r="E13" s="63">
        <f t="shared" si="4"/>
        <v>584.15058554706775</v>
      </c>
      <c r="F13" s="156">
        <f t="shared" si="5"/>
        <v>15453.77434319321</v>
      </c>
      <c r="G13" s="63">
        <f t="shared" si="1"/>
        <v>0</v>
      </c>
      <c r="H13" s="63">
        <f t="shared" si="1"/>
        <v>0</v>
      </c>
      <c r="I13" s="154">
        <f t="shared" si="6"/>
        <v>16042.071674577222</v>
      </c>
      <c r="J13" s="149"/>
      <c r="K13" s="169" t="s">
        <v>58</v>
      </c>
      <c r="L13" s="63">
        <f t="shared" si="7"/>
        <v>0</v>
      </c>
      <c r="M13" s="63">
        <f t="shared" si="7"/>
        <v>0.23771884530680443</v>
      </c>
      <c r="N13" s="63">
        <f t="shared" si="7"/>
        <v>3.9090269916374654</v>
      </c>
      <c r="O13" s="63">
        <f t="shared" si="7"/>
        <v>584.15058554706775</v>
      </c>
      <c r="P13" s="63">
        <f t="shared" si="8"/>
        <v>15453.77434319321</v>
      </c>
      <c r="Q13" s="63">
        <f t="shared" si="3"/>
        <v>0</v>
      </c>
      <c r="R13" s="63">
        <f t="shared" si="3"/>
        <v>0</v>
      </c>
      <c r="S13" s="158">
        <f t="shared" si="9"/>
        <v>16042.071674577222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1.9913880953914661E-2</v>
      </c>
      <c r="D14" s="60">
        <f t="shared" si="4"/>
        <v>0.19980487300290176</v>
      </c>
      <c r="E14" s="60">
        <f t="shared" si="4"/>
        <v>26.319358321231995</v>
      </c>
      <c r="F14" s="160">
        <f t="shared" si="5"/>
        <v>3840.0632833968625</v>
      </c>
      <c r="G14" s="60">
        <f t="shared" si="1"/>
        <v>0</v>
      </c>
      <c r="H14" s="60">
        <f t="shared" si="1"/>
        <v>0</v>
      </c>
      <c r="I14" s="162">
        <f t="shared" si="6"/>
        <v>3866.6023604720513</v>
      </c>
      <c r="J14" s="149"/>
      <c r="K14" s="163" t="s">
        <v>12</v>
      </c>
      <c r="L14" s="85">
        <f t="shared" si="7"/>
        <v>0</v>
      </c>
      <c r="M14" s="85">
        <f t="shared" si="7"/>
        <v>1.9913880953914661E-2</v>
      </c>
      <c r="N14" s="85">
        <f t="shared" si="7"/>
        <v>0.19980487300290176</v>
      </c>
      <c r="O14" s="85">
        <f t="shared" si="7"/>
        <v>26.319358321231995</v>
      </c>
      <c r="P14" s="85">
        <f t="shared" si="8"/>
        <v>3840.0632833968616</v>
      </c>
      <c r="Q14" s="85">
        <f t="shared" si="3"/>
        <v>0</v>
      </c>
      <c r="R14" s="85">
        <f t="shared" si="3"/>
        <v>0</v>
      </c>
      <c r="S14" s="166">
        <f t="shared" si="9"/>
        <v>3866.6023604720503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0.11350158690563615</v>
      </c>
      <c r="E15" s="63">
        <f t="shared" si="4"/>
        <v>7.4593381505861324E-3</v>
      </c>
      <c r="F15" s="156">
        <f t="shared" si="5"/>
        <v>1945.7615063387375</v>
      </c>
      <c r="G15" s="63">
        <f t="shared" si="1"/>
        <v>0</v>
      </c>
      <c r="H15" s="63">
        <f t="shared" si="1"/>
        <v>0</v>
      </c>
      <c r="I15" s="154">
        <f t="shared" si="6"/>
        <v>1945.8824672637936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0.11350158690563615</v>
      </c>
      <c r="O15" s="63">
        <f t="shared" si="7"/>
        <v>7.4593381505861324E-3</v>
      </c>
      <c r="P15" s="63">
        <f t="shared" si="8"/>
        <v>1945.7615063387375</v>
      </c>
      <c r="Q15" s="63">
        <f t="shared" si="3"/>
        <v>0</v>
      </c>
      <c r="R15" s="63">
        <f t="shared" si="3"/>
        <v>0</v>
      </c>
      <c r="S15" s="158">
        <f t="shared" si="9"/>
        <v>1945.8824672637936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65.205746519728848</v>
      </c>
      <c r="C16" s="60">
        <f t="shared" si="4"/>
        <v>8.0416109926466657</v>
      </c>
      <c r="D16" s="60">
        <f t="shared" si="4"/>
        <v>23.490529992908034</v>
      </c>
      <c r="E16" s="60">
        <f t="shared" si="4"/>
        <v>16.963210101830924</v>
      </c>
      <c r="F16" s="160">
        <f t="shared" si="5"/>
        <v>7.0310747669732168</v>
      </c>
      <c r="G16" s="60">
        <f t="shared" si="1"/>
        <v>0</v>
      </c>
      <c r="H16" s="60">
        <f t="shared" si="1"/>
        <v>0</v>
      </c>
      <c r="I16" s="162">
        <f t="shared" si="6"/>
        <v>120.7321723740877</v>
      </c>
      <c r="J16" s="149"/>
      <c r="K16" s="163" t="s">
        <v>17</v>
      </c>
      <c r="L16" s="85">
        <f t="shared" si="7"/>
        <v>65.205746519728848</v>
      </c>
      <c r="M16" s="85">
        <f t="shared" si="7"/>
        <v>8.0416109926466657</v>
      </c>
      <c r="N16" s="85">
        <f t="shared" si="7"/>
        <v>23.490529992908034</v>
      </c>
      <c r="O16" s="85">
        <f t="shared" si="7"/>
        <v>16.963210101830924</v>
      </c>
      <c r="P16" s="85">
        <f t="shared" si="8"/>
        <v>7.0310747669732168</v>
      </c>
      <c r="Q16" s="85">
        <f t="shared" si="3"/>
        <v>0</v>
      </c>
      <c r="R16" s="85">
        <f t="shared" si="3"/>
        <v>0</v>
      </c>
      <c r="S16" s="166">
        <f t="shared" si="9"/>
        <v>120.7321723740877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2780.9567079928825</v>
      </c>
      <c r="C17" s="63">
        <f t="shared" si="4"/>
        <v>1513.8954713237295</v>
      </c>
      <c r="D17" s="63">
        <f t="shared" si="4"/>
        <v>1509.870404305082</v>
      </c>
      <c r="E17" s="63">
        <f t="shared" si="4"/>
        <v>19.60526451014789</v>
      </c>
      <c r="F17" s="156">
        <f t="shared" si="5"/>
        <v>82.909647826350778</v>
      </c>
      <c r="G17" s="63">
        <f t="shared" si="1"/>
        <v>0</v>
      </c>
      <c r="H17" s="63">
        <f t="shared" si="1"/>
        <v>0</v>
      </c>
      <c r="I17" s="154">
        <f t="shared" si="6"/>
        <v>5907.237495958193</v>
      </c>
      <c r="J17" s="149"/>
      <c r="K17" s="169" t="s">
        <v>139</v>
      </c>
      <c r="L17" s="63">
        <f t="shared" si="7"/>
        <v>2780.9567079928825</v>
      </c>
      <c r="M17" s="63">
        <f t="shared" si="7"/>
        <v>1513.8954713237295</v>
      </c>
      <c r="N17" s="63">
        <f t="shared" si="7"/>
        <v>1509.870404305082</v>
      </c>
      <c r="O17" s="63">
        <f t="shared" si="7"/>
        <v>19.60526451014789</v>
      </c>
      <c r="P17" s="63">
        <f t="shared" si="8"/>
        <v>82.909647826350778</v>
      </c>
      <c r="Q17" s="63">
        <f t="shared" si="3"/>
        <v>0</v>
      </c>
      <c r="R17" s="63">
        <f t="shared" si="3"/>
        <v>0</v>
      </c>
      <c r="S17" s="158">
        <f t="shared" si="9"/>
        <v>5907.237495958193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1746.5854504534586</v>
      </c>
      <c r="C18" s="60">
        <f t="shared" si="4"/>
        <v>14.595009791173021</v>
      </c>
      <c r="D18" s="60">
        <f t="shared" si="4"/>
        <v>2508.7491305566891</v>
      </c>
      <c r="E18" s="60">
        <f t="shared" si="4"/>
        <v>6207.3134886134339</v>
      </c>
      <c r="F18" s="160">
        <f t="shared" si="5"/>
        <v>912.55619128148737</v>
      </c>
      <c r="G18" s="60">
        <f t="shared" si="1"/>
        <v>1731.0850513021207</v>
      </c>
      <c r="H18" s="60">
        <f t="shared" si="1"/>
        <v>10.861581741720414</v>
      </c>
      <c r="I18" s="162">
        <f t="shared" si="6"/>
        <v>13131.745903740086</v>
      </c>
      <c r="J18" s="149"/>
      <c r="K18" s="163" t="s">
        <v>25</v>
      </c>
      <c r="L18" s="85">
        <f t="shared" si="7"/>
        <v>1746.5854504534586</v>
      </c>
      <c r="M18" s="85">
        <f t="shared" si="7"/>
        <v>14.595009791173021</v>
      </c>
      <c r="N18" s="85">
        <f t="shared" si="7"/>
        <v>2508.7491305566891</v>
      </c>
      <c r="O18" s="85">
        <f t="shared" si="7"/>
        <v>6207.3134886134339</v>
      </c>
      <c r="P18" s="85">
        <f t="shared" si="8"/>
        <v>912.55619128148737</v>
      </c>
      <c r="Q18" s="85">
        <f t="shared" si="3"/>
        <v>1731.0850513021207</v>
      </c>
      <c r="R18" s="85">
        <f t="shared" si="3"/>
        <v>10.861581741720414</v>
      </c>
      <c r="S18" s="166">
        <f t="shared" si="9"/>
        <v>13131.745903740086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3637.9078136560101</v>
      </c>
      <c r="C19" s="63">
        <f t="shared" si="4"/>
        <v>9.0583140266391062</v>
      </c>
      <c r="D19" s="63">
        <f t="shared" si="4"/>
        <v>749.46217895462325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4396.4283066372727</v>
      </c>
      <c r="J19" s="149"/>
      <c r="K19" s="169" t="s">
        <v>24</v>
      </c>
      <c r="L19" s="63">
        <f t="shared" si="7"/>
        <v>3637.9078136560101</v>
      </c>
      <c r="M19" s="63">
        <f t="shared" si="7"/>
        <v>9.0583140266391062</v>
      </c>
      <c r="N19" s="63">
        <f t="shared" si="7"/>
        <v>749.46217895462325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4396.4283066372727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2876.7189696873802</v>
      </c>
      <c r="C20" s="60">
        <f t="shared" si="4"/>
        <v>5.3503785879108472</v>
      </c>
      <c r="D20" s="60">
        <f t="shared" si="4"/>
        <v>336.93979519514892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3219.00914347044</v>
      </c>
      <c r="J20" s="149"/>
      <c r="K20" s="163" t="s">
        <v>60</v>
      </c>
      <c r="L20" s="85">
        <f t="shared" si="7"/>
        <v>2876.7189696873802</v>
      </c>
      <c r="M20" s="85">
        <f t="shared" si="7"/>
        <v>5.3503785879108472</v>
      </c>
      <c r="N20" s="85">
        <f t="shared" si="7"/>
        <v>336.93979519514892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3219.00914347044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1309.6350394122317</v>
      </c>
      <c r="C21" s="63">
        <f t="shared" si="4"/>
        <v>4932.5067056350008</v>
      </c>
      <c r="D21" s="63">
        <f t="shared" si="4"/>
        <v>1501.0832540968086</v>
      </c>
      <c r="E21" s="63">
        <f t="shared" si="4"/>
        <v>0.9222285517466835</v>
      </c>
      <c r="F21" s="156">
        <f t="shared" si="5"/>
        <v>1650.0872168772637</v>
      </c>
      <c r="G21" s="63">
        <f t="shared" si="1"/>
        <v>0</v>
      </c>
      <c r="H21" s="63">
        <f t="shared" si="1"/>
        <v>0</v>
      </c>
      <c r="I21" s="154">
        <f t="shared" si="6"/>
        <v>9394.2344445730505</v>
      </c>
      <c r="J21" s="149"/>
      <c r="K21" s="169" t="s">
        <v>22</v>
      </c>
      <c r="L21" s="63">
        <f t="shared" si="7"/>
        <v>1309.6350394122317</v>
      </c>
      <c r="M21" s="63">
        <f t="shared" si="7"/>
        <v>4932.5067056350008</v>
      </c>
      <c r="N21" s="63">
        <f t="shared" si="7"/>
        <v>1501.0832540968086</v>
      </c>
      <c r="O21" s="63">
        <f t="shared" si="7"/>
        <v>0.9222285517466835</v>
      </c>
      <c r="P21" s="63">
        <f t="shared" si="8"/>
        <v>1650.0872168772637</v>
      </c>
      <c r="Q21" s="63">
        <f t="shared" si="3"/>
        <v>0</v>
      </c>
      <c r="R21" s="63">
        <f t="shared" si="3"/>
        <v>0</v>
      </c>
      <c r="S21" s="158">
        <f t="shared" si="9"/>
        <v>9394.2344445730505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1.2121457404772635</v>
      </c>
      <c r="C22" s="60">
        <f t="shared" si="4"/>
        <v>13.506489067829275</v>
      </c>
      <c r="D22" s="60">
        <f t="shared" si="4"/>
        <v>691.42696890435559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706.14560371266214</v>
      </c>
      <c r="J22" s="149"/>
      <c r="K22" s="163" t="s">
        <v>21</v>
      </c>
      <c r="L22" s="85">
        <f t="shared" si="7"/>
        <v>1.2121457404772635</v>
      </c>
      <c r="M22" s="85">
        <f t="shared" si="7"/>
        <v>13.506489067829275</v>
      </c>
      <c r="N22" s="85">
        <f t="shared" si="7"/>
        <v>691.42696890435559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706.14560371266214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723.24549151358553</v>
      </c>
      <c r="C23" s="63">
        <f t="shared" si="4"/>
        <v>0</v>
      </c>
      <c r="D23" s="63">
        <f t="shared" si="4"/>
        <v>296.88567700974778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1020.1311685233334</v>
      </c>
      <c r="J23" s="149"/>
      <c r="K23" s="171" t="s">
        <v>64</v>
      </c>
      <c r="L23" s="63">
        <f t="shared" si="7"/>
        <v>723.24549151358553</v>
      </c>
      <c r="M23" s="63">
        <f t="shared" si="7"/>
        <v>0</v>
      </c>
      <c r="N23" s="63">
        <f t="shared" si="7"/>
        <v>296.88567700974778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1020.1311685233334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723.24549151358553</v>
      </c>
      <c r="C24" s="65">
        <f t="shared" si="13"/>
        <v>0</v>
      </c>
      <c r="D24" s="65">
        <f t="shared" si="13"/>
        <v>296.88567700974778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1020.1311685233334</v>
      </c>
      <c r="J24" s="149"/>
      <c r="K24" s="176" t="s">
        <v>23</v>
      </c>
      <c r="L24" s="88">
        <f t="shared" ref="L24:O27" si="14">L50+L102</f>
        <v>723.24549151358553</v>
      </c>
      <c r="M24" s="88">
        <f t="shared" si="14"/>
        <v>0</v>
      </c>
      <c r="N24" s="88">
        <f t="shared" si="14"/>
        <v>296.88567700974778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1020.1311685233334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17259.08522735857</v>
      </c>
      <c r="C28" s="195">
        <f t="shared" ref="C28:I28" si="15">SUM(C7:C23)</f>
        <v>6667.0611819308488</v>
      </c>
      <c r="D28" s="195">
        <f t="shared" si="15"/>
        <v>8528.2793022674814</v>
      </c>
      <c r="E28" s="195">
        <f t="shared" si="15"/>
        <v>6858.6689674300324</v>
      </c>
      <c r="F28" s="195">
        <f t="shared" si="15"/>
        <v>23892.248161826326</v>
      </c>
      <c r="G28" s="195">
        <f t="shared" si="15"/>
        <v>1731.0850513021207</v>
      </c>
      <c r="H28" s="195">
        <f t="shared" si="15"/>
        <v>10.861581741720414</v>
      </c>
      <c r="I28" s="195">
        <f t="shared" si="15"/>
        <v>64947.289473857098</v>
      </c>
      <c r="J28" s="237"/>
      <c r="K28" s="196" t="s">
        <v>26</v>
      </c>
      <c r="L28" s="195">
        <f>SUM(L7:L23)</f>
        <v>17259.08522735857</v>
      </c>
      <c r="M28" s="195">
        <f t="shared" ref="M28:S28" si="16">SUM(M7:M23)</f>
        <v>6667.0611819308488</v>
      </c>
      <c r="N28" s="195">
        <f t="shared" si="16"/>
        <v>8528.2793022674814</v>
      </c>
      <c r="O28" s="195">
        <f t="shared" si="16"/>
        <v>6858.6689674300324</v>
      </c>
      <c r="P28" s="195">
        <f t="shared" si="16"/>
        <v>23892.248161826326</v>
      </c>
      <c r="Q28" s="195">
        <f t="shared" si="16"/>
        <v>1731.0850513021207</v>
      </c>
      <c r="R28" s="195">
        <f t="shared" si="16"/>
        <v>10.861581741720414</v>
      </c>
      <c r="S28" s="195">
        <f t="shared" si="16"/>
        <v>64947.289473857098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0.26573988486934136</v>
      </c>
      <c r="C29" s="76">
        <f t="shared" ref="C29:H29" si="17">IF($I28=0,"-",C28/$I28)</f>
        <v>0.10265341688531139</v>
      </c>
      <c r="D29" s="76">
        <f t="shared" si="17"/>
        <v>0.13131078096338919</v>
      </c>
      <c r="E29" s="76">
        <f t="shared" si="17"/>
        <v>0.10560362138270324</v>
      </c>
      <c r="F29" s="76">
        <f t="shared" si="17"/>
        <v>0.36787136700206019</v>
      </c>
      <c r="G29" s="76">
        <f t="shared" si="17"/>
        <v>2.6653692022034662E-2</v>
      </c>
      <c r="H29" s="76">
        <f t="shared" si="17"/>
        <v>1.6723687516000913E-4</v>
      </c>
      <c r="I29" s="77">
        <f>SUM(B29:H29)</f>
        <v>0.99999999999999989</v>
      </c>
      <c r="K29" s="55" t="s">
        <v>91</v>
      </c>
      <c r="L29" s="96">
        <f>IF($I28=0,"-",L28/$I28)</f>
        <v>0.26573988486934136</v>
      </c>
      <c r="M29" s="96">
        <f t="shared" ref="M29:R29" si="18">IF($I28=0,"-",M28/$I28)</f>
        <v>0.10265341688531139</v>
      </c>
      <c r="N29" s="96">
        <f t="shared" si="18"/>
        <v>0.13131078096338919</v>
      </c>
      <c r="O29" s="96">
        <f t="shared" si="18"/>
        <v>0.10560362138270324</v>
      </c>
      <c r="P29" s="96">
        <f t="shared" si="18"/>
        <v>0.36787136700206019</v>
      </c>
      <c r="Q29" s="96">
        <f t="shared" si="18"/>
        <v>2.6653692022034662E-2</v>
      </c>
      <c r="R29" s="97">
        <f t="shared" si="18"/>
        <v>1.6723687516000913E-4</v>
      </c>
      <c r="S29" s="98">
        <f>SUM(L29:R29)</f>
        <v>0.99999999999999989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1.1508843362826541E-2</v>
      </c>
      <c r="C33" s="57">
        <f t="shared" ref="C33:E33" si="19">C111+C137+C163+C189+C215+C241+C267+C293+C319+C345+C371+C397+C423</f>
        <v>0</v>
      </c>
      <c r="D33" s="57">
        <f t="shared" si="19"/>
        <v>2.213239108235873E-3</v>
      </c>
      <c r="E33" s="57">
        <f t="shared" si="19"/>
        <v>0</v>
      </c>
      <c r="F33" s="374">
        <v>0</v>
      </c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1.3722082471062415E-2</v>
      </c>
      <c r="J33" s="149"/>
      <c r="K33" s="203" t="s">
        <v>7</v>
      </c>
      <c r="L33" s="57">
        <f t="shared" ref="L33:R48" si="21">L111+L137+L163+L189+L215+L241+L267+L293+L319+L345+L371+L397+L423</f>
        <v>1.1508843362826541E-2</v>
      </c>
      <c r="M33" s="57">
        <f t="shared" si="21"/>
        <v>0</v>
      </c>
      <c r="N33" s="57">
        <f t="shared" si="21"/>
        <v>2.213239108235873E-3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1.3722082471062415E-2</v>
      </c>
      <c r="T33" s="149"/>
      <c r="U33" s="206" t="s">
        <v>7</v>
      </c>
      <c r="V33" s="105">
        <f t="shared" ref="V33:AH48" si="22">V111+V137+V163+V189+V215+V241+V267+V293+V319+V345+V371+V397+V423</f>
        <v>1.1508843362826541E-2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2.213239108235873E-3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1.3722082471062415E-2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334.62985590166483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334.62985590166483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334.62985590166483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334.62985590166483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334.62985590166483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334.62985590166483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2.2976588441146872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2.2976588441146872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2.2976588441146872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2.2976588441146872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2.2976588441146872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2.2976588441146872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0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0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0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0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0</v>
      </c>
      <c r="AA36" s="110">
        <f t="shared" si="22"/>
        <v>0</v>
      </c>
      <c r="AB36" s="110">
        <f t="shared" si="22"/>
        <v>0</v>
      </c>
      <c r="AC36" s="111">
        <f t="shared" si="22"/>
        <v>0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0</v>
      </c>
      <c r="AH36" s="110">
        <f t="shared" si="22"/>
        <v>0</v>
      </c>
      <c r="AI36" s="214">
        <f t="shared" si="26"/>
        <v>0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280.25330464262021</v>
      </c>
      <c r="C37" s="63">
        <f t="shared" si="23"/>
        <v>150.02039138910405</v>
      </c>
      <c r="D37" s="63">
        <f t="shared" si="23"/>
        <v>147.18201610867274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577.45571214039705</v>
      </c>
      <c r="J37" s="149"/>
      <c r="K37" s="169" t="s">
        <v>16</v>
      </c>
      <c r="L37" s="63">
        <f t="shared" si="21"/>
        <v>280.25330464262021</v>
      </c>
      <c r="M37" s="63">
        <f t="shared" si="21"/>
        <v>150.02039138910405</v>
      </c>
      <c r="N37" s="63">
        <f t="shared" si="21"/>
        <v>147.18201610867274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577.45571214039705</v>
      </c>
      <c r="T37" s="149"/>
      <c r="U37" s="215" t="s">
        <v>16</v>
      </c>
      <c r="V37" s="105">
        <f t="shared" si="22"/>
        <v>264.80363807120239</v>
      </c>
      <c r="W37" s="105">
        <f t="shared" si="22"/>
        <v>0</v>
      </c>
      <c r="X37" s="105">
        <f t="shared" si="22"/>
        <v>0</v>
      </c>
      <c r="Y37" s="105">
        <f t="shared" si="22"/>
        <v>150.02039138910405</v>
      </c>
      <c r="Z37" s="105">
        <f t="shared" si="22"/>
        <v>132.49189613843672</v>
      </c>
      <c r="AA37" s="105">
        <f t="shared" si="22"/>
        <v>0</v>
      </c>
      <c r="AB37" s="105">
        <f t="shared" si="22"/>
        <v>0</v>
      </c>
      <c r="AC37" s="106">
        <f t="shared" si="22"/>
        <v>30.139786541653791</v>
      </c>
      <c r="AD37" s="105">
        <f t="shared" si="22"/>
        <v>15.449666571417811</v>
      </c>
      <c r="AE37" s="105">
        <f t="shared" si="22"/>
        <v>0</v>
      </c>
      <c r="AF37" s="105">
        <f t="shared" si="22"/>
        <v>0</v>
      </c>
      <c r="AG37" s="105">
        <f t="shared" si="22"/>
        <v>14.69011997023598</v>
      </c>
      <c r="AH37" s="105">
        <f t="shared" si="22"/>
        <v>0</v>
      </c>
      <c r="AI37" s="210">
        <f t="shared" si="26"/>
        <v>577.45571214039683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12.662303984097605</v>
      </c>
      <c r="C38" s="60">
        <f t="shared" si="23"/>
        <v>5.9869935861694525</v>
      </c>
      <c r="D38" s="60">
        <f t="shared" si="23"/>
        <v>10.587749962295943</v>
      </c>
      <c r="E38" s="60">
        <f t="shared" si="23"/>
        <v>0.21901948765889101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29.456067020221894</v>
      </c>
      <c r="J38" s="149"/>
      <c r="K38" s="163" t="s">
        <v>15</v>
      </c>
      <c r="L38" s="85">
        <f t="shared" si="21"/>
        <v>12.662303984097605</v>
      </c>
      <c r="M38" s="85">
        <f t="shared" si="21"/>
        <v>5.9869935861694525</v>
      </c>
      <c r="N38" s="85">
        <f t="shared" si="21"/>
        <v>10.587749962295943</v>
      </c>
      <c r="O38" s="85">
        <f t="shared" si="21"/>
        <v>0.21901948765889101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29.456067020221894</v>
      </c>
      <c r="T38" s="149"/>
      <c r="U38" s="211" t="s">
        <v>57</v>
      </c>
      <c r="V38" s="110">
        <f t="shared" si="22"/>
        <v>12.449182989003264</v>
      </c>
      <c r="W38" s="110">
        <f t="shared" si="22"/>
        <v>4.143552037932563E-2</v>
      </c>
      <c r="X38" s="110">
        <f t="shared" si="22"/>
        <v>0</v>
      </c>
      <c r="Y38" s="110">
        <f t="shared" si="22"/>
        <v>5.9869935861694525</v>
      </c>
      <c r="Z38" s="110">
        <f t="shared" si="22"/>
        <v>8.4769323518241411</v>
      </c>
      <c r="AA38" s="110">
        <f t="shared" si="22"/>
        <v>0.18548979587715089</v>
      </c>
      <c r="AB38" s="110">
        <f t="shared" si="22"/>
        <v>0</v>
      </c>
      <c r="AC38" s="111">
        <f t="shared" si="22"/>
        <v>2.3160327769685569</v>
      </c>
      <c r="AD38" s="110">
        <f t="shared" si="22"/>
        <v>0.17168547471501461</v>
      </c>
      <c r="AE38" s="110">
        <f t="shared" si="22"/>
        <v>0</v>
      </c>
      <c r="AF38" s="110">
        <f t="shared" si="22"/>
        <v>0</v>
      </c>
      <c r="AG38" s="110">
        <f t="shared" si="22"/>
        <v>2.1108176104718024</v>
      </c>
      <c r="AH38" s="110">
        <f t="shared" si="22"/>
        <v>3.3529691781740117E-2</v>
      </c>
      <c r="AI38" s="214">
        <f t="shared" si="26"/>
        <v>29.456067020221887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3.6196160268703488</v>
      </c>
      <c r="E39" s="63">
        <f t="shared" si="23"/>
        <v>437.60697032467857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441.22658635154892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3.6196160268703488</v>
      </c>
      <c r="O39" s="63">
        <f t="shared" si="21"/>
        <v>437.60697032467857</v>
      </c>
      <c r="P39" s="63">
        <f t="shared" si="21"/>
        <v>1253.2919585045645</v>
      </c>
      <c r="Q39" s="63">
        <f t="shared" si="21"/>
        <v>0</v>
      </c>
      <c r="R39" s="63">
        <f t="shared" si="21"/>
        <v>0</v>
      </c>
      <c r="S39" s="158">
        <f t="shared" si="25"/>
        <v>1694.5185448561133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436.32596733352455</v>
      </c>
      <c r="AB39" s="105">
        <f t="shared" si="22"/>
        <v>1253.2919585045645</v>
      </c>
      <c r="AC39" s="106">
        <f t="shared" si="22"/>
        <v>4.9006190180243809</v>
      </c>
      <c r="AD39" s="105">
        <f t="shared" si="22"/>
        <v>0</v>
      </c>
      <c r="AE39" s="105">
        <f t="shared" si="22"/>
        <v>1.2810029911540326</v>
      </c>
      <c r="AF39" s="105">
        <f t="shared" si="22"/>
        <v>0</v>
      </c>
      <c r="AG39" s="105">
        <f t="shared" si="22"/>
        <v>3.6196160268703488</v>
      </c>
      <c r="AH39" s="105">
        <f t="shared" si="22"/>
        <v>0</v>
      </c>
      <c r="AI39" s="210">
        <f t="shared" si="26"/>
        <v>1694.5185448561133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1.9913880953914661E-2</v>
      </c>
      <c r="D40" s="60">
        <f t="shared" si="23"/>
        <v>0</v>
      </c>
      <c r="E40" s="60">
        <f t="shared" si="23"/>
        <v>4.68259505903813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4.702508939992045</v>
      </c>
      <c r="J40" s="149"/>
      <c r="K40" s="163" t="s">
        <v>12</v>
      </c>
      <c r="L40" s="85">
        <f t="shared" si="21"/>
        <v>0</v>
      </c>
      <c r="M40" s="85">
        <f t="shared" si="21"/>
        <v>1.9913880953914661E-2</v>
      </c>
      <c r="N40" s="85">
        <f t="shared" si="21"/>
        <v>0</v>
      </c>
      <c r="O40" s="85">
        <f t="shared" si="21"/>
        <v>4.68259505903813</v>
      </c>
      <c r="P40" s="85">
        <f t="shared" si="21"/>
        <v>25.950994830125197</v>
      </c>
      <c r="Q40" s="85">
        <f t="shared" si="21"/>
        <v>0</v>
      </c>
      <c r="R40" s="85">
        <f t="shared" si="21"/>
        <v>0</v>
      </c>
      <c r="S40" s="166">
        <f t="shared" si="25"/>
        <v>30.65350377011724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1.9913880953914661E-2</v>
      </c>
      <c r="Z40" s="110">
        <f t="shared" si="22"/>
        <v>0</v>
      </c>
      <c r="AA40" s="110">
        <f t="shared" si="22"/>
        <v>4.68259505903813</v>
      </c>
      <c r="AB40" s="110">
        <f t="shared" si="22"/>
        <v>25.950994830125197</v>
      </c>
      <c r="AC40" s="111">
        <f t="shared" si="22"/>
        <v>0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0</v>
      </c>
      <c r="AI40" s="214">
        <f t="shared" si="26"/>
        <v>30.65350377011724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0.11350158690563615</v>
      </c>
      <c r="E41" s="63">
        <f t="shared" si="23"/>
        <v>7.4593381505861324E-3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0.12096092505622229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0.11350158690563615</v>
      </c>
      <c r="O41" s="63">
        <f t="shared" si="21"/>
        <v>7.4593381505861324E-3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0.12096092505622229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0.11350158690563615</v>
      </c>
      <c r="AA41" s="105">
        <f t="shared" si="22"/>
        <v>0</v>
      </c>
      <c r="AB41" s="105">
        <f t="shared" si="22"/>
        <v>0</v>
      </c>
      <c r="AC41" s="106">
        <f t="shared" si="22"/>
        <v>7.4593381505861324E-3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7.4593381505861324E-3</v>
      </c>
      <c r="AI41" s="210">
        <f t="shared" si="26"/>
        <v>0.12096092505622229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23.220120332492094</v>
      </c>
      <c r="C42" s="60">
        <f t="shared" si="23"/>
        <v>8.0091835207225976</v>
      </c>
      <c r="D42" s="60">
        <f t="shared" si="23"/>
        <v>18.01117246135809</v>
      </c>
      <c r="E42" s="60">
        <f t="shared" si="23"/>
        <v>16.751732830379936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65.99220914495271</v>
      </c>
      <c r="J42" s="149"/>
      <c r="K42" s="163" t="s">
        <v>17</v>
      </c>
      <c r="L42" s="85">
        <f t="shared" si="21"/>
        <v>23.220120332492094</v>
      </c>
      <c r="M42" s="85">
        <f t="shared" si="21"/>
        <v>8.0091835207225976</v>
      </c>
      <c r="N42" s="85">
        <f t="shared" si="21"/>
        <v>18.01117246135809</v>
      </c>
      <c r="O42" s="85">
        <f t="shared" si="21"/>
        <v>16.751732830379936</v>
      </c>
      <c r="P42" s="85">
        <f t="shared" si="21"/>
        <v>0</v>
      </c>
      <c r="Q42" s="85">
        <f t="shared" si="21"/>
        <v>0</v>
      </c>
      <c r="R42" s="85">
        <f t="shared" si="21"/>
        <v>0</v>
      </c>
      <c r="S42" s="166">
        <f t="shared" si="25"/>
        <v>65.99220914495271</v>
      </c>
      <c r="T42" s="149"/>
      <c r="U42" s="211" t="s">
        <v>17</v>
      </c>
      <c r="V42" s="110">
        <f t="shared" si="22"/>
        <v>14.32075564249185</v>
      </c>
      <c r="W42" s="110">
        <f t="shared" si="22"/>
        <v>8.0093005667883528</v>
      </c>
      <c r="X42" s="110">
        <f t="shared" si="22"/>
        <v>0</v>
      </c>
      <c r="Y42" s="110">
        <f t="shared" si="22"/>
        <v>8.0091835207225976</v>
      </c>
      <c r="Z42" s="110">
        <f t="shared" si="22"/>
        <v>16.52848154593849</v>
      </c>
      <c r="AA42" s="110">
        <f t="shared" si="22"/>
        <v>12.658572803035957</v>
      </c>
      <c r="AB42" s="110">
        <f t="shared" si="22"/>
        <v>0</v>
      </c>
      <c r="AC42" s="111">
        <f t="shared" si="22"/>
        <v>6.4659150659754712</v>
      </c>
      <c r="AD42" s="110">
        <f t="shared" si="22"/>
        <v>0.89006412321189199</v>
      </c>
      <c r="AE42" s="110">
        <f t="shared" si="22"/>
        <v>0</v>
      </c>
      <c r="AF42" s="110">
        <f t="shared" si="22"/>
        <v>0</v>
      </c>
      <c r="AG42" s="110">
        <f t="shared" si="22"/>
        <v>1.4826909154196006</v>
      </c>
      <c r="AH42" s="110">
        <f t="shared" si="22"/>
        <v>4.0931600273439788</v>
      </c>
      <c r="AI42" s="214">
        <f t="shared" si="26"/>
        <v>65.992209144952724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332.96821160515003</v>
      </c>
      <c r="C43" s="63">
        <f t="shared" si="23"/>
        <v>1389.8189875300886</v>
      </c>
      <c r="D43" s="63">
        <f t="shared" si="23"/>
        <v>1218.9032313832831</v>
      </c>
      <c r="E43" s="63">
        <f t="shared" si="23"/>
        <v>0.5506709358723868</v>
      </c>
      <c r="F43" s="375">
        <v>0</v>
      </c>
      <c r="G43" s="63">
        <f t="shared" si="20"/>
        <v>0</v>
      </c>
      <c r="H43" s="63">
        <f t="shared" si="20"/>
        <v>0</v>
      </c>
      <c r="I43" s="154">
        <f t="shared" si="24"/>
        <v>2942.2411014543941</v>
      </c>
      <c r="J43" s="149"/>
      <c r="K43" s="169" t="s">
        <v>139</v>
      </c>
      <c r="L43" s="63">
        <f t="shared" si="21"/>
        <v>332.96821160515003</v>
      </c>
      <c r="M43" s="63">
        <f t="shared" si="21"/>
        <v>1389.8189875300886</v>
      </c>
      <c r="N43" s="63">
        <f t="shared" si="21"/>
        <v>1218.9032313832831</v>
      </c>
      <c r="O43" s="63">
        <f t="shared" si="21"/>
        <v>0.5506709358723868</v>
      </c>
      <c r="P43" s="63">
        <f t="shared" si="21"/>
        <v>6.1203651008030704</v>
      </c>
      <c r="Q43" s="63">
        <f t="shared" si="21"/>
        <v>0</v>
      </c>
      <c r="R43" s="63">
        <f t="shared" si="21"/>
        <v>0</v>
      </c>
      <c r="S43" s="158">
        <f t="shared" si="25"/>
        <v>2948.3614665551972</v>
      </c>
      <c r="T43" s="149"/>
      <c r="U43" s="215" t="s">
        <v>139</v>
      </c>
      <c r="V43" s="105">
        <f t="shared" si="22"/>
        <v>311.5982045454806</v>
      </c>
      <c r="W43" s="105">
        <f t="shared" si="22"/>
        <v>0</v>
      </c>
      <c r="X43" s="105">
        <f t="shared" si="22"/>
        <v>0</v>
      </c>
      <c r="Y43" s="105">
        <f t="shared" si="22"/>
        <v>1389.8189875300886</v>
      </c>
      <c r="Z43" s="105">
        <f t="shared" si="22"/>
        <v>1109.6325976273788</v>
      </c>
      <c r="AA43" s="105">
        <f t="shared" si="22"/>
        <v>0.5506709358723868</v>
      </c>
      <c r="AB43" s="105">
        <f t="shared" si="22"/>
        <v>6.1203651008030704</v>
      </c>
      <c r="AC43" s="106">
        <f t="shared" si="22"/>
        <v>130.64064081557405</v>
      </c>
      <c r="AD43" s="105">
        <f t="shared" si="22"/>
        <v>21.370007059669451</v>
      </c>
      <c r="AE43" s="105">
        <f t="shared" si="22"/>
        <v>0</v>
      </c>
      <c r="AF43" s="105">
        <f t="shared" si="22"/>
        <v>0</v>
      </c>
      <c r="AG43" s="105">
        <f t="shared" si="22"/>
        <v>109.27063375590458</v>
      </c>
      <c r="AH43" s="105">
        <f t="shared" si="22"/>
        <v>0</v>
      </c>
      <c r="AI43" s="210">
        <f t="shared" si="26"/>
        <v>2948.3614665551977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482.42001454851322</v>
      </c>
      <c r="C44" s="60">
        <f t="shared" si="23"/>
        <v>14.497875629347016</v>
      </c>
      <c r="D44" s="60">
        <f t="shared" si="23"/>
        <v>479.38744282603125</v>
      </c>
      <c r="E44" s="60">
        <f t="shared" si="23"/>
        <v>4235.6226634663062</v>
      </c>
      <c r="F44" s="375">
        <v>0</v>
      </c>
      <c r="G44" s="60">
        <f t="shared" si="20"/>
        <v>358.82418670962602</v>
      </c>
      <c r="H44" s="60">
        <f t="shared" si="20"/>
        <v>10.102951611075245</v>
      </c>
      <c r="I44" s="162">
        <f t="shared" si="24"/>
        <v>5580.8551347908997</v>
      </c>
      <c r="J44" s="149"/>
      <c r="K44" s="163" t="s">
        <v>25</v>
      </c>
      <c r="L44" s="85">
        <f t="shared" si="21"/>
        <v>482.42001454851322</v>
      </c>
      <c r="M44" s="85">
        <f t="shared" si="21"/>
        <v>14.497875629347016</v>
      </c>
      <c r="N44" s="85">
        <f t="shared" si="21"/>
        <v>479.38744282603125</v>
      </c>
      <c r="O44" s="85">
        <f t="shared" si="21"/>
        <v>4235.6226634663062</v>
      </c>
      <c r="P44" s="85">
        <f t="shared" si="21"/>
        <v>6.2707104996945739</v>
      </c>
      <c r="Q44" s="85">
        <f t="shared" si="21"/>
        <v>358.82418670962602</v>
      </c>
      <c r="R44" s="85">
        <f t="shared" si="21"/>
        <v>10.102951611075245</v>
      </c>
      <c r="S44" s="166">
        <f t="shared" si="25"/>
        <v>5587.125845290594</v>
      </c>
      <c r="T44" s="149"/>
      <c r="U44" s="211" t="s">
        <v>25</v>
      </c>
      <c r="V44" s="110">
        <f t="shared" si="22"/>
        <v>18.289057568570882</v>
      </c>
      <c r="W44" s="110">
        <f t="shared" si="22"/>
        <v>265.76211447526225</v>
      </c>
      <c r="X44" s="110">
        <f t="shared" si="22"/>
        <v>358.82418670962602</v>
      </c>
      <c r="Y44" s="110">
        <f t="shared" si="22"/>
        <v>14.497875629347016</v>
      </c>
      <c r="Z44" s="110">
        <f t="shared" si="22"/>
        <v>452.38186955686911</v>
      </c>
      <c r="AA44" s="110">
        <f t="shared" si="22"/>
        <v>4054.6457311719096</v>
      </c>
      <c r="AB44" s="110">
        <f t="shared" si="22"/>
        <v>6.2707104996945739</v>
      </c>
      <c r="AC44" s="111">
        <f t="shared" si="22"/>
        <v>416.45429967931381</v>
      </c>
      <c r="AD44" s="110">
        <f t="shared" si="22"/>
        <v>198.36884250468006</v>
      </c>
      <c r="AE44" s="110">
        <f t="shared" si="22"/>
        <v>176.25400120365063</v>
      </c>
      <c r="AF44" s="110">
        <f t="shared" si="22"/>
        <v>10.102951611075245</v>
      </c>
      <c r="AG44" s="110">
        <f t="shared" si="22"/>
        <v>27.005573269162298</v>
      </c>
      <c r="AH44" s="110">
        <f t="shared" si="22"/>
        <v>4.7229310907454369</v>
      </c>
      <c r="AI44" s="214">
        <f t="shared" si="26"/>
        <v>5587.1258452905922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192.38601329463467</v>
      </c>
      <c r="C45" s="63">
        <f t="shared" si="23"/>
        <v>0.37723448191084014</v>
      </c>
      <c r="D45" s="63">
        <f t="shared" si="23"/>
        <v>393.81529243327054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586.57854020981608</v>
      </c>
      <c r="J45" s="149"/>
      <c r="K45" s="169" t="s">
        <v>24</v>
      </c>
      <c r="L45" s="63">
        <f t="shared" si="21"/>
        <v>192.38601329463467</v>
      </c>
      <c r="M45" s="63">
        <f t="shared" si="21"/>
        <v>0.37723448191084014</v>
      </c>
      <c r="N45" s="63">
        <f t="shared" si="21"/>
        <v>393.81529243327054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586.57854020981608</v>
      </c>
      <c r="T45" s="149"/>
      <c r="U45" s="215" t="s">
        <v>24</v>
      </c>
      <c r="V45" s="105">
        <f t="shared" si="22"/>
        <v>170.72760942465695</v>
      </c>
      <c r="W45" s="105">
        <f t="shared" si="22"/>
        <v>0</v>
      </c>
      <c r="X45" s="105">
        <f t="shared" si="22"/>
        <v>0</v>
      </c>
      <c r="Y45" s="105">
        <f t="shared" si="22"/>
        <v>0.37723448191084014</v>
      </c>
      <c r="Z45" s="105">
        <f t="shared" si="22"/>
        <v>8.1583786176888147</v>
      </c>
      <c r="AA45" s="105">
        <f t="shared" si="22"/>
        <v>0</v>
      </c>
      <c r="AB45" s="105">
        <f t="shared" si="22"/>
        <v>0</v>
      </c>
      <c r="AC45" s="106">
        <f t="shared" si="22"/>
        <v>407.31531768555942</v>
      </c>
      <c r="AD45" s="105">
        <f t="shared" si="22"/>
        <v>21.658403869977725</v>
      </c>
      <c r="AE45" s="105">
        <f t="shared" si="22"/>
        <v>0</v>
      </c>
      <c r="AF45" s="105">
        <f t="shared" si="22"/>
        <v>0</v>
      </c>
      <c r="AG45" s="105">
        <f t="shared" si="22"/>
        <v>385.65691381558167</v>
      </c>
      <c r="AH45" s="105">
        <f t="shared" si="22"/>
        <v>0</v>
      </c>
      <c r="AI45" s="210">
        <f t="shared" si="26"/>
        <v>586.57854020981608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0.64265225446929164</v>
      </c>
      <c r="C46" s="60">
        <f t="shared" si="23"/>
        <v>3.6174020622858055E-3</v>
      </c>
      <c r="D46" s="60">
        <f t="shared" si="23"/>
        <v>6.7503700464981289E-2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0.71377335699655875</v>
      </c>
      <c r="J46" s="149"/>
      <c r="K46" s="163" t="s">
        <v>60</v>
      </c>
      <c r="L46" s="85">
        <f t="shared" si="21"/>
        <v>0.64265225446929164</v>
      </c>
      <c r="M46" s="85">
        <f t="shared" si="21"/>
        <v>3.6174020622858055E-3</v>
      </c>
      <c r="N46" s="85">
        <f t="shared" si="21"/>
        <v>6.7503700464981289E-2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0.71377335699655875</v>
      </c>
      <c r="T46" s="149"/>
      <c r="U46" s="211" t="s">
        <v>60</v>
      </c>
      <c r="V46" s="110">
        <f t="shared" si="22"/>
        <v>0.5932685128716394</v>
      </c>
      <c r="W46" s="110">
        <f t="shared" si="22"/>
        <v>0</v>
      </c>
      <c r="X46" s="110">
        <f t="shared" si="22"/>
        <v>0</v>
      </c>
      <c r="Y46" s="110">
        <f t="shared" si="22"/>
        <v>3.6174020622858055E-3</v>
      </c>
      <c r="Z46" s="110">
        <f t="shared" si="22"/>
        <v>6.7503700464981289E-2</v>
      </c>
      <c r="AA46" s="110">
        <f t="shared" si="22"/>
        <v>0</v>
      </c>
      <c r="AB46" s="110">
        <f t="shared" si="22"/>
        <v>0</v>
      </c>
      <c r="AC46" s="111">
        <f t="shared" si="22"/>
        <v>4.9383741597652242E-2</v>
      </c>
      <c r="AD46" s="110">
        <f t="shared" si="22"/>
        <v>4.9383741597652242E-2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0.71377335699655875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158.91583376888278</v>
      </c>
      <c r="C47" s="63">
        <f t="shared" si="23"/>
        <v>4932.5067056350008</v>
      </c>
      <c r="D47" s="63">
        <f t="shared" si="23"/>
        <v>1262.6419723058571</v>
      </c>
      <c r="E47" s="63">
        <f t="shared" si="23"/>
        <v>0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6354.0645117097411</v>
      </c>
      <c r="J47" s="149"/>
      <c r="K47" s="169" t="s">
        <v>22</v>
      </c>
      <c r="L47" s="63">
        <f t="shared" si="21"/>
        <v>158.91583376888278</v>
      </c>
      <c r="M47" s="63">
        <f t="shared" si="21"/>
        <v>4932.5067056350008</v>
      </c>
      <c r="N47" s="63">
        <f t="shared" si="21"/>
        <v>1262.6419723058571</v>
      </c>
      <c r="O47" s="63">
        <f t="shared" si="21"/>
        <v>0</v>
      </c>
      <c r="P47" s="63">
        <f t="shared" si="21"/>
        <v>98.141870643179729</v>
      </c>
      <c r="Q47" s="63">
        <f t="shared" si="21"/>
        <v>0</v>
      </c>
      <c r="R47" s="63">
        <f t="shared" si="21"/>
        <v>0</v>
      </c>
      <c r="S47" s="158">
        <f t="shared" si="25"/>
        <v>6452.2063823529206</v>
      </c>
      <c r="T47" s="149"/>
      <c r="U47" s="215" t="s">
        <v>22</v>
      </c>
      <c r="V47" s="105">
        <f t="shared" si="22"/>
        <v>156.20352473145749</v>
      </c>
      <c r="W47" s="105">
        <f t="shared" si="22"/>
        <v>0</v>
      </c>
      <c r="X47" s="105">
        <f t="shared" si="22"/>
        <v>0</v>
      </c>
      <c r="Y47" s="105">
        <f t="shared" si="22"/>
        <v>4932.5067056350008</v>
      </c>
      <c r="Z47" s="105">
        <f t="shared" si="22"/>
        <v>702.41144939043818</v>
      </c>
      <c r="AA47" s="105">
        <f t="shared" si="22"/>
        <v>0</v>
      </c>
      <c r="AB47" s="105">
        <f t="shared" si="22"/>
        <v>98.141870643179729</v>
      </c>
      <c r="AC47" s="106">
        <f t="shared" si="22"/>
        <v>562.94283195284424</v>
      </c>
      <c r="AD47" s="105">
        <f t="shared" si="22"/>
        <v>2.7123090374252716</v>
      </c>
      <c r="AE47" s="105">
        <f t="shared" si="22"/>
        <v>0</v>
      </c>
      <c r="AF47" s="105">
        <f t="shared" si="22"/>
        <v>0</v>
      </c>
      <c r="AG47" s="105">
        <f t="shared" si="22"/>
        <v>560.23052291541887</v>
      </c>
      <c r="AH47" s="105">
        <f t="shared" si="22"/>
        <v>0</v>
      </c>
      <c r="AI47" s="210">
        <f t="shared" si="26"/>
        <v>6452.2063823529197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1.2121457404772635</v>
      </c>
      <c r="C48" s="60">
        <f t="shared" si="23"/>
        <v>13.506489067829275</v>
      </c>
      <c r="D48" s="60">
        <f t="shared" si="23"/>
        <v>691.42696890435559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706.14560371266214</v>
      </c>
      <c r="J48" s="149"/>
      <c r="K48" s="163" t="s">
        <v>21</v>
      </c>
      <c r="L48" s="85">
        <f t="shared" si="21"/>
        <v>1.2121457404772635</v>
      </c>
      <c r="M48" s="85">
        <f t="shared" si="21"/>
        <v>13.506489067829275</v>
      </c>
      <c r="N48" s="85">
        <f t="shared" si="21"/>
        <v>691.42696890435559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706.14560371266214</v>
      </c>
      <c r="T48" s="149"/>
      <c r="U48" s="211" t="s">
        <v>61</v>
      </c>
      <c r="V48" s="110">
        <f t="shared" si="22"/>
        <v>1.2121457404772635</v>
      </c>
      <c r="W48" s="110">
        <f t="shared" si="22"/>
        <v>0</v>
      </c>
      <c r="X48" s="110">
        <f t="shared" si="22"/>
        <v>0</v>
      </c>
      <c r="Y48" s="110">
        <f t="shared" si="22"/>
        <v>13.506489067829275</v>
      </c>
      <c r="Z48" s="110">
        <f t="shared" si="22"/>
        <v>691.42696890435559</v>
      </c>
      <c r="AA48" s="110">
        <f t="shared" si="22"/>
        <v>0</v>
      </c>
      <c r="AB48" s="110">
        <f t="shared" si="22"/>
        <v>0</v>
      </c>
      <c r="AC48" s="111">
        <f t="shared" si="22"/>
        <v>0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0</v>
      </c>
      <c r="AH48" s="110">
        <f t="shared" si="22"/>
        <v>0</v>
      </c>
      <c r="AI48" s="214">
        <f t="shared" si="26"/>
        <v>706.14560371266214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9.2621588122096892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9.2621588122096892</v>
      </c>
      <c r="J49" s="149"/>
      <c r="K49" s="171" t="s">
        <v>64</v>
      </c>
      <c r="L49" s="63">
        <f t="shared" ref="L49:R53" si="29">L127+L153+L179+L205+L231+L257+L283+L309+L335+L361+L387+L413+L439</f>
        <v>9.2621588122096892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9.2621588122096892</v>
      </c>
      <c r="T49" s="149"/>
      <c r="U49" s="216" t="s">
        <v>62</v>
      </c>
      <c r="V49" s="105">
        <f t="shared" ref="V49:AH53" si="30">V127+V153+V179+V205+V231+V257+V283+V309+V335+V361+V387+V413+V439</f>
        <v>9.2621588122096892</v>
      </c>
      <c r="W49" s="105">
        <f t="shared" si="30"/>
        <v>0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</v>
      </c>
      <c r="AD49" s="105">
        <f t="shared" si="30"/>
        <v>0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9.2621588122096892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9.2621588122096892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9.2621588122096892</v>
      </c>
      <c r="J50" s="149"/>
      <c r="K50" s="176" t="s">
        <v>23</v>
      </c>
      <c r="L50" s="88">
        <f t="shared" si="29"/>
        <v>9.2621588122096892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9.2621588122096892</v>
      </c>
      <c r="T50" s="149"/>
      <c r="U50" s="217" t="s">
        <v>65</v>
      </c>
      <c r="V50" s="116">
        <f t="shared" si="30"/>
        <v>3.1391869806171613</v>
      </c>
      <c r="W50" s="116">
        <f t="shared" si="30"/>
        <v>0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</v>
      </c>
      <c r="AD50" s="116">
        <f t="shared" si="30"/>
        <v>0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3.1391869806171613</v>
      </c>
      <c r="AJ50" s="141">
        <f t="shared" si="27"/>
        <v>6.1229718315925279</v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1493.9542678269099</v>
      </c>
      <c r="C54" s="195">
        <f t="shared" ref="C54:I54" si="32">SUM(C33:C49)</f>
        <v>6514.7473921231885</v>
      </c>
      <c r="D54" s="195">
        <f t="shared" si="32"/>
        <v>4562.6861956842531</v>
      </c>
      <c r="E54" s="195">
        <f t="shared" si="32"/>
        <v>4695.4411114420845</v>
      </c>
      <c r="F54" s="195">
        <f t="shared" si="32"/>
        <v>0</v>
      </c>
      <c r="G54" s="195">
        <f t="shared" si="32"/>
        <v>358.82418670962602</v>
      </c>
      <c r="H54" s="195">
        <f t="shared" si="32"/>
        <v>10.102951611075245</v>
      </c>
      <c r="I54" s="195">
        <f t="shared" si="32"/>
        <v>17635.75610539714</v>
      </c>
      <c r="J54" s="149"/>
      <c r="K54" s="196" t="s">
        <v>26</v>
      </c>
      <c r="L54" s="195">
        <f>SUM(L33:L49)</f>
        <v>1493.9542678269099</v>
      </c>
      <c r="M54" s="195">
        <f t="shared" ref="M54:S54" si="33">SUM(M33:M49)</f>
        <v>6514.7473921231885</v>
      </c>
      <c r="N54" s="195">
        <f t="shared" si="33"/>
        <v>4562.6861956842531</v>
      </c>
      <c r="O54" s="195">
        <f t="shared" si="33"/>
        <v>4695.4411114420845</v>
      </c>
      <c r="P54" s="195">
        <f t="shared" si="33"/>
        <v>1389.7758995783672</v>
      </c>
      <c r="Q54" s="195">
        <f t="shared" si="33"/>
        <v>358.82418670962602</v>
      </c>
      <c r="R54" s="197">
        <f t="shared" si="33"/>
        <v>10.102951611075245</v>
      </c>
      <c r="S54" s="198">
        <f t="shared" si="33"/>
        <v>19025.532004975506</v>
      </c>
      <c r="T54" s="149" t="str">
        <f>IF(ABS(S54-AI54)&gt;0.01,S54-AI54,"")</f>
        <v/>
      </c>
      <c r="U54" s="224" t="s">
        <v>63</v>
      </c>
      <c r="V54" s="225">
        <f>SUM(V33:V49)</f>
        <v>959.47105488178488</v>
      </c>
      <c r="W54" s="225">
        <f t="shared" ref="W54:AH54" si="34">SUM(W33:W49)</f>
        <v>273.81285056242996</v>
      </c>
      <c r="X54" s="225">
        <f t="shared" si="34"/>
        <v>358.82418670962602</v>
      </c>
      <c r="Y54" s="225">
        <f t="shared" si="34"/>
        <v>6514.7473921231885</v>
      </c>
      <c r="Z54" s="225">
        <f t="shared" si="34"/>
        <v>3458.619307405188</v>
      </c>
      <c r="AA54" s="225">
        <f t="shared" si="34"/>
        <v>4509.0490270992577</v>
      </c>
      <c r="AB54" s="225">
        <f t="shared" si="34"/>
        <v>1389.7758995783672</v>
      </c>
      <c r="AC54" s="225">
        <f t="shared" si="34"/>
        <v>1561.2322866156619</v>
      </c>
      <c r="AD54" s="226">
        <f t="shared" si="34"/>
        <v>260.67036238269486</v>
      </c>
      <c r="AE54" s="226">
        <f t="shared" si="34"/>
        <v>177.53500419480466</v>
      </c>
      <c r="AF54" s="226">
        <f t="shared" si="34"/>
        <v>10.102951611075245</v>
      </c>
      <c r="AG54" s="226">
        <f t="shared" si="34"/>
        <v>1104.0668882790651</v>
      </c>
      <c r="AH54" s="226">
        <f t="shared" si="34"/>
        <v>8.8570801480217423</v>
      </c>
      <c r="AI54" s="227">
        <f>SUM(V54:AC54)</f>
        <v>19025.532004975503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8.4711665261106059E-2</v>
      </c>
      <c r="C55" s="78">
        <f t="shared" ref="C55:H55" si="35">IF($I54=0,"-",C54/$I54)</f>
        <v>0.36940561851665971</v>
      </c>
      <c r="D55" s="78">
        <f t="shared" si="35"/>
        <v>0.25871792331534432</v>
      </c>
      <c r="E55" s="78">
        <f t="shared" si="35"/>
        <v>0.26624552320754313</v>
      </c>
      <c r="F55" s="78">
        <f t="shared" si="35"/>
        <v>0</v>
      </c>
      <c r="G55" s="78">
        <f t="shared" si="35"/>
        <v>2.0346402193655515E-2</v>
      </c>
      <c r="H55" s="79">
        <f t="shared" si="35"/>
        <v>5.7286750569108852E-4</v>
      </c>
      <c r="I55" s="80">
        <f>SUM(B55:H55)</f>
        <v>0.99999999999999978</v>
      </c>
      <c r="K55" s="55" t="s">
        <v>91</v>
      </c>
      <c r="L55" s="96">
        <f>IF($S54=0,"-",L54/$S54)</f>
        <v>7.8523652712376976E-2</v>
      </c>
      <c r="M55" s="96">
        <f t="shared" ref="M55:R55" si="36">IF($S54=0,"-",M54/$S54)</f>
        <v>0.34242129946324074</v>
      </c>
      <c r="N55" s="96">
        <f t="shared" si="36"/>
        <v>0.23981911225878108</v>
      </c>
      <c r="O55" s="96">
        <f t="shared" si="36"/>
        <v>0.24679683649393591</v>
      </c>
      <c r="P55" s="96">
        <f t="shared" si="36"/>
        <v>7.3047938907301865E-2</v>
      </c>
      <c r="Q55" s="96">
        <f t="shared" si="36"/>
        <v>1.8860139449229974E-2</v>
      </c>
      <c r="R55" s="97">
        <f t="shared" si="36"/>
        <v>5.3102071513338751E-4</v>
      </c>
      <c r="S55" s="98">
        <f>SUM(L55:R55)</f>
        <v>0.99999999999999989</v>
      </c>
      <c r="U55" s="127" t="s">
        <v>91</v>
      </c>
      <c r="V55" s="128">
        <f>+V54/$AI54</f>
        <v>5.043070830454921E-2</v>
      </c>
      <c r="W55" s="128">
        <f t="shared" ref="W55:AH55" si="37">+W54/$AI54</f>
        <v>1.4391863023374233E-2</v>
      </c>
      <c r="X55" s="128">
        <f t="shared" si="37"/>
        <v>1.8860139449229978E-2</v>
      </c>
      <c r="Y55" s="128">
        <f t="shared" si="37"/>
        <v>0.34242129946324079</v>
      </c>
      <c r="Z55" s="128">
        <f t="shared" si="37"/>
        <v>0.18178830986175312</v>
      </c>
      <c r="AA55" s="128">
        <f t="shared" si="37"/>
        <v>0.23699989182536732</v>
      </c>
      <c r="AB55" s="128">
        <f t="shared" si="37"/>
        <v>7.3047938907301879E-2</v>
      </c>
      <c r="AC55" s="128">
        <f t="shared" si="37"/>
        <v>8.2059849165183552E-2</v>
      </c>
      <c r="AD55" s="128">
        <f t="shared" si="37"/>
        <v>1.3701081384453539E-2</v>
      </c>
      <c r="AE55" s="128">
        <f t="shared" si="37"/>
        <v>9.3314081387251731E-3</v>
      </c>
      <c r="AF55" s="128">
        <f t="shared" si="37"/>
        <v>5.3102071513338762E-4</v>
      </c>
      <c r="AG55" s="128">
        <f t="shared" si="37"/>
        <v>5.8030802397027986E-2</v>
      </c>
      <c r="AH55" s="128">
        <f t="shared" si="37"/>
        <v>4.6553652984344745E-4</v>
      </c>
      <c r="AI55" s="129">
        <f>SUM(V55:AC55)</f>
        <v>1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6.489814544517071E-2</v>
      </c>
      <c r="G59" s="381"/>
      <c r="H59" s="383"/>
      <c r="I59" s="154">
        <f>SUM(B59:H59)</f>
        <v>6.489814544517071E-2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14998.112922130395</v>
      </c>
      <c r="G65" s="384"/>
      <c r="H65" s="386"/>
      <c r="I65" s="154">
        <f t="shared" si="39"/>
        <v>14998.112922130395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7255.8030976327018</v>
      </c>
      <c r="Q65" s="384"/>
      <c r="R65" s="391"/>
      <c r="S65" s="158">
        <f t="shared" si="41"/>
        <v>7255.8030976327018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3840.0632833968625</v>
      </c>
      <c r="G66" s="384"/>
      <c r="H66" s="386"/>
      <c r="I66" s="162">
        <f t="shared" si="39"/>
        <v>3840.0632833968625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1445.8961228945625</v>
      </c>
      <c r="Q66" s="384"/>
      <c r="R66" s="391"/>
      <c r="S66" s="166">
        <f t="shared" si="41"/>
        <v>1445.8961228945625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1945.7615063387375</v>
      </c>
      <c r="G67" s="384"/>
      <c r="H67" s="386"/>
      <c r="I67" s="154">
        <f t="shared" si="39"/>
        <v>1945.7615063387375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7.0310747669732168</v>
      </c>
      <c r="G68" s="384"/>
      <c r="H68" s="386"/>
      <c r="I68" s="162">
        <f t="shared" si="39"/>
        <v>7.0310747669732168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7.0310747669732168</v>
      </c>
      <c r="Q68" s="384"/>
      <c r="R68" s="391"/>
      <c r="S68" s="166">
        <f t="shared" si="41"/>
        <v>7.0310747669732168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82.909647826350778</v>
      </c>
      <c r="G69" s="384"/>
      <c r="H69" s="386"/>
      <c r="I69" s="154">
        <f t="shared" si="39"/>
        <v>82.909647826350778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76.789282725547707</v>
      </c>
      <c r="Q69" s="384"/>
      <c r="R69" s="391"/>
      <c r="S69" s="158">
        <f t="shared" si="41"/>
        <v>76.789282725547707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912.55619128148737</v>
      </c>
      <c r="G70" s="384"/>
      <c r="H70" s="386"/>
      <c r="I70" s="162">
        <f t="shared" si="39"/>
        <v>912.55619128148737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1.2938252086456409E-14</v>
      </c>
      <c r="Q70" s="384"/>
      <c r="R70" s="391"/>
      <c r="S70" s="166">
        <f t="shared" si="41"/>
        <v>1.2938252086456409E-14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1611.8772848300546</v>
      </c>
      <c r="G73" s="384"/>
      <c r="H73" s="386"/>
      <c r="I73" s="154">
        <f t="shared" si="39"/>
        <v>1611.8772848300546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995.47792148577514</v>
      </c>
      <c r="Q73" s="384"/>
      <c r="R73" s="391"/>
      <c r="S73" s="158">
        <f t="shared" si="41"/>
        <v>995.47792148577514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23398.376808716304</v>
      </c>
      <c r="G80" s="195">
        <f t="shared" si="42"/>
        <v>0</v>
      </c>
      <c r="H80" s="197">
        <f t="shared" si="42"/>
        <v>0</v>
      </c>
      <c r="I80" s="195">
        <f t="shared" si="42"/>
        <v>23398.376808716304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9780.99749950556</v>
      </c>
      <c r="Q80" s="195">
        <f t="shared" si="43"/>
        <v>0</v>
      </c>
      <c r="R80" s="197">
        <f t="shared" si="43"/>
        <v>0</v>
      </c>
      <c r="S80" s="198">
        <f t="shared" si="43"/>
        <v>9780.99749950556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0.92139646114935225</v>
      </c>
      <c r="C85" s="57">
        <f t="shared" si="46"/>
        <v>0</v>
      </c>
      <c r="D85" s="57">
        <f t="shared" si="46"/>
        <v>3.4569925486812943E-3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0.92485345369803351</v>
      </c>
      <c r="J85" s="149"/>
      <c r="K85" s="203" t="s">
        <v>7</v>
      </c>
      <c r="L85" s="57">
        <f t="shared" ref="L85:R100" si="47">L579+L605+L631</f>
        <v>0.92139646114935225</v>
      </c>
      <c r="M85" s="57">
        <f t="shared" si="47"/>
        <v>0</v>
      </c>
      <c r="N85" s="57">
        <f t="shared" si="47"/>
        <v>3.4569925486812943E-3</v>
      </c>
      <c r="O85" s="57">
        <f t="shared" si="47"/>
        <v>0</v>
      </c>
      <c r="P85" s="57">
        <f t="shared" si="47"/>
        <v>6.489814544517071E-2</v>
      </c>
      <c r="Q85" s="57">
        <f t="shared" si="47"/>
        <v>0</v>
      </c>
      <c r="R85" s="57">
        <f t="shared" si="47"/>
        <v>0</v>
      </c>
      <c r="S85" s="205">
        <f>SUM(L85:R85)</f>
        <v>0.98975159914320421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45.764259885856092</v>
      </c>
      <c r="C86" s="60">
        <f t="shared" si="46"/>
        <v>0</v>
      </c>
      <c r="D86" s="60">
        <f t="shared" si="46"/>
        <v>4.0412752321551659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49.805535118011257</v>
      </c>
      <c r="J86" s="149"/>
      <c r="K86" s="163" t="s">
        <v>8</v>
      </c>
      <c r="L86" s="85">
        <f t="shared" si="47"/>
        <v>45.764259885856092</v>
      </c>
      <c r="M86" s="85">
        <f t="shared" si="47"/>
        <v>0</v>
      </c>
      <c r="N86" s="85">
        <f t="shared" si="47"/>
        <v>4.0412752321551659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49.805535118011257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1.5757287165574139</v>
      </c>
      <c r="C87" s="63">
        <f t="shared" si="46"/>
        <v>0</v>
      </c>
      <c r="D87" s="63">
        <f t="shared" si="46"/>
        <v>1.1361941194462558E-4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1.5758423359693585</v>
      </c>
      <c r="J87" s="149"/>
      <c r="K87" s="169" t="s">
        <v>10</v>
      </c>
      <c r="L87" s="63">
        <f t="shared" si="47"/>
        <v>1.5757287165574139</v>
      </c>
      <c r="M87" s="63">
        <f t="shared" si="47"/>
        <v>0</v>
      </c>
      <c r="N87" s="63">
        <f t="shared" si="47"/>
        <v>1.1361941194462558E-4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1.5758423359693585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88.226478654592796</v>
      </c>
      <c r="C89" s="63">
        <f t="shared" si="46"/>
        <v>6.7346360741104405</v>
      </c>
      <c r="D89" s="63">
        <f t="shared" si="46"/>
        <v>4.1468532891890071</v>
      </c>
      <c r="E89" s="63">
        <f t="shared" si="46"/>
        <v>3.1683529587645607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102.27632097665681</v>
      </c>
      <c r="J89" s="149"/>
      <c r="K89" s="169" t="s">
        <v>16</v>
      </c>
      <c r="L89" s="63">
        <f t="shared" si="47"/>
        <v>88.226478654592796</v>
      </c>
      <c r="M89" s="63">
        <f t="shared" si="47"/>
        <v>6.7346360741104405</v>
      </c>
      <c r="N89" s="63">
        <f t="shared" si="47"/>
        <v>4.1468532891890071</v>
      </c>
      <c r="O89" s="63">
        <f t="shared" si="47"/>
        <v>3.1683529587645607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102.27632097665681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3688.2028811945829</v>
      </c>
      <c r="C90" s="60">
        <f t="shared" si="46"/>
        <v>7.1075487302748517</v>
      </c>
      <c r="D90" s="60">
        <f t="shared" si="46"/>
        <v>403.25783661141048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4098.5682665362683</v>
      </c>
      <c r="J90" s="149"/>
      <c r="K90" s="163" t="s">
        <v>15</v>
      </c>
      <c r="L90" s="85">
        <f t="shared" si="47"/>
        <v>3688.2028811945829</v>
      </c>
      <c r="M90" s="85">
        <f t="shared" si="47"/>
        <v>7.1075487302748517</v>
      </c>
      <c r="N90" s="85">
        <f t="shared" si="47"/>
        <v>403.25783661141048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4098.5682665362683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0.23771884530680443</v>
      </c>
      <c r="D91" s="63">
        <f t="shared" si="46"/>
        <v>0.28941096476711647</v>
      </c>
      <c r="E91" s="63">
        <f t="shared" si="46"/>
        <v>146.54361522238912</v>
      </c>
      <c r="F91" s="63">
        <f t="shared" si="46"/>
        <v>455.66142106281666</v>
      </c>
      <c r="G91" s="63">
        <f t="shared" si="46"/>
        <v>0</v>
      </c>
      <c r="H91" s="63">
        <f t="shared" si="46"/>
        <v>0</v>
      </c>
      <c r="I91" s="154">
        <f t="shared" si="48"/>
        <v>602.73216609527969</v>
      </c>
      <c r="J91" s="149"/>
      <c r="K91" s="169" t="s">
        <v>58</v>
      </c>
      <c r="L91" s="63">
        <f t="shared" si="47"/>
        <v>0</v>
      </c>
      <c r="M91" s="63">
        <f t="shared" si="47"/>
        <v>0.23771884530680443</v>
      </c>
      <c r="N91" s="63">
        <f t="shared" si="47"/>
        <v>0.28941096476711647</v>
      </c>
      <c r="O91" s="63">
        <f t="shared" si="47"/>
        <v>146.54361522238912</v>
      </c>
      <c r="P91" s="63">
        <f t="shared" si="47"/>
        <v>6944.6792870559439</v>
      </c>
      <c r="Q91" s="63">
        <f t="shared" si="47"/>
        <v>0</v>
      </c>
      <c r="R91" s="63">
        <f t="shared" si="47"/>
        <v>0</v>
      </c>
      <c r="S91" s="158">
        <f t="shared" si="49"/>
        <v>7091.7500320884064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0.19980487300290176</v>
      </c>
      <c r="E92" s="60">
        <f t="shared" si="46"/>
        <v>21.636763262193867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21.836568135196767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0.19980487300290176</v>
      </c>
      <c r="O92" s="85">
        <f t="shared" si="47"/>
        <v>21.636763262193867</v>
      </c>
      <c r="P92" s="85">
        <f t="shared" si="47"/>
        <v>2368.2161656721742</v>
      </c>
      <c r="Q92" s="85">
        <f t="shared" si="47"/>
        <v>0</v>
      </c>
      <c r="R92" s="85">
        <f t="shared" si="47"/>
        <v>0</v>
      </c>
      <c r="S92" s="166">
        <f t="shared" si="49"/>
        <v>2390.0527338073707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1945.7615063387375</v>
      </c>
      <c r="Q93" s="63">
        <f t="shared" si="47"/>
        <v>0</v>
      </c>
      <c r="R93" s="63">
        <f t="shared" si="47"/>
        <v>0</v>
      </c>
      <c r="S93" s="158">
        <f t="shared" si="49"/>
        <v>1945.7615063387375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41.985626187236761</v>
      </c>
      <c r="C94" s="60">
        <f t="shared" si="46"/>
        <v>3.242747192406803E-2</v>
      </c>
      <c r="D94" s="60">
        <f t="shared" si="46"/>
        <v>5.4793575315499448</v>
      </c>
      <c r="E94" s="60">
        <f t="shared" si="46"/>
        <v>0.21147727145098932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47.708888462161759</v>
      </c>
      <c r="J94" s="149"/>
      <c r="K94" s="163" t="s">
        <v>17</v>
      </c>
      <c r="L94" s="85">
        <f t="shared" si="47"/>
        <v>41.985626187236761</v>
      </c>
      <c r="M94" s="85">
        <f t="shared" si="47"/>
        <v>3.242747192406803E-2</v>
      </c>
      <c r="N94" s="85">
        <f t="shared" si="47"/>
        <v>5.4793575315499448</v>
      </c>
      <c r="O94" s="85">
        <f t="shared" si="47"/>
        <v>0.21147727145098932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47.708888462161759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2447.9884963877325</v>
      </c>
      <c r="C95" s="63">
        <f t="shared" si="46"/>
        <v>124.07648379364089</v>
      </c>
      <c r="D95" s="63">
        <f t="shared" si="46"/>
        <v>290.96717292179881</v>
      </c>
      <c r="E95" s="63">
        <f t="shared" si="46"/>
        <v>19.054593574275504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2882.086746677448</v>
      </c>
      <c r="J95" s="149"/>
      <c r="K95" s="169" t="s">
        <v>139</v>
      </c>
      <c r="L95" s="63">
        <f t="shared" si="47"/>
        <v>2447.9884963877325</v>
      </c>
      <c r="M95" s="63">
        <f t="shared" si="47"/>
        <v>124.07648379364089</v>
      </c>
      <c r="N95" s="63">
        <f t="shared" si="47"/>
        <v>290.96717292179881</v>
      </c>
      <c r="O95" s="63">
        <f t="shared" si="47"/>
        <v>19.054593574275504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2882.086746677448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1264.1654359049455</v>
      </c>
      <c r="C96" s="60">
        <f t="shared" si="46"/>
        <v>9.7134161826006191E-2</v>
      </c>
      <c r="D96" s="60">
        <f t="shared" si="46"/>
        <v>2029.3616877306579</v>
      </c>
      <c r="E96" s="60">
        <f t="shared" si="46"/>
        <v>1971.6908251471282</v>
      </c>
      <c r="F96" s="60">
        <f t="shared" si="46"/>
        <v>0</v>
      </c>
      <c r="G96" s="60">
        <f t="shared" si="46"/>
        <v>1372.2608645924947</v>
      </c>
      <c r="H96" s="60">
        <f t="shared" si="46"/>
        <v>0.75863013064516993</v>
      </c>
      <c r="I96" s="162">
        <f t="shared" si="48"/>
        <v>6638.3345776676979</v>
      </c>
      <c r="J96" s="149"/>
      <c r="K96" s="163" t="s">
        <v>25</v>
      </c>
      <c r="L96" s="85">
        <f t="shared" si="47"/>
        <v>1264.1654359049455</v>
      </c>
      <c r="M96" s="85">
        <f t="shared" si="47"/>
        <v>9.7134161826006191E-2</v>
      </c>
      <c r="N96" s="85">
        <f t="shared" si="47"/>
        <v>2029.3616877306579</v>
      </c>
      <c r="O96" s="85">
        <f t="shared" si="47"/>
        <v>1971.6908251471282</v>
      </c>
      <c r="P96" s="85">
        <f t="shared" si="47"/>
        <v>906.28548078179278</v>
      </c>
      <c r="Q96" s="85">
        <f t="shared" si="47"/>
        <v>1372.2608645924947</v>
      </c>
      <c r="R96" s="85">
        <f t="shared" si="47"/>
        <v>0.75863013064516993</v>
      </c>
      <c r="S96" s="166">
        <f t="shared" si="49"/>
        <v>7544.6200584494909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3445.5218003613754</v>
      </c>
      <c r="C97" s="63">
        <f t="shared" si="46"/>
        <v>8.6810795447282665</v>
      </c>
      <c r="D97" s="63">
        <f t="shared" si="46"/>
        <v>355.64688652135271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3809.8497664274564</v>
      </c>
      <c r="J97" s="149"/>
      <c r="K97" s="169" t="s">
        <v>24</v>
      </c>
      <c r="L97" s="63">
        <f t="shared" si="47"/>
        <v>3445.5218003613754</v>
      </c>
      <c r="M97" s="63">
        <f t="shared" si="47"/>
        <v>8.6810795447282665</v>
      </c>
      <c r="N97" s="63">
        <f t="shared" si="47"/>
        <v>355.64688652135271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3809.8497664274564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2876.0763174329109</v>
      </c>
      <c r="C98" s="60">
        <f t="shared" si="46"/>
        <v>5.3467611858485613</v>
      </c>
      <c r="D98" s="60">
        <f t="shared" si="46"/>
        <v>336.87229149468396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3218.2953701134434</v>
      </c>
      <c r="J98" s="149"/>
      <c r="K98" s="163" t="s">
        <v>60</v>
      </c>
      <c r="L98" s="85">
        <f t="shared" si="47"/>
        <v>2876.0763174329109</v>
      </c>
      <c r="M98" s="85">
        <f t="shared" si="47"/>
        <v>5.3467611858485613</v>
      </c>
      <c r="N98" s="85">
        <f t="shared" si="47"/>
        <v>336.87229149468396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3218.2953701134434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1150.7192056433489</v>
      </c>
      <c r="C99" s="63">
        <f t="shared" si="46"/>
        <v>0</v>
      </c>
      <c r="D99" s="63">
        <f t="shared" si="46"/>
        <v>238.44128179095162</v>
      </c>
      <c r="E99" s="63">
        <f t="shared" si="46"/>
        <v>0.9222285517466835</v>
      </c>
      <c r="F99" s="63">
        <f t="shared" si="46"/>
        <v>38.209932047209094</v>
      </c>
      <c r="G99" s="63">
        <f t="shared" si="46"/>
        <v>0</v>
      </c>
      <c r="H99" s="63">
        <f t="shared" si="46"/>
        <v>0</v>
      </c>
      <c r="I99" s="154">
        <f t="shared" si="48"/>
        <v>1428.2926480332565</v>
      </c>
      <c r="J99" s="149"/>
      <c r="K99" s="169" t="s">
        <v>22</v>
      </c>
      <c r="L99" s="63">
        <f t="shared" si="47"/>
        <v>1150.7192056433489</v>
      </c>
      <c r="M99" s="63">
        <f t="shared" si="47"/>
        <v>0</v>
      </c>
      <c r="N99" s="63">
        <f t="shared" si="47"/>
        <v>238.44128179095162</v>
      </c>
      <c r="O99" s="63">
        <f t="shared" si="47"/>
        <v>0.9222285517466835</v>
      </c>
      <c r="P99" s="63">
        <f t="shared" si="47"/>
        <v>556.46742474830887</v>
      </c>
      <c r="Q99" s="63">
        <f t="shared" si="47"/>
        <v>0</v>
      </c>
      <c r="R99" s="63">
        <f t="shared" si="47"/>
        <v>0</v>
      </c>
      <c r="S99" s="158">
        <f t="shared" si="49"/>
        <v>1946.5501407343563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713.98333270137584</v>
      </c>
      <c r="C101" s="63">
        <f t="shared" si="50"/>
        <v>0</v>
      </c>
      <c r="D101" s="63">
        <f t="shared" si="50"/>
        <v>296.88567700974778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1010.8690097111237</v>
      </c>
      <c r="J101" s="149"/>
      <c r="K101" s="171" t="s">
        <v>64</v>
      </c>
      <c r="L101" s="63">
        <f t="shared" ref="L101:R105" si="51">L595+L621+L647</f>
        <v>713.98333270137584</v>
      </c>
      <c r="M101" s="63">
        <f t="shared" si="51"/>
        <v>0</v>
      </c>
      <c r="N101" s="63">
        <f t="shared" si="51"/>
        <v>296.88567700974778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1010.8690097111237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713.98333270137584</v>
      </c>
      <c r="C102" s="65">
        <f t="shared" si="50"/>
        <v>0</v>
      </c>
      <c r="D102" s="65">
        <f t="shared" si="50"/>
        <v>296.88567700974778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1010.8690097111237</v>
      </c>
      <c r="J102" s="149"/>
      <c r="K102" s="176" t="s">
        <v>23</v>
      </c>
      <c r="L102" s="88">
        <f t="shared" si="51"/>
        <v>713.98333270137584</v>
      </c>
      <c r="M102" s="88">
        <f t="shared" si="51"/>
        <v>0</v>
      </c>
      <c r="N102" s="88">
        <f t="shared" si="51"/>
        <v>296.88567700974778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1010.8690097111237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15765.130959531665</v>
      </c>
      <c r="C106" s="195">
        <f t="shared" ref="C106:I106" si="52">SUM(C85:C101)</f>
        <v>152.3137898076599</v>
      </c>
      <c r="D106" s="195">
        <f t="shared" si="52"/>
        <v>3965.5931065832278</v>
      </c>
      <c r="E106" s="195">
        <f t="shared" si="52"/>
        <v>2163.2278559879492</v>
      </c>
      <c r="F106" s="195">
        <f t="shared" si="52"/>
        <v>493.87135311002578</v>
      </c>
      <c r="G106" s="195">
        <f t="shared" si="52"/>
        <v>1372.2608645924947</v>
      </c>
      <c r="H106" s="195">
        <f t="shared" si="52"/>
        <v>0.75863013064516993</v>
      </c>
      <c r="I106" s="195">
        <f t="shared" si="52"/>
        <v>23913.156559743671</v>
      </c>
      <c r="J106" s="149"/>
      <c r="K106" s="196" t="s">
        <v>26</v>
      </c>
      <c r="L106" s="195">
        <f>SUM(L85:L101)</f>
        <v>15765.130959531665</v>
      </c>
      <c r="M106" s="195">
        <f t="shared" ref="M106:S106" si="53">SUM(M85:M101)</f>
        <v>152.3137898076599</v>
      </c>
      <c r="N106" s="195">
        <f t="shared" si="53"/>
        <v>3965.5931065832278</v>
      </c>
      <c r="O106" s="195">
        <f t="shared" si="53"/>
        <v>2163.2278559879492</v>
      </c>
      <c r="P106" s="195">
        <f t="shared" si="53"/>
        <v>12721.474762742404</v>
      </c>
      <c r="Q106" s="195">
        <f t="shared" si="53"/>
        <v>1372.2608645924947</v>
      </c>
      <c r="R106" s="197">
        <f t="shared" si="53"/>
        <v>0.75863013064516993</v>
      </c>
      <c r="S106" s="198">
        <f t="shared" si="53"/>
        <v>36140.759969376049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0.65926599527522411</v>
      </c>
      <c r="C107" s="78">
        <f t="shared" ref="C107:H107" si="54">IF($I106=0,"-",C106/$I106)</f>
        <v>6.3694556353162844E-3</v>
      </c>
      <c r="D107" s="78">
        <f t="shared" si="54"/>
        <v>0.16583310934613543</v>
      </c>
      <c r="E107" s="78">
        <f t="shared" si="54"/>
        <v>9.0461828014358009E-2</v>
      </c>
      <c r="F107" s="78">
        <f t="shared" si="54"/>
        <v>2.0652704375357447E-2</v>
      </c>
      <c r="G107" s="78">
        <f t="shared" si="54"/>
        <v>5.7385182970892748E-2</v>
      </c>
      <c r="H107" s="79">
        <f t="shared" si="54"/>
        <v>3.1724382715842589E-5</v>
      </c>
      <c r="I107" s="80">
        <f>SUM(B107:H107)</f>
        <v>0.99999999999999989</v>
      </c>
      <c r="K107" s="55" t="s">
        <v>91</v>
      </c>
      <c r="L107" s="96">
        <f t="shared" ref="L107:R107" si="55">IF($S106=0,"-",L106/$S106)</f>
        <v>0.43621470530476619</v>
      </c>
      <c r="M107" s="96">
        <f t="shared" si="55"/>
        <v>4.2144600704778568E-3</v>
      </c>
      <c r="N107" s="96">
        <f t="shared" si="55"/>
        <v>0.10972633419838104</v>
      </c>
      <c r="O107" s="96">
        <f t="shared" si="55"/>
        <v>5.9855627214839002E-2</v>
      </c>
      <c r="P107" s="96">
        <f t="shared" si="55"/>
        <v>0.35199798713480218</v>
      </c>
      <c r="Q107" s="96">
        <f t="shared" si="55"/>
        <v>3.7969895092280374E-2</v>
      </c>
      <c r="R107" s="97">
        <f t="shared" si="55"/>
        <v>2.0990984453232218E-5</v>
      </c>
      <c r="S107" s="98">
        <f>SUM(L107:R107)</f>
        <v>0.99999999999999978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0</v>
      </c>
      <c r="F117" s="375"/>
      <c r="G117" s="156">
        <v>0</v>
      </c>
      <c r="H117" s="168">
        <v>0</v>
      </c>
      <c r="I117" s="154">
        <f t="shared" si="56"/>
        <v>0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0</v>
      </c>
      <c r="P117" s="156">
        <v>0</v>
      </c>
      <c r="Q117" s="156">
        <v>0</v>
      </c>
      <c r="R117" s="157">
        <v>0</v>
      </c>
      <c r="S117" s="158">
        <f t="shared" si="57"/>
        <v>0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</v>
      </c>
      <c r="AB117" s="207">
        <v>0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58"/>
        <v>0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</v>
      </c>
      <c r="C121" s="156">
        <v>0</v>
      </c>
      <c r="D121" s="156">
        <v>0</v>
      </c>
      <c r="E121" s="156">
        <v>0</v>
      </c>
      <c r="F121" s="375"/>
      <c r="G121" s="156">
        <v>0</v>
      </c>
      <c r="H121" s="168">
        <v>0</v>
      </c>
      <c r="I121" s="154">
        <f t="shared" si="56"/>
        <v>0</v>
      </c>
      <c r="J121" s="149"/>
      <c r="K121" s="169" t="s">
        <v>139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57"/>
        <v>0</v>
      </c>
      <c r="U121" s="215" t="s">
        <v>139</v>
      </c>
      <c r="V121" s="207">
        <v>0</v>
      </c>
      <c r="W121" s="207">
        <v>0</v>
      </c>
      <c r="X121" s="207">
        <v>0</v>
      </c>
      <c r="Y121" s="207">
        <v>0</v>
      </c>
      <c r="Z121" s="207">
        <v>0</v>
      </c>
      <c r="AA121" s="207">
        <v>0</v>
      </c>
      <c r="AB121" s="207">
        <v>0</v>
      </c>
      <c r="AC121" s="208">
        <v>0</v>
      </c>
      <c r="AD121" s="207">
        <v>0</v>
      </c>
      <c r="AE121" s="207">
        <v>0</v>
      </c>
      <c r="AF121" s="207">
        <v>0</v>
      </c>
      <c r="AG121" s="207">
        <v>0</v>
      </c>
      <c r="AH121" s="207">
        <v>0</v>
      </c>
      <c r="AI121" s="210">
        <f t="shared" si="58"/>
        <v>0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</v>
      </c>
      <c r="C122" s="160">
        <v>0</v>
      </c>
      <c r="D122" s="160">
        <v>0</v>
      </c>
      <c r="E122" s="160">
        <v>0</v>
      </c>
      <c r="F122" s="375"/>
      <c r="G122" s="160">
        <v>0</v>
      </c>
      <c r="H122" s="161">
        <v>0</v>
      </c>
      <c r="I122" s="162">
        <f t="shared" si="56"/>
        <v>0</v>
      </c>
      <c r="J122" s="149"/>
      <c r="K122" s="163" t="s">
        <v>25</v>
      </c>
      <c r="L122" s="164">
        <v>0</v>
      </c>
      <c r="M122" s="164">
        <v>0</v>
      </c>
      <c r="N122" s="164">
        <v>0</v>
      </c>
      <c r="O122" s="164">
        <v>0</v>
      </c>
      <c r="P122" s="164">
        <v>4.1353777877782168E-5</v>
      </c>
      <c r="Q122" s="164">
        <v>0</v>
      </c>
      <c r="R122" s="165">
        <v>0</v>
      </c>
      <c r="S122" s="166">
        <f t="shared" si="57"/>
        <v>4.1353777877782168E-5</v>
      </c>
      <c r="U122" s="211" t="s">
        <v>25</v>
      </c>
      <c r="V122" s="212">
        <v>0</v>
      </c>
      <c r="W122" s="212">
        <v>0</v>
      </c>
      <c r="X122" s="212">
        <v>0</v>
      </c>
      <c r="Y122" s="212">
        <v>0</v>
      </c>
      <c r="Z122" s="212">
        <v>0</v>
      </c>
      <c r="AA122" s="212">
        <v>0</v>
      </c>
      <c r="AB122" s="212">
        <v>4.1353777877782168E-5</v>
      </c>
      <c r="AC122" s="213">
        <v>0</v>
      </c>
      <c r="AD122" s="212">
        <v>0</v>
      </c>
      <c r="AE122" s="212">
        <v>0</v>
      </c>
      <c r="AF122" s="212">
        <v>0</v>
      </c>
      <c r="AG122" s="212">
        <v>0</v>
      </c>
      <c r="AH122" s="212">
        <v>0</v>
      </c>
      <c r="AI122" s="214">
        <f t="shared" si="58"/>
        <v>4.1353777877782168E-5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56"/>
        <v>0</v>
      </c>
      <c r="J125" s="149"/>
      <c r="K125" s="169" t="s">
        <v>22</v>
      </c>
      <c r="L125" s="156">
        <v>0</v>
      </c>
      <c r="M125" s="156">
        <v>0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57"/>
        <v>0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0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0</v>
      </c>
      <c r="C132" s="195">
        <f t="shared" ref="C132:I132" si="60">SUM(C111:C127)</f>
        <v>0</v>
      </c>
      <c r="D132" s="195">
        <f t="shared" si="60"/>
        <v>0</v>
      </c>
      <c r="E132" s="195">
        <f t="shared" si="60"/>
        <v>0</v>
      </c>
      <c r="F132" s="195">
        <f t="shared" si="60"/>
        <v>0</v>
      </c>
      <c r="G132" s="195">
        <f t="shared" si="60"/>
        <v>0</v>
      </c>
      <c r="H132" s="197">
        <f t="shared" si="60"/>
        <v>0</v>
      </c>
      <c r="I132" s="154">
        <f t="shared" si="60"/>
        <v>0</v>
      </c>
      <c r="J132" s="149"/>
      <c r="K132" s="196" t="s">
        <v>26</v>
      </c>
      <c r="L132" s="195">
        <f>SUM(L111:L127)</f>
        <v>0</v>
      </c>
      <c r="M132" s="195">
        <f t="shared" ref="M132:S132" si="61">SUM(M111:M127)</f>
        <v>0</v>
      </c>
      <c r="N132" s="195">
        <f t="shared" si="61"/>
        <v>0</v>
      </c>
      <c r="O132" s="195">
        <f t="shared" si="61"/>
        <v>0</v>
      </c>
      <c r="P132" s="195">
        <f t="shared" si="61"/>
        <v>4.1353777877782168E-5</v>
      </c>
      <c r="Q132" s="195">
        <f t="shared" si="61"/>
        <v>0</v>
      </c>
      <c r="R132" s="197">
        <f t="shared" si="61"/>
        <v>0</v>
      </c>
      <c r="S132" s="198">
        <f t="shared" si="61"/>
        <v>4.1353777877782168E-5</v>
      </c>
      <c r="T132" s="141" t="str">
        <f>IF(ABS(S132-AI132)&gt;0.01,S132-AI132,"")</f>
        <v/>
      </c>
      <c r="U132" s="224" t="s">
        <v>63</v>
      </c>
      <c r="V132" s="225">
        <f>SUM(V111:V127)</f>
        <v>0</v>
      </c>
      <c r="W132" s="225">
        <f t="shared" ref="W132:AH132" si="62">SUM(W111:W127)</f>
        <v>0</v>
      </c>
      <c r="X132" s="225">
        <f t="shared" si="62"/>
        <v>0</v>
      </c>
      <c r="Y132" s="225">
        <f t="shared" si="62"/>
        <v>0</v>
      </c>
      <c r="Z132" s="225">
        <f t="shared" si="62"/>
        <v>0</v>
      </c>
      <c r="AA132" s="225">
        <f t="shared" si="62"/>
        <v>0</v>
      </c>
      <c r="AB132" s="225">
        <f t="shared" si="62"/>
        <v>4.1353777877782168E-5</v>
      </c>
      <c r="AC132" s="225">
        <f t="shared" si="62"/>
        <v>0</v>
      </c>
      <c r="AD132" s="226">
        <f t="shared" si="62"/>
        <v>0</v>
      </c>
      <c r="AE132" s="226">
        <f t="shared" si="62"/>
        <v>0</v>
      </c>
      <c r="AF132" s="226">
        <f t="shared" si="62"/>
        <v>0</v>
      </c>
      <c r="AG132" s="226">
        <f t="shared" si="62"/>
        <v>0</v>
      </c>
      <c r="AH132" s="226">
        <f t="shared" si="62"/>
        <v>0</v>
      </c>
      <c r="AI132" s="227">
        <f>SUM(V132:AC132)</f>
        <v>4.1353777877782168E-5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 t="str">
        <f>IF($I132=0,"-",B132/$I132)</f>
        <v>-</v>
      </c>
      <c r="C133" s="78" t="str">
        <f t="shared" ref="C133:H133" si="63">IF($I132=0,"-",C132/$I132)</f>
        <v>-</v>
      </c>
      <c r="D133" s="78" t="str">
        <f t="shared" si="63"/>
        <v>-</v>
      </c>
      <c r="E133" s="78" t="str">
        <f t="shared" si="63"/>
        <v>-</v>
      </c>
      <c r="F133" s="78" t="str">
        <f t="shared" si="63"/>
        <v>-</v>
      </c>
      <c r="G133" s="78" t="str">
        <f t="shared" si="63"/>
        <v>-</v>
      </c>
      <c r="H133" s="79" t="str">
        <f t="shared" si="63"/>
        <v>-</v>
      </c>
      <c r="I133" s="80">
        <f>SUM(B133:H133)</f>
        <v>0</v>
      </c>
      <c r="J133" s="141"/>
      <c r="K133" s="55" t="s">
        <v>91</v>
      </c>
      <c r="L133" s="96">
        <f t="shared" ref="L133:R133" si="64">IF($S132=0,"-",L132/$S132)</f>
        <v>0</v>
      </c>
      <c r="M133" s="96">
        <f t="shared" si="64"/>
        <v>0</v>
      </c>
      <c r="N133" s="96">
        <f t="shared" si="64"/>
        <v>0</v>
      </c>
      <c r="O133" s="96">
        <f t="shared" si="64"/>
        <v>0</v>
      </c>
      <c r="P133" s="96">
        <f t="shared" si="64"/>
        <v>1</v>
      </c>
      <c r="Q133" s="96">
        <f t="shared" si="64"/>
        <v>0</v>
      </c>
      <c r="R133" s="97">
        <f t="shared" si="64"/>
        <v>0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1.046370590338757</v>
      </c>
      <c r="C141" s="156">
        <v>13.015543169496086</v>
      </c>
      <c r="D141" s="156">
        <v>1.3271222546923778</v>
      </c>
      <c r="E141" s="156">
        <v>0</v>
      </c>
      <c r="F141" s="375"/>
      <c r="G141" s="156">
        <v>0</v>
      </c>
      <c r="H141" s="168">
        <v>0</v>
      </c>
      <c r="I141" s="154">
        <f t="shared" si="65"/>
        <v>15.389036014527221</v>
      </c>
      <c r="J141" s="149"/>
      <c r="K141" s="169" t="s">
        <v>16</v>
      </c>
      <c r="L141" s="156">
        <v>1.046370590338757</v>
      </c>
      <c r="M141" s="156">
        <v>13.015543169496086</v>
      </c>
      <c r="N141" s="156">
        <v>1.3271222546923778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15.389036014527221</v>
      </c>
      <c r="U141" s="215" t="s">
        <v>16</v>
      </c>
      <c r="V141" s="207">
        <v>1.046370590338757</v>
      </c>
      <c r="W141" s="207">
        <v>0</v>
      </c>
      <c r="X141" s="207">
        <v>0</v>
      </c>
      <c r="Y141" s="207">
        <v>13.015543169496086</v>
      </c>
      <c r="Z141" s="207">
        <v>8.128887998850777E-2</v>
      </c>
      <c r="AA141" s="207">
        <v>0</v>
      </c>
      <c r="AB141" s="207">
        <v>0</v>
      </c>
      <c r="AC141" s="208">
        <v>1.2458333747038699</v>
      </c>
      <c r="AD141" s="209">
        <v>0</v>
      </c>
      <c r="AE141" s="209">
        <v>0</v>
      </c>
      <c r="AF141" s="209">
        <v>0</v>
      </c>
      <c r="AG141" s="209">
        <v>1.2458333747038699</v>
      </c>
      <c r="AH141" s="209">
        <v>0</v>
      </c>
      <c r="AI141" s="210">
        <f t="shared" si="67"/>
        <v>15.389036014527221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0.8153453486357366</v>
      </c>
      <c r="C142" s="160">
        <v>0.11788125522444386</v>
      </c>
      <c r="D142" s="160">
        <v>0.426337206395072</v>
      </c>
      <c r="E142" s="160">
        <v>0</v>
      </c>
      <c r="F142" s="375"/>
      <c r="G142" s="160">
        <v>0</v>
      </c>
      <c r="H142" s="161">
        <v>0</v>
      </c>
      <c r="I142" s="162">
        <f t="shared" si="65"/>
        <v>1.3595638102552523</v>
      </c>
      <c r="J142" s="149"/>
      <c r="K142" s="163" t="s">
        <v>15</v>
      </c>
      <c r="L142" s="164">
        <v>0.8153453486357366</v>
      </c>
      <c r="M142" s="164">
        <v>0.11788125522444386</v>
      </c>
      <c r="N142" s="164">
        <v>0.426337206395072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1.3595638102552523</v>
      </c>
      <c r="U142" s="211" t="s">
        <v>57</v>
      </c>
      <c r="V142" s="212">
        <v>0.8153453486357366</v>
      </c>
      <c r="W142" s="212">
        <v>0</v>
      </c>
      <c r="X142" s="212">
        <v>0</v>
      </c>
      <c r="Y142" s="212">
        <v>0.11788125522444386</v>
      </c>
      <c r="Z142" s="212">
        <v>0.16372396558950533</v>
      </c>
      <c r="AA142" s="212">
        <v>0</v>
      </c>
      <c r="AB142" s="212">
        <v>0</v>
      </c>
      <c r="AC142" s="213">
        <v>0.26261324080556664</v>
      </c>
      <c r="AD142" s="212">
        <v>0</v>
      </c>
      <c r="AE142" s="212">
        <v>0</v>
      </c>
      <c r="AF142" s="212">
        <v>0</v>
      </c>
      <c r="AG142" s="212">
        <v>0.26261324080556664</v>
      </c>
      <c r="AH142" s="212">
        <v>0</v>
      </c>
      <c r="AI142" s="214">
        <f t="shared" si="67"/>
        <v>1.3595638102552523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65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4.8840828514657035</v>
      </c>
      <c r="Q143" s="156">
        <v>0</v>
      </c>
      <c r="R143" s="157">
        <v>0</v>
      </c>
      <c r="S143" s="158">
        <f t="shared" si="66"/>
        <v>4.8840828514657035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4.8840828514657035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4.8840828514657035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0.16129478700758362</v>
      </c>
      <c r="Q144" s="164">
        <v>0</v>
      </c>
      <c r="R144" s="165">
        <v>0</v>
      </c>
      <c r="S144" s="166">
        <f t="shared" si="66"/>
        <v>0.16129478700758362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0.16129478700758362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0.16129478700758362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3.2312898330478679E-2</v>
      </c>
      <c r="E146" s="160">
        <v>0</v>
      </c>
      <c r="F146" s="375"/>
      <c r="G146" s="160">
        <v>0</v>
      </c>
      <c r="H146" s="161">
        <v>0</v>
      </c>
      <c r="I146" s="162">
        <f t="shared" si="65"/>
        <v>3.2312898330478679E-2</v>
      </c>
      <c r="J146" s="149"/>
      <c r="K146" s="163" t="s">
        <v>17</v>
      </c>
      <c r="L146" s="164">
        <v>0</v>
      </c>
      <c r="M146" s="164">
        <v>0</v>
      </c>
      <c r="N146" s="164">
        <v>3.2312898330478679E-2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66"/>
        <v>3.2312898330478679E-2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3.2312898330478679E-2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7"/>
        <v>3.2312898330478679E-2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9.3270986481078779</v>
      </c>
      <c r="C147" s="156">
        <v>37.826387930290934</v>
      </c>
      <c r="D147" s="156">
        <v>8.4895959118530833</v>
      </c>
      <c r="E147" s="156">
        <v>0</v>
      </c>
      <c r="F147" s="375"/>
      <c r="G147" s="156">
        <v>0</v>
      </c>
      <c r="H147" s="168">
        <v>0</v>
      </c>
      <c r="I147" s="154">
        <f t="shared" si="65"/>
        <v>55.643082490251899</v>
      </c>
      <c r="J147" s="149"/>
      <c r="K147" s="169" t="s">
        <v>139</v>
      </c>
      <c r="L147" s="156">
        <v>9.3270986481078779</v>
      </c>
      <c r="M147" s="156">
        <v>37.826387930290934</v>
      </c>
      <c r="N147" s="156">
        <v>8.4895959118530833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55.643082490251899</v>
      </c>
      <c r="U147" s="215" t="s">
        <v>139</v>
      </c>
      <c r="V147" s="207">
        <v>9.1632700894075096</v>
      </c>
      <c r="W147" s="207">
        <v>0</v>
      </c>
      <c r="X147" s="207">
        <v>0</v>
      </c>
      <c r="Y147" s="207">
        <v>37.826387930290934</v>
      </c>
      <c r="Z147" s="207">
        <v>8.4895959118530833</v>
      </c>
      <c r="AA147" s="207">
        <v>0</v>
      </c>
      <c r="AB147" s="207">
        <v>0</v>
      </c>
      <c r="AC147" s="208">
        <v>0.16382855870036828</v>
      </c>
      <c r="AD147" s="207">
        <v>0.16382855870036828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67"/>
        <v>55.643082490251892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30.106051230265855</v>
      </c>
      <c r="C148" s="160">
        <v>1.2726855370678791</v>
      </c>
      <c r="D148" s="160">
        <v>0.40805600835800637</v>
      </c>
      <c r="E148" s="160">
        <v>60.099715971639327</v>
      </c>
      <c r="F148" s="375"/>
      <c r="G148" s="160">
        <v>11.295592906330446</v>
      </c>
      <c r="H148" s="161">
        <v>0</v>
      </c>
      <c r="I148" s="162">
        <f t="shared" si="65"/>
        <v>103.1821016536615</v>
      </c>
      <c r="J148" s="149"/>
      <c r="K148" s="163" t="s">
        <v>25</v>
      </c>
      <c r="L148" s="164">
        <v>30.106051230265855</v>
      </c>
      <c r="M148" s="164">
        <v>1.2726855370678791</v>
      </c>
      <c r="N148" s="164">
        <v>0.40805600835800637</v>
      </c>
      <c r="O148" s="164">
        <v>60.099715971639327</v>
      </c>
      <c r="P148" s="164">
        <v>1.0168698375327943E-3</v>
      </c>
      <c r="Q148" s="164">
        <v>11.295592906330446</v>
      </c>
      <c r="R148" s="165">
        <v>0</v>
      </c>
      <c r="S148" s="166">
        <f t="shared" si="66"/>
        <v>103.18311852349903</v>
      </c>
      <c r="U148" s="211" t="s">
        <v>25</v>
      </c>
      <c r="V148" s="212">
        <v>0.8420009876187744</v>
      </c>
      <c r="W148" s="212">
        <v>20.838531392010356</v>
      </c>
      <c r="X148" s="212">
        <v>11.295592906330446</v>
      </c>
      <c r="Y148" s="212">
        <v>1.2726855370678791</v>
      </c>
      <c r="Z148" s="212">
        <v>0.40365694116694567</v>
      </c>
      <c r="AA148" s="212">
        <v>34.309355606169603</v>
      </c>
      <c r="AB148" s="212">
        <v>1.0168698375327943E-3</v>
      </c>
      <c r="AC148" s="213">
        <v>34.220278283297517</v>
      </c>
      <c r="AD148" s="212">
        <v>8.4255188506367258</v>
      </c>
      <c r="AE148" s="212">
        <v>25.790360365469724</v>
      </c>
      <c r="AF148" s="212">
        <v>0</v>
      </c>
      <c r="AG148" s="212">
        <v>4.3990671910607258E-3</v>
      </c>
      <c r="AH148" s="212">
        <v>0</v>
      </c>
      <c r="AI148" s="214">
        <f t="shared" si="67"/>
        <v>103.18311852349905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10.662199137275223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65"/>
        <v>10.662199137275223</v>
      </c>
      <c r="J149" s="149"/>
      <c r="K149" s="169" t="s">
        <v>24</v>
      </c>
      <c r="L149" s="156">
        <v>10.662199137275223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10.662199137275223</v>
      </c>
      <c r="U149" s="215" t="s">
        <v>24</v>
      </c>
      <c r="V149" s="207">
        <v>2.1324398274550447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8.5297593098201787</v>
      </c>
      <c r="AD149" s="207">
        <v>8.5297593098201787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10.662199137275223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8.3777291346502344E-2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8.3777291346502344E-2</v>
      </c>
      <c r="J151" s="149"/>
      <c r="K151" s="169" t="s">
        <v>22</v>
      </c>
      <c r="L151" s="156">
        <v>0</v>
      </c>
      <c r="M151" s="156">
        <v>8.3777291346502344E-2</v>
      </c>
      <c r="N151" s="156">
        <v>0</v>
      </c>
      <c r="O151" s="156">
        <v>0</v>
      </c>
      <c r="P151" s="156">
        <v>0.29662470990407919</v>
      </c>
      <c r="Q151" s="156">
        <v>0</v>
      </c>
      <c r="R151" s="157">
        <v>0</v>
      </c>
      <c r="S151" s="158">
        <f t="shared" si="66"/>
        <v>0.38040200125058155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8.3777291346502344E-2</v>
      </c>
      <c r="Z151" s="207">
        <v>0</v>
      </c>
      <c r="AA151" s="207">
        <v>0</v>
      </c>
      <c r="AB151" s="207">
        <v>0.29662470990407919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0.38040200125058155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0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51.957064954623448</v>
      </c>
      <c r="C158" s="195">
        <f t="shared" ref="C158:I158" si="69">SUM(C137:C153)</f>
        <v>52.316275183425844</v>
      </c>
      <c r="D158" s="195">
        <f t="shared" si="69"/>
        <v>10.683424279629017</v>
      </c>
      <c r="E158" s="195">
        <f t="shared" si="69"/>
        <v>60.099715971639327</v>
      </c>
      <c r="F158" s="195">
        <f t="shared" si="69"/>
        <v>0</v>
      </c>
      <c r="G158" s="195">
        <f t="shared" si="69"/>
        <v>11.295592906330446</v>
      </c>
      <c r="H158" s="197">
        <f t="shared" si="69"/>
        <v>0</v>
      </c>
      <c r="I158" s="154">
        <f t="shared" si="69"/>
        <v>186.35207329564807</v>
      </c>
      <c r="J158" s="149"/>
      <c r="K158" s="196" t="s">
        <v>26</v>
      </c>
      <c r="L158" s="195">
        <f>SUM(L137:L153)</f>
        <v>51.957064954623448</v>
      </c>
      <c r="M158" s="195">
        <f t="shared" ref="M158:S158" si="70">SUM(M137:M153)</f>
        <v>52.316275183425844</v>
      </c>
      <c r="N158" s="195">
        <f t="shared" si="70"/>
        <v>10.683424279629017</v>
      </c>
      <c r="O158" s="195">
        <f t="shared" si="70"/>
        <v>60.099715971639327</v>
      </c>
      <c r="P158" s="195">
        <f t="shared" si="70"/>
        <v>5.3430192182148986</v>
      </c>
      <c r="Q158" s="195">
        <f t="shared" si="70"/>
        <v>11.295592906330446</v>
      </c>
      <c r="R158" s="197">
        <f t="shared" si="70"/>
        <v>0</v>
      </c>
      <c r="S158" s="198">
        <f t="shared" si="70"/>
        <v>191.69509251386296</v>
      </c>
      <c r="T158" s="141" t="str">
        <f>IF(ABS(S158-AI158)&gt;0.01,S158-AI158,"")</f>
        <v/>
      </c>
      <c r="U158" s="224" t="s">
        <v>63</v>
      </c>
      <c r="V158" s="225">
        <f>SUM(V137:V153)</f>
        <v>13.999426843455822</v>
      </c>
      <c r="W158" s="225">
        <f t="shared" ref="W158:AH158" si="71">SUM(W137:W153)</f>
        <v>20.838531392010356</v>
      </c>
      <c r="X158" s="225">
        <f t="shared" si="71"/>
        <v>11.295592906330446</v>
      </c>
      <c r="Y158" s="225">
        <f t="shared" si="71"/>
        <v>52.316275183425844</v>
      </c>
      <c r="Z158" s="225">
        <f t="shared" si="71"/>
        <v>9.1705785969285198</v>
      </c>
      <c r="AA158" s="225">
        <f t="shared" si="71"/>
        <v>34.309355606169603</v>
      </c>
      <c r="AB158" s="225">
        <f t="shared" si="71"/>
        <v>5.3430192182148986</v>
      </c>
      <c r="AC158" s="225">
        <f t="shared" si="71"/>
        <v>44.422312767327497</v>
      </c>
      <c r="AD158" s="226">
        <f t="shared" si="71"/>
        <v>17.119106719157273</v>
      </c>
      <c r="AE158" s="226">
        <f t="shared" si="71"/>
        <v>25.790360365469724</v>
      </c>
      <c r="AF158" s="226">
        <f t="shared" si="71"/>
        <v>0</v>
      </c>
      <c r="AG158" s="226">
        <f t="shared" si="71"/>
        <v>1.5128456827004972</v>
      </c>
      <c r="AH158" s="226">
        <f t="shared" si="71"/>
        <v>0</v>
      </c>
      <c r="AI158" s="227">
        <f>SUM(V158:AC158)</f>
        <v>191.69509251386296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0.27881130612479649</v>
      </c>
      <c r="C159" s="78">
        <f t="shared" ref="C159:H159" si="72">IF($I158=0,"-",C158/$I158)</f>
        <v>0.28073889524387491</v>
      </c>
      <c r="D159" s="78">
        <f t="shared" si="72"/>
        <v>5.7329248291644902E-2</v>
      </c>
      <c r="E159" s="78">
        <f t="shared" si="72"/>
        <v>0.32250629096189859</v>
      </c>
      <c r="F159" s="78">
        <f t="shared" si="72"/>
        <v>0</v>
      </c>
      <c r="G159" s="78">
        <f t="shared" si="72"/>
        <v>6.0614259377785175E-2</v>
      </c>
      <c r="H159" s="79">
        <f t="shared" si="72"/>
        <v>0</v>
      </c>
      <c r="I159" s="80">
        <f>SUM(B159:H159)</f>
        <v>1</v>
      </c>
      <c r="J159" s="141"/>
      <c r="K159" s="55" t="s">
        <v>91</v>
      </c>
      <c r="L159" s="96">
        <f t="shared" ref="L159:R159" si="73">IF($S158=0,"-",L158/$S158)</f>
        <v>0.27104014126426335</v>
      </c>
      <c r="M159" s="96">
        <f t="shared" si="73"/>
        <v>0.27291400367822377</v>
      </c>
      <c r="N159" s="96">
        <f t="shared" si="73"/>
        <v>5.5731339490897064E-2</v>
      </c>
      <c r="O159" s="96">
        <f t="shared" si="73"/>
        <v>0.31351723814887461</v>
      </c>
      <c r="P159" s="96">
        <f t="shared" si="73"/>
        <v>2.7872488273681308E-2</v>
      </c>
      <c r="Q159" s="96">
        <f t="shared" si="73"/>
        <v>5.8924789144059984E-2</v>
      </c>
      <c r="R159" s="97">
        <f t="shared" si="73"/>
        <v>0</v>
      </c>
      <c r="S159" s="98">
        <f>SUM(L159:R159)</f>
        <v>1</v>
      </c>
      <c r="U159" s="127" t="s">
        <v>91</v>
      </c>
      <c r="V159" s="128">
        <f>+V158/$AI158</f>
        <v>7.3029656940453047E-2</v>
      </c>
      <c r="W159" s="128">
        <f t="shared" ref="W159:AH159" si="74">+W158/$AI158</f>
        <v>0.10870665033067219</v>
      </c>
      <c r="X159" s="128">
        <f t="shared" si="74"/>
        <v>5.8924789144059984E-2</v>
      </c>
      <c r="Y159" s="128">
        <f t="shared" si="74"/>
        <v>0.27291400367822377</v>
      </c>
      <c r="Z159" s="128">
        <f t="shared" si="74"/>
        <v>4.7839402024677936E-2</v>
      </c>
      <c r="AA159" s="128">
        <f t="shared" si="74"/>
        <v>0.17897878947364512</v>
      </c>
      <c r="AB159" s="128">
        <f t="shared" si="74"/>
        <v>2.7872488273681308E-2</v>
      </c>
      <c r="AC159" s="128">
        <f t="shared" si="74"/>
        <v>0.23173422013458678</v>
      </c>
      <c r="AD159" s="128">
        <f t="shared" si="74"/>
        <v>8.9303833993138126E-2</v>
      </c>
      <c r="AE159" s="128">
        <f t="shared" si="74"/>
        <v>0.13453844867522952</v>
      </c>
      <c r="AF159" s="128">
        <f t="shared" si="74"/>
        <v>0</v>
      </c>
      <c r="AG159" s="128">
        <f t="shared" si="74"/>
        <v>7.8919374662191292E-3</v>
      </c>
      <c r="AH159" s="128">
        <f t="shared" si="74"/>
        <v>0</v>
      </c>
      <c r="AI159" s="129">
        <f>SUM(V159:AC159)</f>
        <v>1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75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0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75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0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0.70750701688340989</v>
      </c>
      <c r="C168" s="160">
        <v>0</v>
      </c>
      <c r="D168" s="160">
        <v>3.00096906611091E-2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0.73751670754451903</v>
      </c>
      <c r="J168" s="149"/>
      <c r="K168" s="163" t="s">
        <v>15</v>
      </c>
      <c r="L168" s="164">
        <v>0.70750701688340989</v>
      </c>
      <c r="M168" s="164">
        <v>0</v>
      </c>
      <c r="N168" s="164">
        <v>3.00096906611091E-2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0.73751670754451903</v>
      </c>
      <c r="U168" s="211" t="s">
        <v>57</v>
      </c>
      <c r="V168" s="212">
        <v>0.70750701688340989</v>
      </c>
      <c r="W168" s="212">
        <v>0</v>
      </c>
      <c r="X168" s="212">
        <v>0</v>
      </c>
      <c r="Y168" s="212">
        <v>0</v>
      </c>
      <c r="Z168" s="212">
        <v>3.00096906611091E-2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0.73751670754451903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2.0292804552106178E-2</v>
      </c>
      <c r="F169" s="375"/>
      <c r="G169" s="156">
        <v>0</v>
      </c>
      <c r="H169" s="168">
        <v>0</v>
      </c>
      <c r="I169" s="154">
        <f t="shared" si="75"/>
        <v>2.0292804552106178E-2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2.0292804552106178E-2</v>
      </c>
      <c r="P169" s="156">
        <v>0.29794709152118676</v>
      </c>
      <c r="Q169" s="156">
        <v>0</v>
      </c>
      <c r="R169" s="157">
        <v>0</v>
      </c>
      <c r="S169" s="158">
        <f t="shared" si="76"/>
        <v>0.31823989607329295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2.0292804552106178E-2</v>
      </c>
      <c r="AB169" s="207">
        <v>0.29794709152118676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77"/>
        <v>0.31823989607329295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  <c r="R170" s="165">
        <v>0</v>
      </c>
      <c r="S170" s="166">
        <f t="shared" si="76"/>
        <v>0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0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0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75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0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2.6399295992745393E-2</v>
      </c>
      <c r="C172" s="160">
        <v>0</v>
      </c>
      <c r="D172" s="160">
        <v>1.4804725192731616</v>
      </c>
      <c r="E172" s="160">
        <v>1.0105650506022936E-2</v>
      </c>
      <c r="F172" s="375"/>
      <c r="G172" s="160">
        <v>0</v>
      </c>
      <c r="H172" s="161">
        <v>0</v>
      </c>
      <c r="I172" s="162">
        <f t="shared" si="75"/>
        <v>1.5169774657719299</v>
      </c>
      <c r="J172" s="149"/>
      <c r="K172" s="163" t="s">
        <v>17</v>
      </c>
      <c r="L172" s="164">
        <v>2.6399295992745393E-2</v>
      </c>
      <c r="M172" s="164">
        <v>0</v>
      </c>
      <c r="N172" s="164">
        <v>1.4804725192731616</v>
      </c>
      <c r="O172" s="164">
        <v>1.0105650506022936E-2</v>
      </c>
      <c r="P172" s="164">
        <v>0</v>
      </c>
      <c r="Q172" s="164">
        <v>0</v>
      </c>
      <c r="R172" s="165">
        <v>0</v>
      </c>
      <c r="S172" s="166">
        <f t="shared" si="76"/>
        <v>1.5169774657719299</v>
      </c>
      <c r="U172" s="211" t="s">
        <v>17</v>
      </c>
      <c r="V172" s="212">
        <v>2.6399295992745393E-2</v>
      </c>
      <c r="W172" s="212">
        <v>0</v>
      </c>
      <c r="X172" s="212">
        <v>0</v>
      </c>
      <c r="Y172" s="212">
        <v>0</v>
      </c>
      <c r="Z172" s="212">
        <v>1.4804725192731616</v>
      </c>
      <c r="AA172" s="212">
        <v>0</v>
      </c>
      <c r="AB172" s="212">
        <v>0</v>
      </c>
      <c r="AC172" s="213">
        <v>1.0105650506022936E-2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1.0105650506022936E-2</v>
      </c>
      <c r="AI172" s="214">
        <f t="shared" si="77"/>
        <v>1.5169774657719299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5.1951763807925548</v>
      </c>
      <c r="C173" s="156">
        <v>13.239755192919185</v>
      </c>
      <c r="D173" s="156">
        <v>164.17960528303976</v>
      </c>
      <c r="E173" s="156">
        <v>0</v>
      </c>
      <c r="F173" s="375"/>
      <c r="G173" s="156">
        <v>0</v>
      </c>
      <c r="H173" s="168">
        <v>0</v>
      </c>
      <c r="I173" s="154">
        <f t="shared" si="75"/>
        <v>182.6145368567515</v>
      </c>
      <c r="J173" s="149"/>
      <c r="K173" s="169" t="s">
        <v>139</v>
      </c>
      <c r="L173" s="156">
        <v>5.1951763807925548</v>
      </c>
      <c r="M173" s="156">
        <v>13.239755192919185</v>
      </c>
      <c r="N173" s="156">
        <v>164.17960528303976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6"/>
        <v>182.6145368567515</v>
      </c>
      <c r="U173" s="215" t="s">
        <v>139</v>
      </c>
      <c r="V173" s="207">
        <v>5.1951763807925548</v>
      </c>
      <c r="W173" s="207">
        <v>0</v>
      </c>
      <c r="X173" s="207">
        <v>0</v>
      </c>
      <c r="Y173" s="207">
        <v>13.239755192919185</v>
      </c>
      <c r="Z173" s="207">
        <v>164.17960528303976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7"/>
        <v>182.6145368567515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0.22910263048026713</v>
      </c>
      <c r="C174" s="160">
        <v>0.1057604575448669</v>
      </c>
      <c r="D174" s="160">
        <v>19.98299084364869</v>
      </c>
      <c r="E174" s="160">
        <v>1.9682086680707069</v>
      </c>
      <c r="F174" s="375"/>
      <c r="G174" s="160">
        <v>0.32735681643283254</v>
      </c>
      <c r="H174" s="161">
        <v>0.21457083609063277</v>
      </c>
      <c r="I174" s="162">
        <f t="shared" si="75"/>
        <v>22.827990252267998</v>
      </c>
      <c r="J174" s="149"/>
      <c r="K174" s="163" t="s">
        <v>25</v>
      </c>
      <c r="L174" s="164">
        <v>0.22910263048026713</v>
      </c>
      <c r="M174" s="164">
        <v>0.1057604575448669</v>
      </c>
      <c r="N174" s="164">
        <v>19.98299084364869</v>
      </c>
      <c r="O174" s="164">
        <v>1.9682086680707069</v>
      </c>
      <c r="P174" s="164">
        <v>0</v>
      </c>
      <c r="Q174" s="164">
        <v>0.32735681643283254</v>
      </c>
      <c r="R174" s="165">
        <v>0.21457083609063277</v>
      </c>
      <c r="S174" s="166">
        <f t="shared" si="76"/>
        <v>22.827990252267998</v>
      </c>
      <c r="U174" s="211" t="s">
        <v>25</v>
      </c>
      <c r="V174" s="212">
        <v>5.6867102180049763E-2</v>
      </c>
      <c r="W174" s="212">
        <v>8.5668134373129701E-2</v>
      </c>
      <c r="X174" s="212">
        <v>0.32735681643283254</v>
      </c>
      <c r="Y174" s="212">
        <v>0.1057604575448669</v>
      </c>
      <c r="Z174" s="212">
        <v>19.890790739741583</v>
      </c>
      <c r="AA174" s="212">
        <v>1.9678114488530838</v>
      </c>
      <c r="AB174" s="212">
        <v>0</v>
      </c>
      <c r="AC174" s="213">
        <v>0.3937355531424489</v>
      </c>
      <c r="AD174" s="212">
        <v>8.6567393927087663E-2</v>
      </c>
      <c r="AE174" s="212">
        <v>3.9721921762322964E-4</v>
      </c>
      <c r="AF174" s="212">
        <v>0.21457083609063277</v>
      </c>
      <c r="AG174" s="212">
        <v>9.2200103907105244E-2</v>
      </c>
      <c r="AH174" s="212">
        <v>0</v>
      </c>
      <c r="AI174" s="214">
        <f t="shared" si="77"/>
        <v>22.827990252267995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0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0.276265387783167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75"/>
        <v>0.276265387783167</v>
      </c>
      <c r="J177" s="149"/>
      <c r="K177" s="169" t="s">
        <v>22</v>
      </c>
      <c r="L177" s="156">
        <v>0.276265387783167</v>
      </c>
      <c r="M177" s="156">
        <v>0</v>
      </c>
      <c r="N177" s="156">
        <v>0</v>
      </c>
      <c r="O177" s="156">
        <v>0</v>
      </c>
      <c r="P177" s="156">
        <v>1.8015190687229673E-2</v>
      </c>
      <c r="Q177" s="156">
        <v>0</v>
      </c>
      <c r="R177" s="157">
        <v>0</v>
      </c>
      <c r="S177" s="158">
        <f t="shared" si="76"/>
        <v>0.29428057847039668</v>
      </c>
      <c r="U177" s="215" t="s">
        <v>22</v>
      </c>
      <c r="V177" s="207">
        <v>0.276265387783167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1.8015190687229673E-2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7"/>
        <v>0.29428057847039668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6.4344507119321444</v>
      </c>
      <c r="C184" s="195">
        <f t="shared" ref="C184:I184" si="79">SUM(C163:C179)</f>
        <v>13.345515650464051</v>
      </c>
      <c r="D184" s="195">
        <f t="shared" si="79"/>
        <v>185.67307833662272</v>
      </c>
      <c r="E184" s="195">
        <f t="shared" si="79"/>
        <v>1.998607123128836</v>
      </c>
      <c r="F184" s="195">
        <f t="shared" si="79"/>
        <v>0</v>
      </c>
      <c r="G184" s="195">
        <f t="shared" si="79"/>
        <v>0.32735681643283254</v>
      </c>
      <c r="H184" s="197">
        <f t="shared" si="79"/>
        <v>0.21457083609063277</v>
      </c>
      <c r="I184" s="154">
        <f t="shared" si="79"/>
        <v>207.99357947467121</v>
      </c>
      <c r="J184" s="149"/>
      <c r="K184" s="196" t="s">
        <v>26</v>
      </c>
      <c r="L184" s="195">
        <f>SUM(L163:L179)</f>
        <v>6.4344507119321444</v>
      </c>
      <c r="M184" s="195">
        <f t="shared" ref="M184:S184" si="80">SUM(M163:M179)</f>
        <v>13.345515650464051</v>
      </c>
      <c r="N184" s="195">
        <f t="shared" si="80"/>
        <v>185.67307833662272</v>
      </c>
      <c r="O184" s="195">
        <f t="shared" si="80"/>
        <v>1.998607123128836</v>
      </c>
      <c r="P184" s="195">
        <f t="shared" si="80"/>
        <v>0.31596228220841643</v>
      </c>
      <c r="Q184" s="195">
        <f t="shared" si="80"/>
        <v>0.32735681643283254</v>
      </c>
      <c r="R184" s="197">
        <f t="shared" si="80"/>
        <v>0.21457083609063277</v>
      </c>
      <c r="S184" s="198">
        <f t="shared" si="80"/>
        <v>208.30954175687964</v>
      </c>
      <c r="T184" s="141" t="str">
        <f>IF(ABS(S184-AI184)&gt;0.01,S184-AI184,"")</f>
        <v/>
      </c>
      <c r="U184" s="224" t="s">
        <v>63</v>
      </c>
      <c r="V184" s="225">
        <f>SUM(V163:V179)</f>
        <v>6.2622151836319269</v>
      </c>
      <c r="W184" s="225">
        <f t="shared" ref="W184:AH184" si="81">SUM(W163:W179)</f>
        <v>8.5668134373129701E-2</v>
      </c>
      <c r="X184" s="225">
        <f t="shared" si="81"/>
        <v>0.32735681643283254</v>
      </c>
      <c r="Y184" s="225">
        <f t="shared" si="81"/>
        <v>13.345515650464051</v>
      </c>
      <c r="Z184" s="225">
        <f t="shared" si="81"/>
        <v>185.58087823271563</v>
      </c>
      <c r="AA184" s="225">
        <f t="shared" si="81"/>
        <v>1.98810425340519</v>
      </c>
      <c r="AB184" s="225">
        <f t="shared" si="81"/>
        <v>0.31596228220841643</v>
      </c>
      <c r="AC184" s="225">
        <f t="shared" si="81"/>
        <v>0.40384120364847181</v>
      </c>
      <c r="AD184" s="226">
        <f t="shared" si="81"/>
        <v>8.6567393927087663E-2</v>
      </c>
      <c r="AE184" s="226">
        <f t="shared" si="81"/>
        <v>3.9721921762322964E-4</v>
      </c>
      <c r="AF184" s="226">
        <f t="shared" si="81"/>
        <v>0.21457083609063277</v>
      </c>
      <c r="AG184" s="226">
        <f t="shared" si="81"/>
        <v>9.2200103907105244E-2</v>
      </c>
      <c r="AH184" s="226">
        <f t="shared" si="81"/>
        <v>1.0105650506022936E-2</v>
      </c>
      <c r="AI184" s="227">
        <f>SUM(V184:AC184)</f>
        <v>208.30954175687967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3.0935814115914628E-2</v>
      </c>
      <c r="C185" s="78">
        <f t="shared" ref="C185:H185" si="82">IF($I184=0,"-",C184/$I184)</f>
        <v>6.4163113516151712E-2</v>
      </c>
      <c r="D185" s="78">
        <f t="shared" si="82"/>
        <v>0.89268658583393146</v>
      </c>
      <c r="E185" s="78">
        <f t="shared" si="82"/>
        <v>9.608984701242761E-3</v>
      </c>
      <c r="F185" s="78">
        <f t="shared" si="82"/>
        <v>0</v>
      </c>
      <c r="G185" s="78">
        <f t="shared" si="82"/>
        <v>1.5738794306037558E-3</v>
      </c>
      <c r="H185" s="79">
        <f t="shared" si="82"/>
        <v>1.0316224021557478E-3</v>
      </c>
      <c r="I185" s="80">
        <f>SUM(B185:H185)</f>
        <v>1</v>
      </c>
      <c r="J185" s="141"/>
      <c r="K185" s="55" t="s">
        <v>91</v>
      </c>
      <c r="L185" s="96">
        <f t="shared" ref="L185:R185" si="83">IF($S184=0,"-",L184/$S184)</f>
        <v>3.0888890915241236E-2</v>
      </c>
      <c r="M185" s="96">
        <f t="shared" si="83"/>
        <v>6.4065791407864309E-2</v>
      </c>
      <c r="N185" s="96">
        <f t="shared" si="83"/>
        <v>0.89133256580883757</v>
      </c>
      <c r="O185" s="96">
        <f t="shared" si="83"/>
        <v>9.5944098684707987E-3</v>
      </c>
      <c r="P185" s="96">
        <f t="shared" si="83"/>
        <v>1.5167921716095919E-3</v>
      </c>
      <c r="Q185" s="96">
        <f t="shared" si="83"/>
        <v>1.5714921826043586E-3</v>
      </c>
      <c r="R185" s="97">
        <f t="shared" si="83"/>
        <v>1.0300576453721008E-3</v>
      </c>
      <c r="S185" s="98">
        <f>SUM(L185:R185)</f>
        <v>1</v>
      </c>
      <c r="U185" s="127" t="s">
        <v>91</v>
      </c>
      <c r="V185" s="128">
        <f>+V184/$AI184</f>
        <v>3.0062065956347916E-2</v>
      </c>
      <c r="W185" s="128">
        <f t="shared" ref="W185:AH185" si="84">+W184/$AI184</f>
        <v>4.1125401002088473E-4</v>
      </c>
      <c r="X185" s="128">
        <f t="shared" si="84"/>
        <v>1.5714921826043584E-3</v>
      </c>
      <c r="Y185" s="128">
        <f t="shared" si="84"/>
        <v>6.4065791407864295E-2</v>
      </c>
      <c r="Z185" s="128">
        <f t="shared" si="84"/>
        <v>0.89088995476409383</v>
      </c>
      <c r="AA185" s="128">
        <f t="shared" si="84"/>
        <v>9.5439903359085115E-3</v>
      </c>
      <c r="AB185" s="128">
        <f t="shared" si="84"/>
        <v>1.5167921716095917E-3</v>
      </c>
      <c r="AC185" s="128">
        <f t="shared" si="84"/>
        <v>1.9386591715505729E-3</v>
      </c>
      <c r="AD185" s="128">
        <f t="shared" si="84"/>
        <v>4.1557094887243048E-4</v>
      </c>
      <c r="AE185" s="128">
        <f t="shared" si="84"/>
        <v>1.9068700083207351E-6</v>
      </c>
      <c r="AF185" s="128">
        <f t="shared" si="84"/>
        <v>1.0300576453721008E-3</v>
      </c>
      <c r="AG185" s="128">
        <f t="shared" si="84"/>
        <v>4.4261104474375442E-4</v>
      </c>
      <c r="AH185" s="128">
        <f t="shared" si="84"/>
        <v>4.8512662553966686E-5</v>
      </c>
      <c r="AI185" s="129">
        <f>SUM(V185:AC185)</f>
        <v>0.99999999999999989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334.62985590166483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334.62985590166483</v>
      </c>
      <c r="J190" s="149"/>
      <c r="K190" s="163" t="s">
        <v>8</v>
      </c>
      <c r="L190" s="164">
        <v>0</v>
      </c>
      <c r="M190" s="164">
        <v>0</v>
      </c>
      <c r="N190" s="164">
        <v>334.62985590166483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334.62985590166483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334.62985590166483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334.62985590166483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2.2976588441146872</v>
      </c>
      <c r="E191" s="156">
        <v>0</v>
      </c>
      <c r="F191" s="375"/>
      <c r="G191" s="156">
        <v>0</v>
      </c>
      <c r="H191" s="168">
        <v>0</v>
      </c>
      <c r="I191" s="154">
        <f t="shared" si="85"/>
        <v>2.2976588441146872</v>
      </c>
      <c r="J191" s="149"/>
      <c r="K191" s="169" t="s">
        <v>10</v>
      </c>
      <c r="L191" s="156">
        <v>0</v>
      </c>
      <c r="M191" s="156">
        <v>0</v>
      </c>
      <c r="N191" s="156">
        <v>2.2976588441146872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2.2976588441146872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2.2976588441146872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2.2976588441146872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0</v>
      </c>
      <c r="E192" s="160">
        <v>0</v>
      </c>
      <c r="F192" s="375"/>
      <c r="G192" s="160">
        <v>0</v>
      </c>
      <c r="H192" s="161">
        <v>0</v>
      </c>
      <c r="I192" s="162">
        <f t="shared" si="85"/>
        <v>0</v>
      </c>
      <c r="J192" s="149"/>
      <c r="K192" s="163" t="s">
        <v>56</v>
      </c>
      <c r="L192" s="164">
        <v>0</v>
      </c>
      <c r="M192" s="164">
        <v>0</v>
      </c>
      <c r="N192" s="164">
        <v>0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0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0</v>
      </c>
      <c r="AA192" s="212">
        <v>0</v>
      </c>
      <c r="AB192" s="212">
        <v>0</v>
      </c>
      <c r="AC192" s="213">
        <v>0</v>
      </c>
      <c r="AD192" s="212">
        <v>0</v>
      </c>
      <c r="AE192" s="212">
        <v>0</v>
      </c>
      <c r="AF192" s="212">
        <v>0</v>
      </c>
      <c r="AG192" s="212">
        <v>0</v>
      </c>
      <c r="AH192" s="212">
        <v>0</v>
      </c>
      <c r="AI192" s="214">
        <f t="shared" si="87"/>
        <v>0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27.748784874689076</v>
      </c>
      <c r="C193" s="156">
        <v>0</v>
      </c>
      <c r="D193" s="156">
        <v>34.362751133362117</v>
      </c>
      <c r="E193" s="156">
        <v>0</v>
      </c>
      <c r="F193" s="375"/>
      <c r="G193" s="156">
        <v>0</v>
      </c>
      <c r="H193" s="168">
        <v>0</v>
      </c>
      <c r="I193" s="154">
        <f t="shared" si="85"/>
        <v>62.111536008051189</v>
      </c>
      <c r="J193" s="149"/>
      <c r="K193" s="169" t="s">
        <v>16</v>
      </c>
      <c r="L193" s="156">
        <v>27.748784874689076</v>
      </c>
      <c r="M193" s="156">
        <v>0</v>
      </c>
      <c r="N193" s="156">
        <v>34.362751133362117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62.111536008051189</v>
      </c>
      <c r="U193" s="215" t="s">
        <v>16</v>
      </c>
      <c r="V193" s="207">
        <v>27.748784874689076</v>
      </c>
      <c r="W193" s="207">
        <v>0</v>
      </c>
      <c r="X193" s="207">
        <v>0</v>
      </c>
      <c r="Y193" s="207">
        <v>0</v>
      </c>
      <c r="Z193" s="207">
        <v>34.362751133362117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7"/>
        <v>62.111536008051189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1.9342341432986052</v>
      </c>
      <c r="C194" s="160">
        <v>1.2218512823236836</v>
      </c>
      <c r="D194" s="160">
        <v>5.5798684125408133</v>
      </c>
      <c r="E194" s="160">
        <v>0</v>
      </c>
      <c r="F194" s="375"/>
      <c r="G194" s="160">
        <v>0</v>
      </c>
      <c r="H194" s="161">
        <v>0</v>
      </c>
      <c r="I194" s="162">
        <f t="shared" si="85"/>
        <v>8.7359538381631019</v>
      </c>
      <c r="J194" s="149"/>
      <c r="K194" s="163" t="s">
        <v>15</v>
      </c>
      <c r="L194" s="164">
        <v>1.9342341432986052</v>
      </c>
      <c r="M194" s="164">
        <v>1.2218512823236836</v>
      </c>
      <c r="N194" s="164">
        <v>5.5798684125408133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8.7359538381631019</v>
      </c>
      <c r="U194" s="211" t="s">
        <v>57</v>
      </c>
      <c r="V194" s="212">
        <v>1.8852310142247926</v>
      </c>
      <c r="W194" s="212">
        <v>0</v>
      </c>
      <c r="X194" s="212">
        <v>0</v>
      </c>
      <c r="Y194" s="212">
        <v>1.2218512823236836</v>
      </c>
      <c r="Z194" s="212">
        <v>3.818435813395249</v>
      </c>
      <c r="AA194" s="212">
        <v>0</v>
      </c>
      <c r="AB194" s="212">
        <v>0</v>
      </c>
      <c r="AC194" s="213">
        <v>1.8104357282193775</v>
      </c>
      <c r="AD194" s="212">
        <v>4.900312907381274E-2</v>
      </c>
      <c r="AE194" s="212">
        <v>0</v>
      </c>
      <c r="AF194" s="212">
        <v>0</v>
      </c>
      <c r="AG194" s="212">
        <v>1.7614325991455646</v>
      </c>
      <c r="AH194" s="212">
        <v>0</v>
      </c>
      <c r="AI194" s="214">
        <f t="shared" si="87"/>
        <v>8.7359538381631037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0.10483065738764609</v>
      </c>
      <c r="E195" s="156">
        <v>1.4694720116272277</v>
      </c>
      <c r="F195" s="375"/>
      <c r="G195" s="156">
        <v>0</v>
      </c>
      <c r="H195" s="168">
        <v>0</v>
      </c>
      <c r="I195" s="154">
        <f t="shared" si="85"/>
        <v>1.5743026690148738</v>
      </c>
      <c r="J195" s="149"/>
      <c r="K195" s="169" t="s">
        <v>58</v>
      </c>
      <c r="L195" s="156">
        <v>0</v>
      </c>
      <c r="M195" s="156">
        <v>0</v>
      </c>
      <c r="N195" s="156">
        <v>0.10483065738764609</v>
      </c>
      <c r="O195" s="156">
        <v>1.4694720116272277</v>
      </c>
      <c r="P195" s="156">
        <v>251.81906496584605</v>
      </c>
      <c r="Q195" s="156">
        <v>0</v>
      </c>
      <c r="R195" s="157">
        <v>0</v>
      </c>
      <c r="S195" s="158">
        <f t="shared" si="86"/>
        <v>253.39336763486094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0.18846902047319508</v>
      </c>
      <c r="AB195" s="207">
        <v>251.81906496584605</v>
      </c>
      <c r="AC195" s="208">
        <v>1.3858336485416787</v>
      </c>
      <c r="AD195" s="207">
        <v>0</v>
      </c>
      <c r="AE195" s="207">
        <v>1.2810029911540326</v>
      </c>
      <c r="AF195" s="207">
        <v>0</v>
      </c>
      <c r="AG195" s="207">
        <v>0.10483065738764609</v>
      </c>
      <c r="AH195" s="207">
        <v>0</v>
      </c>
      <c r="AI195" s="210">
        <f t="shared" si="87"/>
        <v>253.39336763486094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0.61205601232199625</v>
      </c>
      <c r="Q196" s="164">
        <v>0</v>
      </c>
      <c r="R196" s="165">
        <v>0</v>
      </c>
      <c r="S196" s="166">
        <f t="shared" si="86"/>
        <v>0.61205601232199625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0.61205601232199625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0.61205601232199625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0.11310476406569336</v>
      </c>
      <c r="E197" s="156">
        <v>0</v>
      </c>
      <c r="F197" s="375"/>
      <c r="G197" s="156">
        <v>0</v>
      </c>
      <c r="H197" s="168">
        <v>0</v>
      </c>
      <c r="I197" s="154">
        <f t="shared" si="85"/>
        <v>0.11310476406569336</v>
      </c>
      <c r="J197" s="149"/>
      <c r="K197" s="169" t="s">
        <v>59</v>
      </c>
      <c r="L197" s="156">
        <v>0</v>
      </c>
      <c r="M197" s="156">
        <v>0</v>
      </c>
      <c r="N197" s="156">
        <v>0.11310476406569336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0.11310476406569336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0.11310476406569336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0.11310476406569336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2.0350979425015225</v>
      </c>
      <c r="C198" s="160">
        <v>0</v>
      </c>
      <c r="D198" s="160">
        <v>1.2117502457639113</v>
      </c>
      <c r="E198" s="160">
        <v>0</v>
      </c>
      <c r="F198" s="375"/>
      <c r="G198" s="160">
        <v>0</v>
      </c>
      <c r="H198" s="161">
        <v>0</v>
      </c>
      <c r="I198" s="162">
        <f t="shared" si="85"/>
        <v>3.2468481882654339</v>
      </c>
      <c r="J198" s="149"/>
      <c r="K198" s="163" t="s">
        <v>17</v>
      </c>
      <c r="L198" s="164">
        <v>2.0350979425015225</v>
      </c>
      <c r="M198" s="164">
        <v>0</v>
      </c>
      <c r="N198" s="164">
        <v>1.2117502457639113</v>
      </c>
      <c r="O198" s="164">
        <v>0</v>
      </c>
      <c r="P198" s="164">
        <v>0</v>
      </c>
      <c r="Q198" s="164">
        <v>0</v>
      </c>
      <c r="R198" s="165">
        <v>0</v>
      </c>
      <c r="S198" s="166">
        <f t="shared" si="86"/>
        <v>3.2468481882654339</v>
      </c>
      <c r="U198" s="211" t="s">
        <v>17</v>
      </c>
      <c r="V198" s="212">
        <v>2.0350979425015225</v>
      </c>
      <c r="W198" s="212">
        <v>0</v>
      </c>
      <c r="X198" s="212">
        <v>0</v>
      </c>
      <c r="Y198" s="212">
        <v>0</v>
      </c>
      <c r="Z198" s="212">
        <v>0.4525583272136795</v>
      </c>
      <c r="AA198" s="212">
        <v>0</v>
      </c>
      <c r="AB198" s="212">
        <v>0</v>
      </c>
      <c r="AC198" s="213">
        <v>0.75919191855023171</v>
      </c>
      <c r="AD198" s="212">
        <v>0</v>
      </c>
      <c r="AE198" s="212">
        <v>0</v>
      </c>
      <c r="AF198" s="212">
        <v>0</v>
      </c>
      <c r="AG198" s="212">
        <v>0.75919191855023171</v>
      </c>
      <c r="AH198" s="212">
        <v>0</v>
      </c>
      <c r="AI198" s="214">
        <f t="shared" si="87"/>
        <v>3.2468481882654339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45.790422333113398</v>
      </c>
      <c r="C199" s="156">
        <v>64.815831970019971</v>
      </c>
      <c r="D199" s="156">
        <v>507.17254344562753</v>
      </c>
      <c r="E199" s="156">
        <v>0</v>
      </c>
      <c r="F199" s="375"/>
      <c r="G199" s="156">
        <v>0</v>
      </c>
      <c r="H199" s="168">
        <v>0</v>
      </c>
      <c r="I199" s="154">
        <f t="shared" si="85"/>
        <v>617.77879774876089</v>
      </c>
      <c r="J199" s="149"/>
      <c r="K199" s="169" t="s">
        <v>139</v>
      </c>
      <c r="L199" s="156">
        <v>45.790422333113398</v>
      </c>
      <c r="M199" s="156">
        <v>64.815831970019971</v>
      </c>
      <c r="N199" s="156">
        <v>507.17254344562753</v>
      </c>
      <c r="O199" s="156">
        <v>0</v>
      </c>
      <c r="P199" s="156">
        <v>5.4837345938430975</v>
      </c>
      <c r="Q199" s="156">
        <v>0</v>
      </c>
      <c r="R199" s="157">
        <v>0</v>
      </c>
      <c r="S199" s="158">
        <f t="shared" si="86"/>
        <v>623.262532342604</v>
      </c>
      <c r="U199" s="215" t="s">
        <v>139</v>
      </c>
      <c r="V199" s="207">
        <v>34.146689442817504</v>
      </c>
      <c r="W199" s="207">
        <v>0</v>
      </c>
      <c r="X199" s="207">
        <v>0</v>
      </c>
      <c r="Y199" s="207">
        <v>64.815831970019971</v>
      </c>
      <c r="Z199" s="207">
        <v>493.76196239324162</v>
      </c>
      <c r="AA199" s="207">
        <v>0</v>
      </c>
      <c r="AB199" s="207">
        <v>5.4837345938430975</v>
      </c>
      <c r="AC199" s="208">
        <v>25.05431394268178</v>
      </c>
      <c r="AD199" s="207">
        <v>11.643732890295892</v>
      </c>
      <c r="AE199" s="207">
        <v>0</v>
      </c>
      <c r="AF199" s="207">
        <v>0</v>
      </c>
      <c r="AG199" s="207">
        <v>13.410581052385892</v>
      </c>
      <c r="AH199" s="207">
        <v>0</v>
      </c>
      <c r="AI199" s="210">
        <f t="shared" si="87"/>
        <v>623.262532342604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28.097935572293551</v>
      </c>
      <c r="C200" s="160">
        <v>0.27938571735192519</v>
      </c>
      <c r="D200" s="160">
        <v>291.65249084233187</v>
      </c>
      <c r="E200" s="160">
        <v>215.57661969698813</v>
      </c>
      <c r="F200" s="375"/>
      <c r="G200" s="160">
        <v>24.323211718764728</v>
      </c>
      <c r="H200" s="161">
        <v>0</v>
      </c>
      <c r="I200" s="162">
        <f t="shared" si="85"/>
        <v>559.92964354773017</v>
      </c>
      <c r="J200" s="149"/>
      <c r="K200" s="163" t="s">
        <v>25</v>
      </c>
      <c r="L200" s="164">
        <v>28.097935572293551</v>
      </c>
      <c r="M200" s="164">
        <v>0.27938571735192519</v>
      </c>
      <c r="N200" s="164">
        <v>291.65249084233187</v>
      </c>
      <c r="O200" s="164">
        <v>215.57661969698813</v>
      </c>
      <c r="P200" s="164">
        <v>0</v>
      </c>
      <c r="Q200" s="164">
        <v>24.323211718764728</v>
      </c>
      <c r="R200" s="165">
        <v>0</v>
      </c>
      <c r="S200" s="166">
        <f t="shared" si="86"/>
        <v>559.92964354773017</v>
      </c>
      <c r="U200" s="211" t="s">
        <v>25</v>
      </c>
      <c r="V200" s="212">
        <v>2.6582586639036632</v>
      </c>
      <c r="W200" s="212">
        <v>4.9266407463128568</v>
      </c>
      <c r="X200" s="212">
        <v>24.323211718764728</v>
      </c>
      <c r="Y200" s="212">
        <v>0.27938571735192519</v>
      </c>
      <c r="Z200" s="212">
        <v>287.00133798137949</v>
      </c>
      <c r="AA200" s="212">
        <v>215.28711951888604</v>
      </c>
      <c r="AB200" s="212">
        <v>0</v>
      </c>
      <c r="AC200" s="213">
        <v>25.453689201131489</v>
      </c>
      <c r="AD200" s="212">
        <v>20.513036162077029</v>
      </c>
      <c r="AE200" s="212">
        <v>0.22457537613256601</v>
      </c>
      <c r="AF200" s="212">
        <v>0</v>
      </c>
      <c r="AG200" s="212">
        <v>4.6511528609523838</v>
      </c>
      <c r="AH200" s="212">
        <v>6.492480196951117E-2</v>
      </c>
      <c r="AI200" s="214">
        <f t="shared" si="87"/>
        <v>559.92964354773017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2.3015669468366702</v>
      </c>
      <c r="C201" s="156">
        <v>0.37723448191084014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2.6788014287475104</v>
      </c>
      <c r="J201" s="149"/>
      <c r="K201" s="169" t="s">
        <v>24</v>
      </c>
      <c r="L201" s="156">
        <v>2.3015669468366702</v>
      </c>
      <c r="M201" s="156">
        <v>0.37723448191084014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2.6788014287475104</v>
      </c>
      <c r="U201" s="215" t="s">
        <v>24</v>
      </c>
      <c r="V201" s="207">
        <v>2.3013508473825244</v>
      </c>
      <c r="W201" s="207">
        <v>0</v>
      </c>
      <c r="X201" s="207">
        <v>0</v>
      </c>
      <c r="Y201" s="207">
        <v>0.37723448191084014</v>
      </c>
      <c r="Z201" s="207">
        <v>0</v>
      </c>
      <c r="AA201" s="207">
        <v>0</v>
      </c>
      <c r="AB201" s="207">
        <v>0</v>
      </c>
      <c r="AC201" s="208">
        <v>2.1609945414568672E-4</v>
      </c>
      <c r="AD201" s="207">
        <v>2.1609945414568672E-4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2.6788014287475104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439.73170531786923</v>
      </c>
      <c r="E203" s="156">
        <v>0</v>
      </c>
      <c r="F203" s="375"/>
      <c r="G203" s="156">
        <v>0</v>
      </c>
      <c r="H203" s="168">
        <v>0</v>
      </c>
      <c r="I203" s="154">
        <f t="shared" si="85"/>
        <v>439.73170531786923</v>
      </c>
      <c r="J203" s="149"/>
      <c r="K203" s="169" t="s">
        <v>22</v>
      </c>
      <c r="L203" s="156">
        <v>0</v>
      </c>
      <c r="M203" s="156">
        <v>0</v>
      </c>
      <c r="N203" s="156">
        <v>439.73170531786923</v>
      </c>
      <c r="O203" s="156">
        <v>0</v>
      </c>
      <c r="P203" s="156">
        <v>15.282174087515534</v>
      </c>
      <c r="Q203" s="156">
        <v>0</v>
      </c>
      <c r="R203" s="157">
        <v>0</v>
      </c>
      <c r="S203" s="158">
        <f t="shared" si="86"/>
        <v>455.01387940538478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439.73170531786923</v>
      </c>
      <c r="AA203" s="207">
        <v>0</v>
      </c>
      <c r="AB203" s="207">
        <v>15.282174087515534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7"/>
        <v>455.01387940538478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686.68189270871301</v>
      </c>
      <c r="E204" s="160">
        <v>0</v>
      </c>
      <c r="F204" s="375"/>
      <c r="G204" s="160">
        <v>0</v>
      </c>
      <c r="H204" s="161">
        <v>0</v>
      </c>
      <c r="I204" s="162">
        <f t="shared" si="85"/>
        <v>686.68189270871301</v>
      </c>
      <c r="J204" s="149"/>
      <c r="K204" s="163" t="s">
        <v>21</v>
      </c>
      <c r="L204" s="164">
        <v>0</v>
      </c>
      <c r="M204" s="164">
        <v>0</v>
      </c>
      <c r="N204" s="164">
        <v>686.68189270871301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686.68189270871301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686.68189270871301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686.68189270871301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107.90804181273283</v>
      </c>
      <c r="C210" s="195">
        <f t="shared" ref="C210:I210" si="89">SUM(C189:C205)</f>
        <v>66.69430345160643</v>
      </c>
      <c r="D210" s="195">
        <f t="shared" si="89"/>
        <v>2303.5384522734412</v>
      </c>
      <c r="E210" s="195">
        <f t="shared" si="89"/>
        <v>217.04609170861536</v>
      </c>
      <c r="F210" s="195">
        <f t="shared" si="89"/>
        <v>0</v>
      </c>
      <c r="G210" s="195">
        <f t="shared" si="89"/>
        <v>24.323211718764728</v>
      </c>
      <c r="H210" s="197">
        <f t="shared" si="89"/>
        <v>0</v>
      </c>
      <c r="I210" s="154">
        <f t="shared" si="89"/>
        <v>2719.5101009651603</v>
      </c>
      <c r="J210" s="149"/>
      <c r="K210" s="196" t="s">
        <v>26</v>
      </c>
      <c r="L210" s="195">
        <f>SUM(L189:L205)</f>
        <v>107.90804181273283</v>
      </c>
      <c r="M210" s="195">
        <f t="shared" ref="M210:S210" si="90">SUM(M189:M205)</f>
        <v>66.69430345160643</v>
      </c>
      <c r="N210" s="195">
        <f t="shared" si="90"/>
        <v>2303.5384522734412</v>
      </c>
      <c r="O210" s="195">
        <f t="shared" si="90"/>
        <v>217.04609170861536</v>
      </c>
      <c r="P210" s="195">
        <f t="shared" si="90"/>
        <v>273.19702965952672</v>
      </c>
      <c r="Q210" s="195">
        <f t="shared" si="90"/>
        <v>24.323211718764728</v>
      </c>
      <c r="R210" s="197">
        <f t="shared" si="90"/>
        <v>0</v>
      </c>
      <c r="S210" s="198">
        <f t="shared" si="90"/>
        <v>2992.7071306246871</v>
      </c>
      <c r="T210" s="141" t="str">
        <f>IF(ABS(S210-AI210)&gt;0.01,S210-AI210,"")</f>
        <v/>
      </c>
      <c r="U210" s="224" t="s">
        <v>63</v>
      </c>
      <c r="V210" s="225">
        <f>SUM(V189:V205)</f>
        <v>70.77541278551908</v>
      </c>
      <c r="W210" s="225">
        <f t="shared" ref="W210:AH210" si="91">SUM(W189:W205)</f>
        <v>4.9266407463128568</v>
      </c>
      <c r="X210" s="225">
        <f t="shared" si="91"/>
        <v>24.323211718764728</v>
      </c>
      <c r="Y210" s="225">
        <f t="shared" si="91"/>
        <v>66.69430345160643</v>
      </c>
      <c r="Z210" s="225">
        <f t="shared" si="91"/>
        <v>2282.8512631850194</v>
      </c>
      <c r="AA210" s="225">
        <f t="shared" si="91"/>
        <v>215.47558853935925</v>
      </c>
      <c r="AB210" s="225">
        <f t="shared" si="91"/>
        <v>273.19702965952672</v>
      </c>
      <c r="AC210" s="225">
        <f t="shared" si="91"/>
        <v>54.4636805385787</v>
      </c>
      <c r="AD210" s="226">
        <f t="shared" si="91"/>
        <v>32.205988280900876</v>
      </c>
      <c r="AE210" s="226">
        <f t="shared" si="91"/>
        <v>1.5055783672865986</v>
      </c>
      <c r="AF210" s="226">
        <f t="shared" si="91"/>
        <v>0</v>
      </c>
      <c r="AG210" s="226">
        <f t="shared" si="91"/>
        <v>20.687189088421718</v>
      </c>
      <c r="AH210" s="226">
        <f t="shared" si="91"/>
        <v>6.492480196951117E-2</v>
      </c>
      <c r="AI210" s="227">
        <f>SUM(V210:AC210)</f>
        <v>2992.7071306246871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3.9679220817909824E-2</v>
      </c>
      <c r="C211" s="78">
        <f t="shared" ref="C211:H211" si="92">IF($I210=0,"-",C210/$I210)</f>
        <v>2.4524381589145952E-2</v>
      </c>
      <c r="D211" s="78">
        <f t="shared" si="92"/>
        <v>0.84704169749393843</v>
      </c>
      <c r="E211" s="78">
        <f t="shared" si="92"/>
        <v>7.9810731951900166E-2</v>
      </c>
      <c r="F211" s="78">
        <f t="shared" si="92"/>
        <v>0</v>
      </c>
      <c r="G211" s="78">
        <f t="shared" si="92"/>
        <v>8.9439681471057478E-3</v>
      </c>
      <c r="H211" s="79">
        <f t="shared" si="92"/>
        <v>0</v>
      </c>
      <c r="I211" s="80">
        <f>SUM(B211:H211)</f>
        <v>1.0000000000000002</v>
      </c>
      <c r="J211" s="141"/>
      <c r="K211" s="55" t="s">
        <v>91</v>
      </c>
      <c r="L211" s="96">
        <f t="shared" ref="L211:R211" si="93">IF($S210=0,"-",L210/$S210)</f>
        <v>3.605700026858575E-2</v>
      </c>
      <c r="M211" s="96">
        <f t="shared" si="93"/>
        <v>2.2285609831017742E-2</v>
      </c>
      <c r="N211" s="96">
        <f t="shared" si="93"/>
        <v>0.76971729999941851</v>
      </c>
      <c r="O211" s="96">
        <f t="shared" si="93"/>
        <v>7.2525002359088153E-2</v>
      </c>
      <c r="P211" s="96">
        <f t="shared" si="93"/>
        <v>9.1287592716264396E-2</v>
      </c>
      <c r="Q211" s="96">
        <f t="shared" si="93"/>
        <v>8.1274948256255149E-3</v>
      </c>
      <c r="R211" s="97">
        <f t="shared" si="93"/>
        <v>0</v>
      </c>
      <c r="S211" s="98">
        <f>SUM(L211:R211)</f>
        <v>1.0000000000000002</v>
      </c>
      <c r="U211" s="127" t="s">
        <v>91</v>
      </c>
      <c r="V211" s="128">
        <f>+V210/$AI210</f>
        <v>2.3649294667449024E-2</v>
      </c>
      <c r="W211" s="128">
        <f t="shared" ref="W211:AH211" si="94">+W210/$AI210</f>
        <v>1.6462154602092612E-3</v>
      </c>
      <c r="X211" s="128">
        <f t="shared" si="94"/>
        <v>8.1274948256255149E-3</v>
      </c>
      <c r="Y211" s="128">
        <f t="shared" si="94"/>
        <v>2.2285609831017742E-2</v>
      </c>
      <c r="Z211" s="128">
        <f t="shared" si="94"/>
        <v>0.7628047662346783</v>
      </c>
      <c r="AA211" s="128">
        <f t="shared" si="94"/>
        <v>7.200022559320117E-2</v>
      </c>
      <c r="AB211" s="128">
        <f t="shared" si="94"/>
        <v>9.1287592716264396E-2</v>
      </c>
      <c r="AC211" s="128">
        <f t="shared" si="94"/>
        <v>1.8198800671554567E-2</v>
      </c>
      <c r="AD211" s="128">
        <f t="shared" si="94"/>
        <v>1.0761490140927459E-2</v>
      </c>
      <c r="AE211" s="128">
        <f t="shared" si="94"/>
        <v>5.0308242723781974E-4</v>
      </c>
      <c r="AF211" s="128">
        <f t="shared" si="94"/>
        <v>0</v>
      </c>
      <c r="AG211" s="128">
        <f t="shared" si="94"/>
        <v>6.912533764740136E-3</v>
      </c>
      <c r="AH211" s="128">
        <f t="shared" si="94"/>
        <v>2.169433864915442E-5</v>
      </c>
      <c r="AI211" s="129">
        <f>SUM(V211:AC211)</f>
        <v>1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1.7318308283725661</v>
      </c>
      <c r="C219" s="156">
        <v>0.88743678502245882</v>
      </c>
      <c r="D219" s="156">
        <v>0.23445503732639969</v>
      </c>
      <c r="E219" s="156">
        <v>0</v>
      </c>
      <c r="F219" s="375"/>
      <c r="G219" s="156">
        <v>0</v>
      </c>
      <c r="H219" s="168">
        <v>0</v>
      </c>
      <c r="I219" s="154">
        <f t="shared" si="95"/>
        <v>2.8537226507214246</v>
      </c>
      <c r="J219" s="149"/>
      <c r="K219" s="169" t="s">
        <v>16</v>
      </c>
      <c r="L219" s="156">
        <v>1.7318308283725661</v>
      </c>
      <c r="M219" s="156">
        <v>0.88743678502245882</v>
      </c>
      <c r="N219" s="156">
        <v>0.23445503732639969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2.8537226507214246</v>
      </c>
      <c r="U219" s="215" t="s">
        <v>16</v>
      </c>
      <c r="V219" s="207">
        <v>1.7318308283725661</v>
      </c>
      <c r="W219" s="207">
        <v>0</v>
      </c>
      <c r="X219" s="207">
        <v>0</v>
      </c>
      <c r="Y219" s="207">
        <v>0.88743678502245882</v>
      </c>
      <c r="Z219" s="207">
        <v>0.16549767340687035</v>
      </c>
      <c r="AA219" s="207">
        <v>0</v>
      </c>
      <c r="AB219" s="207">
        <v>0</v>
      </c>
      <c r="AC219" s="208">
        <v>6.8957363919529335E-2</v>
      </c>
      <c r="AD219" s="209">
        <v>0</v>
      </c>
      <c r="AE219" s="209">
        <v>0</v>
      </c>
      <c r="AF219" s="209">
        <v>0</v>
      </c>
      <c r="AG219" s="209">
        <v>6.8957363919529335E-2</v>
      </c>
      <c r="AH219" s="209">
        <v>0</v>
      </c>
      <c r="AI219" s="210">
        <f t="shared" si="97"/>
        <v>2.8537226507214246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1.779341891595266E-3</v>
      </c>
      <c r="C220" s="160">
        <v>0</v>
      </c>
      <c r="D220" s="160">
        <v>1.7517738617178185E-3</v>
      </c>
      <c r="E220" s="160">
        <v>0</v>
      </c>
      <c r="F220" s="375"/>
      <c r="G220" s="160">
        <v>0</v>
      </c>
      <c r="H220" s="161">
        <v>0</v>
      </c>
      <c r="I220" s="162">
        <f t="shared" si="95"/>
        <v>3.5311157533130843E-3</v>
      </c>
      <c r="J220" s="149"/>
      <c r="K220" s="163" t="s">
        <v>15</v>
      </c>
      <c r="L220" s="164">
        <v>1.779341891595266E-3</v>
      </c>
      <c r="M220" s="164">
        <v>0</v>
      </c>
      <c r="N220" s="164">
        <v>1.7517738617178185E-3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3.5311157533130843E-3</v>
      </c>
      <c r="U220" s="211" t="s">
        <v>57</v>
      </c>
      <c r="V220" s="212">
        <v>1.779341891595266E-3</v>
      </c>
      <c r="W220" s="212">
        <v>0</v>
      </c>
      <c r="X220" s="212">
        <v>0</v>
      </c>
      <c r="Y220" s="212">
        <v>0</v>
      </c>
      <c r="Z220" s="212">
        <v>1.7517738617178185E-3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3.5311157533130843E-3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2.4192694965589692E-3</v>
      </c>
      <c r="F221" s="375"/>
      <c r="G221" s="156">
        <v>0</v>
      </c>
      <c r="H221" s="168">
        <v>0</v>
      </c>
      <c r="I221" s="154">
        <f t="shared" si="95"/>
        <v>2.4192694965589692E-3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2.4192694965589692E-3</v>
      </c>
      <c r="P221" s="156">
        <v>3.5870265273783115</v>
      </c>
      <c r="Q221" s="156">
        <v>0</v>
      </c>
      <c r="R221" s="157">
        <v>0</v>
      </c>
      <c r="S221" s="158">
        <f t="shared" si="96"/>
        <v>3.5894457968748705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2.4192694965589692E-3</v>
      </c>
      <c r="AB221" s="207">
        <v>3.5870265273783115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97"/>
        <v>3.5894457968748705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1.9068828463276835E-15</v>
      </c>
      <c r="F222" s="375"/>
      <c r="G222" s="160">
        <v>0</v>
      </c>
      <c r="H222" s="161">
        <v>0</v>
      </c>
      <c r="I222" s="162">
        <f t="shared" si="95"/>
        <v>1.9068828463276835E-15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1.9068828463276835E-15</v>
      </c>
      <c r="P222" s="164">
        <v>5.6271310247600584E-2</v>
      </c>
      <c r="Q222" s="164">
        <v>0</v>
      </c>
      <c r="R222" s="165">
        <v>0</v>
      </c>
      <c r="S222" s="166">
        <f t="shared" si="96"/>
        <v>5.6271310247602492E-2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1.9068828463276835E-15</v>
      </c>
      <c r="AB222" s="212">
        <v>5.6271310247600584E-2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5.6271310247602492E-2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0.75843643115161974</v>
      </c>
      <c r="C224" s="160">
        <v>0</v>
      </c>
      <c r="D224" s="160">
        <v>3.00414006962668</v>
      </c>
      <c r="E224" s="160">
        <v>0.15877079423360871</v>
      </c>
      <c r="F224" s="375"/>
      <c r="G224" s="160">
        <v>0</v>
      </c>
      <c r="H224" s="161">
        <v>0</v>
      </c>
      <c r="I224" s="162">
        <f t="shared" si="95"/>
        <v>3.9213472950119086</v>
      </c>
      <c r="J224" s="149"/>
      <c r="K224" s="163" t="s">
        <v>17</v>
      </c>
      <c r="L224" s="164">
        <v>0.75843643115161974</v>
      </c>
      <c r="M224" s="164">
        <v>0</v>
      </c>
      <c r="N224" s="164">
        <v>3.00414006962668</v>
      </c>
      <c r="O224" s="164">
        <v>0.15877079423360871</v>
      </c>
      <c r="P224" s="164">
        <v>0</v>
      </c>
      <c r="Q224" s="164">
        <v>0</v>
      </c>
      <c r="R224" s="165">
        <v>0</v>
      </c>
      <c r="S224" s="166">
        <f t="shared" si="96"/>
        <v>3.9213472950119086</v>
      </c>
      <c r="U224" s="211" t="s">
        <v>17</v>
      </c>
      <c r="V224" s="212">
        <v>0.75843643115161974</v>
      </c>
      <c r="W224" s="212">
        <v>0</v>
      </c>
      <c r="X224" s="212">
        <v>0</v>
      </c>
      <c r="Y224" s="212">
        <v>0</v>
      </c>
      <c r="Z224" s="212">
        <v>3.00414006962668</v>
      </c>
      <c r="AA224" s="212">
        <v>0.15877079423360871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3.9213472950119086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1.7170449449621892</v>
      </c>
      <c r="C225" s="156">
        <v>6.7756962825163872E-2</v>
      </c>
      <c r="D225" s="156">
        <v>14.741268836551523</v>
      </c>
      <c r="E225" s="156">
        <v>1.876346662850692E-2</v>
      </c>
      <c r="F225" s="375"/>
      <c r="G225" s="156">
        <v>0</v>
      </c>
      <c r="H225" s="168">
        <v>0</v>
      </c>
      <c r="I225" s="154">
        <f t="shared" si="95"/>
        <v>16.544834210967384</v>
      </c>
      <c r="J225" s="149"/>
      <c r="K225" s="169" t="s">
        <v>139</v>
      </c>
      <c r="L225" s="156">
        <v>1.7170449449621892</v>
      </c>
      <c r="M225" s="156">
        <v>6.7756962825163872E-2</v>
      </c>
      <c r="N225" s="156">
        <v>14.741268836551523</v>
      </c>
      <c r="O225" s="156">
        <v>1.876346662850692E-2</v>
      </c>
      <c r="P225" s="156">
        <v>0</v>
      </c>
      <c r="Q225" s="156">
        <v>0</v>
      </c>
      <c r="R225" s="157">
        <v>0</v>
      </c>
      <c r="S225" s="158">
        <f t="shared" si="96"/>
        <v>16.544834210967384</v>
      </c>
      <c r="U225" s="215" t="s">
        <v>139</v>
      </c>
      <c r="V225" s="207">
        <v>1.5773275083016443</v>
      </c>
      <c r="W225" s="207">
        <v>0</v>
      </c>
      <c r="X225" s="207">
        <v>0</v>
      </c>
      <c r="Y225" s="207">
        <v>6.7756962825163872E-2</v>
      </c>
      <c r="Z225" s="207">
        <v>4.9307784262684438</v>
      </c>
      <c r="AA225" s="207">
        <v>1.876346662850692E-2</v>
      </c>
      <c r="AB225" s="207">
        <v>0</v>
      </c>
      <c r="AC225" s="208">
        <v>9.9502078469436253</v>
      </c>
      <c r="AD225" s="207">
        <v>0.1397174366605449</v>
      </c>
      <c r="AE225" s="207">
        <v>0</v>
      </c>
      <c r="AF225" s="207">
        <v>0</v>
      </c>
      <c r="AG225" s="207">
        <v>9.8104904102830783</v>
      </c>
      <c r="AH225" s="207">
        <v>0</v>
      </c>
      <c r="AI225" s="210">
        <f t="shared" si="97"/>
        <v>16.544834210967384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3.2901438809811485</v>
      </c>
      <c r="C226" s="160">
        <v>0.1384130395420439</v>
      </c>
      <c r="D226" s="160">
        <v>4.1948640640192387</v>
      </c>
      <c r="E226" s="160">
        <v>40.527037185284087</v>
      </c>
      <c r="F226" s="375"/>
      <c r="G226" s="160">
        <v>7.7573615585034821</v>
      </c>
      <c r="H226" s="161">
        <v>0.85440147865459182</v>
      </c>
      <c r="I226" s="162">
        <f t="shared" si="95"/>
        <v>56.762221206984599</v>
      </c>
      <c r="J226" s="149"/>
      <c r="K226" s="163" t="s">
        <v>25</v>
      </c>
      <c r="L226" s="164">
        <v>3.2901438809811485</v>
      </c>
      <c r="M226" s="164">
        <v>0.1384130395420439</v>
      </c>
      <c r="N226" s="164">
        <v>4.1948640640192387</v>
      </c>
      <c r="O226" s="164">
        <v>40.527037185284087</v>
      </c>
      <c r="P226" s="164">
        <v>0</v>
      </c>
      <c r="Q226" s="164">
        <v>7.7573615585034821</v>
      </c>
      <c r="R226" s="165">
        <v>0.85440147865459182</v>
      </c>
      <c r="S226" s="166">
        <f t="shared" si="96"/>
        <v>56.762221206984599</v>
      </c>
      <c r="U226" s="211" t="s">
        <v>25</v>
      </c>
      <c r="V226" s="212">
        <v>0</v>
      </c>
      <c r="W226" s="212">
        <v>2.9513570533438762</v>
      </c>
      <c r="X226" s="212">
        <v>7.7573615585034821</v>
      </c>
      <c r="Y226" s="212">
        <v>0.1384130395420439</v>
      </c>
      <c r="Z226" s="212">
        <v>4.1422940040833236</v>
      </c>
      <c r="AA226" s="212">
        <v>40.130124268882597</v>
      </c>
      <c r="AB226" s="212">
        <v>0</v>
      </c>
      <c r="AC226" s="213">
        <v>1.6426712826292704</v>
      </c>
      <c r="AD226" s="212">
        <v>0.3387868276372723</v>
      </c>
      <c r="AE226" s="212">
        <v>0.22022269061572144</v>
      </c>
      <c r="AF226" s="212">
        <v>0.85440147865459182</v>
      </c>
      <c r="AG226" s="212">
        <v>5.2570059935915528E-2</v>
      </c>
      <c r="AH226" s="212">
        <v>0.17669022578576962</v>
      </c>
      <c r="AI226" s="214">
        <f t="shared" si="97"/>
        <v>56.762221206984599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2.231224099930754</v>
      </c>
      <c r="C227" s="156">
        <v>0</v>
      </c>
      <c r="D227" s="156">
        <v>0.614290201773117</v>
      </c>
      <c r="E227" s="156">
        <v>0</v>
      </c>
      <c r="F227" s="375"/>
      <c r="G227" s="156">
        <v>0</v>
      </c>
      <c r="H227" s="168">
        <v>0</v>
      </c>
      <c r="I227" s="154">
        <f t="shared" si="95"/>
        <v>2.8455143017038709</v>
      </c>
      <c r="J227" s="149"/>
      <c r="K227" s="169" t="s">
        <v>24</v>
      </c>
      <c r="L227" s="156">
        <v>2.231224099930754</v>
      </c>
      <c r="M227" s="156">
        <v>0</v>
      </c>
      <c r="N227" s="156">
        <v>0.614290201773117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2.8455143017038709</v>
      </c>
      <c r="U227" s="215" t="s">
        <v>24</v>
      </c>
      <c r="V227" s="207">
        <v>2.231224099930754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0.614290201773117</v>
      </c>
      <c r="AD227" s="207">
        <v>0</v>
      </c>
      <c r="AE227" s="207">
        <v>0</v>
      </c>
      <c r="AF227" s="207">
        <v>0</v>
      </c>
      <c r="AG227" s="207">
        <v>0.614290201773117</v>
      </c>
      <c r="AH227" s="207">
        <v>0</v>
      </c>
      <c r="AI227" s="210">
        <f t="shared" si="97"/>
        <v>2.8455143017038709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5.2838638506247398E-2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95"/>
        <v>5.2838638506247398E-2</v>
      </c>
      <c r="J229" s="149"/>
      <c r="K229" s="169" t="s">
        <v>22</v>
      </c>
      <c r="L229" s="156">
        <v>5.2838638506247398E-2</v>
      </c>
      <c r="M229" s="156">
        <v>0</v>
      </c>
      <c r="N229" s="156">
        <v>0</v>
      </c>
      <c r="O229" s="156">
        <v>0</v>
      </c>
      <c r="P229" s="156">
        <v>0.21784204545591071</v>
      </c>
      <c r="Q229" s="156">
        <v>0</v>
      </c>
      <c r="R229" s="157">
        <v>0</v>
      </c>
      <c r="S229" s="158">
        <f t="shared" si="96"/>
        <v>0.27068068396215811</v>
      </c>
      <c r="U229" s="215" t="s">
        <v>22</v>
      </c>
      <c r="V229" s="207">
        <v>5.2838638506247398E-2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0.21784204545591071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7"/>
        <v>0.27068068396215811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9.783298165796122</v>
      </c>
      <c r="C236" s="195">
        <f t="shared" ref="C236:I236" si="99">SUM(C215:C231)</f>
        <v>1.0936067873896667</v>
      </c>
      <c r="D236" s="195">
        <f t="shared" si="99"/>
        <v>22.790769983158675</v>
      </c>
      <c r="E236" s="195">
        <f t="shared" si="99"/>
        <v>40.70699071564276</v>
      </c>
      <c r="F236" s="195">
        <f t="shared" si="99"/>
        <v>0</v>
      </c>
      <c r="G236" s="195">
        <f t="shared" si="99"/>
        <v>7.7573615585034821</v>
      </c>
      <c r="H236" s="197">
        <f t="shared" si="99"/>
        <v>0.85440147865459182</v>
      </c>
      <c r="I236" s="154">
        <f t="shared" si="99"/>
        <v>82.986428689145299</v>
      </c>
      <c r="J236" s="149"/>
      <c r="K236" s="196" t="s">
        <v>26</v>
      </c>
      <c r="L236" s="195">
        <f>SUM(L215:L231)</f>
        <v>9.783298165796122</v>
      </c>
      <c r="M236" s="195">
        <f t="shared" ref="M236:S236" si="100">SUM(M215:M231)</f>
        <v>1.0936067873896667</v>
      </c>
      <c r="N236" s="195">
        <f t="shared" si="100"/>
        <v>22.790769983158675</v>
      </c>
      <c r="O236" s="195">
        <f t="shared" si="100"/>
        <v>40.70699071564276</v>
      </c>
      <c r="P236" s="195">
        <f t="shared" si="100"/>
        <v>3.8611398830818229</v>
      </c>
      <c r="Q236" s="195">
        <f t="shared" si="100"/>
        <v>7.7573615585034821</v>
      </c>
      <c r="R236" s="197">
        <f t="shared" si="100"/>
        <v>0.85440147865459182</v>
      </c>
      <c r="S236" s="198">
        <f t="shared" si="100"/>
        <v>86.847568572227132</v>
      </c>
      <c r="T236" s="141" t="str">
        <f>IF(ABS(S236-AI236)&gt;0.01,S236-AI236,"")</f>
        <v/>
      </c>
      <c r="U236" s="224" t="s">
        <v>63</v>
      </c>
      <c r="V236" s="225">
        <f>SUM(V215:V231)</f>
        <v>6.3534368481544261</v>
      </c>
      <c r="W236" s="225">
        <f t="shared" ref="W236:AH236" si="101">SUM(W215:W231)</f>
        <v>2.9513570533438762</v>
      </c>
      <c r="X236" s="225">
        <f t="shared" si="101"/>
        <v>7.7573615585034821</v>
      </c>
      <c r="Y236" s="225">
        <f t="shared" si="101"/>
        <v>1.0936067873896667</v>
      </c>
      <c r="Z236" s="225">
        <f t="shared" si="101"/>
        <v>12.244461947247036</v>
      </c>
      <c r="AA236" s="225">
        <f t="shared" si="101"/>
        <v>40.31007779924127</v>
      </c>
      <c r="AB236" s="225">
        <f t="shared" si="101"/>
        <v>3.8611398830818229</v>
      </c>
      <c r="AC236" s="225">
        <f t="shared" si="101"/>
        <v>12.276126695265543</v>
      </c>
      <c r="AD236" s="226">
        <f t="shared" si="101"/>
        <v>0.47850426429781723</v>
      </c>
      <c r="AE236" s="226">
        <f t="shared" si="101"/>
        <v>0.22022269061572144</v>
      </c>
      <c r="AF236" s="226">
        <f t="shared" si="101"/>
        <v>0.85440147865459182</v>
      </c>
      <c r="AG236" s="226">
        <f t="shared" si="101"/>
        <v>10.54630803591164</v>
      </c>
      <c r="AH236" s="226">
        <f t="shared" si="101"/>
        <v>0.17669022578576962</v>
      </c>
      <c r="AI236" s="227">
        <f>SUM(V236:AC236)</f>
        <v>86.847568572227118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0.11789033846055585</v>
      </c>
      <c r="C237" s="78">
        <f t="shared" ref="C237:H237" si="102">IF($I236=0,"-",C236/$I236)</f>
        <v>1.3178140144892287E-2</v>
      </c>
      <c r="D237" s="78">
        <f t="shared" si="102"/>
        <v>0.27463249525448885</v>
      </c>
      <c r="E237" s="78">
        <f t="shared" si="102"/>
        <v>0.49052587704581235</v>
      </c>
      <c r="F237" s="78">
        <f t="shared" si="102"/>
        <v>0</v>
      </c>
      <c r="G237" s="78">
        <f t="shared" si="102"/>
        <v>9.3477471931722636E-2</v>
      </c>
      <c r="H237" s="79">
        <f t="shared" si="102"/>
        <v>1.0295677162528001E-2</v>
      </c>
      <c r="I237" s="80">
        <f>SUM(B237:H237)</f>
        <v>1</v>
      </c>
      <c r="J237" s="141"/>
      <c r="K237" s="55" t="s">
        <v>91</v>
      </c>
      <c r="L237" s="96">
        <f t="shared" ref="L237:R237" si="103">IF($S236=0,"-",L236/$S236)</f>
        <v>0.11264907385011939</v>
      </c>
      <c r="M237" s="96">
        <f t="shared" si="103"/>
        <v>1.2592255665513124E-2</v>
      </c>
      <c r="N237" s="96">
        <f t="shared" si="103"/>
        <v>0.26242266027522276</v>
      </c>
      <c r="O237" s="96">
        <f t="shared" si="103"/>
        <v>0.46871767839750894</v>
      </c>
      <c r="P237" s="96">
        <f t="shared" si="103"/>
        <v>4.4458813833926629E-2</v>
      </c>
      <c r="Q237" s="96">
        <f t="shared" si="103"/>
        <v>8.9321574409444077E-2</v>
      </c>
      <c r="R237" s="97">
        <f t="shared" si="103"/>
        <v>9.8379435682649577E-3</v>
      </c>
      <c r="S237" s="98">
        <f>SUM(L237:R237)</f>
        <v>0.99999999999999989</v>
      </c>
      <c r="U237" s="127" t="s">
        <v>91</v>
      </c>
      <c r="V237" s="128">
        <f>+V236/$AI236</f>
        <v>7.3156185631962342E-2</v>
      </c>
      <c r="W237" s="128">
        <f t="shared" ref="W237:AH237" si="104">+W236/$AI236</f>
        <v>3.398318573408729E-2</v>
      </c>
      <c r="X237" s="128">
        <f t="shared" si="104"/>
        <v>8.9321574409444091E-2</v>
      </c>
      <c r="Y237" s="128">
        <f t="shared" si="104"/>
        <v>1.2592255665513126E-2</v>
      </c>
      <c r="Z237" s="128">
        <f t="shared" si="104"/>
        <v>0.14098796487392598</v>
      </c>
      <c r="AA237" s="128">
        <f t="shared" si="104"/>
        <v>0.46414745354347181</v>
      </c>
      <c r="AB237" s="128">
        <f t="shared" si="104"/>
        <v>4.4458813833926636E-2</v>
      </c>
      <c r="AC237" s="128">
        <f t="shared" si="104"/>
        <v>0.14135256630766876</v>
      </c>
      <c r="AD237" s="128">
        <f t="shared" si="104"/>
        <v>5.5097024840697444E-3</v>
      </c>
      <c r="AE237" s="128">
        <f t="shared" si="104"/>
        <v>2.5357381241199908E-3</v>
      </c>
      <c r="AF237" s="128">
        <f t="shared" si="104"/>
        <v>9.8379435682649594E-3</v>
      </c>
      <c r="AG237" s="128">
        <f t="shared" si="104"/>
        <v>0.12143469540129684</v>
      </c>
      <c r="AH237" s="128">
        <f t="shared" si="104"/>
        <v>2.0344867299171942E-3</v>
      </c>
      <c r="AI237" s="129">
        <f>SUM(V237:AC237)</f>
        <v>1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0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20.612072364720294</v>
      </c>
      <c r="C245" s="156">
        <v>0.12162680287967662</v>
      </c>
      <c r="D245" s="156">
        <v>0.44023013199089217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21.173929299590863</v>
      </c>
      <c r="J245" s="149"/>
      <c r="K245" s="169" t="s">
        <v>16</v>
      </c>
      <c r="L245" s="156">
        <v>20.612072364720294</v>
      </c>
      <c r="M245" s="156">
        <v>0.12162680287967662</v>
      </c>
      <c r="N245" s="156">
        <v>0.44023013199089217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21.173929299590863</v>
      </c>
      <c r="U245" s="215" t="s">
        <v>16</v>
      </c>
      <c r="V245" s="207">
        <v>20.577432412992714</v>
      </c>
      <c r="W245" s="207">
        <v>0</v>
      </c>
      <c r="X245" s="207">
        <v>0</v>
      </c>
      <c r="Y245" s="207">
        <v>0.12162680287967662</v>
      </c>
      <c r="Z245" s="207">
        <v>0.42250525252222282</v>
      </c>
      <c r="AA245" s="207">
        <v>0</v>
      </c>
      <c r="AB245" s="207">
        <v>0</v>
      </c>
      <c r="AC245" s="208">
        <v>5.2364831196249857E-2</v>
      </c>
      <c r="AD245" s="209">
        <v>3.4639951727580519E-2</v>
      </c>
      <c r="AE245" s="209">
        <v>0</v>
      </c>
      <c r="AF245" s="209">
        <v>0</v>
      </c>
      <c r="AG245" s="209">
        <v>1.7724879468669345E-2</v>
      </c>
      <c r="AH245" s="209">
        <v>0</v>
      </c>
      <c r="AI245" s="210">
        <f t="shared" si="107"/>
        <v>21.173929299590867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1.9105047736900722</v>
      </c>
      <c r="C246" s="160">
        <v>9.3016933551083904E-3</v>
      </c>
      <c r="D246" s="160">
        <v>3.2035828310364146E-2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1.9518422953555448</v>
      </c>
      <c r="J246" s="149"/>
      <c r="K246" s="163" t="s">
        <v>15</v>
      </c>
      <c r="L246" s="164">
        <v>1.9105047736900722</v>
      </c>
      <c r="M246" s="164">
        <v>9.3016933551083904E-3</v>
      </c>
      <c r="N246" s="164">
        <v>3.2035828310364146E-2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1.9518422953555448</v>
      </c>
      <c r="U246" s="211" t="s">
        <v>57</v>
      </c>
      <c r="V246" s="212">
        <v>1.9103033994148417</v>
      </c>
      <c r="W246" s="212">
        <v>0</v>
      </c>
      <c r="X246" s="212">
        <v>0</v>
      </c>
      <c r="Y246" s="212">
        <v>9.3016933551083904E-3</v>
      </c>
      <c r="Z246" s="212">
        <v>3.1873066066313765E-2</v>
      </c>
      <c r="AA246" s="212">
        <v>0</v>
      </c>
      <c r="AB246" s="212">
        <v>0</v>
      </c>
      <c r="AC246" s="213">
        <v>3.6413651928079082E-4</v>
      </c>
      <c r="AD246" s="212">
        <v>2.0137427523041237E-4</v>
      </c>
      <c r="AE246" s="212">
        <v>0</v>
      </c>
      <c r="AF246" s="212">
        <v>0</v>
      </c>
      <c r="AG246" s="212">
        <v>1.6276224405037846E-4</v>
      </c>
      <c r="AH246" s="212">
        <v>0</v>
      </c>
      <c r="AI246" s="214">
        <f t="shared" si="107"/>
        <v>1.9518422953555448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0.46931951059690968</v>
      </c>
      <c r="F247" s="375"/>
      <c r="G247" s="156">
        <v>0</v>
      </c>
      <c r="H247" s="168">
        <v>0</v>
      </c>
      <c r="I247" s="154">
        <f t="shared" si="105"/>
        <v>0.46931951059690968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0.46931951059690968</v>
      </c>
      <c r="P247" s="156">
        <v>87.172125188071149</v>
      </c>
      <c r="Q247" s="156">
        <v>0</v>
      </c>
      <c r="R247" s="157">
        <v>0</v>
      </c>
      <c r="S247" s="158">
        <f t="shared" si="106"/>
        <v>87.641444698668053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0.46931951059690968</v>
      </c>
      <c r="AB247" s="207">
        <v>87.172125188071149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07"/>
        <v>87.641444698668053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5.5574290774224454E-2</v>
      </c>
      <c r="F248" s="375"/>
      <c r="G248" s="160">
        <v>0</v>
      </c>
      <c r="H248" s="161">
        <v>0</v>
      </c>
      <c r="I248" s="162">
        <f t="shared" si="105"/>
        <v>5.5574290774224454E-2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5.5574290774224454E-2</v>
      </c>
      <c r="P248" s="164">
        <v>3.0041055530275926</v>
      </c>
      <c r="Q248" s="164">
        <v>0</v>
      </c>
      <c r="R248" s="165">
        <v>0</v>
      </c>
      <c r="S248" s="166">
        <f t="shared" si="106"/>
        <v>3.0596798438018169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5.5574290774224454E-2</v>
      </c>
      <c r="AB248" s="212">
        <v>3.0041055530275926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07"/>
        <v>3.0596798438018169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3.9682283994278093E-4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3.9682283994278093E-4</v>
      </c>
      <c r="J249" s="149"/>
      <c r="K249" s="169" t="s">
        <v>59</v>
      </c>
      <c r="L249" s="156">
        <v>0</v>
      </c>
      <c r="M249" s="156">
        <v>0</v>
      </c>
      <c r="N249" s="156">
        <v>3.9682283994278093E-4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3.9682283994278093E-4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3.9682283994278093E-4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3.9682283994278093E-4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2.9868889447880123</v>
      </c>
      <c r="C250" s="160">
        <v>0.14306635040391702</v>
      </c>
      <c r="D250" s="160">
        <v>1.466369951638703</v>
      </c>
      <c r="E250" s="160">
        <v>5.5663875705643405E-3</v>
      </c>
      <c r="F250" s="375"/>
      <c r="G250" s="160">
        <v>0</v>
      </c>
      <c r="H250" s="161">
        <v>0</v>
      </c>
      <c r="I250" s="162">
        <f t="shared" si="105"/>
        <v>4.6018916344011966</v>
      </c>
      <c r="J250" s="149"/>
      <c r="K250" s="163" t="s">
        <v>17</v>
      </c>
      <c r="L250" s="164">
        <v>2.9868889447880123</v>
      </c>
      <c r="M250" s="164">
        <v>0.14306635040391702</v>
      </c>
      <c r="N250" s="164">
        <v>1.466369951638703</v>
      </c>
      <c r="O250" s="164">
        <v>5.5663875705643405E-3</v>
      </c>
      <c r="P250" s="164">
        <v>0</v>
      </c>
      <c r="Q250" s="164">
        <v>0</v>
      </c>
      <c r="R250" s="165">
        <v>0</v>
      </c>
      <c r="S250" s="166">
        <f t="shared" si="106"/>
        <v>4.6018916344011966</v>
      </c>
      <c r="U250" s="211" t="s">
        <v>17</v>
      </c>
      <c r="V250" s="212">
        <v>2.9843013466863648</v>
      </c>
      <c r="W250" s="212">
        <v>0</v>
      </c>
      <c r="X250" s="212">
        <v>0</v>
      </c>
      <c r="Y250" s="212">
        <v>0.14306635040391702</v>
      </c>
      <c r="Z250" s="212">
        <v>1.466369951638703</v>
      </c>
      <c r="AA250" s="212">
        <v>0</v>
      </c>
      <c r="AB250" s="212">
        <v>0</v>
      </c>
      <c r="AC250" s="213">
        <v>8.1539856722116447E-3</v>
      </c>
      <c r="AD250" s="212">
        <v>2.587598101647303E-3</v>
      </c>
      <c r="AE250" s="212">
        <v>0</v>
      </c>
      <c r="AF250" s="212">
        <v>0</v>
      </c>
      <c r="AG250" s="212">
        <v>0</v>
      </c>
      <c r="AH250" s="212">
        <v>5.5663875705643405E-3</v>
      </c>
      <c r="AI250" s="214">
        <f t="shared" si="107"/>
        <v>4.6018916344011966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128.49308486348809</v>
      </c>
      <c r="C251" s="156">
        <v>3.7684699676377669</v>
      </c>
      <c r="D251" s="156">
        <v>88.592444709605132</v>
      </c>
      <c r="E251" s="156">
        <v>0.51948650557859444</v>
      </c>
      <c r="F251" s="375"/>
      <c r="G251" s="156">
        <v>0</v>
      </c>
      <c r="H251" s="168">
        <v>0</v>
      </c>
      <c r="I251" s="154">
        <f t="shared" si="105"/>
        <v>221.37348604630958</v>
      </c>
      <c r="J251" s="149"/>
      <c r="K251" s="169" t="s">
        <v>139</v>
      </c>
      <c r="L251" s="156">
        <v>128.49308486348809</v>
      </c>
      <c r="M251" s="156">
        <v>3.7684699676377669</v>
      </c>
      <c r="N251" s="156">
        <v>88.592444709605132</v>
      </c>
      <c r="O251" s="156">
        <v>0.51948650557859444</v>
      </c>
      <c r="P251" s="156">
        <v>5.8018786482326765E-2</v>
      </c>
      <c r="Q251" s="156">
        <v>0</v>
      </c>
      <c r="R251" s="157">
        <v>0</v>
      </c>
      <c r="S251" s="158">
        <f t="shared" si="106"/>
        <v>221.43150483279192</v>
      </c>
      <c r="U251" s="215" t="s">
        <v>139</v>
      </c>
      <c r="V251" s="207">
        <v>124.91288676709485</v>
      </c>
      <c r="W251" s="207">
        <v>0</v>
      </c>
      <c r="X251" s="207">
        <v>0</v>
      </c>
      <c r="Y251" s="207">
        <v>3.7684699676377669</v>
      </c>
      <c r="Z251" s="207">
        <v>88.501154710635262</v>
      </c>
      <c r="AA251" s="207">
        <v>0.51948650557859444</v>
      </c>
      <c r="AB251" s="207">
        <v>5.8018786482326765E-2</v>
      </c>
      <c r="AC251" s="208">
        <v>3.6714880953631228</v>
      </c>
      <c r="AD251" s="207">
        <v>3.5801980963932558</v>
      </c>
      <c r="AE251" s="207">
        <v>0</v>
      </c>
      <c r="AF251" s="207">
        <v>0</v>
      </c>
      <c r="AG251" s="207">
        <v>9.1289998969866948E-2</v>
      </c>
      <c r="AH251" s="207">
        <v>0</v>
      </c>
      <c r="AI251" s="210">
        <f t="shared" si="107"/>
        <v>221.43150483279192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80.542376367084316</v>
      </c>
      <c r="C252" s="160">
        <v>3.5421600895283438</v>
      </c>
      <c r="D252" s="160">
        <v>57.856403256902141</v>
      </c>
      <c r="E252" s="160">
        <v>385.43561296822025</v>
      </c>
      <c r="F252" s="375"/>
      <c r="G252" s="160">
        <v>60.254038146094913</v>
      </c>
      <c r="H252" s="161">
        <v>9.0339792963300205</v>
      </c>
      <c r="I252" s="162">
        <f t="shared" si="105"/>
        <v>596.66457012416004</v>
      </c>
      <c r="J252" s="149"/>
      <c r="K252" s="163" t="s">
        <v>25</v>
      </c>
      <c r="L252" s="164">
        <v>80.542376367084316</v>
      </c>
      <c r="M252" s="164">
        <v>3.5421600895283438</v>
      </c>
      <c r="N252" s="164">
        <v>57.856403256902141</v>
      </c>
      <c r="O252" s="164">
        <v>385.43561296822025</v>
      </c>
      <c r="P252" s="164">
        <v>0.70885697424050298</v>
      </c>
      <c r="Q252" s="164">
        <v>60.254038146094913</v>
      </c>
      <c r="R252" s="165">
        <v>9.0339792963300205</v>
      </c>
      <c r="S252" s="166">
        <f t="shared" si="106"/>
        <v>597.3734270984005</v>
      </c>
      <c r="U252" s="211" t="s">
        <v>25</v>
      </c>
      <c r="V252" s="212">
        <v>2.9823153777691309</v>
      </c>
      <c r="W252" s="212">
        <v>29.962702473066685</v>
      </c>
      <c r="X252" s="212">
        <v>60.254038146094913</v>
      </c>
      <c r="Y252" s="212">
        <v>3.5421600895283438</v>
      </c>
      <c r="Z252" s="212">
        <v>57.197177837836527</v>
      </c>
      <c r="AA252" s="212">
        <v>357.49169851227623</v>
      </c>
      <c r="AB252" s="212">
        <v>0.70885697424050298</v>
      </c>
      <c r="AC252" s="213">
        <v>85.23447768758821</v>
      </c>
      <c r="AD252" s="212">
        <v>47.597358516248498</v>
      </c>
      <c r="AE252" s="212">
        <v>26.67937178835464</v>
      </c>
      <c r="AF252" s="212">
        <v>9.0339792963300205</v>
      </c>
      <c r="AG252" s="212">
        <v>0.65922541906561294</v>
      </c>
      <c r="AH252" s="212">
        <v>1.2645426675894011</v>
      </c>
      <c r="AI252" s="214">
        <f t="shared" si="107"/>
        <v>597.3734270984005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29.29232926871294</v>
      </c>
      <c r="C253" s="156">
        <v>0</v>
      </c>
      <c r="D253" s="156">
        <v>0.53827436550133034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29.83060363421427</v>
      </c>
      <c r="J253" s="149"/>
      <c r="K253" s="169" t="s">
        <v>24</v>
      </c>
      <c r="L253" s="156">
        <v>29.29232926871294</v>
      </c>
      <c r="M253" s="156">
        <v>0</v>
      </c>
      <c r="N253" s="156">
        <v>0.53827436550133034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29.83060363421427</v>
      </c>
      <c r="U253" s="215" t="s">
        <v>24</v>
      </c>
      <c r="V253" s="207">
        <v>29.057349022883287</v>
      </c>
      <c r="W253" s="207">
        <v>0</v>
      </c>
      <c r="X253" s="207">
        <v>0</v>
      </c>
      <c r="Y253" s="207">
        <v>0</v>
      </c>
      <c r="Z253" s="207">
        <v>0.53827436550133034</v>
      </c>
      <c r="AA253" s="207">
        <v>0</v>
      </c>
      <c r="AB253" s="207">
        <v>0</v>
      </c>
      <c r="AC253" s="208">
        <v>0.23498024582965338</v>
      </c>
      <c r="AD253" s="207">
        <v>0.23498024582965338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7"/>
        <v>29.83060363421427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0.22206095091038947</v>
      </c>
      <c r="C255" s="156">
        <v>0</v>
      </c>
      <c r="D255" s="156">
        <v>8.3581662658325317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8.5802272167429212</v>
      </c>
      <c r="J255" s="149"/>
      <c r="K255" s="169" t="s">
        <v>22</v>
      </c>
      <c r="L255" s="156">
        <v>0.22206095091038947</v>
      </c>
      <c r="M255" s="156">
        <v>0</v>
      </c>
      <c r="N255" s="156">
        <v>8.3581662658325317</v>
      </c>
      <c r="O255" s="156">
        <v>0</v>
      </c>
      <c r="P255" s="156">
        <v>5.2924018273195665</v>
      </c>
      <c r="Q255" s="156">
        <v>0</v>
      </c>
      <c r="R255" s="157">
        <v>0</v>
      </c>
      <c r="S255" s="158">
        <f t="shared" si="106"/>
        <v>13.872629044062489</v>
      </c>
      <c r="U255" s="215" t="s">
        <v>22</v>
      </c>
      <c r="V255" s="207">
        <v>0.22206095091038947</v>
      </c>
      <c r="W255" s="207">
        <v>0</v>
      </c>
      <c r="X255" s="207">
        <v>0</v>
      </c>
      <c r="Y255" s="207">
        <v>0</v>
      </c>
      <c r="Z255" s="207">
        <v>8.3553116384448032</v>
      </c>
      <c r="AA255" s="207">
        <v>0</v>
      </c>
      <c r="AB255" s="207">
        <v>5.2924018273195665</v>
      </c>
      <c r="AC255" s="208">
        <v>2.8546273877283037E-3</v>
      </c>
      <c r="AD255" s="207">
        <v>0</v>
      </c>
      <c r="AE255" s="207">
        <v>0</v>
      </c>
      <c r="AF255" s="207">
        <v>0</v>
      </c>
      <c r="AG255" s="207">
        <v>2.8546273877283037E-3</v>
      </c>
      <c r="AH255" s="207">
        <v>0</v>
      </c>
      <c r="AI255" s="210">
        <f t="shared" si="107"/>
        <v>13.872629044062487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1.1414912777040497E-2</v>
      </c>
      <c r="C256" s="160">
        <v>0</v>
      </c>
      <c r="D256" s="160">
        <v>2.8537281942601243E-3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1.4268640971300622E-2</v>
      </c>
      <c r="J256" s="149"/>
      <c r="K256" s="163" t="s">
        <v>21</v>
      </c>
      <c r="L256" s="164">
        <v>1.1414912777040497E-2</v>
      </c>
      <c r="M256" s="164">
        <v>0</v>
      </c>
      <c r="N256" s="164">
        <v>2.8537281942601243E-3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1.4268640971300622E-2</v>
      </c>
      <c r="U256" s="211" t="s">
        <v>61</v>
      </c>
      <c r="V256" s="212">
        <v>1.1414912777040497E-2</v>
      </c>
      <c r="W256" s="212">
        <v>0</v>
      </c>
      <c r="X256" s="212">
        <v>0</v>
      </c>
      <c r="Y256" s="212">
        <v>0</v>
      </c>
      <c r="Z256" s="212">
        <v>2.8537281942601243E-3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1.4268640971300622E-2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1.5883389795938898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1.5883389795938898</v>
      </c>
      <c r="J257" s="149"/>
      <c r="K257" s="171" t="s">
        <v>64</v>
      </c>
      <c r="L257" s="156">
        <v>1.5883389795938898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1.5883389795938898</v>
      </c>
      <c r="U257" s="216" t="s">
        <v>62</v>
      </c>
      <c r="V257" s="207">
        <v>1.5883389795938898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92">
        <f t="shared" si="107"/>
        <v>1.5883389795938898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1.5883389795938898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1.5883389795938898</v>
      </c>
      <c r="J258" s="149"/>
      <c r="K258" s="176" t="s">
        <v>23</v>
      </c>
      <c r="L258" s="177">
        <v>1.5883389795938898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1.5883389795938898</v>
      </c>
      <c r="U258" s="217" t="s">
        <v>65</v>
      </c>
      <c r="V258" s="218">
        <v>1.5883389795938898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93">
        <f t="shared" si="107"/>
        <v>1.5883389795938898</v>
      </c>
      <c r="AJ258" s="141" t="str">
        <f t="shared" si="108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265.65907142576509</v>
      </c>
      <c r="C262" s="195">
        <f t="shared" ref="C262:I262" si="109">SUM(C241:C257)</f>
        <v>7.584624903804813</v>
      </c>
      <c r="D262" s="195">
        <f t="shared" si="109"/>
        <v>157.28717506081529</v>
      </c>
      <c r="E262" s="195">
        <f t="shared" si="109"/>
        <v>386.48555966274057</v>
      </c>
      <c r="F262" s="195">
        <f t="shared" si="109"/>
        <v>0</v>
      </c>
      <c r="G262" s="195">
        <f t="shared" si="109"/>
        <v>60.254038146094913</v>
      </c>
      <c r="H262" s="197">
        <f t="shared" si="109"/>
        <v>9.0339792963300205</v>
      </c>
      <c r="I262" s="154">
        <f t="shared" si="109"/>
        <v>886.30444849555079</v>
      </c>
      <c r="J262" s="149"/>
      <c r="K262" s="196" t="s">
        <v>26</v>
      </c>
      <c r="L262" s="195">
        <f>SUM(L241:L257)</f>
        <v>265.65907142576509</v>
      </c>
      <c r="M262" s="195">
        <f t="shared" ref="M262:S262" si="110">SUM(M241:M257)</f>
        <v>7.584624903804813</v>
      </c>
      <c r="N262" s="195">
        <f t="shared" si="110"/>
        <v>157.28717506081529</v>
      </c>
      <c r="O262" s="195">
        <f t="shared" si="110"/>
        <v>386.48555966274057</v>
      </c>
      <c r="P262" s="195">
        <f t="shared" si="110"/>
        <v>96.23550832914114</v>
      </c>
      <c r="Q262" s="195">
        <f t="shared" si="110"/>
        <v>60.254038146094913</v>
      </c>
      <c r="R262" s="197">
        <f t="shared" si="110"/>
        <v>9.0339792963300205</v>
      </c>
      <c r="S262" s="198">
        <f t="shared" si="110"/>
        <v>982.5399568246919</v>
      </c>
      <c r="T262" s="141" t="str">
        <f>IF(ABS(S262-AI262)&gt;0.01,S262-AI262,"")</f>
        <v/>
      </c>
      <c r="U262" s="224" t="s">
        <v>63</v>
      </c>
      <c r="V262" s="225">
        <f>SUM(V241:V257)</f>
        <v>184.24640317012253</v>
      </c>
      <c r="W262" s="225">
        <f t="shared" ref="W262:AH262" si="111">SUM(W241:W257)</f>
        <v>29.962702473066685</v>
      </c>
      <c r="X262" s="225">
        <f t="shared" si="111"/>
        <v>60.254038146094913</v>
      </c>
      <c r="Y262" s="225">
        <f t="shared" si="111"/>
        <v>7.584624903804813</v>
      </c>
      <c r="Z262" s="225">
        <f t="shared" si="111"/>
        <v>156.51591737367934</v>
      </c>
      <c r="AA262" s="225">
        <f t="shared" si="111"/>
        <v>358.53607881922596</v>
      </c>
      <c r="AB262" s="225">
        <f t="shared" si="111"/>
        <v>96.23550832914114</v>
      </c>
      <c r="AC262" s="225">
        <f t="shared" si="111"/>
        <v>89.204683609556454</v>
      </c>
      <c r="AD262" s="226">
        <f t="shared" si="111"/>
        <v>51.449965782575866</v>
      </c>
      <c r="AE262" s="226">
        <f t="shared" si="111"/>
        <v>26.67937178835464</v>
      </c>
      <c r="AF262" s="226">
        <f t="shared" si="111"/>
        <v>9.0339792963300205</v>
      </c>
      <c r="AG262" s="226">
        <f t="shared" si="111"/>
        <v>0.77125768713592802</v>
      </c>
      <c r="AH262" s="226">
        <f t="shared" si="111"/>
        <v>1.2701090551599654</v>
      </c>
      <c r="AI262" s="227">
        <f>SUM(V262:AC262)</f>
        <v>982.53995682469179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0.29973794205445498</v>
      </c>
      <c r="C263" s="78">
        <f t="shared" ref="C263:H263" si="112">IF($I262=0,"-",C262/$I262)</f>
        <v>8.5575841537061711E-3</v>
      </c>
      <c r="D263" s="78">
        <f t="shared" si="112"/>
        <v>0.17746404785376055</v>
      </c>
      <c r="E263" s="78">
        <f t="shared" si="112"/>
        <v>0.43606410903022869</v>
      </c>
      <c r="F263" s="78">
        <f t="shared" si="112"/>
        <v>0</v>
      </c>
      <c r="G263" s="78">
        <f t="shared" si="112"/>
        <v>6.798345449847687E-2</v>
      </c>
      <c r="H263" s="79">
        <f t="shared" si="112"/>
        <v>1.0192862409372607E-2</v>
      </c>
      <c r="I263" s="80">
        <f>SUM(B263:H263)</f>
        <v>0.99999999999999989</v>
      </c>
      <c r="J263" s="141"/>
      <c r="K263" s="55" t="s">
        <v>91</v>
      </c>
      <c r="L263" s="96">
        <f t="shared" ref="L263:R263" si="113">IF($S262=0,"-",L262/$S262)</f>
        <v>0.27037991644055337</v>
      </c>
      <c r="M263" s="96">
        <f t="shared" si="113"/>
        <v>7.7194060670227656E-3</v>
      </c>
      <c r="N263" s="96">
        <f t="shared" si="113"/>
        <v>0.16008221748978602</v>
      </c>
      <c r="O263" s="96">
        <f t="shared" si="113"/>
        <v>0.39335352926690048</v>
      </c>
      <c r="P263" s="96">
        <f t="shared" si="113"/>
        <v>9.7945643493368692E-2</v>
      </c>
      <c r="Q263" s="96">
        <f t="shared" si="113"/>
        <v>6.1324771300721406E-2</v>
      </c>
      <c r="R263" s="97">
        <f t="shared" si="113"/>
        <v>9.1945159416472397E-3</v>
      </c>
      <c r="S263" s="98">
        <f>SUM(L263:R263)</f>
        <v>1</v>
      </c>
      <c r="U263" s="127" t="s">
        <v>91</v>
      </c>
      <c r="V263" s="128">
        <f>+V262/$AI262</f>
        <v>0.18752051953750357</v>
      </c>
      <c r="W263" s="128">
        <f t="shared" ref="W263:AH263" si="114">+W262/$AI262</f>
        <v>3.0495149092865579E-2</v>
      </c>
      <c r="X263" s="128">
        <f t="shared" si="114"/>
        <v>6.1324771300721413E-2</v>
      </c>
      <c r="Y263" s="128">
        <f t="shared" si="114"/>
        <v>7.7194060670227665E-3</v>
      </c>
      <c r="Z263" s="128">
        <f t="shared" si="114"/>
        <v>0.15929725431166913</v>
      </c>
      <c r="AA263" s="128">
        <f t="shared" si="114"/>
        <v>0.36490737738332735</v>
      </c>
      <c r="AB263" s="128">
        <f t="shared" si="114"/>
        <v>9.7945643493368706E-2</v>
      </c>
      <c r="AC263" s="128">
        <f t="shared" si="114"/>
        <v>9.0789878813521546E-2</v>
      </c>
      <c r="AD263" s="128">
        <f t="shared" si="114"/>
        <v>5.2364247810184221E-2</v>
      </c>
      <c r="AE263" s="128">
        <f t="shared" si="114"/>
        <v>2.7153472592173537E-2</v>
      </c>
      <c r="AF263" s="128">
        <f t="shared" si="114"/>
        <v>9.1945159416472414E-3</v>
      </c>
      <c r="AG263" s="128">
        <f t="shared" si="114"/>
        <v>7.8496317811687581E-4</v>
      </c>
      <c r="AH263" s="128">
        <f t="shared" si="114"/>
        <v>1.2926792913996298E-3</v>
      </c>
      <c r="AI263" s="129">
        <f>SUM(V263:AC263)</f>
        <v>1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1.1508843362826541E-2</v>
      </c>
      <c r="C267" s="152">
        <v>0</v>
      </c>
      <c r="D267" s="152">
        <v>2.213239108235873E-3</v>
      </c>
      <c r="E267" s="152">
        <v>0</v>
      </c>
      <c r="F267" s="374"/>
      <c r="G267" s="152">
        <v>0</v>
      </c>
      <c r="H267" s="153">
        <v>0</v>
      </c>
      <c r="I267" s="154">
        <f>SUM(B267:H267)</f>
        <v>1.3722082471062415E-2</v>
      </c>
      <c r="J267" s="149"/>
      <c r="K267" s="203" t="s">
        <v>7</v>
      </c>
      <c r="L267" s="152">
        <v>1.1508843362826541E-2</v>
      </c>
      <c r="M267" s="152">
        <v>0</v>
      </c>
      <c r="N267" s="152">
        <v>2.213239108235873E-3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1.3722082471062415E-2</v>
      </c>
      <c r="U267" s="206" t="s">
        <v>7</v>
      </c>
      <c r="V267" s="207">
        <v>1.1508843362826541E-2</v>
      </c>
      <c r="W267" s="207">
        <v>0</v>
      </c>
      <c r="X267" s="207">
        <v>0</v>
      </c>
      <c r="Y267" s="207">
        <v>0</v>
      </c>
      <c r="Z267" s="207">
        <v>2.213239108235873E-3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1.3722082471062415E-2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0.19649508272779889</v>
      </c>
      <c r="C271" s="156">
        <v>1.0645615789835607</v>
      </c>
      <c r="D271" s="156">
        <v>0.38236278233317239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1.643419444044532</v>
      </c>
      <c r="J271" s="149"/>
      <c r="K271" s="169" t="s">
        <v>16</v>
      </c>
      <c r="L271" s="156">
        <v>0.19649508272779889</v>
      </c>
      <c r="M271" s="156">
        <v>1.0645615789835607</v>
      </c>
      <c r="N271" s="156">
        <v>0.38236278233317239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1.643419444044532</v>
      </c>
      <c r="U271" s="215" t="s">
        <v>16</v>
      </c>
      <c r="V271" s="207">
        <v>0.19649508272779889</v>
      </c>
      <c r="W271" s="207">
        <v>0</v>
      </c>
      <c r="X271" s="207">
        <v>0</v>
      </c>
      <c r="Y271" s="207">
        <v>1.0645615789835607</v>
      </c>
      <c r="Z271" s="207">
        <v>0.38236278233317239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1.643419444044532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1.1637289077202644</v>
      </c>
      <c r="C272" s="160">
        <v>0.1840114666286049</v>
      </c>
      <c r="D272" s="160">
        <v>3.2538613001399637</v>
      </c>
      <c r="E272" s="160">
        <v>0.16650793687612786</v>
      </c>
      <c r="F272" s="375"/>
      <c r="G272" s="160">
        <v>0</v>
      </c>
      <c r="H272" s="161">
        <v>0</v>
      </c>
      <c r="I272" s="162">
        <f t="shared" si="115"/>
        <v>4.7681096113649613</v>
      </c>
      <c r="J272" s="149"/>
      <c r="K272" s="163" t="s">
        <v>15</v>
      </c>
      <c r="L272" s="164">
        <v>1.1637289077202644</v>
      </c>
      <c r="M272" s="164">
        <v>0.1840114666286049</v>
      </c>
      <c r="N272" s="164">
        <v>3.2538613001399637</v>
      </c>
      <c r="O272" s="164">
        <v>0.16650793687612786</v>
      </c>
      <c r="P272" s="164">
        <v>0</v>
      </c>
      <c r="Q272" s="164">
        <v>0</v>
      </c>
      <c r="R272" s="165">
        <v>0</v>
      </c>
      <c r="S272" s="166">
        <f t="shared" si="116"/>
        <v>4.7681096113649613</v>
      </c>
      <c r="U272" s="211" t="s">
        <v>57</v>
      </c>
      <c r="V272" s="212">
        <v>1.1637289077202644</v>
      </c>
      <c r="W272" s="212">
        <v>0</v>
      </c>
      <c r="X272" s="212">
        <v>0</v>
      </c>
      <c r="Y272" s="212">
        <v>0.1840114666286049</v>
      </c>
      <c r="Z272" s="212">
        <v>3.2538613001399637</v>
      </c>
      <c r="AA272" s="212">
        <v>0.16650793687612786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4.7681096113649613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10.386278422473294</v>
      </c>
      <c r="F273" s="375"/>
      <c r="G273" s="156">
        <v>0</v>
      </c>
      <c r="H273" s="168">
        <v>0</v>
      </c>
      <c r="I273" s="154">
        <f t="shared" si="115"/>
        <v>10.386278422473294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10.386278422473294</v>
      </c>
      <c r="P273" s="156">
        <v>147.77631865046686</v>
      </c>
      <c r="Q273" s="156">
        <v>0</v>
      </c>
      <c r="R273" s="157">
        <v>0</v>
      </c>
      <c r="S273" s="158">
        <f t="shared" si="116"/>
        <v>158.16259707294014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10.386278422473294</v>
      </c>
      <c r="AB273" s="207">
        <v>147.77631865046686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17"/>
        <v>158.16259707294014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3.3810691004227868E-3</v>
      </c>
      <c r="F274" s="375"/>
      <c r="G274" s="160">
        <v>0</v>
      </c>
      <c r="H274" s="161">
        <v>0</v>
      </c>
      <c r="I274" s="162">
        <f t="shared" si="115"/>
        <v>3.3810691004227868E-3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3.3810691004227868E-3</v>
      </c>
      <c r="P274" s="164">
        <v>6.2965756670803494E-2</v>
      </c>
      <c r="Q274" s="164">
        <v>0</v>
      </c>
      <c r="R274" s="165">
        <v>0</v>
      </c>
      <c r="S274" s="166">
        <f t="shared" si="116"/>
        <v>6.6346825771226275E-2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3.3810691004227868E-3</v>
      </c>
      <c r="AB274" s="212">
        <v>6.2965756670803494E-2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6.6346825771226275E-2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0.40936619657799789</v>
      </c>
      <c r="C276" s="160">
        <v>0</v>
      </c>
      <c r="D276" s="160">
        <v>5.5319756294324032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5.941341826010401</v>
      </c>
      <c r="J276" s="149"/>
      <c r="K276" s="163" t="s">
        <v>17</v>
      </c>
      <c r="L276" s="164">
        <v>0.40936619657799789</v>
      </c>
      <c r="M276" s="164">
        <v>0</v>
      </c>
      <c r="N276" s="164">
        <v>5.5319756294324032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5.941341826010401</v>
      </c>
      <c r="U276" s="211" t="s">
        <v>17</v>
      </c>
      <c r="V276" s="212">
        <v>0.40936619657799789</v>
      </c>
      <c r="W276" s="212">
        <v>0</v>
      </c>
      <c r="X276" s="212">
        <v>0</v>
      </c>
      <c r="Y276" s="212">
        <v>0</v>
      </c>
      <c r="Z276" s="212">
        <v>5.5319756294324032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5.941341826010401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6.1207130112733861</v>
      </c>
      <c r="C277" s="156">
        <v>71.084905163388967</v>
      </c>
      <c r="D277" s="156">
        <v>266.8372360507571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344.04285422541943</v>
      </c>
      <c r="J277" s="149"/>
      <c r="K277" s="169" t="s">
        <v>139</v>
      </c>
      <c r="L277" s="156">
        <v>6.1207130112733861</v>
      </c>
      <c r="M277" s="156">
        <v>71.084905163388967</v>
      </c>
      <c r="N277" s="156">
        <v>266.8372360507571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344.04285422541943</v>
      </c>
      <c r="U277" s="215" t="s">
        <v>139</v>
      </c>
      <c r="V277" s="207">
        <v>6.0416419265532646</v>
      </c>
      <c r="W277" s="207">
        <v>0</v>
      </c>
      <c r="X277" s="207">
        <v>0</v>
      </c>
      <c r="Y277" s="207">
        <v>71.084905163388967</v>
      </c>
      <c r="Z277" s="207">
        <v>211.33724168570402</v>
      </c>
      <c r="AA277" s="207">
        <v>0</v>
      </c>
      <c r="AB277" s="207">
        <v>0</v>
      </c>
      <c r="AC277" s="208">
        <v>55.579065449773196</v>
      </c>
      <c r="AD277" s="207">
        <v>7.9071084720121212E-2</v>
      </c>
      <c r="AE277" s="207">
        <v>0</v>
      </c>
      <c r="AF277" s="207">
        <v>0</v>
      </c>
      <c r="AG277" s="207">
        <v>55.499994365053077</v>
      </c>
      <c r="AH277" s="207">
        <v>0</v>
      </c>
      <c r="AI277" s="210">
        <f t="shared" si="117"/>
        <v>344.04285422541943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3.992582672195466</v>
      </c>
      <c r="C278" s="160">
        <v>0</v>
      </c>
      <c r="D278" s="160">
        <v>0.59910210643283768</v>
      </c>
      <c r="E278" s="160">
        <v>347.43090973190624</v>
      </c>
      <c r="F278" s="375"/>
      <c r="G278" s="160">
        <v>3.4693599791263914</v>
      </c>
      <c r="H278" s="161">
        <v>0</v>
      </c>
      <c r="I278" s="162">
        <f t="shared" si="115"/>
        <v>355.49195448966094</v>
      </c>
      <c r="J278" s="149"/>
      <c r="K278" s="163" t="s">
        <v>25</v>
      </c>
      <c r="L278" s="164">
        <v>3.992582672195466</v>
      </c>
      <c r="M278" s="164">
        <v>0</v>
      </c>
      <c r="N278" s="164">
        <v>0.59910210643283768</v>
      </c>
      <c r="O278" s="164">
        <v>347.43090973190624</v>
      </c>
      <c r="P278" s="164">
        <v>0</v>
      </c>
      <c r="Q278" s="164">
        <v>3.4693599791263914</v>
      </c>
      <c r="R278" s="165">
        <v>0</v>
      </c>
      <c r="S278" s="166">
        <f t="shared" si="116"/>
        <v>355.49195448966094</v>
      </c>
      <c r="U278" s="211" t="s">
        <v>25</v>
      </c>
      <c r="V278" s="212">
        <v>2.070948123228519</v>
      </c>
      <c r="W278" s="212">
        <v>1.0736942215898624</v>
      </c>
      <c r="X278" s="212">
        <v>3.4693599791263914</v>
      </c>
      <c r="Y278" s="212">
        <v>0</v>
      </c>
      <c r="Z278" s="212">
        <v>0</v>
      </c>
      <c r="AA278" s="212">
        <v>346.8318076254734</v>
      </c>
      <c r="AB278" s="212">
        <v>0</v>
      </c>
      <c r="AC278" s="213">
        <v>2.0461445402427603</v>
      </c>
      <c r="AD278" s="212">
        <v>0.8479403273770848</v>
      </c>
      <c r="AE278" s="212">
        <v>0.59910210643283768</v>
      </c>
      <c r="AF278" s="212">
        <v>0</v>
      </c>
      <c r="AG278" s="212">
        <v>0.59910210643283768</v>
      </c>
      <c r="AH278" s="212">
        <v>0</v>
      </c>
      <c r="AI278" s="214">
        <f t="shared" si="117"/>
        <v>355.49195448966094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1.1922913839997973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15"/>
        <v>1.1922913839997973</v>
      </c>
      <c r="J281" s="149"/>
      <c r="K281" s="169" t="s">
        <v>22</v>
      </c>
      <c r="L281" s="156">
        <v>1.1922913839997973</v>
      </c>
      <c r="M281" s="156">
        <v>0</v>
      </c>
      <c r="N281" s="156">
        <v>0</v>
      </c>
      <c r="O281" s="156">
        <v>0</v>
      </c>
      <c r="P281" s="156">
        <v>8.9084218737042242</v>
      </c>
      <c r="Q281" s="156">
        <v>0</v>
      </c>
      <c r="R281" s="157">
        <v>0</v>
      </c>
      <c r="S281" s="158">
        <f t="shared" si="116"/>
        <v>10.100713257704022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8.9084218737042242</v>
      </c>
      <c r="AC281" s="208">
        <v>1.1922913839997973</v>
      </c>
      <c r="AD281" s="207">
        <v>1.1922913839997973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7"/>
        <v>10.100713257704022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13.086686097857537</v>
      </c>
      <c r="C288" s="195">
        <f t="shared" ref="C288:I288" si="119">SUM(C267:C283)</f>
        <v>72.333478209001129</v>
      </c>
      <c r="D288" s="195">
        <f t="shared" si="119"/>
        <v>276.6067511082037</v>
      </c>
      <c r="E288" s="195">
        <f t="shared" si="119"/>
        <v>357.98707716035608</v>
      </c>
      <c r="F288" s="195">
        <f t="shared" si="119"/>
        <v>0</v>
      </c>
      <c r="G288" s="195">
        <f t="shared" si="119"/>
        <v>3.4693599791263914</v>
      </c>
      <c r="H288" s="197">
        <f t="shared" si="119"/>
        <v>0</v>
      </c>
      <c r="I288" s="154">
        <f t="shared" si="119"/>
        <v>723.48335255454481</v>
      </c>
      <c r="J288" s="149"/>
      <c r="K288" s="196" t="s">
        <v>26</v>
      </c>
      <c r="L288" s="195">
        <f>SUM(L267:L283)</f>
        <v>13.086686097857537</v>
      </c>
      <c r="M288" s="195">
        <f t="shared" ref="M288:S288" si="120">SUM(M267:M283)</f>
        <v>72.333478209001129</v>
      </c>
      <c r="N288" s="195">
        <f t="shared" si="120"/>
        <v>276.6067511082037</v>
      </c>
      <c r="O288" s="195">
        <f t="shared" si="120"/>
        <v>357.98707716035608</v>
      </c>
      <c r="P288" s="195">
        <f t="shared" si="120"/>
        <v>156.74770628084187</v>
      </c>
      <c r="Q288" s="195">
        <f t="shared" si="120"/>
        <v>3.4693599791263914</v>
      </c>
      <c r="R288" s="197">
        <f t="shared" si="120"/>
        <v>0</v>
      </c>
      <c r="S288" s="198">
        <f t="shared" si="120"/>
        <v>880.23105883538665</v>
      </c>
      <c r="T288" s="141" t="str">
        <f>IF(ABS(S288-AI288)&gt;0.01,S288-AI288,"")</f>
        <v/>
      </c>
      <c r="U288" s="224" t="s">
        <v>63</v>
      </c>
      <c r="V288" s="225">
        <f>SUM(V267:V283)</f>
        <v>9.8936890801706703</v>
      </c>
      <c r="W288" s="225">
        <f t="shared" ref="W288:AH288" si="121">SUM(W267:W283)</f>
        <v>1.0736942215898624</v>
      </c>
      <c r="X288" s="225">
        <f t="shared" si="121"/>
        <v>3.4693599791263914</v>
      </c>
      <c r="Y288" s="225">
        <f t="shared" si="121"/>
        <v>72.333478209001129</v>
      </c>
      <c r="Z288" s="225">
        <f t="shared" si="121"/>
        <v>220.5076546367178</v>
      </c>
      <c r="AA288" s="225">
        <f t="shared" si="121"/>
        <v>357.38797505392324</v>
      </c>
      <c r="AB288" s="225">
        <f t="shared" si="121"/>
        <v>156.74770628084187</v>
      </c>
      <c r="AC288" s="225">
        <f t="shared" si="121"/>
        <v>58.817501374015748</v>
      </c>
      <c r="AD288" s="226">
        <f t="shared" si="121"/>
        <v>2.1193027960970032</v>
      </c>
      <c r="AE288" s="226">
        <f t="shared" si="121"/>
        <v>0.59910210643283768</v>
      </c>
      <c r="AF288" s="226">
        <f t="shared" si="121"/>
        <v>0</v>
      </c>
      <c r="AG288" s="226">
        <f t="shared" si="121"/>
        <v>56.099096471485915</v>
      </c>
      <c r="AH288" s="226">
        <f t="shared" si="121"/>
        <v>0</v>
      </c>
      <c r="AI288" s="227">
        <f>SUM(V288:AC288)</f>
        <v>880.23105883538665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1.8088441222109401E-2</v>
      </c>
      <c r="C289" s="78">
        <f t="shared" ref="C289:H289" si="122">IF($I288=0,"-",C288/$I288)</f>
        <v>9.9979464563488718E-2</v>
      </c>
      <c r="D289" s="78">
        <f t="shared" si="122"/>
        <v>0.38232635226717226</v>
      </c>
      <c r="E289" s="78">
        <f t="shared" si="122"/>
        <v>0.49481038630169</v>
      </c>
      <c r="F289" s="78">
        <f t="shared" si="122"/>
        <v>0</v>
      </c>
      <c r="G289" s="78">
        <f t="shared" si="122"/>
        <v>4.7953556455396524E-3</v>
      </c>
      <c r="H289" s="79">
        <f t="shared" si="122"/>
        <v>0</v>
      </c>
      <c r="I289" s="80">
        <f>SUM(B289:H289)</f>
        <v>1</v>
      </c>
      <c r="J289" s="141"/>
      <c r="K289" s="55" t="s">
        <v>91</v>
      </c>
      <c r="L289" s="96">
        <f t="shared" ref="L289:R289" si="123">IF($S288=0,"-",L288/$S288)</f>
        <v>1.4867330533839864E-2</v>
      </c>
      <c r="M289" s="96">
        <f t="shared" si="123"/>
        <v>8.2175557750375092E-2</v>
      </c>
      <c r="N289" s="96">
        <f t="shared" si="123"/>
        <v>0.31424334364453771</v>
      </c>
      <c r="O289" s="96">
        <f t="shared" si="123"/>
        <v>0.40669671169522298</v>
      </c>
      <c r="P289" s="96">
        <f t="shared" si="123"/>
        <v>0.17807563674046123</v>
      </c>
      <c r="Q289" s="96">
        <f t="shared" si="123"/>
        <v>3.9414196355632139E-3</v>
      </c>
      <c r="R289" s="97">
        <f t="shared" si="123"/>
        <v>0</v>
      </c>
      <c r="S289" s="98">
        <f>SUM(L289:R289)</f>
        <v>1</v>
      </c>
      <c r="U289" s="127" t="s">
        <v>91</v>
      </c>
      <c r="V289" s="128">
        <f>+V288/$AI288</f>
        <v>1.1239877280927558E-2</v>
      </c>
      <c r="W289" s="128">
        <f t="shared" ref="W289:AH289" si="124">+W288/$AI288</f>
        <v>1.2197867944019635E-3</v>
      </c>
      <c r="X289" s="128">
        <f t="shared" si="124"/>
        <v>3.9414196355632139E-3</v>
      </c>
      <c r="Y289" s="128">
        <f t="shared" si="124"/>
        <v>8.2175557750375092E-2</v>
      </c>
      <c r="Z289" s="128">
        <f t="shared" si="124"/>
        <v>0.25051110435533414</v>
      </c>
      <c r="AA289" s="128">
        <f t="shared" si="124"/>
        <v>0.40601609255503324</v>
      </c>
      <c r="AB289" s="128">
        <f t="shared" si="124"/>
        <v>0.17807563674046123</v>
      </c>
      <c r="AC289" s="128">
        <f t="shared" si="124"/>
        <v>6.682052488790366E-2</v>
      </c>
      <c r="AD289" s="128">
        <f t="shared" si="124"/>
        <v>2.4076664585103414E-3</v>
      </c>
      <c r="AE289" s="128">
        <f t="shared" si="124"/>
        <v>6.8061914018973139E-4</v>
      </c>
      <c r="AF289" s="128">
        <f t="shared" si="124"/>
        <v>0</v>
      </c>
      <c r="AG289" s="128">
        <f t="shared" si="124"/>
        <v>6.3732239289203602E-2</v>
      </c>
      <c r="AH289" s="128">
        <f t="shared" si="124"/>
        <v>0</v>
      </c>
      <c r="AI289" s="129">
        <f>SUM(V289:AC289)</f>
        <v>1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54.928321145574387</v>
      </c>
      <c r="C297" s="156">
        <v>132.45665985295165</v>
      </c>
      <c r="D297" s="156">
        <v>17.473898538416787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204.85887953694282</v>
      </c>
      <c r="J297" s="149"/>
      <c r="K297" s="169" t="s">
        <v>16</v>
      </c>
      <c r="L297" s="156">
        <v>54.928321145574387</v>
      </c>
      <c r="M297" s="156">
        <v>132.45665985295165</v>
      </c>
      <c r="N297" s="156">
        <v>17.473898538416787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204.85887953694282</v>
      </c>
      <c r="U297" s="215" t="s">
        <v>16</v>
      </c>
      <c r="V297" s="207">
        <v>54.639038569062613</v>
      </c>
      <c r="W297" s="207">
        <v>0</v>
      </c>
      <c r="X297" s="207">
        <v>0</v>
      </c>
      <c r="Y297" s="207">
        <v>132.45665985295165</v>
      </c>
      <c r="Z297" s="207">
        <v>15.11283894810223</v>
      </c>
      <c r="AA297" s="207">
        <v>0</v>
      </c>
      <c r="AB297" s="207">
        <v>0</v>
      </c>
      <c r="AC297" s="208">
        <v>2.6503421668263321</v>
      </c>
      <c r="AD297" s="209">
        <v>0.28928257651177586</v>
      </c>
      <c r="AE297" s="209">
        <v>0</v>
      </c>
      <c r="AF297" s="209">
        <v>0</v>
      </c>
      <c r="AG297" s="209">
        <v>2.3610595903145559</v>
      </c>
      <c r="AH297" s="209">
        <v>0</v>
      </c>
      <c r="AI297" s="210">
        <f t="shared" si="127"/>
        <v>204.85887953694282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2.4230135919726621</v>
      </c>
      <c r="C298" s="160">
        <v>4.3765674281569522</v>
      </c>
      <c r="D298" s="160">
        <v>1.2627882719370584</v>
      </c>
      <c r="E298" s="160">
        <v>1.8981859001023026E-2</v>
      </c>
      <c r="F298" s="375"/>
      <c r="G298" s="160">
        <v>0</v>
      </c>
      <c r="H298" s="161">
        <v>0</v>
      </c>
      <c r="I298" s="162">
        <f t="shared" si="125"/>
        <v>8.0813511510676967</v>
      </c>
      <c r="J298" s="149"/>
      <c r="K298" s="163" t="s">
        <v>15</v>
      </c>
      <c r="L298" s="164">
        <v>2.4230135919726621</v>
      </c>
      <c r="M298" s="164">
        <v>4.3765674281569522</v>
      </c>
      <c r="N298" s="164">
        <v>1.2627882719370584</v>
      </c>
      <c r="O298" s="164">
        <v>1.8981859001023026E-2</v>
      </c>
      <c r="P298" s="164">
        <v>0</v>
      </c>
      <c r="Q298" s="164">
        <v>0</v>
      </c>
      <c r="R298" s="165">
        <v>0</v>
      </c>
      <c r="S298" s="166">
        <f t="shared" si="126"/>
        <v>8.0813511510676967</v>
      </c>
      <c r="U298" s="211" t="s">
        <v>57</v>
      </c>
      <c r="V298" s="212">
        <v>2.3014347850711094</v>
      </c>
      <c r="W298" s="212">
        <v>0</v>
      </c>
      <c r="X298" s="212">
        <v>0</v>
      </c>
      <c r="Y298" s="212">
        <v>4.3765674281569522</v>
      </c>
      <c r="Z298" s="212">
        <v>1.1767108478623596</v>
      </c>
      <c r="AA298" s="212">
        <v>1.8981859001023026E-2</v>
      </c>
      <c r="AB298" s="212">
        <v>0</v>
      </c>
      <c r="AC298" s="213">
        <v>0.20765623097625135</v>
      </c>
      <c r="AD298" s="212">
        <v>0.12157880690155247</v>
      </c>
      <c r="AE298" s="212">
        <v>0</v>
      </c>
      <c r="AF298" s="212">
        <v>0</v>
      </c>
      <c r="AG298" s="212">
        <v>8.6077424074698858E-2</v>
      </c>
      <c r="AH298" s="212">
        <v>0</v>
      </c>
      <c r="AI298" s="214">
        <f t="shared" si="127"/>
        <v>8.0813511510676967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0.62625148495464</v>
      </c>
      <c r="F299" s="375"/>
      <c r="G299" s="156">
        <v>0</v>
      </c>
      <c r="H299" s="168">
        <v>0</v>
      </c>
      <c r="I299" s="154">
        <f t="shared" si="125"/>
        <v>0.62625148495464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0.62625148495464</v>
      </c>
      <c r="P299" s="156">
        <v>234.11179764516081</v>
      </c>
      <c r="Q299" s="156">
        <v>0</v>
      </c>
      <c r="R299" s="157">
        <v>0</v>
      </c>
      <c r="S299" s="158">
        <f t="shared" si="126"/>
        <v>234.73804913011546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0.62625148495464</v>
      </c>
      <c r="AB299" s="207">
        <v>234.11179764516081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7"/>
        <v>234.73804913011546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7.4216083322967785</v>
      </c>
      <c r="Q300" s="164">
        <v>0</v>
      </c>
      <c r="R300" s="165">
        <v>0</v>
      </c>
      <c r="S300" s="166">
        <f t="shared" si="126"/>
        <v>7.4216083322967785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7.4216083322967785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7.4216083322967785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1.1778724944180172</v>
      </c>
      <c r="C302" s="160">
        <v>0.20516427639055804</v>
      </c>
      <c r="D302" s="160">
        <v>5.1295134977076504</v>
      </c>
      <c r="E302" s="160">
        <v>10.1066146005201</v>
      </c>
      <c r="F302" s="375"/>
      <c r="G302" s="160">
        <v>0</v>
      </c>
      <c r="H302" s="161">
        <v>0</v>
      </c>
      <c r="I302" s="162">
        <f t="shared" si="125"/>
        <v>16.619164869036325</v>
      </c>
      <c r="J302" s="149"/>
      <c r="K302" s="163" t="s">
        <v>17</v>
      </c>
      <c r="L302" s="164">
        <v>1.1778724944180172</v>
      </c>
      <c r="M302" s="164">
        <v>0.20516427639055804</v>
      </c>
      <c r="N302" s="164">
        <v>5.1295134977076504</v>
      </c>
      <c r="O302" s="164">
        <v>10.1066146005201</v>
      </c>
      <c r="P302" s="164">
        <v>0</v>
      </c>
      <c r="Q302" s="164">
        <v>0</v>
      </c>
      <c r="R302" s="165">
        <v>0</v>
      </c>
      <c r="S302" s="166">
        <f t="shared" si="126"/>
        <v>16.619164869036325</v>
      </c>
      <c r="U302" s="211" t="s">
        <v>17</v>
      </c>
      <c r="V302" s="212">
        <v>0.92878626498940586</v>
      </c>
      <c r="W302" s="212">
        <v>0</v>
      </c>
      <c r="X302" s="212">
        <v>0</v>
      </c>
      <c r="Y302" s="212">
        <v>0.20516427639055804</v>
      </c>
      <c r="Z302" s="212">
        <v>4.5080147837676208</v>
      </c>
      <c r="AA302" s="212">
        <v>10.1066146005201</v>
      </c>
      <c r="AB302" s="212">
        <v>0</v>
      </c>
      <c r="AC302" s="213">
        <v>0.87058494336864067</v>
      </c>
      <c r="AD302" s="212">
        <v>0.24908622942861144</v>
      </c>
      <c r="AE302" s="212">
        <v>0</v>
      </c>
      <c r="AF302" s="212">
        <v>0</v>
      </c>
      <c r="AG302" s="212">
        <v>0.6214987139400292</v>
      </c>
      <c r="AH302" s="212">
        <v>0</v>
      </c>
      <c r="AI302" s="214">
        <f t="shared" si="127"/>
        <v>16.619164869036325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36.507304212805096</v>
      </c>
      <c r="C303" s="156">
        <v>398.85532564841839</v>
      </c>
      <c r="D303" s="156">
        <v>82.840715410496969</v>
      </c>
      <c r="E303" s="156">
        <v>0</v>
      </c>
      <c r="F303" s="375"/>
      <c r="G303" s="156">
        <v>0</v>
      </c>
      <c r="H303" s="168">
        <v>0</v>
      </c>
      <c r="I303" s="154">
        <f t="shared" si="125"/>
        <v>518.20334527172042</v>
      </c>
      <c r="J303" s="149"/>
      <c r="K303" s="169" t="s">
        <v>139</v>
      </c>
      <c r="L303" s="156">
        <v>36.507304212805096</v>
      </c>
      <c r="M303" s="156">
        <v>398.85532564841839</v>
      </c>
      <c r="N303" s="156">
        <v>82.840715410496969</v>
      </c>
      <c r="O303" s="156">
        <v>0</v>
      </c>
      <c r="P303" s="156">
        <v>0.47089269231363001</v>
      </c>
      <c r="Q303" s="156">
        <v>0</v>
      </c>
      <c r="R303" s="157">
        <v>0</v>
      </c>
      <c r="S303" s="158">
        <f t="shared" si="126"/>
        <v>518.67423796403409</v>
      </c>
      <c r="U303" s="215" t="s">
        <v>139</v>
      </c>
      <c r="V303" s="207">
        <v>32.777469796048017</v>
      </c>
      <c r="W303" s="207">
        <v>0</v>
      </c>
      <c r="X303" s="207">
        <v>0</v>
      </c>
      <c r="Y303" s="207">
        <v>398.85532564841839</v>
      </c>
      <c r="Z303" s="207">
        <v>73.733334740559982</v>
      </c>
      <c r="AA303" s="207">
        <v>0</v>
      </c>
      <c r="AB303" s="207">
        <v>0.47089269231363001</v>
      </c>
      <c r="AC303" s="208">
        <v>12.837215086694068</v>
      </c>
      <c r="AD303" s="207">
        <v>3.7298344167570794</v>
      </c>
      <c r="AE303" s="207">
        <v>0</v>
      </c>
      <c r="AF303" s="207">
        <v>0</v>
      </c>
      <c r="AG303" s="207">
        <v>9.107380669936985</v>
      </c>
      <c r="AH303" s="207">
        <v>0</v>
      </c>
      <c r="AI303" s="210">
        <f t="shared" si="127"/>
        <v>518.67423796403409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148.10860421748629</v>
      </c>
      <c r="C304" s="160">
        <v>5.3735839675280372</v>
      </c>
      <c r="D304" s="160">
        <v>18.624751916090464</v>
      </c>
      <c r="E304" s="160">
        <v>918.54880563382301</v>
      </c>
      <c r="F304" s="375"/>
      <c r="G304" s="160">
        <v>61.810591633101495</v>
      </c>
      <c r="H304" s="161">
        <v>0</v>
      </c>
      <c r="I304" s="162">
        <f t="shared" si="125"/>
        <v>1152.4663373680294</v>
      </c>
      <c r="J304" s="149"/>
      <c r="K304" s="163" t="s">
        <v>25</v>
      </c>
      <c r="L304" s="164">
        <v>148.10860421748629</v>
      </c>
      <c r="M304" s="164">
        <v>5.3735839675280372</v>
      </c>
      <c r="N304" s="164">
        <v>18.624751916090464</v>
      </c>
      <c r="O304" s="164">
        <v>918.54880563382301</v>
      </c>
      <c r="P304" s="164">
        <v>0.2774919882860315</v>
      </c>
      <c r="Q304" s="164">
        <v>61.810591633101495</v>
      </c>
      <c r="R304" s="165">
        <v>0</v>
      </c>
      <c r="S304" s="166">
        <f t="shared" si="126"/>
        <v>1152.7438293563155</v>
      </c>
      <c r="U304" s="211" t="s">
        <v>25</v>
      </c>
      <c r="V304" s="212">
        <v>2.9705501605821722</v>
      </c>
      <c r="W304" s="212">
        <v>84.114618221805216</v>
      </c>
      <c r="X304" s="212">
        <v>61.810591633101495</v>
      </c>
      <c r="Y304" s="212">
        <v>5.3735839675280372</v>
      </c>
      <c r="Z304" s="212">
        <v>7.9931309397267407</v>
      </c>
      <c r="AA304" s="212">
        <v>811.30185653409512</v>
      </c>
      <c r="AB304" s="212">
        <v>0.2774919882860315</v>
      </c>
      <c r="AC304" s="213">
        <v>178.90200591119051</v>
      </c>
      <c r="AD304" s="212">
        <v>61.023435835098894</v>
      </c>
      <c r="AE304" s="212">
        <v>107.24694909972786</v>
      </c>
      <c r="AF304" s="212">
        <v>0</v>
      </c>
      <c r="AG304" s="212">
        <v>10.631620976363722</v>
      </c>
      <c r="AH304" s="212">
        <v>0</v>
      </c>
      <c r="AI304" s="214">
        <f t="shared" si="127"/>
        <v>1152.7438293563152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28.090319236166405</v>
      </c>
      <c r="C305" s="156">
        <v>0</v>
      </c>
      <c r="D305" s="156">
        <v>179.07244992640588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207.16276916257229</v>
      </c>
      <c r="J305" s="149"/>
      <c r="K305" s="169" t="s">
        <v>24</v>
      </c>
      <c r="L305" s="156">
        <v>28.090319236166405</v>
      </c>
      <c r="M305" s="156">
        <v>0</v>
      </c>
      <c r="N305" s="156">
        <v>179.07244992640588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207.16276916257229</v>
      </c>
      <c r="U305" s="215" t="s">
        <v>24</v>
      </c>
      <c r="V305" s="207">
        <v>22.151400484617785</v>
      </c>
      <c r="W305" s="207">
        <v>0</v>
      </c>
      <c r="X305" s="207">
        <v>0</v>
      </c>
      <c r="Y305" s="207">
        <v>0</v>
      </c>
      <c r="Z305" s="207">
        <v>7.6201042521874838</v>
      </c>
      <c r="AA305" s="207">
        <v>0</v>
      </c>
      <c r="AB305" s="207">
        <v>0</v>
      </c>
      <c r="AC305" s="208">
        <v>177.39126442576699</v>
      </c>
      <c r="AD305" s="207">
        <v>5.9389187515486199</v>
      </c>
      <c r="AE305" s="207">
        <v>0</v>
      </c>
      <c r="AF305" s="207">
        <v>0</v>
      </c>
      <c r="AG305" s="207">
        <v>171.45234567421841</v>
      </c>
      <c r="AH305" s="207">
        <v>0</v>
      </c>
      <c r="AI305" s="210">
        <f t="shared" si="127"/>
        <v>207.16276916257226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7.5721737116400095E-2</v>
      </c>
      <c r="C306" s="160">
        <v>0</v>
      </c>
      <c r="D306" s="160">
        <v>6.0906614637104443E-2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0.13662835175350455</v>
      </c>
      <c r="J306" s="149"/>
      <c r="K306" s="163" t="s">
        <v>60</v>
      </c>
      <c r="L306" s="164">
        <v>7.5721737116400095E-2</v>
      </c>
      <c r="M306" s="164">
        <v>0</v>
      </c>
      <c r="N306" s="164">
        <v>6.0906614637104443E-2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0.13662835175350455</v>
      </c>
      <c r="U306" s="211" t="s">
        <v>60</v>
      </c>
      <c r="V306" s="212">
        <v>2.633799551874786E-2</v>
      </c>
      <c r="W306" s="212">
        <v>0</v>
      </c>
      <c r="X306" s="212">
        <v>0</v>
      </c>
      <c r="Y306" s="212">
        <v>0</v>
      </c>
      <c r="Z306" s="212">
        <v>6.0906614637104443E-2</v>
      </c>
      <c r="AA306" s="212">
        <v>0</v>
      </c>
      <c r="AB306" s="212">
        <v>0</v>
      </c>
      <c r="AC306" s="213">
        <v>4.9383741597652242E-2</v>
      </c>
      <c r="AD306" s="212">
        <v>4.9383741597652242E-2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0.13662835175350455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75.358196673274534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75.358196673274534</v>
      </c>
      <c r="J307" s="149"/>
      <c r="K307" s="169" t="s">
        <v>22</v>
      </c>
      <c r="L307" s="156">
        <v>75.358196673274534</v>
      </c>
      <c r="M307" s="156">
        <v>0</v>
      </c>
      <c r="N307" s="156">
        <v>0</v>
      </c>
      <c r="O307" s="156">
        <v>0</v>
      </c>
      <c r="P307" s="156">
        <v>14.215733712740223</v>
      </c>
      <c r="Q307" s="156">
        <v>0</v>
      </c>
      <c r="R307" s="157">
        <v>0</v>
      </c>
      <c r="S307" s="158">
        <f t="shared" si="126"/>
        <v>89.573930386014752</v>
      </c>
      <c r="U307" s="215" t="s">
        <v>22</v>
      </c>
      <c r="V307" s="207">
        <v>75.358196673274534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14.215733712740223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89.573930386014752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2.4726004737771978E-2</v>
      </c>
      <c r="C308" s="160">
        <v>3.7089007106657967E-2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6.1815011844429946E-2</v>
      </c>
      <c r="J308" s="149"/>
      <c r="K308" s="163" t="s">
        <v>21</v>
      </c>
      <c r="L308" s="164">
        <v>2.4726004737771978E-2</v>
      </c>
      <c r="M308" s="164">
        <v>3.7089007106657967E-2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6.1815011844429946E-2</v>
      </c>
      <c r="U308" s="211" t="s">
        <v>61</v>
      </c>
      <c r="V308" s="212">
        <v>2.4726004737771978E-2</v>
      </c>
      <c r="W308" s="212">
        <v>0</v>
      </c>
      <c r="X308" s="212">
        <v>0</v>
      </c>
      <c r="Y308" s="212">
        <v>3.7089007106657967E-2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6.1815011844429946E-2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6.0570484479865243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6.0570484479865243</v>
      </c>
      <c r="J309" s="149"/>
      <c r="K309" s="171" t="s">
        <v>64</v>
      </c>
      <c r="L309" s="156">
        <v>6.0570484479865243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6.0570484479865243</v>
      </c>
      <c r="U309" s="216" t="s">
        <v>62</v>
      </c>
      <c r="V309" s="207">
        <v>6.0570484479865243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6.0570484479865243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6.0570484479865243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6.0570484479865243</v>
      </c>
      <c r="J310" s="149"/>
      <c r="K310" s="176" t="s">
        <v>23</v>
      </c>
      <c r="L310" s="177">
        <v>6.0570484479865243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6.0570484479865243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</v>
      </c>
      <c r="AJ310" s="141">
        <f t="shared" si="128"/>
        <v>6.0570484479865243</v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352.7511277615381</v>
      </c>
      <c r="C314" s="195">
        <f t="shared" ref="C314:I314" si="129">SUM(C293:C309)</f>
        <v>541.3043901805521</v>
      </c>
      <c r="D314" s="195">
        <f t="shared" si="129"/>
        <v>304.46502417569189</v>
      </c>
      <c r="E314" s="195">
        <f t="shared" si="129"/>
        <v>929.30065357829881</v>
      </c>
      <c r="F314" s="195">
        <f t="shared" si="129"/>
        <v>0</v>
      </c>
      <c r="G314" s="195">
        <f t="shared" si="129"/>
        <v>61.810591633101495</v>
      </c>
      <c r="H314" s="197">
        <f t="shared" si="129"/>
        <v>0</v>
      </c>
      <c r="I314" s="154">
        <f t="shared" si="129"/>
        <v>2189.6317873291828</v>
      </c>
      <c r="J314" s="149"/>
      <c r="K314" s="196" t="s">
        <v>26</v>
      </c>
      <c r="L314" s="195">
        <f>SUM(L293:L309)</f>
        <v>352.7511277615381</v>
      </c>
      <c r="M314" s="195">
        <f t="shared" ref="M314:S314" si="130">SUM(M293:M309)</f>
        <v>541.3043901805521</v>
      </c>
      <c r="N314" s="195">
        <f t="shared" si="130"/>
        <v>304.46502417569189</v>
      </c>
      <c r="O314" s="195">
        <f t="shared" si="130"/>
        <v>929.30065357829881</v>
      </c>
      <c r="P314" s="195">
        <f t="shared" si="130"/>
        <v>256.49752437079752</v>
      </c>
      <c r="Q314" s="195">
        <f t="shared" si="130"/>
        <v>61.810591633101495</v>
      </c>
      <c r="R314" s="197">
        <f t="shared" si="130"/>
        <v>0</v>
      </c>
      <c r="S314" s="198">
        <f t="shared" si="130"/>
        <v>2446.12931169998</v>
      </c>
      <c r="T314" s="141" t="str">
        <f>IF(ABS(S314-AI314)&gt;0.01,S314-AI314,"")</f>
        <v/>
      </c>
      <c r="U314" s="224" t="s">
        <v>63</v>
      </c>
      <c r="V314" s="225">
        <f>SUM(V293:V309)</f>
        <v>197.23498918188866</v>
      </c>
      <c r="W314" s="225">
        <f t="shared" ref="W314:AH314" si="131">SUM(W293:W309)</f>
        <v>84.114618221805216</v>
      </c>
      <c r="X314" s="225">
        <f t="shared" si="131"/>
        <v>61.810591633101495</v>
      </c>
      <c r="Y314" s="225">
        <f t="shared" si="131"/>
        <v>541.3043901805521</v>
      </c>
      <c r="Z314" s="225">
        <f t="shared" si="131"/>
        <v>110.20504112684353</v>
      </c>
      <c r="AA314" s="225">
        <f t="shared" si="131"/>
        <v>822.05370447857092</v>
      </c>
      <c r="AB314" s="225">
        <f t="shared" si="131"/>
        <v>256.49752437079752</v>
      </c>
      <c r="AC314" s="225">
        <f t="shared" si="131"/>
        <v>372.90845250642047</v>
      </c>
      <c r="AD314" s="226">
        <f t="shared" si="131"/>
        <v>71.401520357844177</v>
      </c>
      <c r="AE314" s="226">
        <f t="shared" si="131"/>
        <v>107.24694909972786</v>
      </c>
      <c r="AF314" s="226">
        <f t="shared" si="131"/>
        <v>0</v>
      </c>
      <c r="AG314" s="226">
        <f t="shared" si="131"/>
        <v>194.2599830488484</v>
      </c>
      <c r="AH314" s="226">
        <f t="shared" si="131"/>
        <v>0</v>
      </c>
      <c r="AI314" s="227">
        <f>SUM(V314:AC314)</f>
        <v>2446.12931169998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0.16110066076077956</v>
      </c>
      <c r="C315" s="78">
        <f t="shared" ref="C315:H315" si="132">IF($I314=0,"-",C314/$I314)</f>
        <v>0.24721251916095516</v>
      </c>
      <c r="D315" s="78">
        <f t="shared" si="132"/>
        <v>0.13904850392543169</v>
      </c>
      <c r="E315" s="78">
        <f t="shared" si="132"/>
        <v>0.42440955550422438</v>
      </c>
      <c r="F315" s="78">
        <f t="shared" si="132"/>
        <v>0</v>
      </c>
      <c r="G315" s="78">
        <f t="shared" si="132"/>
        <v>2.8228760648609033E-2</v>
      </c>
      <c r="H315" s="79">
        <f t="shared" si="132"/>
        <v>0</v>
      </c>
      <c r="I315" s="80">
        <f>SUM(B315:H315)</f>
        <v>0.99999999999999989</v>
      </c>
      <c r="J315" s="141"/>
      <c r="K315" s="55" t="s">
        <v>91</v>
      </c>
      <c r="L315" s="96">
        <f t="shared" ref="L315:R315" si="133">IF($S314=0,"-",L314/$S314)</f>
        <v>0.14420788225475603</v>
      </c>
      <c r="M315" s="96">
        <f t="shared" si="133"/>
        <v>0.22129017774794713</v>
      </c>
      <c r="N315" s="96">
        <f t="shared" si="133"/>
        <v>0.12446808217350482</v>
      </c>
      <c r="O315" s="96">
        <f t="shared" si="133"/>
        <v>0.37990659329962617</v>
      </c>
      <c r="P315" s="96">
        <f t="shared" si="133"/>
        <v>0.10485853022730843</v>
      </c>
      <c r="Q315" s="96">
        <f t="shared" si="133"/>
        <v>2.5268734296857411E-2</v>
      </c>
      <c r="R315" s="97">
        <f t="shared" si="133"/>
        <v>0</v>
      </c>
      <c r="S315" s="98">
        <f>SUM(L315:R315)</f>
        <v>0.99999999999999989</v>
      </c>
      <c r="U315" s="127" t="s">
        <v>91</v>
      </c>
      <c r="V315" s="128">
        <f>+V314/$AI314</f>
        <v>8.0631464672984432E-2</v>
      </c>
      <c r="W315" s="128">
        <f t="shared" ref="W315:AH315" si="134">+W314/$AI314</f>
        <v>3.4386824040528056E-2</v>
      </c>
      <c r="X315" s="128">
        <f t="shared" si="134"/>
        <v>2.5268734296857411E-2</v>
      </c>
      <c r="Y315" s="128">
        <f t="shared" si="134"/>
        <v>0.22129017774794713</v>
      </c>
      <c r="Z315" s="128">
        <f t="shared" si="134"/>
        <v>4.5052827174641319E-2</v>
      </c>
      <c r="AA315" s="128">
        <f t="shared" si="134"/>
        <v>0.33606306115814882</v>
      </c>
      <c r="AB315" s="128">
        <f t="shared" si="134"/>
        <v>0.10485853022730843</v>
      </c>
      <c r="AC315" s="128">
        <f t="shared" si="134"/>
        <v>0.15244838068158437</v>
      </c>
      <c r="AD315" s="128">
        <f t="shared" si="134"/>
        <v>2.9189593541243512E-2</v>
      </c>
      <c r="AE315" s="128">
        <f t="shared" si="134"/>
        <v>4.3843532141477314E-2</v>
      </c>
      <c r="AF315" s="128">
        <f t="shared" si="134"/>
        <v>0</v>
      </c>
      <c r="AG315" s="128">
        <f t="shared" si="134"/>
        <v>7.941525499886351E-2</v>
      </c>
      <c r="AH315" s="128">
        <f t="shared" si="134"/>
        <v>0</v>
      </c>
      <c r="AI315" s="129">
        <f>SUM(V315:AC315)</f>
        <v>1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0.57430207316889326</v>
      </c>
      <c r="C323" s="156">
        <v>1.5553412261636372</v>
      </c>
      <c r="D323" s="156">
        <v>0.87036096106896244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3.0000042604014929</v>
      </c>
      <c r="J323" s="149"/>
      <c r="K323" s="169" t="s">
        <v>16</v>
      </c>
      <c r="L323" s="156">
        <v>0.57430207316889326</v>
      </c>
      <c r="M323" s="156">
        <v>1.5553412261636372</v>
      </c>
      <c r="N323" s="156">
        <v>0.87036096106896244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3.0000042604014929</v>
      </c>
      <c r="U323" s="215" t="s">
        <v>16</v>
      </c>
      <c r="V323" s="207">
        <v>0.57430207316889326</v>
      </c>
      <c r="W323" s="207">
        <v>0</v>
      </c>
      <c r="X323" s="207">
        <v>0</v>
      </c>
      <c r="Y323" s="207">
        <v>1.5553412261636372</v>
      </c>
      <c r="Z323" s="207">
        <v>0.87036096106896244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3.0000042604014929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7.5442851468562486E-2</v>
      </c>
      <c r="C324" s="160">
        <v>3.3493566190855676E-6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7.5446200825181567E-2</v>
      </c>
      <c r="J324" s="149"/>
      <c r="K324" s="163" t="s">
        <v>15</v>
      </c>
      <c r="L324" s="164">
        <v>7.5442851468562486E-2</v>
      </c>
      <c r="M324" s="164">
        <v>3.3493566190855676E-6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7.5446200825181567E-2</v>
      </c>
      <c r="U324" s="211" t="s">
        <v>57</v>
      </c>
      <c r="V324" s="212">
        <v>7.540602033548785E-2</v>
      </c>
      <c r="W324" s="212">
        <v>0</v>
      </c>
      <c r="X324" s="212">
        <v>0</v>
      </c>
      <c r="Y324" s="212">
        <v>3.3493566190855676E-6</v>
      </c>
      <c r="Z324" s="212">
        <v>0</v>
      </c>
      <c r="AA324" s="212">
        <v>0</v>
      </c>
      <c r="AB324" s="212">
        <v>0</v>
      </c>
      <c r="AC324" s="213">
        <v>3.6831133074642065E-5</v>
      </c>
      <c r="AD324" s="212">
        <v>3.6831133074642065E-5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7.5446200825181567E-2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1.5099003046091011</v>
      </c>
      <c r="F325" s="375"/>
      <c r="G325" s="156">
        <v>0</v>
      </c>
      <c r="H325" s="168">
        <v>0</v>
      </c>
      <c r="I325" s="154">
        <f t="shared" si="135"/>
        <v>1.5099003046091011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1.5099003046091011</v>
      </c>
      <c r="P325" s="156">
        <v>23.527778910135666</v>
      </c>
      <c r="Q325" s="156">
        <v>0</v>
      </c>
      <c r="R325" s="157">
        <v>0</v>
      </c>
      <c r="S325" s="158">
        <f t="shared" si="136"/>
        <v>25.037679214744767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1.5099003046091011</v>
      </c>
      <c r="AB325" s="207">
        <v>23.527778910135666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37"/>
        <v>25.037679214744767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0.21255734013719688</v>
      </c>
      <c r="Q326" s="164">
        <v>0</v>
      </c>
      <c r="R326" s="165">
        <v>0</v>
      </c>
      <c r="S326" s="166">
        <f t="shared" si="136"/>
        <v>0.21255734013719688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0.21255734013719688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0.21255734013719688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8.0093005667883528</v>
      </c>
      <c r="C328" s="160">
        <v>0</v>
      </c>
      <c r="D328" s="160">
        <v>0.10200028292933966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8.1113008497176917</v>
      </c>
      <c r="J328" s="149"/>
      <c r="K328" s="163" t="s">
        <v>17</v>
      </c>
      <c r="L328" s="164">
        <v>8.0093005667883528</v>
      </c>
      <c r="M328" s="164">
        <v>0</v>
      </c>
      <c r="N328" s="164">
        <v>0.10200028292933966</v>
      </c>
      <c r="O328" s="164">
        <v>0</v>
      </c>
      <c r="P328" s="164">
        <v>0</v>
      </c>
      <c r="Q328" s="164">
        <v>0</v>
      </c>
      <c r="R328" s="165">
        <v>0</v>
      </c>
      <c r="S328" s="166">
        <f t="shared" si="136"/>
        <v>8.1113008497176917</v>
      </c>
      <c r="U328" s="211" t="s">
        <v>17</v>
      </c>
      <c r="V328" s="212">
        <v>0</v>
      </c>
      <c r="W328" s="212">
        <v>8.0093005667883528</v>
      </c>
      <c r="X328" s="212">
        <v>0</v>
      </c>
      <c r="Y328" s="212">
        <v>0</v>
      </c>
      <c r="Z328" s="212">
        <v>0</v>
      </c>
      <c r="AA328" s="212">
        <v>0</v>
      </c>
      <c r="AB328" s="212">
        <v>0</v>
      </c>
      <c r="AC328" s="213">
        <v>0.10200028292933966</v>
      </c>
      <c r="AD328" s="212">
        <v>0</v>
      </c>
      <c r="AE328" s="212">
        <v>0</v>
      </c>
      <c r="AF328" s="212">
        <v>0</v>
      </c>
      <c r="AG328" s="212">
        <v>0.10200028292933966</v>
      </c>
      <c r="AH328" s="212">
        <v>0</v>
      </c>
      <c r="AI328" s="214">
        <f t="shared" si="137"/>
        <v>8.1113008497176917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12.0540263042469</v>
      </c>
      <c r="C329" s="156">
        <v>130.50369962612589</v>
      </c>
      <c r="D329" s="156">
        <v>26.968342182953243</v>
      </c>
      <c r="E329" s="156">
        <v>0</v>
      </c>
      <c r="F329" s="375"/>
      <c r="G329" s="156">
        <v>0</v>
      </c>
      <c r="H329" s="168">
        <v>0</v>
      </c>
      <c r="I329" s="154">
        <f t="shared" si="135"/>
        <v>169.52606811332603</v>
      </c>
      <c r="J329" s="149"/>
      <c r="K329" s="169" t="s">
        <v>139</v>
      </c>
      <c r="L329" s="156">
        <v>12.0540263042469</v>
      </c>
      <c r="M329" s="156">
        <v>130.50369962612589</v>
      </c>
      <c r="N329" s="156">
        <v>26.968342182953243</v>
      </c>
      <c r="O329" s="156">
        <v>0</v>
      </c>
      <c r="P329" s="156">
        <v>2.7743602584814203E-2</v>
      </c>
      <c r="Q329" s="156">
        <v>0</v>
      </c>
      <c r="R329" s="157">
        <v>0</v>
      </c>
      <c r="S329" s="158">
        <f t="shared" si="136"/>
        <v>169.55381171591085</v>
      </c>
      <c r="U329" s="215" t="s">
        <v>139</v>
      </c>
      <c r="V329" s="207">
        <v>11.818756725744453</v>
      </c>
      <c r="W329" s="207">
        <v>0</v>
      </c>
      <c r="X329" s="207">
        <v>0</v>
      </c>
      <c r="Y329" s="207">
        <v>130.50369962612589</v>
      </c>
      <c r="Z329" s="207">
        <v>7.7647243719260848</v>
      </c>
      <c r="AA329" s="207">
        <v>0</v>
      </c>
      <c r="AB329" s="207">
        <v>2.7743602584814203E-2</v>
      </c>
      <c r="AC329" s="208">
        <v>19.438887389529604</v>
      </c>
      <c r="AD329" s="207">
        <v>0.23526957850244648</v>
      </c>
      <c r="AE329" s="207">
        <v>0</v>
      </c>
      <c r="AF329" s="207">
        <v>0</v>
      </c>
      <c r="AG329" s="207">
        <v>19.203617811027158</v>
      </c>
      <c r="AH329" s="207">
        <v>0</v>
      </c>
      <c r="AI329" s="210">
        <f t="shared" si="137"/>
        <v>169.55381171591088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64.476896778067925</v>
      </c>
      <c r="C330" s="160">
        <v>3.737854956460176</v>
      </c>
      <c r="D330" s="160">
        <v>7.8255415825540515</v>
      </c>
      <c r="E330" s="160">
        <v>940.19725082584091</v>
      </c>
      <c r="F330" s="375"/>
      <c r="G330" s="160">
        <v>45.923554896330209</v>
      </c>
      <c r="H330" s="161">
        <v>0</v>
      </c>
      <c r="I330" s="162">
        <f t="shared" si="135"/>
        <v>1062.1610990392533</v>
      </c>
      <c r="J330" s="149"/>
      <c r="K330" s="163" t="s">
        <v>25</v>
      </c>
      <c r="L330" s="164">
        <v>64.476896778067925</v>
      </c>
      <c r="M330" s="164">
        <v>3.737854956460176</v>
      </c>
      <c r="N330" s="164">
        <v>7.8255415825540515</v>
      </c>
      <c r="O330" s="164">
        <v>940.19725082584091</v>
      </c>
      <c r="P330" s="164">
        <v>0</v>
      </c>
      <c r="Q330" s="164">
        <v>45.923554896330209</v>
      </c>
      <c r="R330" s="165">
        <v>0</v>
      </c>
      <c r="S330" s="166">
        <f t="shared" si="136"/>
        <v>1062.1610990392533</v>
      </c>
      <c r="U330" s="211" t="s">
        <v>25</v>
      </c>
      <c r="V330" s="212">
        <v>1.8674884317899405</v>
      </c>
      <c r="W330" s="212">
        <v>19.31693323920825</v>
      </c>
      <c r="X330" s="212">
        <v>45.923554896330209</v>
      </c>
      <c r="Y330" s="212">
        <v>3.737854956460176</v>
      </c>
      <c r="Z330" s="212">
        <v>6.4697838935949228E-2</v>
      </c>
      <c r="AA330" s="212">
        <v>926.62092750914587</v>
      </c>
      <c r="AB330" s="212">
        <v>0</v>
      </c>
      <c r="AC330" s="213">
        <v>64.629642167382869</v>
      </c>
      <c r="AD330" s="212">
        <v>43.292475107069734</v>
      </c>
      <c r="AE330" s="212">
        <v>13.576323316695037</v>
      </c>
      <c r="AF330" s="212">
        <v>0</v>
      </c>
      <c r="AG330" s="212">
        <v>7.7608437436181026</v>
      </c>
      <c r="AH330" s="212">
        <v>0</v>
      </c>
      <c r="AI330" s="214">
        <f t="shared" si="137"/>
        <v>1062.1610990392533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1.1793651213066785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1.1793651213066785</v>
      </c>
      <c r="J331" s="149"/>
      <c r="K331" s="169" t="s">
        <v>24</v>
      </c>
      <c r="L331" s="156">
        <v>1.1793651213066785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1.1793651213066785</v>
      </c>
      <c r="U331" s="215" t="s">
        <v>24</v>
      </c>
      <c r="V331" s="207">
        <v>1.0941498019806088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8.5215319326069572E-2</v>
      </c>
      <c r="AD331" s="207">
        <v>8.5215319326069572E-2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1.1793651213066785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3110.8468315647501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3110.8468315647501</v>
      </c>
      <c r="J333" s="149"/>
      <c r="K333" s="169" t="s">
        <v>22</v>
      </c>
      <c r="L333" s="156">
        <v>0</v>
      </c>
      <c r="M333" s="156">
        <v>3110.8468315647501</v>
      </c>
      <c r="N333" s="156">
        <v>0</v>
      </c>
      <c r="O333" s="156">
        <v>0</v>
      </c>
      <c r="P333" s="156">
        <v>1.4229323870296342</v>
      </c>
      <c r="Q333" s="156">
        <v>0</v>
      </c>
      <c r="R333" s="157">
        <v>0</v>
      </c>
      <c r="S333" s="158">
        <f t="shared" si="136"/>
        <v>3112.2697639517796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3110.8468315647501</v>
      </c>
      <c r="Z333" s="207">
        <v>0</v>
      </c>
      <c r="AA333" s="207">
        <v>0</v>
      </c>
      <c r="AB333" s="207">
        <v>1.4229323870296342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3112.2697639517796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6.59169537586832E-2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6.59169537586832E-2</v>
      </c>
      <c r="J335" s="149"/>
      <c r="K335" s="171" t="s">
        <v>64</v>
      </c>
      <c r="L335" s="156">
        <v>6.59169537586832E-2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6.59169537586832E-2</v>
      </c>
      <c r="U335" s="216" t="s">
        <v>62</v>
      </c>
      <c r="V335" s="207">
        <v>6.59169537586832E-2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6.59169537586832E-2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6.59169537586832E-2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6.59169537586832E-2</v>
      </c>
      <c r="J336" s="149"/>
      <c r="K336" s="176" t="s">
        <v>23</v>
      </c>
      <c r="L336" s="177">
        <v>6.59169537586832E-2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6.59169537586832E-2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0</v>
      </c>
      <c r="AJ336" s="141">
        <f t="shared" si="138"/>
        <v>6.59169537586832E-2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86.43525064880599</v>
      </c>
      <c r="C340" s="195">
        <f t="shared" ref="C340:I340" si="139">SUM(C319:C335)</f>
        <v>3246.6437307228566</v>
      </c>
      <c r="D340" s="195">
        <f t="shared" si="139"/>
        <v>35.766245009505596</v>
      </c>
      <c r="E340" s="195">
        <f t="shared" si="139"/>
        <v>941.70715113045003</v>
      </c>
      <c r="F340" s="195">
        <f t="shared" si="139"/>
        <v>0</v>
      </c>
      <c r="G340" s="195">
        <f t="shared" si="139"/>
        <v>45.923554896330209</v>
      </c>
      <c r="H340" s="197">
        <f t="shared" si="139"/>
        <v>0</v>
      </c>
      <c r="I340" s="154">
        <f t="shared" si="139"/>
        <v>4356.4759324079478</v>
      </c>
      <c r="J340" s="149"/>
      <c r="K340" s="196" t="s">
        <v>26</v>
      </c>
      <c r="L340" s="195">
        <f>SUM(L319:L335)</f>
        <v>86.43525064880599</v>
      </c>
      <c r="M340" s="195">
        <f t="shared" ref="M340:S340" si="140">SUM(M319:M335)</f>
        <v>3246.6437307228566</v>
      </c>
      <c r="N340" s="195">
        <f t="shared" si="140"/>
        <v>35.766245009505596</v>
      </c>
      <c r="O340" s="195">
        <f t="shared" si="140"/>
        <v>941.70715113045003</v>
      </c>
      <c r="P340" s="195">
        <f t="shared" si="140"/>
        <v>25.191012239887307</v>
      </c>
      <c r="Q340" s="195">
        <f t="shared" si="140"/>
        <v>45.923554896330209</v>
      </c>
      <c r="R340" s="197">
        <f t="shared" si="140"/>
        <v>0</v>
      </c>
      <c r="S340" s="198">
        <f t="shared" si="140"/>
        <v>4381.6669446478354</v>
      </c>
      <c r="T340" s="141" t="str">
        <f>IF(ABS(S340-AI340)&gt;0.01,S340-AI340,"")</f>
        <v/>
      </c>
      <c r="U340" s="224" t="s">
        <v>63</v>
      </c>
      <c r="V340" s="225">
        <f>SUM(V319:V335)</f>
        <v>15.496020006778066</v>
      </c>
      <c r="W340" s="225">
        <f t="shared" ref="W340:AH340" si="141">SUM(W319:W335)</f>
        <v>27.326233805996601</v>
      </c>
      <c r="X340" s="225">
        <f t="shared" si="141"/>
        <v>45.923554896330209</v>
      </c>
      <c r="Y340" s="225">
        <f t="shared" si="141"/>
        <v>3246.6437307228566</v>
      </c>
      <c r="Z340" s="225">
        <f t="shared" si="141"/>
        <v>8.6997831719309957</v>
      </c>
      <c r="AA340" s="225">
        <f t="shared" si="141"/>
        <v>928.13082781375499</v>
      </c>
      <c r="AB340" s="225">
        <f t="shared" si="141"/>
        <v>25.191012239887307</v>
      </c>
      <c r="AC340" s="225">
        <f t="shared" si="141"/>
        <v>84.25578199030096</v>
      </c>
      <c r="AD340" s="226">
        <f t="shared" si="141"/>
        <v>43.612996836031321</v>
      </c>
      <c r="AE340" s="226">
        <f t="shared" si="141"/>
        <v>13.576323316695037</v>
      </c>
      <c r="AF340" s="226">
        <f t="shared" si="141"/>
        <v>0</v>
      </c>
      <c r="AG340" s="226">
        <f t="shared" si="141"/>
        <v>27.0664618375746</v>
      </c>
      <c r="AH340" s="226">
        <f t="shared" si="141"/>
        <v>0</v>
      </c>
      <c r="AI340" s="227">
        <f>SUM(V340:AC340)</f>
        <v>4381.6669446478363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1.9840635410335154E-2</v>
      </c>
      <c r="C341" s="78">
        <f t="shared" ref="C341:H341" si="142">IF($I340=0,"-",C340/$I340)</f>
        <v>0.74524541879618389</v>
      </c>
      <c r="D341" s="78">
        <f t="shared" si="142"/>
        <v>8.2099030419150228E-3</v>
      </c>
      <c r="E341" s="78">
        <f t="shared" si="142"/>
        <v>0.21616259695711018</v>
      </c>
      <c r="F341" s="78">
        <f t="shared" si="142"/>
        <v>0</v>
      </c>
      <c r="G341" s="78">
        <f t="shared" si="142"/>
        <v>1.0541445794455923E-2</v>
      </c>
      <c r="H341" s="79">
        <f t="shared" si="142"/>
        <v>0</v>
      </c>
      <c r="I341" s="80">
        <f>SUM(B341:H341)</f>
        <v>1.0000000000000002</v>
      </c>
      <c r="J341" s="141"/>
      <c r="K341" s="55" t="s">
        <v>91</v>
      </c>
      <c r="L341" s="96">
        <f t="shared" ref="L341:R341" si="143">IF($S340=0,"-",L340/$S340)</f>
        <v>1.9726567934239235E-2</v>
      </c>
      <c r="M341" s="96">
        <f t="shared" si="143"/>
        <v>0.74096086529091421</v>
      </c>
      <c r="N341" s="96">
        <f t="shared" si="143"/>
        <v>8.1627027935552536E-3</v>
      </c>
      <c r="O341" s="96">
        <f t="shared" si="143"/>
        <v>0.21491983827769848</v>
      </c>
      <c r="P341" s="96">
        <f t="shared" si="143"/>
        <v>5.7491846272473739E-3</v>
      </c>
      <c r="Q341" s="96">
        <f t="shared" si="143"/>
        <v>1.0480841076345475E-2</v>
      </c>
      <c r="R341" s="97">
        <f t="shared" si="143"/>
        <v>0</v>
      </c>
      <c r="S341" s="98">
        <f>SUM(L341:R341)</f>
        <v>1</v>
      </c>
      <c r="U341" s="127" t="s">
        <v>91</v>
      </c>
      <c r="V341" s="128">
        <f>+V340/$AI340</f>
        <v>3.5365581644004923E-3</v>
      </c>
      <c r="W341" s="128">
        <f t="shared" ref="W341:AH341" si="144">+W340/$AI340</f>
        <v>6.2364926753219639E-3</v>
      </c>
      <c r="X341" s="128">
        <f t="shared" si="144"/>
        <v>1.0480841076345473E-2</v>
      </c>
      <c r="Y341" s="128">
        <f t="shared" si="144"/>
        <v>0.74096086529091409</v>
      </c>
      <c r="Z341" s="128">
        <f t="shared" si="144"/>
        <v>1.9854962236592849E-3</v>
      </c>
      <c r="AA341" s="128">
        <f t="shared" si="144"/>
        <v>0.2118214002886408</v>
      </c>
      <c r="AB341" s="128">
        <f t="shared" si="144"/>
        <v>5.749184627247373E-3</v>
      </c>
      <c r="AC341" s="128">
        <f t="shared" si="144"/>
        <v>1.9229161653470394E-2</v>
      </c>
      <c r="AD341" s="128">
        <f t="shared" si="144"/>
        <v>9.9535170945167731E-3</v>
      </c>
      <c r="AE341" s="128">
        <f t="shared" si="144"/>
        <v>3.0984379890576538E-3</v>
      </c>
      <c r="AF341" s="128">
        <f t="shared" si="144"/>
        <v>0</v>
      </c>
      <c r="AG341" s="128">
        <f t="shared" si="144"/>
        <v>6.1772065698959665E-3</v>
      </c>
      <c r="AH341" s="128">
        <f t="shared" si="144"/>
        <v>0</v>
      </c>
      <c r="AI341" s="129">
        <f>SUM(V341:AC341)</f>
        <v>1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98.440107708679179</v>
      </c>
      <c r="C349" s="156">
        <v>0</v>
      </c>
      <c r="D349" s="156">
        <v>89.857770984944182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188.29787869362337</v>
      </c>
      <c r="J349" s="149"/>
      <c r="K349" s="169" t="s">
        <v>16</v>
      </c>
      <c r="L349" s="156">
        <v>98.440107708679179</v>
      </c>
      <c r="M349" s="156">
        <v>0</v>
      </c>
      <c r="N349" s="156">
        <v>89.857770984944182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188.29787869362337</v>
      </c>
      <c r="U349" s="215" t="s">
        <v>16</v>
      </c>
      <c r="V349" s="207">
        <v>98.440107708679179</v>
      </c>
      <c r="W349" s="207">
        <v>0</v>
      </c>
      <c r="X349" s="207">
        <v>0</v>
      </c>
      <c r="Y349" s="207">
        <v>0</v>
      </c>
      <c r="Z349" s="207">
        <v>78.965919956466095</v>
      </c>
      <c r="AA349" s="207">
        <v>0</v>
      </c>
      <c r="AB349" s="207">
        <v>0</v>
      </c>
      <c r="AC349" s="208">
        <v>10.891851028478081</v>
      </c>
      <c r="AD349" s="209">
        <v>0</v>
      </c>
      <c r="AE349" s="209">
        <v>0</v>
      </c>
      <c r="AF349" s="209">
        <v>0</v>
      </c>
      <c r="AG349" s="209">
        <v>10.891851028478081</v>
      </c>
      <c r="AH349" s="209">
        <v>0</v>
      </c>
      <c r="AI349" s="210">
        <f t="shared" si="147"/>
        <v>188.29787869362335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0.2724457731974198</v>
      </c>
      <c r="C350" s="160">
        <v>0</v>
      </c>
      <c r="D350" s="160">
        <v>5.3158420192165896E-4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0.27297735739934148</v>
      </c>
      <c r="J350" s="149"/>
      <c r="K350" s="163" t="s">
        <v>15</v>
      </c>
      <c r="L350" s="164">
        <v>0.2724457731974198</v>
      </c>
      <c r="M350" s="164">
        <v>0</v>
      </c>
      <c r="N350" s="164">
        <v>5.3158420192165896E-4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0.27297735739934148</v>
      </c>
      <c r="U350" s="211" t="s">
        <v>57</v>
      </c>
      <c r="V350" s="212">
        <v>0.2724457731974198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5.3158420192165896E-4</v>
      </c>
      <c r="AD350" s="212">
        <v>0</v>
      </c>
      <c r="AE350" s="212">
        <v>0</v>
      </c>
      <c r="AF350" s="212">
        <v>0</v>
      </c>
      <c r="AG350" s="212">
        <v>5.3158420192165896E-4</v>
      </c>
      <c r="AH350" s="212">
        <v>0</v>
      </c>
      <c r="AI350" s="214">
        <f t="shared" si="147"/>
        <v>0.27297735739934148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3.5147853694827025</v>
      </c>
      <c r="E351" s="156">
        <v>0</v>
      </c>
      <c r="F351" s="375"/>
      <c r="G351" s="156">
        <v>0</v>
      </c>
      <c r="H351" s="168">
        <v>0</v>
      </c>
      <c r="I351" s="154">
        <f t="shared" si="145"/>
        <v>3.5147853694827025</v>
      </c>
      <c r="J351" s="149"/>
      <c r="K351" s="169" t="s">
        <v>58</v>
      </c>
      <c r="L351" s="156">
        <v>0</v>
      </c>
      <c r="M351" s="156">
        <v>0</v>
      </c>
      <c r="N351" s="156">
        <v>3.5147853694827025</v>
      </c>
      <c r="O351" s="156">
        <v>0</v>
      </c>
      <c r="P351" s="156">
        <v>130.67594393055111</v>
      </c>
      <c r="Q351" s="156">
        <v>0</v>
      </c>
      <c r="R351" s="157">
        <v>0</v>
      </c>
      <c r="S351" s="158">
        <f t="shared" si="146"/>
        <v>134.19072930003381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130.67594393055111</v>
      </c>
      <c r="AC351" s="208">
        <v>3.5147853694827025</v>
      </c>
      <c r="AD351" s="207">
        <v>0</v>
      </c>
      <c r="AE351" s="207">
        <v>0</v>
      </c>
      <c r="AF351" s="207">
        <v>0</v>
      </c>
      <c r="AG351" s="207">
        <v>3.5147853694827025</v>
      </c>
      <c r="AH351" s="207">
        <v>0</v>
      </c>
      <c r="AI351" s="210">
        <f t="shared" si="147"/>
        <v>134.19072930003381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0.9849494078525326</v>
      </c>
      <c r="Q352" s="164">
        <v>0</v>
      </c>
      <c r="R352" s="165">
        <v>0</v>
      </c>
      <c r="S352" s="166">
        <f t="shared" si="146"/>
        <v>0.9849494078525326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0.9849494078525326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0.9849494078525326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7.6609528939281235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145"/>
        <v>7.6609528939281235</v>
      </c>
      <c r="J354" s="149"/>
      <c r="K354" s="163" t="s">
        <v>17</v>
      </c>
      <c r="L354" s="164">
        <v>0</v>
      </c>
      <c r="M354" s="164">
        <v>7.6609528939281235</v>
      </c>
      <c r="N354" s="164">
        <v>0</v>
      </c>
      <c r="O354" s="164">
        <v>0</v>
      </c>
      <c r="P354" s="164">
        <v>0</v>
      </c>
      <c r="Q354" s="164">
        <v>0</v>
      </c>
      <c r="R354" s="165">
        <v>0</v>
      </c>
      <c r="S354" s="166">
        <f t="shared" si="146"/>
        <v>7.6609528939281235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7.6609528939281235</v>
      </c>
      <c r="Z354" s="212">
        <v>0</v>
      </c>
      <c r="AA354" s="212">
        <v>0</v>
      </c>
      <c r="AB354" s="212">
        <v>0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7.6609528939281235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16.688008173887752</v>
      </c>
      <c r="C355" s="156">
        <v>579.05779586445806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595.7458040383458</v>
      </c>
      <c r="J355" s="149"/>
      <c r="K355" s="169" t="s">
        <v>139</v>
      </c>
      <c r="L355" s="156">
        <v>16.688008173887752</v>
      </c>
      <c r="M355" s="156">
        <v>579.05779586445806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595.7458040383458</v>
      </c>
      <c r="U355" s="215" t="s">
        <v>139</v>
      </c>
      <c r="V355" s="207">
        <v>16.688008173887752</v>
      </c>
      <c r="W355" s="207">
        <v>0</v>
      </c>
      <c r="X355" s="207">
        <v>0</v>
      </c>
      <c r="Y355" s="207">
        <v>579.05779586445806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595.7458040383458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9.3416577656063087</v>
      </c>
      <c r="C356" s="160">
        <v>0</v>
      </c>
      <c r="D356" s="160">
        <v>70.517277370423102</v>
      </c>
      <c r="E356" s="160">
        <v>1073.1878875604793</v>
      </c>
      <c r="F356" s="375"/>
      <c r="G356" s="160">
        <v>30.578016649936266</v>
      </c>
      <c r="H356" s="161">
        <v>0</v>
      </c>
      <c r="I356" s="162">
        <f t="shared" si="145"/>
        <v>1183.624839346445</v>
      </c>
      <c r="J356" s="149"/>
      <c r="K356" s="163" t="s">
        <v>25</v>
      </c>
      <c r="L356" s="164">
        <v>9.3416577656063087</v>
      </c>
      <c r="M356" s="164">
        <v>0</v>
      </c>
      <c r="N356" s="164">
        <v>70.517277370423102</v>
      </c>
      <c r="O356" s="164">
        <v>1073.1878875604793</v>
      </c>
      <c r="P356" s="164">
        <v>4.4267769479006311</v>
      </c>
      <c r="Q356" s="164">
        <v>30.578016649936266</v>
      </c>
      <c r="R356" s="165">
        <v>0</v>
      </c>
      <c r="S356" s="166">
        <f t="shared" si="146"/>
        <v>1188.0516162943456</v>
      </c>
      <c r="U356" s="211" t="s">
        <v>25</v>
      </c>
      <c r="V356" s="212">
        <v>0.66029848255623147</v>
      </c>
      <c r="W356" s="212">
        <v>1.4787178492422357</v>
      </c>
      <c r="X356" s="212">
        <v>30.578016649936266</v>
      </c>
      <c r="Y356" s="212">
        <v>0</v>
      </c>
      <c r="Z356" s="212">
        <v>69.252911456512379</v>
      </c>
      <c r="AA356" s="212">
        <v>1072.8080823650225</v>
      </c>
      <c r="AB356" s="212">
        <v>4.4267769479006311</v>
      </c>
      <c r="AC356" s="213">
        <v>8.8468125431754299</v>
      </c>
      <c r="AD356" s="212">
        <v>7.2026414338078411</v>
      </c>
      <c r="AE356" s="212">
        <v>0.37980519545686442</v>
      </c>
      <c r="AF356" s="212">
        <v>0</v>
      </c>
      <c r="AG356" s="212">
        <v>1.2643659139107255</v>
      </c>
      <c r="AH356" s="212">
        <v>0</v>
      </c>
      <c r="AI356" s="214">
        <f t="shared" si="147"/>
        <v>1188.0516162943456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56.726523105529445</v>
      </c>
      <c r="C357" s="156">
        <v>0</v>
      </c>
      <c r="D357" s="156">
        <v>213.59027793959018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270.31680104511963</v>
      </c>
      <c r="J357" s="149"/>
      <c r="K357" s="169" t="s">
        <v>24</v>
      </c>
      <c r="L357" s="156">
        <v>56.726523105529445</v>
      </c>
      <c r="M357" s="156">
        <v>0</v>
      </c>
      <c r="N357" s="156">
        <v>213.59027793959018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270.31680104511963</v>
      </c>
      <c r="U357" s="215" t="s">
        <v>24</v>
      </c>
      <c r="V357" s="207">
        <v>56.726523105529445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213.59027793959018</v>
      </c>
      <c r="AD357" s="207">
        <v>0</v>
      </c>
      <c r="AE357" s="207">
        <v>0</v>
      </c>
      <c r="AF357" s="207">
        <v>0</v>
      </c>
      <c r="AG357" s="207">
        <v>213.59027793959018</v>
      </c>
      <c r="AH357" s="207">
        <v>0</v>
      </c>
      <c r="AI357" s="210">
        <f t="shared" si="147"/>
        <v>270.31680104511963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2.1330577510135142E-3</v>
      </c>
      <c r="C358" s="160">
        <v>3.6174020622858055E-3</v>
      </c>
      <c r="D358" s="160">
        <v>6.5970858278768477E-3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1.2347545641176167E-2</v>
      </c>
      <c r="J358" s="149"/>
      <c r="K358" s="163" t="s">
        <v>60</v>
      </c>
      <c r="L358" s="164">
        <v>2.1330577510135142E-3</v>
      </c>
      <c r="M358" s="164">
        <v>3.6174020622858055E-3</v>
      </c>
      <c r="N358" s="164">
        <v>6.5970858278768477E-3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1.2347545641176167E-2</v>
      </c>
      <c r="U358" s="211" t="s">
        <v>60</v>
      </c>
      <c r="V358" s="212">
        <v>2.1330577510135142E-3</v>
      </c>
      <c r="W358" s="212">
        <v>0</v>
      </c>
      <c r="X358" s="212">
        <v>0</v>
      </c>
      <c r="Y358" s="212">
        <v>3.6174020622858055E-3</v>
      </c>
      <c r="Z358" s="212">
        <v>6.5970858278768477E-3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1.2347545641176167E-2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38.926538503920497</v>
      </c>
      <c r="C359" s="156">
        <v>1821.576096778904</v>
      </c>
      <c r="D359" s="156">
        <v>805.1526004490488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2665.6552357318733</v>
      </c>
      <c r="J359" s="149"/>
      <c r="K359" s="169" t="s">
        <v>22</v>
      </c>
      <c r="L359" s="156">
        <v>38.926538503920497</v>
      </c>
      <c r="M359" s="156">
        <v>1821.576096778904</v>
      </c>
      <c r="N359" s="156">
        <v>805.1526004490488</v>
      </c>
      <c r="O359" s="156">
        <v>0</v>
      </c>
      <c r="P359" s="156">
        <v>8.0026670843669692</v>
      </c>
      <c r="Q359" s="156">
        <v>0</v>
      </c>
      <c r="R359" s="157">
        <v>0</v>
      </c>
      <c r="S359" s="158">
        <f t="shared" si="146"/>
        <v>2673.65790281624</v>
      </c>
      <c r="U359" s="215" t="s">
        <v>22</v>
      </c>
      <c r="V359" s="207">
        <v>38.926538503920497</v>
      </c>
      <c r="W359" s="207">
        <v>0</v>
      </c>
      <c r="X359" s="207">
        <v>0</v>
      </c>
      <c r="Y359" s="207">
        <v>1821.576096778904</v>
      </c>
      <c r="Z359" s="207">
        <v>245.58423379275018</v>
      </c>
      <c r="AA359" s="207">
        <v>0</v>
      </c>
      <c r="AB359" s="207">
        <v>8.0026670843669692</v>
      </c>
      <c r="AC359" s="208">
        <v>559.56836665629862</v>
      </c>
      <c r="AD359" s="207">
        <v>0</v>
      </c>
      <c r="AE359" s="207">
        <v>0</v>
      </c>
      <c r="AF359" s="207">
        <v>0</v>
      </c>
      <c r="AG359" s="207">
        <v>559.56836665629862</v>
      </c>
      <c r="AH359" s="207">
        <v>0</v>
      </c>
      <c r="AI359" s="210">
        <f t="shared" si="147"/>
        <v>2673.65790281624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0.24999850909246429</v>
      </c>
      <c r="C360" s="160">
        <v>13.458621802175436</v>
      </c>
      <c r="D360" s="160">
        <v>4.1902404975320993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17.898860808799999</v>
      </c>
      <c r="J360" s="149"/>
      <c r="K360" s="163" t="s">
        <v>21</v>
      </c>
      <c r="L360" s="164">
        <v>0.24999850909246429</v>
      </c>
      <c r="M360" s="164">
        <v>13.458621802175436</v>
      </c>
      <c r="N360" s="164">
        <v>4.1902404975320993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17.898860808799999</v>
      </c>
      <c r="U360" s="211" t="s">
        <v>61</v>
      </c>
      <c r="V360" s="212">
        <v>0.24999850909246429</v>
      </c>
      <c r="W360" s="212">
        <v>0</v>
      </c>
      <c r="X360" s="212">
        <v>0</v>
      </c>
      <c r="Y360" s="212">
        <v>13.458621802175436</v>
      </c>
      <c r="Z360" s="212">
        <v>4.1902404975320993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7"/>
        <v>17.898860808799999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1.0925314478972674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1.0925314478972674</v>
      </c>
      <c r="J361" s="149"/>
      <c r="K361" s="171" t="s">
        <v>64</v>
      </c>
      <c r="L361" s="156">
        <v>1.0925314478972674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1.0925314478972674</v>
      </c>
      <c r="U361" s="216" t="s">
        <v>62</v>
      </c>
      <c r="V361" s="207">
        <v>1.0925314478972674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1.0925314478972674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1.0925314478972674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1.0925314478972674</v>
      </c>
      <c r="J362" s="149"/>
      <c r="K362" s="176" t="s">
        <v>23</v>
      </c>
      <c r="L362" s="177">
        <v>1.0925314478972674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1.0925314478972674</v>
      </c>
      <c r="U362" s="217" t="s">
        <v>65</v>
      </c>
      <c r="V362" s="218">
        <v>1.0925314478972674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1.0925314478972674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221.73994404556137</v>
      </c>
      <c r="C366" s="195">
        <f t="shared" ref="C366:I366" si="149">SUM(C345:C361)</f>
        <v>2421.7570847415277</v>
      </c>
      <c r="D366" s="195">
        <f t="shared" si="149"/>
        <v>1186.830081281051</v>
      </c>
      <c r="E366" s="195">
        <f t="shared" si="149"/>
        <v>1073.1878875604793</v>
      </c>
      <c r="F366" s="195">
        <f t="shared" si="149"/>
        <v>0</v>
      </c>
      <c r="G366" s="195">
        <f t="shared" si="149"/>
        <v>30.578016649936266</v>
      </c>
      <c r="H366" s="197">
        <f t="shared" si="149"/>
        <v>0</v>
      </c>
      <c r="I366" s="154">
        <f t="shared" si="149"/>
        <v>4934.0930142785564</v>
      </c>
      <c r="J366" s="149"/>
      <c r="K366" s="196" t="s">
        <v>26</v>
      </c>
      <c r="L366" s="195">
        <f>SUM(L345:L361)</f>
        <v>221.73994404556137</v>
      </c>
      <c r="M366" s="195">
        <f t="shared" ref="M366:S366" si="150">SUM(M345:M361)</f>
        <v>2421.7570847415277</v>
      </c>
      <c r="N366" s="195">
        <f t="shared" si="150"/>
        <v>1186.830081281051</v>
      </c>
      <c r="O366" s="195">
        <f t="shared" si="150"/>
        <v>1073.1878875604793</v>
      </c>
      <c r="P366" s="195">
        <f t="shared" si="150"/>
        <v>144.09033737067125</v>
      </c>
      <c r="Q366" s="195">
        <f t="shared" si="150"/>
        <v>30.578016649936266</v>
      </c>
      <c r="R366" s="197">
        <f t="shared" si="150"/>
        <v>0</v>
      </c>
      <c r="S366" s="198">
        <f t="shared" si="150"/>
        <v>5078.183351649227</v>
      </c>
      <c r="T366" s="141" t="str">
        <f>IF(ABS(S366-AI366)&gt;0.01,S366-AI366,"")</f>
        <v/>
      </c>
      <c r="U366" s="224" t="s">
        <v>63</v>
      </c>
      <c r="V366" s="225">
        <f>SUM(V345:V361)</f>
        <v>213.05858476251129</v>
      </c>
      <c r="W366" s="225">
        <f t="shared" ref="W366:AH366" si="151">SUM(W345:W361)</f>
        <v>1.4787178492422357</v>
      </c>
      <c r="X366" s="225">
        <f t="shared" si="151"/>
        <v>30.578016649936266</v>
      </c>
      <c r="Y366" s="225">
        <f t="shared" si="151"/>
        <v>2421.7570847415277</v>
      </c>
      <c r="Z366" s="225">
        <f t="shared" si="151"/>
        <v>397.99990278908865</v>
      </c>
      <c r="AA366" s="225">
        <f t="shared" si="151"/>
        <v>1072.8080823650225</v>
      </c>
      <c r="AB366" s="225">
        <f t="shared" si="151"/>
        <v>144.09033737067125</v>
      </c>
      <c r="AC366" s="225">
        <f t="shared" si="151"/>
        <v>796.41262512122694</v>
      </c>
      <c r="AD366" s="226">
        <f t="shared" si="151"/>
        <v>7.2026414338078411</v>
      </c>
      <c r="AE366" s="226">
        <f t="shared" si="151"/>
        <v>0.37980519545686442</v>
      </c>
      <c r="AF366" s="226">
        <f t="shared" si="151"/>
        <v>0</v>
      </c>
      <c r="AG366" s="226">
        <f t="shared" si="151"/>
        <v>788.83017849196222</v>
      </c>
      <c r="AH366" s="226">
        <f t="shared" si="151"/>
        <v>0</v>
      </c>
      <c r="AI366" s="227">
        <f>SUM(V366:AC366)</f>
        <v>5078.1833516492279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4.494036561610773E-2</v>
      </c>
      <c r="C367" s="78">
        <f t="shared" ref="C367:H367" si="152">IF($I366=0,"-",C366/$I366)</f>
        <v>0.49082112512538995</v>
      </c>
      <c r="D367" s="78">
        <f t="shared" si="152"/>
        <v>0.24053662503859072</v>
      </c>
      <c r="E367" s="78">
        <f t="shared" si="152"/>
        <v>0.21750459191888513</v>
      </c>
      <c r="F367" s="78">
        <f t="shared" si="152"/>
        <v>0</v>
      </c>
      <c r="G367" s="78">
        <f t="shared" si="152"/>
        <v>6.1972923010263237E-3</v>
      </c>
      <c r="H367" s="79">
        <f t="shared" si="152"/>
        <v>0</v>
      </c>
      <c r="I367" s="80">
        <f>SUM(B367:H367)</f>
        <v>0.99999999999999989</v>
      </c>
      <c r="J367" s="141"/>
      <c r="K367" s="55" t="s">
        <v>91</v>
      </c>
      <c r="L367" s="96">
        <f t="shared" ref="L367:R367" si="153">IF($S366=0,"-",L366/$S366)</f>
        <v>4.3665210310602026E-2</v>
      </c>
      <c r="M367" s="96">
        <f t="shared" si="153"/>
        <v>0.47689437679618651</v>
      </c>
      <c r="N367" s="96">
        <f t="shared" si="153"/>
        <v>0.23371154586129853</v>
      </c>
      <c r="O367" s="96">
        <f t="shared" si="153"/>
        <v>0.21133303255226954</v>
      </c>
      <c r="P367" s="96">
        <f t="shared" si="153"/>
        <v>2.8374386545904344E-2</v>
      </c>
      <c r="Q367" s="96">
        <f t="shared" si="153"/>
        <v>6.0214479337390471E-3</v>
      </c>
      <c r="R367" s="97">
        <f t="shared" si="153"/>
        <v>0</v>
      </c>
      <c r="S367" s="98">
        <f>SUM(L367:R367)</f>
        <v>0.99999999999999989</v>
      </c>
      <c r="U367" s="127" t="s">
        <v>91</v>
      </c>
      <c r="V367" s="128">
        <f>+V366/$AI366</f>
        <v>4.1955669972671784E-2</v>
      </c>
      <c r="W367" s="128">
        <f t="shared" ref="W367:AH367" si="154">+W366/$AI366</f>
        <v>2.9119032276808134E-4</v>
      </c>
      <c r="X367" s="128">
        <f t="shared" si="154"/>
        <v>6.0214479337390462E-3</v>
      </c>
      <c r="Y367" s="128">
        <f t="shared" si="154"/>
        <v>0.4768943767961864</v>
      </c>
      <c r="Z367" s="128">
        <f t="shared" si="154"/>
        <v>7.8374464888084694E-2</v>
      </c>
      <c r="AA367" s="128">
        <f t="shared" si="154"/>
        <v>0.21125824100396248</v>
      </c>
      <c r="AB367" s="128">
        <f t="shared" si="154"/>
        <v>2.8374386545904337E-2</v>
      </c>
      <c r="AC367" s="128">
        <f t="shared" si="154"/>
        <v>0.15683022253668297</v>
      </c>
      <c r="AD367" s="128">
        <f t="shared" si="154"/>
        <v>1.4183500151621461E-3</v>
      </c>
      <c r="AE367" s="128">
        <f t="shared" si="154"/>
        <v>7.4791548307037031E-5</v>
      </c>
      <c r="AF367" s="128">
        <f t="shared" si="154"/>
        <v>0</v>
      </c>
      <c r="AG367" s="128">
        <f t="shared" si="154"/>
        <v>0.15533708097321378</v>
      </c>
      <c r="AH367" s="128">
        <f t="shared" si="154"/>
        <v>0</v>
      </c>
      <c r="AI367" s="129">
        <f>SUM(V367:AC367)</f>
        <v>0.99999999999999989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27.575506224230793</v>
      </c>
      <c r="C375" s="156">
        <v>0.56736550586838141</v>
      </c>
      <c r="D375" s="156">
        <v>0.56736550586838141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28.710237235967554</v>
      </c>
      <c r="J375" s="149"/>
      <c r="K375" s="169" t="s">
        <v>16</v>
      </c>
      <c r="L375" s="156">
        <v>27.575506224230793</v>
      </c>
      <c r="M375" s="156">
        <v>0.56736550586838141</v>
      </c>
      <c r="N375" s="156">
        <v>0.56736550586838141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28.710237235967554</v>
      </c>
      <c r="U375" s="215" t="s">
        <v>16</v>
      </c>
      <c r="V375" s="207">
        <v>27.575506224230793</v>
      </c>
      <c r="W375" s="207">
        <v>0</v>
      </c>
      <c r="X375" s="207">
        <v>0</v>
      </c>
      <c r="Y375" s="207">
        <v>0.56736550586838141</v>
      </c>
      <c r="Z375" s="207">
        <v>0.56736550586838141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28.710237235967554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3.2286445766967757</v>
      </c>
      <c r="C376" s="160">
        <v>1.5936738607432933E-2</v>
      </c>
      <c r="D376" s="160">
        <v>0</v>
      </c>
      <c r="E376" s="160">
        <v>3.3529691781740117E-2</v>
      </c>
      <c r="F376" s="375"/>
      <c r="G376" s="160">
        <v>0</v>
      </c>
      <c r="H376" s="161">
        <v>0</v>
      </c>
      <c r="I376" s="162">
        <f t="shared" si="155"/>
        <v>3.2781110070859487</v>
      </c>
      <c r="J376" s="149"/>
      <c r="K376" s="163" t="s">
        <v>15</v>
      </c>
      <c r="L376" s="164">
        <v>3.2286445766967757</v>
      </c>
      <c r="M376" s="164">
        <v>1.5936738607432933E-2</v>
      </c>
      <c r="N376" s="164">
        <v>0</v>
      </c>
      <c r="O376" s="164">
        <v>3.3529691781740117E-2</v>
      </c>
      <c r="P376" s="164">
        <v>0</v>
      </c>
      <c r="Q376" s="164">
        <v>0</v>
      </c>
      <c r="R376" s="165">
        <v>0</v>
      </c>
      <c r="S376" s="166">
        <f t="shared" si="156"/>
        <v>3.2781110070859487</v>
      </c>
      <c r="U376" s="211" t="s">
        <v>57</v>
      </c>
      <c r="V376" s="212">
        <v>3.18720905631745</v>
      </c>
      <c r="W376" s="212">
        <v>4.143552037932563E-2</v>
      </c>
      <c r="X376" s="212">
        <v>0</v>
      </c>
      <c r="Y376" s="212">
        <v>1.5936738607432933E-2</v>
      </c>
      <c r="Z376" s="212">
        <v>0</v>
      </c>
      <c r="AA376" s="212">
        <v>0</v>
      </c>
      <c r="AB376" s="212">
        <v>0</v>
      </c>
      <c r="AC376" s="213">
        <v>3.3529691781740117E-2</v>
      </c>
      <c r="AD376" s="212">
        <v>0</v>
      </c>
      <c r="AE376" s="212">
        <v>0</v>
      </c>
      <c r="AF376" s="212">
        <v>0</v>
      </c>
      <c r="AG376" s="212">
        <v>0</v>
      </c>
      <c r="AH376" s="212">
        <v>3.3529691781740117E-2</v>
      </c>
      <c r="AI376" s="214">
        <f t="shared" si="157"/>
        <v>3.2781110070859487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423.11928535168732</v>
      </c>
      <c r="F377" s="375"/>
      <c r="G377" s="156">
        <v>0</v>
      </c>
      <c r="H377" s="168">
        <v>0</v>
      </c>
      <c r="I377" s="154">
        <f t="shared" si="155"/>
        <v>423.11928535168732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423.11928535168732</v>
      </c>
      <c r="P377" s="156">
        <v>319.97410970228799</v>
      </c>
      <c r="Q377" s="156">
        <v>0</v>
      </c>
      <c r="R377" s="157">
        <v>0</v>
      </c>
      <c r="S377" s="158">
        <f t="shared" si="156"/>
        <v>743.09339505397531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423.11928535168732</v>
      </c>
      <c r="AB377" s="207">
        <v>319.97410970228799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743.09339505397531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4.6236396991634807</v>
      </c>
      <c r="F378" s="375"/>
      <c r="G378" s="160">
        <v>0</v>
      </c>
      <c r="H378" s="161">
        <v>0</v>
      </c>
      <c r="I378" s="162">
        <f t="shared" si="155"/>
        <v>4.6236396991634807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4.6236396991634807</v>
      </c>
      <c r="P378" s="164">
        <v>12.629132055895688</v>
      </c>
      <c r="Q378" s="164">
        <v>0</v>
      </c>
      <c r="R378" s="165">
        <v>0</v>
      </c>
      <c r="S378" s="166">
        <f t="shared" si="156"/>
        <v>17.252771755059168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4.6236396991634807</v>
      </c>
      <c r="AB378" s="212">
        <v>12.629132055895688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157"/>
        <v>17.252771755059168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7.4593381505861324E-3</v>
      </c>
      <c r="F379" s="375"/>
      <c r="G379" s="156">
        <v>0</v>
      </c>
      <c r="H379" s="168">
        <v>0</v>
      </c>
      <c r="I379" s="154">
        <f t="shared" si="155"/>
        <v>7.4593381505861324E-3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7.4593381505861324E-3</v>
      </c>
      <c r="P379" s="156">
        <v>0</v>
      </c>
      <c r="Q379" s="156">
        <v>0</v>
      </c>
      <c r="R379" s="157">
        <v>0</v>
      </c>
      <c r="S379" s="158">
        <f t="shared" si="156"/>
        <v>7.4593381505861324E-3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7.4593381505861324E-3</v>
      </c>
      <c r="AD379" s="207">
        <v>0</v>
      </c>
      <c r="AE379" s="207">
        <v>0</v>
      </c>
      <c r="AF379" s="207">
        <v>0</v>
      </c>
      <c r="AG379" s="207">
        <v>0</v>
      </c>
      <c r="AH379" s="207">
        <v>7.4593381505861324E-3</v>
      </c>
      <c r="AI379" s="210">
        <f t="shared" si="157"/>
        <v>7.4593381505861324E-3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7.8167584602738263</v>
      </c>
      <c r="C380" s="160">
        <v>0</v>
      </c>
      <c r="D380" s="160">
        <v>0</v>
      </c>
      <c r="E380" s="160">
        <v>4.0774879892673912</v>
      </c>
      <c r="F380" s="375"/>
      <c r="G380" s="160">
        <v>0</v>
      </c>
      <c r="H380" s="161">
        <v>0</v>
      </c>
      <c r="I380" s="162">
        <f t="shared" si="155"/>
        <v>11.894246449541217</v>
      </c>
      <c r="J380" s="149"/>
      <c r="K380" s="163" t="s">
        <v>17</v>
      </c>
      <c r="L380" s="164">
        <v>7.8167584602738263</v>
      </c>
      <c r="M380" s="164">
        <v>0</v>
      </c>
      <c r="N380" s="164">
        <v>0</v>
      </c>
      <c r="O380" s="164">
        <v>4.0774879892673912</v>
      </c>
      <c r="P380" s="164">
        <v>0</v>
      </c>
      <c r="Q380" s="164">
        <v>0</v>
      </c>
      <c r="R380" s="165">
        <v>0</v>
      </c>
      <c r="S380" s="166">
        <f t="shared" si="156"/>
        <v>11.894246449541217</v>
      </c>
      <c r="U380" s="211" t="s">
        <v>17</v>
      </c>
      <c r="V380" s="212">
        <v>7.1783681645921931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0</v>
      </c>
      <c r="AC380" s="213">
        <v>4.7158782849490244</v>
      </c>
      <c r="AD380" s="212">
        <v>0.63839029568163319</v>
      </c>
      <c r="AE380" s="212">
        <v>0</v>
      </c>
      <c r="AF380" s="212">
        <v>0</v>
      </c>
      <c r="AG380" s="212">
        <v>0</v>
      </c>
      <c r="AH380" s="212">
        <v>4.0774879892673912</v>
      </c>
      <c r="AI380" s="214">
        <f t="shared" si="157"/>
        <v>11.894246449541217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28.98860118715271</v>
      </c>
      <c r="C381" s="156">
        <v>0</v>
      </c>
      <c r="D381" s="156">
        <v>22.088473767098836</v>
      </c>
      <c r="E381" s="156">
        <v>1.2420963665285499E-2</v>
      </c>
      <c r="F381" s="375"/>
      <c r="G381" s="156">
        <v>0</v>
      </c>
      <c r="H381" s="168">
        <v>0</v>
      </c>
      <c r="I381" s="154">
        <f t="shared" si="155"/>
        <v>51.089495917916828</v>
      </c>
      <c r="J381" s="149"/>
      <c r="K381" s="169" t="s">
        <v>139</v>
      </c>
      <c r="L381" s="156">
        <v>28.98860118715271</v>
      </c>
      <c r="M381" s="156">
        <v>0</v>
      </c>
      <c r="N381" s="156">
        <v>22.088473767098836</v>
      </c>
      <c r="O381" s="156">
        <v>1.2420963665285499E-2</v>
      </c>
      <c r="P381" s="156">
        <v>7.9975425579201814E-2</v>
      </c>
      <c r="Q381" s="156">
        <v>0</v>
      </c>
      <c r="R381" s="157">
        <v>0</v>
      </c>
      <c r="S381" s="158">
        <f t="shared" si="156"/>
        <v>51.169471343496028</v>
      </c>
      <c r="U381" s="215" t="s">
        <v>139</v>
      </c>
      <c r="V381" s="207">
        <v>28.850153172607374</v>
      </c>
      <c r="W381" s="207">
        <v>0</v>
      </c>
      <c r="X381" s="207">
        <v>0</v>
      </c>
      <c r="Y381" s="207">
        <v>0</v>
      </c>
      <c r="Z381" s="207">
        <v>22.088473767098836</v>
      </c>
      <c r="AA381" s="207">
        <v>1.2420963665285499E-2</v>
      </c>
      <c r="AB381" s="207">
        <v>7.9975425579201814E-2</v>
      </c>
      <c r="AC381" s="208">
        <v>0.13844801454533773</v>
      </c>
      <c r="AD381" s="207">
        <v>0.13844801454533773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7"/>
        <v>51.169471343496035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15.059251217291283</v>
      </c>
      <c r="C382" s="160">
        <v>2.5740916010624543E-3</v>
      </c>
      <c r="D382" s="160">
        <v>4.5803166027508375</v>
      </c>
      <c r="E382" s="160">
        <v>54.214700386150646</v>
      </c>
      <c r="F382" s="375"/>
      <c r="G382" s="160">
        <v>59.438601477198461</v>
      </c>
      <c r="H382" s="161">
        <v>0</v>
      </c>
      <c r="I382" s="162">
        <f t="shared" si="155"/>
        <v>133.29544377499229</v>
      </c>
      <c r="J382" s="149"/>
      <c r="K382" s="163" t="s">
        <v>25</v>
      </c>
      <c r="L382" s="164">
        <v>15.059251217291283</v>
      </c>
      <c r="M382" s="164">
        <v>2.5740916010624543E-3</v>
      </c>
      <c r="N382" s="164">
        <v>4.5803166027508375</v>
      </c>
      <c r="O382" s="164">
        <v>54.214700386150646</v>
      </c>
      <c r="P382" s="164">
        <v>0</v>
      </c>
      <c r="Q382" s="164">
        <v>59.438601477198461</v>
      </c>
      <c r="R382" s="165">
        <v>0</v>
      </c>
      <c r="S382" s="166">
        <f t="shared" si="156"/>
        <v>133.29544377499229</v>
      </c>
      <c r="U382" s="211" t="s">
        <v>25</v>
      </c>
      <c r="V382" s="212">
        <v>4.0477251446542342</v>
      </c>
      <c r="W382" s="212">
        <v>7.1416833181165345</v>
      </c>
      <c r="X382" s="212">
        <v>59.438601477198461</v>
      </c>
      <c r="Y382" s="212">
        <v>2.5740916010624543E-3</v>
      </c>
      <c r="Z382" s="212">
        <v>4.5803166027508375</v>
      </c>
      <c r="AA382" s="212">
        <v>50.997926990749889</v>
      </c>
      <c r="AB382" s="212">
        <v>0</v>
      </c>
      <c r="AC382" s="213">
        <v>7.0866161499212712</v>
      </c>
      <c r="AD382" s="212">
        <v>3.8698427545205165</v>
      </c>
      <c r="AE382" s="212">
        <v>0</v>
      </c>
      <c r="AF382" s="212">
        <v>0</v>
      </c>
      <c r="AG382" s="212">
        <v>0</v>
      </c>
      <c r="AH382" s="212">
        <v>3.2167733954007547</v>
      </c>
      <c r="AI382" s="214">
        <f t="shared" si="157"/>
        <v>133.29544377499229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14.227913210719937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14.227913210719937</v>
      </c>
      <c r="J383" s="149"/>
      <c r="K383" s="169" t="s">
        <v>24</v>
      </c>
      <c r="L383" s="156">
        <v>14.227913210719937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14.227913210719937</v>
      </c>
      <c r="U383" s="215" t="s">
        <v>24</v>
      </c>
      <c r="V383" s="207">
        <v>14.227913210719937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14.227913210719937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0.56479745960187799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0.56479745960187799</v>
      </c>
      <c r="J384" s="149"/>
      <c r="K384" s="163" t="s">
        <v>60</v>
      </c>
      <c r="L384" s="164">
        <v>0.56479745960187799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0.56479745960187799</v>
      </c>
      <c r="U384" s="211" t="s">
        <v>60</v>
      </c>
      <c r="V384" s="212">
        <v>0.56479745960187799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0.56479745960187799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39.983134577419953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39.983134577419953</v>
      </c>
      <c r="J385" s="149"/>
      <c r="K385" s="169" t="s">
        <v>22</v>
      </c>
      <c r="L385" s="156">
        <v>39.983134577419953</v>
      </c>
      <c r="M385" s="156">
        <v>0</v>
      </c>
      <c r="N385" s="156">
        <v>0</v>
      </c>
      <c r="O385" s="156">
        <v>0</v>
      </c>
      <c r="P385" s="156">
        <v>41.480872559907446</v>
      </c>
      <c r="Q385" s="156">
        <v>0</v>
      </c>
      <c r="R385" s="157">
        <v>0</v>
      </c>
      <c r="S385" s="158">
        <f t="shared" si="156"/>
        <v>81.4640071373274</v>
      </c>
      <c r="U385" s="215" t="s">
        <v>22</v>
      </c>
      <c r="V385" s="207">
        <v>39.607638759856513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41.480872559907446</v>
      </c>
      <c r="AC385" s="208">
        <v>0.37549581756343803</v>
      </c>
      <c r="AD385" s="207">
        <v>0.37549581756343803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81.4640071373274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0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0.45790489217008951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0.45790489217008951</v>
      </c>
      <c r="J387" s="149"/>
      <c r="K387" s="171" t="s">
        <v>64</v>
      </c>
      <c r="L387" s="156">
        <v>0.45790489217008951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0.45790489217008951</v>
      </c>
      <c r="U387" s="216" t="s">
        <v>62</v>
      </c>
      <c r="V387" s="207">
        <v>0.45790489217008951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0.45790489217008951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0.45790489217008951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0.45790489217008951</v>
      </c>
      <c r="J388" s="149"/>
      <c r="K388" s="176" t="s">
        <v>23</v>
      </c>
      <c r="L388" s="177">
        <v>0.45790489217008951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0.45790489217008951</v>
      </c>
      <c r="U388" s="217" t="s">
        <v>65</v>
      </c>
      <c r="V388" s="218">
        <v>0.45790489217008951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0.45790489217008951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137.90251180555725</v>
      </c>
      <c r="C392" s="195">
        <f t="shared" ref="C392:I392" si="159">SUM(C371:C387)</f>
        <v>0.58587633607687684</v>
      </c>
      <c r="D392" s="195">
        <f t="shared" si="159"/>
        <v>27.236155875718055</v>
      </c>
      <c r="E392" s="195">
        <f t="shared" si="159"/>
        <v>486.08852341986648</v>
      </c>
      <c r="F392" s="195">
        <f t="shared" si="159"/>
        <v>0</v>
      </c>
      <c r="G392" s="195">
        <f t="shared" si="159"/>
        <v>59.438601477198461</v>
      </c>
      <c r="H392" s="197">
        <f t="shared" si="159"/>
        <v>0</v>
      </c>
      <c r="I392" s="154">
        <f t="shared" si="159"/>
        <v>711.25166891441711</v>
      </c>
      <c r="J392" s="149"/>
      <c r="K392" s="196" t="s">
        <v>26</v>
      </c>
      <c r="L392" s="195">
        <f>SUM(L371:L387)</f>
        <v>137.90251180555725</v>
      </c>
      <c r="M392" s="195">
        <f t="shared" ref="M392:S392" si="160">SUM(M371:M387)</f>
        <v>0.58587633607687684</v>
      </c>
      <c r="N392" s="195">
        <f t="shared" si="160"/>
        <v>27.236155875718055</v>
      </c>
      <c r="O392" s="195">
        <f t="shared" si="160"/>
        <v>486.08852341986648</v>
      </c>
      <c r="P392" s="195">
        <f t="shared" si="160"/>
        <v>374.16408974367033</v>
      </c>
      <c r="Q392" s="195">
        <f t="shared" si="160"/>
        <v>59.438601477198461</v>
      </c>
      <c r="R392" s="197">
        <f t="shared" si="160"/>
        <v>0</v>
      </c>
      <c r="S392" s="198">
        <f t="shared" si="160"/>
        <v>1085.4157586580875</v>
      </c>
      <c r="T392" s="141" t="str">
        <f>IF(ABS(S392-AI392)&gt;0.01,S392-AI392,"")</f>
        <v/>
      </c>
      <c r="U392" s="224" t="s">
        <v>63</v>
      </c>
      <c r="V392" s="225">
        <f>SUM(V371:V387)</f>
        <v>125.69721608475047</v>
      </c>
      <c r="W392" s="225">
        <f t="shared" ref="W392:AH392" si="161">SUM(W371:W387)</f>
        <v>7.1831188384958597</v>
      </c>
      <c r="X392" s="225">
        <f t="shared" si="161"/>
        <v>59.438601477198461</v>
      </c>
      <c r="Y392" s="225">
        <f t="shared" si="161"/>
        <v>0.58587633607687684</v>
      </c>
      <c r="Z392" s="225">
        <f t="shared" si="161"/>
        <v>27.236155875718055</v>
      </c>
      <c r="AA392" s="225">
        <f t="shared" si="161"/>
        <v>478.75327300526601</v>
      </c>
      <c r="AB392" s="225">
        <f t="shared" si="161"/>
        <v>374.16408974367033</v>
      </c>
      <c r="AC392" s="225">
        <f t="shared" si="161"/>
        <v>12.357427296911398</v>
      </c>
      <c r="AD392" s="226">
        <f t="shared" si="161"/>
        <v>5.0221768823109256</v>
      </c>
      <c r="AE392" s="226">
        <f t="shared" si="161"/>
        <v>0</v>
      </c>
      <c r="AF392" s="226">
        <f t="shared" si="161"/>
        <v>0</v>
      </c>
      <c r="AG392" s="226">
        <f t="shared" si="161"/>
        <v>0</v>
      </c>
      <c r="AH392" s="226">
        <f t="shared" si="161"/>
        <v>7.3352504146004724</v>
      </c>
      <c r="AI392" s="227">
        <f>SUM(V392:AC392)</f>
        <v>1085.4157586580875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0.19388708361983564</v>
      </c>
      <c r="C393" s="78">
        <f t="shared" ref="C393:H393" si="162">IF($I392=0,"-",C392/$I392)</f>
        <v>8.2372578045560084E-4</v>
      </c>
      <c r="D393" s="78">
        <f t="shared" si="162"/>
        <v>3.829327517401622E-2</v>
      </c>
      <c r="E393" s="78">
        <f t="shared" si="162"/>
        <v>0.68342690030068121</v>
      </c>
      <c r="F393" s="78">
        <f t="shared" si="162"/>
        <v>0</v>
      </c>
      <c r="G393" s="78">
        <f t="shared" si="162"/>
        <v>8.3569015125011317E-2</v>
      </c>
      <c r="H393" s="79">
        <f t="shared" si="162"/>
        <v>0</v>
      </c>
      <c r="I393" s="80">
        <f>SUM(B393:H393)</f>
        <v>1</v>
      </c>
      <c r="J393" s="141"/>
      <c r="K393" s="55" t="s">
        <v>91</v>
      </c>
      <c r="L393" s="96">
        <f t="shared" ref="L393:R393" si="163">IF($S392=0,"-",L392/$S392)</f>
        <v>0.12705040506878928</v>
      </c>
      <c r="M393" s="96">
        <f t="shared" si="163"/>
        <v>5.3977135618631772E-4</v>
      </c>
      <c r="N393" s="96">
        <f t="shared" si="163"/>
        <v>2.5092832546848628E-2</v>
      </c>
      <c r="O393" s="96">
        <f t="shared" si="163"/>
        <v>0.44783625034228686</v>
      </c>
      <c r="P393" s="96">
        <f t="shared" si="163"/>
        <v>0.34471960330321155</v>
      </c>
      <c r="Q393" s="96">
        <f t="shared" si="163"/>
        <v>5.4761137382677322E-2</v>
      </c>
      <c r="R393" s="97">
        <f t="shared" si="163"/>
        <v>0</v>
      </c>
      <c r="S393" s="98">
        <f>SUM(L393:R393)</f>
        <v>1</v>
      </c>
      <c r="U393" s="127" t="s">
        <v>91</v>
      </c>
      <c r="V393" s="128">
        <f>+V392/$AI392</f>
        <v>0.11580559346231663</v>
      </c>
      <c r="W393" s="128">
        <f t="shared" ref="W393:AH393" si="164">+W392/$AI392</f>
        <v>6.6178501474646323E-3</v>
      </c>
      <c r="X393" s="128">
        <f t="shared" si="164"/>
        <v>5.4761137382677322E-2</v>
      </c>
      <c r="Y393" s="128">
        <f t="shared" si="164"/>
        <v>5.3977135618631772E-4</v>
      </c>
      <c r="Z393" s="128">
        <f t="shared" si="164"/>
        <v>2.5092832546848628E-2</v>
      </c>
      <c r="AA393" s="128">
        <f t="shared" si="164"/>
        <v>0.44107824046810817</v>
      </c>
      <c r="AB393" s="128">
        <f t="shared" si="164"/>
        <v>0.34471960330321155</v>
      </c>
      <c r="AC393" s="128">
        <f t="shared" si="164"/>
        <v>1.138497133318668E-2</v>
      </c>
      <c r="AD393" s="128">
        <f t="shared" si="164"/>
        <v>4.626961459008024E-3</v>
      </c>
      <c r="AE393" s="128">
        <f t="shared" si="164"/>
        <v>0</v>
      </c>
      <c r="AF393" s="128">
        <f t="shared" si="164"/>
        <v>0</v>
      </c>
      <c r="AG393" s="128">
        <f t="shared" si="164"/>
        <v>0</v>
      </c>
      <c r="AH393" s="128">
        <f t="shared" si="164"/>
        <v>6.7580098741786563E-3</v>
      </c>
      <c r="AI393" s="129">
        <f>SUM(V393:AC393)</f>
        <v>1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0.80699497003695098</v>
      </c>
      <c r="C401" s="156">
        <v>0.35185646773858081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1.1588514377755317</v>
      </c>
      <c r="J401" s="149"/>
      <c r="K401" s="169" t="s">
        <v>16</v>
      </c>
      <c r="L401" s="156">
        <v>0.80699497003695098</v>
      </c>
      <c r="M401" s="156">
        <v>0.35185646773858081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1.1588514377755317</v>
      </c>
      <c r="U401" s="215" t="s">
        <v>16</v>
      </c>
      <c r="V401" s="207">
        <v>0.80699497003695098</v>
      </c>
      <c r="W401" s="207">
        <v>0</v>
      </c>
      <c r="X401" s="207">
        <v>0</v>
      </c>
      <c r="Y401" s="207">
        <v>0.35185646773858081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1.1588514377755317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3.7195602207033803E-3</v>
      </c>
      <c r="C402" s="160">
        <v>2.3480408840455451E-3</v>
      </c>
      <c r="D402" s="160">
        <v>5.6589424792311048E-4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6.6334953526720362E-3</v>
      </c>
      <c r="J402" s="149"/>
      <c r="K402" s="163" t="s">
        <v>15</v>
      </c>
      <c r="L402" s="164">
        <v>3.7195602207033803E-3</v>
      </c>
      <c r="M402" s="164">
        <v>2.3480408840455451E-3</v>
      </c>
      <c r="N402" s="164">
        <v>5.6589424792311048E-4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6.6334953526720362E-3</v>
      </c>
      <c r="U402" s="211" t="s">
        <v>57</v>
      </c>
      <c r="V402" s="212">
        <v>3.7195602207033803E-3</v>
      </c>
      <c r="W402" s="212">
        <v>0</v>
      </c>
      <c r="X402" s="212">
        <v>0</v>
      </c>
      <c r="Y402" s="212">
        <v>2.3480408840455451E-3</v>
      </c>
      <c r="Z402" s="212">
        <v>5.6589424792311048E-4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6.6334953526720362E-3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165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5.9553655773815191</v>
      </c>
      <c r="Q403" s="156">
        <v>0</v>
      </c>
      <c r="R403" s="157">
        <v>0</v>
      </c>
      <c r="S403" s="158">
        <f t="shared" si="166"/>
        <v>5.9553655773815191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5.9553655773815191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5.9553655773815191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1.9913880953914661E-2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65"/>
        <v>1.9913880953914661E-2</v>
      </c>
      <c r="J404" s="149"/>
      <c r="K404" s="163" t="s">
        <v>12</v>
      </c>
      <c r="L404" s="164">
        <v>0</v>
      </c>
      <c r="M404" s="164">
        <v>1.9913880953914661E-2</v>
      </c>
      <c r="N404" s="164">
        <v>0</v>
      </c>
      <c r="O404" s="164">
        <v>0</v>
      </c>
      <c r="P404" s="164">
        <v>2.9402842839539579E-2</v>
      </c>
      <c r="Q404" s="164">
        <v>0</v>
      </c>
      <c r="R404" s="165">
        <v>0</v>
      </c>
      <c r="S404" s="166">
        <f t="shared" si="166"/>
        <v>4.931672379345424E-2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1.9913880953914661E-2</v>
      </c>
      <c r="Z404" s="212">
        <v>0</v>
      </c>
      <c r="AA404" s="212">
        <v>0</v>
      </c>
      <c r="AB404" s="212">
        <v>2.9402842839539579E-2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4.931672379345424E-2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5.263736665576111E-2</v>
      </c>
      <c r="E406" s="160">
        <v>0</v>
      </c>
      <c r="F406" s="375"/>
      <c r="G406" s="160">
        <v>0</v>
      </c>
      <c r="H406" s="161">
        <v>0</v>
      </c>
      <c r="I406" s="162">
        <f t="shared" si="165"/>
        <v>5.263736665576111E-2</v>
      </c>
      <c r="J406" s="149"/>
      <c r="K406" s="163" t="s">
        <v>17</v>
      </c>
      <c r="L406" s="164">
        <v>0</v>
      </c>
      <c r="M406" s="164">
        <v>0</v>
      </c>
      <c r="N406" s="164">
        <v>5.263736665576111E-2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6"/>
        <v>5.263736665576111E-2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5.263736665576111E-2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7"/>
        <v>5.263736665576111E-2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1.2987328694948657</v>
      </c>
      <c r="C407" s="156">
        <v>9.592733656513305</v>
      </c>
      <c r="D407" s="156">
        <v>3.790410739295714</v>
      </c>
      <c r="E407" s="156">
        <v>0</v>
      </c>
      <c r="F407" s="375"/>
      <c r="G407" s="156">
        <v>0</v>
      </c>
      <c r="H407" s="168">
        <v>0</v>
      </c>
      <c r="I407" s="154">
        <f t="shared" si="165"/>
        <v>14.681877265303884</v>
      </c>
      <c r="J407" s="149"/>
      <c r="K407" s="169" t="s">
        <v>139</v>
      </c>
      <c r="L407" s="156">
        <v>1.2987328694948657</v>
      </c>
      <c r="M407" s="156">
        <v>9.592733656513305</v>
      </c>
      <c r="N407" s="156">
        <v>3.790410739295714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166"/>
        <v>14.681877265303884</v>
      </c>
      <c r="U407" s="215" t="s">
        <v>139</v>
      </c>
      <c r="V407" s="207">
        <v>1.2987328694948657</v>
      </c>
      <c r="W407" s="207">
        <v>0</v>
      </c>
      <c r="X407" s="207">
        <v>0</v>
      </c>
      <c r="Y407" s="207">
        <v>9.592733656513305</v>
      </c>
      <c r="Z407" s="207">
        <v>1.6431312910471825</v>
      </c>
      <c r="AA407" s="207">
        <v>0</v>
      </c>
      <c r="AB407" s="207">
        <v>0</v>
      </c>
      <c r="AC407" s="208">
        <v>2.1472794482485318</v>
      </c>
      <c r="AD407" s="207">
        <v>0</v>
      </c>
      <c r="AE407" s="207">
        <v>0</v>
      </c>
      <c r="AF407" s="207">
        <v>0</v>
      </c>
      <c r="AG407" s="207">
        <v>2.1472794482485318</v>
      </c>
      <c r="AH407" s="207">
        <v>0</v>
      </c>
      <c r="AI407" s="210">
        <f t="shared" si="167"/>
        <v>14.681877265303886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1.8518625386108032</v>
      </c>
      <c r="C408" s="160">
        <v>4.5261648280141981E-2</v>
      </c>
      <c r="D408" s="160">
        <v>0.36478733197209662</v>
      </c>
      <c r="E408" s="160">
        <v>13.544928167712238</v>
      </c>
      <c r="F408" s="375"/>
      <c r="G408" s="160">
        <v>1.8854386189394992</v>
      </c>
      <c r="H408" s="161">
        <v>0</v>
      </c>
      <c r="I408" s="162">
        <f t="shared" si="165"/>
        <v>17.69227830551478</v>
      </c>
      <c r="J408" s="149"/>
      <c r="K408" s="163" t="s">
        <v>25</v>
      </c>
      <c r="L408" s="164">
        <v>1.8518625386108032</v>
      </c>
      <c r="M408" s="164">
        <v>4.5261648280141981E-2</v>
      </c>
      <c r="N408" s="164">
        <v>0.36478733197209662</v>
      </c>
      <c r="O408" s="164">
        <v>13.544928167712238</v>
      </c>
      <c r="P408" s="164">
        <v>0</v>
      </c>
      <c r="Q408" s="164">
        <v>1.8854386189394992</v>
      </c>
      <c r="R408" s="165">
        <v>0</v>
      </c>
      <c r="S408" s="166">
        <f t="shared" si="166"/>
        <v>17.69227830551478</v>
      </c>
      <c r="U408" s="211" t="s">
        <v>25</v>
      </c>
      <c r="V408" s="212">
        <v>0</v>
      </c>
      <c r="W408" s="212">
        <v>1.4294003106798938</v>
      </c>
      <c r="X408" s="212">
        <v>1.8854386189394992</v>
      </c>
      <c r="Y408" s="212">
        <v>4.5261648280141981E-2</v>
      </c>
      <c r="Z408" s="212">
        <v>0.36478733197209662</v>
      </c>
      <c r="AA408" s="212">
        <v>12.992710664417405</v>
      </c>
      <c r="AB408" s="212">
        <v>0</v>
      </c>
      <c r="AC408" s="213">
        <v>0.97467973122574247</v>
      </c>
      <c r="AD408" s="212">
        <v>0.42246222793090937</v>
      </c>
      <c r="AE408" s="212">
        <v>0.55221750329483277</v>
      </c>
      <c r="AF408" s="212">
        <v>0</v>
      </c>
      <c r="AG408" s="212">
        <v>0</v>
      </c>
      <c r="AH408" s="212">
        <v>0</v>
      </c>
      <c r="AI408" s="214">
        <f t="shared" si="167"/>
        <v>17.69227830551478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3.8193447763471853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3.8193447763471853</v>
      </c>
      <c r="J409" s="149"/>
      <c r="K409" s="169" t="s">
        <v>24</v>
      </c>
      <c r="L409" s="156">
        <v>3.8193447763471853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3.8193447763471853</v>
      </c>
      <c r="U409" s="215" t="s">
        <v>24</v>
      </c>
      <c r="V409" s="207">
        <v>3.8193447763471853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3.8193447763471853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1.1391503692506006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1.1391503692506006</v>
      </c>
      <c r="J411" s="149"/>
      <c r="K411" s="169" t="s">
        <v>22</v>
      </c>
      <c r="L411" s="156">
        <v>1.1391503692506006</v>
      </c>
      <c r="M411" s="156">
        <v>0</v>
      </c>
      <c r="N411" s="156">
        <v>0</v>
      </c>
      <c r="O411" s="156">
        <v>0</v>
      </c>
      <c r="P411" s="156">
        <v>0.36168685922954946</v>
      </c>
      <c r="Q411" s="156">
        <v>0</v>
      </c>
      <c r="R411" s="157">
        <v>0</v>
      </c>
      <c r="S411" s="158">
        <f t="shared" si="166"/>
        <v>1.5008372284801501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0.36168685922954946</v>
      </c>
      <c r="AC411" s="208">
        <v>1.1391503692506006</v>
      </c>
      <c r="AD411" s="207">
        <v>1.1391503692506006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1.5008372284801501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3.786614300494769E-3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3.786614300494769E-3</v>
      </c>
      <c r="J412" s="149"/>
      <c r="K412" s="163" t="s">
        <v>21</v>
      </c>
      <c r="L412" s="164">
        <v>3.786614300494769E-3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3.786614300494769E-3</v>
      </c>
      <c r="U412" s="211" t="s">
        <v>61</v>
      </c>
      <c r="V412" s="212">
        <v>3.786614300494769E-3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3.786614300494769E-3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4.1166095591440151E-4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4.1166095591440151E-4</v>
      </c>
      <c r="J413" s="149"/>
      <c r="K413" s="171" t="s">
        <v>64</v>
      </c>
      <c r="L413" s="156">
        <v>4.1166095591440151E-4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4.1166095591440151E-4</v>
      </c>
      <c r="U413" s="216" t="s">
        <v>62</v>
      </c>
      <c r="V413" s="207">
        <v>4.1166095591440151E-4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4.1166095591440151E-4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4.1166095591440151E-4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4.1166095591440151E-4</v>
      </c>
      <c r="J414" s="149"/>
      <c r="K414" s="176" t="s">
        <v>23</v>
      </c>
      <c r="L414" s="177">
        <v>4.1166095591440151E-4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4.1166095591440151E-4</v>
      </c>
      <c r="U414" s="217" t="s">
        <v>65</v>
      </c>
      <c r="V414" s="218">
        <v>4.1166095591440151E-4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4.1166095591440151E-4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8.924003359217517</v>
      </c>
      <c r="C418" s="195">
        <f t="shared" ref="C418:I418" si="169">SUM(C397:C413)</f>
        <v>10.012113694369988</v>
      </c>
      <c r="D418" s="195">
        <f t="shared" si="169"/>
        <v>4.208401332171495</v>
      </c>
      <c r="E418" s="195">
        <f t="shared" si="169"/>
        <v>13.544928167712238</v>
      </c>
      <c r="F418" s="195">
        <f t="shared" si="169"/>
        <v>0</v>
      </c>
      <c r="G418" s="195">
        <f t="shared" si="169"/>
        <v>1.8854386189394992</v>
      </c>
      <c r="H418" s="197">
        <f t="shared" si="169"/>
        <v>0</v>
      </c>
      <c r="I418" s="154">
        <f t="shared" si="169"/>
        <v>38.574885172410738</v>
      </c>
      <c r="J418" s="149"/>
      <c r="K418" s="196" t="s">
        <v>26</v>
      </c>
      <c r="L418" s="195">
        <f>SUM(L397:L413)</f>
        <v>8.924003359217517</v>
      </c>
      <c r="M418" s="195">
        <f t="shared" ref="M418:S418" si="170">SUM(M397:M413)</f>
        <v>10.012113694369988</v>
      </c>
      <c r="N418" s="195">
        <f t="shared" si="170"/>
        <v>4.208401332171495</v>
      </c>
      <c r="O418" s="195">
        <f t="shared" si="170"/>
        <v>13.544928167712238</v>
      </c>
      <c r="P418" s="195">
        <f t="shared" si="170"/>
        <v>6.3464552794506082</v>
      </c>
      <c r="Q418" s="195">
        <f t="shared" si="170"/>
        <v>1.8854386189394992</v>
      </c>
      <c r="R418" s="197">
        <f t="shared" si="170"/>
        <v>0</v>
      </c>
      <c r="S418" s="198">
        <f t="shared" si="170"/>
        <v>44.92134045186134</v>
      </c>
      <c r="T418" s="141" t="str">
        <f>IF(ABS(S418-AI418)&gt;0.01,S418-AI418,"")</f>
        <v/>
      </c>
      <c r="U418" s="224" t="s">
        <v>63</v>
      </c>
      <c r="V418" s="225">
        <f>SUM(V397:V413)</f>
        <v>5.9329904513561145</v>
      </c>
      <c r="W418" s="225">
        <f t="shared" ref="W418:AH418" si="171">SUM(W397:W413)</f>
        <v>1.4294003106798938</v>
      </c>
      <c r="X418" s="225">
        <f t="shared" si="171"/>
        <v>1.8854386189394992</v>
      </c>
      <c r="Y418" s="225">
        <f t="shared" si="171"/>
        <v>10.012113694369988</v>
      </c>
      <c r="Z418" s="225">
        <f t="shared" si="171"/>
        <v>2.0611218839229632</v>
      </c>
      <c r="AA418" s="225">
        <f t="shared" si="171"/>
        <v>12.992710664417405</v>
      </c>
      <c r="AB418" s="225">
        <f t="shared" si="171"/>
        <v>6.3464552794506082</v>
      </c>
      <c r="AC418" s="225">
        <f t="shared" si="171"/>
        <v>4.2611095487248747</v>
      </c>
      <c r="AD418" s="226">
        <f t="shared" si="171"/>
        <v>1.56161259718151</v>
      </c>
      <c r="AE418" s="226">
        <f t="shared" si="171"/>
        <v>0.55221750329483277</v>
      </c>
      <c r="AF418" s="226">
        <f t="shared" si="171"/>
        <v>0</v>
      </c>
      <c r="AG418" s="226">
        <f t="shared" si="171"/>
        <v>2.1472794482485318</v>
      </c>
      <c r="AH418" s="226">
        <f t="shared" si="171"/>
        <v>0</v>
      </c>
      <c r="AI418" s="227">
        <f>SUM(V418:AC418)</f>
        <v>44.921340451861354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0.23134231817752968</v>
      </c>
      <c r="C419" s="78">
        <f t="shared" ref="C419:H419" si="172">IF($I418=0,"-",C418/$I418)</f>
        <v>0.25955005827290922</v>
      </c>
      <c r="D419" s="78">
        <f t="shared" si="172"/>
        <v>0.10909692442017685</v>
      </c>
      <c r="E419" s="78">
        <f t="shared" si="172"/>
        <v>0.35113333733005503</v>
      </c>
      <c r="F419" s="78">
        <f t="shared" si="172"/>
        <v>0</v>
      </c>
      <c r="G419" s="78">
        <f t="shared" si="172"/>
        <v>4.8877361799329201E-2</v>
      </c>
      <c r="H419" s="79">
        <f t="shared" si="172"/>
        <v>0</v>
      </c>
      <c r="I419" s="80">
        <f>SUM(B419:H419)</f>
        <v>1</v>
      </c>
      <c r="J419" s="141"/>
      <c r="K419" s="55" t="s">
        <v>91</v>
      </c>
      <c r="L419" s="96">
        <f t="shared" ref="L419:R419" si="173">IF($S418=0,"-",L418/$S418)</f>
        <v>0.19865843871646413</v>
      </c>
      <c r="M419" s="96">
        <f t="shared" si="173"/>
        <v>0.22288100919649051</v>
      </c>
      <c r="N419" s="96">
        <f t="shared" si="173"/>
        <v>9.3683787924389902E-2</v>
      </c>
      <c r="O419" s="96">
        <f t="shared" si="173"/>
        <v>0.30152546721590529</v>
      </c>
      <c r="P419" s="96">
        <f t="shared" si="173"/>
        <v>0.14127929433120109</v>
      </c>
      <c r="Q419" s="96">
        <f t="shared" si="173"/>
        <v>4.1972002615549175E-2</v>
      </c>
      <c r="R419" s="97">
        <f t="shared" si="173"/>
        <v>0</v>
      </c>
      <c r="S419" s="98">
        <f>SUM(L419:R419)</f>
        <v>1.0000000000000002</v>
      </c>
      <c r="U419" s="127" t="s">
        <v>91</v>
      </c>
      <c r="V419" s="128">
        <f>+V418/$AI418</f>
        <v>0.13207509819779378</v>
      </c>
      <c r="W419" s="128">
        <f t="shared" ref="W419:AH419" si="174">+W418/$AI418</f>
        <v>3.1820072515682585E-2</v>
      </c>
      <c r="X419" s="128">
        <f t="shared" si="174"/>
        <v>4.1972002615549162E-2</v>
      </c>
      <c r="Y419" s="128">
        <f t="shared" si="174"/>
        <v>0.22288100919649043</v>
      </c>
      <c r="Z419" s="128">
        <f t="shared" si="174"/>
        <v>4.5882911400021653E-2</v>
      </c>
      <c r="AA419" s="128">
        <f t="shared" si="174"/>
        <v>0.28923247912293859</v>
      </c>
      <c r="AB419" s="128">
        <f t="shared" si="174"/>
        <v>0.14127929433120104</v>
      </c>
      <c r="AC419" s="128">
        <f t="shared" si="174"/>
        <v>9.4857132620322596E-2</v>
      </c>
      <c r="AD419" s="128">
        <f t="shared" si="174"/>
        <v>3.4763268002987728E-2</v>
      </c>
      <c r="AE419" s="128">
        <f t="shared" si="174"/>
        <v>1.2292988092966651E-2</v>
      </c>
      <c r="AF419" s="128">
        <f t="shared" si="174"/>
        <v>0</v>
      </c>
      <c r="AG419" s="128">
        <f t="shared" si="174"/>
        <v>4.7800876524368215E-2</v>
      </c>
      <c r="AH419" s="128">
        <f t="shared" si="174"/>
        <v>0</v>
      </c>
      <c r="AI419" s="129">
        <f>SUM(V419:AC419)</f>
        <v>0.99999999999999978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46.592518780081498</v>
      </c>
      <c r="C427" s="156">
        <v>0</v>
      </c>
      <c r="D427" s="156">
        <v>1.6656987786694415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48.258217558750943</v>
      </c>
      <c r="J427" s="149"/>
      <c r="K427" s="169" t="s">
        <v>16</v>
      </c>
      <c r="L427" s="156">
        <v>46.592518780081498</v>
      </c>
      <c r="M427" s="156">
        <v>0</v>
      </c>
      <c r="N427" s="156">
        <v>1.6656987786694415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48.258217558750943</v>
      </c>
      <c r="U427" s="215" t="s">
        <v>16</v>
      </c>
      <c r="V427" s="207">
        <v>31.466774736903041</v>
      </c>
      <c r="W427" s="207">
        <v>0</v>
      </c>
      <c r="X427" s="207">
        <v>0</v>
      </c>
      <c r="Y427" s="207">
        <v>0</v>
      </c>
      <c r="Z427" s="207">
        <v>1.5610050453181665</v>
      </c>
      <c r="AA427" s="207">
        <v>0</v>
      </c>
      <c r="AB427" s="207">
        <v>0</v>
      </c>
      <c r="AC427" s="208">
        <v>15.230437776529731</v>
      </c>
      <c r="AD427" s="209">
        <v>15.125744043178456</v>
      </c>
      <c r="AE427" s="209">
        <v>0</v>
      </c>
      <c r="AF427" s="209">
        <v>0</v>
      </c>
      <c r="AG427" s="209">
        <v>0.10469373335127496</v>
      </c>
      <c r="AH427" s="209">
        <v>0</v>
      </c>
      <c r="AI427" s="210">
        <f t="shared" si="177"/>
        <v>48.258217558750943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0.12593809842179665</v>
      </c>
      <c r="C428" s="160">
        <v>5.9092331632562278E-2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0.18503043005435893</v>
      </c>
      <c r="J428" s="149"/>
      <c r="K428" s="163" t="s">
        <v>15</v>
      </c>
      <c r="L428" s="164">
        <v>0.12593809842179665</v>
      </c>
      <c r="M428" s="164">
        <v>5.9092331632562278E-2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0.18503043005435893</v>
      </c>
      <c r="U428" s="211" t="s">
        <v>57</v>
      </c>
      <c r="V428" s="212">
        <v>0.12507276509045231</v>
      </c>
      <c r="W428" s="212">
        <v>0</v>
      </c>
      <c r="X428" s="212">
        <v>0</v>
      </c>
      <c r="Y428" s="212">
        <v>5.9092331632562278E-2</v>
      </c>
      <c r="Z428" s="212">
        <v>0</v>
      </c>
      <c r="AA428" s="212">
        <v>0</v>
      </c>
      <c r="AB428" s="212">
        <v>0</v>
      </c>
      <c r="AC428" s="213">
        <v>8.6533333134433362E-4</v>
      </c>
      <c r="AD428" s="212">
        <v>8.6533333134433362E-4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0.18503043005435893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3.7511646814199283E-3</v>
      </c>
      <c r="F429" s="375"/>
      <c r="G429" s="156">
        <v>0</v>
      </c>
      <c r="H429" s="168">
        <v>0</v>
      </c>
      <c r="I429" s="154">
        <f t="shared" si="175"/>
        <v>3.7511646814199283E-3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3.7511646814199283E-3</v>
      </c>
      <c r="P429" s="156">
        <v>43.510397464297888</v>
      </c>
      <c r="Q429" s="156">
        <v>0</v>
      </c>
      <c r="R429" s="157">
        <v>0</v>
      </c>
      <c r="S429" s="158">
        <f t="shared" si="176"/>
        <v>43.514148628979306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3.7511646814199283E-3</v>
      </c>
      <c r="AB429" s="207">
        <v>43.510397464297888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177"/>
        <v>43.514148628979306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0.77665143182788798</v>
      </c>
      <c r="Q430" s="164">
        <v>0</v>
      </c>
      <c r="R430" s="165">
        <v>0</v>
      </c>
      <c r="S430" s="166">
        <f t="shared" si="176"/>
        <v>0.77665143182788798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0.77665143182788798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0.77665143182788798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2.3931874082822482</v>
      </c>
      <c r="F432" s="375"/>
      <c r="G432" s="160">
        <v>0</v>
      </c>
      <c r="H432" s="161">
        <v>0</v>
      </c>
      <c r="I432" s="162">
        <f t="shared" si="175"/>
        <v>2.3931874082822482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2.3931874082822482</v>
      </c>
      <c r="P432" s="164">
        <v>0</v>
      </c>
      <c r="Q432" s="164">
        <v>0</v>
      </c>
      <c r="R432" s="165">
        <v>0</v>
      </c>
      <c r="S432" s="166">
        <f t="shared" si="176"/>
        <v>2.3931874082822482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2.3931874082822482</v>
      </c>
      <c r="AB432" s="212">
        <v>0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177"/>
        <v>2.3931874082822482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40.787998675825236</v>
      </c>
      <c r="C433" s="156">
        <v>81.006325547491031</v>
      </c>
      <c r="D433" s="156">
        <v>33.202595046004369</v>
      </c>
      <c r="E433" s="156">
        <v>0</v>
      </c>
      <c r="F433" s="375"/>
      <c r="G433" s="156">
        <v>0</v>
      </c>
      <c r="H433" s="168">
        <v>0</v>
      </c>
      <c r="I433" s="154">
        <f t="shared" si="175"/>
        <v>154.99691926932064</v>
      </c>
      <c r="J433" s="149"/>
      <c r="K433" s="169" t="s">
        <v>139</v>
      </c>
      <c r="L433" s="156">
        <v>40.787998675825236</v>
      </c>
      <c r="M433" s="156">
        <v>81.006325547491031</v>
      </c>
      <c r="N433" s="156">
        <v>33.202595046004369</v>
      </c>
      <c r="O433" s="156">
        <v>0</v>
      </c>
      <c r="P433" s="156">
        <v>0</v>
      </c>
      <c r="Q433" s="156">
        <v>0</v>
      </c>
      <c r="R433" s="157">
        <v>0</v>
      </c>
      <c r="S433" s="158">
        <f t="shared" si="176"/>
        <v>154.99691926932064</v>
      </c>
      <c r="U433" s="215" t="s">
        <v>139</v>
      </c>
      <c r="V433" s="207">
        <v>39.128091692730827</v>
      </c>
      <c r="W433" s="207">
        <v>0</v>
      </c>
      <c r="X433" s="207">
        <v>0</v>
      </c>
      <c r="Y433" s="207">
        <v>81.006325547491031</v>
      </c>
      <c r="Z433" s="207">
        <v>33.202595046004369</v>
      </c>
      <c r="AA433" s="207">
        <v>0</v>
      </c>
      <c r="AB433" s="207">
        <v>0</v>
      </c>
      <c r="AC433" s="208">
        <v>1.6599069830944069</v>
      </c>
      <c r="AD433" s="207">
        <v>1.6599069830944069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177"/>
        <v>154.99691926932064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97.323549678150016</v>
      </c>
      <c r="C434" s="160">
        <v>1.9612444254026119E-4</v>
      </c>
      <c r="D434" s="160">
        <v>2.7808609005480087</v>
      </c>
      <c r="E434" s="160">
        <v>184.89098667019078</v>
      </c>
      <c r="F434" s="375"/>
      <c r="G434" s="160">
        <v>51.761062308867274</v>
      </c>
      <c r="H434" s="161">
        <v>0</v>
      </c>
      <c r="I434" s="162">
        <f t="shared" si="175"/>
        <v>336.75665568219864</v>
      </c>
      <c r="J434" s="149"/>
      <c r="K434" s="163" t="s">
        <v>25</v>
      </c>
      <c r="L434" s="164">
        <v>97.323549678150016</v>
      </c>
      <c r="M434" s="164">
        <v>1.9612444254026119E-4</v>
      </c>
      <c r="N434" s="164">
        <v>2.7808609005480087</v>
      </c>
      <c r="O434" s="164">
        <v>184.89098667019078</v>
      </c>
      <c r="P434" s="164">
        <v>0.85652636565199824</v>
      </c>
      <c r="Q434" s="164">
        <v>51.761062308867274</v>
      </c>
      <c r="R434" s="165">
        <v>0</v>
      </c>
      <c r="S434" s="166">
        <f t="shared" si="176"/>
        <v>337.61318204785061</v>
      </c>
      <c r="U434" s="211" t="s">
        <v>25</v>
      </c>
      <c r="V434" s="212">
        <v>0.13260509428816558</v>
      </c>
      <c r="W434" s="212">
        <v>92.442167515513376</v>
      </c>
      <c r="X434" s="212">
        <v>51.761062308867274</v>
      </c>
      <c r="Y434" s="212">
        <v>1.9612444254026119E-4</v>
      </c>
      <c r="Z434" s="212">
        <v>1.4907678827631798</v>
      </c>
      <c r="AA434" s="212">
        <v>183.90631012793784</v>
      </c>
      <c r="AB434" s="212">
        <v>0.85652636565199824</v>
      </c>
      <c r="AC434" s="213">
        <v>7.0235466283862484</v>
      </c>
      <c r="AD434" s="212">
        <v>4.7487770683484785</v>
      </c>
      <c r="AE434" s="212">
        <v>0.98467654225294199</v>
      </c>
      <c r="AF434" s="212">
        <v>0</v>
      </c>
      <c r="AG434" s="212">
        <v>1.2900930177848289</v>
      </c>
      <c r="AH434" s="212">
        <v>0</v>
      </c>
      <c r="AI434" s="214">
        <f t="shared" si="177"/>
        <v>337.61318204785061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43.855228391809433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43.855228391809433</v>
      </c>
      <c r="J435" s="149"/>
      <c r="K435" s="169" t="s">
        <v>24</v>
      </c>
      <c r="L435" s="156">
        <v>43.855228391809433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43.855228391809433</v>
      </c>
      <c r="U435" s="215" t="s">
        <v>24</v>
      </c>
      <c r="V435" s="207">
        <v>36.985914247810371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6.869314143999059</v>
      </c>
      <c r="AD435" s="207">
        <v>6.869314143999059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7"/>
        <v>43.855228391809433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1.7653572838175713</v>
      </c>
      <c r="C437" s="156">
        <v>0</v>
      </c>
      <c r="D437" s="156">
        <v>9.3995002731064652</v>
      </c>
      <c r="E437" s="156">
        <v>0</v>
      </c>
      <c r="F437" s="375"/>
      <c r="G437" s="156">
        <v>0</v>
      </c>
      <c r="H437" s="168">
        <v>0</v>
      </c>
      <c r="I437" s="154">
        <f t="shared" si="175"/>
        <v>11.164857556924037</v>
      </c>
      <c r="J437" s="149"/>
      <c r="K437" s="169" t="s">
        <v>22</v>
      </c>
      <c r="L437" s="156">
        <v>1.7653572838175713</v>
      </c>
      <c r="M437" s="156">
        <v>0</v>
      </c>
      <c r="N437" s="156">
        <v>9.3995002731064652</v>
      </c>
      <c r="O437" s="156">
        <v>0</v>
      </c>
      <c r="P437" s="156">
        <v>2.6424983053193634</v>
      </c>
      <c r="Q437" s="156">
        <v>0</v>
      </c>
      <c r="R437" s="157">
        <v>0</v>
      </c>
      <c r="S437" s="158">
        <f t="shared" si="176"/>
        <v>13.807355862243401</v>
      </c>
      <c r="U437" s="215" t="s">
        <v>22</v>
      </c>
      <c r="V437" s="207">
        <v>1.7599858172061356</v>
      </c>
      <c r="W437" s="207">
        <v>0</v>
      </c>
      <c r="X437" s="207">
        <v>0</v>
      </c>
      <c r="Y437" s="207">
        <v>0</v>
      </c>
      <c r="Z437" s="207">
        <v>8.7401986413739454</v>
      </c>
      <c r="AA437" s="207">
        <v>0</v>
      </c>
      <c r="AB437" s="207">
        <v>2.6424983053193634</v>
      </c>
      <c r="AC437" s="208">
        <v>0.66467309834395638</v>
      </c>
      <c r="AD437" s="207">
        <v>5.3714666114357077E-3</v>
      </c>
      <c r="AE437" s="207">
        <v>0</v>
      </c>
      <c r="AF437" s="207">
        <v>0</v>
      </c>
      <c r="AG437" s="207">
        <v>0.65930163173252054</v>
      </c>
      <c r="AH437" s="207">
        <v>0</v>
      </c>
      <c r="AI437" s="210">
        <f t="shared" si="177"/>
        <v>13.8073558622434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0.92221969956949212</v>
      </c>
      <c r="C438" s="160">
        <v>1.0778258547180113E-2</v>
      </c>
      <c r="D438" s="160">
        <v>0.55198196991621717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1.4849799280328893</v>
      </c>
      <c r="J438" s="149"/>
      <c r="K438" s="163" t="s">
        <v>21</v>
      </c>
      <c r="L438" s="164">
        <v>0.92221969956949212</v>
      </c>
      <c r="M438" s="164">
        <v>1.0778258547180113E-2</v>
      </c>
      <c r="N438" s="164">
        <v>0.55198196991621717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1.4849799280328893</v>
      </c>
      <c r="U438" s="211" t="s">
        <v>61</v>
      </c>
      <c r="V438" s="212">
        <v>0.92221969956949212</v>
      </c>
      <c r="W438" s="212">
        <v>0</v>
      </c>
      <c r="X438" s="212">
        <v>0</v>
      </c>
      <c r="Y438" s="212">
        <v>1.0778258547180113E-2</v>
      </c>
      <c r="Z438" s="212">
        <v>0.55198196991621717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1.4849799280328893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6.4298473219347354E-6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6.4298473219347354E-6</v>
      </c>
      <c r="J439" s="149"/>
      <c r="K439" s="171" t="s">
        <v>64</v>
      </c>
      <c r="L439" s="156">
        <v>6.4298473219347354E-6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6.4298473219347354E-6</v>
      </c>
      <c r="U439" s="216" t="s">
        <v>62</v>
      </c>
      <c r="V439" s="207">
        <v>6.4298473219347354E-6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6.4298473219347354E-6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6.4298473219347354E-6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6.4298473219347354E-6</v>
      </c>
      <c r="J440" s="149"/>
      <c r="K440" s="176" t="s">
        <v>23</v>
      </c>
      <c r="L440" s="177">
        <v>6.4298473219347354E-6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6.4298473219347354E-6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0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231.3728170375224</v>
      </c>
      <c r="C444" s="195">
        <f t="shared" ref="C444:I444" si="179">SUM(C423:C439)</f>
        <v>81.076392262113302</v>
      </c>
      <c r="D444" s="195">
        <f t="shared" si="179"/>
        <v>47.600636968244508</v>
      </c>
      <c r="E444" s="195">
        <f t="shared" si="179"/>
        <v>187.28792524315446</v>
      </c>
      <c r="F444" s="195">
        <f t="shared" si="179"/>
        <v>0</v>
      </c>
      <c r="G444" s="195">
        <f t="shared" si="179"/>
        <v>51.761062308867274</v>
      </c>
      <c r="H444" s="197">
        <f t="shared" si="179"/>
        <v>0</v>
      </c>
      <c r="I444" s="154">
        <f t="shared" si="179"/>
        <v>599.09883381990187</v>
      </c>
      <c r="J444" s="149"/>
      <c r="K444" s="196" t="s">
        <v>26</v>
      </c>
      <c r="L444" s="195">
        <f>SUM(L423:L439)</f>
        <v>231.3728170375224</v>
      </c>
      <c r="M444" s="195">
        <f t="shared" ref="M444:S444" si="180">SUM(M423:M439)</f>
        <v>81.076392262113302</v>
      </c>
      <c r="N444" s="195">
        <f t="shared" si="180"/>
        <v>47.600636968244508</v>
      </c>
      <c r="O444" s="195">
        <f t="shared" si="180"/>
        <v>187.28792524315446</v>
      </c>
      <c r="P444" s="195">
        <f t="shared" si="180"/>
        <v>47.786073567097141</v>
      </c>
      <c r="Q444" s="195">
        <f t="shared" si="180"/>
        <v>51.761062308867274</v>
      </c>
      <c r="R444" s="197">
        <f t="shared" si="180"/>
        <v>0</v>
      </c>
      <c r="S444" s="198">
        <f t="shared" si="180"/>
        <v>646.88490738699909</v>
      </c>
      <c r="T444" s="141" t="str">
        <f>IF(ABS(S444-AI444)&gt;0.01,S444-AI444,"")</f>
        <v/>
      </c>
      <c r="U444" s="224" t="s">
        <v>63</v>
      </c>
      <c r="V444" s="225">
        <f>SUM(V423:V439)</f>
        <v>110.5206704834458</v>
      </c>
      <c r="W444" s="225">
        <f t="shared" ref="W444:AH444" si="181">SUM(W423:W439)</f>
        <v>92.442167515513376</v>
      </c>
      <c r="X444" s="225">
        <f t="shared" si="181"/>
        <v>51.761062308867274</v>
      </c>
      <c r="Y444" s="225">
        <f t="shared" si="181"/>
        <v>81.076392262113302</v>
      </c>
      <c r="Z444" s="225">
        <f t="shared" si="181"/>
        <v>45.546548585375881</v>
      </c>
      <c r="AA444" s="225">
        <f t="shared" si="181"/>
        <v>186.30324870090152</v>
      </c>
      <c r="AB444" s="225">
        <f t="shared" si="181"/>
        <v>47.786073567097141</v>
      </c>
      <c r="AC444" s="225">
        <f t="shared" si="181"/>
        <v>31.448743963684748</v>
      </c>
      <c r="AD444" s="226">
        <f t="shared" si="181"/>
        <v>28.409979038563179</v>
      </c>
      <c r="AE444" s="226">
        <f t="shared" si="181"/>
        <v>0.98467654225294199</v>
      </c>
      <c r="AF444" s="226">
        <f t="shared" si="181"/>
        <v>0</v>
      </c>
      <c r="AG444" s="226">
        <f t="shared" si="181"/>
        <v>2.0540883828686245</v>
      </c>
      <c r="AH444" s="226">
        <f t="shared" si="181"/>
        <v>0</v>
      </c>
      <c r="AI444" s="227">
        <f>SUM(V444:AC444)</f>
        <v>646.88490738699898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0.38620141448493711</v>
      </c>
      <c r="C445" s="78">
        <f t="shared" ref="C445:H445" si="182">IF($I444=0,"-",C444/$I444)</f>
        <v>0.13533057933891102</v>
      </c>
      <c r="D445" s="78">
        <f t="shared" si="182"/>
        <v>7.9453729970961645E-2</v>
      </c>
      <c r="E445" s="78">
        <f t="shared" si="182"/>
        <v>0.31261607379368733</v>
      </c>
      <c r="F445" s="78">
        <f t="shared" si="182"/>
        <v>0</v>
      </c>
      <c r="G445" s="78">
        <f t="shared" si="182"/>
        <v>8.6398202411502992E-2</v>
      </c>
      <c r="H445" s="79">
        <f t="shared" si="182"/>
        <v>0</v>
      </c>
      <c r="I445" s="80">
        <f>SUM(B445:H445)</f>
        <v>1.0000000000000002</v>
      </c>
      <c r="J445" s="141"/>
      <c r="K445" s="55" t="s">
        <v>91</v>
      </c>
      <c r="L445" s="96">
        <f t="shared" ref="L445:R445" si="183">IF($S444=0,"-",L444/$S444)</f>
        <v>0.35767230676647022</v>
      </c>
      <c r="M445" s="96">
        <f t="shared" si="183"/>
        <v>0.12533356604285301</v>
      </c>
      <c r="N445" s="96">
        <f t="shared" si="183"/>
        <v>7.3584398746479665E-2</v>
      </c>
      <c r="O445" s="96">
        <f t="shared" si="183"/>
        <v>0.28952279316529084</v>
      </c>
      <c r="P445" s="96">
        <f t="shared" si="183"/>
        <v>7.3871059629636887E-2</v>
      </c>
      <c r="Q445" s="96">
        <f t="shared" si="183"/>
        <v>8.0015875649269402E-2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0.1708505937012483</v>
      </c>
      <c r="W445" s="128">
        <f t="shared" ref="W445:AH445" si="184">+W444/$AI444</f>
        <v>0.14290357752961122</v>
      </c>
      <c r="X445" s="128">
        <f t="shared" si="184"/>
        <v>8.0015875649269416E-2</v>
      </c>
      <c r="Y445" s="128">
        <f t="shared" si="184"/>
        <v>0.12533356604285303</v>
      </c>
      <c r="Z445" s="128">
        <f t="shared" si="184"/>
        <v>7.0409045048453495E-2</v>
      </c>
      <c r="AA445" s="128">
        <f t="shared" si="184"/>
        <v>0.28800061119596593</v>
      </c>
      <c r="AB445" s="128">
        <f t="shared" si="184"/>
        <v>7.3871059629636887E-2</v>
      </c>
      <c r="AC445" s="128">
        <f t="shared" si="184"/>
        <v>4.861567120296182E-2</v>
      </c>
      <c r="AD445" s="128">
        <f t="shared" si="184"/>
        <v>4.3918135535610671E-2</v>
      </c>
      <c r="AE445" s="128">
        <f t="shared" si="184"/>
        <v>1.5221819693249684E-3</v>
      </c>
      <c r="AF445" s="128">
        <f t="shared" si="184"/>
        <v>0</v>
      </c>
      <c r="AG445" s="128">
        <f t="shared" si="184"/>
        <v>3.1753536980261713E-3</v>
      </c>
      <c r="AH445" s="128">
        <f t="shared" si="184"/>
        <v>0</v>
      </c>
      <c r="AI445" s="129">
        <f>SUM(V445:AC445)</f>
        <v>1.0000000000000002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6.489814544517071E-2</v>
      </c>
      <c r="G449" s="381"/>
      <c r="H449" s="383"/>
      <c r="I449" s="154">
        <f>SUM(B449:H449)</f>
        <v>6.489814544517071E-2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139.47062667156334</v>
      </c>
      <c r="G455" s="384"/>
      <c r="H455" s="386"/>
      <c r="I455" s="154">
        <f t="shared" si="185"/>
        <v>139.47062667156334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520.82996460295806</v>
      </c>
      <c r="G460" s="384"/>
      <c r="H460" s="386"/>
      <c r="I460" s="162">
        <f t="shared" si="185"/>
        <v>520.82996460295806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9.0546569908783212</v>
      </c>
      <c r="G463" s="384"/>
      <c r="H463" s="386"/>
      <c r="I463" s="154">
        <f t="shared" si="185"/>
        <v>9.0546569908783212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669.42014641084495</v>
      </c>
      <c r="G470" s="195">
        <f t="shared" si="187"/>
        <v>0</v>
      </c>
      <c r="H470" s="197">
        <f t="shared" si="187"/>
        <v>0</v>
      </c>
      <c r="I470" s="154">
        <f t="shared" si="187"/>
        <v>669.42014641084495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14855.625698446585</v>
      </c>
      <c r="G481" s="384"/>
      <c r="H481" s="386"/>
      <c r="I481" s="154">
        <f t="shared" si="191"/>
        <v>14855.625698446585</v>
      </c>
      <c r="J481" s="149"/>
      <c r="K481" s="169" t="s">
        <v>58</v>
      </c>
      <c r="L481" s="384"/>
      <c r="M481" s="385"/>
      <c r="N481" s="385"/>
      <c r="O481" s="386"/>
      <c r="P481" s="156">
        <v>7255.8030976327018</v>
      </c>
      <c r="Q481" s="384"/>
      <c r="R481" s="391"/>
      <c r="S481" s="158">
        <f t="shared" si="192"/>
        <v>7255.8030976327018</v>
      </c>
    </row>
    <row r="482" spans="1:19" ht="15">
      <c r="A482" s="159" t="s">
        <v>12</v>
      </c>
      <c r="B482" s="384"/>
      <c r="C482" s="385"/>
      <c r="D482" s="385"/>
      <c r="E482" s="386"/>
      <c r="F482" s="160">
        <v>3827.8103699386252</v>
      </c>
      <c r="G482" s="384"/>
      <c r="H482" s="386"/>
      <c r="I482" s="162">
        <f t="shared" si="191"/>
        <v>3827.8103699386252</v>
      </c>
      <c r="J482" s="149"/>
      <c r="K482" s="163" t="s">
        <v>12</v>
      </c>
      <c r="L482" s="384"/>
      <c r="M482" s="385"/>
      <c r="N482" s="385"/>
      <c r="O482" s="386"/>
      <c r="P482" s="164">
        <v>1445.8961228945625</v>
      </c>
      <c r="Q482" s="384"/>
      <c r="R482" s="391"/>
      <c r="S482" s="166">
        <f t="shared" si="192"/>
        <v>1445.8961228945625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7.0310747669732168</v>
      </c>
      <c r="G484" s="384"/>
      <c r="H484" s="386"/>
      <c r="I484" s="162">
        <f t="shared" si="191"/>
        <v>7.0310747669732168</v>
      </c>
      <c r="J484" s="149"/>
      <c r="K484" s="163" t="s">
        <v>17</v>
      </c>
      <c r="L484" s="384"/>
      <c r="M484" s="385"/>
      <c r="N484" s="385"/>
      <c r="O484" s="386"/>
      <c r="P484" s="164">
        <v>7.0310747669732168</v>
      </c>
      <c r="Q484" s="384"/>
      <c r="R484" s="391"/>
      <c r="S484" s="166">
        <f t="shared" si="192"/>
        <v>7.0310747669732168</v>
      </c>
    </row>
    <row r="485" spans="1:19" ht="15">
      <c r="A485" s="167" t="s">
        <v>139</v>
      </c>
      <c r="B485" s="384"/>
      <c r="C485" s="385"/>
      <c r="D485" s="385"/>
      <c r="E485" s="386"/>
      <c r="F485" s="156">
        <v>82.909647826350778</v>
      </c>
      <c r="G485" s="384"/>
      <c r="H485" s="386"/>
      <c r="I485" s="154">
        <f t="shared" si="191"/>
        <v>82.909647826350778</v>
      </c>
      <c r="J485" s="149"/>
      <c r="K485" s="169" t="s">
        <v>139</v>
      </c>
      <c r="L485" s="384"/>
      <c r="M485" s="385"/>
      <c r="N485" s="385"/>
      <c r="O485" s="386"/>
      <c r="P485" s="156">
        <v>76.789282725547707</v>
      </c>
      <c r="Q485" s="384"/>
      <c r="R485" s="391"/>
      <c r="S485" s="158">
        <f t="shared" si="192"/>
        <v>76.789282725547707</v>
      </c>
    </row>
    <row r="486" spans="1:19" ht="15">
      <c r="A486" s="159" t="s">
        <v>25</v>
      </c>
      <c r="B486" s="384"/>
      <c r="C486" s="385"/>
      <c r="D486" s="385"/>
      <c r="E486" s="386"/>
      <c r="F486" s="160">
        <v>391.72622667852937</v>
      </c>
      <c r="G486" s="384"/>
      <c r="H486" s="386"/>
      <c r="I486" s="162">
        <f t="shared" si="191"/>
        <v>391.72622667852937</v>
      </c>
      <c r="J486" s="149"/>
      <c r="K486" s="163" t="s">
        <v>25</v>
      </c>
      <c r="L486" s="384"/>
      <c r="M486" s="385"/>
      <c r="N486" s="385"/>
      <c r="O486" s="386"/>
      <c r="P486" s="164">
        <v>1.2938252086456409E-14</v>
      </c>
      <c r="Q486" s="384"/>
      <c r="R486" s="391"/>
      <c r="S486" s="166">
        <f t="shared" si="192"/>
        <v>1.2938252086456409E-14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1602.8226278391762</v>
      </c>
      <c r="G489" s="384"/>
      <c r="H489" s="386"/>
      <c r="I489" s="154">
        <f t="shared" si="191"/>
        <v>1602.8226278391762</v>
      </c>
      <c r="J489" s="149"/>
      <c r="K489" s="169" t="s">
        <v>22</v>
      </c>
      <c r="L489" s="384"/>
      <c r="M489" s="385"/>
      <c r="N489" s="385"/>
      <c r="O489" s="386"/>
      <c r="P489" s="156">
        <v>995.47792148577514</v>
      </c>
      <c r="Q489" s="384"/>
      <c r="R489" s="391"/>
      <c r="S489" s="158">
        <f t="shared" si="192"/>
        <v>995.47792148577514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20767.925645496238</v>
      </c>
      <c r="G496" s="195">
        <f t="shared" si="193"/>
        <v>0</v>
      </c>
      <c r="H496" s="197">
        <f t="shared" si="193"/>
        <v>0</v>
      </c>
      <c r="I496" s="154">
        <f t="shared" si="193"/>
        <v>20767.925645496238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9780.99749950556</v>
      </c>
      <c r="Q496" s="195">
        <f t="shared" si="194"/>
        <v>0</v>
      </c>
      <c r="R496" s="197">
        <f t="shared" si="194"/>
        <v>0</v>
      </c>
      <c r="S496" s="198">
        <f t="shared" si="194"/>
        <v>9780.99749950556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3.0165970122461263</v>
      </c>
      <c r="G533" s="384"/>
      <c r="H533" s="386"/>
      <c r="I533" s="154">
        <f t="shared" si="203"/>
        <v>3.0165970122461263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0.3215874209402908</v>
      </c>
      <c r="G534" s="384"/>
      <c r="H534" s="386"/>
      <c r="I534" s="162">
        <f t="shared" si="203"/>
        <v>0.3215874209402908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3.338184433186417</v>
      </c>
      <c r="G548" s="195">
        <f t="shared" si="205"/>
        <v>0</v>
      </c>
      <c r="H548" s="197">
        <f t="shared" si="205"/>
        <v>0</v>
      </c>
      <c r="I548" s="154">
        <f t="shared" si="205"/>
        <v>3.338184433186417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11.93132603729708</v>
      </c>
      <c r="G560" s="384"/>
      <c r="H560" s="386"/>
      <c r="I560" s="162">
        <f t="shared" si="209"/>
        <v>11.93132603729708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1945.7615063387375</v>
      </c>
      <c r="G561" s="384"/>
      <c r="H561" s="386"/>
      <c r="I561" s="154">
        <f t="shared" si="209"/>
        <v>1945.7615063387375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1957.6928323760346</v>
      </c>
      <c r="G574" s="195">
        <f t="shared" si="211"/>
        <v>0</v>
      </c>
      <c r="H574" s="197">
        <f t="shared" si="211"/>
        <v>0</v>
      </c>
      <c r="I574" s="154">
        <f t="shared" si="211"/>
        <v>1957.6928323760346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6.489814544517071E-2</v>
      </c>
      <c r="Q579" s="152">
        <v>0</v>
      </c>
      <c r="R579" s="204">
        <v>0</v>
      </c>
      <c r="S579" s="205">
        <f>SUM(L579:R579)</f>
        <v>6.489814544517071E-2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54.393551924773313</v>
      </c>
      <c r="C583" s="156">
        <v>6.5884080442116115</v>
      </c>
      <c r="D583" s="156">
        <v>1.4206051942088602</v>
      </c>
      <c r="E583" s="156">
        <v>3.1683529587645607</v>
      </c>
      <c r="F583" s="375"/>
      <c r="G583" s="156">
        <v>0</v>
      </c>
      <c r="H583" s="168">
        <v>0</v>
      </c>
      <c r="I583" s="154">
        <f t="shared" si="215"/>
        <v>65.570918121958343</v>
      </c>
      <c r="J583" s="149"/>
      <c r="K583" s="169" t="s">
        <v>16</v>
      </c>
      <c r="L583" s="156">
        <v>54.393551924773313</v>
      </c>
      <c r="M583" s="156">
        <v>6.5884080442116115</v>
      </c>
      <c r="N583" s="156">
        <v>1.4206051942088602</v>
      </c>
      <c r="O583" s="156">
        <v>3.1683529587645607</v>
      </c>
      <c r="P583" s="156">
        <v>0</v>
      </c>
      <c r="Q583" s="156">
        <v>0</v>
      </c>
      <c r="R583" s="157">
        <v>0</v>
      </c>
      <c r="S583" s="158">
        <f t="shared" si="216"/>
        <v>65.570918121958343</v>
      </c>
    </row>
    <row r="584" spans="1:19" ht="15">
      <c r="A584" s="159" t="s">
        <v>15</v>
      </c>
      <c r="B584" s="160">
        <v>463.35972341784935</v>
      </c>
      <c r="C584" s="160">
        <v>7.0318753012864876</v>
      </c>
      <c r="D584" s="160">
        <v>8.3144721108843118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478.70607083002017</v>
      </c>
      <c r="J584" s="149"/>
      <c r="K584" s="163" t="s">
        <v>15</v>
      </c>
      <c r="L584" s="164">
        <v>463.35972341784935</v>
      </c>
      <c r="M584" s="164">
        <v>7.0318753012864876</v>
      </c>
      <c r="N584" s="164">
        <v>8.3144721108843118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478.70607083002017</v>
      </c>
    </row>
    <row r="585" spans="1:19" ht="15">
      <c r="A585" s="167" t="s">
        <v>58</v>
      </c>
      <c r="B585" s="156">
        <v>0</v>
      </c>
      <c r="C585" s="156">
        <v>0</v>
      </c>
      <c r="D585" s="156">
        <v>0.28941096476711647</v>
      </c>
      <c r="E585" s="156">
        <v>135.005773999219</v>
      </c>
      <c r="F585" s="375"/>
      <c r="G585" s="156">
        <v>0</v>
      </c>
      <c r="H585" s="168">
        <v>0</v>
      </c>
      <c r="I585" s="154">
        <f t="shared" si="215"/>
        <v>135.29518496398612</v>
      </c>
      <c r="J585" s="149"/>
      <c r="K585" s="169" t="s">
        <v>58</v>
      </c>
      <c r="L585" s="156">
        <v>0</v>
      </c>
      <c r="M585" s="156">
        <v>0</v>
      </c>
      <c r="N585" s="156">
        <v>0.28941096476711647</v>
      </c>
      <c r="O585" s="156">
        <v>135.005773999219</v>
      </c>
      <c r="P585" s="156">
        <v>1594.8382781897808</v>
      </c>
      <c r="Q585" s="156">
        <v>0</v>
      </c>
      <c r="R585" s="157">
        <v>0</v>
      </c>
      <c r="S585" s="158">
        <f t="shared" si="216"/>
        <v>1730.133463153767</v>
      </c>
    </row>
    <row r="586" spans="1:19" ht="15">
      <c r="A586" s="159" t="s">
        <v>12</v>
      </c>
      <c r="B586" s="160">
        <v>0</v>
      </c>
      <c r="C586" s="160">
        <v>0</v>
      </c>
      <c r="D586" s="160">
        <v>0.19980487300290176</v>
      </c>
      <c r="E586" s="160">
        <v>5.8417967802085986</v>
      </c>
      <c r="F586" s="375"/>
      <c r="G586" s="160">
        <v>0</v>
      </c>
      <c r="H586" s="161">
        <v>0</v>
      </c>
      <c r="I586" s="162">
        <f t="shared" si="215"/>
        <v>6.0416016532115</v>
      </c>
      <c r="J586" s="149"/>
      <c r="K586" s="163" t="s">
        <v>12</v>
      </c>
      <c r="L586" s="164">
        <v>0</v>
      </c>
      <c r="M586" s="164">
        <v>0</v>
      </c>
      <c r="N586" s="164">
        <v>0.19980487300290176</v>
      </c>
      <c r="O586" s="164">
        <v>5.8417967802085986</v>
      </c>
      <c r="P586" s="164">
        <v>91.846585594794036</v>
      </c>
      <c r="Q586" s="164">
        <v>0</v>
      </c>
      <c r="R586" s="165">
        <v>0</v>
      </c>
      <c r="S586" s="166">
        <f t="shared" si="216"/>
        <v>97.888187248005536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1945.7615063387375</v>
      </c>
      <c r="Q587" s="156">
        <v>0</v>
      </c>
      <c r="R587" s="157">
        <v>0</v>
      </c>
      <c r="S587" s="158">
        <f t="shared" si="216"/>
        <v>1945.7615063387375</v>
      </c>
    </row>
    <row r="588" spans="1:19" ht="15">
      <c r="A588" s="159" t="s">
        <v>17</v>
      </c>
      <c r="B588" s="160">
        <v>5.9848114020052208</v>
      </c>
      <c r="C588" s="160">
        <v>3.242747192406803E-2</v>
      </c>
      <c r="D588" s="160">
        <v>0.75957077780009497</v>
      </c>
      <c r="E588" s="160">
        <v>0.10354265379612695</v>
      </c>
      <c r="F588" s="375"/>
      <c r="G588" s="160">
        <v>0</v>
      </c>
      <c r="H588" s="161">
        <v>0</v>
      </c>
      <c r="I588" s="162">
        <f t="shared" si="215"/>
        <v>6.88035230552551</v>
      </c>
      <c r="J588" s="149"/>
      <c r="K588" s="163" t="s">
        <v>17</v>
      </c>
      <c r="L588" s="164">
        <v>5.9848114020052208</v>
      </c>
      <c r="M588" s="164">
        <v>3.242747192406803E-2</v>
      </c>
      <c r="N588" s="164">
        <v>0.75957077780009497</v>
      </c>
      <c r="O588" s="164">
        <v>0.10354265379612695</v>
      </c>
      <c r="P588" s="164">
        <v>0</v>
      </c>
      <c r="Q588" s="164">
        <v>0</v>
      </c>
      <c r="R588" s="165">
        <v>0</v>
      </c>
      <c r="S588" s="166">
        <f t="shared" si="216"/>
        <v>6.88035230552551</v>
      </c>
    </row>
    <row r="589" spans="1:19" ht="15">
      <c r="A589" s="167" t="s">
        <v>139</v>
      </c>
      <c r="B589" s="156">
        <v>787.35336153889693</v>
      </c>
      <c r="C589" s="156">
        <v>124.07648379364089</v>
      </c>
      <c r="D589" s="156">
        <v>24.198785186181453</v>
      </c>
      <c r="E589" s="156">
        <v>19.054593574275504</v>
      </c>
      <c r="F589" s="375"/>
      <c r="G589" s="156">
        <v>0</v>
      </c>
      <c r="H589" s="168">
        <v>0</v>
      </c>
      <c r="I589" s="154">
        <f t="shared" si="215"/>
        <v>954.68322409299481</v>
      </c>
      <c r="J589" s="149"/>
      <c r="K589" s="169" t="s">
        <v>139</v>
      </c>
      <c r="L589" s="156">
        <v>787.35336153889693</v>
      </c>
      <c r="M589" s="156">
        <v>124.07648379364089</v>
      </c>
      <c r="N589" s="156">
        <v>24.198785186181453</v>
      </c>
      <c r="O589" s="156">
        <v>19.054593574275504</v>
      </c>
      <c r="P589" s="156">
        <v>0</v>
      </c>
      <c r="Q589" s="156">
        <v>0</v>
      </c>
      <c r="R589" s="157">
        <v>0</v>
      </c>
      <c r="S589" s="158">
        <f t="shared" si="216"/>
        <v>954.68322409299481</v>
      </c>
    </row>
    <row r="590" spans="1:19" ht="15">
      <c r="A590" s="159" t="s">
        <v>25</v>
      </c>
      <c r="B590" s="160">
        <v>434.45799731045332</v>
      </c>
      <c r="C590" s="160">
        <v>0</v>
      </c>
      <c r="D590" s="160">
        <v>958.2099618675187</v>
      </c>
      <c r="E590" s="160">
        <v>211.15441821694102</v>
      </c>
      <c r="F590" s="375"/>
      <c r="G590" s="160">
        <v>656.48240375910314</v>
      </c>
      <c r="H590" s="161">
        <v>0.17090406514347151</v>
      </c>
      <c r="I590" s="162">
        <f t="shared" si="215"/>
        <v>2260.4756852191599</v>
      </c>
      <c r="J590" s="149"/>
      <c r="K590" s="163" t="s">
        <v>25</v>
      </c>
      <c r="L590" s="164">
        <v>434.45799731045332</v>
      </c>
      <c r="M590" s="164">
        <v>0</v>
      </c>
      <c r="N590" s="164">
        <v>958.2099618675187</v>
      </c>
      <c r="O590" s="164">
        <v>211.15441821694102</v>
      </c>
      <c r="P590" s="164">
        <v>906.28548078179278</v>
      </c>
      <c r="Q590" s="164">
        <v>656.48240375910314</v>
      </c>
      <c r="R590" s="165">
        <v>0.17090406514347151</v>
      </c>
      <c r="S590" s="166">
        <f t="shared" si="216"/>
        <v>3166.7611660009529</v>
      </c>
    </row>
    <row r="591" spans="1:19" ht="15">
      <c r="A591" s="167" t="s">
        <v>24</v>
      </c>
      <c r="B591" s="156">
        <v>1369.2939906929926</v>
      </c>
      <c r="C591" s="156">
        <v>8.6810795447282665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1377.9750702377207</v>
      </c>
      <c r="J591" s="149"/>
      <c r="K591" s="169" t="s">
        <v>24</v>
      </c>
      <c r="L591" s="156">
        <v>1369.2939906929926</v>
      </c>
      <c r="M591" s="156">
        <v>8.6810795447282665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1377.9750702377207</v>
      </c>
    </row>
    <row r="592" spans="1:19" ht="15">
      <c r="A592" s="159" t="s">
        <v>60</v>
      </c>
      <c r="B592" s="160">
        <v>3.5974453112125762</v>
      </c>
      <c r="C592" s="160">
        <v>0</v>
      </c>
      <c r="D592" s="160">
        <v>0.6395198392936754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4.2369651505062516</v>
      </c>
      <c r="J592" s="149"/>
      <c r="K592" s="163" t="s">
        <v>60</v>
      </c>
      <c r="L592" s="164">
        <v>3.5974453112125762</v>
      </c>
      <c r="M592" s="164">
        <v>0</v>
      </c>
      <c r="N592" s="164">
        <v>0.6395198392936754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4.2369651505062516</v>
      </c>
    </row>
    <row r="593" spans="1:85" ht="15">
      <c r="A593" s="167" t="s">
        <v>22</v>
      </c>
      <c r="B593" s="156">
        <v>294.23942152889941</v>
      </c>
      <c r="C593" s="156">
        <v>0</v>
      </c>
      <c r="D593" s="156">
        <v>18.148457476483113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312.3878790053825</v>
      </c>
      <c r="J593" s="149"/>
      <c r="K593" s="169" t="s">
        <v>22</v>
      </c>
      <c r="L593" s="156">
        <v>294.23942152889941</v>
      </c>
      <c r="M593" s="156">
        <v>0</v>
      </c>
      <c r="N593" s="156">
        <v>18.148457476483113</v>
      </c>
      <c r="O593" s="156">
        <v>0</v>
      </c>
      <c r="P593" s="156">
        <v>106.83268201770426</v>
      </c>
      <c r="Q593" s="156">
        <v>0</v>
      </c>
      <c r="R593" s="157">
        <v>0</v>
      </c>
      <c r="S593" s="158">
        <f t="shared" si="216"/>
        <v>419.22056102308676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471.54799046740118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471.54799046740118</v>
      </c>
      <c r="J595" s="149"/>
      <c r="K595" s="171" t="s">
        <v>64</v>
      </c>
      <c r="L595" s="156">
        <v>471.54799046740118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471.54799046740118</v>
      </c>
    </row>
    <row r="596" spans="1:85">
      <c r="A596" s="172" t="s">
        <v>23</v>
      </c>
      <c r="B596" s="173">
        <v>471.54799046740118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471.54799046740118</v>
      </c>
      <c r="J596" s="149"/>
      <c r="K596" s="176" t="s">
        <v>23</v>
      </c>
      <c r="L596" s="177">
        <v>471.54799046740118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471.54799046740118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3884.2282935944841</v>
      </c>
      <c r="C600" s="195">
        <f t="shared" ref="C600:I600" si="217">SUM(C579:C595)</f>
        <v>146.41027415579134</v>
      </c>
      <c r="D600" s="195">
        <f t="shared" si="217"/>
        <v>1012.1805882901402</v>
      </c>
      <c r="E600" s="195">
        <f t="shared" si="217"/>
        <v>374.32847818320482</v>
      </c>
      <c r="F600" s="195">
        <f t="shared" si="217"/>
        <v>0</v>
      </c>
      <c r="G600" s="195">
        <f t="shared" si="217"/>
        <v>656.48240375910314</v>
      </c>
      <c r="H600" s="197">
        <f t="shared" si="217"/>
        <v>0.17090406514347151</v>
      </c>
      <c r="I600" s="154">
        <f t="shared" si="217"/>
        <v>6073.8009420478666</v>
      </c>
      <c r="J600" s="149"/>
      <c r="K600" s="196" t="s">
        <v>26</v>
      </c>
      <c r="L600" s="195">
        <f>SUM(L579:L595)</f>
        <v>3884.2282935944841</v>
      </c>
      <c r="M600" s="195">
        <f t="shared" ref="M600:S600" si="218">SUM(M579:M595)</f>
        <v>146.41027415579134</v>
      </c>
      <c r="N600" s="195">
        <f t="shared" si="218"/>
        <v>1012.1805882901402</v>
      </c>
      <c r="O600" s="195">
        <f t="shared" si="218"/>
        <v>374.32847818320482</v>
      </c>
      <c r="P600" s="195">
        <f t="shared" si="218"/>
        <v>4645.6294310682551</v>
      </c>
      <c r="Q600" s="195">
        <f t="shared" si="218"/>
        <v>656.48240375910314</v>
      </c>
      <c r="R600" s="197">
        <f t="shared" si="218"/>
        <v>0.17090406514347151</v>
      </c>
      <c r="S600" s="198">
        <f t="shared" si="218"/>
        <v>10719.430373116124</v>
      </c>
    </row>
    <row r="601" spans="1:85" s="26" customFormat="1" ht="15" thickBot="1">
      <c r="A601" s="45" t="s">
        <v>91</v>
      </c>
      <c r="B601" s="78">
        <f>IF($I600=0,"-",B600/$I600)</f>
        <v>0.63950536585824669</v>
      </c>
      <c r="C601" s="78">
        <f t="shared" ref="C601:H601" si="219">IF($I600=0,"-",C600/$I600)</f>
        <v>2.4105214437012332E-2</v>
      </c>
      <c r="D601" s="78">
        <f t="shared" si="219"/>
        <v>0.16664698068765971</v>
      </c>
      <c r="E601" s="78">
        <f t="shared" si="219"/>
        <v>6.1630020765381682E-2</v>
      </c>
      <c r="F601" s="78">
        <f t="shared" si="219"/>
        <v>0</v>
      </c>
      <c r="G601" s="78">
        <f t="shared" si="219"/>
        <v>0.10808428034155511</v>
      </c>
      <c r="H601" s="79">
        <f t="shared" si="219"/>
        <v>2.8137910144590419E-5</v>
      </c>
      <c r="I601" s="80">
        <f>SUM(B601:H601)</f>
        <v>1.0000000000000002</v>
      </c>
      <c r="K601" s="55" t="s">
        <v>91</v>
      </c>
      <c r="L601" s="96">
        <f t="shared" ref="L601:R601" si="220">IF($S600=0,"-",L600/$S600)</f>
        <v>0.36235398322432916</v>
      </c>
      <c r="M601" s="96">
        <f t="shared" si="220"/>
        <v>1.3658400592160391E-2</v>
      </c>
      <c r="N601" s="96">
        <f t="shared" si="220"/>
        <v>9.4424848434917413E-2</v>
      </c>
      <c r="O601" s="96">
        <f t="shared" si="220"/>
        <v>3.4920556890971066E-2</v>
      </c>
      <c r="P601" s="96">
        <f t="shared" si="220"/>
        <v>0.43338398304440662</v>
      </c>
      <c r="Q601" s="96">
        <f t="shared" si="220"/>
        <v>6.1242284422643685E-2</v>
      </c>
      <c r="R601" s="97">
        <f t="shared" si="220"/>
        <v>1.5943390571582203E-5</v>
      </c>
      <c r="S601" s="98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0.91909362890561119</v>
      </c>
      <c r="C605" s="152">
        <v>0</v>
      </c>
      <c r="D605" s="152">
        <v>0</v>
      </c>
      <c r="E605" s="152">
        <v>0</v>
      </c>
      <c r="F605" s="374"/>
      <c r="G605" s="152">
        <v>0</v>
      </c>
      <c r="H605" s="153">
        <v>0</v>
      </c>
      <c r="I605" s="154">
        <f>SUM(B605:H605)</f>
        <v>0.91909362890561119</v>
      </c>
      <c r="J605" s="149"/>
      <c r="K605" s="203" t="s">
        <v>7</v>
      </c>
      <c r="L605" s="152">
        <v>0.91909362890561119</v>
      </c>
      <c r="M605" s="152">
        <v>0</v>
      </c>
      <c r="N605" s="152">
        <v>0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0.91909362890561119</v>
      </c>
      <c r="U605" s="104" t="s">
        <v>7</v>
      </c>
      <c r="V605" s="207">
        <v>0.91909362890561119</v>
      </c>
      <c r="W605" s="207">
        <v>0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0.91909362890561119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43.660596424990629</v>
      </c>
      <c r="C606" s="160">
        <v>0</v>
      </c>
      <c r="D606" s="160">
        <v>4.0412752321551659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47.701871657145794</v>
      </c>
      <c r="J606" s="149"/>
      <c r="K606" s="163" t="s">
        <v>8</v>
      </c>
      <c r="L606" s="164">
        <v>43.660596424990629</v>
      </c>
      <c r="M606" s="164">
        <v>0</v>
      </c>
      <c r="N606" s="164">
        <v>4.0412752321551659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47.701871657145794</v>
      </c>
      <c r="U606" s="109" t="s">
        <v>8</v>
      </c>
      <c r="V606" s="212">
        <v>43.660596424990629</v>
      </c>
      <c r="W606" s="212">
        <v>3.6273776759414713</v>
      </c>
      <c r="X606" s="212">
        <v>0.41389755621369434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47.701871657145801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1.5402608385805723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1.5402608385805723</v>
      </c>
      <c r="J607" s="149"/>
      <c r="K607" s="169" t="s">
        <v>10</v>
      </c>
      <c r="L607" s="156">
        <v>1.5402608385805723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1.5402608385805723</v>
      </c>
      <c r="U607" s="276" t="s">
        <v>10</v>
      </c>
      <c r="V607" s="207">
        <v>1.5402608385805723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1.5402608385805723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0</v>
      </c>
      <c r="C609" s="156">
        <v>0</v>
      </c>
      <c r="D609" s="156">
        <v>0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0</v>
      </c>
      <c r="J609" s="149"/>
      <c r="K609" s="169" t="s">
        <v>16</v>
      </c>
      <c r="L609" s="156">
        <v>0</v>
      </c>
      <c r="M609" s="156">
        <v>0</v>
      </c>
      <c r="N609" s="156">
        <v>0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0</v>
      </c>
      <c r="U609" s="276" t="s">
        <v>16</v>
      </c>
      <c r="V609" s="207">
        <v>0</v>
      </c>
      <c r="W609" s="207">
        <v>0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0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3221.489999401078</v>
      </c>
      <c r="C610" s="160">
        <v>0</v>
      </c>
      <c r="D610" s="160">
        <v>394.94336450052617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3616.433363901604</v>
      </c>
      <c r="J610" s="149"/>
      <c r="K610" s="163" t="s">
        <v>15</v>
      </c>
      <c r="L610" s="164">
        <v>3221.489999401078</v>
      </c>
      <c r="M610" s="164">
        <v>0</v>
      </c>
      <c r="N610" s="164">
        <v>394.94336450052617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3616.433363901604</v>
      </c>
      <c r="U610" s="109" t="s">
        <v>15</v>
      </c>
      <c r="V610" s="212">
        <v>3221.489999401078</v>
      </c>
      <c r="W610" s="212">
        <v>394.94336450052617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3616.433363901604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4894.1795878033463</v>
      </c>
      <c r="Q611" s="156">
        <v>0</v>
      </c>
      <c r="R611" s="157">
        <v>0</v>
      </c>
      <c r="S611" s="158">
        <f t="shared" si="222"/>
        <v>4894.1795878033463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4894.1795878033463</v>
      </c>
      <c r="AF611" s="210">
        <f t="shared" si="224"/>
        <v>4894.1795878033463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2276.3695800773803</v>
      </c>
      <c r="Q612" s="164">
        <v>0</v>
      </c>
      <c r="R612" s="165">
        <v>0</v>
      </c>
      <c r="S612" s="166">
        <f t="shared" si="222"/>
        <v>2276.3695800773803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2276.3695800773803</v>
      </c>
      <c r="AF612" s="214">
        <f t="shared" si="224"/>
        <v>2276.3695800773803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32.336736322645734</v>
      </c>
      <c r="C614" s="160">
        <v>0</v>
      </c>
      <c r="D614" s="160">
        <v>4.7020481005758121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37.038784423221543</v>
      </c>
      <c r="J614" s="149"/>
      <c r="K614" s="163" t="s">
        <v>17</v>
      </c>
      <c r="L614" s="164">
        <v>32.336736322645734</v>
      </c>
      <c r="M614" s="164">
        <v>0</v>
      </c>
      <c r="N614" s="164">
        <v>4.7020481005758121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37.038784423221543</v>
      </c>
      <c r="U614" s="109" t="s">
        <v>17</v>
      </c>
      <c r="V614" s="212">
        <v>32.336736322645734</v>
      </c>
      <c r="W614" s="212">
        <v>4.222621176870148</v>
      </c>
      <c r="X614" s="212">
        <v>0.47942692370566392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37.03878442322155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1644.2645480901813</v>
      </c>
      <c r="C615" s="156">
        <v>0</v>
      </c>
      <c r="D615" s="156">
        <v>262.537305848382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1906.8018539385632</v>
      </c>
      <c r="J615" s="149"/>
      <c r="K615" s="169" t="s">
        <v>139</v>
      </c>
      <c r="L615" s="156">
        <v>1644.2645480901813</v>
      </c>
      <c r="M615" s="156">
        <v>0</v>
      </c>
      <c r="N615" s="156">
        <v>262.537305848382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1906.8018539385632</v>
      </c>
      <c r="U615" s="113" t="s">
        <v>139</v>
      </c>
      <c r="V615" s="207">
        <v>1644.2645480901813</v>
      </c>
      <c r="W615" s="207">
        <v>259.84058055987896</v>
      </c>
      <c r="X615" s="207">
        <v>2.6967252885030497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1906.8018539385632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754.94994806986392</v>
      </c>
      <c r="C616" s="160">
        <v>0</v>
      </c>
      <c r="D616" s="160">
        <v>1069.6054194108983</v>
      </c>
      <c r="E616" s="160">
        <v>1636.312866223936</v>
      </c>
      <c r="F616" s="375"/>
      <c r="G616" s="160">
        <v>673.88776695385957</v>
      </c>
      <c r="H616" s="161">
        <v>0</v>
      </c>
      <c r="I616" s="162">
        <f t="shared" si="221"/>
        <v>4134.7560006585582</v>
      </c>
      <c r="J616" s="149"/>
      <c r="K616" s="163" t="s">
        <v>25</v>
      </c>
      <c r="L616" s="164">
        <v>754.94994806986392</v>
      </c>
      <c r="M616" s="164">
        <v>0</v>
      </c>
      <c r="N616" s="164">
        <v>1069.6054194108983</v>
      </c>
      <c r="O616" s="164">
        <v>1636.312866223936</v>
      </c>
      <c r="P616" s="164">
        <v>0</v>
      </c>
      <c r="Q616" s="164">
        <v>673.88776695385957</v>
      </c>
      <c r="R616" s="165">
        <v>0</v>
      </c>
      <c r="S616" s="166">
        <f t="shared" si="222"/>
        <v>4134.7560006585582</v>
      </c>
      <c r="U616" s="109" t="s">
        <v>25</v>
      </c>
      <c r="V616" s="212">
        <v>754.94994806986392</v>
      </c>
      <c r="W616" s="212">
        <v>675.10226552670088</v>
      </c>
      <c r="X616" s="212">
        <v>394.50315388419739</v>
      </c>
      <c r="Y616" s="212">
        <v>456.62560443593293</v>
      </c>
      <c r="Z616" s="212">
        <v>526.45136143642424</v>
      </c>
      <c r="AA616" s="212">
        <v>144.23996629642173</v>
      </c>
      <c r="AB616" s="212">
        <v>387.71732842823542</v>
      </c>
      <c r="AC616" s="212">
        <v>286.17043852562415</v>
      </c>
      <c r="AD616" s="212">
        <v>508.99593405515725</v>
      </c>
      <c r="AE616" s="212">
        <f t="shared" si="223"/>
        <v>0</v>
      </c>
      <c r="AF616" s="214">
        <f t="shared" si="224"/>
        <v>4134.7560006585572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2042.3296679718615</v>
      </c>
      <c r="C617" s="156">
        <v>0</v>
      </c>
      <c r="D617" s="156">
        <v>355.64688652135271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2397.9765544932143</v>
      </c>
      <c r="J617" s="149"/>
      <c r="K617" s="169" t="s">
        <v>24</v>
      </c>
      <c r="L617" s="156">
        <v>2042.3296679718615</v>
      </c>
      <c r="M617" s="156">
        <v>0</v>
      </c>
      <c r="N617" s="156">
        <v>355.64688652135271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2397.9765544932143</v>
      </c>
      <c r="U617" s="278" t="s">
        <v>24</v>
      </c>
      <c r="V617" s="207">
        <v>2042.3296679718615</v>
      </c>
      <c r="W617" s="207">
        <v>355.64688652135271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2397.9765544932143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2754.4399801468203</v>
      </c>
      <c r="C618" s="160">
        <v>0</v>
      </c>
      <c r="D618" s="160">
        <v>269.02052983391263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3023.4605099807331</v>
      </c>
      <c r="J618" s="149"/>
      <c r="K618" s="163" t="s">
        <v>60</v>
      </c>
      <c r="L618" s="164">
        <v>2754.4399801468203</v>
      </c>
      <c r="M618" s="164">
        <v>0</v>
      </c>
      <c r="N618" s="164">
        <v>269.02052983391263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3023.4605099807331</v>
      </c>
      <c r="U618" s="109" t="s">
        <v>60</v>
      </c>
      <c r="V618" s="212">
        <v>2754.4399801468203</v>
      </c>
      <c r="W618" s="212">
        <v>244.62223565227831</v>
      </c>
      <c r="X618" s="212">
        <v>24.398294181634302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3023.4605099807331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709.76623243710276</v>
      </c>
      <c r="C619" s="156">
        <v>0</v>
      </c>
      <c r="D619" s="156">
        <v>220.2928243144685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930.05905675157123</v>
      </c>
      <c r="J619" s="149"/>
      <c r="K619" s="169" t="s">
        <v>22</v>
      </c>
      <c r="L619" s="156">
        <v>709.76623243710276</v>
      </c>
      <c r="M619" s="156">
        <v>0</v>
      </c>
      <c r="N619" s="156">
        <v>220.2928243144685</v>
      </c>
      <c r="O619" s="156">
        <v>0</v>
      </c>
      <c r="P619" s="156">
        <v>411.42481068339549</v>
      </c>
      <c r="Q619" s="156">
        <v>0</v>
      </c>
      <c r="R619" s="157">
        <v>0</v>
      </c>
      <c r="S619" s="158">
        <f t="shared" si="222"/>
        <v>1341.4838674349667</v>
      </c>
      <c r="U619" s="278" t="s">
        <v>22</v>
      </c>
      <c r="V619" s="207">
        <v>709.76623243710276</v>
      </c>
      <c r="W619" s="207">
        <v>219.98047698840344</v>
      </c>
      <c r="X619" s="207">
        <v>0.31234732606507365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411.42481068339549</v>
      </c>
      <c r="AF619" s="210">
        <f t="shared" si="224"/>
        <v>1341.4838674349667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235.25002663804645</v>
      </c>
      <c r="C621" s="156">
        <v>0</v>
      </c>
      <c r="D621" s="156">
        <v>296.88567700974778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532.13570364779423</v>
      </c>
      <c r="J621" s="149"/>
      <c r="K621" s="171" t="s">
        <v>64</v>
      </c>
      <c r="L621" s="156">
        <v>235.25002663804645</v>
      </c>
      <c r="M621" s="156">
        <v>0</v>
      </c>
      <c r="N621" s="156">
        <v>296.88567700974778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532.13570364779423</v>
      </c>
      <c r="U621" s="279" t="s">
        <v>64</v>
      </c>
      <c r="V621" s="207">
        <v>235.25002663804645</v>
      </c>
      <c r="W621" s="207">
        <v>296.88567700974778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532.13570364779423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235.25002663804645</v>
      </c>
      <c r="C622" s="173">
        <v>0</v>
      </c>
      <c r="D622" s="173">
        <v>296.88567700974778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532.13570364779423</v>
      </c>
      <c r="J622" s="149"/>
      <c r="K622" s="176" t="s">
        <v>23</v>
      </c>
      <c r="L622" s="177">
        <v>235.25002663804645</v>
      </c>
      <c r="M622" s="177">
        <v>0</v>
      </c>
      <c r="N622" s="177">
        <v>296.88567700974778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532.13570364779423</v>
      </c>
      <c r="U622" s="280" t="s">
        <v>134</v>
      </c>
      <c r="V622" s="212">
        <v>235.25002663804645</v>
      </c>
      <c r="W622" s="212">
        <v>296.88567700974778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532.13570364779423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11440.947089970077</v>
      </c>
      <c r="C626" s="195">
        <f t="shared" ref="C626:I626" si="226">SUM(C605:C621)</f>
        <v>0</v>
      </c>
      <c r="D626" s="195">
        <f t="shared" si="226"/>
        <v>2877.6753307720192</v>
      </c>
      <c r="E626" s="195">
        <f t="shared" si="226"/>
        <v>1636.312866223936</v>
      </c>
      <c r="F626" s="195">
        <f t="shared" si="226"/>
        <v>0</v>
      </c>
      <c r="G626" s="195">
        <f t="shared" si="226"/>
        <v>673.88776695385957</v>
      </c>
      <c r="H626" s="197">
        <f t="shared" si="226"/>
        <v>0</v>
      </c>
      <c r="I626" s="154">
        <f t="shared" si="226"/>
        <v>16628.823053919892</v>
      </c>
      <c r="J626" s="149"/>
      <c r="K626" s="196" t="s">
        <v>26</v>
      </c>
      <c r="L626" s="195">
        <f>SUM(L605:L621)</f>
        <v>11440.947089970077</v>
      </c>
      <c r="M626" s="195">
        <f t="shared" ref="M626:S626" si="227">SUM(M605:M621)</f>
        <v>0</v>
      </c>
      <c r="N626" s="195">
        <f t="shared" si="227"/>
        <v>2877.6753307720192</v>
      </c>
      <c r="O626" s="195">
        <f t="shared" si="227"/>
        <v>1636.312866223936</v>
      </c>
      <c r="P626" s="195">
        <f t="shared" si="227"/>
        <v>7581.9739785641223</v>
      </c>
      <c r="Q626" s="195">
        <f t="shared" si="227"/>
        <v>673.88776695385957</v>
      </c>
      <c r="R626" s="197">
        <f t="shared" si="227"/>
        <v>0</v>
      </c>
      <c r="S626" s="198">
        <f t="shared" si="227"/>
        <v>24210.79703248401</v>
      </c>
      <c r="U626" s="224" t="s">
        <v>63</v>
      </c>
      <c r="V626" s="225">
        <f>SUM(V605:V621)</f>
        <v>11440.947089970077</v>
      </c>
      <c r="W626" s="225">
        <f t="shared" ref="W626:AE626" si="228">SUM(W605:W621)</f>
        <v>2454.8714856116999</v>
      </c>
      <c r="X626" s="225">
        <f t="shared" si="228"/>
        <v>422.80384516031921</v>
      </c>
      <c r="Y626" s="225">
        <f t="shared" si="228"/>
        <v>456.62560443593293</v>
      </c>
      <c r="Z626" s="225">
        <f t="shared" si="228"/>
        <v>526.45136143642424</v>
      </c>
      <c r="AA626" s="225">
        <f t="shared" si="228"/>
        <v>144.23996629642173</v>
      </c>
      <c r="AB626" s="225">
        <f t="shared" si="228"/>
        <v>387.71732842823542</v>
      </c>
      <c r="AC626" s="225">
        <f t="shared" si="228"/>
        <v>286.17043852562415</v>
      </c>
      <c r="AD626" s="225">
        <f t="shared" si="228"/>
        <v>508.99593405515725</v>
      </c>
      <c r="AE626" s="225">
        <f t="shared" si="228"/>
        <v>7581.9739785641223</v>
      </c>
      <c r="AF626" s="250">
        <f>SUM(AF605:AF621)</f>
        <v>24210.79703248401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0.68801905299444011</v>
      </c>
      <c r="C627" s="78">
        <f t="shared" ref="C627:H627" si="229">IF($I626=0,"-",C626/$I626)</f>
        <v>0</v>
      </c>
      <c r="D627" s="78">
        <f t="shared" si="229"/>
        <v>0.17305345792910271</v>
      </c>
      <c r="E627" s="78">
        <f t="shared" si="229"/>
        <v>9.8402205671327417E-2</v>
      </c>
      <c r="F627" s="78">
        <f t="shared" si="229"/>
        <v>0</v>
      </c>
      <c r="G627" s="78">
        <f t="shared" si="229"/>
        <v>4.0525283405129793E-2</v>
      </c>
      <c r="H627" s="79">
        <f t="shared" si="229"/>
        <v>0</v>
      </c>
      <c r="I627" s="80">
        <f>SUM(B627:H627)</f>
        <v>1</v>
      </c>
      <c r="K627" s="55" t="s">
        <v>91</v>
      </c>
      <c r="L627" s="96">
        <f t="shared" ref="L627:R627" si="230">IF($S626=0,"-",L626/$S626)</f>
        <v>0.47255557405316223</v>
      </c>
      <c r="M627" s="96">
        <f t="shared" si="230"/>
        <v>0</v>
      </c>
      <c r="N627" s="96">
        <f t="shared" si="230"/>
        <v>0.11885917373604002</v>
      </c>
      <c r="O627" s="96">
        <f t="shared" si="230"/>
        <v>6.7586080046372246E-2</v>
      </c>
      <c r="P627" s="96">
        <f t="shared" si="230"/>
        <v>0.31316498867803766</v>
      </c>
      <c r="Q627" s="96">
        <f t="shared" si="230"/>
        <v>2.7834183486388064E-2</v>
      </c>
      <c r="R627" s="97">
        <f t="shared" si="230"/>
        <v>0</v>
      </c>
      <c r="S627" s="98">
        <f>SUM(L627:R627)</f>
        <v>1.0000000000000002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2.3028322437410663E-3</v>
      </c>
      <c r="C631" s="152">
        <v>0</v>
      </c>
      <c r="D631" s="152">
        <v>3.4569925486812943E-3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5.7598247924223606E-3</v>
      </c>
      <c r="J631" s="149"/>
      <c r="K631" s="203" t="s">
        <v>7</v>
      </c>
      <c r="L631" s="152">
        <v>2.3028322437410663E-3</v>
      </c>
      <c r="M631" s="152">
        <v>0</v>
      </c>
      <c r="N631" s="152">
        <v>3.4569925486812943E-3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5.7598247924223606E-3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2.1036634608654601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2.1036634608654601</v>
      </c>
      <c r="J632" s="149"/>
      <c r="K632" s="163" t="s">
        <v>8</v>
      </c>
      <c r="L632" s="164">
        <v>2.1036634608654601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2.1036634608654601</v>
      </c>
    </row>
    <row r="633" spans="1:85" ht="15">
      <c r="A633" s="167" t="s">
        <v>10</v>
      </c>
      <c r="B633" s="156">
        <v>3.5467877976841623E-2</v>
      </c>
      <c r="C633" s="156">
        <v>0</v>
      </c>
      <c r="D633" s="156">
        <v>1.1361941194462558E-4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3.558149738878625E-2</v>
      </c>
      <c r="J633" s="149"/>
      <c r="K633" s="169" t="s">
        <v>10</v>
      </c>
      <c r="L633" s="156">
        <v>3.5467877976841623E-2</v>
      </c>
      <c r="M633" s="156">
        <v>0</v>
      </c>
      <c r="N633" s="156">
        <v>1.1361941194462558E-4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3.558149738878625E-2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33.832926729819484</v>
      </c>
      <c r="C635" s="156">
        <v>0.1462280298988288</v>
      </c>
      <c r="D635" s="156">
        <v>2.7262480949801473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36.705402854698463</v>
      </c>
      <c r="J635" s="149"/>
      <c r="K635" s="169" t="s">
        <v>16</v>
      </c>
      <c r="L635" s="156">
        <v>33.832926729819484</v>
      </c>
      <c r="M635" s="156">
        <v>0.1462280298988288</v>
      </c>
      <c r="N635" s="156">
        <v>2.7262480949801473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36.705402854698463</v>
      </c>
    </row>
    <row r="636" spans="1:85" ht="15">
      <c r="A636" s="159" t="s">
        <v>15</v>
      </c>
      <c r="B636" s="160">
        <v>3.353158375655557</v>
      </c>
      <c r="C636" s="160">
        <v>7.5673428988364266E-2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3.428831804643921</v>
      </c>
      <c r="J636" s="149"/>
      <c r="K636" s="163" t="s">
        <v>15</v>
      </c>
      <c r="L636" s="164">
        <v>3.353158375655557</v>
      </c>
      <c r="M636" s="164">
        <v>7.5673428988364266E-2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3.428831804643921</v>
      </c>
    </row>
    <row r="637" spans="1:85" ht="15">
      <c r="A637" s="167" t="s">
        <v>58</v>
      </c>
      <c r="B637" s="156">
        <v>0</v>
      </c>
      <c r="C637" s="156">
        <v>0.23771884530680443</v>
      </c>
      <c r="D637" s="156">
        <v>0</v>
      </c>
      <c r="E637" s="156">
        <v>11.537841223170117</v>
      </c>
      <c r="F637" s="156">
        <v>455.66142106281666</v>
      </c>
      <c r="G637" s="156">
        <v>0</v>
      </c>
      <c r="H637" s="168">
        <v>0</v>
      </c>
      <c r="I637" s="154">
        <f t="shared" si="231"/>
        <v>467.43698113129358</v>
      </c>
      <c r="J637" s="149"/>
      <c r="K637" s="169" t="s">
        <v>58</v>
      </c>
      <c r="L637" s="156">
        <v>0</v>
      </c>
      <c r="M637" s="156">
        <v>0.23771884530680443</v>
      </c>
      <c r="N637" s="156">
        <v>0</v>
      </c>
      <c r="O637" s="156">
        <v>11.537841223170117</v>
      </c>
      <c r="P637" s="156">
        <v>455.66142106281666</v>
      </c>
      <c r="Q637" s="156">
        <v>0</v>
      </c>
      <c r="R637" s="157">
        <v>0</v>
      </c>
      <c r="S637" s="158">
        <f t="shared" si="232"/>
        <v>467.43698113129358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15.79496648198527</v>
      </c>
      <c r="F638" s="160">
        <v>0</v>
      </c>
      <c r="G638" s="160">
        <v>0</v>
      </c>
      <c r="H638" s="161">
        <v>0</v>
      </c>
      <c r="I638" s="162">
        <f t="shared" si="231"/>
        <v>15.79496648198527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15.79496648198527</v>
      </c>
      <c r="P638" s="164">
        <v>0</v>
      </c>
      <c r="Q638" s="164">
        <v>0</v>
      </c>
      <c r="R638" s="165">
        <v>0</v>
      </c>
      <c r="S638" s="166">
        <f t="shared" si="232"/>
        <v>15.79496648198527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3.6640784625858038</v>
      </c>
      <c r="C640" s="160">
        <v>0</v>
      </c>
      <c r="D640" s="160">
        <v>1.7738653174037878E-2</v>
      </c>
      <c r="E640" s="160">
        <v>0.10793461765486238</v>
      </c>
      <c r="F640" s="160">
        <v>0</v>
      </c>
      <c r="G640" s="160">
        <v>0</v>
      </c>
      <c r="H640" s="161">
        <v>0</v>
      </c>
      <c r="I640" s="162">
        <f t="shared" si="231"/>
        <v>3.7897517334147044</v>
      </c>
      <c r="J640" s="149"/>
      <c r="K640" s="163" t="s">
        <v>17</v>
      </c>
      <c r="L640" s="164">
        <v>3.6640784625858038</v>
      </c>
      <c r="M640" s="164">
        <v>0</v>
      </c>
      <c r="N640" s="164">
        <v>1.7738653174037878E-2</v>
      </c>
      <c r="O640" s="164">
        <v>0.10793461765486238</v>
      </c>
      <c r="P640" s="164">
        <v>0</v>
      </c>
      <c r="Q640" s="164">
        <v>0</v>
      </c>
      <c r="R640" s="165">
        <v>0</v>
      </c>
      <c r="S640" s="166">
        <f t="shared" si="232"/>
        <v>3.7897517334147044</v>
      </c>
    </row>
    <row r="641" spans="1:70" ht="15">
      <c r="A641" s="167" t="s">
        <v>139</v>
      </c>
      <c r="B641" s="156">
        <v>16.370586758654714</v>
      </c>
      <c r="C641" s="156">
        <v>0</v>
      </c>
      <c r="D641" s="156">
        <v>4.2310818872353373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20.601668645890051</v>
      </c>
      <c r="J641" s="149"/>
      <c r="K641" s="169" t="s">
        <v>139</v>
      </c>
      <c r="L641" s="156">
        <v>16.370586758654714</v>
      </c>
      <c r="M641" s="156">
        <v>0</v>
      </c>
      <c r="N641" s="156">
        <v>4.2310818872353373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20.601668645890051</v>
      </c>
    </row>
    <row r="642" spans="1:70" ht="15">
      <c r="A642" s="159" t="s">
        <v>25</v>
      </c>
      <c r="B642" s="160">
        <v>74.757490524628409</v>
      </c>
      <c r="C642" s="160">
        <v>9.7134161826006191E-2</v>
      </c>
      <c r="D642" s="160">
        <v>1.5463064522407906</v>
      </c>
      <c r="E642" s="160">
        <v>124.2235407062512</v>
      </c>
      <c r="F642" s="160">
        <v>0</v>
      </c>
      <c r="G642" s="160">
        <v>41.890693879532122</v>
      </c>
      <c r="H642" s="161">
        <v>0.58772606550169848</v>
      </c>
      <c r="I642" s="162">
        <f t="shared" si="231"/>
        <v>243.10289178998025</v>
      </c>
      <c r="J642" s="149"/>
      <c r="K642" s="163" t="s">
        <v>25</v>
      </c>
      <c r="L642" s="164">
        <v>74.757490524628409</v>
      </c>
      <c r="M642" s="164">
        <v>9.7134161826006191E-2</v>
      </c>
      <c r="N642" s="164">
        <v>1.5463064522407906</v>
      </c>
      <c r="O642" s="164">
        <v>124.2235407062512</v>
      </c>
      <c r="P642" s="164">
        <v>0</v>
      </c>
      <c r="Q642" s="164">
        <v>41.890693879532122</v>
      </c>
      <c r="R642" s="165">
        <v>0.58772606550169848</v>
      </c>
      <c r="S642" s="166">
        <f t="shared" si="232"/>
        <v>243.10289178998025</v>
      </c>
    </row>
    <row r="643" spans="1:70" ht="15">
      <c r="A643" s="167" t="s">
        <v>24</v>
      </c>
      <c r="B643" s="156">
        <v>33.898141696521677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33.898141696521677</v>
      </c>
      <c r="J643" s="149"/>
      <c r="K643" s="169" t="s">
        <v>24</v>
      </c>
      <c r="L643" s="156">
        <v>33.898141696521677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33.898141696521677</v>
      </c>
    </row>
    <row r="644" spans="1:70" ht="15">
      <c r="A644" s="159" t="s">
        <v>60</v>
      </c>
      <c r="B644" s="160">
        <v>118.03889197487806</v>
      </c>
      <c r="C644" s="160">
        <v>5.3467611858485613</v>
      </c>
      <c r="D644" s="160">
        <v>67.21224182147769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190.59789498220431</v>
      </c>
      <c r="J644" s="149"/>
      <c r="K644" s="163" t="s">
        <v>60</v>
      </c>
      <c r="L644" s="164">
        <v>118.03889197487806</v>
      </c>
      <c r="M644" s="164">
        <v>5.3467611858485613</v>
      </c>
      <c r="N644" s="164">
        <v>67.21224182147769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190.59789498220431</v>
      </c>
    </row>
    <row r="645" spans="1:70" ht="15">
      <c r="A645" s="167" t="s">
        <v>22</v>
      </c>
      <c r="B645" s="156">
        <v>146.71355167734674</v>
      </c>
      <c r="C645" s="156">
        <v>0</v>
      </c>
      <c r="D645" s="156">
        <v>0</v>
      </c>
      <c r="E645" s="156">
        <v>0.9222285517466835</v>
      </c>
      <c r="F645" s="156">
        <v>38.209932047209094</v>
      </c>
      <c r="G645" s="156">
        <v>0</v>
      </c>
      <c r="H645" s="168">
        <v>0</v>
      </c>
      <c r="I645" s="154">
        <f t="shared" si="231"/>
        <v>185.84571227630252</v>
      </c>
      <c r="J645" s="149"/>
      <c r="K645" s="169" t="s">
        <v>22</v>
      </c>
      <c r="L645" s="156">
        <v>146.71355167734674</v>
      </c>
      <c r="M645" s="156">
        <v>0</v>
      </c>
      <c r="N645" s="156">
        <v>0</v>
      </c>
      <c r="O645" s="156">
        <v>0.9222285517466835</v>
      </c>
      <c r="P645" s="156">
        <v>38.209932047209094</v>
      </c>
      <c r="Q645" s="156">
        <v>0</v>
      </c>
      <c r="R645" s="157">
        <v>0</v>
      </c>
      <c r="S645" s="158">
        <f t="shared" si="232"/>
        <v>185.84571227630252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7.1853155959282295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7.1853155959282295</v>
      </c>
      <c r="J647" s="149"/>
      <c r="K647" s="171" t="s">
        <v>64</v>
      </c>
      <c r="L647" s="156">
        <v>7.1853155959282295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7.1853155959282295</v>
      </c>
    </row>
    <row r="648" spans="1:70">
      <c r="A648" s="172" t="s">
        <v>23</v>
      </c>
      <c r="B648" s="173">
        <v>7.1853155959282295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7.1853155959282295</v>
      </c>
      <c r="J648" s="149"/>
      <c r="K648" s="176" t="s">
        <v>23</v>
      </c>
      <c r="L648" s="177">
        <v>7.1853155959282295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7.1853155959282295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439.95557596710466</v>
      </c>
      <c r="C652" s="195">
        <f t="shared" ref="C652:I652" si="233">SUM(C631:C647)</f>
        <v>5.903515651868565</v>
      </c>
      <c r="D652" s="195">
        <f t="shared" si="233"/>
        <v>75.737187521068634</v>
      </c>
      <c r="E652" s="195">
        <f t="shared" si="233"/>
        <v>152.58651158080812</v>
      </c>
      <c r="F652" s="195">
        <f t="shared" si="233"/>
        <v>493.87135311002578</v>
      </c>
      <c r="G652" s="195">
        <f t="shared" si="233"/>
        <v>41.890693879532122</v>
      </c>
      <c r="H652" s="197">
        <f t="shared" si="233"/>
        <v>0.58772606550169848</v>
      </c>
      <c r="I652" s="154">
        <f t="shared" si="233"/>
        <v>1210.5325637759095</v>
      </c>
      <c r="J652" s="149"/>
      <c r="K652" s="196" t="s">
        <v>26</v>
      </c>
      <c r="L652" s="195">
        <f>SUM(L631:L647)</f>
        <v>439.95557596710466</v>
      </c>
      <c r="M652" s="195">
        <f t="shared" ref="M652:S652" si="234">SUM(M631:M647)</f>
        <v>5.903515651868565</v>
      </c>
      <c r="N652" s="195">
        <f t="shared" si="234"/>
        <v>75.737187521068634</v>
      </c>
      <c r="O652" s="195">
        <f t="shared" si="234"/>
        <v>152.58651158080812</v>
      </c>
      <c r="P652" s="195">
        <f t="shared" si="234"/>
        <v>493.87135311002578</v>
      </c>
      <c r="Q652" s="195">
        <f t="shared" si="234"/>
        <v>41.890693879532122</v>
      </c>
      <c r="R652" s="197">
        <f t="shared" si="234"/>
        <v>0.58772606550169848</v>
      </c>
      <c r="S652" s="198">
        <f t="shared" si="234"/>
        <v>1210.5325637759095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0.36343968690506706</v>
      </c>
      <c r="C653" s="78">
        <f t="shared" ref="C653:H653" si="235">IF($I652=0,"-",C652/$I652)</f>
        <v>4.8767921066528268E-3</v>
      </c>
      <c r="D653" s="78">
        <f t="shared" si="235"/>
        <v>6.2565179812121854E-2</v>
      </c>
      <c r="E653" s="78">
        <f t="shared" si="235"/>
        <v>0.1260490763708646</v>
      </c>
      <c r="F653" s="78">
        <f t="shared" si="235"/>
        <v>0.40797857727142472</v>
      </c>
      <c r="G653" s="78">
        <f t="shared" si="235"/>
        <v>3.4605177203053596E-2</v>
      </c>
      <c r="H653" s="79">
        <f t="shared" si="235"/>
        <v>4.8551033081543503E-4</v>
      </c>
      <c r="I653" s="80">
        <f>SUM(B653:H653)</f>
        <v>1</v>
      </c>
      <c r="K653" s="55" t="s">
        <v>91</v>
      </c>
      <c r="L653" s="96">
        <f t="shared" ref="L653:R653" si="236">IF($S652=0,"-",L652/$S652)</f>
        <v>0.36343968690506706</v>
      </c>
      <c r="M653" s="96">
        <f t="shared" si="236"/>
        <v>4.8767921066528268E-3</v>
      </c>
      <c r="N653" s="96">
        <f t="shared" si="236"/>
        <v>6.2565179812121854E-2</v>
      </c>
      <c r="O653" s="96">
        <f t="shared" si="236"/>
        <v>0.1260490763708646</v>
      </c>
      <c r="P653" s="96">
        <f t="shared" si="236"/>
        <v>0.40797857727142472</v>
      </c>
      <c r="Q653" s="96">
        <f t="shared" si="236"/>
        <v>3.4605177203053596E-2</v>
      </c>
      <c r="R653" s="97">
        <f t="shared" si="236"/>
        <v>4.8551033081543503E-4</v>
      </c>
      <c r="S653" s="98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140</v>
      </c>
      <c r="B1" s="340"/>
      <c r="C1" s="340"/>
      <c r="D1" s="340"/>
      <c r="E1" s="340"/>
      <c r="F1" s="340"/>
      <c r="G1" s="340"/>
      <c r="H1" s="340"/>
      <c r="I1" s="341"/>
      <c r="K1" s="348" t="s">
        <v>141</v>
      </c>
      <c r="L1" s="349"/>
      <c r="M1" s="349"/>
      <c r="N1" s="349"/>
      <c r="O1" s="349"/>
      <c r="P1" s="349"/>
      <c r="Q1" s="349"/>
      <c r="R1" s="349"/>
      <c r="S1" s="350"/>
      <c r="U1" s="357" t="s">
        <v>142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1.8178818871951326</v>
      </c>
      <c r="C7" s="57">
        <f t="shared" ref="C7:E7" si="0">C33+C85</f>
        <v>0</v>
      </c>
      <c r="D7" s="57">
        <f t="shared" si="0"/>
        <v>0.17758982804866716</v>
      </c>
      <c r="E7" s="57">
        <f t="shared" si="0"/>
        <v>0</v>
      </c>
      <c r="F7" s="152">
        <f>F59+F85</f>
        <v>5.5747814268953623E-2</v>
      </c>
      <c r="G7" s="57">
        <f t="shared" ref="G7:H22" si="1">G33+G85</f>
        <v>0</v>
      </c>
      <c r="H7" s="57">
        <f t="shared" si="1"/>
        <v>0</v>
      </c>
      <c r="I7" s="154">
        <f>SUM(B7:H7)</f>
        <v>2.0512195295127533</v>
      </c>
      <c r="J7" s="149"/>
      <c r="K7" s="155" t="s">
        <v>7</v>
      </c>
      <c r="L7" s="57">
        <f>L33+L85</f>
        <v>1.8178818871951326</v>
      </c>
      <c r="M7" s="57">
        <f t="shared" ref="M7:O7" si="2">M33+M85</f>
        <v>0</v>
      </c>
      <c r="N7" s="57">
        <f t="shared" si="2"/>
        <v>0.17758982804866716</v>
      </c>
      <c r="O7" s="57">
        <f t="shared" si="2"/>
        <v>0</v>
      </c>
      <c r="P7" s="63">
        <f>P59+P85+P33</f>
        <v>5.5747814268953623E-2</v>
      </c>
      <c r="Q7" s="57">
        <f t="shared" ref="Q7:R22" si="3">Q33+Q85</f>
        <v>0</v>
      </c>
      <c r="R7" s="57">
        <f t="shared" si="3"/>
        <v>0</v>
      </c>
      <c r="S7" s="158">
        <f>SUM(L7:R7)</f>
        <v>2.0512195295127533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3" si="4">B34+B86</f>
        <v>51.554967747009186</v>
      </c>
      <c r="C8" s="60">
        <f t="shared" si="4"/>
        <v>0</v>
      </c>
      <c r="D8" s="60">
        <f t="shared" si="4"/>
        <v>203.73372189002473</v>
      </c>
      <c r="E8" s="60">
        <f t="shared" si="4"/>
        <v>0</v>
      </c>
      <c r="F8" s="160">
        <f t="shared" ref="F8:F27" si="5">F60+F86</f>
        <v>0</v>
      </c>
      <c r="G8" s="60">
        <f t="shared" si="1"/>
        <v>0</v>
      </c>
      <c r="H8" s="60">
        <f t="shared" si="1"/>
        <v>0</v>
      </c>
      <c r="I8" s="162">
        <f t="shared" ref="I8:I27" si="6">SUM(B8:H8)</f>
        <v>255.28868963703391</v>
      </c>
      <c r="J8" s="149"/>
      <c r="K8" s="163" t="s">
        <v>8</v>
      </c>
      <c r="L8" s="85">
        <f t="shared" ref="L8:O23" si="7">L34+L86</f>
        <v>51.554967747009186</v>
      </c>
      <c r="M8" s="85">
        <f t="shared" si="7"/>
        <v>0</v>
      </c>
      <c r="N8" s="85">
        <f t="shared" si="7"/>
        <v>203.73372189002473</v>
      </c>
      <c r="O8" s="85">
        <f t="shared" si="7"/>
        <v>0</v>
      </c>
      <c r="P8" s="85">
        <f t="shared" ref="P8:P27" si="8">P60+P86+P34</f>
        <v>0</v>
      </c>
      <c r="Q8" s="85">
        <f t="shared" si="3"/>
        <v>0</v>
      </c>
      <c r="R8" s="85">
        <f t="shared" si="3"/>
        <v>0</v>
      </c>
      <c r="S8" s="166">
        <f t="shared" ref="S8:S27" si="9">SUM(L8:R8)</f>
        <v>255.28868963703391</v>
      </c>
      <c r="T8" s="149" t="str">
        <f t="shared" ref="T8:T24" si="10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1.8682578469630089</v>
      </c>
      <c r="C9" s="63">
        <f t="shared" si="4"/>
        <v>0</v>
      </c>
      <c r="D9" s="63">
        <f t="shared" si="4"/>
        <v>0.26860043264918271</v>
      </c>
      <c r="E9" s="63">
        <f t="shared" si="4"/>
        <v>0</v>
      </c>
      <c r="F9" s="156">
        <f t="shared" si="5"/>
        <v>0</v>
      </c>
      <c r="G9" s="63">
        <f t="shared" si="1"/>
        <v>0</v>
      </c>
      <c r="H9" s="63">
        <f t="shared" si="1"/>
        <v>0</v>
      </c>
      <c r="I9" s="154">
        <f t="shared" si="6"/>
        <v>2.1368582796121918</v>
      </c>
      <c r="J9" s="149"/>
      <c r="K9" s="155" t="s">
        <v>10</v>
      </c>
      <c r="L9" s="63">
        <f t="shared" si="7"/>
        <v>1.8682578469630089</v>
      </c>
      <c r="M9" s="63">
        <f t="shared" si="7"/>
        <v>0</v>
      </c>
      <c r="N9" s="63">
        <f t="shared" si="7"/>
        <v>0.26860043264918271</v>
      </c>
      <c r="O9" s="63">
        <f t="shared" si="7"/>
        <v>0</v>
      </c>
      <c r="P9" s="63">
        <f t="shared" si="8"/>
        <v>0</v>
      </c>
      <c r="Q9" s="63">
        <f t="shared" si="3"/>
        <v>0</v>
      </c>
      <c r="R9" s="63">
        <f t="shared" si="3"/>
        <v>0</v>
      </c>
      <c r="S9" s="158">
        <f t="shared" si="9"/>
        <v>2.1368582796121918</v>
      </c>
      <c r="T9" s="149" t="str">
        <f t="shared" si="10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41.993545952325398</v>
      </c>
      <c r="E10" s="60">
        <f t="shared" si="4"/>
        <v>0</v>
      </c>
      <c r="F10" s="160">
        <f t="shared" si="5"/>
        <v>0</v>
      </c>
      <c r="G10" s="60">
        <f t="shared" si="1"/>
        <v>0</v>
      </c>
      <c r="H10" s="60">
        <f t="shared" si="1"/>
        <v>0</v>
      </c>
      <c r="I10" s="162">
        <f t="shared" si="6"/>
        <v>41.993545952325398</v>
      </c>
      <c r="J10" s="149"/>
      <c r="K10" s="163" t="s">
        <v>56</v>
      </c>
      <c r="L10" s="85">
        <f t="shared" si="7"/>
        <v>0</v>
      </c>
      <c r="M10" s="85">
        <f t="shared" si="7"/>
        <v>0</v>
      </c>
      <c r="N10" s="85">
        <f t="shared" si="7"/>
        <v>41.993545952325398</v>
      </c>
      <c r="O10" s="85">
        <f t="shared" si="7"/>
        <v>0</v>
      </c>
      <c r="P10" s="85">
        <f t="shared" si="8"/>
        <v>0</v>
      </c>
      <c r="Q10" s="85">
        <f t="shared" si="3"/>
        <v>0</v>
      </c>
      <c r="R10" s="85">
        <f t="shared" si="3"/>
        <v>0</v>
      </c>
      <c r="S10" s="166">
        <f t="shared" si="9"/>
        <v>41.993545952325398</v>
      </c>
      <c r="T10" s="149" t="str">
        <f t="shared" si="10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367.72421830158908</v>
      </c>
      <c r="C11" s="63">
        <f t="shared" si="4"/>
        <v>54.645707663158277</v>
      </c>
      <c r="D11" s="63">
        <f t="shared" si="4"/>
        <v>164.39586061832244</v>
      </c>
      <c r="E11" s="63">
        <f t="shared" si="4"/>
        <v>2.9560384750619271</v>
      </c>
      <c r="F11" s="156">
        <f t="shared" si="5"/>
        <v>0</v>
      </c>
      <c r="G11" s="63">
        <f t="shared" si="1"/>
        <v>0</v>
      </c>
      <c r="H11" s="63">
        <f t="shared" si="1"/>
        <v>0</v>
      </c>
      <c r="I11" s="154">
        <f t="shared" si="6"/>
        <v>589.7218250581318</v>
      </c>
      <c r="J11" s="149"/>
      <c r="K11" s="155" t="s">
        <v>16</v>
      </c>
      <c r="L11" s="63">
        <f t="shared" si="7"/>
        <v>367.72421830158908</v>
      </c>
      <c r="M11" s="63">
        <f t="shared" si="7"/>
        <v>54.645707663158277</v>
      </c>
      <c r="N11" s="63">
        <f t="shared" si="7"/>
        <v>164.39586061832244</v>
      </c>
      <c r="O11" s="63">
        <f t="shared" si="7"/>
        <v>2.9560384750619271</v>
      </c>
      <c r="P11" s="63">
        <f t="shared" si="8"/>
        <v>0</v>
      </c>
      <c r="Q11" s="63">
        <f t="shared" si="3"/>
        <v>0</v>
      </c>
      <c r="R11" s="63">
        <f t="shared" si="3"/>
        <v>0</v>
      </c>
      <c r="S11" s="158">
        <f t="shared" si="9"/>
        <v>589.7218250581318</v>
      </c>
      <c r="T11" s="149" t="str">
        <f t="shared" si="10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4254.1755560688043</v>
      </c>
      <c r="C12" s="60">
        <f t="shared" si="4"/>
        <v>14.147617464229505</v>
      </c>
      <c r="D12" s="60">
        <f t="shared" si="4"/>
        <v>468.61710600953853</v>
      </c>
      <c r="E12" s="60">
        <f t="shared" si="4"/>
        <v>0.21677363822436951</v>
      </c>
      <c r="F12" s="160">
        <f t="shared" si="5"/>
        <v>0</v>
      </c>
      <c r="G12" s="60">
        <f t="shared" si="1"/>
        <v>0</v>
      </c>
      <c r="H12" s="60">
        <f t="shared" si="1"/>
        <v>0</v>
      </c>
      <c r="I12" s="162">
        <f t="shared" si="6"/>
        <v>4737.1570531807965</v>
      </c>
      <c r="J12" s="149"/>
      <c r="K12" s="163" t="s">
        <v>15</v>
      </c>
      <c r="L12" s="85">
        <f t="shared" si="7"/>
        <v>4254.1755560688043</v>
      </c>
      <c r="M12" s="85">
        <f t="shared" si="7"/>
        <v>14.147617464229505</v>
      </c>
      <c r="N12" s="85">
        <f t="shared" si="7"/>
        <v>468.61710600953853</v>
      </c>
      <c r="O12" s="85">
        <f t="shared" si="7"/>
        <v>0.21677363822436951</v>
      </c>
      <c r="P12" s="85">
        <f t="shared" si="8"/>
        <v>0</v>
      </c>
      <c r="Q12" s="85">
        <f t="shared" si="3"/>
        <v>0</v>
      </c>
      <c r="R12" s="85">
        <f t="shared" si="3"/>
        <v>0</v>
      </c>
      <c r="S12" s="166">
        <f t="shared" si="9"/>
        <v>4737.1570531807965</v>
      </c>
      <c r="T12" s="149" t="str">
        <f t="shared" si="10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0.23728390134861094</v>
      </c>
      <c r="D13" s="63">
        <f t="shared" si="4"/>
        <v>2.8997655144511718</v>
      </c>
      <c r="E13" s="63">
        <f t="shared" si="4"/>
        <v>669.13324049740766</v>
      </c>
      <c r="F13" s="156">
        <f t="shared" si="5"/>
        <v>15718.51990751901</v>
      </c>
      <c r="G13" s="63">
        <f t="shared" si="1"/>
        <v>0</v>
      </c>
      <c r="H13" s="63">
        <f t="shared" si="1"/>
        <v>0</v>
      </c>
      <c r="I13" s="154">
        <f t="shared" si="6"/>
        <v>16390.790197432219</v>
      </c>
      <c r="J13" s="149"/>
      <c r="K13" s="169" t="s">
        <v>58</v>
      </c>
      <c r="L13" s="63">
        <f t="shared" si="7"/>
        <v>0</v>
      </c>
      <c r="M13" s="63">
        <f t="shared" si="7"/>
        <v>0.23728390134861094</v>
      </c>
      <c r="N13" s="63">
        <f t="shared" si="7"/>
        <v>2.8997655144511718</v>
      </c>
      <c r="O13" s="63">
        <f t="shared" si="7"/>
        <v>669.13324049740766</v>
      </c>
      <c r="P13" s="63">
        <f t="shared" si="8"/>
        <v>15718.519907519014</v>
      </c>
      <c r="Q13" s="63">
        <f t="shared" si="3"/>
        <v>0</v>
      </c>
      <c r="R13" s="63">
        <f t="shared" si="3"/>
        <v>0</v>
      </c>
      <c r="S13" s="158">
        <f t="shared" si="9"/>
        <v>16390.790197432223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2.1750089910253248E-2</v>
      </c>
      <c r="D14" s="60">
        <f t="shared" si="4"/>
        <v>2.8058158238185891E-2</v>
      </c>
      <c r="E14" s="60">
        <f t="shared" si="4"/>
        <v>21.684291062206807</v>
      </c>
      <c r="F14" s="160">
        <f t="shared" si="5"/>
        <v>3881.1501169579415</v>
      </c>
      <c r="G14" s="60">
        <f t="shared" si="1"/>
        <v>0</v>
      </c>
      <c r="H14" s="60">
        <f t="shared" si="1"/>
        <v>0</v>
      </c>
      <c r="I14" s="162">
        <f t="shared" si="6"/>
        <v>3902.8842162682968</v>
      </c>
      <c r="J14" s="149"/>
      <c r="K14" s="163" t="s">
        <v>12</v>
      </c>
      <c r="L14" s="85">
        <f t="shared" si="7"/>
        <v>0</v>
      </c>
      <c r="M14" s="85">
        <f t="shared" si="7"/>
        <v>2.1750089910253248E-2</v>
      </c>
      <c r="N14" s="85">
        <f t="shared" si="7"/>
        <v>2.8058158238185891E-2</v>
      </c>
      <c r="O14" s="85">
        <f t="shared" si="7"/>
        <v>21.684291062206807</v>
      </c>
      <c r="P14" s="85">
        <f t="shared" si="8"/>
        <v>3881.1501169579415</v>
      </c>
      <c r="Q14" s="85">
        <f t="shared" si="3"/>
        <v>0</v>
      </c>
      <c r="R14" s="85">
        <f t="shared" si="3"/>
        <v>0</v>
      </c>
      <c r="S14" s="166">
        <f t="shared" si="9"/>
        <v>3902.8842162682968</v>
      </c>
      <c r="T14" s="149" t="str">
        <f t="shared" si="10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7.661517870975372E-2</v>
      </c>
      <c r="E15" s="63">
        <f t="shared" si="4"/>
        <v>1.5819076018108922E-2</v>
      </c>
      <c r="F15" s="156">
        <f t="shared" si="5"/>
        <v>1835.8045042712149</v>
      </c>
      <c r="G15" s="63">
        <f t="shared" si="1"/>
        <v>0</v>
      </c>
      <c r="H15" s="63">
        <f t="shared" si="1"/>
        <v>0</v>
      </c>
      <c r="I15" s="154">
        <f t="shared" si="6"/>
        <v>1835.8969385259427</v>
      </c>
      <c r="J15" s="149"/>
      <c r="K15" s="169" t="s">
        <v>59</v>
      </c>
      <c r="L15" s="63">
        <f t="shared" si="7"/>
        <v>0</v>
      </c>
      <c r="M15" s="63">
        <f t="shared" si="7"/>
        <v>0</v>
      </c>
      <c r="N15" s="63">
        <f t="shared" si="7"/>
        <v>7.661517870975372E-2</v>
      </c>
      <c r="O15" s="63">
        <f t="shared" si="7"/>
        <v>1.5819076018108922E-2</v>
      </c>
      <c r="P15" s="63">
        <f t="shared" si="8"/>
        <v>1835.8045042712149</v>
      </c>
      <c r="Q15" s="63">
        <f t="shared" si="3"/>
        <v>0</v>
      </c>
      <c r="R15" s="63">
        <f t="shared" si="3"/>
        <v>0</v>
      </c>
      <c r="S15" s="158">
        <f t="shared" si="9"/>
        <v>1835.8969385259427</v>
      </c>
      <c r="T15" s="149" t="str">
        <f t="shared" si="10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85.003978371664516</v>
      </c>
      <c r="C16" s="60">
        <f t="shared" si="4"/>
        <v>1.9082075742785112</v>
      </c>
      <c r="D16" s="60">
        <f t="shared" si="4"/>
        <v>29.003337672360381</v>
      </c>
      <c r="E16" s="60">
        <f t="shared" si="4"/>
        <v>10.017051327735539</v>
      </c>
      <c r="F16" s="160">
        <f t="shared" si="5"/>
        <v>6.3082441984945383</v>
      </c>
      <c r="G16" s="60">
        <f t="shared" si="1"/>
        <v>0</v>
      </c>
      <c r="H16" s="60">
        <f t="shared" si="1"/>
        <v>0</v>
      </c>
      <c r="I16" s="162">
        <f t="shared" si="6"/>
        <v>132.2408191445335</v>
      </c>
      <c r="J16" s="149"/>
      <c r="K16" s="163" t="s">
        <v>17</v>
      </c>
      <c r="L16" s="85">
        <f t="shared" si="7"/>
        <v>85.003978371664516</v>
      </c>
      <c r="M16" s="85">
        <f t="shared" si="7"/>
        <v>1.9082075742785112</v>
      </c>
      <c r="N16" s="85">
        <f t="shared" si="7"/>
        <v>29.003337672360381</v>
      </c>
      <c r="O16" s="85">
        <f t="shared" si="7"/>
        <v>10.017051327735539</v>
      </c>
      <c r="P16" s="85">
        <f t="shared" si="8"/>
        <v>6.3082441984945383</v>
      </c>
      <c r="Q16" s="85">
        <f t="shared" si="3"/>
        <v>0</v>
      </c>
      <c r="R16" s="85">
        <f t="shared" si="3"/>
        <v>0</v>
      </c>
      <c r="S16" s="166">
        <f t="shared" si="9"/>
        <v>132.2408191445335</v>
      </c>
      <c r="T16" s="149" t="str">
        <f t="shared" si="10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3556.6207340475589</v>
      </c>
      <c r="C17" s="63">
        <f t="shared" si="4"/>
        <v>1698.7678523946659</v>
      </c>
      <c r="D17" s="63">
        <f t="shared" si="4"/>
        <v>1692.072735716891</v>
      </c>
      <c r="E17" s="63">
        <f t="shared" si="4"/>
        <v>26.63887245503533</v>
      </c>
      <c r="F17" s="156">
        <f t="shared" si="5"/>
        <v>79.406423270307812</v>
      </c>
      <c r="G17" s="63">
        <f t="shared" si="1"/>
        <v>0</v>
      </c>
      <c r="H17" s="63">
        <f t="shared" si="1"/>
        <v>0</v>
      </c>
      <c r="I17" s="154">
        <f t="shared" si="6"/>
        <v>7053.5066178844581</v>
      </c>
      <c r="J17" s="149"/>
      <c r="K17" s="169" t="s">
        <v>139</v>
      </c>
      <c r="L17" s="63">
        <f t="shared" si="7"/>
        <v>3556.6207340475589</v>
      </c>
      <c r="M17" s="63">
        <f t="shared" si="7"/>
        <v>1698.7678523946659</v>
      </c>
      <c r="N17" s="63">
        <f t="shared" si="7"/>
        <v>1692.072735716891</v>
      </c>
      <c r="O17" s="63">
        <f t="shared" si="7"/>
        <v>26.63887245503533</v>
      </c>
      <c r="P17" s="63">
        <f t="shared" si="8"/>
        <v>79.406423270307812</v>
      </c>
      <c r="Q17" s="63">
        <f t="shared" si="3"/>
        <v>0</v>
      </c>
      <c r="R17" s="63">
        <f t="shared" si="3"/>
        <v>0</v>
      </c>
      <c r="S17" s="158">
        <f t="shared" si="9"/>
        <v>7053.5066178844581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1844.9353920026106</v>
      </c>
      <c r="C18" s="60">
        <f t="shared" si="4"/>
        <v>11.253356831826281</v>
      </c>
      <c r="D18" s="60">
        <f t="shared" si="4"/>
        <v>2607.2648571245918</v>
      </c>
      <c r="E18" s="60">
        <f t="shared" si="4"/>
        <v>6028.5203019244282</v>
      </c>
      <c r="F18" s="160">
        <f t="shared" si="5"/>
        <v>929.12634281025271</v>
      </c>
      <c r="G18" s="60">
        <f t="shared" si="1"/>
        <v>1753.5173886839564</v>
      </c>
      <c r="H18" s="60">
        <f t="shared" si="1"/>
        <v>11.522774838141357</v>
      </c>
      <c r="I18" s="162">
        <f t="shared" si="6"/>
        <v>13186.140414215808</v>
      </c>
      <c r="J18" s="149"/>
      <c r="K18" s="163" t="s">
        <v>25</v>
      </c>
      <c r="L18" s="85">
        <f t="shared" si="7"/>
        <v>1844.9353920026106</v>
      </c>
      <c r="M18" s="85">
        <f t="shared" si="7"/>
        <v>11.253356831826281</v>
      </c>
      <c r="N18" s="85">
        <f t="shared" si="7"/>
        <v>2607.2648571245918</v>
      </c>
      <c r="O18" s="85">
        <f t="shared" si="7"/>
        <v>6028.5203019244282</v>
      </c>
      <c r="P18" s="85">
        <f t="shared" si="8"/>
        <v>929.12634281025271</v>
      </c>
      <c r="Q18" s="85">
        <f t="shared" si="3"/>
        <v>1753.5173886839564</v>
      </c>
      <c r="R18" s="85">
        <f t="shared" si="3"/>
        <v>11.522774838141357</v>
      </c>
      <c r="S18" s="166">
        <f t="shared" si="9"/>
        <v>13186.140414215808</v>
      </c>
      <c r="T18" s="149" t="str">
        <f t="shared" si="10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3975.4753094300745</v>
      </c>
      <c r="C19" s="63">
        <f t="shared" si="4"/>
        <v>10.049705598204456</v>
      </c>
      <c r="D19" s="63">
        <f t="shared" si="4"/>
        <v>560.6289993106252</v>
      </c>
      <c r="E19" s="63">
        <f t="shared" si="4"/>
        <v>0</v>
      </c>
      <c r="F19" s="156">
        <f t="shared" si="5"/>
        <v>0</v>
      </c>
      <c r="G19" s="63">
        <f t="shared" si="1"/>
        <v>0</v>
      </c>
      <c r="H19" s="63">
        <f t="shared" si="1"/>
        <v>0</v>
      </c>
      <c r="I19" s="154">
        <f t="shared" si="6"/>
        <v>4546.1540143389047</v>
      </c>
      <c r="J19" s="149"/>
      <c r="K19" s="169" t="s">
        <v>24</v>
      </c>
      <c r="L19" s="63">
        <f t="shared" si="7"/>
        <v>3975.4753094300745</v>
      </c>
      <c r="M19" s="63">
        <f t="shared" si="7"/>
        <v>10.049705598204456</v>
      </c>
      <c r="N19" s="63">
        <f t="shared" si="7"/>
        <v>560.6289993106252</v>
      </c>
      <c r="O19" s="63">
        <f t="shared" si="7"/>
        <v>0</v>
      </c>
      <c r="P19" s="63">
        <f t="shared" si="8"/>
        <v>0</v>
      </c>
      <c r="Q19" s="63">
        <f t="shared" si="3"/>
        <v>0</v>
      </c>
      <c r="R19" s="63">
        <f t="shared" si="3"/>
        <v>0</v>
      </c>
      <c r="S19" s="158">
        <f t="shared" si="9"/>
        <v>4546.1540143389047</v>
      </c>
      <c r="T19" s="149" t="str">
        <f t="shared" si="10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3480.1509331379266</v>
      </c>
      <c r="C20" s="60">
        <f t="shared" si="4"/>
        <v>6.4193758518146646</v>
      </c>
      <c r="D20" s="60">
        <f t="shared" si="4"/>
        <v>380.27817510347757</v>
      </c>
      <c r="E20" s="60">
        <f t="shared" si="4"/>
        <v>0</v>
      </c>
      <c r="F20" s="160">
        <f t="shared" si="5"/>
        <v>0</v>
      </c>
      <c r="G20" s="60">
        <f t="shared" si="1"/>
        <v>0</v>
      </c>
      <c r="H20" s="60">
        <f t="shared" si="1"/>
        <v>0</v>
      </c>
      <c r="I20" s="162">
        <f t="shared" si="6"/>
        <v>3866.8484840932188</v>
      </c>
      <c r="J20" s="149"/>
      <c r="K20" s="163" t="s">
        <v>60</v>
      </c>
      <c r="L20" s="85">
        <f t="shared" si="7"/>
        <v>3480.1509331379266</v>
      </c>
      <c r="M20" s="85">
        <f t="shared" si="7"/>
        <v>6.4193758518146646</v>
      </c>
      <c r="N20" s="85">
        <f t="shared" si="7"/>
        <v>380.27817510347757</v>
      </c>
      <c r="O20" s="85">
        <f t="shared" si="7"/>
        <v>0</v>
      </c>
      <c r="P20" s="85">
        <f t="shared" si="8"/>
        <v>0</v>
      </c>
      <c r="Q20" s="85">
        <f t="shared" si="3"/>
        <v>0</v>
      </c>
      <c r="R20" s="85">
        <f t="shared" si="3"/>
        <v>0</v>
      </c>
      <c r="S20" s="166">
        <f t="shared" si="9"/>
        <v>3866.8484840932188</v>
      </c>
      <c r="T20" s="149" t="str">
        <f t="shared" si="10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1232.8815693820306</v>
      </c>
      <c r="C21" s="63">
        <f t="shared" si="4"/>
        <v>5566.9192653871542</v>
      </c>
      <c r="D21" s="63">
        <f t="shared" si="4"/>
        <v>1642.7984731689448</v>
      </c>
      <c r="E21" s="63">
        <f t="shared" si="4"/>
        <v>0.93216428232582926</v>
      </c>
      <c r="F21" s="156">
        <f t="shared" si="5"/>
        <v>1387.1799106761223</v>
      </c>
      <c r="G21" s="63">
        <f t="shared" si="1"/>
        <v>0</v>
      </c>
      <c r="H21" s="63">
        <f t="shared" si="1"/>
        <v>0</v>
      </c>
      <c r="I21" s="154">
        <f t="shared" si="6"/>
        <v>9830.7113828965776</v>
      </c>
      <c r="J21" s="149"/>
      <c r="K21" s="169" t="s">
        <v>22</v>
      </c>
      <c r="L21" s="63">
        <f t="shared" si="7"/>
        <v>1232.8815693820306</v>
      </c>
      <c r="M21" s="63">
        <f t="shared" si="7"/>
        <v>5566.9192653871542</v>
      </c>
      <c r="N21" s="63">
        <f t="shared" si="7"/>
        <v>1642.7984731689448</v>
      </c>
      <c r="O21" s="63">
        <f t="shared" si="7"/>
        <v>0.93216428232582926</v>
      </c>
      <c r="P21" s="63">
        <f t="shared" si="8"/>
        <v>1387.1799106761225</v>
      </c>
      <c r="Q21" s="63">
        <f t="shared" si="3"/>
        <v>0</v>
      </c>
      <c r="R21" s="63">
        <f t="shared" si="3"/>
        <v>0</v>
      </c>
      <c r="S21" s="158">
        <f t="shared" si="9"/>
        <v>9830.7113828965776</v>
      </c>
      <c r="T21" s="149" t="str">
        <f t="shared" si="10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8.0065089863302621</v>
      </c>
      <c r="C22" s="60">
        <f t="shared" si="4"/>
        <v>54.05953805592091</v>
      </c>
      <c r="D22" s="60">
        <f t="shared" si="4"/>
        <v>679.72426917288908</v>
      </c>
      <c r="E22" s="60">
        <f t="shared" si="4"/>
        <v>0</v>
      </c>
      <c r="F22" s="160">
        <f t="shared" si="5"/>
        <v>0</v>
      </c>
      <c r="G22" s="60">
        <f t="shared" si="1"/>
        <v>0</v>
      </c>
      <c r="H22" s="60">
        <f t="shared" si="1"/>
        <v>0</v>
      </c>
      <c r="I22" s="162">
        <f t="shared" si="6"/>
        <v>741.79031621514025</v>
      </c>
      <c r="J22" s="149"/>
      <c r="K22" s="163" t="s">
        <v>21</v>
      </c>
      <c r="L22" s="85">
        <f t="shared" si="7"/>
        <v>8.0065089863302621</v>
      </c>
      <c r="M22" s="85">
        <f t="shared" si="7"/>
        <v>54.05953805592091</v>
      </c>
      <c r="N22" s="85">
        <f t="shared" si="7"/>
        <v>679.72426917288908</v>
      </c>
      <c r="O22" s="85">
        <f t="shared" si="7"/>
        <v>0</v>
      </c>
      <c r="P22" s="85">
        <f t="shared" si="8"/>
        <v>0</v>
      </c>
      <c r="Q22" s="85">
        <f t="shared" si="3"/>
        <v>0</v>
      </c>
      <c r="R22" s="85">
        <f t="shared" si="3"/>
        <v>0</v>
      </c>
      <c r="S22" s="166">
        <f t="shared" si="9"/>
        <v>741.79031621514025</v>
      </c>
      <c r="T22" s="149" t="str">
        <f t="shared" si="10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661.57106489338105</v>
      </c>
      <c r="C23" s="63">
        <f t="shared" si="4"/>
        <v>0</v>
      </c>
      <c r="D23" s="63">
        <f t="shared" si="4"/>
        <v>251.78388602562231</v>
      </c>
      <c r="E23" s="63">
        <f t="shared" si="4"/>
        <v>0</v>
      </c>
      <c r="F23" s="156">
        <f t="shared" si="5"/>
        <v>0</v>
      </c>
      <c r="G23" s="63">
        <f t="shared" ref="G23:H27" si="11">G49+G101</f>
        <v>0</v>
      </c>
      <c r="H23" s="63">
        <f t="shared" si="11"/>
        <v>0</v>
      </c>
      <c r="I23" s="154">
        <f t="shared" si="6"/>
        <v>913.35495091900339</v>
      </c>
      <c r="J23" s="149"/>
      <c r="K23" s="171" t="s">
        <v>64</v>
      </c>
      <c r="L23" s="63">
        <f t="shared" si="7"/>
        <v>661.57106489338105</v>
      </c>
      <c r="M23" s="63">
        <f t="shared" si="7"/>
        <v>0</v>
      </c>
      <c r="N23" s="63">
        <f t="shared" si="7"/>
        <v>251.78388602562231</v>
      </c>
      <c r="O23" s="63">
        <f t="shared" si="7"/>
        <v>0</v>
      </c>
      <c r="P23" s="63">
        <f t="shared" si="8"/>
        <v>0</v>
      </c>
      <c r="Q23" s="63">
        <f t="shared" ref="Q23:R27" si="12">Q49+Q101</f>
        <v>0</v>
      </c>
      <c r="R23" s="63">
        <f t="shared" si="12"/>
        <v>0</v>
      </c>
      <c r="S23" s="158">
        <f t="shared" si="9"/>
        <v>913.35495091900339</v>
      </c>
      <c r="T23" s="149" t="str">
        <f t="shared" si="10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ref="B24:E27" si="13">B50+B102</f>
        <v>661.57106489338105</v>
      </c>
      <c r="C24" s="65">
        <f t="shared" si="13"/>
        <v>0</v>
      </c>
      <c r="D24" s="65">
        <f t="shared" si="13"/>
        <v>251.78388602562231</v>
      </c>
      <c r="E24" s="65">
        <f t="shared" si="13"/>
        <v>0</v>
      </c>
      <c r="F24" s="173">
        <f t="shared" si="5"/>
        <v>0</v>
      </c>
      <c r="G24" s="65">
        <f t="shared" si="11"/>
        <v>0</v>
      </c>
      <c r="H24" s="65">
        <f t="shared" si="11"/>
        <v>0</v>
      </c>
      <c r="I24" s="175">
        <f t="shared" si="6"/>
        <v>913.35495091900339</v>
      </c>
      <c r="J24" s="149"/>
      <c r="K24" s="176" t="s">
        <v>23</v>
      </c>
      <c r="L24" s="88">
        <f t="shared" ref="L24:O27" si="14">L50+L102</f>
        <v>661.57106489338105</v>
      </c>
      <c r="M24" s="88">
        <f t="shared" si="14"/>
        <v>0</v>
      </c>
      <c r="N24" s="88">
        <f t="shared" si="14"/>
        <v>251.78388602562231</v>
      </c>
      <c r="O24" s="88">
        <f t="shared" si="14"/>
        <v>0</v>
      </c>
      <c r="P24" s="88">
        <f t="shared" si="8"/>
        <v>0</v>
      </c>
      <c r="Q24" s="88">
        <f t="shared" si="12"/>
        <v>0</v>
      </c>
      <c r="R24" s="88">
        <f t="shared" si="12"/>
        <v>0</v>
      </c>
      <c r="S24" s="179">
        <f t="shared" si="9"/>
        <v>913.35495091900339</v>
      </c>
      <c r="T24" s="149" t="str">
        <f t="shared" si="10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13"/>
        <v>0</v>
      </c>
      <c r="C25" s="68">
        <f t="shared" si="13"/>
        <v>0</v>
      </c>
      <c r="D25" s="68">
        <f t="shared" si="13"/>
        <v>0</v>
      </c>
      <c r="E25" s="68">
        <f t="shared" si="13"/>
        <v>0</v>
      </c>
      <c r="F25" s="181">
        <f t="shared" si="5"/>
        <v>0</v>
      </c>
      <c r="G25" s="68">
        <f t="shared" si="11"/>
        <v>0</v>
      </c>
      <c r="H25" s="68">
        <f t="shared" si="11"/>
        <v>0</v>
      </c>
      <c r="I25" s="183">
        <f t="shared" si="6"/>
        <v>0</v>
      </c>
      <c r="J25" s="149"/>
      <c r="K25" s="184" t="s">
        <v>19</v>
      </c>
      <c r="L25" s="68">
        <f t="shared" si="14"/>
        <v>0</v>
      </c>
      <c r="M25" s="68">
        <f t="shared" si="14"/>
        <v>0</v>
      </c>
      <c r="N25" s="68">
        <f t="shared" si="14"/>
        <v>0</v>
      </c>
      <c r="O25" s="68">
        <f t="shared" si="14"/>
        <v>0</v>
      </c>
      <c r="P25" s="68">
        <f t="shared" si="8"/>
        <v>0</v>
      </c>
      <c r="Q25" s="68">
        <f t="shared" si="12"/>
        <v>0</v>
      </c>
      <c r="R25" s="68">
        <f t="shared" si="12"/>
        <v>0</v>
      </c>
      <c r="S25" s="186">
        <f t="shared" si="9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13"/>
        <v>0</v>
      </c>
      <c r="C26" s="65">
        <f t="shared" si="13"/>
        <v>0</v>
      </c>
      <c r="D26" s="65">
        <f t="shared" si="13"/>
        <v>0</v>
      </c>
      <c r="E26" s="65">
        <f t="shared" si="13"/>
        <v>0</v>
      </c>
      <c r="F26" s="173">
        <f t="shared" si="5"/>
        <v>0</v>
      </c>
      <c r="G26" s="65">
        <f t="shared" si="11"/>
        <v>0</v>
      </c>
      <c r="H26" s="65">
        <f t="shared" si="11"/>
        <v>0</v>
      </c>
      <c r="I26" s="175">
        <f t="shared" si="6"/>
        <v>0</v>
      </c>
      <c r="J26" s="149"/>
      <c r="K26" s="176" t="s">
        <v>20</v>
      </c>
      <c r="L26" s="88">
        <f t="shared" si="14"/>
        <v>0</v>
      </c>
      <c r="M26" s="88">
        <f t="shared" si="14"/>
        <v>0</v>
      </c>
      <c r="N26" s="88">
        <f t="shared" si="14"/>
        <v>0</v>
      </c>
      <c r="O26" s="88">
        <f t="shared" si="14"/>
        <v>0</v>
      </c>
      <c r="P26" s="88">
        <f t="shared" si="8"/>
        <v>0</v>
      </c>
      <c r="Q26" s="88">
        <f t="shared" si="12"/>
        <v>0</v>
      </c>
      <c r="R26" s="88">
        <f t="shared" si="12"/>
        <v>0</v>
      </c>
      <c r="S26" s="179">
        <f t="shared" si="9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13"/>
        <v>0</v>
      </c>
      <c r="C27" s="71">
        <f t="shared" si="13"/>
        <v>0</v>
      </c>
      <c r="D27" s="71">
        <f t="shared" si="13"/>
        <v>0</v>
      </c>
      <c r="E27" s="71">
        <f t="shared" si="13"/>
        <v>0</v>
      </c>
      <c r="F27" s="188">
        <f t="shared" si="5"/>
        <v>0</v>
      </c>
      <c r="G27" s="71">
        <f t="shared" si="11"/>
        <v>0</v>
      </c>
      <c r="H27" s="71">
        <f t="shared" si="11"/>
        <v>0</v>
      </c>
      <c r="I27" s="190">
        <f t="shared" si="6"/>
        <v>0</v>
      </c>
      <c r="J27" s="149"/>
      <c r="K27" s="191" t="s">
        <v>66</v>
      </c>
      <c r="L27" s="71">
        <f t="shared" si="14"/>
        <v>0</v>
      </c>
      <c r="M27" s="71">
        <f t="shared" si="14"/>
        <v>0</v>
      </c>
      <c r="N27" s="71">
        <f t="shared" si="14"/>
        <v>0</v>
      </c>
      <c r="O27" s="71">
        <f t="shared" si="14"/>
        <v>0</v>
      </c>
      <c r="P27" s="71">
        <f t="shared" si="8"/>
        <v>0</v>
      </c>
      <c r="Q27" s="71">
        <f t="shared" si="12"/>
        <v>0</v>
      </c>
      <c r="R27" s="71">
        <f t="shared" si="12"/>
        <v>0</v>
      </c>
      <c r="S27" s="193">
        <f t="shared" si="9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19521.786372103135</v>
      </c>
      <c r="C28" s="195">
        <f t="shared" ref="C28:I28" si="15">SUM(C7:C23)</f>
        <v>7418.4296608125114</v>
      </c>
      <c r="D28" s="195">
        <f t="shared" si="15"/>
        <v>8725.7455968777085</v>
      </c>
      <c r="E28" s="195">
        <f t="shared" si="15"/>
        <v>6760.1145527384442</v>
      </c>
      <c r="F28" s="195">
        <f t="shared" si="15"/>
        <v>23837.551197517616</v>
      </c>
      <c r="G28" s="195">
        <f t="shared" si="15"/>
        <v>1753.5173886839564</v>
      </c>
      <c r="H28" s="195">
        <f t="shared" si="15"/>
        <v>11.522774838141357</v>
      </c>
      <c r="I28" s="195">
        <f t="shared" si="15"/>
        <v>68028.667543571515</v>
      </c>
      <c r="J28" s="237"/>
      <c r="K28" s="196" t="s">
        <v>26</v>
      </c>
      <c r="L28" s="195">
        <f>SUM(L7:L23)</f>
        <v>19521.786372103135</v>
      </c>
      <c r="M28" s="195">
        <f t="shared" ref="M28:S28" si="16">SUM(M7:M23)</f>
        <v>7418.4296608125114</v>
      </c>
      <c r="N28" s="195">
        <f t="shared" si="16"/>
        <v>8725.7455968777085</v>
      </c>
      <c r="O28" s="195">
        <f t="shared" si="16"/>
        <v>6760.1145527384442</v>
      </c>
      <c r="P28" s="195">
        <f t="shared" si="16"/>
        <v>23837.55119751762</v>
      </c>
      <c r="Q28" s="195">
        <f t="shared" si="16"/>
        <v>1753.5173886839564</v>
      </c>
      <c r="R28" s="195">
        <f t="shared" si="16"/>
        <v>11.522774838141357</v>
      </c>
      <c r="S28" s="195">
        <f t="shared" si="16"/>
        <v>68028.667543571515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0.28696411493874513</v>
      </c>
      <c r="C29" s="76">
        <f t="shared" ref="C29:H29" si="17">IF($I28=0,"-",C28/$I28)</f>
        <v>0.10904858096862032</v>
      </c>
      <c r="D29" s="76">
        <f t="shared" si="17"/>
        <v>0.12826571373441906</v>
      </c>
      <c r="E29" s="76">
        <f t="shared" si="17"/>
        <v>9.9371556093005575E-2</v>
      </c>
      <c r="F29" s="76">
        <f t="shared" si="17"/>
        <v>0.35040449943033147</v>
      </c>
      <c r="G29" s="76">
        <f t="shared" si="17"/>
        <v>2.5776153671698044E-2</v>
      </c>
      <c r="H29" s="76">
        <f t="shared" si="17"/>
        <v>1.6938116318037779E-4</v>
      </c>
      <c r="I29" s="77">
        <f>SUM(B29:H29)</f>
        <v>0.99999999999999989</v>
      </c>
      <c r="K29" s="55" t="s">
        <v>91</v>
      </c>
      <c r="L29" s="96">
        <f>IF($I28=0,"-",L28/$I28)</f>
        <v>0.28696411493874513</v>
      </c>
      <c r="M29" s="96">
        <f t="shared" ref="M29:R29" si="18">IF($I28=0,"-",M28/$I28)</f>
        <v>0.10904858096862032</v>
      </c>
      <c r="N29" s="96">
        <f t="shared" si="18"/>
        <v>0.12826571373441906</v>
      </c>
      <c r="O29" s="96">
        <f t="shared" si="18"/>
        <v>9.9371556093005575E-2</v>
      </c>
      <c r="P29" s="96">
        <f t="shared" si="18"/>
        <v>0.35040449943033153</v>
      </c>
      <c r="Q29" s="96">
        <f t="shared" si="18"/>
        <v>2.5776153671698044E-2</v>
      </c>
      <c r="R29" s="97">
        <f t="shared" si="18"/>
        <v>1.6938116318037779E-4</v>
      </c>
      <c r="S29" s="98">
        <f>SUM(L29:R29)</f>
        <v>0.99999999999999989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0</v>
      </c>
      <c r="C33" s="57">
        <f t="shared" ref="C33:E33" si="19">C111+C137+C163+C189+C215+C241+C267+C293+C319+C345+C371+C397+C423</f>
        <v>0</v>
      </c>
      <c r="D33" s="57">
        <f t="shared" si="19"/>
        <v>8.3419916433068E-7</v>
      </c>
      <c r="E33" s="57">
        <f t="shared" si="19"/>
        <v>0</v>
      </c>
      <c r="F33" s="374">
        <v>0</v>
      </c>
      <c r="G33" s="57">
        <f t="shared" ref="G33:H48" si="20">G111+G137+G163+G189+G215+G241+G267+G293+G319+G345+G371+G397+G423</f>
        <v>0</v>
      </c>
      <c r="H33" s="57">
        <f t="shared" si="20"/>
        <v>0</v>
      </c>
      <c r="I33" s="154">
        <f>SUM(B33:H33)</f>
        <v>8.3419916433068E-7</v>
      </c>
      <c r="J33" s="149"/>
      <c r="K33" s="203" t="s">
        <v>7</v>
      </c>
      <c r="L33" s="57">
        <f t="shared" ref="L33:R48" si="21">L111+L137+L163+L189+L215+L241+L267+L293+L319+L345+L371+L397+L423</f>
        <v>0</v>
      </c>
      <c r="M33" s="57">
        <f t="shared" si="21"/>
        <v>0</v>
      </c>
      <c r="N33" s="57">
        <f t="shared" si="21"/>
        <v>8.3419916433068E-7</v>
      </c>
      <c r="O33" s="57">
        <f t="shared" si="21"/>
        <v>0</v>
      </c>
      <c r="P33" s="57">
        <f t="shared" si="21"/>
        <v>0</v>
      </c>
      <c r="Q33" s="57">
        <f t="shared" si="21"/>
        <v>0</v>
      </c>
      <c r="R33" s="57">
        <f t="shared" si="21"/>
        <v>0</v>
      </c>
      <c r="S33" s="205">
        <f>SUM(L33:R33)</f>
        <v>8.3419916433068E-7</v>
      </c>
      <c r="T33" s="149"/>
      <c r="U33" s="206" t="s">
        <v>7</v>
      </c>
      <c r="V33" s="105">
        <f t="shared" ref="V33:AH48" si="22">V111+V137+V163+V189+V215+V241+V267+V293+V319+V345+V371+V397+V423</f>
        <v>0</v>
      </c>
      <c r="W33" s="105">
        <f t="shared" si="22"/>
        <v>0</v>
      </c>
      <c r="X33" s="105">
        <f t="shared" si="22"/>
        <v>0</v>
      </c>
      <c r="Y33" s="105">
        <f t="shared" si="22"/>
        <v>0</v>
      </c>
      <c r="Z33" s="105">
        <f t="shared" si="22"/>
        <v>8.3419916433068E-7</v>
      </c>
      <c r="AA33" s="105">
        <f t="shared" si="22"/>
        <v>0</v>
      </c>
      <c r="AB33" s="105">
        <f t="shared" si="22"/>
        <v>0</v>
      </c>
      <c r="AC33" s="106">
        <f t="shared" si="22"/>
        <v>0</v>
      </c>
      <c r="AD33" s="105">
        <f t="shared" si="22"/>
        <v>0</v>
      </c>
      <c r="AE33" s="105">
        <f t="shared" si="22"/>
        <v>0</v>
      </c>
      <c r="AF33" s="105">
        <f t="shared" si="22"/>
        <v>0</v>
      </c>
      <c r="AG33" s="105">
        <f t="shared" si="22"/>
        <v>0</v>
      </c>
      <c r="AH33" s="105">
        <f t="shared" si="22"/>
        <v>0</v>
      </c>
      <c r="AI33" s="210">
        <f>SUM(V33:AC33)</f>
        <v>8.3419916433068E-7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23">B112+B138+B164+B190+B216+B242+B268+B294+B320+B346+B372+B398+B424</f>
        <v>0</v>
      </c>
      <c r="C34" s="60">
        <f t="shared" si="23"/>
        <v>0</v>
      </c>
      <c r="D34" s="60">
        <f t="shared" si="23"/>
        <v>201.83577513690457</v>
      </c>
      <c r="E34" s="60">
        <f t="shared" si="23"/>
        <v>0</v>
      </c>
      <c r="F34" s="375">
        <v>0</v>
      </c>
      <c r="G34" s="60">
        <f t="shared" si="20"/>
        <v>0</v>
      </c>
      <c r="H34" s="60">
        <f t="shared" si="20"/>
        <v>0</v>
      </c>
      <c r="I34" s="162">
        <f t="shared" ref="I34:I53" si="24">SUM(B34:H34)</f>
        <v>201.83577513690457</v>
      </c>
      <c r="J34" s="149"/>
      <c r="K34" s="163" t="s">
        <v>8</v>
      </c>
      <c r="L34" s="85">
        <f t="shared" si="21"/>
        <v>0</v>
      </c>
      <c r="M34" s="85">
        <f t="shared" si="21"/>
        <v>0</v>
      </c>
      <c r="N34" s="85">
        <f t="shared" si="21"/>
        <v>201.83577513690457</v>
      </c>
      <c r="O34" s="85">
        <f t="shared" si="21"/>
        <v>0</v>
      </c>
      <c r="P34" s="85">
        <f t="shared" si="21"/>
        <v>0</v>
      </c>
      <c r="Q34" s="85">
        <f t="shared" si="21"/>
        <v>0</v>
      </c>
      <c r="R34" s="85">
        <f t="shared" si="21"/>
        <v>0</v>
      </c>
      <c r="S34" s="166">
        <f t="shared" ref="S34:S53" si="25">SUM(L34:R34)</f>
        <v>201.83577513690457</v>
      </c>
      <c r="T34" s="149"/>
      <c r="U34" s="211" t="s">
        <v>8</v>
      </c>
      <c r="V34" s="110">
        <f t="shared" si="22"/>
        <v>0</v>
      </c>
      <c r="W34" s="110">
        <f t="shared" si="22"/>
        <v>0</v>
      </c>
      <c r="X34" s="110">
        <f t="shared" si="22"/>
        <v>0</v>
      </c>
      <c r="Y34" s="110">
        <f t="shared" si="22"/>
        <v>0</v>
      </c>
      <c r="Z34" s="110">
        <f t="shared" si="22"/>
        <v>201.83577513690457</v>
      </c>
      <c r="AA34" s="110">
        <f t="shared" si="22"/>
        <v>0</v>
      </c>
      <c r="AB34" s="110">
        <f t="shared" si="22"/>
        <v>0</v>
      </c>
      <c r="AC34" s="111">
        <f t="shared" si="22"/>
        <v>0</v>
      </c>
      <c r="AD34" s="110">
        <f t="shared" si="22"/>
        <v>0</v>
      </c>
      <c r="AE34" s="110">
        <f t="shared" si="22"/>
        <v>0</v>
      </c>
      <c r="AF34" s="110">
        <f t="shared" si="22"/>
        <v>0</v>
      </c>
      <c r="AG34" s="110">
        <f t="shared" si="22"/>
        <v>0</v>
      </c>
      <c r="AH34" s="110">
        <f t="shared" si="22"/>
        <v>0</v>
      </c>
      <c r="AI34" s="214">
        <f t="shared" ref="AI34:AI53" si="26">SUM(V34:AC34)</f>
        <v>201.83577513690457</v>
      </c>
      <c r="AJ34" s="141" t="str">
        <f t="shared" ref="AJ34:AJ55" si="27">IF(ABS(S34-AI34)&gt;0.001,S34-AI34,"")</f>
        <v/>
      </c>
    </row>
    <row r="35" spans="1:36" ht="15">
      <c r="A35" s="167" t="s">
        <v>10</v>
      </c>
      <c r="B35" s="63">
        <f t="shared" si="23"/>
        <v>0</v>
      </c>
      <c r="C35" s="63">
        <f t="shared" si="23"/>
        <v>0</v>
      </c>
      <c r="D35" s="63">
        <f t="shared" si="23"/>
        <v>0.26846572014714959</v>
      </c>
      <c r="E35" s="63">
        <f t="shared" si="23"/>
        <v>0</v>
      </c>
      <c r="F35" s="375">
        <v>0</v>
      </c>
      <c r="G35" s="63">
        <f t="shared" si="20"/>
        <v>0</v>
      </c>
      <c r="H35" s="63">
        <f t="shared" si="20"/>
        <v>0</v>
      </c>
      <c r="I35" s="154">
        <f t="shared" si="24"/>
        <v>0.26846572014714959</v>
      </c>
      <c r="J35" s="149"/>
      <c r="K35" s="169" t="s">
        <v>10</v>
      </c>
      <c r="L35" s="63">
        <f t="shared" si="21"/>
        <v>0</v>
      </c>
      <c r="M35" s="63">
        <f t="shared" si="21"/>
        <v>0</v>
      </c>
      <c r="N35" s="63">
        <f t="shared" si="21"/>
        <v>0.26846572014714959</v>
      </c>
      <c r="O35" s="63">
        <f t="shared" si="21"/>
        <v>0</v>
      </c>
      <c r="P35" s="63">
        <f t="shared" si="21"/>
        <v>0</v>
      </c>
      <c r="Q35" s="63">
        <f t="shared" si="21"/>
        <v>0</v>
      </c>
      <c r="R35" s="63">
        <f t="shared" si="21"/>
        <v>0</v>
      </c>
      <c r="S35" s="158">
        <f t="shared" si="25"/>
        <v>0.26846572014714959</v>
      </c>
      <c r="T35" s="149"/>
      <c r="U35" s="215" t="s">
        <v>10</v>
      </c>
      <c r="V35" s="105">
        <f t="shared" si="22"/>
        <v>0</v>
      </c>
      <c r="W35" s="105">
        <f t="shared" si="22"/>
        <v>0</v>
      </c>
      <c r="X35" s="105">
        <f t="shared" si="22"/>
        <v>0</v>
      </c>
      <c r="Y35" s="105">
        <f t="shared" si="22"/>
        <v>0</v>
      </c>
      <c r="Z35" s="105">
        <f t="shared" si="22"/>
        <v>0.26846572014714959</v>
      </c>
      <c r="AA35" s="105">
        <f t="shared" si="22"/>
        <v>0</v>
      </c>
      <c r="AB35" s="105">
        <f t="shared" si="22"/>
        <v>0</v>
      </c>
      <c r="AC35" s="106">
        <f t="shared" si="22"/>
        <v>0</v>
      </c>
      <c r="AD35" s="105">
        <f t="shared" si="22"/>
        <v>0</v>
      </c>
      <c r="AE35" s="105">
        <f t="shared" si="22"/>
        <v>0</v>
      </c>
      <c r="AF35" s="105">
        <f t="shared" si="22"/>
        <v>0</v>
      </c>
      <c r="AG35" s="105">
        <f t="shared" si="22"/>
        <v>0</v>
      </c>
      <c r="AH35" s="105">
        <f t="shared" si="22"/>
        <v>0</v>
      </c>
      <c r="AI35" s="210">
        <f t="shared" si="26"/>
        <v>0.26846572014714959</v>
      </c>
      <c r="AJ35" s="141" t="str">
        <f t="shared" si="27"/>
        <v/>
      </c>
    </row>
    <row r="36" spans="1:36" ht="15">
      <c r="A36" s="159" t="s">
        <v>56</v>
      </c>
      <c r="B36" s="60">
        <f t="shared" si="23"/>
        <v>0</v>
      </c>
      <c r="C36" s="60">
        <f t="shared" si="23"/>
        <v>0</v>
      </c>
      <c r="D36" s="60">
        <f t="shared" si="23"/>
        <v>41.993545952325398</v>
      </c>
      <c r="E36" s="60">
        <f t="shared" si="23"/>
        <v>0</v>
      </c>
      <c r="F36" s="375">
        <v>0</v>
      </c>
      <c r="G36" s="60">
        <f t="shared" si="20"/>
        <v>0</v>
      </c>
      <c r="H36" s="60">
        <f t="shared" si="20"/>
        <v>0</v>
      </c>
      <c r="I36" s="162">
        <f t="shared" si="24"/>
        <v>41.993545952325398</v>
      </c>
      <c r="J36" s="149"/>
      <c r="K36" s="163" t="s">
        <v>56</v>
      </c>
      <c r="L36" s="85">
        <f t="shared" si="21"/>
        <v>0</v>
      </c>
      <c r="M36" s="85">
        <f t="shared" si="21"/>
        <v>0</v>
      </c>
      <c r="N36" s="85">
        <f t="shared" si="21"/>
        <v>41.993545952325398</v>
      </c>
      <c r="O36" s="85">
        <f t="shared" si="21"/>
        <v>0</v>
      </c>
      <c r="P36" s="85">
        <f t="shared" si="21"/>
        <v>0</v>
      </c>
      <c r="Q36" s="85">
        <f t="shared" si="21"/>
        <v>0</v>
      </c>
      <c r="R36" s="85">
        <f t="shared" si="21"/>
        <v>0</v>
      </c>
      <c r="S36" s="166">
        <f t="shared" si="25"/>
        <v>41.993545952325398</v>
      </c>
      <c r="T36" s="149"/>
      <c r="U36" s="211" t="s">
        <v>56</v>
      </c>
      <c r="V36" s="110">
        <f t="shared" si="22"/>
        <v>0</v>
      </c>
      <c r="W36" s="110">
        <f t="shared" si="22"/>
        <v>0</v>
      </c>
      <c r="X36" s="110">
        <f t="shared" si="22"/>
        <v>0</v>
      </c>
      <c r="Y36" s="110">
        <f t="shared" si="22"/>
        <v>0</v>
      </c>
      <c r="Z36" s="110">
        <f t="shared" si="22"/>
        <v>41.970623711085047</v>
      </c>
      <c r="AA36" s="110">
        <f t="shared" si="22"/>
        <v>0</v>
      </c>
      <c r="AB36" s="110">
        <f t="shared" si="22"/>
        <v>0</v>
      </c>
      <c r="AC36" s="111">
        <f t="shared" si="22"/>
        <v>2.2922241240352297E-2</v>
      </c>
      <c r="AD36" s="110">
        <f t="shared" si="22"/>
        <v>0</v>
      </c>
      <c r="AE36" s="110">
        <f t="shared" si="22"/>
        <v>0</v>
      </c>
      <c r="AF36" s="110">
        <f t="shared" si="22"/>
        <v>0</v>
      </c>
      <c r="AG36" s="110">
        <f t="shared" si="22"/>
        <v>2.2922241240352297E-2</v>
      </c>
      <c r="AH36" s="110">
        <f t="shared" si="22"/>
        <v>0</v>
      </c>
      <c r="AI36" s="214">
        <f t="shared" si="26"/>
        <v>41.993545952325398</v>
      </c>
      <c r="AJ36" s="141" t="str">
        <f t="shared" si="27"/>
        <v/>
      </c>
    </row>
    <row r="37" spans="1:36" ht="15">
      <c r="A37" s="167" t="s">
        <v>16</v>
      </c>
      <c r="B37" s="63">
        <f t="shared" si="23"/>
        <v>273.40587876192041</v>
      </c>
      <c r="C37" s="63">
        <f t="shared" si="23"/>
        <v>48.370194660096047</v>
      </c>
      <c r="D37" s="63">
        <f t="shared" si="23"/>
        <v>159.06126234232534</v>
      </c>
      <c r="E37" s="63">
        <f t="shared" si="23"/>
        <v>0</v>
      </c>
      <c r="F37" s="375">
        <v>0</v>
      </c>
      <c r="G37" s="63">
        <f t="shared" si="20"/>
        <v>0</v>
      </c>
      <c r="H37" s="63">
        <f t="shared" si="20"/>
        <v>0</v>
      </c>
      <c r="I37" s="154">
        <f t="shared" si="24"/>
        <v>480.83733576434179</v>
      </c>
      <c r="J37" s="149"/>
      <c r="K37" s="169" t="s">
        <v>16</v>
      </c>
      <c r="L37" s="63">
        <f t="shared" si="21"/>
        <v>273.40587876192041</v>
      </c>
      <c r="M37" s="63">
        <f t="shared" si="21"/>
        <v>48.370194660096047</v>
      </c>
      <c r="N37" s="63">
        <f t="shared" si="21"/>
        <v>159.06126234232534</v>
      </c>
      <c r="O37" s="63">
        <f t="shared" si="21"/>
        <v>0</v>
      </c>
      <c r="P37" s="63">
        <f t="shared" si="21"/>
        <v>0</v>
      </c>
      <c r="Q37" s="63">
        <f t="shared" si="21"/>
        <v>0</v>
      </c>
      <c r="R37" s="63">
        <f t="shared" si="21"/>
        <v>0</v>
      </c>
      <c r="S37" s="158">
        <f t="shared" si="25"/>
        <v>480.83733576434179</v>
      </c>
      <c r="T37" s="149"/>
      <c r="U37" s="215" t="s">
        <v>16</v>
      </c>
      <c r="V37" s="105">
        <f t="shared" si="22"/>
        <v>258.69730056764502</v>
      </c>
      <c r="W37" s="105">
        <f t="shared" si="22"/>
        <v>0</v>
      </c>
      <c r="X37" s="105">
        <f t="shared" si="22"/>
        <v>0</v>
      </c>
      <c r="Y37" s="105">
        <f t="shared" si="22"/>
        <v>48.370194660096047</v>
      </c>
      <c r="Z37" s="105">
        <f t="shared" si="22"/>
        <v>147.60617058338028</v>
      </c>
      <c r="AA37" s="105">
        <f t="shared" si="22"/>
        <v>0</v>
      </c>
      <c r="AB37" s="105">
        <f t="shared" si="22"/>
        <v>0</v>
      </c>
      <c r="AC37" s="106">
        <f t="shared" si="22"/>
        <v>26.163669953220428</v>
      </c>
      <c r="AD37" s="105">
        <f t="shared" si="22"/>
        <v>14.708578194275379</v>
      </c>
      <c r="AE37" s="105">
        <f t="shared" si="22"/>
        <v>0</v>
      </c>
      <c r="AF37" s="105">
        <f t="shared" si="22"/>
        <v>0</v>
      </c>
      <c r="AG37" s="105">
        <f t="shared" si="22"/>
        <v>11.455091758945047</v>
      </c>
      <c r="AH37" s="105">
        <f t="shared" si="22"/>
        <v>0</v>
      </c>
      <c r="AI37" s="210">
        <f t="shared" si="26"/>
        <v>480.83733576434179</v>
      </c>
      <c r="AJ37" s="141" t="str">
        <f t="shared" si="27"/>
        <v/>
      </c>
    </row>
    <row r="38" spans="1:36" ht="15">
      <c r="A38" s="159" t="s">
        <v>15</v>
      </c>
      <c r="B38" s="60">
        <f t="shared" si="23"/>
        <v>19.885449688361923</v>
      </c>
      <c r="C38" s="60">
        <f t="shared" si="23"/>
        <v>6.0450619469873503</v>
      </c>
      <c r="D38" s="60">
        <f t="shared" si="23"/>
        <v>27.263667992921054</v>
      </c>
      <c r="E38" s="60">
        <f t="shared" si="23"/>
        <v>0.21677363822436951</v>
      </c>
      <c r="F38" s="375">
        <v>0</v>
      </c>
      <c r="G38" s="60">
        <f t="shared" si="20"/>
        <v>0</v>
      </c>
      <c r="H38" s="60">
        <f t="shared" si="20"/>
        <v>0</v>
      </c>
      <c r="I38" s="162">
        <f t="shared" si="24"/>
        <v>53.410953266494694</v>
      </c>
      <c r="J38" s="149"/>
      <c r="K38" s="163" t="s">
        <v>15</v>
      </c>
      <c r="L38" s="85">
        <f t="shared" si="21"/>
        <v>19.885449688361923</v>
      </c>
      <c r="M38" s="85">
        <f t="shared" si="21"/>
        <v>6.0450619469873503</v>
      </c>
      <c r="N38" s="85">
        <f t="shared" si="21"/>
        <v>27.263667992921054</v>
      </c>
      <c r="O38" s="85">
        <f t="shared" si="21"/>
        <v>0.21677363822436951</v>
      </c>
      <c r="P38" s="85">
        <f t="shared" si="21"/>
        <v>0</v>
      </c>
      <c r="Q38" s="85">
        <f t="shared" si="21"/>
        <v>0</v>
      </c>
      <c r="R38" s="85">
        <f t="shared" si="21"/>
        <v>0</v>
      </c>
      <c r="S38" s="166">
        <f t="shared" si="25"/>
        <v>53.410953266494694</v>
      </c>
      <c r="T38" s="149"/>
      <c r="U38" s="211" t="s">
        <v>57</v>
      </c>
      <c r="V38" s="110">
        <f t="shared" si="22"/>
        <v>19.572753117184646</v>
      </c>
      <c r="W38" s="110">
        <f t="shared" si="22"/>
        <v>9.0552917229917665E-2</v>
      </c>
      <c r="X38" s="110">
        <f t="shared" si="22"/>
        <v>0</v>
      </c>
      <c r="Y38" s="110">
        <f t="shared" si="22"/>
        <v>6.0450619469873503</v>
      </c>
      <c r="Z38" s="110">
        <f t="shared" si="22"/>
        <v>19.690315568422545</v>
      </c>
      <c r="AA38" s="110">
        <f t="shared" si="22"/>
        <v>0.14349806748551402</v>
      </c>
      <c r="AB38" s="110">
        <f t="shared" si="22"/>
        <v>0</v>
      </c>
      <c r="AC38" s="111">
        <f t="shared" si="22"/>
        <v>7.8687716491847235</v>
      </c>
      <c r="AD38" s="110">
        <f t="shared" si="22"/>
        <v>0.22214365394736077</v>
      </c>
      <c r="AE38" s="110">
        <f t="shared" si="22"/>
        <v>0</v>
      </c>
      <c r="AF38" s="110">
        <f t="shared" si="22"/>
        <v>0</v>
      </c>
      <c r="AG38" s="110">
        <f t="shared" si="22"/>
        <v>7.5733524244985073</v>
      </c>
      <c r="AH38" s="110">
        <f t="shared" si="22"/>
        <v>7.3275570738855489E-2</v>
      </c>
      <c r="AI38" s="214">
        <f t="shared" si="26"/>
        <v>53.410953266494694</v>
      </c>
      <c r="AJ38" s="141" t="str">
        <f t="shared" si="27"/>
        <v/>
      </c>
    </row>
    <row r="39" spans="1:36" ht="15">
      <c r="A39" s="167" t="s">
        <v>58</v>
      </c>
      <c r="B39" s="63">
        <f t="shared" si="23"/>
        <v>0</v>
      </c>
      <c r="C39" s="63">
        <f t="shared" si="23"/>
        <v>0</v>
      </c>
      <c r="D39" s="63">
        <f t="shared" si="23"/>
        <v>2.6805397654046947</v>
      </c>
      <c r="E39" s="63">
        <f t="shared" si="23"/>
        <v>555.35106169600294</v>
      </c>
      <c r="F39" s="375">
        <v>0</v>
      </c>
      <c r="G39" s="63">
        <f t="shared" si="20"/>
        <v>0</v>
      </c>
      <c r="H39" s="63">
        <f t="shared" si="20"/>
        <v>0</v>
      </c>
      <c r="I39" s="154">
        <f t="shared" si="24"/>
        <v>558.0316014614076</v>
      </c>
      <c r="J39" s="149"/>
      <c r="K39" s="169" t="s">
        <v>58</v>
      </c>
      <c r="L39" s="63">
        <f t="shared" si="21"/>
        <v>0</v>
      </c>
      <c r="M39" s="63">
        <f t="shared" si="21"/>
        <v>0</v>
      </c>
      <c r="N39" s="63">
        <f t="shared" si="21"/>
        <v>2.6805397654046947</v>
      </c>
      <c r="O39" s="63">
        <f t="shared" si="21"/>
        <v>555.35106169600294</v>
      </c>
      <c r="P39" s="63">
        <f t="shared" si="21"/>
        <v>1316.396183062308</v>
      </c>
      <c r="Q39" s="63">
        <f t="shared" si="21"/>
        <v>0</v>
      </c>
      <c r="R39" s="63">
        <f t="shared" si="21"/>
        <v>0</v>
      </c>
      <c r="S39" s="158">
        <f t="shared" si="25"/>
        <v>1874.4277845237157</v>
      </c>
      <c r="T39" s="149"/>
      <c r="U39" s="215" t="s">
        <v>58</v>
      </c>
      <c r="V39" s="105">
        <f t="shared" si="22"/>
        <v>0</v>
      </c>
      <c r="W39" s="105">
        <f t="shared" si="22"/>
        <v>0</v>
      </c>
      <c r="X39" s="105">
        <f t="shared" si="22"/>
        <v>0</v>
      </c>
      <c r="Y39" s="105">
        <f t="shared" si="22"/>
        <v>0</v>
      </c>
      <c r="Z39" s="105">
        <f t="shared" si="22"/>
        <v>0</v>
      </c>
      <c r="AA39" s="105">
        <f t="shared" si="22"/>
        <v>553.16820536535374</v>
      </c>
      <c r="AB39" s="105">
        <f t="shared" si="22"/>
        <v>1316.396183062308</v>
      </c>
      <c r="AC39" s="106">
        <f t="shared" si="22"/>
        <v>4.8633960960539788</v>
      </c>
      <c r="AD39" s="105">
        <f t="shared" si="22"/>
        <v>0</v>
      </c>
      <c r="AE39" s="105">
        <f t="shared" si="22"/>
        <v>2.1828563306492841</v>
      </c>
      <c r="AF39" s="105">
        <f t="shared" si="22"/>
        <v>0</v>
      </c>
      <c r="AG39" s="105">
        <f t="shared" si="22"/>
        <v>2.6805397654046947</v>
      </c>
      <c r="AH39" s="105">
        <f t="shared" si="22"/>
        <v>0</v>
      </c>
      <c r="AI39" s="210">
        <f t="shared" si="26"/>
        <v>1874.4277845237157</v>
      </c>
      <c r="AJ39" s="141" t="str">
        <f t="shared" si="27"/>
        <v/>
      </c>
    </row>
    <row r="40" spans="1:36" ht="15">
      <c r="A40" s="159" t="s">
        <v>12</v>
      </c>
      <c r="B40" s="60">
        <f t="shared" si="23"/>
        <v>0</v>
      </c>
      <c r="C40" s="60">
        <f t="shared" si="23"/>
        <v>2.1750089910253248E-2</v>
      </c>
      <c r="D40" s="60">
        <f t="shared" si="23"/>
        <v>0</v>
      </c>
      <c r="E40" s="60">
        <f t="shared" si="23"/>
        <v>5.6459060026366039</v>
      </c>
      <c r="F40" s="375">
        <v>0</v>
      </c>
      <c r="G40" s="60">
        <f t="shared" si="20"/>
        <v>0</v>
      </c>
      <c r="H40" s="60">
        <f t="shared" si="20"/>
        <v>0</v>
      </c>
      <c r="I40" s="162">
        <f t="shared" si="24"/>
        <v>5.6676560925468573</v>
      </c>
      <c r="J40" s="149"/>
      <c r="K40" s="163" t="s">
        <v>12</v>
      </c>
      <c r="L40" s="85">
        <f t="shared" si="21"/>
        <v>0</v>
      </c>
      <c r="M40" s="85">
        <f t="shared" si="21"/>
        <v>2.1750089910253248E-2</v>
      </c>
      <c r="N40" s="85">
        <f t="shared" si="21"/>
        <v>0</v>
      </c>
      <c r="O40" s="85">
        <f t="shared" si="21"/>
        <v>5.6459060026366039</v>
      </c>
      <c r="P40" s="85">
        <f t="shared" si="21"/>
        <v>25.653165799412097</v>
      </c>
      <c r="Q40" s="85">
        <f t="shared" si="21"/>
        <v>0</v>
      </c>
      <c r="R40" s="85">
        <f t="shared" si="21"/>
        <v>0</v>
      </c>
      <c r="S40" s="166">
        <f t="shared" si="25"/>
        <v>31.320821891958953</v>
      </c>
      <c r="T40" s="149"/>
      <c r="U40" s="211" t="s">
        <v>12</v>
      </c>
      <c r="V40" s="110">
        <f t="shared" si="22"/>
        <v>0</v>
      </c>
      <c r="W40" s="110">
        <f t="shared" si="22"/>
        <v>0</v>
      </c>
      <c r="X40" s="110">
        <f t="shared" si="22"/>
        <v>0</v>
      </c>
      <c r="Y40" s="110">
        <f t="shared" si="22"/>
        <v>2.1750089910253248E-2</v>
      </c>
      <c r="Z40" s="110">
        <f t="shared" si="22"/>
        <v>0</v>
      </c>
      <c r="AA40" s="110">
        <f t="shared" si="22"/>
        <v>5.6459060026366039</v>
      </c>
      <c r="AB40" s="110">
        <f t="shared" si="22"/>
        <v>25.653165799412097</v>
      </c>
      <c r="AC40" s="111">
        <f t="shared" si="22"/>
        <v>0</v>
      </c>
      <c r="AD40" s="110">
        <f t="shared" si="22"/>
        <v>0</v>
      </c>
      <c r="AE40" s="110">
        <f t="shared" si="22"/>
        <v>0</v>
      </c>
      <c r="AF40" s="110">
        <f t="shared" si="22"/>
        <v>0</v>
      </c>
      <c r="AG40" s="110">
        <f t="shared" si="22"/>
        <v>0</v>
      </c>
      <c r="AH40" s="110">
        <f t="shared" si="22"/>
        <v>0</v>
      </c>
      <c r="AI40" s="214">
        <f t="shared" si="26"/>
        <v>31.320821891958953</v>
      </c>
      <c r="AJ40" s="141" t="str">
        <f t="shared" si="27"/>
        <v/>
      </c>
    </row>
    <row r="41" spans="1:36" ht="15">
      <c r="A41" s="167" t="s">
        <v>59</v>
      </c>
      <c r="B41" s="63">
        <f t="shared" si="23"/>
        <v>0</v>
      </c>
      <c r="C41" s="63">
        <f t="shared" si="23"/>
        <v>0</v>
      </c>
      <c r="D41" s="63">
        <f t="shared" si="23"/>
        <v>7.661517870975372E-2</v>
      </c>
      <c r="E41" s="63">
        <f t="shared" si="23"/>
        <v>1.5819076018108922E-2</v>
      </c>
      <c r="F41" s="375">
        <v>0</v>
      </c>
      <c r="G41" s="63">
        <f t="shared" si="20"/>
        <v>0</v>
      </c>
      <c r="H41" s="63">
        <f t="shared" si="20"/>
        <v>0</v>
      </c>
      <c r="I41" s="154">
        <f t="shared" si="24"/>
        <v>9.2434254727862639E-2</v>
      </c>
      <c r="J41" s="149"/>
      <c r="K41" s="169" t="s">
        <v>59</v>
      </c>
      <c r="L41" s="63">
        <f t="shared" si="21"/>
        <v>0</v>
      </c>
      <c r="M41" s="63">
        <f t="shared" si="21"/>
        <v>0</v>
      </c>
      <c r="N41" s="63">
        <f t="shared" si="21"/>
        <v>7.661517870975372E-2</v>
      </c>
      <c r="O41" s="63">
        <f t="shared" si="21"/>
        <v>1.5819076018108922E-2</v>
      </c>
      <c r="P41" s="63">
        <f t="shared" si="21"/>
        <v>0</v>
      </c>
      <c r="Q41" s="63">
        <f t="shared" si="21"/>
        <v>0</v>
      </c>
      <c r="R41" s="63">
        <f t="shared" si="21"/>
        <v>0</v>
      </c>
      <c r="S41" s="158">
        <f t="shared" si="25"/>
        <v>9.2434254727862639E-2</v>
      </c>
      <c r="T41" s="149"/>
      <c r="U41" s="215" t="s">
        <v>59</v>
      </c>
      <c r="V41" s="105">
        <f t="shared" si="22"/>
        <v>0</v>
      </c>
      <c r="W41" s="105">
        <f t="shared" si="22"/>
        <v>0</v>
      </c>
      <c r="X41" s="105">
        <f t="shared" si="22"/>
        <v>0</v>
      </c>
      <c r="Y41" s="105">
        <f t="shared" si="22"/>
        <v>0</v>
      </c>
      <c r="Z41" s="105">
        <f t="shared" si="22"/>
        <v>7.661517870975372E-2</v>
      </c>
      <c r="AA41" s="105">
        <f t="shared" si="22"/>
        <v>0</v>
      </c>
      <c r="AB41" s="105">
        <f t="shared" si="22"/>
        <v>0</v>
      </c>
      <c r="AC41" s="106">
        <f t="shared" si="22"/>
        <v>1.5819076018108922E-2</v>
      </c>
      <c r="AD41" s="105">
        <f t="shared" si="22"/>
        <v>0</v>
      </c>
      <c r="AE41" s="105">
        <f t="shared" si="22"/>
        <v>0</v>
      </c>
      <c r="AF41" s="105">
        <f t="shared" si="22"/>
        <v>0</v>
      </c>
      <c r="AG41" s="105">
        <f t="shared" si="22"/>
        <v>0</v>
      </c>
      <c r="AH41" s="105">
        <f t="shared" si="22"/>
        <v>1.5819076018108922E-2</v>
      </c>
      <c r="AI41" s="210">
        <f t="shared" si="26"/>
        <v>9.2434254727862639E-2</v>
      </c>
      <c r="AJ41" s="141" t="str">
        <f t="shared" si="27"/>
        <v/>
      </c>
    </row>
    <row r="42" spans="1:36" ht="15">
      <c r="A42" s="159" t="s">
        <v>17</v>
      </c>
      <c r="B42" s="60">
        <f t="shared" si="23"/>
        <v>29.296481402743687</v>
      </c>
      <c r="C42" s="60">
        <f t="shared" si="23"/>
        <v>1.847522376532488</v>
      </c>
      <c r="D42" s="60">
        <f t="shared" si="23"/>
        <v>20.632879833276338</v>
      </c>
      <c r="E42" s="60">
        <f t="shared" si="23"/>
        <v>9.6868890842571425</v>
      </c>
      <c r="F42" s="375">
        <v>0</v>
      </c>
      <c r="G42" s="60">
        <f t="shared" si="20"/>
        <v>0</v>
      </c>
      <c r="H42" s="60">
        <f t="shared" si="20"/>
        <v>0</v>
      </c>
      <c r="I42" s="162">
        <f t="shared" si="24"/>
        <v>61.463772696809656</v>
      </c>
      <c r="J42" s="149"/>
      <c r="K42" s="163" t="s">
        <v>17</v>
      </c>
      <c r="L42" s="85">
        <f t="shared" si="21"/>
        <v>29.296481402743687</v>
      </c>
      <c r="M42" s="85">
        <f t="shared" si="21"/>
        <v>1.847522376532488</v>
      </c>
      <c r="N42" s="85">
        <f t="shared" si="21"/>
        <v>20.632879833276338</v>
      </c>
      <c r="O42" s="85">
        <f t="shared" si="21"/>
        <v>9.6868890842571425</v>
      </c>
      <c r="P42" s="85">
        <f t="shared" si="21"/>
        <v>0.30302477732297811</v>
      </c>
      <c r="Q42" s="85">
        <f t="shared" si="21"/>
        <v>0</v>
      </c>
      <c r="R42" s="85">
        <f t="shared" si="21"/>
        <v>0</v>
      </c>
      <c r="S42" s="166">
        <f t="shared" si="25"/>
        <v>61.76679747413263</v>
      </c>
      <c r="T42" s="149"/>
      <c r="U42" s="211" t="s">
        <v>17</v>
      </c>
      <c r="V42" s="110">
        <f t="shared" si="22"/>
        <v>23.294242114457312</v>
      </c>
      <c r="W42" s="110">
        <f t="shared" si="22"/>
        <v>5.0432114543887536</v>
      </c>
      <c r="X42" s="110">
        <f t="shared" si="22"/>
        <v>0</v>
      </c>
      <c r="Y42" s="110">
        <f t="shared" si="22"/>
        <v>1.847522376532488</v>
      </c>
      <c r="Z42" s="110">
        <f t="shared" si="22"/>
        <v>17.789786909671736</v>
      </c>
      <c r="AA42" s="110">
        <f t="shared" si="22"/>
        <v>3.7556831976352303</v>
      </c>
      <c r="AB42" s="110">
        <f t="shared" si="22"/>
        <v>0.30302477732297811</v>
      </c>
      <c r="AC42" s="111">
        <f t="shared" si="22"/>
        <v>9.7333266441241406</v>
      </c>
      <c r="AD42" s="110">
        <f t="shared" si="22"/>
        <v>0.95902783389762591</v>
      </c>
      <c r="AE42" s="110">
        <f t="shared" si="22"/>
        <v>0</v>
      </c>
      <c r="AF42" s="110">
        <f t="shared" si="22"/>
        <v>0</v>
      </c>
      <c r="AG42" s="110">
        <f t="shared" si="22"/>
        <v>2.8430929236046016</v>
      </c>
      <c r="AH42" s="110">
        <f t="shared" si="22"/>
        <v>5.9312058866219122</v>
      </c>
      <c r="AI42" s="214">
        <f t="shared" si="26"/>
        <v>61.76679747413263</v>
      </c>
      <c r="AJ42" s="141" t="str">
        <f t="shared" si="27"/>
        <v/>
      </c>
    </row>
    <row r="43" spans="1:36" ht="15">
      <c r="A43" s="167" t="s">
        <v>139</v>
      </c>
      <c r="B43" s="63">
        <f t="shared" si="23"/>
        <v>382.17027191008481</v>
      </c>
      <c r="C43" s="63">
        <f t="shared" si="23"/>
        <v>1529.2630697773427</v>
      </c>
      <c r="D43" s="63">
        <f t="shared" si="23"/>
        <v>1399.8673252694487</v>
      </c>
      <c r="E43" s="63">
        <f t="shared" si="23"/>
        <v>0.60779353567488592</v>
      </c>
      <c r="F43" s="375">
        <v>0</v>
      </c>
      <c r="G43" s="63">
        <f t="shared" si="20"/>
        <v>0</v>
      </c>
      <c r="H43" s="63">
        <f t="shared" si="20"/>
        <v>0</v>
      </c>
      <c r="I43" s="154">
        <f t="shared" si="24"/>
        <v>3311.9084604925506</v>
      </c>
      <c r="J43" s="149"/>
      <c r="K43" s="169" t="s">
        <v>139</v>
      </c>
      <c r="L43" s="63">
        <f t="shared" si="21"/>
        <v>382.17027191008481</v>
      </c>
      <c r="M43" s="63">
        <f t="shared" si="21"/>
        <v>1529.2630697773427</v>
      </c>
      <c r="N43" s="63">
        <f t="shared" si="21"/>
        <v>1399.8673252694487</v>
      </c>
      <c r="O43" s="63">
        <f t="shared" si="21"/>
        <v>0.60779353567488592</v>
      </c>
      <c r="P43" s="63">
        <f t="shared" si="21"/>
        <v>0.11109708279773091</v>
      </c>
      <c r="Q43" s="63">
        <f t="shared" si="21"/>
        <v>0</v>
      </c>
      <c r="R43" s="63">
        <f t="shared" si="21"/>
        <v>0</v>
      </c>
      <c r="S43" s="158">
        <f t="shared" si="25"/>
        <v>3312.0195575753482</v>
      </c>
      <c r="T43" s="149"/>
      <c r="U43" s="215" t="s">
        <v>139</v>
      </c>
      <c r="V43" s="105">
        <f t="shared" si="22"/>
        <v>358.57330157021192</v>
      </c>
      <c r="W43" s="105">
        <f t="shared" si="22"/>
        <v>0</v>
      </c>
      <c r="X43" s="105">
        <f t="shared" si="22"/>
        <v>0</v>
      </c>
      <c r="Y43" s="105">
        <f t="shared" si="22"/>
        <v>1529.2630697773427</v>
      </c>
      <c r="Z43" s="105">
        <f t="shared" si="22"/>
        <v>1267.8165662375957</v>
      </c>
      <c r="AA43" s="105">
        <f t="shared" si="22"/>
        <v>0.60779353567488592</v>
      </c>
      <c r="AB43" s="105">
        <f t="shared" si="22"/>
        <v>0.11109708279773091</v>
      </c>
      <c r="AC43" s="106">
        <f t="shared" si="22"/>
        <v>155.64772937172586</v>
      </c>
      <c r="AD43" s="105">
        <f t="shared" si="22"/>
        <v>23.596970339872851</v>
      </c>
      <c r="AE43" s="105">
        <f t="shared" si="22"/>
        <v>0</v>
      </c>
      <c r="AF43" s="105">
        <f t="shared" si="22"/>
        <v>0</v>
      </c>
      <c r="AG43" s="105">
        <f t="shared" si="22"/>
        <v>132.050759031853</v>
      </c>
      <c r="AH43" s="105">
        <f t="shared" si="22"/>
        <v>0</v>
      </c>
      <c r="AI43" s="210">
        <f t="shared" si="26"/>
        <v>3312.0195575753487</v>
      </c>
      <c r="AJ43" s="141" t="str">
        <f t="shared" si="27"/>
        <v/>
      </c>
    </row>
    <row r="44" spans="1:36" ht="15">
      <c r="A44" s="159" t="s">
        <v>25</v>
      </c>
      <c r="B44" s="60">
        <f t="shared" si="23"/>
        <v>402.06755202281465</v>
      </c>
      <c r="C44" s="60">
        <f t="shared" si="23"/>
        <v>11.150141338165481</v>
      </c>
      <c r="D44" s="60">
        <f t="shared" si="23"/>
        <v>519.21423379355633</v>
      </c>
      <c r="E44" s="60">
        <f t="shared" si="23"/>
        <v>3967.6689902966336</v>
      </c>
      <c r="F44" s="375">
        <v>0</v>
      </c>
      <c r="G44" s="60">
        <f t="shared" si="20"/>
        <v>345.4014371981898</v>
      </c>
      <c r="H44" s="60">
        <f t="shared" si="20"/>
        <v>10.723406294084628</v>
      </c>
      <c r="I44" s="162">
        <f t="shared" si="24"/>
        <v>5256.2257609434437</v>
      </c>
      <c r="J44" s="149"/>
      <c r="K44" s="163" t="s">
        <v>25</v>
      </c>
      <c r="L44" s="85">
        <f t="shared" si="21"/>
        <v>402.06755202281465</v>
      </c>
      <c r="M44" s="85">
        <f t="shared" si="21"/>
        <v>11.150141338165481</v>
      </c>
      <c r="N44" s="85">
        <f t="shared" si="21"/>
        <v>519.21423379355633</v>
      </c>
      <c r="O44" s="85">
        <f t="shared" si="21"/>
        <v>3967.6689902966336</v>
      </c>
      <c r="P44" s="85">
        <f t="shared" si="21"/>
        <v>6.3126929746526095</v>
      </c>
      <c r="Q44" s="85">
        <f t="shared" si="21"/>
        <v>345.4014371981898</v>
      </c>
      <c r="R44" s="85">
        <f t="shared" si="21"/>
        <v>10.723406294084628</v>
      </c>
      <c r="S44" s="166">
        <f t="shared" si="25"/>
        <v>5262.5384539180959</v>
      </c>
      <c r="T44" s="149"/>
      <c r="U44" s="211" t="s">
        <v>25</v>
      </c>
      <c r="V44" s="110">
        <f t="shared" si="22"/>
        <v>17.637876727618718</v>
      </c>
      <c r="W44" s="110">
        <f t="shared" si="22"/>
        <v>219.77004757275424</v>
      </c>
      <c r="X44" s="110">
        <f t="shared" si="22"/>
        <v>345.4014371981898</v>
      </c>
      <c r="Y44" s="110">
        <f t="shared" si="22"/>
        <v>11.150141338165481</v>
      </c>
      <c r="Z44" s="110">
        <f t="shared" si="22"/>
        <v>498.30138028299115</v>
      </c>
      <c r="AA44" s="110">
        <f t="shared" si="22"/>
        <v>3860.3885152345365</v>
      </c>
      <c r="AB44" s="110">
        <f t="shared" si="22"/>
        <v>6.3126929746526095</v>
      </c>
      <c r="AC44" s="111">
        <f t="shared" si="22"/>
        <v>303.57636258918853</v>
      </c>
      <c r="AD44" s="110">
        <f t="shared" si="22"/>
        <v>164.65962772244171</v>
      </c>
      <c r="AE44" s="110">
        <f t="shared" si="22"/>
        <v>101.98875185088255</v>
      </c>
      <c r="AF44" s="110">
        <f t="shared" si="22"/>
        <v>10.723406294084628</v>
      </c>
      <c r="AG44" s="110">
        <f t="shared" si="22"/>
        <v>20.912853510565196</v>
      </c>
      <c r="AH44" s="110">
        <f t="shared" si="22"/>
        <v>5.2917232112144248</v>
      </c>
      <c r="AI44" s="214">
        <f t="shared" si="26"/>
        <v>5262.5384539180968</v>
      </c>
      <c r="AJ44" s="141" t="str">
        <f t="shared" si="27"/>
        <v/>
      </c>
    </row>
    <row r="45" spans="1:36" ht="15">
      <c r="A45" s="167" t="s">
        <v>24</v>
      </c>
      <c r="B45" s="63">
        <f t="shared" si="23"/>
        <v>193.24294026696754</v>
      </c>
      <c r="C45" s="63">
        <f t="shared" si="23"/>
        <v>0.33861780098208666</v>
      </c>
      <c r="D45" s="63">
        <f t="shared" si="23"/>
        <v>257.02946493712778</v>
      </c>
      <c r="E45" s="63">
        <f t="shared" si="23"/>
        <v>0</v>
      </c>
      <c r="F45" s="375">
        <v>0</v>
      </c>
      <c r="G45" s="63">
        <f t="shared" si="20"/>
        <v>0</v>
      </c>
      <c r="H45" s="63">
        <f t="shared" si="20"/>
        <v>0</v>
      </c>
      <c r="I45" s="154">
        <f t="shared" si="24"/>
        <v>450.61102300507741</v>
      </c>
      <c r="J45" s="149"/>
      <c r="K45" s="169" t="s">
        <v>24</v>
      </c>
      <c r="L45" s="63">
        <f t="shared" si="21"/>
        <v>193.24294026696754</v>
      </c>
      <c r="M45" s="63">
        <f t="shared" si="21"/>
        <v>0.33861780098208666</v>
      </c>
      <c r="N45" s="63">
        <f t="shared" si="21"/>
        <v>257.02946493712778</v>
      </c>
      <c r="O45" s="63">
        <f t="shared" si="21"/>
        <v>0</v>
      </c>
      <c r="P45" s="63">
        <f t="shared" si="21"/>
        <v>0</v>
      </c>
      <c r="Q45" s="63">
        <f t="shared" si="21"/>
        <v>0</v>
      </c>
      <c r="R45" s="63">
        <f t="shared" si="21"/>
        <v>0</v>
      </c>
      <c r="S45" s="158">
        <f t="shared" si="25"/>
        <v>450.61102300507741</v>
      </c>
      <c r="T45" s="149"/>
      <c r="U45" s="215" t="s">
        <v>24</v>
      </c>
      <c r="V45" s="105">
        <f t="shared" si="22"/>
        <v>166.28073565866487</v>
      </c>
      <c r="W45" s="105">
        <f t="shared" si="22"/>
        <v>0</v>
      </c>
      <c r="X45" s="105">
        <f t="shared" si="22"/>
        <v>0</v>
      </c>
      <c r="Y45" s="105">
        <f t="shared" si="22"/>
        <v>0.33861780098208666</v>
      </c>
      <c r="Z45" s="105">
        <f t="shared" si="22"/>
        <v>3.5310125103452488</v>
      </c>
      <c r="AA45" s="105">
        <f t="shared" si="22"/>
        <v>0</v>
      </c>
      <c r="AB45" s="105">
        <f t="shared" si="22"/>
        <v>0</v>
      </c>
      <c r="AC45" s="106">
        <f t="shared" si="22"/>
        <v>280.46065703508521</v>
      </c>
      <c r="AD45" s="105">
        <f t="shared" si="22"/>
        <v>26.962204608302688</v>
      </c>
      <c r="AE45" s="105">
        <f t="shared" si="22"/>
        <v>0</v>
      </c>
      <c r="AF45" s="105">
        <f t="shared" si="22"/>
        <v>0</v>
      </c>
      <c r="AG45" s="105">
        <f t="shared" si="22"/>
        <v>253.49845242678253</v>
      </c>
      <c r="AH45" s="105">
        <f t="shared" si="22"/>
        <v>0</v>
      </c>
      <c r="AI45" s="210">
        <f t="shared" si="26"/>
        <v>450.61102300507741</v>
      </c>
      <c r="AJ45" s="141" t="str">
        <f t="shared" si="27"/>
        <v/>
      </c>
    </row>
    <row r="46" spans="1:36" ht="15">
      <c r="A46" s="159" t="s">
        <v>60</v>
      </c>
      <c r="B46" s="60">
        <f t="shared" si="23"/>
        <v>0</v>
      </c>
      <c r="C46" s="60">
        <f t="shared" si="23"/>
        <v>0</v>
      </c>
      <c r="D46" s="60">
        <f t="shared" si="23"/>
        <v>0</v>
      </c>
      <c r="E46" s="60">
        <f t="shared" si="23"/>
        <v>0</v>
      </c>
      <c r="F46" s="375">
        <v>0</v>
      </c>
      <c r="G46" s="60">
        <f t="shared" si="20"/>
        <v>0</v>
      </c>
      <c r="H46" s="60">
        <f t="shared" si="20"/>
        <v>0</v>
      </c>
      <c r="I46" s="162">
        <f t="shared" si="24"/>
        <v>0</v>
      </c>
      <c r="J46" s="149"/>
      <c r="K46" s="163" t="s">
        <v>60</v>
      </c>
      <c r="L46" s="85">
        <f t="shared" si="21"/>
        <v>0</v>
      </c>
      <c r="M46" s="85">
        <f t="shared" si="21"/>
        <v>0</v>
      </c>
      <c r="N46" s="85">
        <f t="shared" si="21"/>
        <v>0</v>
      </c>
      <c r="O46" s="85">
        <f t="shared" si="21"/>
        <v>0</v>
      </c>
      <c r="P46" s="85">
        <f t="shared" si="21"/>
        <v>0</v>
      </c>
      <c r="Q46" s="85">
        <f t="shared" si="21"/>
        <v>0</v>
      </c>
      <c r="R46" s="85">
        <f t="shared" si="21"/>
        <v>0</v>
      </c>
      <c r="S46" s="166">
        <f t="shared" si="25"/>
        <v>0</v>
      </c>
      <c r="T46" s="149"/>
      <c r="U46" s="211" t="s">
        <v>60</v>
      </c>
      <c r="V46" s="110">
        <f t="shared" si="22"/>
        <v>0</v>
      </c>
      <c r="W46" s="110">
        <f t="shared" si="22"/>
        <v>0</v>
      </c>
      <c r="X46" s="110">
        <f t="shared" si="22"/>
        <v>0</v>
      </c>
      <c r="Y46" s="110">
        <f t="shared" si="22"/>
        <v>0</v>
      </c>
      <c r="Z46" s="110">
        <f t="shared" si="22"/>
        <v>0</v>
      </c>
      <c r="AA46" s="110">
        <f t="shared" si="22"/>
        <v>0</v>
      </c>
      <c r="AB46" s="110">
        <f t="shared" si="22"/>
        <v>0</v>
      </c>
      <c r="AC46" s="111">
        <f t="shared" si="22"/>
        <v>0</v>
      </c>
      <c r="AD46" s="110">
        <f t="shared" si="22"/>
        <v>0</v>
      </c>
      <c r="AE46" s="110">
        <f t="shared" si="22"/>
        <v>0</v>
      </c>
      <c r="AF46" s="110">
        <f t="shared" si="22"/>
        <v>0</v>
      </c>
      <c r="AG46" s="110">
        <f t="shared" si="22"/>
        <v>0</v>
      </c>
      <c r="AH46" s="110">
        <f t="shared" si="22"/>
        <v>0</v>
      </c>
      <c r="AI46" s="214">
        <f t="shared" si="26"/>
        <v>0</v>
      </c>
      <c r="AJ46" s="141" t="str">
        <f t="shared" si="27"/>
        <v/>
      </c>
    </row>
    <row r="47" spans="1:36" ht="15">
      <c r="A47" s="167" t="s">
        <v>22</v>
      </c>
      <c r="B47" s="63">
        <f t="shared" si="23"/>
        <v>115.53997942316659</v>
      </c>
      <c r="C47" s="63">
        <f t="shared" si="23"/>
        <v>5566.9192653871542</v>
      </c>
      <c r="D47" s="63">
        <f t="shared" si="23"/>
        <v>1433.6431731331666</v>
      </c>
      <c r="E47" s="63">
        <f t="shared" si="23"/>
        <v>0</v>
      </c>
      <c r="F47" s="375">
        <v>0</v>
      </c>
      <c r="G47" s="63">
        <f t="shared" si="20"/>
        <v>0</v>
      </c>
      <c r="H47" s="63">
        <f t="shared" si="20"/>
        <v>0</v>
      </c>
      <c r="I47" s="154">
        <f t="shared" si="24"/>
        <v>7116.1024179434871</v>
      </c>
      <c r="J47" s="149"/>
      <c r="K47" s="169" t="s">
        <v>22</v>
      </c>
      <c r="L47" s="63">
        <f t="shared" si="21"/>
        <v>115.53997942316659</v>
      </c>
      <c r="M47" s="63">
        <f t="shared" si="21"/>
        <v>5566.9192653871542</v>
      </c>
      <c r="N47" s="63">
        <f t="shared" si="21"/>
        <v>1433.6431731331666</v>
      </c>
      <c r="O47" s="63">
        <f t="shared" si="21"/>
        <v>0</v>
      </c>
      <c r="P47" s="63">
        <f t="shared" si="21"/>
        <v>107.5298172023156</v>
      </c>
      <c r="Q47" s="63">
        <f t="shared" si="21"/>
        <v>0</v>
      </c>
      <c r="R47" s="63">
        <f t="shared" si="21"/>
        <v>0</v>
      </c>
      <c r="S47" s="158">
        <f t="shared" si="25"/>
        <v>7223.632235145803</v>
      </c>
      <c r="T47" s="149"/>
      <c r="U47" s="215" t="s">
        <v>22</v>
      </c>
      <c r="V47" s="105">
        <f t="shared" si="22"/>
        <v>111.69933030196223</v>
      </c>
      <c r="W47" s="105">
        <f t="shared" si="22"/>
        <v>0</v>
      </c>
      <c r="X47" s="105">
        <f t="shared" si="22"/>
        <v>0</v>
      </c>
      <c r="Y47" s="105">
        <f t="shared" si="22"/>
        <v>5566.9192653871542</v>
      </c>
      <c r="Z47" s="105">
        <f t="shared" si="22"/>
        <v>653.41435237794906</v>
      </c>
      <c r="AA47" s="105">
        <f t="shared" si="22"/>
        <v>0</v>
      </c>
      <c r="AB47" s="105">
        <f t="shared" si="22"/>
        <v>107.5298172023156</v>
      </c>
      <c r="AC47" s="106">
        <f t="shared" si="22"/>
        <v>784.06946987642175</v>
      </c>
      <c r="AD47" s="105">
        <f t="shared" si="22"/>
        <v>3.8406491212043452</v>
      </c>
      <c r="AE47" s="105">
        <f t="shared" si="22"/>
        <v>0</v>
      </c>
      <c r="AF47" s="105">
        <f t="shared" si="22"/>
        <v>0</v>
      </c>
      <c r="AG47" s="105">
        <f t="shared" si="22"/>
        <v>780.22882075521738</v>
      </c>
      <c r="AH47" s="105">
        <f t="shared" si="22"/>
        <v>0</v>
      </c>
      <c r="AI47" s="210">
        <f t="shared" si="26"/>
        <v>7223.6322351458039</v>
      </c>
      <c r="AJ47" s="141" t="str">
        <f t="shared" si="27"/>
        <v/>
      </c>
    </row>
    <row r="48" spans="1:36" ht="15">
      <c r="A48" s="159" t="s">
        <v>21</v>
      </c>
      <c r="B48" s="60">
        <f t="shared" si="23"/>
        <v>8.0065089863302621</v>
      </c>
      <c r="C48" s="60">
        <f t="shared" si="23"/>
        <v>54.05953805592091</v>
      </c>
      <c r="D48" s="60">
        <f t="shared" si="23"/>
        <v>679.72426917288908</v>
      </c>
      <c r="E48" s="60">
        <f t="shared" si="23"/>
        <v>0</v>
      </c>
      <c r="F48" s="375">
        <v>0</v>
      </c>
      <c r="G48" s="60">
        <f t="shared" si="20"/>
        <v>0</v>
      </c>
      <c r="H48" s="60">
        <f t="shared" si="20"/>
        <v>0</v>
      </c>
      <c r="I48" s="162">
        <f t="shared" si="24"/>
        <v>741.79031621514025</v>
      </c>
      <c r="J48" s="149"/>
      <c r="K48" s="163" t="s">
        <v>21</v>
      </c>
      <c r="L48" s="85">
        <f t="shared" si="21"/>
        <v>8.0065089863302621</v>
      </c>
      <c r="M48" s="85">
        <f t="shared" si="21"/>
        <v>54.05953805592091</v>
      </c>
      <c r="N48" s="85">
        <f t="shared" si="21"/>
        <v>679.72426917288908</v>
      </c>
      <c r="O48" s="85">
        <f t="shared" si="21"/>
        <v>0</v>
      </c>
      <c r="P48" s="85">
        <f t="shared" si="21"/>
        <v>0</v>
      </c>
      <c r="Q48" s="85">
        <f t="shared" si="21"/>
        <v>0</v>
      </c>
      <c r="R48" s="85">
        <f t="shared" si="21"/>
        <v>0</v>
      </c>
      <c r="S48" s="166">
        <f t="shared" si="25"/>
        <v>741.79031621514025</v>
      </c>
      <c r="T48" s="149"/>
      <c r="U48" s="211" t="s">
        <v>61</v>
      </c>
      <c r="V48" s="110">
        <f t="shared" si="22"/>
        <v>8.0065089863302621</v>
      </c>
      <c r="W48" s="110">
        <f t="shared" si="22"/>
        <v>0</v>
      </c>
      <c r="X48" s="110">
        <f t="shared" si="22"/>
        <v>0</v>
      </c>
      <c r="Y48" s="110">
        <f t="shared" si="22"/>
        <v>54.05953805592091</v>
      </c>
      <c r="Z48" s="110">
        <f t="shared" si="22"/>
        <v>679.72426917288908</v>
      </c>
      <c r="AA48" s="110">
        <f t="shared" si="22"/>
        <v>0</v>
      </c>
      <c r="AB48" s="110">
        <f t="shared" si="22"/>
        <v>0</v>
      </c>
      <c r="AC48" s="111">
        <f t="shared" si="22"/>
        <v>0</v>
      </c>
      <c r="AD48" s="110">
        <f t="shared" si="22"/>
        <v>0</v>
      </c>
      <c r="AE48" s="110">
        <f t="shared" si="22"/>
        <v>0</v>
      </c>
      <c r="AF48" s="110">
        <f t="shared" si="22"/>
        <v>0</v>
      </c>
      <c r="AG48" s="110">
        <f t="shared" si="22"/>
        <v>0</v>
      </c>
      <c r="AH48" s="110">
        <f t="shared" si="22"/>
        <v>0</v>
      </c>
      <c r="AI48" s="214">
        <f t="shared" si="26"/>
        <v>741.79031621514025</v>
      </c>
      <c r="AJ48" s="141" t="str">
        <f t="shared" si="27"/>
        <v/>
      </c>
    </row>
    <row r="49" spans="1:36" ht="15">
      <c r="A49" s="170" t="s">
        <v>64</v>
      </c>
      <c r="B49" s="63">
        <f t="shared" si="23"/>
        <v>2.1845912033907764</v>
      </c>
      <c r="C49" s="63">
        <f t="shared" si="23"/>
        <v>0</v>
      </c>
      <c r="D49" s="63">
        <f t="shared" si="23"/>
        <v>0</v>
      </c>
      <c r="E49" s="63">
        <f t="shared" si="23"/>
        <v>0</v>
      </c>
      <c r="F49" s="375">
        <v>0</v>
      </c>
      <c r="G49" s="63">
        <f t="shared" ref="G49:H53" si="28">G127+G153+G179+G205+G231+G257+G283+G309+G335+G361+G387+G413+G439</f>
        <v>0</v>
      </c>
      <c r="H49" s="63">
        <f t="shared" si="28"/>
        <v>0</v>
      </c>
      <c r="I49" s="154">
        <f t="shared" si="24"/>
        <v>2.1845912033907764</v>
      </c>
      <c r="J49" s="149"/>
      <c r="K49" s="171" t="s">
        <v>64</v>
      </c>
      <c r="L49" s="63">
        <f t="shared" ref="L49:R53" si="29">L127+L153+L179+L205+L231+L257+L283+L309+L335+L361+L387+L413+L439</f>
        <v>2.1845912033907764</v>
      </c>
      <c r="M49" s="63">
        <f t="shared" si="29"/>
        <v>0</v>
      </c>
      <c r="N49" s="63">
        <f t="shared" si="29"/>
        <v>0</v>
      </c>
      <c r="O49" s="63">
        <f t="shared" si="29"/>
        <v>0</v>
      </c>
      <c r="P49" s="63">
        <f t="shared" si="29"/>
        <v>0</v>
      </c>
      <c r="Q49" s="63">
        <f t="shared" si="29"/>
        <v>0</v>
      </c>
      <c r="R49" s="63">
        <f t="shared" si="29"/>
        <v>0</v>
      </c>
      <c r="S49" s="158">
        <f t="shared" si="25"/>
        <v>2.1845912033907764</v>
      </c>
      <c r="T49" s="149"/>
      <c r="U49" s="216" t="s">
        <v>62</v>
      </c>
      <c r="V49" s="105">
        <f t="shared" ref="V49:AH53" si="30">V127+V153+V179+V205+V231+V257+V283+V309+V335+V361+V387+V413+V439</f>
        <v>2.1845912033907764</v>
      </c>
      <c r="W49" s="105">
        <f t="shared" si="30"/>
        <v>0</v>
      </c>
      <c r="X49" s="105">
        <f t="shared" si="30"/>
        <v>0</v>
      </c>
      <c r="Y49" s="105">
        <f t="shared" si="30"/>
        <v>0</v>
      </c>
      <c r="Z49" s="105">
        <f t="shared" si="30"/>
        <v>0</v>
      </c>
      <c r="AA49" s="105">
        <f t="shared" si="30"/>
        <v>0</v>
      </c>
      <c r="AB49" s="105">
        <f t="shared" si="30"/>
        <v>0</v>
      </c>
      <c r="AC49" s="106">
        <f t="shared" si="30"/>
        <v>0</v>
      </c>
      <c r="AD49" s="105">
        <f t="shared" si="30"/>
        <v>0</v>
      </c>
      <c r="AE49" s="105">
        <f t="shared" si="30"/>
        <v>0</v>
      </c>
      <c r="AF49" s="105">
        <f t="shared" si="30"/>
        <v>0</v>
      </c>
      <c r="AG49" s="105">
        <f t="shared" si="30"/>
        <v>0</v>
      </c>
      <c r="AH49" s="105">
        <f t="shared" si="30"/>
        <v>0</v>
      </c>
      <c r="AI49" s="210">
        <f t="shared" si="26"/>
        <v>2.1845912033907764</v>
      </c>
      <c r="AJ49" s="141" t="str">
        <f t="shared" si="27"/>
        <v/>
      </c>
    </row>
    <row r="50" spans="1:36">
      <c r="A50" s="172" t="s">
        <v>23</v>
      </c>
      <c r="B50" s="65">
        <f t="shared" ref="B50:E53" si="31">B128+B154+B180+B206+B232+B258+B284+B310+B336+B362+B388+B414+B440</f>
        <v>2.1845912033907764</v>
      </c>
      <c r="C50" s="65">
        <f t="shared" si="31"/>
        <v>0</v>
      </c>
      <c r="D50" s="65">
        <f t="shared" si="31"/>
        <v>0</v>
      </c>
      <c r="E50" s="65">
        <f t="shared" si="31"/>
        <v>0</v>
      </c>
      <c r="F50" s="375">
        <v>0</v>
      </c>
      <c r="G50" s="65">
        <f t="shared" si="28"/>
        <v>0</v>
      </c>
      <c r="H50" s="65">
        <f t="shared" si="28"/>
        <v>0</v>
      </c>
      <c r="I50" s="175">
        <f t="shared" si="24"/>
        <v>2.1845912033907764</v>
      </c>
      <c r="J50" s="149"/>
      <c r="K50" s="176" t="s">
        <v>23</v>
      </c>
      <c r="L50" s="88">
        <f t="shared" si="29"/>
        <v>2.1845912033907764</v>
      </c>
      <c r="M50" s="88">
        <f t="shared" si="29"/>
        <v>0</v>
      </c>
      <c r="N50" s="88">
        <f t="shared" si="29"/>
        <v>0</v>
      </c>
      <c r="O50" s="88">
        <f t="shared" si="29"/>
        <v>0</v>
      </c>
      <c r="P50" s="88">
        <f t="shared" si="29"/>
        <v>0</v>
      </c>
      <c r="Q50" s="88">
        <f t="shared" si="29"/>
        <v>0</v>
      </c>
      <c r="R50" s="88">
        <f t="shared" si="29"/>
        <v>0</v>
      </c>
      <c r="S50" s="179">
        <f t="shared" si="25"/>
        <v>2.1845912033907764</v>
      </c>
      <c r="T50" s="149"/>
      <c r="U50" s="217" t="s">
        <v>65</v>
      </c>
      <c r="V50" s="116">
        <f t="shared" si="30"/>
        <v>0.58036582147080418</v>
      </c>
      <c r="W50" s="116">
        <f t="shared" si="30"/>
        <v>0</v>
      </c>
      <c r="X50" s="116">
        <f t="shared" si="30"/>
        <v>0</v>
      </c>
      <c r="Y50" s="116">
        <f t="shared" si="30"/>
        <v>0</v>
      </c>
      <c r="Z50" s="116">
        <f t="shared" si="30"/>
        <v>0</v>
      </c>
      <c r="AA50" s="116">
        <f t="shared" si="30"/>
        <v>0</v>
      </c>
      <c r="AB50" s="116">
        <f t="shared" si="30"/>
        <v>0</v>
      </c>
      <c r="AC50" s="288">
        <f t="shared" si="30"/>
        <v>0</v>
      </c>
      <c r="AD50" s="116">
        <f t="shared" si="30"/>
        <v>0</v>
      </c>
      <c r="AE50" s="116">
        <f t="shared" si="30"/>
        <v>0</v>
      </c>
      <c r="AF50" s="116">
        <f t="shared" si="30"/>
        <v>0</v>
      </c>
      <c r="AG50" s="116">
        <f t="shared" si="30"/>
        <v>0</v>
      </c>
      <c r="AH50" s="116">
        <f t="shared" si="30"/>
        <v>0</v>
      </c>
      <c r="AI50" s="219">
        <f t="shared" si="26"/>
        <v>0.58036582147080418</v>
      </c>
      <c r="AJ50" s="141">
        <f t="shared" si="27"/>
        <v>1.6042253819199721</v>
      </c>
    </row>
    <row r="51" spans="1:36">
      <c r="A51" s="180" t="s">
        <v>19</v>
      </c>
      <c r="B51" s="68">
        <f t="shared" si="31"/>
        <v>0</v>
      </c>
      <c r="C51" s="68">
        <f t="shared" si="31"/>
        <v>0</v>
      </c>
      <c r="D51" s="68">
        <f t="shared" si="31"/>
        <v>0</v>
      </c>
      <c r="E51" s="68">
        <f t="shared" si="31"/>
        <v>0</v>
      </c>
      <c r="F51" s="375">
        <v>0</v>
      </c>
      <c r="G51" s="68">
        <f t="shared" si="28"/>
        <v>0</v>
      </c>
      <c r="H51" s="68">
        <f t="shared" si="28"/>
        <v>0</v>
      </c>
      <c r="I51" s="183">
        <f t="shared" si="24"/>
        <v>0</v>
      </c>
      <c r="J51" s="149"/>
      <c r="K51" s="184" t="s">
        <v>19</v>
      </c>
      <c r="L51" s="68">
        <f t="shared" si="29"/>
        <v>0</v>
      </c>
      <c r="M51" s="68">
        <f t="shared" si="29"/>
        <v>0</v>
      </c>
      <c r="N51" s="68">
        <f t="shared" si="29"/>
        <v>0</v>
      </c>
      <c r="O51" s="68">
        <f t="shared" si="29"/>
        <v>0</v>
      </c>
      <c r="P51" s="68">
        <f t="shared" si="29"/>
        <v>0</v>
      </c>
      <c r="Q51" s="68">
        <f t="shared" si="29"/>
        <v>0</v>
      </c>
      <c r="R51" s="68">
        <f t="shared" si="29"/>
        <v>0</v>
      </c>
      <c r="S51" s="186">
        <f t="shared" si="25"/>
        <v>0</v>
      </c>
      <c r="T51" s="149"/>
      <c r="U51" s="220" t="s">
        <v>19</v>
      </c>
      <c r="V51" s="120">
        <f t="shared" si="30"/>
        <v>0</v>
      </c>
      <c r="W51" s="120">
        <f t="shared" si="30"/>
        <v>0</v>
      </c>
      <c r="X51" s="120">
        <f t="shared" si="30"/>
        <v>0</v>
      </c>
      <c r="Y51" s="120">
        <f t="shared" si="30"/>
        <v>0</v>
      </c>
      <c r="Z51" s="120">
        <f t="shared" si="30"/>
        <v>0</v>
      </c>
      <c r="AA51" s="120">
        <f t="shared" si="30"/>
        <v>0</v>
      </c>
      <c r="AB51" s="120">
        <f t="shared" si="30"/>
        <v>0</v>
      </c>
      <c r="AC51" s="289">
        <f t="shared" si="30"/>
        <v>0</v>
      </c>
      <c r="AD51" s="120">
        <f t="shared" si="30"/>
        <v>0</v>
      </c>
      <c r="AE51" s="120">
        <f t="shared" si="30"/>
        <v>0</v>
      </c>
      <c r="AF51" s="120">
        <f t="shared" si="30"/>
        <v>0</v>
      </c>
      <c r="AG51" s="120">
        <f t="shared" si="30"/>
        <v>0</v>
      </c>
      <c r="AH51" s="120">
        <f t="shared" si="30"/>
        <v>0</v>
      </c>
      <c r="AI51" s="223">
        <f t="shared" si="26"/>
        <v>0</v>
      </c>
      <c r="AJ51" s="141" t="str">
        <f t="shared" si="27"/>
        <v/>
      </c>
    </row>
    <row r="52" spans="1:36">
      <c r="A52" s="172" t="s">
        <v>20</v>
      </c>
      <c r="B52" s="65">
        <f t="shared" si="31"/>
        <v>0</v>
      </c>
      <c r="C52" s="65">
        <f t="shared" si="31"/>
        <v>0</v>
      </c>
      <c r="D52" s="65">
        <f t="shared" si="31"/>
        <v>0</v>
      </c>
      <c r="E52" s="65">
        <f t="shared" si="31"/>
        <v>0</v>
      </c>
      <c r="F52" s="375">
        <v>0</v>
      </c>
      <c r="G52" s="65">
        <f t="shared" si="28"/>
        <v>0</v>
      </c>
      <c r="H52" s="65">
        <f t="shared" si="28"/>
        <v>0</v>
      </c>
      <c r="I52" s="175">
        <f t="shared" si="24"/>
        <v>0</v>
      </c>
      <c r="J52" s="149"/>
      <c r="K52" s="176" t="s">
        <v>20</v>
      </c>
      <c r="L52" s="88">
        <f t="shared" si="29"/>
        <v>0</v>
      </c>
      <c r="M52" s="88">
        <f t="shared" si="29"/>
        <v>0</v>
      </c>
      <c r="N52" s="88">
        <f t="shared" si="29"/>
        <v>0</v>
      </c>
      <c r="O52" s="88">
        <f t="shared" si="29"/>
        <v>0</v>
      </c>
      <c r="P52" s="88">
        <f t="shared" si="29"/>
        <v>0</v>
      </c>
      <c r="Q52" s="88">
        <f t="shared" si="29"/>
        <v>0</v>
      </c>
      <c r="R52" s="88">
        <f t="shared" si="29"/>
        <v>0</v>
      </c>
      <c r="S52" s="179">
        <f t="shared" si="25"/>
        <v>0</v>
      </c>
      <c r="T52" s="149"/>
      <c r="U52" s="217" t="s">
        <v>20</v>
      </c>
      <c r="V52" s="116">
        <f t="shared" si="30"/>
        <v>0</v>
      </c>
      <c r="W52" s="116">
        <f t="shared" si="30"/>
        <v>0</v>
      </c>
      <c r="X52" s="116">
        <f t="shared" si="30"/>
        <v>0</v>
      </c>
      <c r="Y52" s="116">
        <f t="shared" si="30"/>
        <v>0</v>
      </c>
      <c r="Z52" s="116">
        <f t="shared" si="30"/>
        <v>0</v>
      </c>
      <c r="AA52" s="116">
        <f t="shared" si="30"/>
        <v>0</v>
      </c>
      <c r="AB52" s="116">
        <f t="shared" si="30"/>
        <v>0</v>
      </c>
      <c r="AC52" s="288">
        <f t="shared" si="30"/>
        <v>0</v>
      </c>
      <c r="AD52" s="116">
        <f t="shared" si="30"/>
        <v>0</v>
      </c>
      <c r="AE52" s="116">
        <f t="shared" si="30"/>
        <v>0</v>
      </c>
      <c r="AF52" s="116">
        <f t="shared" si="30"/>
        <v>0</v>
      </c>
      <c r="AG52" s="116">
        <f t="shared" si="30"/>
        <v>0</v>
      </c>
      <c r="AH52" s="116">
        <f t="shared" si="30"/>
        <v>0</v>
      </c>
      <c r="AI52" s="219">
        <f t="shared" si="26"/>
        <v>0</v>
      </c>
      <c r="AJ52" s="141" t="str">
        <f t="shared" si="27"/>
        <v/>
      </c>
    </row>
    <row r="53" spans="1:36" ht="15" thickBot="1">
      <c r="A53" s="187" t="s">
        <v>11</v>
      </c>
      <c r="B53" s="71">
        <f t="shared" si="31"/>
        <v>0</v>
      </c>
      <c r="C53" s="71">
        <f t="shared" si="31"/>
        <v>0</v>
      </c>
      <c r="D53" s="71">
        <f t="shared" si="31"/>
        <v>0</v>
      </c>
      <c r="E53" s="71">
        <f t="shared" si="31"/>
        <v>0</v>
      </c>
      <c r="F53" s="376">
        <v>0</v>
      </c>
      <c r="G53" s="71">
        <f t="shared" si="28"/>
        <v>0</v>
      </c>
      <c r="H53" s="71">
        <f t="shared" si="28"/>
        <v>0</v>
      </c>
      <c r="I53" s="190">
        <f t="shared" si="24"/>
        <v>0</v>
      </c>
      <c r="J53" s="149"/>
      <c r="K53" s="191" t="s">
        <v>11</v>
      </c>
      <c r="L53" s="71">
        <f t="shared" si="29"/>
        <v>0</v>
      </c>
      <c r="M53" s="71">
        <f t="shared" si="29"/>
        <v>0</v>
      </c>
      <c r="N53" s="71">
        <f t="shared" si="29"/>
        <v>0</v>
      </c>
      <c r="O53" s="71">
        <f t="shared" si="29"/>
        <v>0</v>
      </c>
      <c r="P53" s="71">
        <f t="shared" si="29"/>
        <v>0</v>
      </c>
      <c r="Q53" s="71">
        <f t="shared" si="29"/>
        <v>0</v>
      </c>
      <c r="R53" s="71">
        <f t="shared" si="29"/>
        <v>0</v>
      </c>
      <c r="S53" s="193">
        <f t="shared" si="25"/>
        <v>0</v>
      </c>
      <c r="T53" s="149"/>
      <c r="U53" s="220" t="s">
        <v>11</v>
      </c>
      <c r="V53" s="120">
        <f t="shared" si="30"/>
        <v>0</v>
      </c>
      <c r="W53" s="120">
        <f t="shared" si="30"/>
        <v>0</v>
      </c>
      <c r="X53" s="120">
        <f t="shared" si="30"/>
        <v>0</v>
      </c>
      <c r="Y53" s="120">
        <f t="shared" si="30"/>
        <v>0</v>
      </c>
      <c r="Z53" s="120">
        <f t="shared" si="30"/>
        <v>0</v>
      </c>
      <c r="AA53" s="120">
        <f t="shared" si="30"/>
        <v>0</v>
      </c>
      <c r="AB53" s="120">
        <f t="shared" si="30"/>
        <v>0</v>
      </c>
      <c r="AC53" s="289">
        <f t="shared" si="30"/>
        <v>0</v>
      </c>
      <c r="AD53" s="120">
        <f t="shared" si="30"/>
        <v>0</v>
      </c>
      <c r="AE53" s="120">
        <f t="shared" si="30"/>
        <v>0</v>
      </c>
      <c r="AF53" s="120">
        <f t="shared" si="30"/>
        <v>0</v>
      </c>
      <c r="AG53" s="120">
        <f t="shared" si="30"/>
        <v>0</v>
      </c>
      <c r="AH53" s="120">
        <f t="shared" si="30"/>
        <v>0</v>
      </c>
      <c r="AI53" s="223">
        <f t="shared" si="26"/>
        <v>0</v>
      </c>
      <c r="AJ53" s="141" t="str">
        <f t="shared" si="27"/>
        <v/>
      </c>
    </row>
    <row r="54" spans="1:36" ht="15">
      <c r="A54" s="194" t="s">
        <v>26</v>
      </c>
      <c r="B54" s="195">
        <f>SUM(B33:B49)</f>
        <v>1425.7996536657806</v>
      </c>
      <c r="C54" s="195">
        <f t="shared" ref="C54:I54" si="32">SUM(C33:C49)</f>
        <v>7218.0151614330916</v>
      </c>
      <c r="D54" s="195">
        <f t="shared" si="32"/>
        <v>4743.2912190624011</v>
      </c>
      <c r="E54" s="195">
        <f t="shared" si="32"/>
        <v>4539.193233329448</v>
      </c>
      <c r="F54" s="195">
        <f t="shared" si="32"/>
        <v>0</v>
      </c>
      <c r="G54" s="195">
        <f t="shared" si="32"/>
        <v>345.4014371981898</v>
      </c>
      <c r="H54" s="195">
        <f t="shared" si="32"/>
        <v>10.723406294084628</v>
      </c>
      <c r="I54" s="195">
        <f t="shared" si="32"/>
        <v>18282.424110982996</v>
      </c>
      <c r="J54" s="149"/>
      <c r="K54" s="196" t="s">
        <v>26</v>
      </c>
      <c r="L54" s="195">
        <f>SUM(L33:L49)</f>
        <v>1425.7996536657806</v>
      </c>
      <c r="M54" s="195">
        <f t="shared" ref="M54:S54" si="33">SUM(M33:M49)</f>
        <v>7218.0151614330916</v>
      </c>
      <c r="N54" s="195">
        <f t="shared" si="33"/>
        <v>4743.2912190624011</v>
      </c>
      <c r="O54" s="195">
        <f t="shared" si="33"/>
        <v>4539.193233329448</v>
      </c>
      <c r="P54" s="195">
        <f t="shared" si="33"/>
        <v>1456.3059808988089</v>
      </c>
      <c r="Q54" s="195">
        <f t="shared" si="33"/>
        <v>345.4014371981898</v>
      </c>
      <c r="R54" s="197">
        <f t="shared" si="33"/>
        <v>10.723406294084628</v>
      </c>
      <c r="S54" s="198">
        <f t="shared" si="33"/>
        <v>19738.730091881804</v>
      </c>
      <c r="T54" s="149" t="str">
        <f>IF(ABS(S54-AI54)&gt;0.01,S54-AI54,"")</f>
        <v/>
      </c>
      <c r="U54" s="224" t="s">
        <v>63</v>
      </c>
      <c r="V54" s="225">
        <f>SUM(V33:V49)</f>
        <v>965.94664024746589</v>
      </c>
      <c r="W54" s="225">
        <f t="shared" ref="W54:AH54" si="34">SUM(W33:W49)</f>
        <v>224.9038119443729</v>
      </c>
      <c r="X54" s="225">
        <f t="shared" si="34"/>
        <v>345.4014371981898</v>
      </c>
      <c r="Y54" s="225">
        <f t="shared" si="34"/>
        <v>7218.0151614330916</v>
      </c>
      <c r="Z54" s="225">
        <f t="shared" si="34"/>
        <v>3532.0253342242904</v>
      </c>
      <c r="AA54" s="225">
        <f t="shared" si="34"/>
        <v>4423.7096014033223</v>
      </c>
      <c r="AB54" s="225">
        <f t="shared" si="34"/>
        <v>1456.3059808988089</v>
      </c>
      <c r="AC54" s="225">
        <f t="shared" si="34"/>
        <v>1572.4221245322631</v>
      </c>
      <c r="AD54" s="226">
        <f t="shared" si="34"/>
        <v>234.94920147394197</v>
      </c>
      <c r="AE54" s="226">
        <f t="shared" si="34"/>
        <v>104.17160818153184</v>
      </c>
      <c r="AF54" s="226">
        <f t="shared" si="34"/>
        <v>10.723406294084628</v>
      </c>
      <c r="AG54" s="226">
        <f t="shared" si="34"/>
        <v>1211.2658848381113</v>
      </c>
      <c r="AH54" s="226">
        <f t="shared" si="34"/>
        <v>11.312023744593301</v>
      </c>
      <c r="AI54" s="227">
        <f>SUM(V54:AC54)</f>
        <v>19738.730091881804</v>
      </c>
      <c r="AJ54" s="141" t="str">
        <f t="shared" si="27"/>
        <v/>
      </c>
    </row>
    <row r="55" spans="1:36" ht="15" thickBot="1">
      <c r="A55" s="43" t="s">
        <v>91</v>
      </c>
      <c r="B55" s="78">
        <f>IF($I54=0,"-",B54/$I54)</f>
        <v>7.7987450953467638E-2</v>
      </c>
      <c r="C55" s="78">
        <f t="shared" ref="C55:H55" si="35">IF($I54=0,"-",C54/$I54)</f>
        <v>0.39480624219284666</v>
      </c>
      <c r="D55" s="78">
        <f t="shared" si="35"/>
        <v>0.25944542092822981</v>
      </c>
      <c r="E55" s="78">
        <f t="shared" si="35"/>
        <v>0.24828180364783081</v>
      </c>
      <c r="F55" s="78">
        <f t="shared" si="35"/>
        <v>0</v>
      </c>
      <c r="G55" s="78">
        <f t="shared" si="35"/>
        <v>1.889254045860872E-2</v>
      </c>
      <c r="H55" s="79">
        <f t="shared" si="35"/>
        <v>5.8654181901636557E-4</v>
      </c>
      <c r="I55" s="80">
        <f>SUM(B55:H55)</f>
        <v>1</v>
      </c>
      <c r="K55" s="55" t="s">
        <v>91</v>
      </c>
      <c r="L55" s="96">
        <f>IF($S54=0,"-",L54/$S54)</f>
        <v>7.223360606426181E-2</v>
      </c>
      <c r="M55" s="96">
        <f t="shared" ref="M55:R55" si="36">IF($S54=0,"-",M54/$S54)</f>
        <v>0.36567778817755536</v>
      </c>
      <c r="N55" s="96">
        <f t="shared" si="36"/>
        <v>0.24030376812403115</v>
      </c>
      <c r="O55" s="96">
        <f t="shared" si="36"/>
        <v>0.22996379261482172</v>
      </c>
      <c r="P55" s="96">
        <f t="shared" si="36"/>
        <v>7.3779112137399475E-2</v>
      </c>
      <c r="Q55" s="96">
        <f t="shared" si="36"/>
        <v>1.7498665597552671E-2</v>
      </c>
      <c r="R55" s="97">
        <f t="shared" si="36"/>
        <v>5.4326728437788295E-4</v>
      </c>
      <c r="S55" s="98">
        <f>SUM(L55:R55)</f>
        <v>1</v>
      </c>
      <c r="U55" s="127" t="s">
        <v>91</v>
      </c>
      <c r="V55" s="128">
        <f>+V54/$AI54</f>
        <v>4.8936615261016357E-2</v>
      </c>
      <c r="W55" s="128">
        <f t="shared" ref="W55:AH55" si="37">+W54/$AI54</f>
        <v>1.1394036541229769E-2</v>
      </c>
      <c r="X55" s="128">
        <f t="shared" si="37"/>
        <v>1.7498665597552671E-2</v>
      </c>
      <c r="Y55" s="128">
        <f t="shared" si="37"/>
        <v>0.36567778817755536</v>
      </c>
      <c r="Z55" s="128">
        <f t="shared" si="37"/>
        <v>0.17893883333847049</v>
      </c>
      <c r="AA55" s="128">
        <f t="shared" si="37"/>
        <v>0.22411318158824803</v>
      </c>
      <c r="AB55" s="128">
        <f t="shared" si="37"/>
        <v>7.3779112137399475E-2</v>
      </c>
      <c r="AC55" s="128">
        <f t="shared" si="37"/>
        <v>7.9661767358527938E-2</v>
      </c>
      <c r="AD55" s="128">
        <f t="shared" si="37"/>
        <v>1.1902954262015696E-2</v>
      </c>
      <c r="AE55" s="128">
        <f t="shared" si="37"/>
        <v>5.2775233105991862E-3</v>
      </c>
      <c r="AF55" s="128">
        <f t="shared" si="37"/>
        <v>5.4326728437788295E-4</v>
      </c>
      <c r="AG55" s="128">
        <f t="shared" si="37"/>
        <v>6.1364934785560696E-2</v>
      </c>
      <c r="AH55" s="128">
        <f t="shared" si="37"/>
        <v>5.7308771597448099E-4</v>
      </c>
      <c r="AI55" s="129">
        <f>SUM(V55:AC55)</f>
        <v>1.0000000000000002</v>
      </c>
      <c r="AJ55" s="141" t="str">
        <f t="shared" si="27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5.5747814268953623E-2</v>
      </c>
      <c r="G59" s="381"/>
      <c r="H59" s="383"/>
      <c r="I59" s="154">
        <f>SUM(B59:H59)</f>
        <v>5.5747814268953623E-2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38">F450+F476+F502+F528+F554</f>
        <v>0</v>
      </c>
      <c r="G60" s="384"/>
      <c r="H60" s="386"/>
      <c r="I60" s="162">
        <f t="shared" ref="I60:I79" si="3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40">P450+P476+P502+P528+P554</f>
        <v>0</v>
      </c>
      <c r="Q60" s="384"/>
      <c r="R60" s="391"/>
      <c r="S60" s="166">
        <f t="shared" ref="S60:S79" si="4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38"/>
        <v>0</v>
      </c>
      <c r="G61" s="384"/>
      <c r="H61" s="386"/>
      <c r="I61" s="154">
        <f t="shared" si="3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40"/>
        <v>0</v>
      </c>
      <c r="Q61" s="384"/>
      <c r="R61" s="391"/>
      <c r="S61" s="158">
        <f t="shared" si="4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38"/>
        <v>0</v>
      </c>
      <c r="G62" s="384"/>
      <c r="H62" s="386"/>
      <c r="I62" s="162">
        <f t="shared" si="3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40"/>
        <v>0</v>
      </c>
      <c r="Q62" s="384"/>
      <c r="R62" s="391"/>
      <c r="S62" s="166">
        <f t="shared" si="4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38"/>
        <v>0</v>
      </c>
      <c r="G63" s="384"/>
      <c r="H63" s="386"/>
      <c r="I63" s="154">
        <f t="shared" si="3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40"/>
        <v>0</v>
      </c>
      <c r="Q63" s="384"/>
      <c r="R63" s="391"/>
      <c r="S63" s="158">
        <f t="shared" si="4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38"/>
        <v>0</v>
      </c>
      <c r="G64" s="384"/>
      <c r="H64" s="386"/>
      <c r="I64" s="162">
        <f t="shared" si="3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40"/>
        <v>0</v>
      </c>
      <c r="Q64" s="384"/>
      <c r="R64" s="391"/>
      <c r="S64" s="166">
        <f t="shared" si="4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38"/>
        <v>15263.692190581827</v>
      </c>
      <c r="G65" s="384"/>
      <c r="H65" s="386"/>
      <c r="I65" s="154">
        <f t="shared" si="39"/>
        <v>15263.692190581827</v>
      </c>
      <c r="J65" s="149"/>
      <c r="K65" s="169" t="s">
        <v>58</v>
      </c>
      <c r="L65" s="384"/>
      <c r="M65" s="385"/>
      <c r="N65" s="385"/>
      <c r="O65" s="386"/>
      <c r="P65" s="63">
        <f t="shared" si="40"/>
        <v>7482.5237998581006</v>
      </c>
      <c r="Q65" s="384"/>
      <c r="R65" s="391"/>
      <c r="S65" s="158">
        <f t="shared" si="41"/>
        <v>7482.5237998581006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38"/>
        <v>3881.1501169579415</v>
      </c>
      <c r="G66" s="384"/>
      <c r="H66" s="386"/>
      <c r="I66" s="162">
        <f t="shared" si="39"/>
        <v>3881.1501169579415</v>
      </c>
      <c r="J66" s="149"/>
      <c r="K66" s="163" t="s">
        <v>12</v>
      </c>
      <c r="L66" s="384"/>
      <c r="M66" s="385"/>
      <c r="N66" s="385"/>
      <c r="O66" s="386"/>
      <c r="P66" s="85">
        <f t="shared" si="40"/>
        <v>1290.6411941412418</v>
      </c>
      <c r="Q66" s="384"/>
      <c r="R66" s="391"/>
      <c r="S66" s="166">
        <f t="shared" si="41"/>
        <v>1290.6411941412418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38"/>
        <v>1835.8045042712149</v>
      </c>
      <c r="G67" s="384"/>
      <c r="H67" s="386"/>
      <c r="I67" s="154">
        <f t="shared" si="39"/>
        <v>1835.8045042712149</v>
      </c>
      <c r="J67" s="149"/>
      <c r="K67" s="169" t="s">
        <v>59</v>
      </c>
      <c r="L67" s="384"/>
      <c r="M67" s="385"/>
      <c r="N67" s="385"/>
      <c r="O67" s="386"/>
      <c r="P67" s="63">
        <f t="shared" si="40"/>
        <v>0</v>
      </c>
      <c r="Q67" s="384"/>
      <c r="R67" s="391"/>
      <c r="S67" s="158">
        <f t="shared" si="4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38"/>
        <v>6.3082441984945383</v>
      </c>
      <c r="G68" s="384"/>
      <c r="H68" s="386"/>
      <c r="I68" s="162">
        <f t="shared" si="39"/>
        <v>6.3082441984945383</v>
      </c>
      <c r="J68" s="149"/>
      <c r="K68" s="163" t="s">
        <v>17</v>
      </c>
      <c r="L68" s="384"/>
      <c r="M68" s="385"/>
      <c r="N68" s="385"/>
      <c r="O68" s="386"/>
      <c r="P68" s="85">
        <f t="shared" si="40"/>
        <v>6.0052194211715602</v>
      </c>
      <c r="Q68" s="384"/>
      <c r="R68" s="391"/>
      <c r="S68" s="166">
        <f t="shared" si="41"/>
        <v>6.0052194211715602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38"/>
        <v>79.406423270307812</v>
      </c>
      <c r="G69" s="384"/>
      <c r="H69" s="386"/>
      <c r="I69" s="154">
        <f t="shared" si="39"/>
        <v>79.406423270307812</v>
      </c>
      <c r="J69" s="149"/>
      <c r="K69" s="169" t="s">
        <v>139</v>
      </c>
      <c r="L69" s="384"/>
      <c r="M69" s="385"/>
      <c r="N69" s="385"/>
      <c r="O69" s="386"/>
      <c r="P69" s="63">
        <f t="shared" si="40"/>
        <v>79.295326187510085</v>
      </c>
      <c r="Q69" s="384"/>
      <c r="R69" s="391"/>
      <c r="S69" s="158">
        <f t="shared" si="41"/>
        <v>79.295326187510085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38"/>
        <v>929.12634281025271</v>
      </c>
      <c r="G70" s="384"/>
      <c r="H70" s="386"/>
      <c r="I70" s="162">
        <f t="shared" si="39"/>
        <v>929.12634281025271</v>
      </c>
      <c r="J70" s="149"/>
      <c r="K70" s="163" t="s">
        <v>25</v>
      </c>
      <c r="L70" s="384"/>
      <c r="M70" s="385"/>
      <c r="N70" s="385"/>
      <c r="O70" s="386"/>
      <c r="P70" s="85">
        <f t="shared" si="40"/>
        <v>-3.1901029398390818E-14</v>
      </c>
      <c r="Q70" s="384"/>
      <c r="R70" s="391"/>
      <c r="S70" s="166">
        <f t="shared" si="41"/>
        <v>-3.1901029398390818E-14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38"/>
        <v>0</v>
      </c>
      <c r="G71" s="384"/>
      <c r="H71" s="386"/>
      <c r="I71" s="154">
        <f t="shared" si="3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40"/>
        <v>0</v>
      </c>
      <c r="Q71" s="384"/>
      <c r="R71" s="391"/>
      <c r="S71" s="158">
        <f t="shared" si="4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38"/>
        <v>0</v>
      </c>
      <c r="G72" s="384"/>
      <c r="H72" s="386"/>
      <c r="I72" s="162">
        <f t="shared" si="3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40"/>
        <v>0</v>
      </c>
      <c r="Q72" s="384"/>
      <c r="R72" s="391"/>
      <c r="S72" s="166">
        <f t="shared" si="4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38"/>
        <v>1348.5067100964561</v>
      </c>
      <c r="G73" s="384"/>
      <c r="H73" s="386"/>
      <c r="I73" s="154">
        <f t="shared" si="39"/>
        <v>1348.5067100964561</v>
      </c>
      <c r="J73" s="149"/>
      <c r="K73" s="169" t="s">
        <v>22</v>
      </c>
      <c r="L73" s="384"/>
      <c r="M73" s="385"/>
      <c r="N73" s="385"/>
      <c r="O73" s="386"/>
      <c r="P73" s="63">
        <f t="shared" si="40"/>
        <v>714.7035246411391</v>
      </c>
      <c r="Q73" s="384"/>
      <c r="R73" s="391"/>
      <c r="S73" s="158">
        <f t="shared" si="41"/>
        <v>714.7035246411391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38"/>
        <v>0</v>
      </c>
      <c r="G74" s="384"/>
      <c r="H74" s="386"/>
      <c r="I74" s="162">
        <f t="shared" si="3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40"/>
        <v>0</v>
      </c>
      <c r="Q74" s="384"/>
      <c r="R74" s="391"/>
      <c r="S74" s="166">
        <f t="shared" si="4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38"/>
        <v>0</v>
      </c>
      <c r="G75" s="384"/>
      <c r="H75" s="386"/>
      <c r="I75" s="154">
        <f t="shared" si="3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40"/>
        <v>0</v>
      </c>
      <c r="Q75" s="384"/>
      <c r="R75" s="391"/>
      <c r="S75" s="158">
        <f t="shared" si="4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38"/>
        <v>0</v>
      </c>
      <c r="G76" s="384"/>
      <c r="H76" s="386"/>
      <c r="I76" s="175">
        <f t="shared" si="3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40"/>
        <v>0</v>
      </c>
      <c r="Q76" s="384"/>
      <c r="R76" s="391"/>
      <c r="S76" s="179">
        <f t="shared" si="4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38"/>
        <v>0</v>
      </c>
      <c r="G77" s="384"/>
      <c r="H77" s="386"/>
      <c r="I77" s="183">
        <f t="shared" si="3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40"/>
        <v>0</v>
      </c>
      <c r="Q77" s="384"/>
      <c r="R77" s="391"/>
      <c r="S77" s="186">
        <f t="shared" si="4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38"/>
        <v>0</v>
      </c>
      <c r="G78" s="384"/>
      <c r="H78" s="386"/>
      <c r="I78" s="175">
        <f t="shared" si="3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40"/>
        <v>0</v>
      </c>
      <c r="Q78" s="384"/>
      <c r="R78" s="391"/>
      <c r="S78" s="179">
        <f t="shared" si="4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38"/>
        <v>0</v>
      </c>
      <c r="G79" s="387"/>
      <c r="H79" s="389"/>
      <c r="I79" s="190">
        <f t="shared" si="3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40"/>
        <v>0</v>
      </c>
      <c r="Q79" s="387"/>
      <c r="R79" s="392"/>
      <c r="S79" s="193">
        <f t="shared" si="4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42">SUM(C59:C75)</f>
        <v>0</v>
      </c>
      <c r="D80" s="195">
        <f t="shared" si="42"/>
        <v>0</v>
      </c>
      <c r="E80" s="195">
        <f t="shared" si="42"/>
        <v>0</v>
      </c>
      <c r="F80" s="195">
        <f t="shared" si="42"/>
        <v>23344.050280000767</v>
      </c>
      <c r="G80" s="195">
        <f t="shared" si="42"/>
        <v>0</v>
      </c>
      <c r="H80" s="197">
        <f t="shared" si="42"/>
        <v>0</v>
      </c>
      <c r="I80" s="195">
        <f t="shared" si="42"/>
        <v>23344.050280000767</v>
      </c>
      <c r="J80" s="149"/>
      <c r="K80" s="196" t="s">
        <v>26</v>
      </c>
      <c r="L80" s="195">
        <f>SUM(L59:L75)</f>
        <v>0</v>
      </c>
      <c r="M80" s="195">
        <f t="shared" ref="M80:S80" si="43">SUM(M59:M75)</f>
        <v>0</v>
      </c>
      <c r="N80" s="195">
        <f t="shared" si="43"/>
        <v>0</v>
      </c>
      <c r="O80" s="195">
        <f t="shared" si="43"/>
        <v>0</v>
      </c>
      <c r="P80" s="195">
        <f t="shared" si="43"/>
        <v>9573.1690642491631</v>
      </c>
      <c r="Q80" s="195">
        <f t="shared" si="43"/>
        <v>0</v>
      </c>
      <c r="R80" s="197">
        <f t="shared" si="43"/>
        <v>0</v>
      </c>
      <c r="S80" s="198">
        <f t="shared" si="43"/>
        <v>9573.1690642491631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44">IF($I80=0,"-",C80/$I80)</f>
        <v>0</v>
      </c>
      <c r="D81" s="78">
        <f t="shared" si="44"/>
        <v>0</v>
      </c>
      <c r="E81" s="78">
        <f t="shared" si="44"/>
        <v>0</v>
      </c>
      <c r="F81" s="78">
        <f t="shared" si="44"/>
        <v>1</v>
      </c>
      <c r="G81" s="78">
        <f t="shared" si="44"/>
        <v>0</v>
      </c>
      <c r="H81" s="78">
        <f t="shared" si="44"/>
        <v>0</v>
      </c>
      <c r="I81" s="80">
        <f>SUM(B81:H81)</f>
        <v>1</v>
      </c>
      <c r="K81" s="55" t="s">
        <v>91</v>
      </c>
      <c r="L81" s="96">
        <f t="shared" ref="L81:R81" si="45">IF($S80=0,"-",L80/$S80)</f>
        <v>0</v>
      </c>
      <c r="M81" s="96">
        <f t="shared" si="45"/>
        <v>0</v>
      </c>
      <c r="N81" s="96">
        <f t="shared" si="45"/>
        <v>0</v>
      </c>
      <c r="O81" s="96">
        <f t="shared" si="45"/>
        <v>0</v>
      </c>
      <c r="P81" s="96">
        <f t="shared" si="45"/>
        <v>1</v>
      </c>
      <c r="Q81" s="96">
        <f t="shared" si="45"/>
        <v>0</v>
      </c>
      <c r="R81" s="97">
        <f t="shared" si="45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0" si="46">B579+B605+B631</f>
        <v>1.8178818871951326</v>
      </c>
      <c r="C85" s="57">
        <f t="shared" si="46"/>
        <v>0</v>
      </c>
      <c r="D85" s="57">
        <f t="shared" si="46"/>
        <v>0.17758899384950283</v>
      </c>
      <c r="E85" s="57">
        <f t="shared" si="46"/>
        <v>0</v>
      </c>
      <c r="F85" s="57">
        <f t="shared" si="46"/>
        <v>0</v>
      </c>
      <c r="G85" s="57">
        <f t="shared" si="46"/>
        <v>0</v>
      </c>
      <c r="H85" s="57">
        <f t="shared" si="46"/>
        <v>0</v>
      </c>
      <c r="I85" s="154">
        <f>SUM(B85:H85)</f>
        <v>1.9954708810446353</v>
      </c>
      <c r="J85" s="149"/>
      <c r="K85" s="203" t="s">
        <v>7</v>
      </c>
      <c r="L85" s="57">
        <f t="shared" ref="L85:R100" si="47">L579+L605+L631</f>
        <v>1.8178818871951326</v>
      </c>
      <c r="M85" s="57">
        <f t="shared" si="47"/>
        <v>0</v>
      </c>
      <c r="N85" s="57">
        <f t="shared" si="47"/>
        <v>0.17758899384950283</v>
      </c>
      <c r="O85" s="57">
        <f t="shared" si="47"/>
        <v>0</v>
      </c>
      <c r="P85" s="57">
        <f t="shared" si="47"/>
        <v>5.5747814268953623E-2</v>
      </c>
      <c r="Q85" s="57">
        <f t="shared" si="47"/>
        <v>0</v>
      </c>
      <c r="R85" s="57">
        <f t="shared" si="47"/>
        <v>0</v>
      </c>
      <c r="S85" s="205">
        <f>SUM(L85:R85)</f>
        <v>2.0512186953135889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46"/>
        <v>51.554967747009186</v>
      </c>
      <c r="C86" s="60">
        <f t="shared" si="46"/>
        <v>0</v>
      </c>
      <c r="D86" s="60">
        <f t="shared" si="46"/>
        <v>1.8979467531201653</v>
      </c>
      <c r="E86" s="60">
        <f t="shared" si="46"/>
        <v>0</v>
      </c>
      <c r="F86" s="60">
        <f t="shared" si="46"/>
        <v>0</v>
      </c>
      <c r="G86" s="60">
        <f t="shared" si="46"/>
        <v>0</v>
      </c>
      <c r="H86" s="60">
        <f t="shared" si="46"/>
        <v>0</v>
      </c>
      <c r="I86" s="162">
        <f t="shared" ref="I86:I105" si="48">SUM(B86:H86)</f>
        <v>53.452914500129353</v>
      </c>
      <c r="J86" s="149"/>
      <c r="K86" s="163" t="s">
        <v>8</v>
      </c>
      <c r="L86" s="85">
        <f t="shared" si="47"/>
        <v>51.554967747009186</v>
      </c>
      <c r="M86" s="85">
        <f t="shared" si="47"/>
        <v>0</v>
      </c>
      <c r="N86" s="85">
        <f t="shared" si="47"/>
        <v>1.8979467531201653</v>
      </c>
      <c r="O86" s="85">
        <f t="shared" si="47"/>
        <v>0</v>
      </c>
      <c r="P86" s="85">
        <f t="shared" si="47"/>
        <v>0</v>
      </c>
      <c r="Q86" s="85">
        <f t="shared" si="47"/>
        <v>0</v>
      </c>
      <c r="R86" s="85">
        <f t="shared" si="47"/>
        <v>0</v>
      </c>
      <c r="S86" s="166">
        <f t="shared" ref="S86:S105" si="49">SUM(L86:R86)</f>
        <v>53.452914500129353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46"/>
        <v>1.8682578469630089</v>
      </c>
      <c r="C87" s="63">
        <f t="shared" si="46"/>
        <v>0</v>
      </c>
      <c r="D87" s="63">
        <f t="shared" si="46"/>
        <v>1.3471250203310936E-4</v>
      </c>
      <c r="E87" s="63">
        <f t="shared" si="46"/>
        <v>0</v>
      </c>
      <c r="F87" s="63">
        <f t="shared" si="46"/>
        <v>0</v>
      </c>
      <c r="G87" s="63">
        <f t="shared" si="46"/>
        <v>0</v>
      </c>
      <c r="H87" s="63">
        <f t="shared" si="46"/>
        <v>0</v>
      </c>
      <c r="I87" s="154">
        <f t="shared" si="48"/>
        <v>1.8683925594650419</v>
      </c>
      <c r="J87" s="149"/>
      <c r="K87" s="169" t="s">
        <v>10</v>
      </c>
      <c r="L87" s="63">
        <f t="shared" si="47"/>
        <v>1.8682578469630089</v>
      </c>
      <c r="M87" s="63">
        <f t="shared" si="47"/>
        <v>0</v>
      </c>
      <c r="N87" s="63">
        <f t="shared" si="47"/>
        <v>1.3471250203310936E-4</v>
      </c>
      <c r="O87" s="63">
        <f t="shared" si="47"/>
        <v>0</v>
      </c>
      <c r="P87" s="63">
        <f t="shared" si="47"/>
        <v>0</v>
      </c>
      <c r="Q87" s="63">
        <f t="shared" si="47"/>
        <v>0</v>
      </c>
      <c r="R87" s="63">
        <f t="shared" si="47"/>
        <v>0</v>
      </c>
      <c r="S87" s="158">
        <f t="shared" si="49"/>
        <v>1.8683925594650419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46"/>
        <v>0</v>
      </c>
      <c r="C88" s="60">
        <f t="shared" si="46"/>
        <v>0</v>
      </c>
      <c r="D88" s="60">
        <f t="shared" si="46"/>
        <v>0</v>
      </c>
      <c r="E88" s="60">
        <f t="shared" si="46"/>
        <v>0</v>
      </c>
      <c r="F88" s="60">
        <f t="shared" si="46"/>
        <v>0</v>
      </c>
      <c r="G88" s="60">
        <f t="shared" si="46"/>
        <v>0</v>
      </c>
      <c r="H88" s="60">
        <f t="shared" si="46"/>
        <v>0</v>
      </c>
      <c r="I88" s="162">
        <f t="shared" si="48"/>
        <v>0</v>
      </c>
      <c r="J88" s="149"/>
      <c r="K88" s="163" t="s">
        <v>56</v>
      </c>
      <c r="L88" s="85">
        <f t="shared" si="47"/>
        <v>0</v>
      </c>
      <c r="M88" s="85">
        <f t="shared" si="47"/>
        <v>0</v>
      </c>
      <c r="N88" s="85">
        <f t="shared" si="47"/>
        <v>0</v>
      </c>
      <c r="O88" s="85">
        <f t="shared" si="47"/>
        <v>0</v>
      </c>
      <c r="P88" s="85">
        <f t="shared" si="47"/>
        <v>0</v>
      </c>
      <c r="Q88" s="85">
        <f t="shared" si="47"/>
        <v>0</v>
      </c>
      <c r="R88" s="85">
        <f t="shared" si="47"/>
        <v>0</v>
      </c>
      <c r="S88" s="166">
        <f t="shared" si="49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46"/>
        <v>94.318339539668699</v>
      </c>
      <c r="C89" s="63">
        <f t="shared" si="46"/>
        <v>6.2755130030622279</v>
      </c>
      <c r="D89" s="63">
        <f t="shared" si="46"/>
        <v>5.3345982759971173</v>
      </c>
      <c r="E89" s="63">
        <f t="shared" si="46"/>
        <v>2.9560384750619271</v>
      </c>
      <c r="F89" s="63">
        <f t="shared" si="46"/>
        <v>0</v>
      </c>
      <c r="G89" s="63">
        <f t="shared" si="46"/>
        <v>0</v>
      </c>
      <c r="H89" s="63">
        <f t="shared" si="46"/>
        <v>0</v>
      </c>
      <c r="I89" s="154">
        <f t="shared" si="48"/>
        <v>108.88448929378998</v>
      </c>
      <c r="J89" s="149"/>
      <c r="K89" s="169" t="s">
        <v>16</v>
      </c>
      <c r="L89" s="63">
        <f t="shared" si="47"/>
        <v>94.318339539668699</v>
      </c>
      <c r="M89" s="63">
        <f t="shared" si="47"/>
        <v>6.2755130030622279</v>
      </c>
      <c r="N89" s="63">
        <f t="shared" si="47"/>
        <v>5.3345982759971173</v>
      </c>
      <c r="O89" s="63">
        <f t="shared" si="47"/>
        <v>2.9560384750619271</v>
      </c>
      <c r="P89" s="63">
        <f t="shared" si="47"/>
        <v>0</v>
      </c>
      <c r="Q89" s="63">
        <f t="shared" si="47"/>
        <v>0</v>
      </c>
      <c r="R89" s="63">
        <f t="shared" si="47"/>
        <v>0</v>
      </c>
      <c r="S89" s="158">
        <f t="shared" si="49"/>
        <v>108.88448929378998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46"/>
        <v>4234.290106380442</v>
      </c>
      <c r="C90" s="60">
        <f t="shared" si="46"/>
        <v>8.1025555172421555</v>
      </c>
      <c r="D90" s="60">
        <f t="shared" si="46"/>
        <v>441.35343801661747</v>
      </c>
      <c r="E90" s="60">
        <f t="shared" si="46"/>
        <v>0</v>
      </c>
      <c r="F90" s="60">
        <f t="shared" si="46"/>
        <v>0</v>
      </c>
      <c r="G90" s="60">
        <f t="shared" si="46"/>
        <v>0</v>
      </c>
      <c r="H90" s="60">
        <f t="shared" si="46"/>
        <v>0</v>
      </c>
      <c r="I90" s="162">
        <f t="shared" si="48"/>
        <v>4683.7460999143013</v>
      </c>
      <c r="J90" s="149"/>
      <c r="K90" s="163" t="s">
        <v>15</v>
      </c>
      <c r="L90" s="85">
        <f t="shared" si="47"/>
        <v>4234.290106380442</v>
      </c>
      <c r="M90" s="85">
        <f t="shared" si="47"/>
        <v>8.1025555172421555</v>
      </c>
      <c r="N90" s="85">
        <f t="shared" si="47"/>
        <v>441.35343801661747</v>
      </c>
      <c r="O90" s="85">
        <f t="shared" si="47"/>
        <v>0</v>
      </c>
      <c r="P90" s="85">
        <f t="shared" si="47"/>
        <v>0</v>
      </c>
      <c r="Q90" s="85">
        <f t="shared" si="47"/>
        <v>0</v>
      </c>
      <c r="R90" s="85">
        <f t="shared" si="47"/>
        <v>0</v>
      </c>
      <c r="S90" s="166">
        <f t="shared" si="49"/>
        <v>4683.7460999143013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46"/>
        <v>0</v>
      </c>
      <c r="C91" s="63">
        <f t="shared" si="46"/>
        <v>0.23728390134861094</v>
      </c>
      <c r="D91" s="63">
        <f t="shared" si="46"/>
        <v>0.21922574904647718</v>
      </c>
      <c r="E91" s="63">
        <f t="shared" si="46"/>
        <v>113.78217880140468</v>
      </c>
      <c r="F91" s="63">
        <f t="shared" si="46"/>
        <v>454.82771693718308</v>
      </c>
      <c r="G91" s="63">
        <f t="shared" si="46"/>
        <v>0</v>
      </c>
      <c r="H91" s="63">
        <f t="shared" si="46"/>
        <v>0</v>
      </c>
      <c r="I91" s="154">
        <f t="shared" si="48"/>
        <v>569.06640538898284</v>
      </c>
      <c r="J91" s="149"/>
      <c r="K91" s="169" t="s">
        <v>58</v>
      </c>
      <c r="L91" s="63">
        <f t="shared" si="47"/>
        <v>0</v>
      </c>
      <c r="M91" s="63">
        <f t="shared" si="47"/>
        <v>0.23728390134861094</v>
      </c>
      <c r="N91" s="63">
        <f t="shared" si="47"/>
        <v>0.21922574904647718</v>
      </c>
      <c r="O91" s="63">
        <f t="shared" si="47"/>
        <v>113.78217880140468</v>
      </c>
      <c r="P91" s="63">
        <f t="shared" si="47"/>
        <v>6919.599924598604</v>
      </c>
      <c r="Q91" s="63">
        <f t="shared" si="47"/>
        <v>0</v>
      </c>
      <c r="R91" s="63">
        <f t="shared" si="47"/>
        <v>0</v>
      </c>
      <c r="S91" s="158">
        <f t="shared" si="49"/>
        <v>7033.8386130504041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46"/>
        <v>0</v>
      </c>
      <c r="C92" s="60">
        <f t="shared" si="46"/>
        <v>0</v>
      </c>
      <c r="D92" s="60">
        <f t="shared" si="46"/>
        <v>2.8058158238185891E-2</v>
      </c>
      <c r="E92" s="60">
        <f t="shared" si="46"/>
        <v>16.038385059570203</v>
      </c>
      <c r="F92" s="60">
        <f t="shared" si="46"/>
        <v>0</v>
      </c>
      <c r="G92" s="60">
        <f t="shared" si="46"/>
        <v>0</v>
      </c>
      <c r="H92" s="60">
        <f t="shared" si="46"/>
        <v>0</v>
      </c>
      <c r="I92" s="162">
        <f t="shared" si="48"/>
        <v>16.066443217808388</v>
      </c>
      <c r="J92" s="149"/>
      <c r="K92" s="163" t="s">
        <v>12</v>
      </c>
      <c r="L92" s="85">
        <f t="shared" si="47"/>
        <v>0</v>
      </c>
      <c r="M92" s="85">
        <f t="shared" si="47"/>
        <v>0</v>
      </c>
      <c r="N92" s="85">
        <f t="shared" si="47"/>
        <v>2.8058158238185891E-2</v>
      </c>
      <c r="O92" s="85">
        <f t="shared" si="47"/>
        <v>16.038385059570203</v>
      </c>
      <c r="P92" s="85">
        <f t="shared" si="47"/>
        <v>2564.8557570172879</v>
      </c>
      <c r="Q92" s="85">
        <f t="shared" si="47"/>
        <v>0</v>
      </c>
      <c r="R92" s="85">
        <f t="shared" si="47"/>
        <v>0</v>
      </c>
      <c r="S92" s="166">
        <f t="shared" si="49"/>
        <v>2580.9222002350962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46"/>
        <v>0</v>
      </c>
      <c r="C93" s="63">
        <f t="shared" si="46"/>
        <v>0</v>
      </c>
      <c r="D93" s="63">
        <f t="shared" si="46"/>
        <v>0</v>
      </c>
      <c r="E93" s="63">
        <f t="shared" si="46"/>
        <v>0</v>
      </c>
      <c r="F93" s="63">
        <f t="shared" si="46"/>
        <v>0</v>
      </c>
      <c r="G93" s="63">
        <f t="shared" si="46"/>
        <v>0</v>
      </c>
      <c r="H93" s="63">
        <f t="shared" si="46"/>
        <v>0</v>
      </c>
      <c r="I93" s="154">
        <f t="shared" si="48"/>
        <v>0</v>
      </c>
      <c r="J93" s="149"/>
      <c r="K93" s="169" t="s">
        <v>59</v>
      </c>
      <c r="L93" s="63">
        <f t="shared" si="47"/>
        <v>0</v>
      </c>
      <c r="M93" s="63">
        <f t="shared" si="47"/>
        <v>0</v>
      </c>
      <c r="N93" s="63">
        <f t="shared" si="47"/>
        <v>0</v>
      </c>
      <c r="O93" s="63">
        <f t="shared" si="47"/>
        <v>0</v>
      </c>
      <c r="P93" s="63">
        <f t="shared" si="47"/>
        <v>1835.8045042712149</v>
      </c>
      <c r="Q93" s="63">
        <f t="shared" si="47"/>
        <v>0</v>
      </c>
      <c r="R93" s="63">
        <f t="shared" si="47"/>
        <v>0</v>
      </c>
      <c r="S93" s="158">
        <f t="shared" si="49"/>
        <v>1835.8045042712149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46"/>
        <v>55.707496968920822</v>
      </c>
      <c r="C94" s="60">
        <f t="shared" si="46"/>
        <v>6.0685197746023288E-2</v>
      </c>
      <c r="D94" s="60">
        <f t="shared" si="46"/>
        <v>8.3704578390840414</v>
      </c>
      <c r="E94" s="60">
        <f t="shared" si="46"/>
        <v>0.33016224347839562</v>
      </c>
      <c r="F94" s="60">
        <f t="shared" si="46"/>
        <v>0</v>
      </c>
      <c r="G94" s="60">
        <f t="shared" si="46"/>
        <v>0</v>
      </c>
      <c r="H94" s="60">
        <f t="shared" si="46"/>
        <v>0</v>
      </c>
      <c r="I94" s="162">
        <f t="shared" si="48"/>
        <v>64.468802249229284</v>
      </c>
      <c r="J94" s="149"/>
      <c r="K94" s="163" t="s">
        <v>17</v>
      </c>
      <c r="L94" s="85">
        <f t="shared" si="47"/>
        <v>55.707496968920822</v>
      </c>
      <c r="M94" s="85">
        <f t="shared" si="47"/>
        <v>6.0685197746023288E-2</v>
      </c>
      <c r="N94" s="85">
        <f t="shared" si="47"/>
        <v>8.3704578390840414</v>
      </c>
      <c r="O94" s="85">
        <f t="shared" si="47"/>
        <v>0.33016224347839562</v>
      </c>
      <c r="P94" s="85">
        <f t="shared" si="47"/>
        <v>0</v>
      </c>
      <c r="Q94" s="85">
        <f t="shared" si="47"/>
        <v>0</v>
      </c>
      <c r="R94" s="85">
        <f t="shared" si="47"/>
        <v>0</v>
      </c>
      <c r="S94" s="166">
        <f t="shared" si="49"/>
        <v>64.468802249229284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46"/>
        <v>3174.450462137474</v>
      </c>
      <c r="C95" s="63">
        <f t="shared" si="46"/>
        <v>169.50478261732323</v>
      </c>
      <c r="D95" s="63">
        <f t="shared" si="46"/>
        <v>292.20541044744238</v>
      </c>
      <c r="E95" s="63">
        <f t="shared" si="46"/>
        <v>26.031078919360443</v>
      </c>
      <c r="F95" s="63">
        <f t="shared" si="46"/>
        <v>0</v>
      </c>
      <c r="G95" s="63">
        <f t="shared" si="46"/>
        <v>0</v>
      </c>
      <c r="H95" s="63">
        <f t="shared" si="46"/>
        <v>0</v>
      </c>
      <c r="I95" s="154">
        <f t="shared" si="48"/>
        <v>3662.1917341215999</v>
      </c>
      <c r="J95" s="149"/>
      <c r="K95" s="169" t="s">
        <v>139</v>
      </c>
      <c r="L95" s="63">
        <f t="shared" si="47"/>
        <v>3174.450462137474</v>
      </c>
      <c r="M95" s="63">
        <f t="shared" si="47"/>
        <v>169.50478261732323</v>
      </c>
      <c r="N95" s="63">
        <f t="shared" si="47"/>
        <v>292.20541044744238</v>
      </c>
      <c r="O95" s="63">
        <f t="shared" si="47"/>
        <v>26.031078919360443</v>
      </c>
      <c r="P95" s="63">
        <f t="shared" si="47"/>
        <v>0</v>
      </c>
      <c r="Q95" s="63">
        <f t="shared" si="47"/>
        <v>0</v>
      </c>
      <c r="R95" s="63">
        <f t="shared" si="47"/>
        <v>0</v>
      </c>
      <c r="S95" s="158">
        <f t="shared" si="49"/>
        <v>3662.1917341215999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46"/>
        <v>1442.8678399797959</v>
      </c>
      <c r="C96" s="60">
        <f t="shared" si="46"/>
        <v>0.10321549366079896</v>
      </c>
      <c r="D96" s="60">
        <f t="shared" si="46"/>
        <v>2088.0506233310352</v>
      </c>
      <c r="E96" s="60">
        <f t="shared" si="46"/>
        <v>2060.8513116277945</v>
      </c>
      <c r="F96" s="60">
        <f t="shared" si="46"/>
        <v>0</v>
      </c>
      <c r="G96" s="60">
        <f t="shared" si="46"/>
        <v>1408.1159514857666</v>
      </c>
      <c r="H96" s="60">
        <f t="shared" si="46"/>
        <v>0.79936854405672964</v>
      </c>
      <c r="I96" s="162">
        <f t="shared" si="48"/>
        <v>7000.7883104621096</v>
      </c>
      <c r="J96" s="149"/>
      <c r="K96" s="163" t="s">
        <v>25</v>
      </c>
      <c r="L96" s="85">
        <f t="shared" si="47"/>
        <v>1442.8678399797959</v>
      </c>
      <c r="M96" s="85">
        <f t="shared" si="47"/>
        <v>0.10321549366079896</v>
      </c>
      <c r="N96" s="85">
        <f t="shared" si="47"/>
        <v>2088.0506233310352</v>
      </c>
      <c r="O96" s="85">
        <f t="shared" si="47"/>
        <v>2060.8513116277945</v>
      </c>
      <c r="P96" s="85">
        <f t="shared" si="47"/>
        <v>922.81364983560013</v>
      </c>
      <c r="Q96" s="85">
        <f t="shared" si="47"/>
        <v>1408.1159514857666</v>
      </c>
      <c r="R96" s="85">
        <f t="shared" si="47"/>
        <v>0.79936854405672964</v>
      </c>
      <c r="S96" s="166">
        <f t="shared" si="49"/>
        <v>7923.6019602977094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46"/>
        <v>3782.2323691631068</v>
      </c>
      <c r="C97" s="63">
        <f t="shared" si="46"/>
        <v>9.711087797222369</v>
      </c>
      <c r="D97" s="63">
        <f t="shared" si="46"/>
        <v>303.59953437349736</v>
      </c>
      <c r="E97" s="63">
        <f t="shared" si="46"/>
        <v>0</v>
      </c>
      <c r="F97" s="63">
        <f t="shared" si="46"/>
        <v>0</v>
      </c>
      <c r="G97" s="63">
        <f t="shared" si="46"/>
        <v>0</v>
      </c>
      <c r="H97" s="63">
        <f t="shared" si="46"/>
        <v>0</v>
      </c>
      <c r="I97" s="154">
        <f t="shared" si="48"/>
        <v>4095.5429913338266</v>
      </c>
      <c r="J97" s="149"/>
      <c r="K97" s="169" t="s">
        <v>24</v>
      </c>
      <c r="L97" s="63">
        <f t="shared" si="47"/>
        <v>3782.2323691631068</v>
      </c>
      <c r="M97" s="63">
        <f t="shared" si="47"/>
        <v>9.711087797222369</v>
      </c>
      <c r="N97" s="63">
        <f t="shared" si="47"/>
        <v>303.59953437349736</v>
      </c>
      <c r="O97" s="63">
        <f t="shared" si="47"/>
        <v>0</v>
      </c>
      <c r="P97" s="63">
        <f t="shared" si="47"/>
        <v>0</v>
      </c>
      <c r="Q97" s="63">
        <f t="shared" si="47"/>
        <v>0</v>
      </c>
      <c r="R97" s="63">
        <f t="shared" si="47"/>
        <v>0</v>
      </c>
      <c r="S97" s="158">
        <f t="shared" si="49"/>
        <v>4095.5429913338266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46"/>
        <v>3480.1509331379266</v>
      </c>
      <c r="C98" s="60">
        <f t="shared" si="46"/>
        <v>6.4193758518146646</v>
      </c>
      <c r="D98" s="60">
        <f t="shared" si="46"/>
        <v>380.27817510347757</v>
      </c>
      <c r="E98" s="60">
        <f t="shared" si="46"/>
        <v>0</v>
      </c>
      <c r="F98" s="60">
        <f t="shared" si="46"/>
        <v>0</v>
      </c>
      <c r="G98" s="60">
        <f t="shared" si="46"/>
        <v>0</v>
      </c>
      <c r="H98" s="60">
        <f t="shared" si="46"/>
        <v>0</v>
      </c>
      <c r="I98" s="162">
        <f t="shared" si="48"/>
        <v>3866.8484840932188</v>
      </c>
      <c r="J98" s="149"/>
      <c r="K98" s="163" t="s">
        <v>60</v>
      </c>
      <c r="L98" s="85">
        <f t="shared" si="47"/>
        <v>3480.1509331379266</v>
      </c>
      <c r="M98" s="85">
        <f t="shared" si="47"/>
        <v>6.4193758518146646</v>
      </c>
      <c r="N98" s="85">
        <f t="shared" si="47"/>
        <v>380.27817510347757</v>
      </c>
      <c r="O98" s="85">
        <f t="shared" si="47"/>
        <v>0</v>
      </c>
      <c r="P98" s="85">
        <f t="shared" si="47"/>
        <v>0</v>
      </c>
      <c r="Q98" s="85">
        <f t="shared" si="47"/>
        <v>0</v>
      </c>
      <c r="R98" s="85">
        <f t="shared" si="47"/>
        <v>0</v>
      </c>
      <c r="S98" s="166">
        <f t="shared" si="49"/>
        <v>3866.8484840932188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46"/>
        <v>1117.341589958864</v>
      </c>
      <c r="C99" s="63">
        <f t="shared" si="46"/>
        <v>0</v>
      </c>
      <c r="D99" s="63">
        <f t="shared" si="46"/>
        <v>209.15530003577837</v>
      </c>
      <c r="E99" s="63">
        <f t="shared" si="46"/>
        <v>0.93216428232582926</v>
      </c>
      <c r="F99" s="63">
        <f t="shared" si="46"/>
        <v>38.673200579666201</v>
      </c>
      <c r="G99" s="63">
        <f t="shared" si="46"/>
        <v>0</v>
      </c>
      <c r="H99" s="63">
        <f t="shared" si="46"/>
        <v>0</v>
      </c>
      <c r="I99" s="154">
        <f t="shared" si="48"/>
        <v>1366.1022548566343</v>
      </c>
      <c r="J99" s="149"/>
      <c r="K99" s="169" t="s">
        <v>22</v>
      </c>
      <c r="L99" s="63">
        <f t="shared" si="47"/>
        <v>1117.341589958864</v>
      </c>
      <c r="M99" s="63">
        <f t="shared" si="47"/>
        <v>0</v>
      </c>
      <c r="N99" s="63">
        <f t="shared" si="47"/>
        <v>209.15530003577837</v>
      </c>
      <c r="O99" s="63">
        <f t="shared" si="47"/>
        <v>0.93216428232582926</v>
      </c>
      <c r="P99" s="63">
        <f t="shared" si="47"/>
        <v>564.94656883266771</v>
      </c>
      <c r="Q99" s="63">
        <f t="shared" si="47"/>
        <v>0</v>
      </c>
      <c r="R99" s="63">
        <f t="shared" si="47"/>
        <v>0</v>
      </c>
      <c r="S99" s="158">
        <f t="shared" si="49"/>
        <v>1892.3756231096359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46"/>
        <v>0</v>
      </c>
      <c r="C100" s="60">
        <f t="shared" si="46"/>
        <v>0</v>
      </c>
      <c r="D100" s="60">
        <f t="shared" si="46"/>
        <v>0</v>
      </c>
      <c r="E100" s="60">
        <f t="shared" si="46"/>
        <v>0</v>
      </c>
      <c r="F100" s="60">
        <f t="shared" si="46"/>
        <v>0</v>
      </c>
      <c r="G100" s="60">
        <f t="shared" si="46"/>
        <v>0</v>
      </c>
      <c r="H100" s="60">
        <f t="shared" si="46"/>
        <v>0</v>
      </c>
      <c r="I100" s="162">
        <f t="shared" si="48"/>
        <v>0</v>
      </c>
      <c r="J100" s="149"/>
      <c r="K100" s="163" t="s">
        <v>21</v>
      </c>
      <c r="L100" s="85">
        <f t="shared" si="47"/>
        <v>0</v>
      </c>
      <c r="M100" s="85">
        <f t="shared" si="47"/>
        <v>0</v>
      </c>
      <c r="N100" s="85">
        <f t="shared" si="47"/>
        <v>0</v>
      </c>
      <c r="O100" s="85">
        <f t="shared" si="47"/>
        <v>0</v>
      </c>
      <c r="P100" s="85">
        <f t="shared" si="47"/>
        <v>0</v>
      </c>
      <c r="Q100" s="85">
        <f t="shared" si="47"/>
        <v>0</v>
      </c>
      <c r="R100" s="85">
        <f t="shared" si="47"/>
        <v>0</v>
      </c>
      <c r="S100" s="166">
        <f t="shared" si="49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ref="B101:H105" si="50">B595+B621+B647</f>
        <v>659.38647368999023</v>
      </c>
      <c r="C101" s="63">
        <f t="shared" si="50"/>
        <v>0</v>
      </c>
      <c r="D101" s="63">
        <f t="shared" si="50"/>
        <v>251.78388602562231</v>
      </c>
      <c r="E101" s="63">
        <f t="shared" si="50"/>
        <v>0</v>
      </c>
      <c r="F101" s="63">
        <f t="shared" si="50"/>
        <v>0</v>
      </c>
      <c r="G101" s="63">
        <f t="shared" si="50"/>
        <v>0</v>
      </c>
      <c r="H101" s="63">
        <f t="shared" si="50"/>
        <v>0</v>
      </c>
      <c r="I101" s="154">
        <f t="shared" si="48"/>
        <v>911.17035971561256</v>
      </c>
      <c r="J101" s="149"/>
      <c r="K101" s="171" t="s">
        <v>64</v>
      </c>
      <c r="L101" s="63">
        <f t="shared" ref="L101:R105" si="51">L595+L621+L647</f>
        <v>659.38647368999023</v>
      </c>
      <c r="M101" s="63">
        <f t="shared" si="51"/>
        <v>0</v>
      </c>
      <c r="N101" s="63">
        <f t="shared" si="51"/>
        <v>251.78388602562231</v>
      </c>
      <c r="O101" s="63">
        <f t="shared" si="51"/>
        <v>0</v>
      </c>
      <c r="P101" s="63">
        <f t="shared" si="51"/>
        <v>0</v>
      </c>
      <c r="Q101" s="63">
        <f t="shared" si="51"/>
        <v>0</v>
      </c>
      <c r="R101" s="63">
        <f t="shared" si="51"/>
        <v>0</v>
      </c>
      <c r="S101" s="158">
        <f t="shared" si="49"/>
        <v>911.17035971561256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50"/>
        <v>659.38647368999023</v>
      </c>
      <c r="C102" s="65">
        <f t="shared" si="50"/>
        <v>0</v>
      </c>
      <c r="D102" s="65">
        <f t="shared" si="50"/>
        <v>251.78388602562231</v>
      </c>
      <c r="E102" s="65">
        <f t="shared" si="50"/>
        <v>0</v>
      </c>
      <c r="F102" s="65">
        <f t="shared" si="50"/>
        <v>0</v>
      </c>
      <c r="G102" s="65">
        <f t="shared" si="50"/>
        <v>0</v>
      </c>
      <c r="H102" s="65">
        <f t="shared" si="50"/>
        <v>0</v>
      </c>
      <c r="I102" s="175">
        <f t="shared" si="48"/>
        <v>911.17035971561256</v>
      </c>
      <c r="J102" s="149"/>
      <c r="K102" s="176" t="s">
        <v>23</v>
      </c>
      <c r="L102" s="88">
        <f t="shared" si="51"/>
        <v>659.38647368999023</v>
      </c>
      <c r="M102" s="88">
        <f t="shared" si="51"/>
        <v>0</v>
      </c>
      <c r="N102" s="88">
        <f t="shared" si="51"/>
        <v>251.78388602562231</v>
      </c>
      <c r="O102" s="88">
        <f t="shared" si="51"/>
        <v>0</v>
      </c>
      <c r="P102" s="88">
        <f t="shared" si="51"/>
        <v>0</v>
      </c>
      <c r="Q102" s="88">
        <f t="shared" si="51"/>
        <v>0</v>
      </c>
      <c r="R102" s="88">
        <f t="shared" si="51"/>
        <v>0</v>
      </c>
      <c r="S102" s="179">
        <f t="shared" si="49"/>
        <v>911.17035971561256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50"/>
        <v>0</v>
      </c>
      <c r="C103" s="68">
        <f t="shared" si="50"/>
        <v>0</v>
      </c>
      <c r="D103" s="68">
        <f t="shared" si="50"/>
        <v>0</v>
      </c>
      <c r="E103" s="68">
        <f t="shared" si="50"/>
        <v>0</v>
      </c>
      <c r="F103" s="68">
        <f t="shared" si="50"/>
        <v>0</v>
      </c>
      <c r="G103" s="68">
        <f t="shared" si="50"/>
        <v>0</v>
      </c>
      <c r="H103" s="68">
        <f t="shared" si="50"/>
        <v>0</v>
      </c>
      <c r="I103" s="183">
        <f t="shared" si="48"/>
        <v>0</v>
      </c>
      <c r="J103" s="149"/>
      <c r="K103" s="184" t="s">
        <v>19</v>
      </c>
      <c r="L103" s="68">
        <f t="shared" si="51"/>
        <v>0</v>
      </c>
      <c r="M103" s="68">
        <f t="shared" si="51"/>
        <v>0</v>
      </c>
      <c r="N103" s="68">
        <f t="shared" si="51"/>
        <v>0</v>
      </c>
      <c r="O103" s="68">
        <f t="shared" si="51"/>
        <v>0</v>
      </c>
      <c r="P103" s="68">
        <f t="shared" si="51"/>
        <v>0</v>
      </c>
      <c r="Q103" s="68">
        <f t="shared" si="51"/>
        <v>0</v>
      </c>
      <c r="R103" s="68">
        <f t="shared" si="51"/>
        <v>0</v>
      </c>
      <c r="S103" s="186">
        <f t="shared" si="49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50"/>
        <v>0</v>
      </c>
      <c r="C104" s="65">
        <f t="shared" si="50"/>
        <v>0</v>
      </c>
      <c r="D104" s="65">
        <f t="shared" si="50"/>
        <v>0</v>
      </c>
      <c r="E104" s="65">
        <f t="shared" si="50"/>
        <v>0</v>
      </c>
      <c r="F104" s="65">
        <f t="shared" si="50"/>
        <v>0</v>
      </c>
      <c r="G104" s="65">
        <f t="shared" si="50"/>
        <v>0</v>
      </c>
      <c r="H104" s="65">
        <f t="shared" si="50"/>
        <v>0</v>
      </c>
      <c r="I104" s="175">
        <f t="shared" si="48"/>
        <v>0</v>
      </c>
      <c r="J104" s="149"/>
      <c r="K104" s="176" t="s">
        <v>20</v>
      </c>
      <c r="L104" s="88">
        <f t="shared" si="51"/>
        <v>0</v>
      </c>
      <c r="M104" s="88">
        <f t="shared" si="51"/>
        <v>0</v>
      </c>
      <c r="N104" s="88">
        <f t="shared" si="51"/>
        <v>0</v>
      </c>
      <c r="O104" s="88">
        <f t="shared" si="51"/>
        <v>0</v>
      </c>
      <c r="P104" s="88">
        <f t="shared" si="51"/>
        <v>0</v>
      </c>
      <c r="Q104" s="88">
        <f t="shared" si="51"/>
        <v>0</v>
      </c>
      <c r="R104" s="88">
        <f t="shared" si="51"/>
        <v>0</v>
      </c>
      <c r="S104" s="179">
        <f t="shared" si="49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50"/>
        <v>0</v>
      </c>
      <c r="C105" s="71">
        <f t="shared" si="50"/>
        <v>0</v>
      </c>
      <c r="D105" s="71">
        <f t="shared" si="50"/>
        <v>0</v>
      </c>
      <c r="E105" s="71">
        <f t="shared" si="50"/>
        <v>0</v>
      </c>
      <c r="F105" s="71">
        <f t="shared" si="50"/>
        <v>0</v>
      </c>
      <c r="G105" s="71">
        <f t="shared" si="50"/>
        <v>0</v>
      </c>
      <c r="H105" s="71">
        <f t="shared" si="50"/>
        <v>0</v>
      </c>
      <c r="I105" s="190">
        <f t="shared" si="48"/>
        <v>0</v>
      </c>
      <c r="J105" s="149"/>
      <c r="K105" s="191" t="s">
        <v>11</v>
      </c>
      <c r="L105" s="71">
        <f t="shared" si="51"/>
        <v>0</v>
      </c>
      <c r="M105" s="71">
        <f t="shared" si="51"/>
        <v>0</v>
      </c>
      <c r="N105" s="71">
        <f t="shared" si="51"/>
        <v>0</v>
      </c>
      <c r="O105" s="71">
        <f t="shared" si="51"/>
        <v>0</v>
      </c>
      <c r="P105" s="71">
        <f t="shared" si="51"/>
        <v>0</v>
      </c>
      <c r="Q105" s="71">
        <f t="shared" si="51"/>
        <v>0</v>
      </c>
      <c r="R105" s="71">
        <f t="shared" si="51"/>
        <v>0</v>
      </c>
      <c r="S105" s="193">
        <f t="shared" si="49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18095.986718437354</v>
      </c>
      <c r="C106" s="195">
        <f t="shared" ref="C106:I106" si="52">SUM(C85:C101)</f>
        <v>200.41449937942008</v>
      </c>
      <c r="D106" s="195">
        <f t="shared" si="52"/>
        <v>3982.4543778153084</v>
      </c>
      <c r="E106" s="195">
        <f t="shared" si="52"/>
        <v>2220.9213194089957</v>
      </c>
      <c r="F106" s="195">
        <f t="shared" si="52"/>
        <v>493.50091751684931</v>
      </c>
      <c r="G106" s="195">
        <f t="shared" si="52"/>
        <v>1408.1159514857666</v>
      </c>
      <c r="H106" s="195">
        <f t="shared" si="52"/>
        <v>0.79936854405672964</v>
      </c>
      <c r="I106" s="195">
        <f t="shared" si="52"/>
        <v>26402.193152587748</v>
      </c>
      <c r="J106" s="149"/>
      <c r="K106" s="196" t="s">
        <v>26</v>
      </c>
      <c r="L106" s="195">
        <f>SUM(L85:L101)</f>
        <v>18095.986718437354</v>
      </c>
      <c r="M106" s="195">
        <f t="shared" ref="M106:S106" si="53">SUM(M85:M101)</f>
        <v>200.41449937942008</v>
      </c>
      <c r="N106" s="195">
        <f t="shared" si="53"/>
        <v>3982.4543778153084</v>
      </c>
      <c r="O106" s="195">
        <f t="shared" si="53"/>
        <v>2220.9213194089957</v>
      </c>
      <c r="P106" s="195">
        <f t="shared" si="53"/>
        <v>12808.076152369642</v>
      </c>
      <c r="Q106" s="195">
        <f t="shared" si="53"/>
        <v>1408.1159514857666</v>
      </c>
      <c r="R106" s="197">
        <f t="shared" si="53"/>
        <v>0.79936854405672964</v>
      </c>
      <c r="S106" s="198">
        <f t="shared" si="53"/>
        <v>38716.768387440548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0.68539710371233764</v>
      </c>
      <c r="C107" s="78">
        <f t="shared" ref="C107:H107" si="54">IF($I106=0,"-",C106/$I106)</f>
        <v>7.5908277096964167E-3</v>
      </c>
      <c r="D107" s="78">
        <f t="shared" si="54"/>
        <v>0.15083801390283283</v>
      </c>
      <c r="E107" s="78">
        <f t="shared" si="54"/>
        <v>8.4118819469787776E-2</v>
      </c>
      <c r="F107" s="78">
        <f t="shared" si="54"/>
        <v>1.8691663782047591E-2</v>
      </c>
      <c r="G107" s="78">
        <f t="shared" si="54"/>
        <v>5.3333294826977413E-2</v>
      </c>
      <c r="H107" s="79">
        <f t="shared" si="54"/>
        <v>3.0276596320498527E-5</v>
      </c>
      <c r="I107" s="80">
        <f>SUM(B107:H107)</f>
        <v>1.0000000000000002</v>
      </c>
      <c r="K107" s="55" t="s">
        <v>91</v>
      </c>
      <c r="L107" s="96">
        <f t="shared" ref="L107:R107" si="55">IF($S106=0,"-",L106/$S106)</f>
        <v>0.46739403809093649</v>
      </c>
      <c r="M107" s="96">
        <f t="shared" si="55"/>
        <v>5.176426332225423E-3</v>
      </c>
      <c r="N107" s="96">
        <f t="shared" si="55"/>
        <v>0.10286122896318974</v>
      </c>
      <c r="O107" s="96">
        <f t="shared" si="55"/>
        <v>5.736329275171239E-2</v>
      </c>
      <c r="P107" s="96">
        <f t="shared" si="55"/>
        <v>0.33081470086032522</v>
      </c>
      <c r="Q107" s="96">
        <f t="shared" si="55"/>
        <v>3.6369666429663834E-2</v>
      </c>
      <c r="R107" s="97">
        <f t="shared" si="55"/>
        <v>2.0646571946744379E-5</v>
      </c>
      <c r="S107" s="98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56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57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58">SUM(V112:AC112)</f>
        <v>0</v>
      </c>
      <c r="AJ112" s="141" t="str">
        <f t="shared" ref="AJ112:AJ133" si="59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56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57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58"/>
        <v>0</v>
      </c>
      <c r="AJ113" s="141" t="str">
        <f t="shared" si="59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56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57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58"/>
        <v>0</v>
      </c>
      <c r="AJ114" s="141" t="str">
        <f t="shared" si="59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56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57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58"/>
        <v>0</v>
      </c>
      <c r="AJ115" s="141" t="str">
        <f t="shared" si="59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56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57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58"/>
        <v>0</v>
      </c>
      <c r="AJ116" s="141" t="str">
        <f t="shared" si="59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0</v>
      </c>
      <c r="F117" s="375"/>
      <c r="G117" s="156">
        <v>0</v>
      </c>
      <c r="H117" s="168">
        <v>0</v>
      </c>
      <c r="I117" s="154">
        <f t="shared" si="56"/>
        <v>0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0</v>
      </c>
      <c r="P117" s="156">
        <v>0</v>
      </c>
      <c r="Q117" s="156">
        <v>0</v>
      </c>
      <c r="R117" s="157">
        <v>0</v>
      </c>
      <c r="S117" s="158">
        <f t="shared" si="57"/>
        <v>0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0</v>
      </c>
      <c r="AB117" s="207">
        <v>0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58"/>
        <v>0</v>
      </c>
      <c r="AJ117" s="141" t="str">
        <f t="shared" si="59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56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57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58"/>
        <v>0</v>
      </c>
      <c r="AJ118" s="141" t="str">
        <f t="shared" si="59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56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57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58"/>
        <v>0</v>
      </c>
      <c r="AJ119" s="141" t="str">
        <f t="shared" si="59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56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57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58"/>
        <v>0</v>
      </c>
      <c r="AJ120" s="141" t="str">
        <f t="shared" si="59"/>
        <v/>
      </c>
      <c r="BA120" s="141"/>
      <c r="BR120" s="141"/>
      <c r="CG120" s="141"/>
    </row>
    <row r="121" spans="1:85" ht="15">
      <c r="A121" s="167" t="s">
        <v>139</v>
      </c>
      <c r="B121" s="156">
        <v>0</v>
      </c>
      <c r="C121" s="156">
        <v>0</v>
      </c>
      <c r="D121" s="156">
        <v>0</v>
      </c>
      <c r="E121" s="156">
        <v>0</v>
      </c>
      <c r="F121" s="375"/>
      <c r="G121" s="156">
        <v>0</v>
      </c>
      <c r="H121" s="168">
        <v>0</v>
      </c>
      <c r="I121" s="154">
        <f t="shared" si="56"/>
        <v>0</v>
      </c>
      <c r="J121" s="149"/>
      <c r="K121" s="169" t="s">
        <v>139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57"/>
        <v>0</v>
      </c>
      <c r="U121" s="215" t="s">
        <v>139</v>
      </c>
      <c r="V121" s="207">
        <v>0</v>
      </c>
      <c r="W121" s="207">
        <v>0</v>
      </c>
      <c r="X121" s="207">
        <v>0</v>
      </c>
      <c r="Y121" s="207">
        <v>0</v>
      </c>
      <c r="Z121" s="207">
        <v>0</v>
      </c>
      <c r="AA121" s="207">
        <v>0</v>
      </c>
      <c r="AB121" s="207">
        <v>0</v>
      </c>
      <c r="AC121" s="208">
        <v>0</v>
      </c>
      <c r="AD121" s="207">
        <v>0</v>
      </c>
      <c r="AE121" s="207">
        <v>0</v>
      </c>
      <c r="AF121" s="207">
        <v>0</v>
      </c>
      <c r="AG121" s="207">
        <v>0</v>
      </c>
      <c r="AH121" s="207">
        <v>0</v>
      </c>
      <c r="AI121" s="210">
        <f t="shared" si="58"/>
        <v>0</v>
      </c>
      <c r="AJ121" s="141" t="str">
        <f t="shared" si="59"/>
        <v/>
      </c>
      <c r="BA121" s="141"/>
      <c r="BR121" s="141"/>
      <c r="CG121" s="141"/>
    </row>
    <row r="122" spans="1:85" ht="15">
      <c r="A122" s="159" t="s">
        <v>25</v>
      </c>
      <c r="B122" s="160">
        <v>0</v>
      </c>
      <c r="C122" s="160">
        <v>0</v>
      </c>
      <c r="D122" s="160">
        <v>0</v>
      </c>
      <c r="E122" s="160">
        <v>0</v>
      </c>
      <c r="F122" s="375"/>
      <c r="G122" s="160">
        <v>0</v>
      </c>
      <c r="H122" s="161">
        <v>0</v>
      </c>
      <c r="I122" s="162">
        <f t="shared" si="56"/>
        <v>0</v>
      </c>
      <c r="J122" s="149"/>
      <c r="K122" s="163" t="s">
        <v>25</v>
      </c>
      <c r="L122" s="164">
        <v>0</v>
      </c>
      <c r="M122" s="164">
        <v>0</v>
      </c>
      <c r="N122" s="164">
        <v>0</v>
      </c>
      <c r="O122" s="164">
        <v>0</v>
      </c>
      <c r="P122" s="164">
        <v>4.133290384573572E-5</v>
      </c>
      <c r="Q122" s="164">
        <v>0</v>
      </c>
      <c r="R122" s="165">
        <v>0</v>
      </c>
      <c r="S122" s="166">
        <f t="shared" si="57"/>
        <v>4.133290384573572E-5</v>
      </c>
      <c r="U122" s="211" t="s">
        <v>25</v>
      </c>
      <c r="V122" s="212">
        <v>0</v>
      </c>
      <c r="W122" s="212">
        <v>0</v>
      </c>
      <c r="X122" s="212">
        <v>0</v>
      </c>
      <c r="Y122" s="212">
        <v>0</v>
      </c>
      <c r="Z122" s="212">
        <v>0</v>
      </c>
      <c r="AA122" s="212">
        <v>0</v>
      </c>
      <c r="AB122" s="212">
        <v>4.133290384573572E-5</v>
      </c>
      <c r="AC122" s="213">
        <v>0</v>
      </c>
      <c r="AD122" s="212">
        <v>0</v>
      </c>
      <c r="AE122" s="212">
        <v>0</v>
      </c>
      <c r="AF122" s="212">
        <v>0</v>
      </c>
      <c r="AG122" s="212">
        <v>0</v>
      </c>
      <c r="AH122" s="212">
        <v>0</v>
      </c>
      <c r="AI122" s="214">
        <f t="shared" si="58"/>
        <v>4.133290384573572E-5</v>
      </c>
      <c r="AJ122" s="141" t="str">
        <f t="shared" si="59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56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57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58"/>
        <v>0</v>
      </c>
      <c r="AJ123" s="141" t="str">
        <f t="shared" si="59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56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57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58"/>
        <v>0</v>
      </c>
      <c r="AJ124" s="141" t="str">
        <f t="shared" si="59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0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56"/>
        <v>0</v>
      </c>
      <c r="J125" s="149"/>
      <c r="K125" s="169" t="s">
        <v>22</v>
      </c>
      <c r="L125" s="156">
        <v>0</v>
      </c>
      <c r="M125" s="156">
        <v>0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57"/>
        <v>0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0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58"/>
        <v>0</v>
      </c>
      <c r="AJ125" s="141" t="str">
        <f t="shared" si="59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56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57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58"/>
        <v>0</v>
      </c>
      <c r="AJ126" s="141" t="str">
        <f t="shared" si="59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56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57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58"/>
        <v>0</v>
      </c>
      <c r="AJ127" s="141" t="str">
        <f t="shared" si="59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56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57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58"/>
        <v>0</v>
      </c>
      <c r="AJ128" s="141" t="str">
        <f t="shared" si="59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56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57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58"/>
        <v>0</v>
      </c>
      <c r="AJ129" s="141" t="str">
        <f t="shared" si="59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56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57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58"/>
        <v>0</v>
      </c>
      <c r="AJ130" s="141" t="str">
        <f t="shared" si="59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56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57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58"/>
        <v>0</v>
      </c>
      <c r="AJ131" s="141" t="str">
        <f t="shared" si="59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0</v>
      </c>
      <c r="C132" s="195">
        <f t="shared" ref="C132:I132" si="60">SUM(C111:C127)</f>
        <v>0</v>
      </c>
      <c r="D132" s="195">
        <f t="shared" si="60"/>
        <v>0</v>
      </c>
      <c r="E132" s="195">
        <f t="shared" si="60"/>
        <v>0</v>
      </c>
      <c r="F132" s="195">
        <f t="shared" si="60"/>
        <v>0</v>
      </c>
      <c r="G132" s="195">
        <f t="shared" si="60"/>
        <v>0</v>
      </c>
      <c r="H132" s="197">
        <f t="shared" si="60"/>
        <v>0</v>
      </c>
      <c r="I132" s="154">
        <f t="shared" si="60"/>
        <v>0</v>
      </c>
      <c r="J132" s="149"/>
      <c r="K132" s="196" t="s">
        <v>26</v>
      </c>
      <c r="L132" s="195">
        <f>SUM(L111:L127)</f>
        <v>0</v>
      </c>
      <c r="M132" s="195">
        <f t="shared" ref="M132:S132" si="61">SUM(M111:M127)</f>
        <v>0</v>
      </c>
      <c r="N132" s="195">
        <f t="shared" si="61"/>
        <v>0</v>
      </c>
      <c r="O132" s="195">
        <f t="shared" si="61"/>
        <v>0</v>
      </c>
      <c r="P132" s="195">
        <f t="shared" si="61"/>
        <v>4.133290384573572E-5</v>
      </c>
      <c r="Q132" s="195">
        <f t="shared" si="61"/>
        <v>0</v>
      </c>
      <c r="R132" s="197">
        <f t="shared" si="61"/>
        <v>0</v>
      </c>
      <c r="S132" s="198">
        <f t="shared" si="61"/>
        <v>4.133290384573572E-5</v>
      </c>
      <c r="T132" s="141" t="str">
        <f>IF(ABS(S132-AI132)&gt;0.01,S132-AI132,"")</f>
        <v/>
      </c>
      <c r="U132" s="224" t="s">
        <v>63</v>
      </c>
      <c r="V132" s="225">
        <f>SUM(V111:V127)</f>
        <v>0</v>
      </c>
      <c r="W132" s="225">
        <f t="shared" ref="W132:AH132" si="62">SUM(W111:W127)</f>
        <v>0</v>
      </c>
      <c r="X132" s="225">
        <f t="shared" si="62"/>
        <v>0</v>
      </c>
      <c r="Y132" s="225">
        <f t="shared" si="62"/>
        <v>0</v>
      </c>
      <c r="Z132" s="225">
        <f t="shared" si="62"/>
        <v>0</v>
      </c>
      <c r="AA132" s="225">
        <f t="shared" si="62"/>
        <v>0</v>
      </c>
      <c r="AB132" s="225">
        <f t="shared" si="62"/>
        <v>4.133290384573572E-5</v>
      </c>
      <c r="AC132" s="225">
        <f t="shared" si="62"/>
        <v>0</v>
      </c>
      <c r="AD132" s="226">
        <f t="shared" si="62"/>
        <v>0</v>
      </c>
      <c r="AE132" s="226">
        <f t="shared" si="62"/>
        <v>0</v>
      </c>
      <c r="AF132" s="226">
        <f t="shared" si="62"/>
        <v>0</v>
      </c>
      <c r="AG132" s="226">
        <f t="shared" si="62"/>
        <v>0</v>
      </c>
      <c r="AH132" s="226">
        <f t="shared" si="62"/>
        <v>0</v>
      </c>
      <c r="AI132" s="227">
        <f>SUM(V132:AC132)</f>
        <v>4.133290384573572E-5</v>
      </c>
      <c r="AJ132" s="141" t="str">
        <f t="shared" si="59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 t="str">
        <f>IF($I132=0,"-",B132/$I132)</f>
        <v>-</v>
      </c>
      <c r="C133" s="78" t="str">
        <f t="shared" ref="C133:H133" si="63">IF($I132=0,"-",C132/$I132)</f>
        <v>-</v>
      </c>
      <c r="D133" s="78" t="str">
        <f t="shared" si="63"/>
        <v>-</v>
      </c>
      <c r="E133" s="78" t="str">
        <f t="shared" si="63"/>
        <v>-</v>
      </c>
      <c r="F133" s="78" t="str">
        <f t="shared" si="63"/>
        <v>-</v>
      </c>
      <c r="G133" s="78" t="str">
        <f t="shared" si="63"/>
        <v>-</v>
      </c>
      <c r="H133" s="79" t="str">
        <f t="shared" si="63"/>
        <v>-</v>
      </c>
      <c r="I133" s="80">
        <f>SUM(B133:H133)</f>
        <v>0</v>
      </c>
      <c r="J133" s="141"/>
      <c r="K133" s="55" t="s">
        <v>91</v>
      </c>
      <c r="L133" s="96">
        <f t="shared" ref="L133:R133" si="64">IF($S132=0,"-",L132/$S132)</f>
        <v>0</v>
      </c>
      <c r="M133" s="96">
        <f t="shared" si="64"/>
        <v>0</v>
      </c>
      <c r="N133" s="96">
        <f t="shared" si="64"/>
        <v>0</v>
      </c>
      <c r="O133" s="96">
        <f t="shared" si="64"/>
        <v>0</v>
      </c>
      <c r="P133" s="96">
        <f t="shared" si="64"/>
        <v>1</v>
      </c>
      <c r="Q133" s="96">
        <f t="shared" si="64"/>
        <v>0</v>
      </c>
      <c r="R133" s="97">
        <f t="shared" si="64"/>
        <v>0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59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65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66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67">SUM(V138:AC138)</f>
        <v>0</v>
      </c>
      <c r="AJ138" s="141" t="str">
        <f t="shared" ref="AJ138:AJ159" si="68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65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66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67"/>
        <v>0</v>
      </c>
      <c r="AJ139" s="141" t="str">
        <f t="shared" si="68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65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66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67"/>
        <v>0</v>
      </c>
      <c r="AJ140" s="141" t="str">
        <f t="shared" si="68"/>
        <v/>
      </c>
      <c r="BA140" s="141"/>
      <c r="BR140" s="141"/>
      <c r="CG140" s="141"/>
    </row>
    <row r="141" spans="1:85" ht="15">
      <c r="A141" s="167" t="s">
        <v>16</v>
      </c>
      <c r="B141" s="156">
        <v>0.9616869695937571</v>
      </c>
      <c r="C141" s="156">
        <v>11.962184701920128</v>
      </c>
      <c r="D141" s="156">
        <v>1.219717173991252</v>
      </c>
      <c r="E141" s="156">
        <v>0</v>
      </c>
      <c r="F141" s="375"/>
      <c r="G141" s="156">
        <v>0</v>
      </c>
      <c r="H141" s="168">
        <v>0</v>
      </c>
      <c r="I141" s="154">
        <f t="shared" si="65"/>
        <v>14.143588845505137</v>
      </c>
      <c r="J141" s="149"/>
      <c r="K141" s="169" t="s">
        <v>16</v>
      </c>
      <c r="L141" s="156">
        <v>0.9616869695937571</v>
      </c>
      <c r="M141" s="156">
        <v>11.962184701920128</v>
      </c>
      <c r="N141" s="156">
        <v>1.219717173991252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66"/>
        <v>14.143588845505137</v>
      </c>
      <c r="U141" s="215" t="s">
        <v>16</v>
      </c>
      <c r="V141" s="207">
        <v>0.9616869695937571</v>
      </c>
      <c r="W141" s="207">
        <v>0</v>
      </c>
      <c r="X141" s="207">
        <v>0</v>
      </c>
      <c r="Y141" s="207">
        <v>11.962184701920128</v>
      </c>
      <c r="Z141" s="207">
        <v>7.4710104985376224E-2</v>
      </c>
      <c r="AA141" s="207">
        <v>0</v>
      </c>
      <c r="AB141" s="207">
        <v>0</v>
      </c>
      <c r="AC141" s="208">
        <v>1.1450070690058758</v>
      </c>
      <c r="AD141" s="209">
        <v>0</v>
      </c>
      <c r="AE141" s="209">
        <v>0</v>
      </c>
      <c r="AF141" s="209">
        <v>0</v>
      </c>
      <c r="AG141" s="209">
        <v>1.1450070690058758</v>
      </c>
      <c r="AH141" s="209">
        <v>0</v>
      </c>
      <c r="AI141" s="210">
        <f t="shared" si="67"/>
        <v>14.143588845505137</v>
      </c>
      <c r="AJ141" s="141" t="str">
        <f t="shared" si="68"/>
        <v/>
      </c>
      <c r="BA141" s="141"/>
      <c r="BR141" s="141"/>
      <c r="CG141" s="141"/>
    </row>
    <row r="142" spans="1:85" ht="15">
      <c r="A142" s="159" t="s">
        <v>15</v>
      </c>
      <c r="B142" s="160">
        <v>0.69492861146787621</v>
      </c>
      <c r="C142" s="160">
        <v>0.1004716064772833</v>
      </c>
      <c r="D142" s="160">
        <v>0.36337231009284127</v>
      </c>
      <c r="E142" s="160">
        <v>0</v>
      </c>
      <c r="F142" s="375"/>
      <c r="G142" s="160">
        <v>0</v>
      </c>
      <c r="H142" s="161">
        <v>0</v>
      </c>
      <c r="I142" s="162">
        <f t="shared" si="65"/>
        <v>1.1587725280380008</v>
      </c>
      <c r="J142" s="149"/>
      <c r="K142" s="163" t="s">
        <v>15</v>
      </c>
      <c r="L142" s="164">
        <v>0.69492861146787621</v>
      </c>
      <c r="M142" s="164">
        <v>0.1004716064772833</v>
      </c>
      <c r="N142" s="164">
        <v>0.36337231009284127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66"/>
        <v>1.1587725280380008</v>
      </c>
      <c r="U142" s="211" t="s">
        <v>57</v>
      </c>
      <c r="V142" s="212">
        <v>0.69492861146787621</v>
      </c>
      <c r="W142" s="212">
        <v>0</v>
      </c>
      <c r="X142" s="212">
        <v>0</v>
      </c>
      <c r="Y142" s="212">
        <v>0.1004716064772833</v>
      </c>
      <c r="Z142" s="212">
        <v>0.13954389788511568</v>
      </c>
      <c r="AA142" s="212">
        <v>0</v>
      </c>
      <c r="AB142" s="212">
        <v>0</v>
      </c>
      <c r="AC142" s="213">
        <v>0.22382841220772559</v>
      </c>
      <c r="AD142" s="212">
        <v>0</v>
      </c>
      <c r="AE142" s="212">
        <v>0</v>
      </c>
      <c r="AF142" s="212">
        <v>0</v>
      </c>
      <c r="AG142" s="212">
        <v>0.22382841220772559</v>
      </c>
      <c r="AH142" s="212">
        <v>0</v>
      </c>
      <c r="AI142" s="214">
        <f t="shared" si="67"/>
        <v>1.1587725280380008</v>
      </c>
      <c r="AJ142" s="141" t="str">
        <f t="shared" si="68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65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5.3781124226930661</v>
      </c>
      <c r="Q143" s="156">
        <v>0</v>
      </c>
      <c r="R143" s="157">
        <v>0</v>
      </c>
      <c r="S143" s="158">
        <f t="shared" si="66"/>
        <v>5.3781124226930661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5.3781124226930661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67"/>
        <v>5.3781124226930661</v>
      </c>
      <c r="AJ143" s="141" t="str">
        <f t="shared" si="68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65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0.14441354882861648</v>
      </c>
      <c r="Q144" s="164">
        <v>0</v>
      </c>
      <c r="R144" s="165">
        <v>0</v>
      </c>
      <c r="S144" s="166">
        <f t="shared" si="66"/>
        <v>0.14441354882861648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0.14441354882861648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67"/>
        <v>0.14441354882861648</v>
      </c>
      <c r="AJ144" s="141" t="str">
        <f t="shared" si="68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65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66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67"/>
        <v>0</v>
      </c>
      <c r="AJ145" s="141" t="str">
        <f t="shared" si="68"/>
        <v/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5.9852393742369704E-2</v>
      </c>
      <c r="E146" s="160">
        <v>0</v>
      </c>
      <c r="F146" s="375"/>
      <c r="G146" s="160">
        <v>0</v>
      </c>
      <c r="H146" s="161">
        <v>0</v>
      </c>
      <c r="I146" s="162">
        <f t="shared" si="65"/>
        <v>5.9852393742369704E-2</v>
      </c>
      <c r="J146" s="149"/>
      <c r="K146" s="163" t="s">
        <v>17</v>
      </c>
      <c r="L146" s="164">
        <v>0</v>
      </c>
      <c r="M146" s="164">
        <v>0</v>
      </c>
      <c r="N146" s="164">
        <v>5.9852393742369704E-2</v>
      </c>
      <c r="O146" s="164">
        <v>0</v>
      </c>
      <c r="P146" s="164">
        <v>3.1351535929345474E-6</v>
      </c>
      <c r="Q146" s="164">
        <v>0</v>
      </c>
      <c r="R146" s="165">
        <v>0</v>
      </c>
      <c r="S146" s="166">
        <f t="shared" si="66"/>
        <v>5.9855528895962636E-2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5.9852393742369704E-2</v>
      </c>
      <c r="AA146" s="212">
        <v>0</v>
      </c>
      <c r="AB146" s="212">
        <v>3.1351535929345474E-6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67"/>
        <v>5.9855528895962636E-2</v>
      </c>
      <c r="AJ146" s="141" t="str">
        <f t="shared" si="68"/>
        <v/>
      </c>
      <c r="BA146" s="141"/>
      <c r="BR146" s="141"/>
      <c r="CG146" s="141"/>
    </row>
    <row r="147" spans="1:85" ht="15">
      <c r="A147" s="167" t="s">
        <v>139</v>
      </c>
      <c r="B147" s="156">
        <v>16.626343755614371</v>
      </c>
      <c r="C147" s="156">
        <v>67.428742044003457</v>
      </c>
      <c r="D147" s="156">
        <v>15.133424154933978</v>
      </c>
      <c r="E147" s="156">
        <v>0</v>
      </c>
      <c r="F147" s="375"/>
      <c r="G147" s="156">
        <v>0</v>
      </c>
      <c r="H147" s="168">
        <v>0</v>
      </c>
      <c r="I147" s="154">
        <f t="shared" si="65"/>
        <v>99.188509954551805</v>
      </c>
      <c r="J147" s="149"/>
      <c r="K147" s="169" t="s">
        <v>139</v>
      </c>
      <c r="L147" s="156">
        <v>16.626343755614371</v>
      </c>
      <c r="M147" s="156">
        <v>67.428742044003457</v>
      </c>
      <c r="N147" s="156">
        <v>15.133424154933978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66"/>
        <v>99.188509954551805</v>
      </c>
      <c r="U147" s="215" t="s">
        <v>139</v>
      </c>
      <c r="V147" s="207">
        <v>16.334305466248605</v>
      </c>
      <c r="W147" s="207">
        <v>0</v>
      </c>
      <c r="X147" s="207">
        <v>0</v>
      </c>
      <c r="Y147" s="207">
        <v>67.428742044003457</v>
      </c>
      <c r="Z147" s="207">
        <v>15.133424154933978</v>
      </c>
      <c r="AA147" s="207">
        <v>0</v>
      </c>
      <c r="AB147" s="207">
        <v>0</v>
      </c>
      <c r="AC147" s="208">
        <v>0.2920382893657657</v>
      </c>
      <c r="AD147" s="207">
        <v>0.2920382893657657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67"/>
        <v>99.188509954551805</v>
      </c>
      <c r="AJ147" s="141" t="str">
        <f t="shared" si="68"/>
        <v/>
      </c>
      <c r="BA147" s="141"/>
      <c r="BR147" s="141"/>
      <c r="CG147" s="141"/>
    </row>
    <row r="148" spans="1:85" ht="15">
      <c r="A148" s="159" t="s">
        <v>25</v>
      </c>
      <c r="B148" s="160">
        <v>30.766649739259762</v>
      </c>
      <c r="C148" s="160">
        <v>1.3006112906572422</v>
      </c>
      <c r="D148" s="160">
        <v>0.41700972960977628</v>
      </c>
      <c r="E148" s="160">
        <v>61.418446962235322</v>
      </c>
      <c r="F148" s="375"/>
      <c r="G148" s="160">
        <v>11.543445132949344</v>
      </c>
      <c r="H148" s="161">
        <v>0</v>
      </c>
      <c r="I148" s="162">
        <f t="shared" si="65"/>
        <v>105.44616285471145</v>
      </c>
      <c r="J148" s="149"/>
      <c r="K148" s="163" t="s">
        <v>25</v>
      </c>
      <c r="L148" s="164">
        <v>30.766649739259762</v>
      </c>
      <c r="M148" s="164">
        <v>1.3006112906572422</v>
      </c>
      <c r="N148" s="164">
        <v>0.41700972960977628</v>
      </c>
      <c r="O148" s="164">
        <v>61.418446962235322</v>
      </c>
      <c r="P148" s="164">
        <v>9.4030390138774534E-4</v>
      </c>
      <c r="Q148" s="164">
        <v>11.543445132949344</v>
      </c>
      <c r="R148" s="165">
        <v>0</v>
      </c>
      <c r="S148" s="166">
        <f t="shared" si="66"/>
        <v>105.44710315861283</v>
      </c>
      <c r="U148" s="211" t="s">
        <v>25</v>
      </c>
      <c r="V148" s="212">
        <v>0.86047649583930053</v>
      </c>
      <c r="W148" s="212">
        <v>21.295778430550758</v>
      </c>
      <c r="X148" s="212">
        <v>11.543445132949344</v>
      </c>
      <c r="Y148" s="212">
        <v>1.3006112906572422</v>
      </c>
      <c r="Z148" s="212">
        <v>0.41251413640123313</v>
      </c>
      <c r="AA148" s="212">
        <v>35.062184629963745</v>
      </c>
      <c r="AB148" s="212">
        <v>9.4030390138774534E-4</v>
      </c>
      <c r="AC148" s="213">
        <v>34.971152738349829</v>
      </c>
      <c r="AD148" s="212">
        <v>8.6103948128697017</v>
      </c>
      <c r="AE148" s="212">
        <v>26.356262332271577</v>
      </c>
      <c r="AF148" s="212">
        <v>0</v>
      </c>
      <c r="AG148" s="212">
        <v>4.4955932085431272E-3</v>
      </c>
      <c r="AH148" s="212">
        <v>0</v>
      </c>
      <c r="AI148" s="214">
        <f t="shared" si="67"/>
        <v>105.44710315861285</v>
      </c>
      <c r="AJ148" s="141" t="str">
        <f t="shared" si="68"/>
        <v/>
      </c>
      <c r="BA148" s="141"/>
      <c r="BR148" s="141"/>
      <c r="CG148" s="141"/>
    </row>
    <row r="149" spans="1:85" ht="15">
      <c r="A149" s="167" t="s">
        <v>24</v>
      </c>
      <c r="B149" s="156">
        <v>19.836711521834257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65"/>
        <v>19.836711521834257</v>
      </c>
      <c r="J149" s="149"/>
      <c r="K149" s="169" t="s">
        <v>24</v>
      </c>
      <c r="L149" s="156">
        <v>19.836711521834257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66"/>
        <v>19.836711521834257</v>
      </c>
      <c r="U149" s="215" t="s">
        <v>24</v>
      </c>
      <c r="V149" s="207">
        <v>3.9673423043668516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15.869369217467407</v>
      </c>
      <c r="AD149" s="207">
        <v>15.869369217467407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67"/>
        <v>19.836711521834257</v>
      </c>
      <c r="AJ149" s="141" t="str">
        <f t="shared" si="68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65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66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67"/>
        <v>0</v>
      </c>
      <c r="AJ150" s="141" t="str">
        <f t="shared" si="68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1.0380525347650609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65"/>
        <v>1.0380525347650609</v>
      </c>
      <c r="J151" s="149"/>
      <c r="K151" s="169" t="s">
        <v>22</v>
      </c>
      <c r="L151" s="156">
        <v>0</v>
      </c>
      <c r="M151" s="156">
        <v>1.0380525347650609</v>
      </c>
      <c r="N151" s="156">
        <v>0</v>
      </c>
      <c r="O151" s="156">
        <v>0</v>
      </c>
      <c r="P151" s="156">
        <v>0.32530957060166399</v>
      </c>
      <c r="Q151" s="156">
        <v>0</v>
      </c>
      <c r="R151" s="157">
        <v>0</v>
      </c>
      <c r="S151" s="158">
        <f t="shared" si="66"/>
        <v>1.3633621053667249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1.0380525347650609</v>
      </c>
      <c r="Z151" s="207">
        <v>0</v>
      </c>
      <c r="AA151" s="207">
        <v>0</v>
      </c>
      <c r="AB151" s="207">
        <v>0.32530957060166399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67"/>
        <v>1.3633621053667249</v>
      </c>
      <c r="AJ151" s="141" t="str">
        <f t="shared" si="68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65"/>
        <v>0</v>
      </c>
      <c r="J152" s="149"/>
      <c r="K152" s="163" t="s">
        <v>21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66"/>
        <v>0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67"/>
        <v>0</v>
      </c>
      <c r="AJ152" s="141" t="str">
        <f t="shared" si="68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65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66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67"/>
        <v>0</v>
      </c>
      <c r="AJ153" s="141" t="str">
        <f t="shared" si="68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65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66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67"/>
        <v>0</v>
      </c>
      <c r="AJ154" s="141" t="str">
        <f t="shared" si="68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65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66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67"/>
        <v>0</v>
      </c>
      <c r="AJ155" s="141" t="str">
        <f t="shared" si="68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65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66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67"/>
        <v>0</v>
      </c>
      <c r="AJ156" s="141" t="str">
        <f t="shared" si="68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65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66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67"/>
        <v>0</v>
      </c>
      <c r="AJ157" s="141" t="str">
        <f t="shared" si="68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68.886320597770023</v>
      </c>
      <c r="C158" s="195">
        <f t="shared" ref="C158:I158" si="69">SUM(C137:C153)</f>
        <v>81.830062177823166</v>
      </c>
      <c r="D158" s="195">
        <f t="shared" si="69"/>
        <v>17.19337576237022</v>
      </c>
      <c r="E158" s="195">
        <f t="shared" si="69"/>
        <v>61.418446962235322</v>
      </c>
      <c r="F158" s="195">
        <f t="shared" si="69"/>
        <v>0</v>
      </c>
      <c r="G158" s="195">
        <f t="shared" si="69"/>
        <v>11.543445132949344</v>
      </c>
      <c r="H158" s="197">
        <f t="shared" si="69"/>
        <v>0</v>
      </c>
      <c r="I158" s="154">
        <f t="shared" si="69"/>
        <v>240.87165063314808</v>
      </c>
      <c r="J158" s="149"/>
      <c r="K158" s="196" t="s">
        <v>26</v>
      </c>
      <c r="L158" s="195">
        <f>SUM(L137:L153)</f>
        <v>68.886320597770023</v>
      </c>
      <c r="M158" s="195">
        <f t="shared" ref="M158:S158" si="70">SUM(M137:M153)</f>
        <v>81.830062177823166</v>
      </c>
      <c r="N158" s="195">
        <f t="shared" si="70"/>
        <v>17.19337576237022</v>
      </c>
      <c r="O158" s="195">
        <f t="shared" si="70"/>
        <v>61.418446962235322</v>
      </c>
      <c r="P158" s="195">
        <f t="shared" si="70"/>
        <v>5.8487789811783273</v>
      </c>
      <c r="Q158" s="195">
        <f t="shared" si="70"/>
        <v>11.543445132949344</v>
      </c>
      <c r="R158" s="197">
        <f t="shared" si="70"/>
        <v>0</v>
      </c>
      <c r="S158" s="198">
        <f t="shared" si="70"/>
        <v>246.72042961432638</v>
      </c>
      <c r="T158" s="141" t="str">
        <f>IF(ABS(S158-AI158)&gt;0.01,S158-AI158,"")</f>
        <v/>
      </c>
      <c r="U158" s="224" t="s">
        <v>63</v>
      </c>
      <c r="V158" s="225">
        <f>SUM(V137:V153)</f>
        <v>22.81873984751639</v>
      </c>
      <c r="W158" s="225">
        <f t="shared" ref="W158:AH158" si="71">SUM(W137:W153)</f>
        <v>21.295778430550758</v>
      </c>
      <c r="X158" s="225">
        <f t="shared" si="71"/>
        <v>11.543445132949344</v>
      </c>
      <c r="Y158" s="225">
        <f t="shared" si="71"/>
        <v>81.830062177823166</v>
      </c>
      <c r="Z158" s="225">
        <f t="shared" si="71"/>
        <v>15.820044687948073</v>
      </c>
      <c r="AA158" s="225">
        <f t="shared" si="71"/>
        <v>35.062184629963745</v>
      </c>
      <c r="AB158" s="225">
        <f t="shared" si="71"/>
        <v>5.8487789811783273</v>
      </c>
      <c r="AC158" s="225">
        <f t="shared" si="71"/>
        <v>52.501395726396602</v>
      </c>
      <c r="AD158" s="226">
        <f t="shared" si="71"/>
        <v>24.771802319702871</v>
      </c>
      <c r="AE158" s="226">
        <f t="shared" si="71"/>
        <v>26.356262332271577</v>
      </c>
      <c r="AF158" s="226">
        <f t="shared" si="71"/>
        <v>0</v>
      </c>
      <c r="AG158" s="226">
        <f t="shared" si="71"/>
        <v>1.3733310744221445</v>
      </c>
      <c r="AH158" s="226">
        <f t="shared" si="71"/>
        <v>0</v>
      </c>
      <c r="AI158" s="227">
        <f>SUM(V158:AC158)</f>
        <v>246.72042961432641</v>
      </c>
      <c r="AJ158" s="141" t="str">
        <f t="shared" si="68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0.28598766362374933</v>
      </c>
      <c r="C159" s="78">
        <f t="shared" ref="C159:H159" si="72">IF($I158=0,"-",C158/$I158)</f>
        <v>0.33972475367162175</v>
      </c>
      <c r="D159" s="78">
        <f t="shared" si="72"/>
        <v>7.1379822893961248E-2</v>
      </c>
      <c r="E159" s="78">
        <f t="shared" si="72"/>
        <v>0.25498412453600333</v>
      </c>
      <c r="F159" s="78">
        <f t="shared" si="72"/>
        <v>0</v>
      </c>
      <c r="G159" s="78">
        <f t="shared" si="72"/>
        <v>4.792363527466427E-2</v>
      </c>
      <c r="H159" s="79">
        <f t="shared" si="72"/>
        <v>0</v>
      </c>
      <c r="I159" s="80">
        <f>SUM(B159:H159)</f>
        <v>0.99999999999999989</v>
      </c>
      <c r="J159" s="141"/>
      <c r="K159" s="55" t="s">
        <v>91</v>
      </c>
      <c r="L159" s="96">
        <f t="shared" ref="L159:R159" si="73">IF($S158=0,"-",L158/$S158)</f>
        <v>0.27920801169750387</v>
      </c>
      <c r="M159" s="96">
        <f t="shared" si="73"/>
        <v>0.33167120495753027</v>
      </c>
      <c r="N159" s="96">
        <f t="shared" si="73"/>
        <v>6.9687685730958404E-2</v>
      </c>
      <c r="O159" s="96">
        <f t="shared" si="73"/>
        <v>0.24893944558318376</v>
      </c>
      <c r="P159" s="96">
        <f t="shared" si="73"/>
        <v>2.3706099208408257E-2</v>
      </c>
      <c r="Q159" s="96">
        <f t="shared" si="73"/>
        <v>4.6787552822415514E-2</v>
      </c>
      <c r="R159" s="97">
        <f t="shared" si="73"/>
        <v>0</v>
      </c>
      <c r="S159" s="98">
        <f>SUM(L159:R159)</f>
        <v>1</v>
      </c>
      <c r="U159" s="127" t="s">
        <v>91</v>
      </c>
      <c r="V159" s="128">
        <f>+V158/$AI158</f>
        <v>9.2488246243680197E-2</v>
      </c>
      <c r="W159" s="128">
        <f t="shared" ref="W159:AH159" si="74">+W158/$AI158</f>
        <v>8.6315423752464829E-2</v>
      </c>
      <c r="X159" s="128">
        <f t="shared" si="74"/>
        <v>4.6787552822415507E-2</v>
      </c>
      <c r="Y159" s="128">
        <f t="shared" si="74"/>
        <v>0.33167120495753022</v>
      </c>
      <c r="Z159" s="128">
        <f t="shared" si="74"/>
        <v>6.4121340550022471E-2</v>
      </c>
      <c r="AA159" s="128">
        <f t="shared" si="74"/>
        <v>0.14211301708890903</v>
      </c>
      <c r="AB159" s="128">
        <f t="shared" si="74"/>
        <v>2.3706099208408254E-2</v>
      </c>
      <c r="AC159" s="128">
        <f t="shared" si="74"/>
        <v>0.21279711537656945</v>
      </c>
      <c r="AD159" s="128">
        <f t="shared" si="74"/>
        <v>0.1004043417013588</v>
      </c>
      <c r="AE159" s="128">
        <f t="shared" si="74"/>
        <v>0.10682642849427471</v>
      </c>
      <c r="AF159" s="128">
        <f t="shared" si="74"/>
        <v>0</v>
      </c>
      <c r="AG159" s="128">
        <f t="shared" si="74"/>
        <v>5.5663451809359159E-3</v>
      </c>
      <c r="AH159" s="128">
        <f t="shared" si="74"/>
        <v>0</v>
      </c>
      <c r="AI159" s="129">
        <f>SUM(V159:AC159)</f>
        <v>0.99999999999999989</v>
      </c>
      <c r="AJ159" s="26" t="str">
        <f t="shared" si="68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8.3419916433068E-7</v>
      </c>
      <c r="E163" s="152">
        <v>0</v>
      </c>
      <c r="F163" s="374"/>
      <c r="G163" s="152">
        <v>0</v>
      </c>
      <c r="H163" s="153">
        <v>0</v>
      </c>
      <c r="I163" s="154">
        <f>SUM(B163:H163)</f>
        <v>8.3419916433068E-7</v>
      </c>
      <c r="J163" s="149"/>
      <c r="K163" s="203" t="s">
        <v>7</v>
      </c>
      <c r="L163" s="152">
        <v>0</v>
      </c>
      <c r="M163" s="152">
        <v>0</v>
      </c>
      <c r="N163" s="152">
        <v>8.3419916433068E-7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8.3419916433068E-7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8.3419916433068E-7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8.3419916433068E-7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75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76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77">SUM(V164:AC164)</f>
        <v>0</v>
      </c>
      <c r="AJ164" s="141" t="str">
        <f t="shared" ref="AJ164:AJ185" si="78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9.8837568462231046E-2</v>
      </c>
      <c r="E165" s="156">
        <v>0</v>
      </c>
      <c r="F165" s="375"/>
      <c r="G165" s="156">
        <v>0</v>
      </c>
      <c r="H165" s="168">
        <v>0</v>
      </c>
      <c r="I165" s="154">
        <f t="shared" si="75"/>
        <v>9.8837568462231046E-2</v>
      </c>
      <c r="J165" s="149"/>
      <c r="K165" s="169" t="s">
        <v>10</v>
      </c>
      <c r="L165" s="156">
        <v>0</v>
      </c>
      <c r="M165" s="156">
        <v>0</v>
      </c>
      <c r="N165" s="156">
        <v>9.8837568462231046E-2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76"/>
        <v>9.8837568462231046E-2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9.8837568462231046E-2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77"/>
        <v>9.8837568462231046E-2</v>
      </c>
      <c r="AJ165" s="141" t="str">
        <f t="shared" si="78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75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76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77"/>
        <v>0</v>
      </c>
      <c r="AJ166" s="141" t="str">
        <f t="shared" si="78"/>
        <v/>
      </c>
      <c r="BA166" s="141"/>
      <c r="BR166" s="141"/>
      <c r="CG166" s="141"/>
    </row>
    <row r="167" spans="1:85" ht="15">
      <c r="A167" s="167" t="s">
        <v>16</v>
      </c>
      <c r="B167" s="156">
        <v>7.199372274520183E-4</v>
      </c>
      <c r="C167" s="156">
        <v>0</v>
      </c>
      <c r="D167" s="156">
        <v>4.4468022590741065E-3</v>
      </c>
      <c r="E167" s="156">
        <v>0</v>
      </c>
      <c r="F167" s="375"/>
      <c r="G167" s="156">
        <v>0</v>
      </c>
      <c r="H167" s="168">
        <v>0</v>
      </c>
      <c r="I167" s="154">
        <f t="shared" si="75"/>
        <v>5.166739486526125E-3</v>
      </c>
      <c r="J167" s="149"/>
      <c r="K167" s="169" t="s">
        <v>16</v>
      </c>
      <c r="L167" s="156">
        <v>7.199372274520183E-4</v>
      </c>
      <c r="M167" s="156">
        <v>0</v>
      </c>
      <c r="N167" s="156">
        <v>4.4468022590741065E-3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76"/>
        <v>5.166739486526125E-3</v>
      </c>
      <c r="U167" s="215" t="s">
        <v>16</v>
      </c>
      <c r="V167" s="207">
        <v>7.199372274520183E-4</v>
      </c>
      <c r="W167" s="207">
        <v>0</v>
      </c>
      <c r="X167" s="207">
        <v>0</v>
      </c>
      <c r="Y167" s="207">
        <v>0</v>
      </c>
      <c r="Z167" s="207">
        <v>4.4468022590741065E-3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77"/>
        <v>5.166739486526125E-3</v>
      </c>
      <c r="AJ167" s="141" t="str">
        <f t="shared" si="78"/>
        <v/>
      </c>
      <c r="BA167" s="141"/>
      <c r="BR167" s="141"/>
      <c r="CG167" s="141"/>
    </row>
    <row r="168" spans="1:85" ht="15">
      <c r="A168" s="159" t="s">
        <v>15</v>
      </c>
      <c r="B168" s="160">
        <v>0.33442190572376945</v>
      </c>
      <c r="C168" s="160">
        <v>0</v>
      </c>
      <c r="D168" s="160">
        <v>1.4184874074150318E-2</v>
      </c>
      <c r="E168" s="160">
        <v>0</v>
      </c>
      <c r="F168" s="375"/>
      <c r="G168" s="160">
        <v>0</v>
      </c>
      <c r="H168" s="161">
        <v>0</v>
      </c>
      <c r="I168" s="162">
        <f t="shared" si="75"/>
        <v>0.34860677979791976</v>
      </c>
      <c r="J168" s="149"/>
      <c r="K168" s="163" t="s">
        <v>15</v>
      </c>
      <c r="L168" s="164">
        <v>0.33442190572376945</v>
      </c>
      <c r="M168" s="164">
        <v>0</v>
      </c>
      <c r="N168" s="164">
        <v>1.4184874074150318E-2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76"/>
        <v>0.34860677979791976</v>
      </c>
      <c r="U168" s="211" t="s">
        <v>57</v>
      </c>
      <c r="V168" s="212">
        <v>0.33442190572376945</v>
      </c>
      <c r="W168" s="212">
        <v>0</v>
      </c>
      <c r="X168" s="212">
        <v>0</v>
      </c>
      <c r="Y168" s="212">
        <v>0</v>
      </c>
      <c r="Z168" s="212">
        <v>1.4184874074150318E-2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77"/>
        <v>0.34860677979791976</v>
      </c>
      <c r="AJ168" s="141" t="str">
        <f t="shared" si="78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1.8434404242983229E-2</v>
      </c>
      <c r="F169" s="375"/>
      <c r="G169" s="156">
        <v>0</v>
      </c>
      <c r="H169" s="168">
        <v>0</v>
      </c>
      <c r="I169" s="154">
        <f t="shared" si="75"/>
        <v>1.8434404242983229E-2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1.8434404242983229E-2</v>
      </c>
      <c r="P169" s="156">
        <v>0.27064778552460356</v>
      </c>
      <c r="Q169" s="156">
        <v>0</v>
      </c>
      <c r="R169" s="157">
        <v>0</v>
      </c>
      <c r="S169" s="158">
        <f t="shared" si="76"/>
        <v>0.28908218976758676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1.8434404242983229E-2</v>
      </c>
      <c r="AB169" s="207">
        <v>0.27064778552460356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77"/>
        <v>0.28908218976758676</v>
      </c>
      <c r="AJ169" s="141" t="str">
        <f t="shared" si="78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75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1.9626216940500722E-4</v>
      </c>
      <c r="Q170" s="164">
        <v>0</v>
      </c>
      <c r="R170" s="165">
        <v>0</v>
      </c>
      <c r="S170" s="166">
        <f t="shared" si="76"/>
        <v>1.9626216940500722E-4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1.9626216940500722E-4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77"/>
        <v>1.9626216940500722E-4</v>
      </c>
      <c r="AJ170" s="141" t="str">
        <f t="shared" si="78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7.3174062401283496E-5</v>
      </c>
      <c r="E171" s="156">
        <v>0</v>
      </c>
      <c r="F171" s="375"/>
      <c r="G171" s="156">
        <v>0</v>
      </c>
      <c r="H171" s="168">
        <v>0</v>
      </c>
      <c r="I171" s="154">
        <f t="shared" si="75"/>
        <v>7.3174062401283496E-5</v>
      </c>
      <c r="J171" s="149"/>
      <c r="K171" s="169" t="s">
        <v>59</v>
      </c>
      <c r="L171" s="156">
        <v>0</v>
      </c>
      <c r="M171" s="156">
        <v>0</v>
      </c>
      <c r="N171" s="156">
        <v>7.3174062401283496E-5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76"/>
        <v>7.3174062401283496E-5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7.3174062401283496E-5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77"/>
        <v>7.3174062401283496E-5</v>
      </c>
      <c r="AJ171" s="141" t="str">
        <f t="shared" si="78"/>
        <v/>
      </c>
      <c r="BA171" s="141"/>
      <c r="BR171" s="141"/>
      <c r="CG171" s="141"/>
    </row>
    <row r="172" spans="1:85" ht="15">
      <c r="A172" s="159" t="s">
        <v>17</v>
      </c>
      <c r="B172" s="160">
        <v>2.962913337536496E-2</v>
      </c>
      <c r="C172" s="160">
        <v>0</v>
      </c>
      <c r="D172" s="160">
        <v>1.6616017996904666</v>
      </c>
      <c r="E172" s="160">
        <v>1.1342032256089705E-2</v>
      </c>
      <c r="F172" s="375"/>
      <c r="G172" s="160">
        <v>0</v>
      </c>
      <c r="H172" s="161">
        <v>0</v>
      </c>
      <c r="I172" s="162">
        <f t="shared" si="75"/>
        <v>1.7025729653219213</v>
      </c>
      <c r="J172" s="149"/>
      <c r="K172" s="163" t="s">
        <v>17</v>
      </c>
      <c r="L172" s="164">
        <v>2.962913337536496E-2</v>
      </c>
      <c r="M172" s="164">
        <v>0</v>
      </c>
      <c r="N172" s="164">
        <v>1.6616017996904666</v>
      </c>
      <c r="O172" s="164">
        <v>1.1342032256089705E-2</v>
      </c>
      <c r="P172" s="164">
        <v>0</v>
      </c>
      <c r="Q172" s="164">
        <v>0</v>
      </c>
      <c r="R172" s="165">
        <v>0</v>
      </c>
      <c r="S172" s="166">
        <f t="shared" si="76"/>
        <v>1.7025729653219213</v>
      </c>
      <c r="U172" s="211" t="s">
        <v>17</v>
      </c>
      <c r="V172" s="212">
        <v>2.962913337536496E-2</v>
      </c>
      <c r="W172" s="212">
        <v>0</v>
      </c>
      <c r="X172" s="212">
        <v>0</v>
      </c>
      <c r="Y172" s="212">
        <v>0</v>
      </c>
      <c r="Z172" s="212">
        <v>1.6616017996904666</v>
      </c>
      <c r="AA172" s="212">
        <v>0</v>
      </c>
      <c r="AB172" s="212">
        <v>0</v>
      </c>
      <c r="AC172" s="213">
        <v>1.1342032256089705E-2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1.1342032256089705E-2</v>
      </c>
      <c r="AI172" s="214">
        <f t="shared" si="77"/>
        <v>1.7025729653219213</v>
      </c>
      <c r="AJ172" s="141" t="str">
        <f t="shared" si="78"/>
        <v/>
      </c>
      <c r="BA172" s="141"/>
      <c r="BR172" s="141"/>
      <c r="CG172" s="141"/>
    </row>
    <row r="173" spans="1:85" ht="15">
      <c r="A173" s="167" t="s">
        <v>139</v>
      </c>
      <c r="B173" s="156">
        <v>4.8630977201079499</v>
      </c>
      <c r="C173" s="156">
        <v>12.393462430172619</v>
      </c>
      <c r="D173" s="156">
        <v>153.68515053542222</v>
      </c>
      <c r="E173" s="156">
        <v>0</v>
      </c>
      <c r="F173" s="375"/>
      <c r="G173" s="156">
        <v>0</v>
      </c>
      <c r="H173" s="168">
        <v>0</v>
      </c>
      <c r="I173" s="154">
        <f t="shared" si="75"/>
        <v>170.94171068570279</v>
      </c>
      <c r="J173" s="149"/>
      <c r="K173" s="169" t="s">
        <v>139</v>
      </c>
      <c r="L173" s="156">
        <v>4.8630977201079499</v>
      </c>
      <c r="M173" s="156">
        <v>12.393462430172619</v>
      </c>
      <c r="N173" s="156">
        <v>153.68515053542222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76"/>
        <v>170.94171068570279</v>
      </c>
      <c r="U173" s="215" t="s">
        <v>139</v>
      </c>
      <c r="V173" s="207">
        <v>4.8630977201079499</v>
      </c>
      <c r="W173" s="207">
        <v>0</v>
      </c>
      <c r="X173" s="207">
        <v>0</v>
      </c>
      <c r="Y173" s="207">
        <v>12.393462430172619</v>
      </c>
      <c r="Z173" s="207">
        <v>153.68515053542222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77"/>
        <v>170.94171068570279</v>
      </c>
      <c r="AJ173" s="141" t="str">
        <f t="shared" si="78"/>
        <v/>
      </c>
      <c r="BA173" s="141"/>
      <c r="BR173" s="141"/>
      <c r="CG173" s="141"/>
    </row>
    <row r="174" spans="1:85" ht="15">
      <c r="A174" s="159" t="s">
        <v>25</v>
      </c>
      <c r="B174" s="160">
        <v>0.23015946001647225</v>
      </c>
      <c r="C174" s="160">
        <v>0.10624832088830244</v>
      </c>
      <c r="D174" s="160">
        <v>20.075170557609255</v>
      </c>
      <c r="E174" s="160">
        <v>1.9772878351211751</v>
      </c>
      <c r="F174" s="375"/>
      <c r="G174" s="160">
        <v>0.32886688356632221</v>
      </c>
      <c r="H174" s="161">
        <v>0.21556063178487442</v>
      </c>
      <c r="I174" s="162">
        <f t="shared" si="75"/>
        <v>22.933293688986403</v>
      </c>
      <c r="J174" s="149"/>
      <c r="K174" s="163" t="s">
        <v>25</v>
      </c>
      <c r="L174" s="164">
        <v>0.23015946001647225</v>
      </c>
      <c r="M174" s="164">
        <v>0.10624832088830244</v>
      </c>
      <c r="N174" s="164">
        <v>20.075170557609255</v>
      </c>
      <c r="O174" s="164">
        <v>1.9772878351211751</v>
      </c>
      <c r="P174" s="164">
        <v>0</v>
      </c>
      <c r="Q174" s="164">
        <v>0.32886688356632221</v>
      </c>
      <c r="R174" s="165">
        <v>0.21556063178487442</v>
      </c>
      <c r="S174" s="166">
        <f t="shared" si="76"/>
        <v>22.933293688986403</v>
      </c>
      <c r="U174" s="211" t="s">
        <v>25</v>
      </c>
      <c r="V174" s="212">
        <v>5.7129424935123699E-2</v>
      </c>
      <c r="W174" s="212">
        <v>8.6063313662548241E-2</v>
      </c>
      <c r="X174" s="212">
        <v>0.32886688356632221</v>
      </c>
      <c r="Y174" s="212">
        <v>0.10624832088830244</v>
      </c>
      <c r="Z174" s="212">
        <v>19.9825451430331</v>
      </c>
      <c r="AA174" s="212">
        <v>1.9768887835675344</v>
      </c>
      <c r="AB174" s="212">
        <v>0</v>
      </c>
      <c r="AC174" s="213">
        <v>0.39555181933346861</v>
      </c>
      <c r="AD174" s="212">
        <v>8.6966721418800283E-2</v>
      </c>
      <c r="AE174" s="212">
        <v>3.9905155364072754E-4</v>
      </c>
      <c r="AF174" s="212">
        <v>0.21556063178487442</v>
      </c>
      <c r="AG174" s="212">
        <v>9.2625414576153184E-2</v>
      </c>
      <c r="AH174" s="212">
        <v>0</v>
      </c>
      <c r="AI174" s="214">
        <f t="shared" si="77"/>
        <v>22.933293688986403</v>
      </c>
      <c r="AJ174" s="141" t="str">
        <f t="shared" si="78"/>
        <v/>
      </c>
      <c r="BA174" s="141"/>
      <c r="BR174" s="141"/>
      <c r="CG174" s="141"/>
    </row>
    <row r="175" spans="1:85" ht="15">
      <c r="A175" s="167" t="s">
        <v>24</v>
      </c>
      <c r="B175" s="156">
        <v>5.5697273504758203E-3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75"/>
        <v>5.5697273504758203E-3</v>
      </c>
      <c r="J175" s="149"/>
      <c r="K175" s="169" t="s">
        <v>24</v>
      </c>
      <c r="L175" s="156">
        <v>5.5697273504758203E-3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76"/>
        <v>5.5697273504758203E-3</v>
      </c>
      <c r="U175" s="215" t="s">
        <v>24</v>
      </c>
      <c r="V175" s="207">
        <v>5.5697273504758203E-3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77"/>
        <v>5.5697273504758203E-3</v>
      </c>
      <c r="AJ175" s="141" t="str">
        <f t="shared" si="78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75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76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77"/>
        <v>0</v>
      </c>
      <c r="AJ176" s="141" t="str">
        <f t="shared" si="78"/>
        <v/>
      </c>
      <c r="BA176" s="141"/>
      <c r="BR176" s="141"/>
      <c r="CG176" s="141"/>
    </row>
    <row r="177" spans="1:85" ht="15">
      <c r="A177" s="167" t="s">
        <v>22</v>
      </c>
      <c r="B177" s="156">
        <v>0.8209975618597628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75"/>
        <v>0.8209975618597628</v>
      </c>
      <c r="J177" s="149"/>
      <c r="K177" s="169" t="s">
        <v>22</v>
      </c>
      <c r="L177" s="156">
        <v>0.8209975618597628</v>
      </c>
      <c r="M177" s="156">
        <v>0</v>
      </c>
      <c r="N177" s="156">
        <v>0</v>
      </c>
      <c r="O177" s="156">
        <v>0</v>
      </c>
      <c r="P177" s="156">
        <v>1.6298778361631985E-2</v>
      </c>
      <c r="Q177" s="156">
        <v>0</v>
      </c>
      <c r="R177" s="157">
        <v>0</v>
      </c>
      <c r="S177" s="158">
        <f t="shared" si="76"/>
        <v>0.83729634022139476</v>
      </c>
      <c r="U177" s="215" t="s">
        <v>22</v>
      </c>
      <c r="V177" s="207">
        <v>0.8209975618597628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1.6298778361631985E-2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77"/>
        <v>0.83729634022139476</v>
      </c>
      <c r="AJ177" s="141" t="str">
        <f t="shared" si="78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75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76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77"/>
        <v>0</v>
      </c>
      <c r="AJ178" s="141" t="str">
        <f t="shared" si="78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75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76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77"/>
        <v>0</v>
      </c>
      <c r="AJ179" s="141" t="str">
        <f t="shared" si="78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75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76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77"/>
        <v>0</v>
      </c>
      <c r="AJ180" s="141" t="str">
        <f t="shared" si="78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75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76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77"/>
        <v>0</v>
      </c>
      <c r="AJ181" s="141" t="str">
        <f t="shared" si="78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75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76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77"/>
        <v>0</v>
      </c>
      <c r="AJ182" s="141" t="str">
        <f t="shared" si="78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75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76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77"/>
        <v>0</v>
      </c>
      <c r="AJ183" s="141" t="str">
        <f t="shared" si="78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6.2845954456612478</v>
      </c>
      <c r="C184" s="195">
        <f t="shared" ref="C184:I184" si="79">SUM(C163:C179)</f>
        <v>12.49971075106092</v>
      </c>
      <c r="D184" s="195">
        <f t="shared" si="79"/>
        <v>175.53946614577896</v>
      </c>
      <c r="E184" s="195">
        <f t="shared" si="79"/>
        <v>2.0070642716202483</v>
      </c>
      <c r="F184" s="195">
        <f t="shared" si="79"/>
        <v>0</v>
      </c>
      <c r="G184" s="195">
        <f t="shared" si="79"/>
        <v>0.32886688356632221</v>
      </c>
      <c r="H184" s="197">
        <f t="shared" si="79"/>
        <v>0.21556063178487442</v>
      </c>
      <c r="I184" s="154">
        <f t="shared" si="79"/>
        <v>196.87526412947255</v>
      </c>
      <c r="J184" s="149"/>
      <c r="K184" s="196" t="s">
        <v>26</v>
      </c>
      <c r="L184" s="195">
        <f>SUM(L163:L179)</f>
        <v>6.2845954456612478</v>
      </c>
      <c r="M184" s="195">
        <f t="shared" ref="M184:S184" si="80">SUM(M163:M179)</f>
        <v>12.49971075106092</v>
      </c>
      <c r="N184" s="195">
        <f t="shared" si="80"/>
        <v>175.53946614577896</v>
      </c>
      <c r="O184" s="195">
        <f t="shared" si="80"/>
        <v>2.0070642716202483</v>
      </c>
      <c r="P184" s="195">
        <f t="shared" si="80"/>
        <v>0.28714282605564051</v>
      </c>
      <c r="Q184" s="195">
        <f t="shared" si="80"/>
        <v>0.32886688356632221</v>
      </c>
      <c r="R184" s="197">
        <f t="shared" si="80"/>
        <v>0.21556063178487442</v>
      </c>
      <c r="S184" s="198">
        <f t="shared" si="80"/>
        <v>197.16240695552821</v>
      </c>
      <c r="T184" s="141" t="str">
        <f>IF(ABS(S184-AI184)&gt;0.01,S184-AI184,"")</f>
        <v/>
      </c>
      <c r="U184" s="224" t="s">
        <v>63</v>
      </c>
      <c r="V184" s="225">
        <f>SUM(V163:V179)</f>
        <v>6.1115654105798987</v>
      </c>
      <c r="W184" s="225">
        <f t="shared" ref="W184:AH184" si="81">SUM(W163:W179)</f>
        <v>8.6063313662548241E-2</v>
      </c>
      <c r="X184" s="225">
        <f t="shared" si="81"/>
        <v>0.32886688356632221</v>
      </c>
      <c r="Y184" s="225">
        <f t="shared" si="81"/>
        <v>12.49971075106092</v>
      </c>
      <c r="Z184" s="225">
        <f t="shared" si="81"/>
        <v>175.4468407312028</v>
      </c>
      <c r="AA184" s="225">
        <f t="shared" si="81"/>
        <v>1.9953231878105175</v>
      </c>
      <c r="AB184" s="225">
        <f t="shared" si="81"/>
        <v>0.28714282605564051</v>
      </c>
      <c r="AC184" s="225">
        <f t="shared" si="81"/>
        <v>0.40689385158955832</v>
      </c>
      <c r="AD184" s="226">
        <f t="shared" si="81"/>
        <v>8.6966721418800283E-2</v>
      </c>
      <c r="AE184" s="226">
        <f t="shared" si="81"/>
        <v>3.9905155364072754E-4</v>
      </c>
      <c r="AF184" s="226">
        <f t="shared" si="81"/>
        <v>0.21556063178487442</v>
      </c>
      <c r="AG184" s="226">
        <f t="shared" si="81"/>
        <v>9.2625414576153184E-2</v>
      </c>
      <c r="AH184" s="226">
        <f t="shared" si="81"/>
        <v>1.1342032256089705E-2</v>
      </c>
      <c r="AI184" s="227">
        <f>SUM(V184:AC184)</f>
        <v>197.16240695552821</v>
      </c>
      <c r="AJ184" s="141" t="str">
        <f t="shared" si="78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3.1921711818140151E-2</v>
      </c>
      <c r="C185" s="78">
        <f t="shared" ref="C185:H185" si="82">IF($I184=0,"-",C184/$I184)</f>
        <v>6.3490509111599938E-2</v>
      </c>
      <c r="D185" s="78">
        <f t="shared" si="82"/>
        <v>0.89162783817441704</v>
      </c>
      <c r="E185" s="78">
        <f t="shared" si="82"/>
        <v>1.0194598496133711E-2</v>
      </c>
      <c r="F185" s="78">
        <f t="shared" si="82"/>
        <v>0</v>
      </c>
      <c r="G185" s="78">
        <f t="shared" si="82"/>
        <v>1.6704327230771207E-3</v>
      </c>
      <c r="H185" s="79">
        <f t="shared" si="82"/>
        <v>1.0949096766321728E-3</v>
      </c>
      <c r="I185" s="80">
        <f>SUM(B185:H185)</f>
        <v>1.0000000000000002</v>
      </c>
      <c r="J185" s="141"/>
      <c r="K185" s="55" t="s">
        <v>91</v>
      </c>
      <c r="L185" s="96">
        <f t="shared" ref="L185:R185" si="83">IF($S184=0,"-",L184/$S184)</f>
        <v>3.1875221766179775E-2</v>
      </c>
      <c r="M185" s="96">
        <f t="shared" si="83"/>
        <v>6.3398042984331923E-2</v>
      </c>
      <c r="N185" s="96">
        <f t="shared" si="83"/>
        <v>0.89032929175678754</v>
      </c>
      <c r="O185" s="96">
        <f t="shared" si="83"/>
        <v>1.0179751315741241E-2</v>
      </c>
      <c r="P185" s="96">
        <f t="shared" si="83"/>
        <v>1.4563771587572888E-3</v>
      </c>
      <c r="Q185" s="96">
        <f t="shared" si="83"/>
        <v>1.6679999430139903E-3</v>
      </c>
      <c r="R185" s="97">
        <f t="shared" si="83"/>
        <v>1.0933150751882234E-3</v>
      </c>
      <c r="S185" s="98">
        <f>SUM(L185:R185)</f>
        <v>0.99999999999999989</v>
      </c>
      <c r="U185" s="127" t="s">
        <v>91</v>
      </c>
      <c r="V185" s="128">
        <f>+V184/$AI184</f>
        <v>3.0997620210420834E-2</v>
      </c>
      <c r="W185" s="128">
        <f t="shared" ref="W185:AH185" si="84">+W184/$AI184</f>
        <v>4.3650975351483009E-4</v>
      </c>
      <c r="X185" s="128">
        <f t="shared" si="84"/>
        <v>1.6679999430139903E-3</v>
      </c>
      <c r="Y185" s="128">
        <f t="shared" si="84"/>
        <v>6.3398042984331923E-2</v>
      </c>
      <c r="Z185" s="128">
        <f t="shared" si="84"/>
        <v>0.88985949928465036</v>
      </c>
      <c r="AA185" s="128">
        <f t="shared" si="84"/>
        <v>1.0120200998867806E-2</v>
      </c>
      <c r="AB185" s="128">
        <f t="shared" si="84"/>
        <v>1.4563771587572888E-3</v>
      </c>
      <c r="AC185" s="128">
        <f t="shared" si="84"/>
        <v>2.0637496664429387E-3</v>
      </c>
      <c r="AD185" s="128">
        <f t="shared" si="84"/>
        <v>4.4109180224410845E-4</v>
      </c>
      <c r="AE185" s="128">
        <f t="shared" si="84"/>
        <v>2.0239738386371862E-6</v>
      </c>
      <c r="AF185" s="128">
        <f t="shared" si="84"/>
        <v>1.0933150751882234E-3</v>
      </c>
      <c r="AG185" s="128">
        <f t="shared" si="84"/>
        <v>4.6979247213717416E-4</v>
      </c>
      <c r="AH185" s="128">
        <f t="shared" si="84"/>
        <v>5.7526343034795696E-5</v>
      </c>
      <c r="AI185" s="129">
        <f>SUM(V185:AC185)</f>
        <v>0.99999999999999989</v>
      </c>
      <c r="AJ185" s="26" t="str">
        <f t="shared" si="78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</v>
      </c>
      <c r="E189" s="152">
        <v>0</v>
      </c>
      <c r="F189" s="374"/>
      <c r="G189" s="152">
        <v>0</v>
      </c>
      <c r="H189" s="153">
        <v>0</v>
      </c>
      <c r="I189" s="154">
        <f>SUM(B189:H189)</f>
        <v>0</v>
      </c>
      <c r="J189" s="149"/>
      <c r="K189" s="203" t="s">
        <v>7</v>
      </c>
      <c r="L189" s="152">
        <v>0</v>
      </c>
      <c r="M189" s="152">
        <v>0</v>
      </c>
      <c r="N189" s="152">
        <v>0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201.83576376042993</v>
      </c>
      <c r="E190" s="160">
        <v>0</v>
      </c>
      <c r="F190" s="375"/>
      <c r="G190" s="160">
        <v>0</v>
      </c>
      <c r="H190" s="161">
        <v>0</v>
      </c>
      <c r="I190" s="162">
        <f t="shared" ref="I190:I209" si="85">SUM(B190:H190)</f>
        <v>201.83576376042993</v>
      </c>
      <c r="J190" s="149"/>
      <c r="K190" s="163" t="s">
        <v>8</v>
      </c>
      <c r="L190" s="164">
        <v>0</v>
      </c>
      <c r="M190" s="164">
        <v>0</v>
      </c>
      <c r="N190" s="164">
        <v>201.83576376042993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86">SUM(L190:R190)</f>
        <v>201.83576376042993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201.83576376042993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87">SUM(V190:AC190)</f>
        <v>201.83576376042993</v>
      </c>
      <c r="AJ190" s="141" t="str">
        <f t="shared" ref="AJ190:AJ211" si="88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0.16962815168491854</v>
      </c>
      <c r="E191" s="156">
        <v>0</v>
      </c>
      <c r="F191" s="375"/>
      <c r="G191" s="156">
        <v>0</v>
      </c>
      <c r="H191" s="168">
        <v>0</v>
      </c>
      <c r="I191" s="154">
        <f t="shared" si="85"/>
        <v>0.16962815168491854</v>
      </c>
      <c r="J191" s="149"/>
      <c r="K191" s="169" t="s">
        <v>10</v>
      </c>
      <c r="L191" s="156">
        <v>0</v>
      </c>
      <c r="M191" s="156">
        <v>0</v>
      </c>
      <c r="N191" s="156">
        <v>0.16962815168491854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86"/>
        <v>0.16962815168491854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0.16962815168491854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87"/>
        <v>0.16962815168491854</v>
      </c>
      <c r="AJ191" s="141" t="str">
        <f t="shared" si="88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41.993545952325398</v>
      </c>
      <c r="E192" s="160">
        <v>0</v>
      </c>
      <c r="F192" s="375"/>
      <c r="G192" s="160">
        <v>0</v>
      </c>
      <c r="H192" s="161">
        <v>0</v>
      </c>
      <c r="I192" s="162">
        <f t="shared" si="85"/>
        <v>41.993545952325398</v>
      </c>
      <c r="J192" s="149"/>
      <c r="K192" s="163" t="s">
        <v>56</v>
      </c>
      <c r="L192" s="164">
        <v>0</v>
      </c>
      <c r="M192" s="164">
        <v>0</v>
      </c>
      <c r="N192" s="164">
        <v>41.993545952325398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86"/>
        <v>41.993545952325398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41.970623711085047</v>
      </c>
      <c r="AA192" s="212">
        <v>0</v>
      </c>
      <c r="AB192" s="212">
        <v>0</v>
      </c>
      <c r="AC192" s="213">
        <v>2.2922241240352297E-2</v>
      </c>
      <c r="AD192" s="212">
        <v>0</v>
      </c>
      <c r="AE192" s="212">
        <v>0</v>
      </c>
      <c r="AF192" s="212">
        <v>0</v>
      </c>
      <c r="AG192" s="212">
        <v>2.2922241240352297E-2</v>
      </c>
      <c r="AH192" s="212">
        <v>0</v>
      </c>
      <c r="AI192" s="214">
        <f t="shared" si="87"/>
        <v>41.993545952325398</v>
      </c>
      <c r="AJ192" s="141" t="str">
        <f t="shared" si="88"/>
        <v/>
      </c>
      <c r="BA192" s="141"/>
      <c r="BR192" s="141"/>
      <c r="CG192" s="141"/>
    </row>
    <row r="193" spans="1:85" ht="15">
      <c r="A193" s="167" t="s">
        <v>16</v>
      </c>
      <c r="B193" s="156">
        <v>53.646883339650579</v>
      </c>
      <c r="C193" s="156">
        <v>0</v>
      </c>
      <c r="D193" s="156">
        <v>66.43370185778555</v>
      </c>
      <c r="E193" s="156">
        <v>0</v>
      </c>
      <c r="F193" s="375"/>
      <c r="G193" s="156">
        <v>0</v>
      </c>
      <c r="H193" s="168">
        <v>0</v>
      </c>
      <c r="I193" s="154">
        <f t="shared" si="85"/>
        <v>120.08058519743614</v>
      </c>
      <c r="J193" s="149"/>
      <c r="K193" s="169" t="s">
        <v>16</v>
      </c>
      <c r="L193" s="156">
        <v>53.646883339650579</v>
      </c>
      <c r="M193" s="156">
        <v>0</v>
      </c>
      <c r="N193" s="156">
        <v>66.43370185778555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86"/>
        <v>120.08058519743614</v>
      </c>
      <c r="U193" s="215" t="s">
        <v>16</v>
      </c>
      <c r="V193" s="207">
        <v>53.646883339650579</v>
      </c>
      <c r="W193" s="207">
        <v>0</v>
      </c>
      <c r="X193" s="207">
        <v>0</v>
      </c>
      <c r="Y193" s="207">
        <v>0</v>
      </c>
      <c r="Z193" s="207">
        <v>66.43370185778555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87"/>
        <v>120.08058519743614</v>
      </c>
      <c r="AJ193" s="141" t="str">
        <f t="shared" si="88"/>
        <v/>
      </c>
      <c r="BA193" s="141"/>
      <c r="BR193" s="141"/>
      <c r="CG193" s="141"/>
    </row>
    <row r="194" spans="1:85" ht="15">
      <c r="A194" s="159" t="s">
        <v>15</v>
      </c>
      <c r="B194" s="160">
        <v>8.0558892438081529</v>
      </c>
      <c r="C194" s="160">
        <v>5.0888868014801618</v>
      </c>
      <c r="D194" s="160">
        <v>23.239586625119848</v>
      </c>
      <c r="E194" s="160">
        <v>0</v>
      </c>
      <c r="F194" s="375"/>
      <c r="G194" s="160">
        <v>0</v>
      </c>
      <c r="H194" s="161">
        <v>0</v>
      </c>
      <c r="I194" s="162">
        <f t="shared" si="85"/>
        <v>36.384362670408166</v>
      </c>
      <c r="J194" s="149"/>
      <c r="K194" s="163" t="s">
        <v>15</v>
      </c>
      <c r="L194" s="164">
        <v>8.0558892438081529</v>
      </c>
      <c r="M194" s="164">
        <v>5.0888868014801618</v>
      </c>
      <c r="N194" s="164">
        <v>23.239586625119848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86"/>
        <v>36.384362670408166</v>
      </c>
      <c r="U194" s="211" t="s">
        <v>57</v>
      </c>
      <c r="V194" s="212">
        <v>7.8517961758688974</v>
      </c>
      <c r="W194" s="212">
        <v>0</v>
      </c>
      <c r="X194" s="212">
        <v>0</v>
      </c>
      <c r="Y194" s="212">
        <v>5.0888868014801618</v>
      </c>
      <c r="Z194" s="212">
        <v>15.903398305669233</v>
      </c>
      <c r="AA194" s="212">
        <v>0</v>
      </c>
      <c r="AB194" s="212">
        <v>0</v>
      </c>
      <c r="AC194" s="213">
        <v>7.5402813873898697</v>
      </c>
      <c r="AD194" s="212">
        <v>0.20409306793925586</v>
      </c>
      <c r="AE194" s="212">
        <v>0</v>
      </c>
      <c r="AF194" s="212">
        <v>0</v>
      </c>
      <c r="AG194" s="212">
        <v>7.3361883194506134</v>
      </c>
      <c r="AH194" s="212">
        <v>0</v>
      </c>
      <c r="AI194" s="214">
        <f t="shared" si="87"/>
        <v>36.384362670408159</v>
      </c>
      <c r="AJ194" s="141" t="str">
        <f t="shared" si="88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0.17863366885552728</v>
      </c>
      <c r="E195" s="156">
        <v>2.5040115483280188</v>
      </c>
      <c r="F195" s="375"/>
      <c r="G195" s="156">
        <v>0</v>
      </c>
      <c r="H195" s="168">
        <v>0</v>
      </c>
      <c r="I195" s="154">
        <f t="shared" si="85"/>
        <v>2.6826452171835462</v>
      </c>
      <c r="J195" s="149"/>
      <c r="K195" s="169" t="s">
        <v>58</v>
      </c>
      <c r="L195" s="156">
        <v>0</v>
      </c>
      <c r="M195" s="156">
        <v>0</v>
      </c>
      <c r="N195" s="156">
        <v>0.17863366885552728</v>
      </c>
      <c r="O195" s="156">
        <v>2.5040115483280188</v>
      </c>
      <c r="P195" s="156">
        <v>407.61006730381996</v>
      </c>
      <c r="Q195" s="156">
        <v>0</v>
      </c>
      <c r="R195" s="157">
        <v>0</v>
      </c>
      <c r="S195" s="158">
        <f t="shared" si="86"/>
        <v>410.29271252100352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0.32115521767873456</v>
      </c>
      <c r="AB195" s="207">
        <v>407.61006730381996</v>
      </c>
      <c r="AC195" s="208">
        <v>2.3614899995048111</v>
      </c>
      <c r="AD195" s="207">
        <v>0</v>
      </c>
      <c r="AE195" s="207">
        <v>2.1828563306492841</v>
      </c>
      <c r="AF195" s="207">
        <v>0</v>
      </c>
      <c r="AG195" s="207">
        <v>0.17863366885552728</v>
      </c>
      <c r="AH195" s="207">
        <v>0</v>
      </c>
      <c r="AI195" s="210">
        <f t="shared" si="87"/>
        <v>410.29271252100347</v>
      </c>
      <c r="AJ195" s="141" t="str">
        <f t="shared" si="88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85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0.66226150360349967</v>
      </c>
      <c r="Q196" s="164">
        <v>0</v>
      </c>
      <c r="R196" s="165">
        <v>0</v>
      </c>
      <c r="S196" s="166">
        <f t="shared" si="86"/>
        <v>0.66226150360349967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0.66226150360349967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87"/>
        <v>0.66226150360349967</v>
      </c>
      <c r="AJ196" s="141" t="str">
        <f t="shared" si="88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7.6052347296998807E-2</v>
      </c>
      <c r="E197" s="156">
        <v>0</v>
      </c>
      <c r="F197" s="375"/>
      <c r="G197" s="156">
        <v>0</v>
      </c>
      <c r="H197" s="168">
        <v>0</v>
      </c>
      <c r="I197" s="154">
        <f t="shared" si="85"/>
        <v>7.6052347296998807E-2</v>
      </c>
      <c r="J197" s="149"/>
      <c r="K197" s="169" t="s">
        <v>59</v>
      </c>
      <c r="L197" s="156">
        <v>0</v>
      </c>
      <c r="M197" s="156">
        <v>0</v>
      </c>
      <c r="N197" s="156">
        <v>7.6052347296998807E-2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86"/>
        <v>7.6052347296998807E-2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7.6052347296998807E-2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87"/>
        <v>7.6052347296998807E-2</v>
      </c>
      <c r="AJ197" s="141" t="str">
        <f t="shared" si="88"/>
        <v/>
      </c>
      <c r="BA197" s="141"/>
      <c r="BR197" s="141"/>
      <c r="CG197" s="141"/>
    </row>
    <row r="198" spans="1:85" ht="15">
      <c r="A198" s="159" t="s">
        <v>17</v>
      </c>
      <c r="B198" s="160">
        <v>7.2487132676600279</v>
      </c>
      <c r="C198" s="160">
        <v>0</v>
      </c>
      <c r="D198" s="160">
        <v>4.3160724111206212</v>
      </c>
      <c r="E198" s="160">
        <v>0</v>
      </c>
      <c r="F198" s="375"/>
      <c r="G198" s="160">
        <v>0</v>
      </c>
      <c r="H198" s="161">
        <v>0</v>
      </c>
      <c r="I198" s="162">
        <f t="shared" si="85"/>
        <v>11.564785678780648</v>
      </c>
      <c r="J198" s="149"/>
      <c r="K198" s="163" t="s">
        <v>17</v>
      </c>
      <c r="L198" s="164">
        <v>7.2487132676600279</v>
      </c>
      <c r="M198" s="164">
        <v>0</v>
      </c>
      <c r="N198" s="164">
        <v>4.3160724111206212</v>
      </c>
      <c r="O198" s="164">
        <v>0</v>
      </c>
      <c r="P198" s="164">
        <v>0</v>
      </c>
      <c r="Q198" s="164">
        <v>0</v>
      </c>
      <c r="R198" s="165">
        <v>0</v>
      </c>
      <c r="S198" s="166">
        <f t="shared" si="86"/>
        <v>11.564785678780648</v>
      </c>
      <c r="U198" s="211" t="s">
        <v>17</v>
      </c>
      <c r="V198" s="212">
        <v>7.2487132676600279</v>
      </c>
      <c r="W198" s="212">
        <v>0</v>
      </c>
      <c r="X198" s="212">
        <v>0</v>
      </c>
      <c r="Y198" s="212">
        <v>0</v>
      </c>
      <c r="Z198" s="212">
        <v>1.6119448024361474</v>
      </c>
      <c r="AA198" s="212">
        <v>0</v>
      </c>
      <c r="AB198" s="212">
        <v>0</v>
      </c>
      <c r="AC198" s="213">
        <v>2.7041276086844741</v>
      </c>
      <c r="AD198" s="212">
        <v>0</v>
      </c>
      <c r="AE198" s="212">
        <v>0</v>
      </c>
      <c r="AF198" s="212">
        <v>0</v>
      </c>
      <c r="AG198" s="212">
        <v>2.7041276086844741</v>
      </c>
      <c r="AH198" s="212">
        <v>0</v>
      </c>
      <c r="AI198" s="214">
        <f t="shared" si="87"/>
        <v>11.564785678780648</v>
      </c>
      <c r="AJ198" s="141" t="str">
        <f t="shared" si="88"/>
        <v/>
      </c>
      <c r="BA198" s="141"/>
      <c r="BR198" s="141"/>
      <c r="CG198" s="141"/>
    </row>
    <row r="199" spans="1:85" ht="15">
      <c r="A199" s="167" t="s">
        <v>139</v>
      </c>
      <c r="B199" s="156">
        <v>53.060996602747949</v>
      </c>
      <c r="C199" s="156">
        <v>75.107248737438596</v>
      </c>
      <c r="D199" s="156">
        <v>587.70107881959188</v>
      </c>
      <c r="E199" s="156">
        <v>0</v>
      </c>
      <c r="F199" s="375"/>
      <c r="G199" s="156">
        <v>0</v>
      </c>
      <c r="H199" s="168">
        <v>0</v>
      </c>
      <c r="I199" s="154">
        <f t="shared" si="85"/>
        <v>715.86932415977844</v>
      </c>
      <c r="J199" s="149"/>
      <c r="K199" s="169" t="s">
        <v>139</v>
      </c>
      <c r="L199" s="156">
        <v>53.060996602747949</v>
      </c>
      <c r="M199" s="156">
        <v>75.107248737438596</v>
      </c>
      <c r="N199" s="156">
        <v>587.70107881959188</v>
      </c>
      <c r="O199" s="156">
        <v>0</v>
      </c>
      <c r="P199" s="156">
        <v>0</v>
      </c>
      <c r="Q199" s="156">
        <v>0</v>
      </c>
      <c r="R199" s="157">
        <v>0</v>
      </c>
      <c r="S199" s="158">
        <f t="shared" si="86"/>
        <v>715.86932415977844</v>
      </c>
      <c r="U199" s="215" t="s">
        <v>139</v>
      </c>
      <c r="V199" s="207">
        <v>39.568479175396952</v>
      </c>
      <c r="W199" s="207">
        <v>0</v>
      </c>
      <c r="X199" s="207">
        <v>0</v>
      </c>
      <c r="Y199" s="207">
        <v>75.107248737438596</v>
      </c>
      <c r="Z199" s="207">
        <v>572.16117419750799</v>
      </c>
      <c r="AA199" s="207">
        <v>0</v>
      </c>
      <c r="AB199" s="207">
        <v>0</v>
      </c>
      <c r="AC199" s="208">
        <v>29.032422049434917</v>
      </c>
      <c r="AD199" s="207">
        <v>13.492517427350998</v>
      </c>
      <c r="AE199" s="207">
        <v>0</v>
      </c>
      <c r="AF199" s="207">
        <v>0</v>
      </c>
      <c r="AG199" s="207">
        <v>15.539904622083922</v>
      </c>
      <c r="AH199" s="207">
        <v>0</v>
      </c>
      <c r="AI199" s="210">
        <f t="shared" si="87"/>
        <v>715.86932415977844</v>
      </c>
      <c r="AJ199" s="141" t="str">
        <f t="shared" si="88"/>
        <v/>
      </c>
      <c r="BA199" s="141"/>
      <c r="BR199" s="141"/>
      <c r="CG199" s="141"/>
    </row>
    <row r="200" spans="1:85" ht="15">
      <c r="A200" s="159" t="s">
        <v>25</v>
      </c>
      <c r="B200" s="160">
        <v>31.377644019915866</v>
      </c>
      <c r="C200" s="160">
        <v>0.31199678569844336</v>
      </c>
      <c r="D200" s="160">
        <v>325.69538824753823</v>
      </c>
      <c r="E200" s="160">
        <v>240.73962353799814</v>
      </c>
      <c r="F200" s="375"/>
      <c r="G200" s="160">
        <v>27.162318625465748</v>
      </c>
      <c r="H200" s="161">
        <v>0</v>
      </c>
      <c r="I200" s="162">
        <f t="shared" si="85"/>
        <v>625.28697121661651</v>
      </c>
      <c r="J200" s="149"/>
      <c r="K200" s="163" t="s">
        <v>25</v>
      </c>
      <c r="L200" s="164">
        <v>31.377644019915866</v>
      </c>
      <c r="M200" s="164">
        <v>0.31199678569844336</v>
      </c>
      <c r="N200" s="164">
        <v>325.69538824753823</v>
      </c>
      <c r="O200" s="164">
        <v>240.73962353799814</v>
      </c>
      <c r="P200" s="164">
        <v>0</v>
      </c>
      <c r="Q200" s="164">
        <v>27.162318625465748</v>
      </c>
      <c r="R200" s="165">
        <v>0</v>
      </c>
      <c r="S200" s="166">
        <f t="shared" si="86"/>
        <v>625.28697121661651</v>
      </c>
      <c r="U200" s="211" t="s">
        <v>25</v>
      </c>
      <c r="V200" s="212">
        <v>2.9685417227262088</v>
      </c>
      <c r="W200" s="212">
        <v>5.5016988402610618</v>
      </c>
      <c r="X200" s="212">
        <v>27.162318625465748</v>
      </c>
      <c r="Y200" s="212">
        <v>0.31199678569844336</v>
      </c>
      <c r="Z200" s="212">
        <v>320.50133338974695</v>
      </c>
      <c r="AA200" s="212">
        <v>240.41633168942738</v>
      </c>
      <c r="AB200" s="212">
        <v>0</v>
      </c>
      <c r="AC200" s="213">
        <v>28.424750163290625</v>
      </c>
      <c r="AD200" s="212">
        <v>22.907403456928595</v>
      </c>
      <c r="AE200" s="212">
        <v>0.25078875242616872</v>
      </c>
      <c r="AF200" s="212">
        <v>0</v>
      </c>
      <c r="AG200" s="212">
        <v>5.1940548577912597</v>
      </c>
      <c r="AH200" s="212">
        <v>7.2503096144602791E-2</v>
      </c>
      <c r="AI200" s="214">
        <f t="shared" si="87"/>
        <v>625.28697121661639</v>
      </c>
      <c r="AJ200" s="141" t="str">
        <f t="shared" si="88"/>
        <v/>
      </c>
      <c r="BA200" s="141"/>
      <c r="BR200" s="141"/>
      <c r="CG200" s="141"/>
    </row>
    <row r="201" spans="1:85" ht="15">
      <c r="A201" s="167" t="s">
        <v>24</v>
      </c>
      <c r="B201" s="156">
        <v>2.0659604986351412</v>
      </c>
      <c r="C201" s="156">
        <v>0.33861780098208666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85"/>
        <v>2.4045782996172278</v>
      </c>
      <c r="J201" s="149"/>
      <c r="K201" s="169" t="s">
        <v>24</v>
      </c>
      <c r="L201" s="156">
        <v>2.0659604986351412</v>
      </c>
      <c r="M201" s="156">
        <v>0.33861780098208666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86"/>
        <v>2.4045782996172278</v>
      </c>
      <c r="U201" s="215" t="s">
        <v>24</v>
      </c>
      <c r="V201" s="207">
        <v>2.0657665208163967</v>
      </c>
      <c r="W201" s="207">
        <v>0</v>
      </c>
      <c r="X201" s="207">
        <v>0</v>
      </c>
      <c r="Y201" s="207">
        <v>0.33861780098208666</v>
      </c>
      <c r="Z201" s="207">
        <v>0</v>
      </c>
      <c r="AA201" s="207">
        <v>0</v>
      </c>
      <c r="AB201" s="207">
        <v>0</v>
      </c>
      <c r="AC201" s="208">
        <v>1.9397781874440828E-4</v>
      </c>
      <c r="AD201" s="207">
        <v>1.9397781874440828E-4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87"/>
        <v>2.4045782996172278</v>
      </c>
      <c r="AJ201" s="141" t="str">
        <f t="shared" si="88"/>
        <v/>
      </c>
      <c r="BA201" s="141"/>
      <c r="BR201" s="141"/>
      <c r="CG201" s="141"/>
    </row>
    <row r="202" spans="1:85" ht="15">
      <c r="A202" s="159" t="s">
        <v>60</v>
      </c>
      <c r="B202" s="160">
        <v>0</v>
      </c>
      <c r="C202" s="160">
        <v>0</v>
      </c>
      <c r="D202" s="160">
        <v>0</v>
      </c>
      <c r="E202" s="160">
        <v>0</v>
      </c>
      <c r="F202" s="375"/>
      <c r="G202" s="160">
        <v>0</v>
      </c>
      <c r="H202" s="161">
        <v>0</v>
      </c>
      <c r="I202" s="162">
        <f t="shared" si="85"/>
        <v>0</v>
      </c>
      <c r="J202" s="149"/>
      <c r="K202" s="163" t="s">
        <v>60</v>
      </c>
      <c r="L202" s="164">
        <v>0</v>
      </c>
      <c r="M202" s="164">
        <v>0</v>
      </c>
      <c r="N202" s="164">
        <v>0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86"/>
        <v>0</v>
      </c>
      <c r="U202" s="211" t="s">
        <v>60</v>
      </c>
      <c r="V202" s="212">
        <v>0</v>
      </c>
      <c r="W202" s="212">
        <v>0</v>
      </c>
      <c r="X202" s="212">
        <v>0</v>
      </c>
      <c r="Y202" s="212">
        <v>0</v>
      </c>
      <c r="Z202" s="212">
        <v>0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87"/>
        <v>0</v>
      </c>
      <c r="AJ202" s="141" t="str">
        <f t="shared" si="88"/>
        <v/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288.93318274369949</v>
      </c>
      <c r="E203" s="156">
        <v>0</v>
      </c>
      <c r="F203" s="375"/>
      <c r="G203" s="156">
        <v>0</v>
      </c>
      <c r="H203" s="168">
        <v>0</v>
      </c>
      <c r="I203" s="154">
        <f t="shared" si="85"/>
        <v>288.93318274369949</v>
      </c>
      <c r="J203" s="149"/>
      <c r="K203" s="169" t="s">
        <v>22</v>
      </c>
      <c r="L203" s="156">
        <v>0</v>
      </c>
      <c r="M203" s="156">
        <v>0</v>
      </c>
      <c r="N203" s="156">
        <v>288.93318274369949</v>
      </c>
      <c r="O203" s="156">
        <v>0</v>
      </c>
      <c r="P203" s="156">
        <v>24.644900081995917</v>
      </c>
      <c r="Q203" s="156">
        <v>0</v>
      </c>
      <c r="R203" s="157">
        <v>0</v>
      </c>
      <c r="S203" s="158">
        <f t="shared" si="86"/>
        <v>313.57808282569539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288.93318274369949</v>
      </c>
      <c r="AA203" s="207">
        <v>0</v>
      </c>
      <c r="AB203" s="207">
        <v>24.644900081995917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87"/>
        <v>313.57808282569539</v>
      </c>
      <c r="AJ203" s="141" t="str">
        <f t="shared" si="88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662.25955350142101</v>
      </c>
      <c r="E204" s="160">
        <v>0</v>
      </c>
      <c r="F204" s="375"/>
      <c r="G204" s="160">
        <v>0</v>
      </c>
      <c r="H204" s="161">
        <v>0</v>
      </c>
      <c r="I204" s="162">
        <f t="shared" si="85"/>
        <v>662.25955350142101</v>
      </c>
      <c r="J204" s="149"/>
      <c r="K204" s="163" t="s">
        <v>21</v>
      </c>
      <c r="L204" s="164">
        <v>0</v>
      </c>
      <c r="M204" s="164">
        <v>0</v>
      </c>
      <c r="N204" s="164">
        <v>662.25955350142101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86"/>
        <v>662.25955350142101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662.25955350142101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87"/>
        <v>662.25955350142101</v>
      </c>
      <c r="AJ204" s="141" t="str">
        <f t="shared" si="88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85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86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87"/>
        <v>0</v>
      </c>
      <c r="AJ205" s="141" t="str">
        <f t="shared" si="88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85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86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87"/>
        <v>0</v>
      </c>
      <c r="AJ206" s="141" t="str">
        <f t="shared" si="88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85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86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87"/>
        <v>0</v>
      </c>
      <c r="AJ207" s="141" t="str">
        <f t="shared" si="88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85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86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87"/>
        <v>0</v>
      </c>
      <c r="AJ208" s="141" t="str">
        <f t="shared" si="88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85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86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87"/>
        <v>0</v>
      </c>
      <c r="AJ209" s="141" t="str">
        <f t="shared" si="88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155.45608697241772</v>
      </c>
      <c r="C210" s="195">
        <f t="shared" ref="C210:I210" si="89">SUM(C189:C205)</f>
        <v>80.846750125599286</v>
      </c>
      <c r="D210" s="195">
        <f t="shared" si="89"/>
        <v>2202.8321880868693</v>
      </c>
      <c r="E210" s="195">
        <f t="shared" si="89"/>
        <v>243.24363508632615</v>
      </c>
      <c r="F210" s="195">
        <f t="shared" si="89"/>
        <v>0</v>
      </c>
      <c r="G210" s="195">
        <f t="shared" si="89"/>
        <v>27.162318625465748</v>
      </c>
      <c r="H210" s="197">
        <f t="shared" si="89"/>
        <v>0</v>
      </c>
      <c r="I210" s="154">
        <f t="shared" si="89"/>
        <v>2709.5409788966786</v>
      </c>
      <c r="J210" s="149"/>
      <c r="K210" s="196" t="s">
        <v>26</v>
      </c>
      <c r="L210" s="195">
        <f>SUM(L189:L205)</f>
        <v>155.45608697241772</v>
      </c>
      <c r="M210" s="195">
        <f t="shared" ref="M210:S210" si="90">SUM(M189:M205)</f>
        <v>80.846750125599286</v>
      </c>
      <c r="N210" s="195">
        <f t="shared" si="90"/>
        <v>2202.8321880868693</v>
      </c>
      <c r="O210" s="195">
        <f t="shared" si="90"/>
        <v>243.24363508632615</v>
      </c>
      <c r="P210" s="195">
        <f t="shared" si="90"/>
        <v>432.91722888941933</v>
      </c>
      <c r="Q210" s="195">
        <f t="shared" si="90"/>
        <v>27.162318625465748</v>
      </c>
      <c r="R210" s="197">
        <f t="shared" si="90"/>
        <v>0</v>
      </c>
      <c r="S210" s="198">
        <f t="shared" si="90"/>
        <v>3142.4582077860978</v>
      </c>
      <c r="T210" s="141" t="str">
        <f>IF(ABS(S210-AI210)&gt;0.01,S210-AI210,"")</f>
        <v/>
      </c>
      <c r="U210" s="224" t="s">
        <v>63</v>
      </c>
      <c r="V210" s="225">
        <f>SUM(V189:V205)</f>
        <v>113.35018020211906</v>
      </c>
      <c r="W210" s="225">
        <f t="shared" ref="W210:AH210" si="91">SUM(W189:W205)</f>
        <v>5.5016988402610618</v>
      </c>
      <c r="X210" s="225">
        <f t="shared" si="91"/>
        <v>27.162318625465748</v>
      </c>
      <c r="Y210" s="225">
        <f t="shared" si="91"/>
        <v>80.846750125599286</v>
      </c>
      <c r="Z210" s="225">
        <f t="shared" si="91"/>
        <v>2171.8563567687634</v>
      </c>
      <c r="AA210" s="225">
        <f t="shared" si="91"/>
        <v>240.7374869071061</v>
      </c>
      <c r="AB210" s="225">
        <f t="shared" si="91"/>
        <v>432.91722888941933</v>
      </c>
      <c r="AC210" s="225">
        <f t="shared" si="91"/>
        <v>70.086187427363782</v>
      </c>
      <c r="AD210" s="226">
        <f t="shared" si="91"/>
        <v>36.604207930037596</v>
      </c>
      <c r="AE210" s="226">
        <f t="shared" si="91"/>
        <v>2.4336450830754526</v>
      </c>
      <c r="AF210" s="226">
        <f t="shared" si="91"/>
        <v>0</v>
      </c>
      <c r="AG210" s="226">
        <f t="shared" si="91"/>
        <v>30.975831318106145</v>
      </c>
      <c r="AH210" s="226">
        <f t="shared" si="91"/>
        <v>7.2503096144602791E-2</v>
      </c>
      <c r="AI210" s="227">
        <f>SUM(V210:AC210)</f>
        <v>3142.4582077860973</v>
      </c>
      <c r="AJ210" s="141" t="str">
        <f t="shared" si="88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5.7373587697396346E-2</v>
      </c>
      <c r="C211" s="78">
        <f t="shared" ref="C211:H211" si="92">IF($I210=0,"-",C210/$I210)</f>
        <v>2.9837803065270476E-2</v>
      </c>
      <c r="D211" s="78">
        <f t="shared" si="92"/>
        <v>0.81299091072756524</v>
      </c>
      <c r="E211" s="78">
        <f t="shared" si="92"/>
        <v>8.977300471955757E-2</v>
      </c>
      <c r="F211" s="78">
        <f t="shared" si="92"/>
        <v>0</v>
      </c>
      <c r="G211" s="78">
        <f t="shared" si="92"/>
        <v>1.0024693790210254E-2</v>
      </c>
      <c r="H211" s="79">
        <f t="shared" si="92"/>
        <v>0</v>
      </c>
      <c r="I211" s="80">
        <f>SUM(B211:H211)</f>
        <v>0.99999999999999978</v>
      </c>
      <c r="J211" s="141"/>
      <c r="K211" s="55" t="s">
        <v>91</v>
      </c>
      <c r="L211" s="96">
        <f t="shared" ref="L211:R211" si="93">IF($S210=0,"-",L210/$S210)</f>
        <v>4.9469579766325211E-2</v>
      </c>
      <c r="M211" s="96">
        <f t="shared" si="93"/>
        <v>2.5727231606544373E-2</v>
      </c>
      <c r="N211" s="96">
        <f t="shared" si="93"/>
        <v>0.7009901301563507</v>
      </c>
      <c r="O211" s="96">
        <f t="shared" si="93"/>
        <v>7.7405527457338696E-2</v>
      </c>
      <c r="P211" s="96">
        <f t="shared" si="93"/>
        <v>0.1377638779146772</v>
      </c>
      <c r="Q211" s="96">
        <f t="shared" si="93"/>
        <v>8.6436530987637067E-3</v>
      </c>
      <c r="R211" s="97">
        <f t="shared" si="93"/>
        <v>0</v>
      </c>
      <c r="S211" s="98">
        <f>SUM(L211:R211)</f>
        <v>1</v>
      </c>
      <c r="U211" s="127" t="s">
        <v>91</v>
      </c>
      <c r="V211" s="128">
        <f>+V210/$AI210</f>
        <v>3.607054500240299E-2</v>
      </c>
      <c r="W211" s="128">
        <f t="shared" ref="W211:AH211" si="94">+W210/$AI210</f>
        <v>1.7507627712055017E-3</v>
      </c>
      <c r="X211" s="128">
        <f t="shared" si="94"/>
        <v>8.6436530987637084E-3</v>
      </c>
      <c r="Y211" s="128">
        <f t="shared" si="94"/>
        <v>2.572723160654438E-2</v>
      </c>
      <c r="Z211" s="128">
        <f t="shared" si="94"/>
        <v>0.69113293261547126</v>
      </c>
      <c r="AA211" s="128">
        <f t="shared" si="94"/>
        <v>7.6608015441741964E-2</v>
      </c>
      <c r="AB211" s="128">
        <f t="shared" si="94"/>
        <v>0.13776387791467723</v>
      </c>
      <c r="AC211" s="128">
        <f t="shared" si="94"/>
        <v>2.2302981549193111E-2</v>
      </c>
      <c r="AD211" s="128">
        <f t="shared" si="94"/>
        <v>1.1648271992716727E-2</v>
      </c>
      <c r="AE211" s="128">
        <f t="shared" si="94"/>
        <v>7.7443992001089725E-4</v>
      </c>
      <c r="AF211" s="128">
        <f t="shared" si="94"/>
        <v>0</v>
      </c>
      <c r="AG211" s="128">
        <f t="shared" si="94"/>
        <v>9.8571975408796361E-3</v>
      </c>
      <c r="AH211" s="128">
        <f t="shared" si="94"/>
        <v>2.3072095585857343E-5</v>
      </c>
      <c r="AI211" s="129">
        <f>SUM(V211:AC211)</f>
        <v>1.0000000000000002</v>
      </c>
      <c r="AJ211" s="26" t="str">
        <f t="shared" si="88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9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9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97">SUM(V216:AC216)</f>
        <v>0</v>
      </c>
      <c r="AJ216" s="141" t="str">
        <f t="shared" ref="AJ216:AJ237" si="9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9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9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97"/>
        <v>0</v>
      </c>
      <c r="AJ217" s="141" t="str">
        <f t="shared" si="9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9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9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97"/>
        <v>0</v>
      </c>
      <c r="AJ218" s="141" t="str">
        <f t="shared" si="98"/>
        <v/>
      </c>
      <c r="BA218" s="141"/>
      <c r="BR218" s="141"/>
      <c r="CG218" s="141"/>
    </row>
    <row r="219" spans="1:85" ht="15">
      <c r="A219" s="167" t="s">
        <v>16</v>
      </c>
      <c r="B219" s="156">
        <v>5.4176185817705402</v>
      </c>
      <c r="C219" s="156">
        <v>2.7761337527420937</v>
      </c>
      <c r="D219" s="156">
        <v>0.73343651469862559</v>
      </c>
      <c r="E219" s="156">
        <v>0</v>
      </c>
      <c r="F219" s="375"/>
      <c r="G219" s="156">
        <v>0</v>
      </c>
      <c r="H219" s="168">
        <v>0</v>
      </c>
      <c r="I219" s="154">
        <f t="shared" si="95"/>
        <v>8.9271888492112605</v>
      </c>
      <c r="J219" s="149"/>
      <c r="K219" s="169" t="s">
        <v>16</v>
      </c>
      <c r="L219" s="156">
        <v>5.4176185817705402</v>
      </c>
      <c r="M219" s="156">
        <v>2.7761337527420937</v>
      </c>
      <c r="N219" s="156">
        <v>0.73343651469862559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96"/>
        <v>8.9271888492112605</v>
      </c>
      <c r="U219" s="215" t="s">
        <v>16</v>
      </c>
      <c r="V219" s="207">
        <v>5.4176185817705402</v>
      </c>
      <c r="W219" s="207">
        <v>0</v>
      </c>
      <c r="X219" s="207">
        <v>0</v>
      </c>
      <c r="Y219" s="207">
        <v>2.7761337527420937</v>
      </c>
      <c r="Z219" s="207">
        <v>0.51771989272844154</v>
      </c>
      <c r="AA219" s="207">
        <v>0</v>
      </c>
      <c r="AB219" s="207">
        <v>0</v>
      </c>
      <c r="AC219" s="208">
        <v>0.21571662197018401</v>
      </c>
      <c r="AD219" s="209">
        <v>0</v>
      </c>
      <c r="AE219" s="209">
        <v>0</v>
      </c>
      <c r="AF219" s="209">
        <v>0</v>
      </c>
      <c r="AG219" s="209">
        <v>0.21571662197018401</v>
      </c>
      <c r="AH219" s="209">
        <v>0</v>
      </c>
      <c r="AI219" s="210">
        <f t="shared" si="97"/>
        <v>8.9271888492112605</v>
      </c>
      <c r="AJ219" s="141" t="str">
        <f t="shared" si="98"/>
        <v/>
      </c>
      <c r="BA219" s="141"/>
      <c r="BR219" s="141"/>
      <c r="CG219" s="141"/>
    </row>
    <row r="220" spans="1:85" ht="15">
      <c r="A220" s="159" t="s">
        <v>15</v>
      </c>
      <c r="B220" s="160">
        <v>0.70498129530606179</v>
      </c>
      <c r="C220" s="160">
        <v>0</v>
      </c>
      <c r="D220" s="160">
        <v>0.69405874832178616</v>
      </c>
      <c r="E220" s="160">
        <v>0</v>
      </c>
      <c r="F220" s="375"/>
      <c r="G220" s="160">
        <v>0</v>
      </c>
      <c r="H220" s="161">
        <v>0</v>
      </c>
      <c r="I220" s="162">
        <f t="shared" si="95"/>
        <v>1.3990400436278478</v>
      </c>
      <c r="J220" s="149"/>
      <c r="K220" s="163" t="s">
        <v>15</v>
      </c>
      <c r="L220" s="164">
        <v>0.70498129530606179</v>
      </c>
      <c r="M220" s="164">
        <v>0</v>
      </c>
      <c r="N220" s="164">
        <v>0.69405874832178616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96"/>
        <v>1.3990400436278478</v>
      </c>
      <c r="U220" s="211" t="s">
        <v>57</v>
      </c>
      <c r="V220" s="212">
        <v>0.70498129530606179</v>
      </c>
      <c r="W220" s="212">
        <v>0</v>
      </c>
      <c r="X220" s="212">
        <v>0</v>
      </c>
      <c r="Y220" s="212">
        <v>0</v>
      </c>
      <c r="Z220" s="212">
        <v>0.69405874832178616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97"/>
        <v>1.3990400436278478</v>
      </c>
      <c r="AJ220" s="141" t="str">
        <f t="shared" si="9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3.7949991031687113E-3</v>
      </c>
      <c r="F221" s="375"/>
      <c r="G221" s="156">
        <v>0</v>
      </c>
      <c r="H221" s="168">
        <v>0</v>
      </c>
      <c r="I221" s="154">
        <f t="shared" si="95"/>
        <v>3.7949991031687113E-3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3.7949991031687113E-3</v>
      </c>
      <c r="P221" s="156">
        <v>5.659863941949288</v>
      </c>
      <c r="Q221" s="156">
        <v>0</v>
      </c>
      <c r="R221" s="157">
        <v>0</v>
      </c>
      <c r="S221" s="158">
        <f t="shared" si="96"/>
        <v>5.6636589410524563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3.7949991031687113E-3</v>
      </c>
      <c r="AB221" s="207">
        <v>5.659863941949288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97"/>
        <v>5.6636589410524563</v>
      </c>
      <c r="AJ221" s="141" t="str">
        <f t="shared" si="9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1.8156899940608821E-15</v>
      </c>
      <c r="F222" s="375"/>
      <c r="G222" s="160">
        <v>0</v>
      </c>
      <c r="H222" s="161">
        <v>0</v>
      </c>
      <c r="I222" s="162">
        <f t="shared" si="95"/>
        <v>1.8156899940608821E-15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1.8156899940608821E-15</v>
      </c>
      <c r="P222" s="164">
        <v>0.31454929091348294</v>
      </c>
      <c r="Q222" s="164">
        <v>0</v>
      </c>
      <c r="R222" s="165">
        <v>0</v>
      </c>
      <c r="S222" s="166">
        <f t="shared" si="96"/>
        <v>0.31454929091348477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1.8156899940608821E-15</v>
      </c>
      <c r="AB222" s="212">
        <v>0.31454929091348294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97"/>
        <v>0.31454929091348477</v>
      </c>
      <c r="AJ222" s="141" t="str">
        <f t="shared" si="9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9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9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97"/>
        <v>0</v>
      </c>
      <c r="AJ223" s="141" t="str">
        <f t="shared" si="98"/>
        <v/>
      </c>
      <c r="BA223" s="141"/>
      <c r="BR223" s="141"/>
      <c r="CG223" s="141"/>
    </row>
    <row r="224" spans="1:85" ht="15">
      <c r="A224" s="159" t="s">
        <v>17</v>
      </c>
      <c r="B224" s="160">
        <v>1.0308849955992307</v>
      </c>
      <c r="C224" s="160">
        <v>0</v>
      </c>
      <c r="D224" s="160">
        <v>4.0832992657725642</v>
      </c>
      <c r="E224" s="160">
        <v>0.21580507316384406</v>
      </c>
      <c r="F224" s="375"/>
      <c r="G224" s="160">
        <v>0</v>
      </c>
      <c r="H224" s="161">
        <v>0</v>
      </c>
      <c r="I224" s="162">
        <f t="shared" si="95"/>
        <v>5.3299893345356395</v>
      </c>
      <c r="J224" s="149"/>
      <c r="K224" s="163" t="s">
        <v>17</v>
      </c>
      <c r="L224" s="164">
        <v>1.0308849955992307</v>
      </c>
      <c r="M224" s="164">
        <v>0</v>
      </c>
      <c r="N224" s="164">
        <v>4.0832992657725642</v>
      </c>
      <c r="O224" s="164">
        <v>0.21580507316384406</v>
      </c>
      <c r="P224" s="164">
        <v>0</v>
      </c>
      <c r="Q224" s="164">
        <v>0</v>
      </c>
      <c r="R224" s="165">
        <v>0</v>
      </c>
      <c r="S224" s="166">
        <f t="shared" si="96"/>
        <v>5.3299893345356395</v>
      </c>
      <c r="U224" s="211" t="s">
        <v>17</v>
      </c>
      <c r="V224" s="212">
        <v>1.0308849955992307</v>
      </c>
      <c r="W224" s="212">
        <v>0</v>
      </c>
      <c r="X224" s="212">
        <v>0</v>
      </c>
      <c r="Y224" s="212">
        <v>0</v>
      </c>
      <c r="Z224" s="212">
        <v>4.0832992657725642</v>
      </c>
      <c r="AA224" s="212">
        <v>0.21580507316384406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97"/>
        <v>5.3299893345356395</v>
      </c>
      <c r="AJ224" s="141" t="str">
        <f t="shared" si="98"/>
        <v/>
      </c>
      <c r="BA224" s="141"/>
      <c r="BR224" s="141"/>
      <c r="CG224" s="141"/>
    </row>
    <row r="225" spans="1:85" ht="15">
      <c r="A225" s="167" t="s">
        <v>139</v>
      </c>
      <c r="B225" s="156">
        <v>2.2014300967623393</v>
      </c>
      <c r="C225" s="156">
        <v>8.6871469303214668E-2</v>
      </c>
      <c r="D225" s="156">
        <v>18.899838921784248</v>
      </c>
      <c r="E225" s="156">
        <v>2.405671457627483E-2</v>
      </c>
      <c r="F225" s="375"/>
      <c r="G225" s="156">
        <v>0</v>
      </c>
      <c r="H225" s="168">
        <v>0</v>
      </c>
      <c r="I225" s="154">
        <f t="shared" si="95"/>
        <v>21.212197202426076</v>
      </c>
      <c r="J225" s="149"/>
      <c r="K225" s="169" t="s">
        <v>139</v>
      </c>
      <c r="L225" s="156">
        <v>2.2014300967623393</v>
      </c>
      <c r="M225" s="156">
        <v>8.6871469303214668E-2</v>
      </c>
      <c r="N225" s="156">
        <v>18.899838921784248</v>
      </c>
      <c r="O225" s="156">
        <v>2.405671457627483E-2</v>
      </c>
      <c r="P225" s="156">
        <v>0</v>
      </c>
      <c r="Q225" s="156">
        <v>0</v>
      </c>
      <c r="R225" s="157">
        <v>0</v>
      </c>
      <c r="S225" s="158">
        <f t="shared" si="96"/>
        <v>21.212197202426076</v>
      </c>
      <c r="U225" s="215" t="s">
        <v>139</v>
      </c>
      <c r="V225" s="207">
        <v>2.022297820109102</v>
      </c>
      <c r="W225" s="207">
        <v>0</v>
      </c>
      <c r="X225" s="207">
        <v>0</v>
      </c>
      <c r="Y225" s="207">
        <v>8.6871469303214668E-2</v>
      </c>
      <c r="Z225" s="207">
        <v>6.3217704696092438</v>
      </c>
      <c r="AA225" s="207">
        <v>2.405671457627483E-2</v>
      </c>
      <c r="AB225" s="207">
        <v>0</v>
      </c>
      <c r="AC225" s="208">
        <v>12.757200728828243</v>
      </c>
      <c r="AD225" s="207">
        <v>0.17913227665323722</v>
      </c>
      <c r="AE225" s="207">
        <v>0</v>
      </c>
      <c r="AF225" s="207">
        <v>0</v>
      </c>
      <c r="AG225" s="207">
        <v>12.578068452175005</v>
      </c>
      <c r="AH225" s="207">
        <v>0</v>
      </c>
      <c r="AI225" s="210">
        <f t="shared" si="97"/>
        <v>21.212197202426079</v>
      </c>
      <c r="AJ225" s="141" t="str">
        <f t="shared" si="98"/>
        <v/>
      </c>
      <c r="BA225" s="141"/>
      <c r="BR225" s="141"/>
      <c r="CG225" s="141"/>
    </row>
    <row r="226" spans="1:85" ht="15">
      <c r="A226" s="159" t="s">
        <v>25</v>
      </c>
      <c r="B226" s="160">
        <v>4.3102307172138472</v>
      </c>
      <c r="C226" s="160">
        <v>0.18132706540455115</v>
      </c>
      <c r="D226" s="160">
        <v>5.4954532681046109</v>
      </c>
      <c r="E226" s="160">
        <v>53.092170699108749</v>
      </c>
      <c r="F226" s="375"/>
      <c r="G226" s="160">
        <v>10.162478992871486</v>
      </c>
      <c r="H226" s="161">
        <v>1.1193028728675993</v>
      </c>
      <c r="I226" s="162">
        <f t="shared" si="95"/>
        <v>74.360963615570839</v>
      </c>
      <c r="J226" s="149"/>
      <c r="K226" s="163" t="s">
        <v>25</v>
      </c>
      <c r="L226" s="164">
        <v>4.3102307172138472</v>
      </c>
      <c r="M226" s="164">
        <v>0.18132706540455115</v>
      </c>
      <c r="N226" s="164">
        <v>5.4954532681046109</v>
      </c>
      <c r="O226" s="164">
        <v>53.092170699108749</v>
      </c>
      <c r="P226" s="164">
        <v>0</v>
      </c>
      <c r="Q226" s="164">
        <v>10.162478992871486</v>
      </c>
      <c r="R226" s="165">
        <v>1.1193028728675993</v>
      </c>
      <c r="S226" s="166">
        <f t="shared" si="96"/>
        <v>74.360963615570839</v>
      </c>
      <c r="U226" s="211" t="s">
        <v>25</v>
      </c>
      <c r="V226" s="212">
        <v>0</v>
      </c>
      <c r="W226" s="212">
        <v>3.8664053272329855</v>
      </c>
      <c r="X226" s="212">
        <v>10.162478992871486</v>
      </c>
      <c r="Y226" s="212">
        <v>0.18132706540455115</v>
      </c>
      <c r="Z226" s="212">
        <v>5.4265842169815377</v>
      </c>
      <c r="AA226" s="212">
        <v>52.572197620052258</v>
      </c>
      <c r="AB226" s="212">
        <v>0</v>
      </c>
      <c r="AC226" s="213">
        <v>2.1519703930280238</v>
      </c>
      <c r="AD226" s="212">
        <v>0.44382538998086168</v>
      </c>
      <c r="AE226" s="212">
        <v>0.2885012449474707</v>
      </c>
      <c r="AF226" s="212">
        <v>1.1193028728675993</v>
      </c>
      <c r="AG226" s="212">
        <v>6.8869051123072872E-2</v>
      </c>
      <c r="AH226" s="212">
        <v>0.23147183410901959</v>
      </c>
      <c r="AI226" s="214">
        <f t="shared" si="97"/>
        <v>74.360963615570839</v>
      </c>
      <c r="AJ226" s="141" t="str">
        <f t="shared" si="98"/>
        <v/>
      </c>
      <c r="BA226" s="141"/>
      <c r="BR226" s="141"/>
      <c r="CG226" s="141"/>
    </row>
    <row r="227" spans="1:85" ht="15">
      <c r="A227" s="167" t="s">
        <v>24</v>
      </c>
      <c r="B227" s="156">
        <v>2.7226368802107777</v>
      </c>
      <c r="C227" s="156">
        <v>0</v>
      </c>
      <c r="D227" s="156">
        <v>0.74958367406999327</v>
      </c>
      <c r="E227" s="156">
        <v>0</v>
      </c>
      <c r="F227" s="375"/>
      <c r="G227" s="156">
        <v>0</v>
      </c>
      <c r="H227" s="168">
        <v>0</v>
      </c>
      <c r="I227" s="154">
        <f t="shared" si="95"/>
        <v>3.4722205542807707</v>
      </c>
      <c r="J227" s="149"/>
      <c r="K227" s="169" t="s">
        <v>24</v>
      </c>
      <c r="L227" s="156">
        <v>2.7226368802107777</v>
      </c>
      <c r="M227" s="156">
        <v>0</v>
      </c>
      <c r="N227" s="156">
        <v>0.74958367406999327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96"/>
        <v>3.4722205542807707</v>
      </c>
      <c r="U227" s="215" t="s">
        <v>24</v>
      </c>
      <c r="V227" s="207">
        <v>2.7226368802107777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0.74958367406999327</v>
      </c>
      <c r="AD227" s="207">
        <v>0</v>
      </c>
      <c r="AE227" s="207">
        <v>0</v>
      </c>
      <c r="AF227" s="207">
        <v>0</v>
      </c>
      <c r="AG227" s="207">
        <v>0.74958367406999327</v>
      </c>
      <c r="AH227" s="207">
        <v>0</v>
      </c>
      <c r="AI227" s="210">
        <f t="shared" si="97"/>
        <v>3.4722205542807707</v>
      </c>
      <c r="AJ227" s="141" t="str">
        <f t="shared" si="9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9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9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97"/>
        <v>0</v>
      </c>
      <c r="AJ228" s="141" t="str">
        <f t="shared" si="98"/>
        <v/>
      </c>
      <c r="BA228" s="141"/>
      <c r="BR228" s="141"/>
      <c r="CG228" s="141"/>
    </row>
    <row r="229" spans="1:85" ht="15">
      <c r="A229" s="167" t="s">
        <v>22</v>
      </c>
      <c r="B229" s="156">
        <v>0.13853400342276889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95"/>
        <v>0.13853400342276889</v>
      </c>
      <c r="J229" s="149"/>
      <c r="K229" s="169" t="s">
        <v>22</v>
      </c>
      <c r="L229" s="156">
        <v>0.13853400342276889</v>
      </c>
      <c r="M229" s="156">
        <v>0</v>
      </c>
      <c r="N229" s="156">
        <v>0</v>
      </c>
      <c r="O229" s="156">
        <v>0</v>
      </c>
      <c r="P229" s="156">
        <v>0.342337229091077</v>
      </c>
      <c r="Q229" s="156">
        <v>0</v>
      </c>
      <c r="R229" s="157">
        <v>0</v>
      </c>
      <c r="S229" s="158">
        <f t="shared" si="96"/>
        <v>0.48087123251384589</v>
      </c>
      <c r="U229" s="215" t="s">
        <v>22</v>
      </c>
      <c r="V229" s="207">
        <v>0.13853400342276889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0.342337229091077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97"/>
        <v>0.48087123251384589</v>
      </c>
      <c r="AJ229" s="141" t="str">
        <f t="shared" si="9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9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9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97"/>
        <v>0</v>
      </c>
      <c r="AJ230" s="141" t="str">
        <f t="shared" si="9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9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9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97"/>
        <v>0</v>
      </c>
      <c r="AJ231" s="141" t="str">
        <f t="shared" si="9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9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9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97"/>
        <v>0</v>
      </c>
      <c r="AJ232" s="141" t="str">
        <f t="shared" si="9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9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9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97"/>
        <v>0</v>
      </c>
      <c r="AJ233" s="141" t="str">
        <f t="shared" si="9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9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9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97"/>
        <v>0</v>
      </c>
      <c r="AJ234" s="141" t="str">
        <f t="shared" si="9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9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9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97"/>
        <v>0</v>
      </c>
      <c r="AJ235" s="141" t="str">
        <f t="shared" si="9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16.526316570285566</v>
      </c>
      <c r="C236" s="195">
        <f t="shared" ref="C236:I236" si="99">SUM(C215:C231)</f>
        <v>3.0443322874498597</v>
      </c>
      <c r="D236" s="195">
        <f t="shared" si="99"/>
        <v>30.655670392751826</v>
      </c>
      <c r="E236" s="195">
        <f t="shared" si="99"/>
        <v>53.335827485952038</v>
      </c>
      <c r="F236" s="195">
        <f t="shared" si="99"/>
        <v>0</v>
      </c>
      <c r="G236" s="195">
        <f t="shared" si="99"/>
        <v>10.162478992871486</v>
      </c>
      <c r="H236" s="197">
        <f t="shared" si="99"/>
        <v>1.1193028728675993</v>
      </c>
      <c r="I236" s="154">
        <f t="shared" si="99"/>
        <v>114.84392860217837</v>
      </c>
      <c r="J236" s="149"/>
      <c r="K236" s="196" t="s">
        <v>26</v>
      </c>
      <c r="L236" s="195">
        <f>SUM(L215:L231)</f>
        <v>16.526316570285566</v>
      </c>
      <c r="M236" s="195">
        <f t="shared" ref="M236:S236" si="100">SUM(M215:M231)</f>
        <v>3.0443322874498597</v>
      </c>
      <c r="N236" s="195">
        <f t="shared" si="100"/>
        <v>30.655670392751826</v>
      </c>
      <c r="O236" s="195">
        <f t="shared" si="100"/>
        <v>53.335827485952038</v>
      </c>
      <c r="P236" s="195">
        <f t="shared" si="100"/>
        <v>6.3167504619538484</v>
      </c>
      <c r="Q236" s="195">
        <f t="shared" si="100"/>
        <v>10.162478992871486</v>
      </c>
      <c r="R236" s="197">
        <f t="shared" si="100"/>
        <v>1.1193028728675993</v>
      </c>
      <c r="S236" s="198">
        <f t="shared" si="100"/>
        <v>121.16067906413222</v>
      </c>
      <c r="T236" s="141" t="str">
        <f>IF(ABS(S236-AI236)&gt;0.01,S236-AI236,"")</f>
        <v/>
      </c>
      <c r="U236" s="224" t="s">
        <v>63</v>
      </c>
      <c r="V236" s="225">
        <f>SUM(V215:V231)</f>
        <v>12.036953576418483</v>
      </c>
      <c r="W236" s="225">
        <f t="shared" ref="W236:AH236" si="101">SUM(W215:W231)</f>
        <v>3.8664053272329855</v>
      </c>
      <c r="X236" s="225">
        <f t="shared" si="101"/>
        <v>10.162478992871486</v>
      </c>
      <c r="Y236" s="225">
        <f t="shared" si="101"/>
        <v>3.0443322874498597</v>
      </c>
      <c r="Z236" s="225">
        <f t="shared" si="101"/>
        <v>17.043432593413574</v>
      </c>
      <c r="AA236" s="225">
        <f t="shared" si="101"/>
        <v>52.815854406895546</v>
      </c>
      <c r="AB236" s="225">
        <f t="shared" si="101"/>
        <v>6.3167504619538484</v>
      </c>
      <c r="AC236" s="225">
        <f t="shared" si="101"/>
        <v>15.874471417896446</v>
      </c>
      <c r="AD236" s="226">
        <f t="shared" si="101"/>
        <v>0.62295766663409891</v>
      </c>
      <c r="AE236" s="226">
        <f t="shared" si="101"/>
        <v>0.2885012449474707</v>
      </c>
      <c r="AF236" s="226">
        <f t="shared" si="101"/>
        <v>1.1193028728675993</v>
      </c>
      <c r="AG236" s="226">
        <f t="shared" si="101"/>
        <v>13.612237799338256</v>
      </c>
      <c r="AH236" s="226">
        <f t="shared" si="101"/>
        <v>0.23147183410901959</v>
      </c>
      <c r="AI236" s="227">
        <f>SUM(V236:AC236)</f>
        <v>121.16067906413222</v>
      </c>
      <c r="AJ236" s="141" t="str">
        <f t="shared" si="9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0.14390239668248422</v>
      </c>
      <c r="C237" s="78">
        <f t="shared" ref="C237:H237" si="102">IF($I236=0,"-",C236/$I236)</f>
        <v>2.6508430393351372E-2</v>
      </c>
      <c r="D237" s="78">
        <f t="shared" si="102"/>
        <v>0.26693331346181715</v>
      </c>
      <c r="E237" s="78">
        <f t="shared" si="102"/>
        <v>0.46442008850732019</v>
      </c>
      <c r="F237" s="78">
        <f t="shared" si="102"/>
        <v>0</v>
      </c>
      <c r="G237" s="78">
        <f t="shared" si="102"/>
        <v>8.8489475382495089E-2</v>
      </c>
      <c r="H237" s="79">
        <f t="shared" si="102"/>
        <v>9.746295572532062E-3</v>
      </c>
      <c r="I237" s="80">
        <f>SUM(B237:H237)</f>
        <v>1.0000000000000002</v>
      </c>
      <c r="J237" s="141"/>
      <c r="K237" s="55" t="s">
        <v>91</v>
      </c>
      <c r="L237" s="96">
        <f t="shared" ref="L237:R237" si="103">IF($S236=0,"-",L236/$S236)</f>
        <v>0.13639999955379856</v>
      </c>
      <c r="M237" s="96">
        <f t="shared" si="103"/>
        <v>2.5126404960461202E-2</v>
      </c>
      <c r="N237" s="96">
        <f t="shared" si="103"/>
        <v>0.25301666043424292</v>
      </c>
      <c r="O237" s="96">
        <f t="shared" si="103"/>
        <v>0.44020739977629669</v>
      </c>
      <c r="P237" s="96">
        <f t="shared" si="103"/>
        <v>5.2135317421011601E-2</v>
      </c>
      <c r="Q237" s="96">
        <f t="shared" si="103"/>
        <v>8.3876048495009917E-2</v>
      </c>
      <c r="R237" s="97">
        <f t="shared" si="103"/>
        <v>9.2381693591791023E-3</v>
      </c>
      <c r="S237" s="98">
        <f>SUM(L237:R237)</f>
        <v>1.0000000000000002</v>
      </c>
      <c r="U237" s="127" t="s">
        <v>91</v>
      </c>
      <c r="V237" s="128">
        <f>+V236/$AI236</f>
        <v>9.9347029658418615E-2</v>
      </c>
      <c r="W237" s="128">
        <f t="shared" ref="W237:AH237" si="104">+W236/$AI236</f>
        <v>3.1911387069615521E-2</v>
      </c>
      <c r="X237" s="128">
        <f t="shared" si="104"/>
        <v>8.3876048495009917E-2</v>
      </c>
      <c r="Y237" s="128">
        <f t="shared" si="104"/>
        <v>2.5126404960461202E-2</v>
      </c>
      <c r="Z237" s="128">
        <f t="shared" si="104"/>
        <v>0.14066801808194077</v>
      </c>
      <c r="AA237" s="128">
        <f t="shared" si="104"/>
        <v>0.43591580052914108</v>
      </c>
      <c r="AB237" s="128">
        <f t="shared" si="104"/>
        <v>5.2135317421011601E-2</v>
      </c>
      <c r="AC237" s="128">
        <f t="shared" si="104"/>
        <v>0.13101999378440132</v>
      </c>
      <c r="AD237" s="128">
        <f t="shared" si="104"/>
        <v>5.1415828257644356E-3</v>
      </c>
      <c r="AE237" s="128">
        <f t="shared" si="104"/>
        <v>2.3811458236773545E-3</v>
      </c>
      <c r="AF237" s="128">
        <f t="shared" si="104"/>
        <v>9.2381693591791023E-3</v>
      </c>
      <c r="AG237" s="128">
        <f t="shared" si="104"/>
        <v>0.11234864235230217</v>
      </c>
      <c r="AH237" s="128">
        <f t="shared" si="104"/>
        <v>1.9104534234782389E-3</v>
      </c>
      <c r="AI237" s="129">
        <f>SUM(V237:AC237)</f>
        <v>1</v>
      </c>
      <c r="AJ237" s="26" t="str">
        <f t="shared" si="9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1.1376474656983446E-5</v>
      </c>
      <c r="E242" s="160">
        <v>0</v>
      </c>
      <c r="F242" s="375"/>
      <c r="G242" s="160">
        <v>0</v>
      </c>
      <c r="H242" s="161">
        <v>0</v>
      </c>
      <c r="I242" s="162">
        <f t="shared" ref="I242:I261" si="105">SUM(B242:H242)</f>
        <v>1.1376474656983446E-5</v>
      </c>
      <c r="J242" s="149"/>
      <c r="K242" s="163" t="s">
        <v>8</v>
      </c>
      <c r="L242" s="164">
        <v>0</v>
      </c>
      <c r="M242" s="164">
        <v>0</v>
      </c>
      <c r="N242" s="164">
        <v>1.1376474656983446E-5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06">SUM(L242:R242)</f>
        <v>1.1376474656983446E-5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1.1376474656983446E-5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07">SUM(V242:AC242)</f>
        <v>1.1376474656983446E-5</v>
      </c>
      <c r="AJ242" s="141" t="str">
        <f t="shared" ref="AJ242:AJ263" si="108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</v>
      </c>
      <c r="E243" s="156">
        <v>0</v>
      </c>
      <c r="F243" s="375"/>
      <c r="G243" s="156">
        <v>0</v>
      </c>
      <c r="H243" s="168">
        <v>0</v>
      </c>
      <c r="I243" s="154">
        <f t="shared" si="105"/>
        <v>0</v>
      </c>
      <c r="J243" s="149"/>
      <c r="K243" s="169" t="s">
        <v>10</v>
      </c>
      <c r="L243" s="156">
        <v>0</v>
      </c>
      <c r="M243" s="156">
        <v>0</v>
      </c>
      <c r="N243" s="156">
        <v>0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06"/>
        <v>0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07"/>
        <v>0</v>
      </c>
      <c r="AJ243" s="141" t="str">
        <f t="shared" si="108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05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06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07"/>
        <v>0</v>
      </c>
      <c r="AJ244" s="141" t="str">
        <f t="shared" si="108"/>
        <v/>
      </c>
      <c r="BA244" s="141"/>
      <c r="BR244" s="141"/>
      <c r="CG244" s="141"/>
    </row>
    <row r="245" spans="1:85" ht="15">
      <c r="A245" s="167" t="s">
        <v>16</v>
      </c>
      <c r="B245" s="156">
        <v>38.316066080432549</v>
      </c>
      <c r="C245" s="156">
        <v>0.22609374418197531</v>
      </c>
      <c r="D245" s="156">
        <v>0.81834987426260497</v>
      </c>
      <c r="E245" s="156">
        <v>0</v>
      </c>
      <c r="F245" s="375"/>
      <c r="G245" s="156">
        <v>0</v>
      </c>
      <c r="H245" s="168">
        <v>0</v>
      </c>
      <c r="I245" s="154">
        <f t="shared" si="105"/>
        <v>39.360509698877124</v>
      </c>
      <c r="J245" s="149"/>
      <c r="K245" s="169" t="s">
        <v>16</v>
      </c>
      <c r="L245" s="156">
        <v>38.316066080432549</v>
      </c>
      <c r="M245" s="156">
        <v>0.22609374418197531</v>
      </c>
      <c r="N245" s="156">
        <v>0.81834987426260497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06"/>
        <v>39.360509698877124</v>
      </c>
      <c r="U245" s="215" t="s">
        <v>16</v>
      </c>
      <c r="V245" s="207">
        <v>38.251673395605344</v>
      </c>
      <c r="W245" s="207">
        <v>0</v>
      </c>
      <c r="X245" s="207">
        <v>0</v>
      </c>
      <c r="Y245" s="207">
        <v>0.22609374418197531</v>
      </c>
      <c r="Z245" s="207">
        <v>0.78540085094403422</v>
      </c>
      <c r="AA245" s="207">
        <v>0</v>
      </c>
      <c r="AB245" s="207">
        <v>0</v>
      </c>
      <c r="AC245" s="208">
        <v>9.7341708145775391E-2</v>
      </c>
      <c r="AD245" s="209">
        <v>6.4392684827204644E-2</v>
      </c>
      <c r="AE245" s="209">
        <v>0</v>
      </c>
      <c r="AF245" s="209">
        <v>0</v>
      </c>
      <c r="AG245" s="209">
        <v>3.2949023318570754E-2</v>
      </c>
      <c r="AH245" s="209">
        <v>0</v>
      </c>
      <c r="AI245" s="210">
        <f t="shared" si="107"/>
        <v>39.360509698877131</v>
      </c>
      <c r="AJ245" s="141" t="str">
        <f t="shared" si="108"/>
        <v/>
      </c>
      <c r="BA245" s="141"/>
      <c r="BR245" s="141"/>
      <c r="CG245" s="141"/>
    </row>
    <row r="246" spans="1:85" ht="15">
      <c r="A246" s="159" t="s">
        <v>15</v>
      </c>
      <c r="B246" s="160">
        <v>1.1069236563019991</v>
      </c>
      <c r="C246" s="160">
        <v>5.3892900767527098E-3</v>
      </c>
      <c r="D246" s="160">
        <v>1.8561176446306019E-2</v>
      </c>
      <c r="E246" s="160">
        <v>0</v>
      </c>
      <c r="F246" s="375"/>
      <c r="G246" s="160">
        <v>0</v>
      </c>
      <c r="H246" s="161">
        <v>0</v>
      </c>
      <c r="I246" s="162">
        <f t="shared" si="105"/>
        <v>1.1308741228250578</v>
      </c>
      <c r="J246" s="149"/>
      <c r="K246" s="163" t="s">
        <v>15</v>
      </c>
      <c r="L246" s="164">
        <v>1.1069236563019991</v>
      </c>
      <c r="M246" s="164">
        <v>5.3892900767527098E-3</v>
      </c>
      <c r="N246" s="164">
        <v>1.8561176446306019E-2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06"/>
        <v>1.1308741228250578</v>
      </c>
      <c r="U246" s="211" t="s">
        <v>57</v>
      </c>
      <c r="V246" s="212">
        <v>1.1068069824511442</v>
      </c>
      <c r="W246" s="212">
        <v>0</v>
      </c>
      <c r="X246" s="212">
        <v>0</v>
      </c>
      <c r="Y246" s="212">
        <v>5.3892900767527098E-3</v>
      </c>
      <c r="Z246" s="212">
        <v>1.8466873945326562E-2</v>
      </c>
      <c r="AA246" s="212">
        <v>0</v>
      </c>
      <c r="AB246" s="212">
        <v>0</v>
      </c>
      <c r="AC246" s="213">
        <v>2.1097635183442038E-4</v>
      </c>
      <c r="AD246" s="212">
        <v>1.1667385085496447E-4</v>
      </c>
      <c r="AE246" s="212">
        <v>0</v>
      </c>
      <c r="AF246" s="212">
        <v>0</v>
      </c>
      <c r="AG246" s="212">
        <v>9.430250097945591E-5</v>
      </c>
      <c r="AH246" s="212">
        <v>0</v>
      </c>
      <c r="AI246" s="214">
        <f t="shared" si="107"/>
        <v>1.1308741228250578</v>
      </c>
      <c r="AJ246" s="141" t="str">
        <f t="shared" si="108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0.43874229717452767</v>
      </c>
      <c r="F247" s="375"/>
      <c r="G247" s="156">
        <v>0</v>
      </c>
      <c r="H247" s="168">
        <v>0</v>
      </c>
      <c r="I247" s="154">
        <f t="shared" si="105"/>
        <v>0.43874229717452767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0.43874229717452767</v>
      </c>
      <c r="P247" s="156">
        <v>81.578813698813903</v>
      </c>
      <c r="Q247" s="156">
        <v>0</v>
      </c>
      <c r="R247" s="157">
        <v>0</v>
      </c>
      <c r="S247" s="158">
        <f t="shared" si="106"/>
        <v>82.017555995988431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0.43874229717452767</v>
      </c>
      <c r="AB247" s="207">
        <v>81.578813698813903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07"/>
        <v>82.017555995988431</v>
      </c>
      <c r="AJ247" s="141" t="str">
        <f t="shared" si="108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6.3677268636847764E-2</v>
      </c>
      <c r="F248" s="375"/>
      <c r="G248" s="160">
        <v>0</v>
      </c>
      <c r="H248" s="161">
        <v>0</v>
      </c>
      <c r="I248" s="162">
        <f t="shared" si="105"/>
        <v>6.3677268636847764E-2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6.3677268636847764E-2</v>
      </c>
      <c r="P248" s="164">
        <v>2.8469495142196637</v>
      </c>
      <c r="Q248" s="164">
        <v>0</v>
      </c>
      <c r="R248" s="165">
        <v>0</v>
      </c>
      <c r="S248" s="166">
        <f t="shared" si="106"/>
        <v>2.9106267828565113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6.3677268636847764E-2</v>
      </c>
      <c r="AB248" s="212">
        <v>2.8469495142196637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07"/>
        <v>2.9106267828565113</v>
      </c>
      <c r="AJ248" s="141" t="str">
        <f t="shared" si="108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4.8965735035362622E-4</v>
      </c>
      <c r="E249" s="156">
        <v>0</v>
      </c>
      <c r="F249" s="375"/>
      <c r="G249" s="156">
        <v>0</v>
      </c>
      <c r="H249" s="168">
        <v>0</v>
      </c>
      <c r="I249" s="154">
        <f t="shared" si="105"/>
        <v>4.8965735035362622E-4</v>
      </c>
      <c r="J249" s="149"/>
      <c r="K249" s="169" t="s">
        <v>59</v>
      </c>
      <c r="L249" s="156">
        <v>0</v>
      </c>
      <c r="M249" s="156">
        <v>0</v>
      </c>
      <c r="N249" s="156">
        <v>4.8965735035362622E-4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06"/>
        <v>4.8965735035362622E-4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4.8965735035362622E-4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07"/>
        <v>4.8965735035362622E-4</v>
      </c>
      <c r="AJ249" s="141" t="str">
        <f t="shared" si="108"/>
        <v/>
      </c>
      <c r="BA249" s="141"/>
      <c r="BR249" s="141"/>
      <c r="CG249" s="141"/>
    </row>
    <row r="250" spans="1:85" ht="15">
      <c r="A250" s="159" t="s">
        <v>17</v>
      </c>
      <c r="B250" s="160">
        <v>3.8858855462451327</v>
      </c>
      <c r="C250" s="160">
        <v>0.18612659307561874</v>
      </c>
      <c r="D250" s="160">
        <v>1.9077193380303008</v>
      </c>
      <c r="E250" s="160">
        <v>7.241764057883209E-3</v>
      </c>
      <c r="F250" s="375"/>
      <c r="G250" s="160">
        <v>0</v>
      </c>
      <c r="H250" s="161">
        <v>0</v>
      </c>
      <c r="I250" s="162">
        <f t="shared" si="105"/>
        <v>5.9869732414089354</v>
      </c>
      <c r="J250" s="149"/>
      <c r="K250" s="163" t="s">
        <v>17</v>
      </c>
      <c r="L250" s="164">
        <v>3.8858855462451327</v>
      </c>
      <c r="M250" s="164">
        <v>0.18612659307561874</v>
      </c>
      <c r="N250" s="164">
        <v>1.9077193380303008</v>
      </c>
      <c r="O250" s="164">
        <v>7.241764057883209E-3</v>
      </c>
      <c r="P250" s="164">
        <v>0</v>
      </c>
      <c r="Q250" s="164">
        <v>0</v>
      </c>
      <c r="R250" s="165">
        <v>0</v>
      </c>
      <c r="S250" s="166">
        <f t="shared" si="106"/>
        <v>5.9869732414089354</v>
      </c>
      <c r="U250" s="211" t="s">
        <v>17</v>
      </c>
      <c r="V250" s="212">
        <v>3.8825191304698734</v>
      </c>
      <c r="W250" s="212">
        <v>0</v>
      </c>
      <c r="X250" s="212">
        <v>0</v>
      </c>
      <c r="Y250" s="212">
        <v>0.18612659307561874</v>
      </c>
      <c r="Z250" s="212">
        <v>1.9077193380303008</v>
      </c>
      <c r="AA250" s="212">
        <v>0</v>
      </c>
      <c r="AB250" s="212">
        <v>0</v>
      </c>
      <c r="AC250" s="213">
        <v>1.060817983314272E-2</v>
      </c>
      <c r="AD250" s="212">
        <v>3.3664157752595109E-3</v>
      </c>
      <c r="AE250" s="212">
        <v>0</v>
      </c>
      <c r="AF250" s="212">
        <v>0</v>
      </c>
      <c r="AG250" s="212">
        <v>0</v>
      </c>
      <c r="AH250" s="212">
        <v>7.241764057883209E-3</v>
      </c>
      <c r="AI250" s="214">
        <f t="shared" si="107"/>
        <v>5.9869732414089354</v>
      </c>
      <c r="AJ250" s="141" t="str">
        <f t="shared" si="108"/>
        <v/>
      </c>
      <c r="BA250" s="141"/>
      <c r="BR250" s="141"/>
      <c r="CG250" s="141"/>
    </row>
    <row r="251" spans="1:85" ht="15">
      <c r="A251" s="167" t="s">
        <v>139</v>
      </c>
      <c r="B251" s="156">
        <v>139.26697350707269</v>
      </c>
      <c r="C251" s="156">
        <v>4.0844486510910984</v>
      </c>
      <c r="D251" s="156">
        <v>96.020744333497433</v>
      </c>
      <c r="E251" s="156">
        <v>0.56304441197406185</v>
      </c>
      <c r="F251" s="375"/>
      <c r="G251" s="156">
        <v>0</v>
      </c>
      <c r="H251" s="168">
        <v>0</v>
      </c>
      <c r="I251" s="154">
        <f t="shared" si="105"/>
        <v>239.93521090363529</v>
      </c>
      <c r="J251" s="149"/>
      <c r="K251" s="169" t="s">
        <v>139</v>
      </c>
      <c r="L251" s="156">
        <v>139.26697350707269</v>
      </c>
      <c r="M251" s="156">
        <v>4.0844486510910984</v>
      </c>
      <c r="N251" s="156">
        <v>96.020744333497433</v>
      </c>
      <c r="O251" s="156">
        <v>0.56304441197406185</v>
      </c>
      <c r="P251" s="156">
        <v>0</v>
      </c>
      <c r="Q251" s="156">
        <v>0</v>
      </c>
      <c r="R251" s="157">
        <v>0</v>
      </c>
      <c r="S251" s="158">
        <f t="shared" si="106"/>
        <v>239.93521090363529</v>
      </c>
      <c r="U251" s="215" t="s">
        <v>139</v>
      </c>
      <c r="V251" s="207">
        <v>135.38658294776602</v>
      </c>
      <c r="W251" s="207">
        <v>0</v>
      </c>
      <c r="X251" s="207">
        <v>0</v>
      </c>
      <c r="Y251" s="207">
        <v>4.0844486510910984</v>
      </c>
      <c r="Z251" s="207">
        <v>95.921799850364323</v>
      </c>
      <c r="AA251" s="207">
        <v>0.56304441197406185</v>
      </c>
      <c r="AB251" s="207">
        <v>0</v>
      </c>
      <c r="AC251" s="208">
        <v>3.9793350424397969</v>
      </c>
      <c r="AD251" s="207">
        <v>3.880390559306683</v>
      </c>
      <c r="AE251" s="207">
        <v>0</v>
      </c>
      <c r="AF251" s="207">
        <v>0</v>
      </c>
      <c r="AG251" s="207">
        <v>9.894448313311377E-2</v>
      </c>
      <c r="AH251" s="207">
        <v>0</v>
      </c>
      <c r="AI251" s="210">
        <f t="shared" si="107"/>
        <v>239.93521090363529</v>
      </c>
      <c r="AJ251" s="141" t="str">
        <f t="shared" si="108"/>
        <v/>
      </c>
      <c r="BA251" s="141"/>
      <c r="BR251" s="141"/>
      <c r="CG251" s="141"/>
    </row>
    <row r="252" spans="1:85" ht="15">
      <c r="A252" s="159" t="s">
        <v>25</v>
      </c>
      <c r="B252" s="160">
        <v>83.703484597547217</v>
      </c>
      <c r="C252" s="160">
        <v>3.6811819550068656</v>
      </c>
      <c r="D252" s="160">
        <v>60.127137754315306</v>
      </c>
      <c r="E252" s="160">
        <v>400.56309918633593</v>
      </c>
      <c r="F252" s="375"/>
      <c r="G252" s="160">
        <v>62.618874453309786</v>
      </c>
      <c r="H252" s="161">
        <v>9.3885427894321545</v>
      </c>
      <c r="I252" s="162">
        <f t="shared" si="105"/>
        <v>620.08232073594718</v>
      </c>
      <c r="J252" s="149"/>
      <c r="K252" s="163" t="s">
        <v>25</v>
      </c>
      <c r="L252" s="164">
        <v>83.703484597547217</v>
      </c>
      <c r="M252" s="164">
        <v>3.6811819550068656</v>
      </c>
      <c r="N252" s="164">
        <v>60.127137754315306</v>
      </c>
      <c r="O252" s="164">
        <v>400.56309918633593</v>
      </c>
      <c r="P252" s="164">
        <v>0.71688641984044277</v>
      </c>
      <c r="Q252" s="164">
        <v>62.618874453309786</v>
      </c>
      <c r="R252" s="165">
        <v>9.3885427894321545</v>
      </c>
      <c r="S252" s="166">
        <f t="shared" si="106"/>
        <v>620.7992071557876</v>
      </c>
      <c r="U252" s="211" t="s">
        <v>25</v>
      </c>
      <c r="V252" s="212">
        <v>3.0993645897707127</v>
      </c>
      <c r="W252" s="212">
        <v>31.138671567433139</v>
      </c>
      <c r="X252" s="212">
        <v>62.618874453309786</v>
      </c>
      <c r="Y252" s="212">
        <v>3.6811819550068656</v>
      </c>
      <c r="Z252" s="212">
        <v>59.442039211163546</v>
      </c>
      <c r="AA252" s="212">
        <v>371.52244855296101</v>
      </c>
      <c r="AB252" s="212">
        <v>0.71688641984044277</v>
      </c>
      <c r="AC252" s="213">
        <v>88.579740406302236</v>
      </c>
      <c r="AD252" s="212">
        <v>49.465448440343366</v>
      </c>
      <c r="AE252" s="212">
        <v>27.726477492802339</v>
      </c>
      <c r="AF252" s="212">
        <v>9.3885427894321545</v>
      </c>
      <c r="AG252" s="212">
        <v>0.68509854315175911</v>
      </c>
      <c r="AH252" s="212">
        <v>1.3141731405725894</v>
      </c>
      <c r="AI252" s="214">
        <f t="shared" si="107"/>
        <v>620.79920715578771</v>
      </c>
      <c r="AJ252" s="141" t="str">
        <f t="shared" si="108"/>
        <v/>
      </c>
      <c r="BA252" s="141"/>
      <c r="BR252" s="141"/>
      <c r="CG252" s="141"/>
    </row>
    <row r="253" spans="1:85" ht="15">
      <c r="A253" s="167" t="s">
        <v>24</v>
      </c>
      <c r="B253" s="156">
        <v>33.87499357787943</v>
      </c>
      <c r="C253" s="156">
        <v>0</v>
      </c>
      <c r="D253" s="156">
        <v>0.62248517375401835</v>
      </c>
      <c r="E253" s="156">
        <v>0</v>
      </c>
      <c r="F253" s="375"/>
      <c r="G253" s="156">
        <v>0</v>
      </c>
      <c r="H253" s="168">
        <v>0</v>
      </c>
      <c r="I253" s="154">
        <f t="shared" si="105"/>
        <v>34.497478751633444</v>
      </c>
      <c r="J253" s="149"/>
      <c r="K253" s="169" t="s">
        <v>24</v>
      </c>
      <c r="L253" s="156">
        <v>33.87499357787943</v>
      </c>
      <c r="M253" s="156">
        <v>0</v>
      </c>
      <c r="N253" s="156">
        <v>0.62248517375401835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06"/>
        <v>34.497478751633444</v>
      </c>
      <c r="U253" s="215" t="s">
        <v>24</v>
      </c>
      <c r="V253" s="207">
        <v>33.603251640070816</v>
      </c>
      <c r="W253" s="207">
        <v>0</v>
      </c>
      <c r="X253" s="207">
        <v>0</v>
      </c>
      <c r="Y253" s="207">
        <v>0</v>
      </c>
      <c r="Z253" s="207">
        <v>0.62248517375401835</v>
      </c>
      <c r="AA253" s="207">
        <v>0</v>
      </c>
      <c r="AB253" s="207">
        <v>0</v>
      </c>
      <c r="AC253" s="208">
        <v>0.27174193780861411</v>
      </c>
      <c r="AD253" s="207">
        <v>0.27174193780861411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07"/>
        <v>34.497478751633444</v>
      </c>
      <c r="AJ253" s="141" t="str">
        <f t="shared" si="108"/>
        <v/>
      </c>
      <c r="BA253" s="141"/>
      <c r="BR253" s="141"/>
      <c r="CG253" s="141"/>
    </row>
    <row r="254" spans="1:85" ht="15">
      <c r="A254" s="159" t="s">
        <v>60</v>
      </c>
      <c r="B254" s="160">
        <v>0</v>
      </c>
      <c r="C254" s="160">
        <v>0</v>
      </c>
      <c r="D254" s="160">
        <v>0</v>
      </c>
      <c r="E254" s="160">
        <v>0</v>
      </c>
      <c r="F254" s="375"/>
      <c r="G254" s="160">
        <v>0</v>
      </c>
      <c r="H254" s="161">
        <v>0</v>
      </c>
      <c r="I254" s="162">
        <f t="shared" si="105"/>
        <v>0</v>
      </c>
      <c r="J254" s="149"/>
      <c r="K254" s="163" t="s">
        <v>60</v>
      </c>
      <c r="L254" s="164">
        <v>0</v>
      </c>
      <c r="M254" s="164">
        <v>0</v>
      </c>
      <c r="N254" s="164">
        <v>0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06"/>
        <v>0</v>
      </c>
      <c r="U254" s="211" t="s">
        <v>60</v>
      </c>
      <c r="V254" s="212">
        <v>0</v>
      </c>
      <c r="W254" s="212">
        <v>0</v>
      </c>
      <c r="X254" s="212">
        <v>0</v>
      </c>
      <c r="Y254" s="212">
        <v>0</v>
      </c>
      <c r="Z254" s="212">
        <v>0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07"/>
        <v>0</v>
      </c>
      <c r="AJ254" s="141" t="str">
        <f t="shared" si="108"/>
        <v/>
      </c>
      <c r="BA254" s="141"/>
      <c r="BR254" s="141"/>
      <c r="CG254" s="141"/>
    </row>
    <row r="255" spans="1:85" ht="15">
      <c r="A255" s="167" t="s">
        <v>22</v>
      </c>
      <c r="B255" s="156">
        <v>0.31745988740384468</v>
      </c>
      <c r="C255" s="156">
        <v>0</v>
      </c>
      <c r="D255" s="156">
        <v>11.948892908796717</v>
      </c>
      <c r="E255" s="156">
        <v>0</v>
      </c>
      <c r="F255" s="375"/>
      <c r="G255" s="156">
        <v>0</v>
      </c>
      <c r="H255" s="168">
        <v>0</v>
      </c>
      <c r="I255" s="154">
        <f t="shared" si="105"/>
        <v>12.266352796200561</v>
      </c>
      <c r="J255" s="149"/>
      <c r="K255" s="169" t="s">
        <v>22</v>
      </c>
      <c r="L255" s="156">
        <v>0.31745988740384468</v>
      </c>
      <c r="M255" s="156">
        <v>0</v>
      </c>
      <c r="N255" s="156">
        <v>11.948892908796717</v>
      </c>
      <c r="O255" s="156">
        <v>0</v>
      </c>
      <c r="P255" s="156">
        <v>4.9327980835304084</v>
      </c>
      <c r="Q255" s="156">
        <v>0</v>
      </c>
      <c r="R255" s="157">
        <v>0</v>
      </c>
      <c r="S255" s="158">
        <f t="shared" si="106"/>
        <v>17.199150879730968</v>
      </c>
      <c r="U255" s="215" t="s">
        <v>22</v>
      </c>
      <c r="V255" s="207">
        <v>0.31745988740384468</v>
      </c>
      <c r="W255" s="207">
        <v>0</v>
      </c>
      <c r="X255" s="207">
        <v>0</v>
      </c>
      <c r="Y255" s="207">
        <v>0</v>
      </c>
      <c r="Z255" s="207">
        <v>11.94481191353225</v>
      </c>
      <c r="AA255" s="207">
        <v>0</v>
      </c>
      <c r="AB255" s="207">
        <v>4.9327980835304084</v>
      </c>
      <c r="AC255" s="208">
        <v>4.0809952644661899E-3</v>
      </c>
      <c r="AD255" s="207">
        <v>0</v>
      </c>
      <c r="AE255" s="207">
        <v>0</v>
      </c>
      <c r="AF255" s="207">
        <v>0</v>
      </c>
      <c r="AG255" s="207">
        <v>4.0809952644661899E-3</v>
      </c>
      <c r="AH255" s="207">
        <v>0</v>
      </c>
      <c r="AI255" s="210">
        <f t="shared" si="107"/>
        <v>17.199150879730968</v>
      </c>
      <c r="AJ255" s="141" t="str">
        <f t="shared" si="108"/>
        <v/>
      </c>
      <c r="BA255" s="141"/>
      <c r="BR255" s="141"/>
      <c r="CG255" s="141"/>
    </row>
    <row r="256" spans="1:85" ht="15">
      <c r="A256" s="159" t="s">
        <v>21</v>
      </c>
      <c r="B256" s="160">
        <v>5.0120164286075767E-3</v>
      </c>
      <c r="C256" s="160">
        <v>0</v>
      </c>
      <c r="D256" s="160">
        <v>1.2530041071518942E-3</v>
      </c>
      <c r="E256" s="160">
        <v>0</v>
      </c>
      <c r="F256" s="375"/>
      <c r="G256" s="160">
        <v>0</v>
      </c>
      <c r="H256" s="161">
        <v>0</v>
      </c>
      <c r="I256" s="162">
        <f t="shared" si="105"/>
        <v>6.2650205357594711E-3</v>
      </c>
      <c r="J256" s="149"/>
      <c r="K256" s="163" t="s">
        <v>21</v>
      </c>
      <c r="L256" s="164">
        <v>5.0120164286075767E-3</v>
      </c>
      <c r="M256" s="164">
        <v>0</v>
      </c>
      <c r="N256" s="164">
        <v>1.2530041071518942E-3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06"/>
        <v>6.2650205357594711E-3</v>
      </c>
      <c r="U256" s="211" t="s">
        <v>61</v>
      </c>
      <c r="V256" s="212">
        <v>5.0120164286075767E-3</v>
      </c>
      <c r="W256" s="212">
        <v>0</v>
      </c>
      <c r="X256" s="212">
        <v>0</v>
      </c>
      <c r="Y256" s="212">
        <v>0</v>
      </c>
      <c r="Z256" s="212">
        <v>1.2530041071518942E-3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07"/>
        <v>6.2650205357594711E-3</v>
      </c>
      <c r="AJ256" s="141" t="str">
        <f t="shared" si="108"/>
        <v/>
      </c>
      <c r="BA256" s="141"/>
      <c r="BR256" s="141"/>
      <c r="CG256" s="141"/>
    </row>
    <row r="257" spans="1:85" ht="15">
      <c r="A257" s="170" t="s">
        <v>64</v>
      </c>
      <c r="B257" s="156">
        <v>0.96733326278421539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05"/>
        <v>0.96733326278421539</v>
      </c>
      <c r="J257" s="149"/>
      <c r="K257" s="171" t="s">
        <v>64</v>
      </c>
      <c r="L257" s="156">
        <v>0.96733326278421539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06"/>
        <v>0.96733326278421539</v>
      </c>
      <c r="U257" s="216" t="s">
        <v>62</v>
      </c>
      <c r="V257" s="207">
        <v>0.96733326278421539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07"/>
        <v>0.96733326278421539</v>
      </c>
      <c r="AJ257" s="141" t="str">
        <f t="shared" si="108"/>
        <v/>
      </c>
      <c r="BA257" s="141"/>
      <c r="BR257" s="141"/>
      <c r="CG257" s="141"/>
    </row>
    <row r="258" spans="1:85">
      <c r="A258" s="172" t="s">
        <v>23</v>
      </c>
      <c r="B258" s="173">
        <v>0.96733326278421539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05"/>
        <v>0.96733326278421539</v>
      </c>
      <c r="J258" s="149"/>
      <c r="K258" s="176" t="s">
        <v>23</v>
      </c>
      <c r="L258" s="177">
        <v>0.96733326278421539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06"/>
        <v>0.96733326278421539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19">
        <f t="shared" si="107"/>
        <v>0</v>
      </c>
      <c r="AJ258" s="141">
        <f t="shared" si="108"/>
        <v>0.96733326278421539</v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05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06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07"/>
        <v>0</v>
      </c>
      <c r="AJ259" s="141" t="str">
        <f t="shared" si="108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05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06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07"/>
        <v>0</v>
      </c>
      <c r="AJ260" s="141" t="str">
        <f t="shared" si="108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05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06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07"/>
        <v>0</v>
      </c>
      <c r="AJ261" s="141" t="str">
        <f t="shared" si="108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301.44413213209572</v>
      </c>
      <c r="C262" s="195">
        <f t="shared" ref="C262:I262" si="109">SUM(C241:C257)</f>
        <v>8.1832402334323113</v>
      </c>
      <c r="D262" s="195">
        <f t="shared" si="109"/>
        <v>171.46564459703487</v>
      </c>
      <c r="E262" s="195">
        <f t="shared" si="109"/>
        <v>401.63580492817925</v>
      </c>
      <c r="F262" s="195">
        <f t="shared" si="109"/>
        <v>0</v>
      </c>
      <c r="G262" s="195">
        <f t="shared" si="109"/>
        <v>62.618874453309786</v>
      </c>
      <c r="H262" s="197">
        <f t="shared" si="109"/>
        <v>9.3885427894321545</v>
      </c>
      <c r="I262" s="154">
        <f t="shared" si="109"/>
        <v>954.73623913348399</v>
      </c>
      <c r="J262" s="149"/>
      <c r="K262" s="196" t="s">
        <v>26</v>
      </c>
      <c r="L262" s="195">
        <f>SUM(L241:L257)</f>
        <v>301.44413213209572</v>
      </c>
      <c r="M262" s="195">
        <f t="shared" ref="M262:S262" si="110">SUM(M241:M257)</f>
        <v>8.1832402334323113</v>
      </c>
      <c r="N262" s="195">
        <f t="shared" si="110"/>
        <v>171.46564459703487</v>
      </c>
      <c r="O262" s="195">
        <f t="shared" si="110"/>
        <v>401.63580492817925</v>
      </c>
      <c r="P262" s="195">
        <f t="shared" si="110"/>
        <v>90.075447716404426</v>
      </c>
      <c r="Q262" s="195">
        <f t="shared" si="110"/>
        <v>62.618874453309786</v>
      </c>
      <c r="R262" s="197">
        <f t="shared" si="110"/>
        <v>9.3885427894321545</v>
      </c>
      <c r="S262" s="198">
        <f t="shared" si="110"/>
        <v>1044.8116868498882</v>
      </c>
      <c r="T262" s="141" t="str">
        <f>IF(ABS(S262-AI262)&gt;0.01,S262-AI262,"")</f>
        <v/>
      </c>
      <c r="U262" s="224" t="s">
        <v>63</v>
      </c>
      <c r="V262" s="225">
        <f>SUM(V241:V257)</f>
        <v>216.62000385275059</v>
      </c>
      <c r="W262" s="225">
        <f t="shared" ref="W262:AH262" si="111">SUM(W241:W257)</f>
        <v>31.138671567433139</v>
      </c>
      <c r="X262" s="225">
        <f t="shared" si="111"/>
        <v>62.618874453309786</v>
      </c>
      <c r="Y262" s="225">
        <f t="shared" si="111"/>
        <v>8.1832402334323113</v>
      </c>
      <c r="Z262" s="225">
        <f t="shared" si="111"/>
        <v>170.64447724966598</v>
      </c>
      <c r="AA262" s="225">
        <f t="shared" si="111"/>
        <v>372.58791253074645</v>
      </c>
      <c r="AB262" s="225">
        <f t="shared" si="111"/>
        <v>90.075447716404426</v>
      </c>
      <c r="AC262" s="225">
        <f t="shared" si="111"/>
        <v>92.94305924614585</v>
      </c>
      <c r="AD262" s="226">
        <f t="shared" si="111"/>
        <v>53.685456711911982</v>
      </c>
      <c r="AE262" s="226">
        <f t="shared" si="111"/>
        <v>27.726477492802339</v>
      </c>
      <c r="AF262" s="226">
        <f t="shared" si="111"/>
        <v>9.3885427894321545</v>
      </c>
      <c r="AG262" s="226">
        <f t="shared" si="111"/>
        <v>0.8211673473688893</v>
      </c>
      <c r="AH262" s="226">
        <f t="shared" si="111"/>
        <v>1.3214149046304726</v>
      </c>
      <c r="AI262" s="227">
        <f>SUM(V262:AC262)</f>
        <v>1044.8116868498885</v>
      </c>
      <c r="AJ262" s="141" t="str">
        <f t="shared" si="108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0.31573550869472139</v>
      </c>
      <c r="C263" s="78">
        <f t="shared" ref="C263:H263" si="112">IF($I262=0,"-",C262/$I262)</f>
        <v>8.5712052166987997E-3</v>
      </c>
      <c r="D263" s="78">
        <f t="shared" si="112"/>
        <v>0.17959477976101193</v>
      </c>
      <c r="E263" s="78">
        <f t="shared" si="112"/>
        <v>0.42067723887039504</v>
      </c>
      <c r="F263" s="78">
        <f t="shared" si="112"/>
        <v>0</v>
      </c>
      <c r="G263" s="78">
        <f t="shared" si="112"/>
        <v>6.5587616649120287E-2</v>
      </c>
      <c r="H263" s="79">
        <f t="shared" si="112"/>
        <v>9.8336508080526727E-3</v>
      </c>
      <c r="I263" s="80">
        <f>SUM(B263:H263)</f>
        <v>1.0000000000000002</v>
      </c>
      <c r="J263" s="141"/>
      <c r="K263" s="55" t="s">
        <v>91</v>
      </c>
      <c r="L263" s="96">
        <f t="shared" ref="L263:R263" si="113">IF($S262=0,"-",L262/$S262)</f>
        <v>0.2885152759354665</v>
      </c>
      <c r="M263" s="96">
        <f t="shared" si="113"/>
        <v>7.832263302973588E-3</v>
      </c>
      <c r="N263" s="96">
        <f t="shared" si="113"/>
        <v>0.16411153010166313</v>
      </c>
      <c r="O263" s="96">
        <f t="shared" si="113"/>
        <v>0.38440975534941896</v>
      </c>
      <c r="P263" s="96">
        <f t="shared" si="113"/>
        <v>8.6212136454926425E-2</v>
      </c>
      <c r="Q263" s="96">
        <f t="shared" si="113"/>
        <v>5.993316809281294E-2</v>
      </c>
      <c r="R263" s="97">
        <f t="shared" si="113"/>
        <v>8.9858707627387402E-3</v>
      </c>
      <c r="S263" s="98">
        <f>SUM(L263:R263)</f>
        <v>1.0000000000000002</v>
      </c>
      <c r="U263" s="127" t="s">
        <v>91</v>
      </c>
      <c r="V263" s="128">
        <f>+V262/$AI262</f>
        <v>0.20732923126641203</v>
      </c>
      <c r="W263" s="128">
        <f t="shared" ref="W263:AH263" si="114">+W262/$AI262</f>
        <v>2.9803142479499212E-2</v>
      </c>
      <c r="X263" s="128">
        <f t="shared" si="114"/>
        <v>5.9933168092812926E-2</v>
      </c>
      <c r="Y263" s="128">
        <f t="shared" si="114"/>
        <v>7.8322633029735862E-3</v>
      </c>
      <c r="Z263" s="128">
        <f t="shared" si="114"/>
        <v>0.16332558239672815</v>
      </c>
      <c r="AA263" s="128">
        <f t="shared" si="114"/>
        <v>0.35660771909443367</v>
      </c>
      <c r="AB263" s="128">
        <f t="shared" si="114"/>
        <v>8.6212136454926411E-2</v>
      </c>
      <c r="AC263" s="128">
        <f t="shared" si="114"/>
        <v>8.8956756912214066E-2</v>
      </c>
      <c r="AD263" s="128">
        <f t="shared" si="114"/>
        <v>5.1382902189555185E-2</v>
      </c>
      <c r="AE263" s="128">
        <f t="shared" si="114"/>
        <v>2.6537296473393958E-2</v>
      </c>
      <c r="AF263" s="128">
        <f t="shared" si="114"/>
        <v>8.9858707627387385E-3</v>
      </c>
      <c r="AG263" s="128">
        <f t="shared" si="114"/>
        <v>7.8594770493495552E-4</v>
      </c>
      <c r="AH263" s="128">
        <f t="shared" si="114"/>
        <v>1.264739781591211E-3</v>
      </c>
      <c r="AI263" s="129">
        <f>SUM(V263:AC263)</f>
        <v>1.0000000000000002</v>
      </c>
      <c r="AJ263" s="26" t="str">
        <f t="shared" si="108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0</v>
      </c>
      <c r="C267" s="152">
        <v>0</v>
      </c>
      <c r="D267" s="152">
        <v>0</v>
      </c>
      <c r="E267" s="152">
        <v>0</v>
      </c>
      <c r="F267" s="374"/>
      <c r="G267" s="152">
        <v>0</v>
      </c>
      <c r="H267" s="153">
        <v>0</v>
      </c>
      <c r="I267" s="154">
        <f>SUM(B267:H267)</f>
        <v>0</v>
      </c>
      <c r="J267" s="149"/>
      <c r="K267" s="203" t="s">
        <v>7</v>
      </c>
      <c r="L267" s="152">
        <v>0</v>
      </c>
      <c r="M267" s="152">
        <v>0</v>
      </c>
      <c r="N267" s="152">
        <v>0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0</v>
      </c>
      <c r="U267" s="206" t="s">
        <v>7</v>
      </c>
      <c r="V267" s="207">
        <v>0</v>
      </c>
      <c r="W267" s="207">
        <v>0</v>
      </c>
      <c r="X267" s="207">
        <v>0</v>
      </c>
      <c r="Y267" s="207">
        <v>0</v>
      </c>
      <c r="Z267" s="207">
        <v>0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0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15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16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17">SUM(V268:AC268)</f>
        <v>0</v>
      </c>
      <c r="AJ268" s="141" t="str">
        <f t="shared" ref="AJ268:AJ289" si="118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15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16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17"/>
        <v>0</v>
      </c>
      <c r="AJ269" s="141" t="str">
        <f t="shared" si="118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15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16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17"/>
        <v>0</v>
      </c>
      <c r="AJ270" s="141" t="str">
        <f t="shared" si="118"/>
        <v/>
      </c>
      <c r="BA270" s="141"/>
      <c r="BR270" s="141"/>
      <c r="CG270" s="141"/>
    </row>
    <row r="271" spans="1:85" ht="15">
      <c r="A271" s="167" t="s">
        <v>16</v>
      </c>
      <c r="B271" s="156">
        <v>1.2015625382782198</v>
      </c>
      <c r="C271" s="156">
        <v>6.5097675485799451</v>
      </c>
      <c r="D271" s="156">
        <v>2.338138893377872</v>
      </c>
      <c r="E271" s="156">
        <v>0</v>
      </c>
      <c r="F271" s="375"/>
      <c r="G271" s="156">
        <v>0</v>
      </c>
      <c r="H271" s="168">
        <v>0</v>
      </c>
      <c r="I271" s="154">
        <f t="shared" si="115"/>
        <v>10.049468980236037</v>
      </c>
      <c r="J271" s="149"/>
      <c r="K271" s="169" t="s">
        <v>16</v>
      </c>
      <c r="L271" s="156">
        <v>1.2015625382782198</v>
      </c>
      <c r="M271" s="156">
        <v>6.5097675485799451</v>
      </c>
      <c r="N271" s="156">
        <v>2.338138893377872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16"/>
        <v>10.049468980236037</v>
      </c>
      <c r="U271" s="215" t="s">
        <v>16</v>
      </c>
      <c r="V271" s="207">
        <v>1.2015625382782198</v>
      </c>
      <c r="W271" s="207">
        <v>0</v>
      </c>
      <c r="X271" s="207">
        <v>0</v>
      </c>
      <c r="Y271" s="207">
        <v>6.5097675485799451</v>
      </c>
      <c r="Z271" s="207">
        <v>2.338138893377872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17"/>
        <v>10.049468980236037</v>
      </c>
      <c r="AJ271" s="141" t="str">
        <f t="shared" si="118"/>
        <v/>
      </c>
      <c r="BA271" s="141"/>
      <c r="BR271" s="141"/>
      <c r="CG271" s="141"/>
    </row>
    <row r="272" spans="1:85" ht="15">
      <c r="A272" s="159" t="s">
        <v>15</v>
      </c>
      <c r="B272" s="160">
        <v>0.98384210594703658</v>
      </c>
      <c r="C272" s="160">
        <v>0.15556735563176988</v>
      </c>
      <c r="D272" s="160">
        <v>2.7508861666593449</v>
      </c>
      <c r="E272" s="160">
        <v>0.14076948521801616</v>
      </c>
      <c r="F272" s="375"/>
      <c r="G272" s="160">
        <v>0</v>
      </c>
      <c r="H272" s="161">
        <v>0</v>
      </c>
      <c r="I272" s="162">
        <f t="shared" si="115"/>
        <v>4.0310651134561679</v>
      </c>
      <c r="J272" s="149"/>
      <c r="K272" s="163" t="s">
        <v>15</v>
      </c>
      <c r="L272" s="164">
        <v>0.98384210594703658</v>
      </c>
      <c r="M272" s="164">
        <v>0.15556735563176988</v>
      </c>
      <c r="N272" s="164">
        <v>2.7508861666593449</v>
      </c>
      <c r="O272" s="164">
        <v>0.14076948521801616</v>
      </c>
      <c r="P272" s="164">
        <v>0</v>
      </c>
      <c r="Q272" s="164">
        <v>0</v>
      </c>
      <c r="R272" s="165">
        <v>0</v>
      </c>
      <c r="S272" s="166">
        <f t="shared" si="116"/>
        <v>4.0310651134561679</v>
      </c>
      <c r="U272" s="211" t="s">
        <v>57</v>
      </c>
      <c r="V272" s="212">
        <v>0.98384210594703658</v>
      </c>
      <c r="W272" s="212">
        <v>0</v>
      </c>
      <c r="X272" s="212">
        <v>0</v>
      </c>
      <c r="Y272" s="212">
        <v>0.15556735563176988</v>
      </c>
      <c r="Z272" s="212">
        <v>2.7508861666593449</v>
      </c>
      <c r="AA272" s="212">
        <v>0.14076948521801616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17"/>
        <v>4.0310651134561679</v>
      </c>
      <c r="AJ272" s="141" t="str">
        <f t="shared" si="118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11.112797289992795</v>
      </c>
      <c r="F273" s="375"/>
      <c r="G273" s="156">
        <v>0</v>
      </c>
      <c r="H273" s="168">
        <v>0</v>
      </c>
      <c r="I273" s="154">
        <f t="shared" si="115"/>
        <v>11.112797289992795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11.112797289992795</v>
      </c>
      <c r="P273" s="156">
        <v>151.91252318573424</v>
      </c>
      <c r="Q273" s="156">
        <v>0</v>
      </c>
      <c r="R273" s="157">
        <v>0</v>
      </c>
      <c r="S273" s="158">
        <f t="shared" si="116"/>
        <v>163.02532047572703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11.112797289992795</v>
      </c>
      <c r="AB273" s="207">
        <v>151.91252318573424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17"/>
        <v>163.02532047572703</v>
      </c>
      <c r="AJ273" s="141" t="str">
        <f t="shared" si="118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3.083742174368429E-3</v>
      </c>
      <c r="F274" s="375"/>
      <c r="G274" s="160">
        <v>0</v>
      </c>
      <c r="H274" s="161">
        <v>0</v>
      </c>
      <c r="I274" s="162">
        <f t="shared" si="115"/>
        <v>3.083742174368429E-3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3.083742174368429E-3</v>
      </c>
      <c r="P274" s="164">
        <v>7.5766562402098087E-2</v>
      </c>
      <c r="Q274" s="164">
        <v>0</v>
      </c>
      <c r="R274" s="165">
        <v>0</v>
      </c>
      <c r="S274" s="166">
        <f t="shared" si="116"/>
        <v>7.8850304576466509E-2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3.083742174368429E-3</v>
      </c>
      <c r="AB274" s="212">
        <v>7.5766562402098087E-2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17"/>
        <v>7.8850304576466509E-2</v>
      </c>
      <c r="AJ274" s="141" t="str">
        <f t="shared" si="118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15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16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17"/>
        <v>0</v>
      </c>
      <c r="AJ275" s="141" t="str">
        <f t="shared" si="118"/>
        <v/>
      </c>
      <c r="BA275" s="141"/>
      <c r="BR275" s="141"/>
      <c r="CG275" s="141"/>
    </row>
    <row r="276" spans="1:85" ht="15">
      <c r="A276" s="159" t="s">
        <v>17</v>
      </c>
      <c r="B276" s="160">
        <v>0.58170410425697439</v>
      </c>
      <c r="C276" s="160">
        <v>0</v>
      </c>
      <c r="D276" s="160">
        <v>7.8608662737428965</v>
      </c>
      <c r="E276" s="160">
        <v>0</v>
      </c>
      <c r="F276" s="375"/>
      <c r="G276" s="160">
        <v>0</v>
      </c>
      <c r="H276" s="161">
        <v>0</v>
      </c>
      <c r="I276" s="162">
        <f t="shared" si="115"/>
        <v>8.4425703779998713</v>
      </c>
      <c r="J276" s="149"/>
      <c r="K276" s="163" t="s">
        <v>17</v>
      </c>
      <c r="L276" s="164">
        <v>0.58170410425697439</v>
      </c>
      <c r="M276" s="164">
        <v>0</v>
      </c>
      <c r="N276" s="164">
        <v>7.8608662737428965</v>
      </c>
      <c r="O276" s="164">
        <v>0</v>
      </c>
      <c r="P276" s="164">
        <v>0</v>
      </c>
      <c r="Q276" s="164">
        <v>0</v>
      </c>
      <c r="R276" s="165">
        <v>0</v>
      </c>
      <c r="S276" s="166">
        <f t="shared" si="116"/>
        <v>8.4425703779998713</v>
      </c>
      <c r="U276" s="211" t="s">
        <v>17</v>
      </c>
      <c r="V276" s="212">
        <v>0.58170410425697439</v>
      </c>
      <c r="W276" s="212">
        <v>0</v>
      </c>
      <c r="X276" s="212">
        <v>0</v>
      </c>
      <c r="Y276" s="212">
        <v>0</v>
      </c>
      <c r="Z276" s="212">
        <v>7.8608662737428965</v>
      </c>
      <c r="AA276" s="212">
        <v>0</v>
      </c>
      <c r="AB276" s="212">
        <v>0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17"/>
        <v>8.4425703779998713</v>
      </c>
      <c r="AJ276" s="141" t="str">
        <f t="shared" si="118"/>
        <v/>
      </c>
      <c r="BA276" s="141"/>
      <c r="BR276" s="141"/>
      <c r="CG276" s="141"/>
    </row>
    <row r="277" spans="1:85" ht="15">
      <c r="A277" s="167" t="s">
        <v>139</v>
      </c>
      <c r="B277" s="156">
        <v>7.9596161225793116</v>
      </c>
      <c r="C277" s="156">
        <v>92.44160870937786</v>
      </c>
      <c r="D277" s="156">
        <v>347.00564497341719</v>
      </c>
      <c r="E277" s="156">
        <v>0</v>
      </c>
      <c r="F277" s="375"/>
      <c r="G277" s="156">
        <v>0</v>
      </c>
      <c r="H277" s="168">
        <v>0</v>
      </c>
      <c r="I277" s="154">
        <f t="shared" si="115"/>
        <v>447.40686980537436</v>
      </c>
      <c r="J277" s="149"/>
      <c r="K277" s="169" t="s">
        <v>139</v>
      </c>
      <c r="L277" s="156">
        <v>7.9596161225793116</v>
      </c>
      <c r="M277" s="156">
        <v>92.44160870937786</v>
      </c>
      <c r="N277" s="156">
        <v>347.00564497341719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16"/>
        <v>447.40686980537436</v>
      </c>
      <c r="U277" s="215" t="s">
        <v>139</v>
      </c>
      <c r="V277" s="207">
        <v>7.8567889716233852</v>
      </c>
      <c r="W277" s="207">
        <v>0</v>
      </c>
      <c r="X277" s="207">
        <v>0</v>
      </c>
      <c r="Y277" s="207">
        <v>92.44160870937786</v>
      </c>
      <c r="Z277" s="207">
        <v>274.83126771745242</v>
      </c>
      <c r="AA277" s="207">
        <v>0</v>
      </c>
      <c r="AB277" s="207">
        <v>0</v>
      </c>
      <c r="AC277" s="208">
        <v>72.277204406920674</v>
      </c>
      <c r="AD277" s="207">
        <v>0.10282715095592644</v>
      </c>
      <c r="AE277" s="207">
        <v>0</v>
      </c>
      <c r="AF277" s="207">
        <v>0</v>
      </c>
      <c r="AG277" s="207">
        <v>72.174377255964757</v>
      </c>
      <c r="AH277" s="207">
        <v>0</v>
      </c>
      <c r="AI277" s="210">
        <f t="shared" si="117"/>
        <v>447.4068698053743</v>
      </c>
      <c r="AJ277" s="141" t="str">
        <f t="shared" si="118"/>
        <v/>
      </c>
      <c r="BA277" s="141"/>
      <c r="BR277" s="141"/>
      <c r="CG277" s="141"/>
    </row>
    <row r="278" spans="1:85" ht="15">
      <c r="A278" s="159" t="s">
        <v>25</v>
      </c>
      <c r="B278" s="160">
        <v>4.3612942277216771</v>
      </c>
      <c r="C278" s="160">
        <v>0</v>
      </c>
      <c r="D278" s="160">
        <v>0.65442866763849805</v>
      </c>
      <c r="E278" s="160">
        <v>379.51585365986665</v>
      </c>
      <c r="F278" s="375"/>
      <c r="G278" s="160">
        <v>3.7897523716227162</v>
      </c>
      <c r="H278" s="161">
        <v>0</v>
      </c>
      <c r="I278" s="162">
        <f t="shared" si="115"/>
        <v>388.32132892684956</v>
      </c>
      <c r="J278" s="149"/>
      <c r="K278" s="163" t="s">
        <v>25</v>
      </c>
      <c r="L278" s="164">
        <v>4.3612942277216771</v>
      </c>
      <c r="M278" s="164">
        <v>0</v>
      </c>
      <c r="N278" s="164">
        <v>0.65442866763849805</v>
      </c>
      <c r="O278" s="164">
        <v>379.51585365986665</v>
      </c>
      <c r="P278" s="164">
        <v>0</v>
      </c>
      <c r="Q278" s="164">
        <v>3.7897523716227162</v>
      </c>
      <c r="R278" s="165">
        <v>0</v>
      </c>
      <c r="S278" s="166">
        <f t="shared" si="116"/>
        <v>388.32132892684956</v>
      </c>
      <c r="U278" s="211" t="s">
        <v>25</v>
      </c>
      <c r="V278" s="212">
        <v>2.2621983906925589</v>
      </c>
      <c r="W278" s="212">
        <v>1.1728489540288056</v>
      </c>
      <c r="X278" s="212">
        <v>3.7897523716227162</v>
      </c>
      <c r="Y278" s="212">
        <v>0</v>
      </c>
      <c r="Z278" s="212">
        <v>0</v>
      </c>
      <c r="AA278" s="212">
        <v>378.86142499222814</v>
      </c>
      <c r="AB278" s="212">
        <v>0</v>
      </c>
      <c r="AC278" s="213">
        <v>2.2351042182773084</v>
      </c>
      <c r="AD278" s="212">
        <v>0.92624688300031255</v>
      </c>
      <c r="AE278" s="212">
        <v>0.65442866763849805</v>
      </c>
      <c r="AF278" s="212">
        <v>0</v>
      </c>
      <c r="AG278" s="212">
        <v>0.65442866763849805</v>
      </c>
      <c r="AH278" s="212">
        <v>0</v>
      </c>
      <c r="AI278" s="214">
        <f t="shared" si="117"/>
        <v>388.3213289268495</v>
      </c>
      <c r="AJ278" s="141" t="str">
        <f t="shared" si="118"/>
        <v/>
      </c>
      <c r="BA278" s="141"/>
      <c r="BR278" s="141"/>
      <c r="CG278" s="141"/>
    </row>
    <row r="279" spans="1:85" ht="15">
      <c r="A279" s="167" t="s">
        <v>24</v>
      </c>
      <c r="B279" s="156">
        <v>0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15"/>
        <v>0</v>
      </c>
      <c r="J279" s="149"/>
      <c r="K279" s="169" t="s">
        <v>24</v>
      </c>
      <c r="L279" s="156">
        <v>0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16"/>
        <v>0</v>
      </c>
      <c r="U279" s="215" t="s">
        <v>24</v>
      </c>
      <c r="V279" s="207">
        <v>0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17"/>
        <v>0</v>
      </c>
      <c r="AJ279" s="141" t="str">
        <f t="shared" si="118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15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16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17"/>
        <v>0</v>
      </c>
      <c r="AJ280" s="141" t="str">
        <f t="shared" si="118"/>
        <v/>
      </c>
      <c r="BA280" s="141"/>
      <c r="BR280" s="141"/>
      <c r="CG280" s="141"/>
    </row>
    <row r="281" spans="1:85" ht="15">
      <c r="A281" s="167" t="s">
        <v>22</v>
      </c>
      <c r="B281" s="156">
        <v>2.844308710471986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15"/>
        <v>2.844308710471986</v>
      </c>
      <c r="J281" s="149"/>
      <c r="K281" s="169" t="s">
        <v>22</v>
      </c>
      <c r="L281" s="156">
        <v>2.844308710471986</v>
      </c>
      <c r="M281" s="156">
        <v>0</v>
      </c>
      <c r="N281" s="156">
        <v>0</v>
      </c>
      <c r="O281" s="156">
        <v>0</v>
      </c>
      <c r="P281" s="156">
        <v>9.1453851397240502</v>
      </c>
      <c r="Q281" s="156">
        <v>0</v>
      </c>
      <c r="R281" s="157">
        <v>0</v>
      </c>
      <c r="S281" s="158">
        <f t="shared" si="116"/>
        <v>11.989693850196037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9.1453851397240502</v>
      </c>
      <c r="AC281" s="208">
        <v>2.844308710471986</v>
      </c>
      <c r="AD281" s="207">
        <v>2.844308710471986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17"/>
        <v>11.989693850196037</v>
      </c>
      <c r="AJ281" s="141" t="str">
        <f t="shared" si="118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15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16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17"/>
        <v>0</v>
      </c>
      <c r="AJ282" s="141" t="str">
        <f t="shared" si="118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15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16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17"/>
        <v>0</v>
      </c>
      <c r="AJ283" s="141" t="str">
        <f t="shared" si="118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15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16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17"/>
        <v>0</v>
      </c>
      <c r="AJ284" s="141" t="str">
        <f t="shared" si="118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15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16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17"/>
        <v>0</v>
      </c>
      <c r="AJ285" s="141" t="str">
        <f t="shared" si="118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15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16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17"/>
        <v>0</v>
      </c>
      <c r="AJ286" s="141" t="str">
        <f t="shared" si="118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15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16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17"/>
        <v>0</v>
      </c>
      <c r="AJ287" s="141" t="str">
        <f t="shared" si="118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17.932327809255206</v>
      </c>
      <c r="C288" s="195">
        <f t="shared" ref="C288:I288" si="119">SUM(C267:C283)</f>
        <v>99.106943613589578</v>
      </c>
      <c r="D288" s="195">
        <f t="shared" si="119"/>
        <v>360.6099649748358</v>
      </c>
      <c r="E288" s="195">
        <f t="shared" si="119"/>
        <v>390.77250417725185</v>
      </c>
      <c r="F288" s="195">
        <f t="shared" si="119"/>
        <v>0</v>
      </c>
      <c r="G288" s="195">
        <f t="shared" si="119"/>
        <v>3.7897523716227162</v>
      </c>
      <c r="H288" s="197">
        <f t="shared" si="119"/>
        <v>0</v>
      </c>
      <c r="I288" s="154">
        <f t="shared" si="119"/>
        <v>872.21149294655515</v>
      </c>
      <c r="J288" s="149"/>
      <c r="K288" s="196" t="s">
        <v>26</v>
      </c>
      <c r="L288" s="195">
        <f>SUM(L267:L283)</f>
        <v>17.932327809255206</v>
      </c>
      <c r="M288" s="195">
        <f t="shared" ref="M288:S288" si="120">SUM(M267:M283)</f>
        <v>99.106943613589578</v>
      </c>
      <c r="N288" s="195">
        <f t="shared" si="120"/>
        <v>360.6099649748358</v>
      </c>
      <c r="O288" s="195">
        <f t="shared" si="120"/>
        <v>390.77250417725185</v>
      </c>
      <c r="P288" s="195">
        <f t="shared" si="120"/>
        <v>161.13367488786039</v>
      </c>
      <c r="Q288" s="195">
        <f t="shared" si="120"/>
        <v>3.7897523716227162</v>
      </c>
      <c r="R288" s="197">
        <f t="shared" si="120"/>
        <v>0</v>
      </c>
      <c r="S288" s="198">
        <f t="shared" si="120"/>
        <v>1033.3451678344154</v>
      </c>
      <c r="T288" s="141" t="str">
        <f>IF(ABS(S288-AI288)&gt;0.01,S288-AI288,"")</f>
        <v/>
      </c>
      <c r="U288" s="224" t="s">
        <v>63</v>
      </c>
      <c r="V288" s="225">
        <f>SUM(V267:V283)</f>
        <v>12.886096110798174</v>
      </c>
      <c r="W288" s="225">
        <f t="shared" ref="W288:AH288" si="121">SUM(W267:W283)</f>
        <v>1.1728489540288056</v>
      </c>
      <c r="X288" s="225">
        <f t="shared" si="121"/>
        <v>3.7897523716227162</v>
      </c>
      <c r="Y288" s="225">
        <f t="shared" si="121"/>
        <v>99.106943613589578</v>
      </c>
      <c r="Z288" s="225">
        <f t="shared" si="121"/>
        <v>287.78115905123252</v>
      </c>
      <c r="AA288" s="225">
        <f t="shared" si="121"/>
        <v>390.11807550961333</v>
      </c>
      <c r="AB288" s="225">
        <f t="shared" si="121"/>
        <v>161.13367488786039</v>
      </c>
      <c r="AC288" s="225">
        <f t="shared" si="121"/>
        <v>77.356617335669981</v>
      </c>
      <c r="AD288" s="226">
        <f t="shared" si="121"/>
        <v>3.8733827444282252</v>
      </c>
      <c r="AE288" s="226">
        <f t="shared" si="121"/>
        <v>0.65442866763849805</v>
      </c>
      <c r="AF288" s="226">
        <f t="shared" si="121"/>
        <v>0</v>
      </c>
      <c r="AG288" s="226">
        <f t="shared" si="121"/>
        <v>72.828805923603255</v>
      </c>
      <c r="AH288" s="226">
        <f t="shared" si="121"/>
        <v>0</v>
      </c>
      <c r="AI288" s="227">
        <f>SUM(V288:AC288)</f>
        <v>1033.3451678344154</v>
      </c>
      <c r="AJ288" s="141" t="str">
        <f t="shared" si="118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2.0559609629397547E-2</v>
      </c>
      <c r="C289" s="78">
        <f t="shared" ref="C289:H289" si="122">IF($I288=0,"-",C288/$I288)</f>
        <v>0.11362719296300579</v>
      </c>
      <c r="D289" s="78">
        <f t="shared" si="122"/>
        <v>0.41344326220307237</v>
      </c>
      <c r="E289" s="78">
        <f t="shared" si="122"/>
        <v>0.44802494273163224</v>
      </c>
      <c r="F289" s="78">
        <f t="shared" si="122"/>
        <v>0</v>
      </c>
      <c r="G289" s="78">
        <f t="shared" si="122"/>
        <v>4.3449924728920465E-3</v>
      </c>
      <c r="H289" s="79">
        <f t="shared" si="122"/>
        <v>0</v>
      </c>
      <c r="I289" s="80">
        <f>SUM(B289:H289)</f>
        <v>1</v>
      </c>
      <c r="J289" s="141"/>
      <c r="K289" s="55" t="s">
        <v>91</v>
      </c>
      <c r="L289" s="96">
        <f t="shared" ref="L289:R289" si="123">IF($S288=0,"-",L288/$S288)</f>
        <v>1.7353666874773355E-2</v>
      </c>
      <c r="M289" s="96">
        <f t="shared" si="123"/>
        <v>9.5908847013131446E-2</v>
      </c>
      <c r="N289" s="96">
        <f t="shared" si="123"/>
        <v>0.3489733887569893</v>
      </c>
      <c r="O289" s="96">
        <f t="shared" si="123"/>
        <v>0.37816260852721162</v>
      </c>
      <c r="P289" s="96">
        <f t="shared" si="123"/>
        <v>0.15593402853525576</v>
      </c>
      <c r="Q289" s="96">
        <f t="shared" si="123"/>
        <v>3.6674602926386269E-3</v>
      </c>
      <c r="R289" s="97">
        <f t="shared" si="123"/>
        <v>0</v>
      </c>
      <c r="S289" s="98">
        <f>SUM(L289:R289)</f>
        <v>1</v>
      </c>
      <c r="U289" s="127" t="s">
        <v>91</v>
      </c>
      <c r="V289" s="128">
        <f>+V288/$AI288</f>
        <v>1.2470272772266023E-2</v>
      </c>
      <c r="W289" s="128">
        <f t="shared" ref="W289:AH289" si="124">+W288/$AI288</f>
        <v>1.1350021179145288E-3</v>
      </c>
      <c r="X289" s="128">
        <f t="shared" si="124"/>
        <v>3.6674602926386269E-3</v>
      </c>
      <c r="Y289" s="128">
        <f t="shared" si="124"/>
        <v>9.5908847013131446E-2</v>
      </c>
      <c r="Z289" s="128">
        <f t="shared" si="124"/>
        <v>0.27849470632773787</v>
      </c>
      <c r="AA289" s="128">
        <f t="shared" si="124"/>
        <v>0.37752929771490096</v>
      </c>
      <c r="AB289" s="128">
        <f t="shared" si="124"/>
        <v>0.15593402853525576</v>
      </c>
      <c r="AC289" s="128">
        <f t="shared" si="124"/>
        <v>7.486038522615486E-2</v>
      </c>
      <c r="AD289" s="128">
        <f t="shared" si="124"/>
        <v>3.7483919845928007E-3</v>
      </c>
      <c r="AE289" s="128">
        <f t="shared" si="124"/>
        <v>6.3331081231064951E-4</v>
      </c>
      <c r="AF289" s="128">
        <f t="shared" si="124"/>
        <v>0</v>
      </c>
      <c r="AG289" s="128">
        <f t="shared" si="124"/>
        <v>7.0478682429251399E-2</v>
      </c>
      <c r="AH289" s="128">
        <f t="shared" si="124"/>
        <v>0</v>
      </c>
      <c r="AI289" s="129">
        <f>SUM(V289:AC289)</f>
        <v>1</v>
      </c>
      <c r="AJ289" s="26" t="str">
        <f t="shared" si="118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25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26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27">SUM(V294:AC294)</f>
        <v>0</v>
      </c>
      <c r="AJ294" s="141" t="str">
        <f t="shared" ref="AJ294:AJ315" si="128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25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26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27"/>
        <v>0</v>
      </c>
      <c r="AJ295" s="141" t="str">
        <f t="shared" si="128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25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26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27"/>
        <v>0</v>
      </c>
      <c r="AJ296" s="141" t="str">
        <f t="shared" si="128"/>
        <v/>
      </c>
      <c r="BA296" s="141"/>
      <c r="BR296" s="141"/>
      <c r="CG296" s="141"/>
    </row>
    <row r="297" spans="1:85" ht="15">
      <c r="A297" s="167" t="s">
        <v>16</v>
      </c>
      <c r="B297" s="156">
        <v>8.1760861353899639</v>
      </c>
      <c r="C297" s="156">
        <v>19.716187161329952</v>
      </c>
      <c r="D297" s="156">
        <v>2.6009915575705049</v>
      </c>
      <c r="E297" s="156">
        <v>0</v>
      </c>
      <c r="F297" s="375"/>
      <c r="G297" s="156">
        <v>0</v>
      </c>
      <c r="H297" s="168">
        <v>0</v>
      </c>
      <c r="I297" s="154">
        <f t="shared" si="125"/>
        <v>30.49326485429042</v>
      </c>
      <c r="J297" s="149"/>
      <c r="K297" s="169" t="s">
        <v>16</v>
      </c>
      <c r="L297" s="156">
        <v>8.1760861353899639</v>
      </c>
      <c r="M297" s="156">
        <v>19.716187161329952</v>
      </c>
      <c r="N297" s="156">
        <v>2.6009915575705049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26"/>
        <v>30.49326485429042</v>
      </c>
      <c r="U297" s="215" t="s">
        <v>16</v>
      </c>
      <c r="V297" s="207">
        <v>8.13302639473706</v>
      </c>
      <c r="W297" s="207">
        <v>0</v>
      </c>
      <c r="X297" s="207">
        <v>0</v>
      </c>
      <c r="Y297" s="207">
        <v>19.716187161329952</v>
      </c>
      <c r="Z297" s="207">
        <v>2.2495475997251684</v>
      </c>
      <c r="AA297" s="207">
        <v>0</v>
      </c>
      <c r="AB297" s="207">
        <v>0</v>
      </c>
      <c r="AC297" s="208">
        <v>0.3945036984982398</v>
      </c>
      <c r="AD297" s="209">
        <v>4.3059740652903293E-2</v>
      </c>
      <c r="AE297" s="209">
        <v>0</v>
      </c>
      <c r="AF297" s="209">
        <v>0</v>
      </c>
      <c r="AG297" s="209">
        <v>0.3514439578453365</v>
      </c>
      <c r="AH297" s="209">
        <v>0</v>
      </c>
      <c r="AI297" s="210">
        <f t="shared" si="127"/>
        <v>30.493264854290423</v>
      </c>
      <c r="AJ297" s="141" t="str">
        <f t="shared" si="128"/>
        <v/>
      </c>
      <c r="BA297" s="141"/>
      <c r="BR297" s="141"/>
      <c r="CG297" s="141"/>
    </row>
    <row r="298" spans="1:85" ht="15">
      <c r="A298" s="159" t="s">
        <v>15</v>
      </c>
      <c r="B298" s="160">
        <v>0.34830054951975986</v>
      </c>
      <c r="C298" s="160">
        <v>0.62911774217341954</v>
      </c>
      <c r="D298" s="160">
        <v>0.1815218249290563</v>
      </c>
      <c r="E298" s="160">
        <v>2.7285822674978678E-3</v>
      </c>
      <c r="F298" s="375"/>
      <c r="G298" s="160">
        <v>0</v>
      </c>
      <c r="H298" s="161">
        <v>0</v>
      </c>
      <c r="I298" s="162">
        <f t="shared" si="125"/>
        <v>1.1616686988897336</v>
      </c>
      <c r="J298" s="149"/>
      <c r="K298" s="163" t="s">
        <v>15</v>
      </c>
      <c r="L298" s="164">
        <v>0.34830054951975986</v>
      </c>
      <c r="M298" s="164">
        <v>0.62911774217341954</v>
      </c>
      <c r="N298" s="164">
        <v>0.1815218249290563</v>
      </c>
      <c r="O298" s="164">
        <v>2.7285822674978678E-3</v>
      </c>
      <c r="P298" s="164">
        <v>0</v>
      </c>
      <c r="Q298" s="164">
        <v>0</v>
      </c>
      <c r="R298" s="165">
        <v>0</v>
      </c>
      <c r="S298" s="166">
        <f t="shared" si="126"/>
        <v>1.1616686988897336</v>
      </c>
      <c r="U298" s="211" t="s">
        <v>57</v>
      </c>
      <c r="V298" s="212">
        <v>0.33082398009643604</v>
      </c>
      <c r="W298" s="212">
        <v>0</v>
      </c>
      <c r="X298" s="212">
        <v>0</v>
      </c>
      <c r="Y298" s="212">
        <v>0.62911774217341954</v>
      </c>
      <c r="Z298" s="212">
        <v>0.1691484671378379</v>
      </c>
      <c r="AA298" s="212">
        <v>2.7285822674978678E-3</v>
      </c>
      <c r="AB298" s="212">
        <v>0</v>
      </c>
      <c r="AC298" s="213">
        <v>2.9849927214542247E-2</v>
      </c>
      <c r="AD298" s="212">
        <v>1.7476569423323842E-2</v>
      </c>
      <c r="AE298" s="212">
        <v>0</v>
      </c>
      <c r="AF298" s="212">
        <v>0</v>
      </c>
      <c r="AG298" s="212">
        <v>1.2373357791218401E-2</v>
      </c>
      <c r="AH298" s="212">
        <v>0</v>
      </c>
      <c r="AI298" s="214">
        <f t="shared" si="127"/>
        <v>1.1616686988897336</v>
      </c>
      <c r="AJ298" s="141" t="str">
        <f t="shared" si="128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0.13763802936116537</v>
      </c>
      <c r="F299" s="375"/>
      <c r="G299" s="156">
        <v>0</v>
      </c>
      <c r="H299" s="168">
        <v>0</v>
      </c>
      <c r="I299" s="154">
        <f t="shared" si="125"/>
        <v>0.13763802936116537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0.13763802936116537</v>
      </c>
      <c r="P299" s="156">
        <v>51.331203221966625</v>
      </c>
      <c r="Q299" s="156">
        <v>0</v>
      </c>
      <c r="R299" s="157">
        <v>0</v>
      </c>
      <c r="S299" s="158">
        <f t="shared" si="126"/>
        <v>51.468841251327788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0.13763802936116537</v>
      </c>
      <c r="AB299" s="207">
        <v>51.331203221966625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27"/>
        <v>51.468841251327788</v>
      </c>
      <c r="AJ299" s="141" t="str">
        <f t="shared" si="128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25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0.99529223678135281</v>
      </c>
      <c r="Q300" s="164">
        <v>0</v>
      </c>
      <c r="R300" s="165">
        <v>0</v>
      </c>
      <c r="S300" s="166">
        <f t="shared" si="126"/>
        <v>0.99529223678135281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0.99529223678135281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27"/>
        <v>0.99529223678135281</v>
      </c>
      <c r="AJ300" s="141" t="str">
        <f t="shared" si="128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25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26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27"/>
        <v>0</v>
      </c>
      <c r="AJ301" s="141" t="str">
        <f t="shared" si="128"/>
        <v/>
      </c>
      <c r="BA301" s="141"/>
      <c r="BR301" s="141"/>
      <c r="CG301" s="141"/>
    </row>
    <row r="302" spans="1:85" ht="15">
      <c r="A302" s="159" t="s">
        <v>17</v>
      </c>
      <c r="B302" s="160">
        <v>0.14164606218678349</v>
      </c>
      <c r="C302" s="160">
        <v>2.4672205174875249E-2</v>
      </c>
      <c r="D302" s="160">
        <v>0.61685402395209299</v>
      </c>
      <c r="E302" s="160">
        <v>1.2153795652647905</v>
      </c>
      <c r="F302" s="375"/>
      <c r="G302" s="160">
        <v>0</v>
      </c>
      <c r="H302" s="161">
        <v>0</v>
      </c>
      <c r="I302" s="162">
        <f t="shared" si="125"/>
        <v>1.9985518565785423</v>
      </c>
      <c r="J302" s="149"/>
      <c r="K302" s="163" t="s">
        <v>17</v>
      </c>
      <c r="L302" s="164">
        <v>0.14164606218678349</v>
      </c>
      <c r="M302" s="164">
        <v>2.4672205174875249E-2</v>
      </c>
      <c r="N302" s="164">
        <v>0.61685402395209299</v>
      </c>
      <c r="O302" s="164">
        <v>1.2153795652647905</v>
      </c>
      <c r="P302" s="164">
        <v>3.4059334361717319E-2</v>
      </c>
      <c r="Q302" s="164">
        <v>0</v>
      </c>
      <c r="R302" s="165">
        <v>0</v>
      </c>
      <c r="S302" s="166">
        <f t="shared" si="126"/>
        <v>2.0326111909402598</v>
      </c>
      <c r="U302" s="211" t="s">
        <v>17</v>
      </c>
      <c r="V302" s="212">
        <v>0.11169198505982821</v>
      </c>
      <c r="W302" s="212">
        <v>0</v>
      </c>
      <c r="X302" s="212">
        <v>0</v>
      </c>
      <c r="Y302" s="212">
        <v>2.4672205174875249E-2</v>
      </c>
      <c r="Z302" s="212">
        <v>0.54211516562833861</v>
      </c>
      <c r="AA302" s="212">
        <v>1.2153795652647905</v>
      </c>
      <c r="AB302" s="212">
        <v>3.4059334361717319E-2</v>
      </c>
      <c r="AC302" s="213">
        <v>0.10469293545070968</v>
      </c>
      <c r="AD302" s="212">
        <v>2.9954077126955303E-2</v>
      </c>
      <c r="AE302" s="212">
        <v>0</v>
      </c>
      <c r="AF302" s="212">
        <v>0</v>
      </c>
      <c r="AG302" s="212">
        <v>7.4738858323754362E-2</v>
      </c>
      <c r="AH302" s="212">
        <v>0</v>
      </c>
      <c r="AI302" s="214">
        <f t="shared" si="127"/>
        <v>2.0326111909402593</v>
      </c>
      <c r="AJ302" s="141" t="str">
        <f t="shared" si="128"/>
        <v/>
      </c>
      <c r="BA302" s="141"/>
      <c r="BR302" s="141"/>
      <c r="CG302" s="141"/>
    </row>
    <row r="303" spans="1:85" ht="15">
      <c r="A303" s="167" t="s">
        <v>139</v>
      </c>
      <c r="B303" s="156">
        <v>33.783980786775231</v>
      </c>
      <c r="C303" s="156">
        <v>369.10204543897152</v>
      </c>
      <c r="D303" s="156">
        <v>76.661073671095423</v>
      </c>
      <c r="E303" s="156">
        <v>0</v>
      </c>
      <c r="F303" s="375"/>
      <c r="G303" s="156">
        <v>0</v>
      </c>
      <c r="H303" s="168">
        <v>0</v>
      </c>
      <c r="I303" s="154">
        <f t="shared" si="125"/>
        <v>479.54709989684216</v>
      </c>
      <c r="J303" s="149"/>
      <c r="K303" s="169" t="s">
        <v>139</v>
      </c>
      <c r="L303" s="156">
        <v>33.783980786775231</v>
      </c>
      <c r="M303" s="156">
        <v>369.10204543897152</v>
      </c>
      <c r="N303" s="156">
        <v>76.661073671095423</v>
      </c>
      <c r="O303" s="156">
        <v>0</v>
      </c>
      <c r="P303" s="156">
        <v>0</v>
      </c>
      <c r="Q303" s="156">
        <v>0</v>
      </c>
      <c r="R303" s="157">
        <v>0</v>
      </c>
      <c r="S303" s="158">
        <f t="shared" si="126"/>
        <v>479.54709989684216</v>
      </c>
      <c r="U303" s="215" t="s">
        <v>139</v>
      </c>
      <c r="V303" s="207">
        <v>30.332379607486398</v>
      </c>
      <c r="W303" s="207">
        <v>0</v>
      </c>
      <c r="X303" s="207">
        <v>0</v>
      </c>
      <c r="Y303" s="207">
        <v>369.10204543897152</v>
      </c>
      <c r="Z303" s="207">
        <v>68.233073296773682</v>
      </c>
      <c r="AA303" s="207">
        <v>0</v>
      </c>
      <c r="AB303" s="207">
        <v>0</v>
      </c>
      <c r="AC303" s="208">
        <v>11.879601553610579</v>
      </c>
      <c r="AD303" s="207">
        <v>3.4516011792888301</v>
      </c>
      <c r="AE303" s="207">
        <v>0</v>
      </c>
      <c r="AF303" s="207">
        <v>0</v>
      </c>
      <c r="AG303" s="207">
        <v>8.428000374321746</v>
      </c>
      <c r="AH303" s="207">
        <v>0</v>
      </c>
      <c r="AI303" s="210">
        <f t="shared" si="127"/>
        <v>479.54709989684221</v>
      </c>
      <c r="AJ303" s="141" t="str">
        <f t="shared" si="128"/>
        <v/>
      </c>
      <c r="BA303" s="141"/>
      <c r="BR303" s="141"/>
      <c r="CG303" s="141"/>
    </row>
    <row r="304" spans="1:85" ht="15">
      <c r="A304" s="159" t="s">
        <v>25</v>
      </c>
      <c r="B304" s="160">
        <v>41.339437981008999</v>
      </c>
      <c r="C304" s="160">
        <v>1.4998516955515453</v>
      </c>
      <c r="D304" s="160">
        <v>5.1984608241686363</v>
      </c>
      <c r="E304" s="160">
        <v>256.3814005516511</v>
      </c>
      <c r="F304" s="375"/>
      <c r="G304" s="160">
        <v>17.25230706808858</v>
      </c>
      <c r="H304" s="161">
        <v>0</v>
      </c>
      <c r="I304" s="162">
        <f t="shared" si="125"/>
        <v>321.67145812046886</v>
      </c>
      <c r="J304" s="149"/>
      <c r="K304" s="163" t="s">
        <v>25</v>
      </c>
      <c r="L304" s="164">
        <v>41.339437981008999</v>
      </c>
      <c r="M304" s="164">
        <v>1.4998516955515453</v>
      </c>
      <c r="N304" s="164">
        <v>5.1984608241686363</v>
      </c>
      <c r="O304" s="164">
        <v>256.3814005516511</v>
      </c>
      <c r="P304" s="164">
        <v>0.2706836676357906</v>
      </c>
      <c r="Q304" s="164">
        <v>17.25230706808858</v>
      </c>
      <c r="R304" s="165">
        <v>0</v>
      </c>
      <c r="S304" s="166">
        <f t="shared" si="126"/>
        <v>321.94214178810466</v>
      </c>
      <c r="U304" s="211" t="s">
        <v>25</v>
      </c>
      <c r="V304" s="212">
        <v>0.82912721230252917</v>
      </c>
      <c r="W304" s="212">
        <v>23.477711248770433</v>
      </c>
      <c r="X304" s="212">
        <v>17.25230706808858</v>
      </c>
      <c r="Y304" s="212">
        <v>1.4998516955515453</v>
      </c>
      <c r="Z304" s="212">
        <v>2.2310084042903005</v>
      </c>
      <c r="AA304" s="212">
        <v>226.44709238377229</v>
      </c>
      <c r="AB304" s="212">
        <v>0.2706836676357906</v>
      </c>
      <c r="AC304" s="213">
        <v>49.93436010769318</v>
      </c>
      <c r="AD304" s="212">
        <v>17.032599519936031</v>
      </c>
      <c r="AE304" s="212">
        <v>29.9343081678788</v>
      </c>
      <c r="AF304" s="212">
        <v>0</v>
      </c>
      <c r="AG304" s="212">
        <v>2.9674524198783359</v>
      </c>
      <c r="AH304" s="212">
        <v>0</v>
      </c>
      <c r="AI304" s="214">
        <f t="shared" si="127"/>
        <v>321.94214178810466</v>
      </c>
      <c r="AJ304" s="141" t="str">
        <f t="shared" si="128"/>
        <v/>
      </c>
      <c r="BA304" s="141"/>
      <c r="BR304" s="141"/>
      <c r="CG304" s="141"/>
    </row>
    <row r="305" spans="1:85" ht="15">
      <c r="A305" s="167" t="s">
        <v>24</v>
      </c>
      <c r="B305" s="156">
        <v>10.721829871095352</v>
      </c>
      <c r="C305" s="156">
        <v>0</v>
      </c>
      <c r="D305" s="156">
        <v>68.350392409893928</v>
      </c>
      <c r="E305" s="156">
        <v>0</v>
      </c>
      <c r="F305" s="375"/>
      <c r="G305" s="156">
        <v>0</v>
      </c>
      <c r="H305" s="168">
        <v>0</v>
      </c>
      <c r="I305" s="154">
        <f t="shared" si="125"/>
        <v>79.07222228098928</v>
      </c>
      <c r="J305" s="149"/>
      <c r="K305" s="169" t="s">
        <v>24</v>
      </c>
      <c r="L305" s="156">
        <v>10.721829871095352</v>
      </c>
      <c r="M305" s="156">
        <v>0</v>
      </c>
      <c r="N305" s="156">
        <v>68.350392409893928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26"/>
        <v>79.07222228098928</v>
      </c>
      <c r="U305" s="215" t="s">
        <v>24</v>
      </c>
      <c r="V305" s="207">
        <v>8.4549963781395618</v>
      </c>
      <c r="W305" s="207">
        <v>0</v>
      </c>
      <c r="X305" s="207">
        <v>0</v>
      </c>
      <c r="Y305" s="207">
        <v>0</v>
      </c>
      <c r="Z305" s="207">
        <v>2.9085273365912303</v>
      </c>
      <c r="AA305" s="207">
        <v>0</v>
      </c>
      <c r="AB305" s="207">
        <v>0</v>
      </c>
      <c r="AC305" s="208">
        <v>67.708698566258477</v>
      </c>
      <c r="AD305" s="207">
        <v>2.2668334929557901</v>
      </c>
      <c r="AE305" s="207">
        <v>0</v>
      </c>
      <c r="AF305" s="207">
        <v>0</v>
      </c>
      <c r="AG305" s="207">
        <v>65.441865073302694</v>
      </c>
      <c r="AH305" s="207">
        <v>0</v>
      </c>
      <c r="AI305" s="210">
        <f t="shared" si="127"/>
        <v>79.072222280989266</v>
      </c>
      <c r="AJ305" s="141" t="str">
        <f t="shared" si="128"/>
        <v/>
      </c>
      <c r="BA305" s="141"/>
      <c r="BR305" s="141"/>
      <c r="CG305" s="141"/>
    </row>
    <row r="306" spans="1:85" ht="15">
      <c r="A306" s="159" t="s">
        <v>60</v>
      </c>
      <c r="B306" s="160">
        <v>0</v>
      </c>
      <c r="C306" s="160">
        <v>0</v>
      </c>
      <c r="D306" s="160">
        <v>0</v>
      </c>
      <c r="E306" s="160">
        <v>0</v>
      </c>
      <c r="F306" s="375"/>
      <c r="G306" s="160">
        <v>0</v>
      </c>
      <c r="H306" s="161">
        <v>0</v>
      </c>
      <c r="I306" s="162">
        <f t="shared" si="125"/>
        <v>0</v>
      </c>
      <c r="J306" s="149"/>
      <c r="K306" s="163" t="s">
        <v>60</v>
      </c>
      <c r="L306" s="164">
        <v>0</v>
      </c>
      <c r="M306" s="164">
        <v>0</v>
      </c>
      <c r="N306" s="164">
        <v>0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26"/>
        <v>0</v>
      </c>
      <c r="U306" s="211" t="s">
        <v>60</v>
      </c>
      <c r="V306" s="212">
        <v>0</v>
      </c>
      <c r="W306" s="212">
        <v>0</v>
      </c>
      <c r="X306" s="212">
        <v>0</v>
      </c>
      <c r="Y306" s="212">
        <v>0</v>
      </c>
      <c r="Z306" s="212">
        <v>0</v>
      </c>
      <c r="AA306" s="212">
        <v>0</v>
      </c>
      <c r="AB306" s="212">
        <v>0</v>
      </c>
      <c r="AC306" s="213">
        <v>0</v>
      </c>
      <c r="AD306" s="212">
        <v>0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27"/>
        <v>0</v>
      </c>
      <c r="AJ306" s="141" t="str">
        <f t="shared" si="128"/>
        <v/>
      </c>
      <c r="BA306" s="141"/>
      <c r="BR306" s="141"/>
      <c r="CG306" s="141"/>
    </row>
    <row r="307" spans="1:85" ht="15">
      <c r="A307" s="167" t="s">
        <v>22</v>
      </c>
      <c r="B307" s="156">
        <v>10.47892672581205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25"/>
        <v>10.47892672581205</v>
      </c>
      <c r="J307" s="149"/>
      <c r="K307" s="169" t="s">
        <v>22</v>
      </c>
      <c r="L307" s="156">
        <v>10.47892672581205</v>
      </c>
      <c r="M307" s="156">
        <v>0</v>
      </c>
      <c r="N307" s="156">
        <v>0</v>
      </c>
      <c r="O307" s="156">
        <v>0</v>
      </c>
      <c r="P307" s="156">
        <v>3.1043674825754546</v>
      </c>
      <c r="Q307" s="156">
        <v>0</v>
      </c>
      <c r="R307" s="157">
        <v>0</v>
      </c>
      <c r="S307" s="158">
        <f t="shared" si="126"/>
        <v>13.583294208387505</v>
      </c>
      <c r="U307" s="215" t="s">
        <v>22</v>
      </c>
      <c r="V307" s="207">
        <v>10.47892672581205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3.1043674825754546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27"/>
        <v>13.583294208387505</v>
      </c>
      <c r="AJ307" s="141" t="str">
        <f t="shared" si="128"/>
        <v/>
      </c>
      <c r="BA307" s="141"/>
      <c r="BR307" s="141"/>
      <c r="CG307" s="141"/>
    </row>
    <row r="308" spans="1:85" ht="15">
      <c r="A308" s="159" t="s">
        <v>21</v>
      </c>
      <c r="B308" s="160">
        <v>1.0215835534642692E-2</v>
      </c>
      <c r="C308" s="160">
        <v>1.5323753301964038E-2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25"/>
        <v>2.553958883660673E-2</v>
      </c>
      <c r="J308" s="149"/>
      <c r="K308" s="163" t="s">
        <v>21</v>
      </c>
      <c r="L308" s="164">
        <v>1.0215835534642692E-2</v>
      </c>
      <c r="M308" s="164">
        <v>1.5323753301964038E-2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26"/>
        <v>2.553958883660673E-2</v>
      </c>
      <c r="U308" s="211" t="s">
        <v>61</v>
      </c>
      <c r="V308" s="212">
        <v>1.0215835534642692E-2</v>
      </c>
      <c r="W308" s="212">
        <v>0</v>
      </c>
      <c r="X308" s="212">
        <v>0</v>
      </c>
      <c r="Y308" s="212">
        <v>1.5323753301964038E-2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27"/>
        <v>2.553958883660673E-2</v>
      </c>
      <c r="AJ308" s="141" t="str">
        <f t="shared" si="128"/>
        <v/>
      </c>
      <c r="BA308" s="141"/>
      <c r="BR308" s="141"/>
      <c r="CG308" s="141"/>
    </row>
    <row r="309" spans="1:85" ht="15">
      <c r="A309" s="170" t="s">
        <v>64</v>
      </c>
      <c r="B309" s="156">
        <v>0.55496870370476925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25"/>
        <v>0.55496870370476925</v>
      </c>
      <c r="J309" s="149"/>
      <c r="K309" s="171" t="s">
        <v>64</v>
      </c>
      <c r="L309" s="156">
        <v>0.55496870370476925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26"/>
        <v>0.55496870370476925</v>
      </c>
      <c r="U309" s="216" t="s">
        <v>62</v>
      </c>
      <c r="V309" s="207">
        <v>0.55496870370476925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27"/>
        <v>0.55496870370476925</v>
      </c>
      <c r="AJ309" s="141" t="str">
        <f t="shared" si="128"/>
        <v/>
      </c>
      <c r="BA309" s="141"/>
      <c r="BR309" s="141"/>
      <c r="CG309" s="141"/>
    </row>
    <row r="310" spans="1:85">
      <c r="A310" s="172" t="s">
        <v>23</v>
      </c>
      <c r="B310" s="173">
        <v>0.55496870370476925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25"/>
        <v>0.55496870370476925</v>
      </c>
      <c r="J310" s="149"/>
      <c r="K310" s="176" t="s">
        <v>23</v>
      </c>
      <c r="L310" s="177">
        <v>0.55496870370476925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26"/>
        <v>0.55496870370476925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27"/>
        <v>0</v>
      </c>
      <c r="AJ310" s="141">
        <f t="shared" si="128"/>
        <v>0.55496870370476925</v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25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26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27"/>
        <v>0</v>
      </c>
      <c r="AJ311" s="141" t="str">
        <f t="shared" si="128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25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26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27"/>
        <v>0</v>
      </c>
      <c r="AJ312" s="141" t="str">
        <f t="shared" si="128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25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26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27"/>
        <v>0</v>
      </c>
      <c r="AJ313" s="141" t="str">
        <f t="shared" si="128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105.55539265102755</v>
      </c>
      <c r="C314" s="195">
        <f t="shared" ref="C314:I314" si="129">SUM(C293:C309)</f>
        <v>390.98719799650331</v>
      </c>
      <c r="D314" s="195">
        <f t="shared" si="129"/>
        <v>153.60929431160963</v>
      </c>
      <c r="E314" s="195">
        <f t="shared" si="129"/>
        <v>257.73714672854453</v>
      </c>
      <c r="F314" s="195">
        <f t="shared" si="129"/>
        <v>0</v>
      </c>
      <c r="G314" s="195">
        <f t="shared" si="129"/>
        <v>17.25230706808858</v>
      </c>
      <c r="H314" s="197">
        <f t="shared" si="129"/>
        <v>0</v>
      </c>
      <c r="I314" s="154">
        <f t="shared" si="129"/>
        <v>925.14133875577352</v>
      </c>
      <c r="J314" s="149"/>
      <c r="K314" s="196" t="s">
        <v>26</v>
      </c>
      <c r="L314" s="195">
        <f>SUM(L293:L309)</f>
        <v>105.55539265102755</v>
      </c>
      <c r="M314" s="195">
        <f t="shared" ref="M314:S314" si="130">SUM(M293:M309)</f>
        <v>390.98719799650331</v>
      </c>
      <c r="N314" s="195">
        <f t="shared" si="130"/>
        <v>153.60929431160963</v>
      </c>
      <c r="O314" s="195">
        <f t="shared" si="130"/>
        <v>257.73714672854453</v>
      </c>
      <c r="P314" s="195">
        <f t="shared" si="130"/>
        <v>55.735605943320941</v>
      </c>
      <c r="Q314" s="195">
        <f t="shared" si="130"/>
        <v>17.25230706808858</v>
      </c>
      <c r="R314" s="197">
        <f t="shared" si="130"/>
        <v>0</v>
      </c>
      <c r="S314" s="198">
        <f t="shared" si="130"/>
        <v>980.87694469909457</v>
      </c>
      <c r="T314" s="141" t="str">
        <f>IF(ABS(S314-AI314)&gt;0.01,S314-AI314,"")</f>
        <v/>
      </c>
      <c r="U314" s="224" t="s">
        <v>63</v>
      </c>
      <c r="V314" s="225">
        <f>SUM(V293:V309)</f>
        <v>59.236156822873276</v>
      </c>
      <c r="W314" s="225">
        <f t="shared" ref="W314:AH314" si="131">SUM(W293:W309)</f>
        <v>23.477711248770433</v>
      </c>
      <c r="X314" s="225">
        <f t="shared" si="131"/>
        <v>17.25230706808858</v>
      </c>
      <c r="Y314" s="225">
        <f t="shared" si="131"/>
        <v>390.98719799650331</v>
      </c>
      <c r="Z314" s="225">
        <f t="shared" si="131"/>
        <v>76.333420270146576</v>
      </c>
      <c r="AA314" s="225">
        <f t="shared" si="131"/>
        <v>227.80283856066575</v>
      </c>
      <c r="AB314" s="225">
        <f t="shared" si="131"/>
        <v>55.735605943320941</v>
      </c>
      <c r="AC314" s="225">
        <f t="shared" si="131"/>
        <v>130.05170678872571</v>
      </c>
      <c r="AD314" s="226">
        <f t="shared" si="131"/>
        <v>22.841524579383833</v>
      </c>
      <c r="AE314" s="226">
        <f t="shared" si="131"/>
        <v>29.9343081678788</v>
      </c>
      <c r="AF314" s="226">
        <f t="shared" si="131"/>
        <v>0</v>
      </c>
      <c r="AG314" s="226">
        <f t="shared" si="131"/>
        <v>77.275874041463084</v>
      </c>
      <c r="AH314" s="226">
        <f t="shared" si="131"/>
        <v>0</v>
      </c>
      <c r="AI314" s="227">
        <f>SUM(V314:AC314)</f>
        <v>980.87694469909468</v>
      </c>
      <c r="AJ314" s="141" t="str">
        <f t="shared" si="128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0.11409650420874008</v>
      </c>
      <c r="C315" s="78">
        <f t="shared" ref="C315:H315" si="132">IF($I314=0,"-",C314/$I314)</f>
        <v>0.42262428627645549</v>
      </c>
      <c r="D315" s="78">
        <f t="shared" si="132"/>
        <v>0.16603873146366957</v>
      </c>
      <c r="E315" s="78">
        <f t="shared" si="132"/>
        <v>0.27859218470896169</v>
      </c>
      <c r="F315" s="78">
        <f t="shared" si="132"/>
        <v>0</v>
      </c>
      <c r="G315" s="78">
        <f t="shared" si="132"/>
        <v>1.8648293342173296E-2</v>
      </c>
      <c r="H315" s="79">
        <f t="shared" si="132"/>
        <v>0</v>
      </c>
      <c r="I315" s="80">
        <f>SUM(B315:H315)</f>
        <v>1</v>
      </c>
      <c r="J315" s="141"/>
      <c r="K315" s="55" t="s">
        <v>91</v>
      </c>
      <c r="L315" s="96">
        <f t="shared" ref="L315:R315" si="133">IF($S314=0,"-",L314/$S314)</f>
        <v>0.10761328749898283</v>
      </c>
      <c r="M315" s="96">
        <f t="shared" si="133"/>
        <v>0.39860983593252586</v>
      </c>
      <c r="N315" s="96">
        <f t="shared" si="133"/>
        <v>0.15660404206842954</v>
      </c>
      <c r="O315" s="96">
        <f t="shared" si="133"/>
        <v>0.26276195818590786</v>
      </c>
      <c r="P315" s="96">
        <f t="shared" si="133"/>
        <v>5.6822220406474187E-2</v>
      </c>
      <c r="Q315" s="96">
        <f t="shared" si="133"/>
        <v>1.7588655907679739E-2</v>
      </c>
      <c r="R315" s="97">
        <f t="shared" si="133"/>
        <v>0</v>
      </c>
      <c r="S315" s="98">
        <f>SUM(L315:R315)</f>
        <v>1</v>
      </c>
      <c r="U315" s="127" t="s">
        <v>91</v>
      </c>
      <c r="V315" s="128">
        <f>+V314/$AI314</f>
        <v>6.0391017591962318E-2</v>
      </c>
      <c r="W315" s="128">
        <f t="shared" ref="W315:AH315" si="134">+W314/$AI314</f>
        <v>2.3935429796418276E-2</v>
      </c>
      <c r="X315" s="128">
        <f t="shared" si="134"/>
        <v>1.7588655907679735E-2</v>
      </c>
      <c r="Y315" s="128">
        <f t="shared" si="134"/>
        <v>0.3986098359325258</v>
      </c>
      <c r="Z315" s="128">
        <f t="shared" si="134"/>
        <v>7.7821607167618267E-2</v>
      </c>
      <c r="AA315" s="128">
        <f t="shared" si="134"/>
        <v>0.23224405445736032</v>
      </c>
      <c r="AB315" s="128">
        <f t="shared" si="134"/>
        <v>5.682222040647418E-2</v>
      </c>
      <c r="AC315" s="128">
        <f t="shared" si="134"/>
        <v>0.13258717873996101</v>
      </c>
      <c r="AD315" s="128">
        <f t="shared" si="134"/>
        <v>2.3286840110602218E-2</v>
      </c>
      <c r="AE315" s="128">
        <f t="shared" si="134"/>
        <v>3.051790372854752E-2</v>
      </c>
      <c r="AF315" s="128">
        <f t="shared" si="134"/>
        <v>0</v>
      </c>
      <c r="AG315" s="128">
        <f t="shared" si="134"/>
        <v>7.8782434900811271E-2</v>
      </c>
      <c r="AH315" s="128">
        <f t="shared" si="134"/>
        <v>0</v>
      </c>
      <c r="AI315" s="129">
        <f>SUM(V315:AC315)</f>
        <v>0.99999999999999978</v>
      </c>
      <c r="AJ315" s="26" t="str">
        <f t="shared" si="128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3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3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37">SUM(V320:AC320)</f>
        <v>0</v>
      </c>
      <c r="AJ320" s="141" t="str">
        <f t="shared" ref="AJ320:AJ341" si="138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3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3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37"/>
        <v>0</v>
      </c>
      <c r="AJ321" s="141" t="str">
        <f t="shared" si="138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3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3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37"/>
        <v>0</v>
      </c>
      <c r="AJ322" s="141" t="str">
        <f t="shared" si="138"/>
        <v/>
      </c>
      <c r="BA322" s="141"/>
      <c r="BR322" s="141"/>
      <c r="CG322" s="141"/>
    </row>
    <row r="323" spans="1:85" ht="15">
      <c r="A323" s="167" t="s">
        <v>16</v>
      </c>
      <c r="B323" s="156">
        <v>2.2452457589654169</v>
      </c>
      <c r="C323" s="156">
        <v>6.0806384913762948</v>
      </c>
      <c r="D323" s="156">
        <v>3.40269406625398</v>
      </c>
      <c r="E323" s="156">
        <v>0</v>
      </c>
      <c r="F323" s="375"/>
      <c r="G323" s="156">
        <v>0</v>
      </c>
      <c r="H323" s="168">
        <v>0</v>
      </c>
      <c r="I323" s="154">
        <f t="shared" si="135"/>
        <v>11.728578316595692</v>
      </c>
      <c r="J323" s="149"/>
      <c r="K323" s="169" t="s">
        <v>16</v>
      </c>
      <c r="L323" s="156">
        <v>2.2452457589654169</v>
      </c>
      <c r="M323" s="156">
        <v>6.0806384913762948</v>
      </c>
      <c r="N323" s="156">
        <v>3.40269406625398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36"/>
        <v>11.728578316595692</v>
      </c>
      <c r="U323" s="215" t="s">
        <v>16</v>
      </c>
      <c r="V323" s="207">
        <v>2.2452457589654169</v>
      </c>
      <c r="W323" s="207">
        <v>0</v>
      </c>
      <c r="X323" s="207">
        <v>0</v>
      </c>
      <c r="Y323" s="207">
        <v>6.0806384913762948</v>
      </c>
      <c r="Z323" s="207">
        <v>3.40269406625398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37"/>
        <v>11.728578316595692</v>
      </c>
      <c r="AJ323" s="141" t="str">
        <f t="shared" si="138"/>
        <v/>
      </c>
      <c r="BA323" s="141"/>
      <c r="BR323" s="141"/>
      <c r="CG323" s="141"/>
    </row>
    <row r="324" spans="1:85" ht="15">
      <c r="A324" s="159" t="s">
        <v>15</v>
      </c>
      <c r="B324" s="160">
        <v>9.1213421315661722E-2</v>
      </c>
      <c r="C324" s="160">
        <v>4.0495059569740489E-6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35"/>
        <v>9.1217470821618699E-2</v>
      </c>
      <c r="J324" s="149"/>
      <c r="K324" s="163" t="s">
        <v>15</v>
      </c>
      <c r="L324" s="164">
        <v>9.1213421315661722E-2</v>
      </c>
      <c r="M324" s="164">
        <v>4.0495059569740489E-6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36"/>
        <v>9.1217470821618699E-2</v>
      </c>
      <c r="U324" s="211" t="s">
        <v>57</v>
      </c>
      <c r="V324" s="212">
        <v>9.1168891004395972E-2</v>
      </c>
      <c r="W324" s="212">
        <v>0</v>
      </c>
      <c r="X324" s="212">
        <v>0</v>
      </c>
      <c r="Y324" s="212">
        <v>4.0495059569740489E-6</v>
      </c>
      <c r="Z324" s="212">
        <v>0</v>
      </c>
      <c r="AA324" s="212">
        <v>0</v>
      </c>
      <c r="AB324" s="212">
        <v>0</v>
      </c>
      <c r="AC324" s="213">
        <v>4.4530311265745996E-5</v>
      </c>
      <c r="AD324" s="212">
        <v>4.4530311265745996E-5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37"/>
        <v>9.1217470821618699E-2</v>
      </c>
      <c r="AJ324" s="141" t="str">
        <f t="shared" si="138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1.5655556025390049</v>
      </c>
      <c r="F325" s="375"/>
      <c r="G325" s="156">
        <v>0</v>
      </c>
      <c r="H325" s="168">
        <v>0</v>
      </c>
      <c r="I325" s="154">
        <f t="shared" si="135"/>
        <v>1.5655556025390049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1.5655556025390049</v>
      </c>
      <c r="P325" s="156">
        <v>24.387065464459237</v>
      </c>
      <c r="Q325" s="156">
        <v>0</v>
      </c>
      <c r="R325" s="157">
        <v>0</v>
      </c>
      <c r="S325" s="158">
        <f t="shared" si="136"/>
        <v>25.95262106699824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1.5655556025390049</v>
      </c>
      <c r="AB325" s="207">
        <v>24.387065464459237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37"/>
        <v>25.95262106699824</v>
      </c>
      <c r="AJ325" s="141" t="str">
        <f t="shared" si="138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3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0.70536845781001267</v>
      </c>
      <c r="Q326" s="164">
        <v>0</v>
      </c>
      <c r="R326" s="165">
        <v>0</v>
      </c>
      <c r="S326" s="166">
        <f t="shared" si="136"/>
        <v>0.70536845781001267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0.70536845781001267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37"/>
        <v>0.70536845781001267</v>
      </c>
      <c r="AJ326" s="141" t="str">
        <f t="shared" si="138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3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3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37"/>
        <v>0</v>
      </c>
      <c r="AJ327" s="141" t="str">
        <f t="shared" si="138"/>
        <v/>
      </c>
      <c r="BA327" s="141"/>
      <c r="BR327" s="141"/>
      <c r="CG327" s="141"/>
    </row>
    <row r="328" spans="1:85" ht="15">
      <c r="A328" s="159" t="s">
        <v>17</v>
      </c>
      <c r="B328" s="160">
        <v>5.0432114543887536</v>
      </c>
      <c r="C328" s="160">
        <v>0</v>
      </c>
      <c r="D328" s="160">
        <v>6.4226456596373202E-2</v>
      </c>
      <c r="E328" s="160">
        <v>0</v>
      </c>
      <c r="F328" s="375"/>
      <c r="G328" s="160">
        <v>0</v>
      </c>
      <c r="H328" s="161">
        <v>0</v>
      </c>
      <c r="I328" s="162">
        <f t="shared" si="135"/>
        <v>5.1074379109851265</v>
      </c>
      <c r="J328" s="149"/>
      <c r="K328" s="163" t="s">
        <v>17</v>
      </c>
      <c r="L328" s="164">
        <v>5.0432114543887536</v>
      </c>
      <c r="M328" s="164">
        <v>0</v>
      </c>
      <c r="N328" s="164">
        <v>6.4226456596373202E-2</v>
      </c>
      <c r="O328" s="164">
        <v>0</v>
      </c>
      <c r="P328" s="164">
        <v>1.9953365053293145E-2</v>
      </c>
      <c r="Q328" s="164">
        <v>0</v>
      </c>
      <c r="R328" s="165">
        <v>0</v>
      </c>
      <c r="S328" s="166">
        <f t="shared" si="136"/>
        <v>5.1273912760384199</v>
      </c>
      <c r="U328" s="211" t="s">
        <v>17</v>
      </c>
      <c r="V328" s="212">
        <v>0</v>
      </c>
      <c r="W328" s="212">
        <v>5.0432114543887536</v>
      </c>
      <c r="X328" s="212">
        <v>0</v>
      </c>
      <c r="Y328" s="212">
        <v>0</v>
      </c>
      <c r="Z328" s="212">
        <v>0</v>
      </c>
      <c r="AA328" s="212">
        <v>0</v>
      </c>
      <c r="AB328" s="212">
        <v>1.9953365053293145E-2</v>
      </c>
      <c r="AC328" s="213">
        <v>6.4226456596373202E-2</v>
      </c>
      <c r="AD328" s="212">
        <v>0</v>
      </c>
      <c r="AE328" s="212">
        <v>0</v>
      </c>
      <c r="AF328" s="212">
        <v>0</v>
      </c>
      <c r="AG328" s="212">
        <v>6.4226456596373202E-2</v>
      </c>
      <c r="AH328" s="212">
        <v>0</v>
      </c>
      <c r="AI328" s="214">
        <f t="shared" si="137"/>
        <v>5.1273912760384199</v>
      </c>
      <c r="AJ328" s="141" t="str">
        <f t="shared" si="138"/>
        <v/>
      </c>
      <c r="BA328" s="141"/>
      <c r="BR328" s="141"/>
      <c r="CG328" s="141"/>
    </row>
    <row r="329" spans="1:85" ht="15">
      <c r="A329" s="167" t="s">
        <v>139</v>
      </c>
      <c r="B329" s="156">
        <v>12.853125400293445</v>
      </c>
      <c r="C329" s="156">
        <v>139.15519795289038</v>
      </c>
      <c r="D329" s="156">
        <v>28.756157914919847</v>
      </c>
      <c r="E329" s="156">
        <v>0</v>
      </c>
      <c r="F329" s="375"/>
      <c r="G329" s="156">
        <v>0</v>
      </c>
      <c r="H329" s="168">
        <v>0</v>
      </c>
      <c r="I329" s="154">
        <f t="shared" si="135"/>
        <v>180.76448126810365</v>
      </c>
      <c r="J329" s="149"/>
      <c r="K329" s="169" t="s">
        <v>139</v>
      </c>
      <c r="L329" s="156">
        <v>12.853125400293445</v>
      </c>
      <c r="M329" s="156">
        <v>139.15519795289038</v>
      </c>
      <c r="N329" s="156">
        <v>28.756157914919847</v>
      </c>
      <c r="O329" s="156">
        <v>0</v>
      </c>
      <c r="P329" s="156">
        <v>0</v>
      </c>
      <c r="Q329" s="156">
        <v>0</v>
      </c>
      <c r="R329" s="157">
        <v>0</v>
      </c>
      <c r="S329" s="158">
        <f t="shared" si="136"/>
        <v>180.76448126810365</v>
      </c>
      <c r="U329" s="215" t="s">
        <v>139</v>
      </c>
      <c r="V329" s="207">
        <v>12.602259065755854</v>
      </c>
      <c r="W329" s="207">
        <v>0</v>
      </c>
      <c r="X329" s="207">
        <v>0</v>
      </c>
      <c r="Y329" s="207">
        <v>139.15519795289038</v>
      </c>
      <c r="Z329" s="207">
        <v>8.27947223044624</v>
      </c>
      <c r="AA329" s="207">
        <v>0</v>
      </c>
      <c r="AB329" s="207">
        <v>0</v>
      </c>
      <c r="AC329" s="208">
        <v>20.727552019011199</v>
      </c>
      <c r="AD329" s="207">
        <v>0.25086633453759127</v>
      </c>
      <c r="AE329" s="207">
        <v>0</v>
      </c>
      <c r="AF329" s="207">
        <v>0</v>
      </c>
      <c r="AG329" s="207">
        <v>20.476685684473608</v>
      </c>
      <c r="AH329" s="207">
        <v>0</v>
      </c>
      <c r="AI329" s="210">
        <f t="shared" si="137"/>
        <v>180.76448126810365</v>
      </c>
      <c r="AJ329" s="141" t="str">
        <f t="shared" si="138"/>
        <v/>
      </c>
      <c r="BA329" s="141"/>
      <c r="BR329" s="141"/>
      <c r="CG329" s="141"/>
    </row>
    <row r="330" spans="1:85" ht="15">
      <c r="A330" s="159" t="s">
        <v>25</v>
      </c>
      <c r="B330" s="160">
        <v>69.163703519508417</v>
      </c>
      <c r="C330" s="160">
        <v>4.0095585384232484</v>
      </c>
      <c r="D330" s="160">
        <v>8.3943779080797718</v>
      </c>
      <c r="E330" s="160">
        <v>1008.5399136035145</v>
      </c>
      <c r="F330" s="375"/>
      <c r="G330" s="160">
        <v>49.261724650682375</v>
      </c>
      <c r="H330" s="161">
        <v>0</v>
      </c>
      <c r="I330" s="162">
        <f t="shared" si="135"/>
        <v>1139.3692782202083</v>
      </c>
      <c r="J330" s="149"/>
      <c r="K330" s="163" t="s">
        <v>25</v>
      </c>
      <c r="L330" s="164">
        <v>69.163703519508417</v>
      </c>
      <c r="M330" s="164">
        <v>4.0095585384232484</v>
      </c>
      <c r="N330" s="164">
        <v>8.3943779080797718</v>
      </c>
      <c r="O330" s="164">
        <v>1008.5399136035145</v>
      </c>
      <c r="P330" s="164">
        <v>0</v>
      </c>
      <c r="Q330" s="164">
        <v>49.261724650682375</v>
      </c>
      <c r="R330" s="165">
        <v>0</v>
      </c>
      <c r="S330" s="166">
        <f t="shared" si="136"/>
        <v>1139.3692782202083</v>
      </c>
      <c r="U330" s="211" t="s">
        <v>25</v>
      </c>
      <c r="V330" s="212">
        <v>2.0032356189072407</v>
      </c>
      <c r="W330" s="212">
        <v>20.721075458414322</v>
      </c>
      <c r="X330" s="212">
        <v>49.261724650682375</v>
      </c>
      <c r="Y330" s="212">
        <v>4.0095585384232484</v>
      </c>
      <c r="Z330" s="212">
        <v>6.9400705898131895E-2</v>
      </c>
      <c r="AA330" s="212">
        <v>993.97673132144962</v>
      </c>
      <c r="AB330" s="212">
        <v>0</v>
      </c>
      <c r="AC330" s="213">
        <v>69.327551926433372</v>
      </c>
      <c r="AD330" s="212">
        <v>46.439392442186858</v>
      </c>
      <c r="AE330" s="212">
        <v>14.563182282064876</v>
      </c>
      <c r="AF330" s="212">
        <v>0</v>
      </c>
      <c r="AG330" s="212">
        <v>8.3249772021816391</v>
      </c>
      <c r="AH330" s="212">
        <v>0</v>
      </c>
      <c r="AI330" s="214">
        <f t="shared" si="137"/>
        <v>1139.3692782202083</v>
      </c>
      <c r="AJ330" s="141" t="str">
        <f t="shared" si="138"/>
        <v/>
      </c>
      <c r="BA330" s="141"/>
      <c r="BR330" s="141"/>
      <c r="CG330" s="141"/>
    </row>
    <row r="331" spans="1:85" ht="15">
      <c r="A331" s="167" t="s">
        <v>24</v>
      </c>
      <c r="B331" s="156">
        <v>1.2566006945485553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35"/>
        <v>1.2566006945485553</v>
      </c>
      <c r="J331" s="149"/>
      <c r="K331" s="169" t="s">
        <v>24</v>
      </c>
      <c r="L331" s="156">
        <v>1.2566006945485553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36"/>
        <v>1.2566006945485553</v>
      </c>
      <c r="U331" s="215" t="s">
        <v>24</v>
      </c>
      <c r="V331" s="207">
        <v>1.1658046997232421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9.0795994825313114E-2</v>
      </c>
      <c r="AD331" s="207">
        <v>9.0795994825313114E-2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37"/>
        <v>1.2566006945485553</v>
      </c>
      <c r="AJ331" s="141" t="str">
        <f t="shared" si="138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35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36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37"/>
        <v>0</v>
      </c>
      <c r="AJ332" s="141" t="str">
        <f t="shared" si="138"/>
        <v/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3028.5648629850562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35"/>
        <v>3028.5648629850562</v>
      </c>
      <c r="J333" s="149"/>
      <c r="K333" s="169" t="s">
        <v>22</v>
      </c>
      <c r="L333" s="156">
        <v>0</v>
      </c>
      <c r="M333" s="156">
        <v>3028.5648629850562</v>
      </c>
      <c r="N333" s="156">
        <v>0</v>
      </c>
      <c r="O333" s="156">
        <v>0</v>
      </c>
      <c r="P333" s="156">
        <v>1.4689957169556866</v>
      </c>
      <c r="Q333" s="156">
        <v>0</v>
      </c>
      <c r="R333" s="157">
        <v>0</v>
      </c>
      <c r="S333" s="158">
        <f t="shared" si="136"/>
        <v>3030.0338587020119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3028.5648629850562</v>
      </c>
      <c r="Z333" s="207">
        <v>0</v>
      </c>
      <c r="AA333" s="207">
        <v>0</v>
      </c>
      <c r="AB333" s="207">
        <v>1.4689957169556866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37"/>
        <v>3030.0338587020119</v>
      </c>
      <c r="AJ333" s="141" t="str">
        <f t="shared" si="138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3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3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37"/>
        <v>0</v>
      </c>
      <c r="AJ334" s="141" t="str">
        <f t="shared" si="138"/>
        <v/>
      </c>
      <c r="BA334" s="141"/>
      <c r="BR334" s="141"/>
      <c r="CG334" s="141"/>
    </row>
    <row r="335" spans="1:85" ht="15">
      <c r="A335" s="170" t="s">
        <v>64</v>
      </c>
      <c r="B335" s="156">
        <v>8.1923415430987537E-2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35"/>
        <v>8.1923415430987537E-2</v>
      </c>
      <c r="J335" s="149"/>
      <c r="K335" s="171" t="s">
        <v>64</v>
      </c>
      <c r="L335" s="156">
        <v>8.1923415430987537E-2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36"/>
        <v>8.1923415430987537E-2</v>
      </c>
      <c r="U335" s="216" t="s">
        <v>62</v>
      </c>
      <c r="V335" s="207">
        <v>8.1923415430987537E-2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37"/>
        <v>8.1923415430987537E-2</v>
      </c>
      <c r="AJ335" s="141" t="str">
        <f t="shared" si="138"/>
        <v/>
      </c>
      <c r="BA335" s="141"/>
      <c r="BR335" s="141"/>
      <c r="CG335" s="141"/>
    </row>
    <row r="336" spans="1:85">
      <c r="A336" s="172" t="s">
        <v>23</v>
      </c>
      <c r="B336" s="173">
        <v>8.1923415430987537E-2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35"/>
        <v>8.1923415430987537E-2</v>
      </c>
      <c r="J336" s="149"/>
      <c r="K336" s="176" t="s">
        <v>23</v>
      </c>
      <c r="L336" s="177">
        <v>8.1923415430987537E-2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36"/>
        <v>8.1923415430987537E-2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37"/>
        <v>0</v>
      </c>
      <c r="AJ336" s="141">
        <f t="shared" si="138"/>
        <v>8.1923415430987537E-2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3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3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37"/>
        <v>0</v>
      </c>
      <c r="AJ337" s="141" t="str">
        <f t="shared" si="138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3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3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37"/>
        <v>0</v>
      </c>
      <c r="AJ338" s="141" t="str">
        <f t="shared" si="138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3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3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37"/>
        <v>0</v>
      </c>
      <c r="AJ339" s="141" t="str">
        <f t="shared" si="138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90.735023664451234</v>
      </c>
      <c r="C340" s="195">
        <f t="shared" ref="C340:I340" si="139">SUM(C319:C335)</f>
        <v>3177.8102620172522</v>
      </c>
      <c r="D340" s="195">
        <f t="shared" si="139"/>
        <v>40.617456345849973</v>
      </c>
      <c r="E340" s="195">
        <f t="shared" si="139"/>
        <v>1010.1054692060535</v>
      </c>
      <c r="F340" s="195">
        <f t="shared" si="139"/>
        <v>0</v>
      </c>
      <c r="G340" s="195">
        <f t="shared" si="139"/>
        <v>49.261724650682375</v>
      </c>
      <c r="H340" s="197">
        <f t="shared" si="139"/>
        <v>0</v>
      </c>
      <c r="I340" s="154">
        <f t="shared" si="139"/>
        <v>4368.5299358842885</v>
      </c>
      <c r="J340" s="149"/>
      <c r="K340" s="196" t="s">
        <v>26</v>
      </c>
      <c r="L340" s="195">
        <f>SUM(L319:L335)</f>
        <v>90.735023664451234</v>
      </c>
      <c r="M340" s="195">
        <f t="shared" ref="M340:S340" si="140">SUM(M319:M335)</f>
        <v>3177.8102620172522</v>
      </c>
      <c r="N340" s="195">
        <f t="shared" si="140"/>
        <v>40.617456345849973</v>
      </c>
      <c r="O340" s="195">
        <f t="shared" si="140"/>
        <v>1010.1054692060535</v>
      </c>
      <c r="P340" s="195">
        <f t="shared" si="140"/>
        <v>26.58138300427823</v>
      </c>
      <c r="Q340" s="195">
        <f t="shared" si="140"/>
        <v>49.261724650682375</v>
      </c>
      <c r="R340" s="197">
        <f t="shared" si="140"/>
        <v>0</v>
      </c>
      <c r="S340" s="198">
        <f t="shared" si="140"/>
        <v>4395.1113188885674</v>
      </c>
      <c r="T340" s="141" t="str">
        <f>IF(ABS(S340-AI340)&gt;0.01,S340-AI340,"")</f>
        <v/>
      </c>
      <c r="U340" s="224" t="s">
        <v>63</v>
      </c>
      <c r="V340" s="225">
        <f>SUM(V319:V335)</f>
        <v>18.189637449787138</v>
      </c>
      <c r="W340" s="225">
        <f t="shared" ref="W340:AH340" si="141">SUM(W319:W335)</f>
        <v>25.764286912803076</v>
      </c>
      <c r="X340" s="225">
        <f t="shared" si="141"/>
        <v>49.261724650682375</v>
      </c>
      <c r="Y340" s="225">
        <f t="shared" si="141"/>
        <v>3177.8102620172522</v>
      </c>
      <c r="Z340" s="225">
        <f t="shared" si="141"/>
        <v>11.751567002598353</v>
      </c>
      <c r="AA340" s="225">
        <f t="shared" si="141"/>
        <v>995.54228692398863</v>
      </c>
      <c r="AB340" s="225">
        <f t="shared" si="141"/>
        <v>26.58138300427823</v>
      </c>
      <c r="AC340" s="225">
        <f t="shared" si="141"/>
        <v>90.210170927177529</v>
      </c>
      <c r="AD340" s="226">
        <f t="shared" si="141"/>
        <v>46.781099301861026</v>
      </c>
      <c r="AE340" s="226">
        <f t="shared" si="141"/>
        <v>14.563182282064876</v>
      </c>
      <c r="AF340" s="226">
        <f t="shared" si="141"/>
        <v>0</v>
      </c>
      <c r="AG340" s="226">
        <f t="shared" si="141"/>
        <v>28.86588934325162</v>
      </c>
      <c r="AH340" s="226">
        <f t="shared" si="141"/>
        <v>0</v>
      </c>
      <c r="AI340" s="227">
        <f>SUM(V340:AC340)</f>
        <v>4395.1113188885665</v>
      </c>
      <c r="AJ340" s="141" t="str">
        <f t="shared" si="138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2.0770150370065948E-2</v>
      </c>
      <c r="C341" s="78">
        <f t="shared" ref="C341:H341" si="142">IF($I340=0,"-",C340/$I340)</f>
        <v>0.72743241059511976</v>
      </c>
      <c r="D341" s="78">
        <f t="shared" si="142"/>
        <v>9.297740187656077E-3</v>
      </c>
      <c r="E341" s="78">
        <f t="shared" si="142"/>
        <v>0.23122319957310433</v>
      </c>
      <c r="F341" s="78">
        <f t="shared" si="142"/>
        <v>0</v>
      </c>
      <c r="G341" s="78">
        <f t="shared" si="142"/>
        <v>1.1276499274054006E-2</v>
      </c>
      <c r="H341" s="79">
        <f t="shared" si="142"/>
        <v>0</v>
      </c>
      <c r="I341" s="80">
        <f>SUM(B341:H341)</f>
        <v>1</v>
      </c>
      <c r="J341" s="141"/>
      <c r="K341" s="55" t="s">
        <v>91</v>
      </c>
      <c r="L341" s="96">
        <f t="shared" ref="L341:R341" si="143">IF($S340=0,"-",L340/$S340)</f>
        <v>2.0644533683255202E-2</v>
      </c>
      <c r="M341" s="96">
        <f t="shared" si="143"/>
        <v>0.72303294079496816</v>
      </c>
      <c r="N341" s="96">
        <f t="shared" si="143"/>
        <v>9.241507984403291E-3</v>
      </c>
      <c r="O341" s="96">
        <f t="shared" si="143"/>
        <v>0.22982477482765742</v>
      </c>
      <c r="P341" s="96">
        <f t="shared" si="143"/>
        <v>6.0479430612010322E-3</v>
      </c>
      <c r="Q341" s="96">
        <f t="shared" si="143"/>
        <v>1.1208299648514851E-2</v>
      </c>
      <c r="R341" s="97">
        <f t="shared" si="143"/>
        <v>0</v>
      </c>
      <c r="S341" s="98">
        <f>SUM(L341:R341)</f>
        <v>1</v>
      </c>
      <c r="U341" s="127" t="s">
        <v>91</v>
      </c>
      <c r="V341" s="128">
        <f>+V340/$AI340</f>
        <v>4.138606767845626E-3</v>
      </c>
      <c r="W341" s="128">
        <f t="shared" ref="W341:AH341" si="144">+W340/$AI340</f>
        <v>5.8620328459208027E-3</v>
      </c>
      <c r="X341" s="128">
        <f t="shared" si="144"/>
        <v>1.1208299648514854E-2</v>
      </c>
      <c r="Y341" s="128">
        <f t="shared" si="144"/>
        <v>0.72303294079496838</v>
      </c>
      <c r="Z341" s="128">
        <f t="shared" si="144"/>
        <v>2.6737814243963411E-3</v>
      </c>
      <c r="AA341" s="128">
        <f t="shared" si="144"/>
        <v>0.22651127916726824</v>
      </c>
      <c r="AB341" s="128">
        <f t="shared" si="144"/>
        <v>6.0479430612010339E-3</v>
      </c>
      <c r="AC341" s="128">
        <f t="shared" si="144"/>
        <v>2.052511628988497E-2</v>
      </c>
      <c r="AD341" s="128">
        <f t="shared" si="144"/>
        <v>1.064389406948878E-2</v>
      </c>
      <c r="AE341" s="128">
        <f t="shared" si="144"/>
        <v>3.3134956603892356E-3</v>
      </c>
      <c r="AF341" s="128">
        <f t="shared" si="144"/>
        <v>0</v>
      </c>
      <c r="AG341" s="128">
        <f t="shared" si="144"/>
        <v>6.5677265600069517E-3</v>
      </c>
      <c r="AH341" s="128">
        <f t="shared" si="144"/>
        <v>0</v>
      </c>
      <c r="AI341" s="129">
        <f>SUM(V341:AC341)</f>
        <v>1.0000000000000002</v>
      </c>
      <c r="AJ341" s="26" t="str">
        <f t="shared" si="138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4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4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47">SUM(V346:AC346)</f>
        <v>0</v>
      </c>
      <c r="AJ346" s="141" t="str">
        <f t="shared" ref="AJ346:AJ367" si="14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4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4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47"/>
        <v>0</v>
      </c>
      <c r="AJ347" s="141" t="str">
        <f t="shared" si="14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4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4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47"/>
        <v>0</v>
      </c>
      <c r="AJ348" s="141" t="str">
        <f t="shared" si="148"/>
        <v/>
      </c>
      <c r="BA348" s="141"/>
      <c r="BR348" s="141"/>
      <c r="CG348" s="141"/>
    </row>
    <row r="349" spans="1:85" ht="15">
      <c r="A349" s="167" t="s">
        <v>16</v>
      </c>
      <c r="B349" s="156">
        <v>86.844961607989646</v>
      </c>
      <c r="C349" s="156">
        <v>0</v>
      </c>
      <c r="D349" s="156">
        <v>79.273528371799742</v>
      </c>
      <c r="E349" s="156">
        <v>0</v>
      </c>
      <c r="F349" s="375"/>
      <c r="G349" s="156">
        <v>0</v>
      </c>
      <c r="H349" s="168">
        <v>0</v>
      </c>
      <c r="I349" s="154">
        <f t="shared" si="145"/>
        <v>166.11848997978939</v>
      </c>
      <c r="J349" s="149"/>
      <c r="K349" s="169" t="s">
        <v>16</v>
      </c>
      <c r="L349" s="156">
        <v>86.844961607989646</v>
      </c>
      <c r="M349" s="156">
        <v>0</v>
      </c>
      <c r="N349" s="156">
        <v>79.273528371799742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46"/>
        <v>166.11848997978939</v>
      </c>
      <c r="U349" s="215" t="s">
        <v>16</v>
      </c>
      <c r="V349" s="207">
        <v>86.844961607989646</v>
      </c>
      <c r="W349" s="207">
        <v>0</v>
      </c>
      <c r="X349" s="207">
        <v>0</v>
      </c>
      <c r="Y349" s="207">
        <v>0</v>
      </c>
      <c r="Z349" s="207">
        <v>69.664615841884626</v>
      </c>
      <c r="AA349" s="207">
        <v>0</v>
      </c>
      <c r="AB349" s="207">
        <v>0</v>
      </c>
      <c r="AC349" s="208">
        <v>9.6089125299151217</v>
      </c>
      <c r="AD349" s="209">
        <v>0</v>
      </c>
      <c r="AE349" s="209">
        <v>0</v>
      </c>
      <c r="AF349" s="209">
        <v>0</v>
      </c>
      <c r="AG349" s="209">
        <v>9.6089125299151217</v>
      </c>
      <c r="AH349" s="209">
        <v>0</v>
      </c>
      <c r="AI349" s="210">
        <f t="shared" si="147"/>
        <v>166.11848997978939</v>
      </c>
      <c r="AJ349" s="141" t="str">
        <f t="shared" si="148"/>
        <v/>
      </c>
      <c r="BA349" s="141"/>
      <c r="BR349" s="141"/>
      <c r="CG349" s="141"/>
    </row>
    <row r="350" spans="1:85" ht="15">
      <c r="A350" s="159" t="s">
        <v>15</v>
      </c>
      <c r="B350" s="160">
        <v>0.4448811643337946</v>
      </c>
      <c r="C350" s="160">
        <v>0</v>
      </c>
      <c r="D350" s="160">
        <v>8.6803254797053421E-4</v>
      </c>
      <c r="E350" s="160">
        <v>0</v>
      </c>
      <c r="F350" s="375"/>
      <c r="G350" s="160">
        <v>0</v>
      </c>
      <c r="H350" s="161">
        <v>0</v>
      </c>
      <c r="I350" s="162">
        <f t="shared" si="145"/>
        <v>0.44574919688176512</v>
      </c>
      <c r="J350" s="149"/>
      <c r="K350" s="163" t="s">
        <v>15</v>
      </c>
      <c r="L350" s="164">
        <v>0.4448811643337946</v>
      </c>
      <c r="M350" s="164">
        <v>0</v>
      </c>
      <c r="N350" s="164">
        <v>8.6803254797053421E-4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46"/>
        <v>0.44574919688176512</v>
      </c>
      <c r="U350" s="211" t="s">
        <v>57</v>
      </c>
      <c r="V350" s="212">
        <v>0.4448811643337946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8.6803254797053421E-4</v>
      </c>
      <c r="AD350" s="212">
        <v>0</v>
      </c>
      <c r="AE350" s="212">
        <v>0</v>
      </c>
      <c r="AF350" s="212">
        <v>0</v>
      </c>
      <c r="AG350" s="212">
        <v>8.6803254797053421E-4</v>
      </c>
      <c r="AH350" s="212">
        <v>0</v>
      </c>
      <c r="AI350" s="214">
        <f t="shared" si="147"/>
        <v>0.44574919688176512</v>
      </c>
      <c r="AJ350" s="141" t="str">
        <f t="shared" si="14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2.5019060965491673</v>
      </c>
      <c r="E351" s="156">
        <v>0</v>
      </c>
      <c r="F351" s="375"/>
      <c r="G351" s="156">
        <v>0</v>
      </c>
      <c r="H351" s="168">
        <v>0</v>
      </c>
      <c r="I351" s="154">
        <f t="shared" si="145"/>
        <v>2.5019060965491673</v>
      </c>
      <c r="J351" s="149"/>
      <c r="K351" s="169" t="s">
        <v>58</v>
      </c>
      <c r="L351" s="156">
        <v>0</v>
      </c>
      <c r="M351" s="156">
        <v>0</v>
      </c>
      <c r="N351" s="156">
        <v>2.5019060965491673</v>
      </c>
      <c r="O351" s="156">
        <v>0</v>
      </c>
      <c r="P351" s="156">
        <v>145.07476852837138</v>
      </c>
      <c r="Q351" s="156">
        <v>0</v>
      </c>
      <c r="R351" s="157">
        <v>0</v>
      </c>
      <c r="S351" s="158">
        <f t="shared" si="146"/>
        <v>147.57667462492054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145.07476852837138</v>
      </c>
      <c r="AC351" s="208">
        <v>2.5019060965491673</v>
      </c>
      <c r="AD351" s="207">
        <v>0</v>
      </c>
      <c r="AE351" s="207">
        <v>0</v>
      </c>
      <c r="AF351" s="207">
        <v>0</v>
      </c>
      <c r="AG351" s="207">
        <v>2.5019060965491673</v>
      </c>
      <c r="AH351" s="207">
        <v>0</v>
      </c>
      <c r="AI351" s="210">
        <f t="shared" si="147"/>
        <v>147.57667462492054</v>
      </c>
      <c r="AJ351" s="141" t="str">
        <f t="shared" si="14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4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0.83310218183652962</v>
      </c>
      <c r="Q352" s="164">
        <v>0</v>
      </c>
      <c r="R352" s="165">
        <v>0</v>
      </c>
      <c r="S352" s="166">
        <f t="shared" si="146"/>
        <v>0.83310218183652962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0.83310218183652962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47"/>
        <v>0.83310218183652962</v>
      </c>
      <c r="AJ352" s="141" t="str">
        <f t="shared" si="14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4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4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47"/>
        <v>0</v>
      </c>
      <c r="AJ353" s="141" t="str">
        <f t="shared" si="14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1.636723578281994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145"/>
        <v>1.636723578281994</v>
      </c>
      <c r="J354" s="149"/>
      <c r="K354" s="163" t="s">
        <v>17</v>
      </c>
      <c r="L354" s="164">
        <v>0</v>
      </c>
      <c r="M354" s="164">
        <v>1.636723578281994</v>
      </c>
      <c r="N354" s="164">
        <v>0</v>
      </c>
      <c r="O354" s="164">
        <v>0</v>
      </c>
      <c r="P354" s="164">
        <v>3.3295020685240521E-3</v>
      </c>
      <c r="Q354" s="164">
        <v>0</v>
      </c>
      <c r="R354" s="165">
        <v>0</v>
      </c>
      <c r="S354" s="166">
        <f t="shared" si="146"/>
        <v>1.640053080350518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1.636723578281994</v>
      </c>
      <c r="Z354" s="212">
        <v>0</v>
      </c>
      <c r="AA354" s="212">
        <v>0</v>
      </c>
      <c r="AB354" s="212">
        <v>3.3295020685240521E-3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47"/>
        <v>1.640053080350518</v>
      </c>
      <c r="AJ354" s="141" t="str">
        <f t="shared" si="148"/>
        <v/>
      </c>
      <c r="BA354" s="141"/>
      <c r="BR354" s="141"/>
      <c r="CG354" s="141"/>
    </row>
    <row r="355" spans="1:85" ht="15">
      <c r="A355" s="167" t="s">
        <v>139</v>
      </c>
      <c r="B355" s="156">
        <v>19.405914073394879</v>
      </c>
      <c r="C355" s="156">
        <v>673.36651042981975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45"/>
        <v>692.77242450321467</v>
      </c>
      <c r="J355" s="149"/>
      <c r="K355" s="169" t="s">
        <v>139</v>
      </c>
      <c r="L355" s="156">
        <v>19.405914073394879</v>
      </c>
      <c r="M355" s="156">
        <v>673.36651042981975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46"/>
        <v>692.77242450321467</v>
      </c>
      <c r="U355" s="215" t="s">
        <v>139</v>
      </c>
      <c r="V355" s="207">
        <v>19.405914073394879</v>
      </c>
      <c r="W355" s="207">
        <v>0</v>
      </c>
      <c r="X355" s="207">
        <v>0</v>
      </c>
      <c r="Y355" s="207">
        <v>673.36651042981975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47"/>
        <v>692.77242450321467</v>
      </c>
      <c r="AJ355" s="141" t="str">
        <f t="shared" si="148"/>
        <v/>
      </c>
      <c r="BA355" s="141"/>
      <c r="BR355" s="141"/>
      <c r="CG355" s="141"/>
    </row>
    <row r="356" spans="1:85" ht="15">
      <c r="A356" s="159" t="s">
        <v>25</v>
      </c>
      <c r="B356" s="160">
        <v>11.186111820514114</v>
      </c>
      <c r="C356" s="160">
        <v>0</v>
      </c>
      <c r="D356" s="160">
        <v>84.440489015555954</v>
      </c>
      <c r="E356" s="160">
        <v>1285.0823714471301</v>
      </c>
      <c r="F356" s="375"/>
      <c r="G356" s="160">
        <v>36.615461846083718</v>
      </c>
      <c r="H356" s="161">
        <v>0</v>
      </c>
      <c r="I356" s="162">
        <f t="shared" si="145"/>
        <v>1417.3244341292839</v>
      </c>
      <c r="J356" s="149"/>
      <c r="K356" s="163" t="s">
        <v>25</v>
      </c>
      <c r="L356" s="164">
        <v>11.186111820514114</v>
      </c>
      <c r="M356" s="164">
        <v>0</v>
      </c>
      <c r="N356" s="164">
        <v>84.440489015555954</v>
      </c>
      <c r="O356" s="164">
        <v>1285.0823714471301</v>
      </c>
      <c r="P356" s="164">
        <v>4.4218724983177022</v>
      </c>
      <c r="Q356" s="164">
        <v>36.615461846083718</v>
      </c>
      <c r="R356" s="165">
        <v>0</v>
      </c>
      <c r="S356" s="166">
        <f t="shared" si="146"/>
        <v>1421.7463066276016</v>
      </c>
      <c r="U356" s="211" t="s">
        <v>25</v>
      </c>
      <c r="V356" s="212">
        <v>0.7906704405275764</v>
      </c>
      <c r="W356" s="212">
        <v>1.7706817812909037</v>
      </c>
      <c r="X356" s="212">
        <v>36.615461846083718</v>
      </c>
      <c r="Y356" s="212">
        <v>0</v>
      </c>
      <c r="Z356" s="212">
        <v>82.926481668045938</v>
      </c>
      <c r="AA356" s="212">
        <v>1284.6275760036451</v>
      </c>
      <c r="AB356" s="212">
        <v>4.4218724983177022</v>
      </c>
      <c r="AC356" s="213">
        <v>10.593562389690504</v>
      </c>
      <c r="AD356" s="212">
        <v>8.6247595986956345</v>
      </c>
      <c r="AE356" s="212">
        <v>0.45479544348485973</v>
      </c>
      <c r="AF356" s="212">
        <v>0</v>
      </c>
      <c r="AG356" s="212">
        <v>1.5140073475100104</v>
      </c>
      <c r="AH356" s="212">
        <v>0</v>
      </c>
      <c r="AI356" s="214">
        <f t="shared" si="147"/>
        <v>1421.7463066276016</v>
      </c>
      <c r="AJ356" s="141" t="str">
        <f t="shared" si="148"/>
        <v/>
      </c>
      <c r="BA356" s="141"/>
      <c r="BR356" s="141"/>
      <c r="CG356" s="141"/>
    </row>
    <row r="357" spans="1:85" ht="15">
      <c r="A357" s="167" t="s">
        <v>24</v>
      </c>
      <c r="B357" s="156">
        <v>49.74606135890081</v>
      </c>
      <c r="C357" s="156">
        <v>0</v>
      </c>
      <c r="D357" s="156">
        <v>187.30700367940983</v>
      </c>
      <c r="E357" s="156">
        <v>0</v>
      </c>
      <c r="F357" s="375"/>
      <c r="G357" s="156">
        <v>0</v>
      </c>
      <c r="H357" s="168">
        <v>0</v>
      </c>
      <c r="I357" s="154">
        <f t="shared" si="145"/>
        <v>237.05306503831065</v>
      </c>
      <c r="J357" s="149"/>
      <c r="K357" s="169" t="s">
        <v>24</v>
      </c>
      <c r="L357" s="156">
        <v>49.74606135890081</v>
      </c>
      <c r="M357" s="156">
        <v>0</v>
      </c>
      <c r="N357" s="156">
        <v>187.30700367940983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46"/>
        <v>237.05306503831065</v>
      </c>
      <c r="U357" s="215" t="s">
        <v>24</v>
      </c>
      <c r="V357" s="207">
        <v>49.74606135890081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187.30700367940983</v>
      </c>
      <c r="AD357" s="207">
        <v>0</v>
      </c>
      <c r="AE357" s="207">
        <v>0</v>
      </c>
      <c r="AF357" s="207">
        <v>0</v>
      </c>
      <c r="AG357" s="207">
        <v>187.30700367940983</v>
      </c>
      <c r="AH357" s="207">
        <v>0</v>
      </c>
      <c r="AI357" s="210">
        <f t="shared" si="147"/>
        <v>237.05306503831065</v>
      </c>
      <c r="AJ357" s="141" t="str">
        <f t="shared" si="148"/>
        <v/>
      </c>
      <c r="BA357" s="141"/>
      <c r="BR357" s="141"/>
      <c r="CG357" s="141"/>
    </row>
    <row r="358" spans="1:85" ht="15">
      <c r="A358" s="159" t="s">
        <v>60</v>
      </c>
      <c r="B358" s="160">
        <v>0</v>
      </c>
      <c r="C358" s="160">
        <v>0</v>
      </c>
      <c r="D358" s="160">
        <v>0</v>
      </c>
      <c r="E358" s="160">
        <v>0</v>
      </c>
      <c r="F358" s="375"/>
      <c r="G358" s="160">
        <v>0</v>
      </c>
      <c r="H358" s="161">
        <v>0</v>
      </c>
      <c r="I358" s="162">
        <f t="shared" si="145"/>
        <v>0</v>
      </c>
      <c r="J358" s="149"/>
      <c r="K358" s="163" t="s">
        <v>60</v>
      </c>
      <c r="L358" s="164">
        <v>0</v>
      </c>
      <c r="M358" s="164">
        <v>0</v>
      </c>
      <c r="N358" s="164">
        <v>0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46"/>
        <v>0</v>
      </c>
      <c r="U358" s="211" t="s">
        <v>60</v>
      </c>
      <c r="V358" s="212">
        <v>0</v>
      </c>
      <c r="W358" s="212">
        <v>0</v>
      </c>
      <c r="X358" s="212">
        <v>0</v>
      </c>
      <c r="Y358" s="212">
        <v>0</v>
      </c>
      <c r="Z358" s="212">
        <v>0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47"/>
        <v>0</v>
      </c>
      <c r="AJ358" s="141" t="str">
        <f t="shared" si="148"/>
        <v/>
      </c>
      <c r="BA358" s="141"/>
      <c r="BR358" s="141"/>
      <c r="CG358" s="141"/>
    </row>
    <row r="359" spans="1:85" ht="15">
      <c r="A359" s="167" t="s">
        <v>22</v>
      </c>
      <c r="B359" s="156">
        <v>54.221694478968523</v>
      </c>
      <c r="C359" s="156">
        <v>2537.3163498673325</v>
      </c>
      <c r="D359" s="156">
        <v>1121.5160656038922</v>
      </c>
      <c r="E359" s="156">
        <v>0</v>
      </c>
      <c r="F359" s="375"/>
      <c r="G359" s="156">
        <v>0</v>
      </c>
      <c r="H359" s="168">
        <v>0</v>
      </c>
      <c r="I359" s="154">
        <f t="shared" si="145"/>
        <v>3713.0541099501934</v>
      </c>
      <c r="J359" s="149"/>
      <c r="K359" s="169" t="s">
        <v>22</v>
      </c>
      <c r="L359" s="156">
        <v>54.221694478968523</v>
      </c>
      <c r="M359" s="156">
        <v>2537.3163498673325</v>
      </c>
      <c r="N359" s="156">
        <v>1121.5160656038922</v>
      </c>
      <c r="O359" s="156">
        <v>0</v>
      </c>
      <c r="P359" s="156">
        <v>8.7654543058246475</v>
      </c>
      <c r="Q359" s="156">
        <v>0</v>
      </c>
      <c r="R359" s="157">
        <v>0</v>
      </c>
      <c r="S359" s="158">
        <f t="shared" si="146"/>
        <v>3721.8195642560181</v>
      </c>
      <c r="U359" s="215" t="s">
        <v>22</v>
      </c>
      <c r="V359" s="207">
        <v>54.221694478968523</v>
      </c>
      <c r="W359" s="207">
        <v>0</v>
      </c>
      <c r="X359" s="207">
        <v>0</v>
      </c>
      <c r="Y359" s="207">
        <v>2537.3163498673325</v>
      </c>
      <c r="Z359" s="207">
        <v>342.08007712324468</v>
      </c>
      <c r="AA359" s="207">
        <v>0</v>
      </c>
      <c r="AB359" s="207">
        <v>8.7654543058246475</v>
      </c>
      <c r="AC359" s="208">
        <v>779.43598848064755</v>
      </c>
      <c r="AD359" s="207">
        <v>0</v>
      </c>
      <c r="AE359" s="207">
        <v>0</v>
      </c>
      <c r="AF359" s="207">
        <v>0</v>
      </c>
      <c r="AG359" s="207">
        <v>779.43598848064755</v>
      </c>
      <c r="AH359" s="207">
        <v>0</v>
      </c>
      <c r="AI359" s="210">
        <f t="shared" si="147"/>
        <v>3721.8195642560181</v>
      </c>
      <c r="AJ359" s="141" t="str">
        <f t="shared" si="148"/>
        <v/>
      </c>
      <c r="BA359" s="141"/>
      <c r="BR359" s="141"/>
      <c r="CG359" s="141"/>
    </row>
    <row r="360" spans="1:85" ht="15">
      <c r="A360" s="159" t="s">
        <v>21</v>
      </c>
      <c r="B360" s="160">
        <v>1.0036572545912323</v>
      </c>
      <c r="C360" s="160">
        <v>54.031695859262499</v>
      </c>
      <c r="D360" s="160">
        <v>16.822361417661888</v>
      </c>
      <c r="E360" s="160">
        <v>0</v>
      </c>
      <c r="F360" s="375"/>
      <c r="G360" s="160">
        <v>0</v>
      </c>
      <c r="H360" s="161">
        <v>0</v>
      </c>
      <c r="I360" s="162">
        <f t="shared" si="145"/>
        <v>71.857714531515626</v>
      </c>
      <c r="J360" s="149"/>
      <c r="K360" s="163" t="s">
        <v>21</v>
      </c>
      <c r="L360" s="164">
        <v>1.0036572545912323</v>
      </c>
      <c r="M360" s="164">
        <v>54.031695859262499</v>
      </c>
      <c r="N360" s="164">
        <v>16.822361417661888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46"/>
        <v>71.857714531515626</v>
      </c>
      <c r="U360" s="211" t="s">
        <v>61</v>
      </c>
      <c r="V360" s="212">
        <v>1.0036572545912323</v>
      </c>
      <c r="W360" s="212">
        <v>0</v>
      </c>
      <c r="X360" s="212">
        <v>0</v>
      </c>
      <c r="Y360" s="212">
        <v>54.031695859262499</v>
      </c>
      <c r="Z360" s="212">
        <v>16.822361417661888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47"/>
        <v>71.857714531515626</v>
      </c>
      <c r="AJ360" s="141" t="str">
        <f t="shared" si="14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4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4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47"/>
        <v>0</v>
      </c>
      <c r="AJ361" s="141" t="str">
        <f t="shared" si="14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4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4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47"/>
        <v>0</v>
      </c>
      <c r="AJ362" s="141" t="str">
        <f t="shared" si="14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4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4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47"/>
        <v>0</v>
      </c>
      <c r="AJ363" s="141" t="str">
        <f t="shared" si="14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4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4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47"/>
        <v>0</v>
      </c>
      <c r="AJ364" s="141" t="str">
        <f t="shared" si="14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4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4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47"/>
        <v>0</v>
      </c>
      <c r="AJ365" s="141" t="str">
        <f t="shared" si="14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222.85328175869302</v>
      </c>
      <c r="C366" s="195">
        <f t="shared" ref="C366:I366" si="149">SUM(C345:C361)</f>
        <v>3266.3512797346971</v>
      </c>
      <c r="D366" s="195">
        <f t="shared" si="149"/>
        <v>1491.8622222174167</v>
      </c>
      <c r="E366" s="195">
        <f t="shared" si="149"/>
        <v>1285.0823714471301</v>
      </c>
      <c r="F366" s="195">
        <f t="shared" si="149"/>
        <v>0</v>
      </c>
      <c r="G366" s="195">
        <f t="shared" si="149"/>
        <v>36.615461846083718</v>
      </c>
      <c r="H366" s="197">
        <f t="shared" si="149"/>
        <v>0</v>
      </c>
      <c r="I366" s="154">
        <f t="shared" si="149"/>
        <v>6302.7646170040207</v>
      </c>
      <c r="J366" s="149"/>
      <c r="K366" s="196" t="s">
        <v>26</v>
      </c>
      <c r="L366" s="195">
        <f>SUM(L345:L361)</f>
        <v>222.85328175869302</v>
      </c>
      <c r="M366" s="195">
        <f t="shared" ref="M366:S366" si="150">SUM(M345:M361)</f>
        <v>3266.3512797346971</v>
      </c>
      <c r="N366" s="195">
        <f t="shared" si="150"/>
        <v>1491.8622222174167</v>
      </c>
      <c r="O366" s="195">
        <f t="shared" si="150"/>
        <v>1285.0823714471301</v>
      </c>
      <c r="P366" s="195">
        <f t="shared" si="150"/>
        <v>159.09852701641876</v>
      </c>
      <c r="Q366" s="195">
        <f t="shared" si="150"/>
        <v>36.615461846083718</v>
      </c>
      <c r="R366" s="197">
        <f t="shared" si="150"/>
        <v>0</v>
      </c>
      <c r="S366" s="198">
        <f t="shared" si="150"/>
        <v>6461.863144020439</v>
      </c>
      <c r="T366" s="141" t="str">
        <f>IF(ABS(S366-AI366)&gt;0.01,S366-AI366,"")</f>
        <v/>
      </c>
      <c r="U366" s="224" t="s">
        <v>63</v>
      </c>
      <c r="V366" s="225">
        <f>SUM(V345:V361)</f>
        <v>212.45784037870646</v>
      </c>
      <c r="W366" s="225">
        <f t="shared" ref="W366:AH366" si="151">SUM(W345:W361)</f>
        <v>1.7706817812909037</v>
      </c>
      <c r="X366" s="225">
        <f t="shared" si="151"/>
        <v>36.615461846083718</v>
      </c>
      <c r="Y366" s="225">
        <f t="shared" si="151"/>
        <v>3266.3512797346971</v>
      </c>
      <c r="Z366" s="225">
        <f t="shared" si="151"/>
        <v>511.49353605083718</v>
      </c>
      <c r="AA366" s="225">
        <f t="shared" si="151"/>
        <v>1284.6275760036451</v>
      </c>
      <c r="AB366" s="225">
        <f t="shared" si="151"/>
        <v>159.09852701641876</v>
      </c>
      <c r="AC366" s="225">
        <f t="shared" si="151"/>
        <v>989.44824120876012</v>
      </c>
      <c r="AD366" s="226">
        <f t="shared" si="151"/>
        <v>8.6247595986956345</v>
      </c>
      <c r="AE366" s="226">
        <f t="shared" si="151"/>
        <v>0.45479544348485973</v>
      </c>
      <c r="AF366" s="226">
        <f t="shared" si="151"/>
        <v>0</v>
      </c>
      <c r="AG366" s="226">
        <f t="shared" si="151"/>
        <v>980.36868616657966</v>
      </c>
      <c r="AH366" s="226">
        <f t="shared" si="151"/>
        <v>0</v>
      </c>
      <c r="AI366" s="227">
        <f>SUM(V366:AC366)</f>
        <v>6461.863144020439</v>
      </c>
      <c r="AJ366" s="141" t="str">
        <f t="shared" si="14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3.5358020694198938E-2</v>
      </c>
      <c r="C367" s="78">
        <f t="shared" ref="C367:H367" si="152">IF($I366=0,"-",C366/$I366)</f>
        <v>0.51824103837267155</v>
      </c>
      <c r="D367" s="78">
        <f t="shared" si="152"/>
        <v>0.23669965687637626</v>
      </c>
      <c r="E367" s="78">
        <f t="shared" si="152"/>
        <v>0.20389185532649415</v>
      </c>
      <c r="F367" s="78">
        <f t="shared" si="152"/>
        <v>0</v>
      </c>
      <c r="G367" s="78">
        <f t="shared" si="152"/>
        <v>5.8094287302591112E-3</v>
      </c>
      <c r="H367" s="79">
        <f t="shared" si="152"/>
        <v>0</v>
      </c>
      <c r="I367" s="80">
        <f>SUM(B367:H367)</f>
        <v>1</v>
      </c>
      <c r="J367" s="141"/>
      <c r="K367" s="55" t="s">
        <v>91</v>
      </c>
      <c r="L367" s="96">
        <f t="shared" ref="L367:R367" si="153">IF($S366=0,"-",L366/$S366)</f>
        <v>3.4487465424722419E-2</v>
      </c>
      <c r="M367" s="96">
        <f t="shared" si="153"/>
        <v>0.50548134600424854</v>
      </c>
      <c r="N367" s="96">
        <f t="shared" si="153"/>
        <v>0.23087183819390061</v>
      </c>
      <c r="O367" s="96">
        <f t="shared" si="153"/>
        <v>0.19887180257543774</v>
      </c>
      <c r="P367" s="96">
        <f t="shared" si="153"/>
        <v>2.4621153910330405E-2</v>
      </c>
      <c r="Q367" s="96">
        <f t="shared" si="153"/>
        <v>5.6663938913603063E-3</v>
      </c>
      <c r="R367" s="97">
        <f t="shared" si="153"/>
        <v>0</v>
      </c>
      <c r="S367" s="98">
        <f>SUM(L367:R367)</f>
        <v>0.99999999999999978</v>
      </c>
      <c r="U367" s="127" t="s">
        <v>91</v>
      </c>
      <c r="V367" s="128">
        <f>+V366/$AI366</f>
        <v>3.2878727952526637E-2</v>
      </c>
      <c r="W367" s="128">
        <f t="shared" ref="W367:AH367" si="154">+W366/$AI366</f>
        <v>2.7402031609558692E-4</v>
      </c>
      <c r="X367" s="128">
        <f t="shared" si="154"/>
        <v>5.6663938913603063E-3</v>
      </c>
      <c r="Y367" s="128">
        <f t="shared" si="154"/>
        <v>0.50548134600424854</v>
      </c>
      <c r="Z367" s="128">
        <f t="shared" si="154"/>
        <v>7.9155736457240472E-2</v>
      </c>
      <c r="AA367" s="128">
        <f t="shared" si="154"/>
        <v>0.19880142110288893</v>
      </c>
      <c r="AB367" s="128">
        <f t="shared" si="154"/>
        <v>2.4621153910330405E-2</v>
      </c>
      <c r="AC367" s="128">
        <f t="shared" si="154"/>
        <v>0.15312120036530913</v>
      </c>
      <c r="AD367" s="128">
        <f t="shared" si="154"/>
        <v>1.3347171561001964E-3</v>
      </c>
      <c r="AE367" s="128">
        <f t="shared" si="154"/>
        <v>7.0381472548781859E-5</v>
      </c>
      <c r="AF367" s="128">
        <f t="shared" si="154"/>
        <v>0</v>
      </c>
      <c r="AG367" s="128">
        <f t="shared" si="154"/>
        <v>0.15171610173666017</v>
      </c>
      <c r="AH367" s="128">
        <f t="shared" si="154"/>
        <v>0</v>
      </c>
      <c r="AI367" s="129">
        <f>SUM(V367:AC367)</f>
        <v>1</v>
      </c>
      <c r="AJ367" s="26" t="str">
        <f t="shared" si="14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55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56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57">SUM(V372:AC372)</f>
        <v>0</v>
      </c>
      <c r="AJ372" s="141" t="str">
        <f t="shared" ref="AJ372:AJ393" si="158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55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56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57"/>
        <v>0</v>
      </c>
      <c r="AJ373" s="141" t="str">
        <f t="shared" si="158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55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56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57"/>
        <v>0</v>
      </c>
      <c r="AJ374" s="141" t="str">
        <f t="shared" si="158"/>
        <v/>
      </c>
      <c r="BA374" s="141"/>
      <c r="BR374" s="141"/>
      <c r="CG374" s="141"/>
    </row>
    <row r="375" spans="1:85" ht="15">
      <c r="A375" s="167" t="s">
        <v>16</v>
      </c>
      <c r="B375" s="156">
        <v>30.538605411955718</v>
      </c>
      <c r="C375" s="156">
        <v>0.62833121420067284</v>
      </c>
      <c r="D375" s="156">
        <v>0.62833121420067284</v>
      </c>
      <c r="E375" s="156">
        <v>0</v>
      </c>
      <c r="F375" s="375"/>
      <c r="G375" s="156">
        <v>0</v>
      </c>
      <c r="H375" s="168">
        <v>0</v>
      </c>
      <c r="I375" s="154">
        <f t="shared" si="155"/>
        <v>31.795267840357067</v>
      </c>
      <c r="J375" s="149"/>
      <c r="K375" s="169" t="s">
        <v>16</v>
      </c>
      <c r="L375" s="156">
        <v>30.538605411955718</v>
      </c>
      <c r="M375" s="156">
        <v>0.62833121420067284</v>
      </c>
      <c r="N375" s="156">
        <v>0.62833121420067284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56"/>
        <v>31.795267840357067</v>
      </c>
      <c r="U375" s="215" t="s">
        <v>16</v>
      </c>
      <c r="V375" s="207">
        <v>30.538605411955718</v>
      </c>
      <c r="W375" s="207">
        <v>0</v>
      </c>
      <c r="X375" s="207">
        <v>0</v>
      </c>
      <c r="Y375" s="207">
        <v>0.62833121420067284</v>
      </c>
      <c r="Z375" s="207">
        <v>0.62833121420067284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57"/>
        <v>31.795267840357067</v>
      </c>
      <c r="AJ375" s="141" t="str">
        <f t="shared" si="158"/>
        <v/>
      </c>
      <c r="BA375" s="141"/>
      <c r="BR375" s="141"/>
      <c r="CG375" s="141"/>
    </row>
    <row r="376" spans="1:85" ht="15">
      <c r="A376" s="159" t="s">
        <v>15</v>
      </c>
      <c r="B376" s="160">
        <v>7.0558588969555007</v>
      </c>
      <c r="C376" s="160">
        <v>3.482804508842987E-2</v>
      </c>
      <c r="D376" s="160">
        <v>0</v>
      </c>
      <c r="E376" s="160">
        <v>7.3275570738855489E-2</v>
      </c>
      <c r="F376" s="375"/>
      <c r="G376" s="160">
        <v>0</v>
      </c>
      <c r="H376" s="161">
        <v>0</v>
      </c>
      <c r="I376" s="162">
        <f t="shared" si="155"/>
        <v>7.1639625127827866</v>
      </c>
      <c r="J376" s="149"/>
      <c r="K376" s="163" t="s">
        <v>15</v>
      </c>
      <c r="L376" s="164">
        <v>7.0558588969555007</v>
      </c>
      <c r="M376" s="164">
        <v>3.482804508842987E-2</v>
      </c>
      <c r="N376" s="164">
        <v>0</v>
      </c>
      <c r="O376" s="164">
        <v>7.3275570738855489E-2</v>
      </c>
      <c r="P376" s="164">
        <v>0</v>
      </c>
      <c r="Q376" s="164">
        <v>0</v>
      </c>
      <c r="R376" s="165">
        <v>0</v>
      </c>
      <c r="S376" s="166">
        <f t="shared" si="156"/>
        <v>7.1639625127827866</v>
      </c>
      <c r="U376" s="211" t="s">
        <v>57</v>
      </c>
      <c r="V376" s="212">
        <v>6.9653059797255832</v>
      </c>
      <c r="W376" s="212">
        <v>9.0552917229917665E-2</v>
      </c>
      <c r="X376" s="212">
        <v>0</v>
      </c>
      <c r="Y376" s="212">
        <v>3.482804508842987E-2</v>
      </c>
      <c r="Z376" s="212">
        <v>0</v>
      </c>
      <c r="AA376" s="212">
        <v>0</v>
      </c>
      <c r="AB376" s="212">
        <v>0</v>
      </c>
      <c r="AC376" s="213">
        <v>7.3275570738855489E-2</v>
      </c>
      <c r="AD376" s="212">
        <v>0</v>
      </c>
      <c r="AE376" s="212">
        <v>0</v>
      </c>
      <c r="AF376" s="212">
        <v>0</v>
      </c>
      <c r="AG376" s="212">
        <v>0</v>
      </c>
      <c r="AH376" s="212">
        <v>7.3275570738855489E-2</v>
      </c>
      <c r="AI376" s="214">
        <f t="shared" si="157"/>
        <v>7.1639625127827866</v>
      </c>
      <c r="AJ376" s="141" t="str">
        <f t="shared" si="158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539.56599921733243</v>
      </c>
      <c r="F377" s="375"/>
      <c r="G377" s="156">
        <v>0</v>
      </c>
      <c r="H377" s="168">
        <v>0</v>
      </c>
      <c r="I377" s="154">
        <f t="shared" si="155"/>
        <v>539.56599921733243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539.56599921733243</v>
      </c>
      <c r="P377" s="156">
        <v>389.1808909033457</v>
      </c>
      <c r="Q377" s="156">
        <v>0</v>
      </c>
      <c r="R377" s="157">
        <v>0</v>
      </c>
      <c r="S377" s="158">
        <f t="shared" si="156"/>
        <v>928.74689012067813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539.56599921733243</v>
      </c>
      <c r="AB377" s="207">
        <v>389.1808909033457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57"/>
        <v>928.74689012067813</v>
      </c>
      <c r="AJ377" s="141" t="str">
        <f t="shared" si="158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5.5791449918253857</v>
      </c>
      <c r="F378" s="375"/>
      <c r="G378" s="160">
        <v>0</v>
      </c>
      <c r="H378" s="161">
        <v>0</v>
      </c>
      <c r="I378" s="162">
        <f t="shared" si="155"/>
        <v>5.5791449918253857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5.5791449918253857</v>
      </c>
      <c r="P378" s="164">
        <v>17.003623717726406</v>
      </c>
      <c r="Q378" s="164">
        <v>0</v>
      </c>
      <c r="R378" s="165">
        <v>0</v>
      </c>
      <c r="S378" s="166">
        <f t="shared" si="156"/>
        <v>22.582768709551793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5.5791449918253857</v>
      </c>
      <c r="AB378" s="212">
        <v>17.003623717726406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157"/>
        <v>22.582768709551793</v>
      </c>
      <c r="AJ378" s="141" t="str">
        <f t="shared" si="158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1.5819076018108922E-2</v>
      </c>
      <c r="F379" s="375"/>
      <c r="G379" s="156">
        <v>0</v>
      </c>
      <c r="H379" s="168">
        <v>0</v>
      </c>
      <c r="I379" s="154">
        <f t="shared" si="155"/>
        <v>1.5819076018108922E-2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1.5819076018108922E-2</v>
      </c>
      <c r="P379" s="156">
        <v>0</v>
      </c>
      <c r="Q379" s="156">
        <v>0</v>
      </c>
      <c r="R379" s="157">
        <v>0</v>
      </c>
      <c r="S379" s="158">
        <f t="shared" si="156"/>
        <v>1.5819076018108922E-2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1.5819076018108922E-2</v>
      </c>
      <c r="AD379" s="207">
        <v>0</v>
      </c>
      <c r="AE379" s="207">
        <v>0</v>
      </c>
      <c r="AF379" s="207">
        <v>0</v>
      </c>
      <c r="AG379" s="207">
        <v>0</v>
      </c>
      <c r="AH379" s="207">
        <v>1.5819076018108922E-2</v>
      </c>
      <c r="AI379" s="210">
        <f t="shared" si="157"/>
        <v>1.5819076018108922E-2</v>
      </c>
      <c r="AJ379" s="141" t="str">
        <f t="shared" si="158"/>
        <v/>
      </c>
      <c r="BA379" s="141"/>
      <c r="BR379" s="141"/>
      <c r="CG379" s="141"/>
    </row>
    <row r="380" spans="1:85" ht="15">
      <c r="A380" s="159" t="s">
        <v>17</v>
      </c>
      <c r="B380" s="160">
        <v>11.334806839031421</v>
      </c>
      <c r="C380" s="160">
        <v>0</v>
      </c>
      <c r="D380" s="160">
        <v>0</v>
      </c>
      <c r="E380" s="160">
        <v>5.9126220903079396</v>
      </c>
      <c r="F380" s="375"/>
      <c r="G380" s="160">
        <v>0</v>
      </c>
      <c r="H380" s="161">
        <v>0</v>
      </c>
      <c r="I380" s="162">
        <f t="shared" si="155"/>
        <v>17.24742892933936</v>
      </c>
      <c r="J380" s="149"/>
      <c r="K380" s="163" t="s">
        <v>17</v>
      </c>
      <c r="L380" s="164">
        <v>11.334806839031421</v>
      </c>
      <c r="M380" s="164">
        <v>0</v>
      </c>
      <c r="N380" s="164">
        <v>0</v>
      </c>
      <c r="O380" s="164">
        <v>5.9126220903079396</v>
      </c>
      <c r="P380" s="164">
        <v>0.22153157937139492</v>
      </c>
      <c r="Q380" s="164">
        <v>0</v>
      </c>
      <c r="R380" s="165">
        <v>0</v>
      </c>
      <c r="S380" s="166">
        <f t="shared" si="156"/>
        <v>17.468960508710754</v>
      </c>
      <c r="U380" s="211" t="s">
        <v>17</v>
      </c>
      <c r="V380" s="212">
        <v>10.40909949803601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0.22153157937139492</v>
      </c>
      <c r="AC380" s="213">
        <v>6.8383294313033511</v>
      </c>
      <c r="AD380" s="212">
        <v>0.92570734099541108</v>
      </c>
      <c r="AE380" s="212">
        <v>0</v>
      </c>
      <c r="AF380" s="212">
        <v>0</v>
      </c>
      <c r="AG380" s="212">
        <v>0</v>
      </c>
      <c r="AH380" s="212">
        <v>5.9126220903079396</v>
      </c>
      <c r="AI380" s="214">
        <f t="shared" si="157"/>
        <v>17.468960508710754</v>
      </c>
      <c r="AJ380" s="141" t="str">
        <f t="shared" si="158"/>
        <v/>
      </c>
      <c r="BA380" s="141"/>
      <c r="BR380" s="141"/>
      <c r="CG380" s="141"/>
    </row>
    <row r="381" spans="1:85" ht="15">
      <c r="A381" s="167" t="s">
        <v>139</v>
      </c>
      <c r="B381" s="156">
        <v>48.29287097823363</v>
      </c>
      <c r="C381" s="156">
        <v>0</v>
      </c>
      <c r="D381" s="156">
        <v>36.797767745114712</v>
      </c>
      <c r="E381" s="156">
        <v>2.0692409124549335E-2</v>
      </c>
      <c r="F381" s="375"/>
      <c r="G381" s="156">
        <v>0</v>
      </c>
      <c r="H381" s="168">
        <v>0</v>
      </c>
      <c r="I381" s="154">
        <f t="shared" si="155"/>
        <v>85.111331132472898</v>
      </c>
      <c r="J381" s="149"/>
      <c r="K381" s="169" t="s">
        <v>139</v>
      </c>
      <c r="L381" s="156">
        <v>48.29287097823363</v>
      </c>
      <c r="M381" s="156">
        <v>0</v>
      </c>
      <c r="N381" s="156">
        <v>36.797767745114712</v>
      </c>
      <c r="O381" s="156">
        <v>2.0692409124549335E-2</v>
      </c>
      <c r="P381" s="156">
        <v>0.11109708279773091</v>
      </c>
      <c r="Q381" s="156">
        <v>0</v>
      </c>
      <c r="R381" s="157">
        <v>0</v>
      </c>
      <c r="S381" s="158">
        <f t="shared" si="156"/>
        <v>85.222428215270625</v>
      </c>
      <c r="U381" s="215" t="s">
        <v>139</v>
      </c>
      <c r="V381" s="207">
        <v>48.062226799838648</v>
      </c>
      <c r="W381" s="207">
        <v>0</v>
      </c>
      <c r="X381" s="207">
        <v>0</v>
      </c>
      <c r="Y381" s="207">
        <v>0</v>
      </c>
      <c r="Z381" s="207">
        <v>36.797767745114712</v>
      </c>
      <c r="AA381" s="207">
        <v>2.0692409124549335E-2</v>
      </c>
      <c r="AB381" s="207">
        <v>0.11109708279773091</v>
      </c>
      <c r="AC381" s="208">
        <v>0.23064417839498097</v>
      </c>
      <c r="AD381" s="207">
        <v>0.23064417839498097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57"/>
        <v>85.222428215270625</v>
      </c>
      <c r="AJ381" s="141" t="str">
        <f t="shared" si="158"/>
        <v/>
      </c>
      <c r="BA381" s="141"/>
      <c r="BR381" s="141"/>
      <c r="CG381" s="141"/>
    </row>
    <row r="382" spans="1:85" ht="15">
      <c r="A382" s="159" t="s">
        <v>25</v>
      </c>
      <c r="B382" s="160">
        <v>17.197758158469888</v>
      </c>
      <c r="C382" s="160">
        <v>2.9396285508532247E-3</v>
      </c>
      <c r="D382" s="160">
        <v>5.2307499281828109</v>
      </c>
      <c r="E382" s="160">
        <v>61.913523615593746</v>
      </c>
      <c r="F382" s="375"/>
      <c r="G382" s="160">
        <v>67.879251015403113</v>
      </c>
      <c r="H382" s="161">
        <v>0</v>
      </c>
      <c r="I382" s="162">
        <f t="shared" si="155"/>
        <v>152.22422234620041</v>
      </c>
      <c r="J382" s="149"/>
      <c r="K382" s="163" t="s">
        <v>25</v>
      </c>
      <c r="L382" s="164">
        <v>17.197758158469888</v>
      </c>
      <c r="M382" s="164">
        <v>2.9396285508532247E-3</v>
      </c>
      <c r="N382" s="164">
        <v>5.2307499281828109</v>
      </c>
      <c r="O382" s="164">
        <v>61.913523615593746</v>
      </c>
      <c r="P382" s="164">
        <v>0</v>
      </c>
      <c r="Q382" s="164">
        <v>67.879251015403113</v>
      </c>
      <c r="R382" s="165">
        <v>0</v>
      </c>
      <c r="S382" s="166">
        <f t="shared" si="156"/>
        <v>152.22422234620041</v>
      </c>
      <c r="U382" s="211" t="s">
        <v>25</v>
      </c>
      <c r="V382" s="212">
        <v>4.6225271844719362</v>
      </c>
      <c r="W382" s="212">
        <v>8.1558465807597287</v>
      </c>
      <c r="X382" s="212">
        <v>67.879251015403113</v>
      </c>
      <c r="Y382" s="212">
        <v>2.9396285508532247E-3</v>
      </c>
      <c r="Z382" s="212">
        <v>5.2307499281828109</v>
      </c>
      <c r="AA382" s="212">
        <v>58.23994847520553</v>
      </c>
      <c r="AB382" s="212">
        <v>0</v>
      </c>
      <c r="AC382" s="213">
        <v>8.0929595336264342</v>
      </c>
      <c r="AD382" s="212">
        <v>4.4193843932382215</v>
      </c>
      <c r="AE382" s="212">
        <v>0</v>
      </c>
      <c r="AF382" s="212">
        <v>0</v>
      </c>
      <c r="AG382" s="212">
        <v>0</v>
      </c>
      <c r="AH382" s="212">
        <v>3.6735751403882135</v>
      </c>
      <c r="AI382" s="214">
        <f t="shared" si="157"/>
        <v>152.22422234620041</v>
      </c>
      <c r="AJ382" s="141" t="str">
        <f t="shared" si="158"/>
        <v/>
      </c>
      <c r="BA382" s="141"/>
      <c r="BR382" s="141"/>
      <c r="CG382" s="141"/>
    </row>
    <row r="383" spans="1:85" ht="15">
      <c r="A383" s="167" t="s">
        <v>24</v>
      </c>
      <c r="B383" s="156">
        <v>16.229558559682811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55"/>
        <v>16.229558559682811</v>
      </c>
      <c r="J383" s="149"/>
      <c r="K383" s="169" t="s">
        <v>24</v>
      </c>
      <c r="L383" s="156">
        <v>16.229558559682811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56"/>
        <v>16.229558559682811</v>
      </c>
      <c r="U383" s="215" t="s">
        <v>24</v>
      </c>
      <c r="V383" s="207">
        <v>16.229558559682811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57"/>
        <v>16.229558559682811</v>
      </c>
      <c r="AJ383" s="141" t="str">
        <f t="shared" si="158"/>
        <v/>
      </c>
      <c r="BA383" s="141"/>
      <c r="BR383" s="141"/>
      <c r="CG383" s="141"/>
    </row>
    <row r="384" spans="1:85" ht="15">
      <c r="A384" s="159" t="s">
        <v>60</v>
      </c>
      <c r="B384" s="160">
        <v>0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55"/>
        <v>0</v>
      </c>
      <c r="J384" s="149"/>
      <c r="K384" s="163" t="s">
        <v>60</v>
      </c>
      <c r="L384" s="164">
        <v>0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56"/>
        <v>0</v>
      </c>
      <c r="U384" s="211" t="s">
        <v>60</v>
      </c>
      <c r="V384" s="212">
        <v>0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57"/>
        <v>0</v>
      </c>
      <c r="AJ384" s="141" t="str">
        <f t="shared" si="158"/>
        <v/>
      </c>
      <c r="BA384" s="141"/>
      <c r="BR384" s="141"/>
      <c r="CG384" s="141"/>
    </row>
    <row r="385" spans="1:85" ht="15">
      <c r="A385" s="167" t="s">
        <v>22</v>
      </c>
      <c r="B385" s="156">
        <v>44.029668149654128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155"/>
        <v>44.029668149654128</v>
      </c>
      <c r="J385" s="149"/>
      <c r="K385" s="169" t="s">
        <v>22</v>
      </c>
      <c r="L385" s="156">
        <v>44.029668149654128</v>
      </c>
      <c r="M385" s="156">
        <v>0</v>
      </c>
      <c r="N385" s="156">
        <v>0</v>
      </c>
      <c r="O385" s="156">
        <v>0</v>
      </c>
      <c r="P385" s="156">
        <v>51.51691224526872</v>
      </c>
      <c r="Q385" s="156">
        <v>0</v>
      </c>
      <c r="R385" s="157">
        <v>0</v>
      </c>
      <c r="S385" s="158">
        <f t="shared" si="156"/>
        <v>95.546580394922842</v>
      </c>
      <c r="U385" s="215" t="s">
        <v>22</v>
      </c>
      <c r="V385" s="207">
        <v>43.616169898112886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51.51691224526872</v>
      </c>
      <c r="AC385" s="208">
        <v>0.41349825154123998</v>
      </c>
      <c r="AD385" s="207">
        <v>0.41349825154123998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57"/>
        <v>95.546580394922856</v>
      </c>
      <c r="AJ385" s="141" t="str">
        <f t="shared" si="158"/>
        <v/>
      </c>
      <c r="BA385" s="141"/>
      <c r="BR385" s="141"/>
      <c r="CG385" s="141"/>
    </row>
    <row r="386" spans="1:85" ht="15">
      <c r="A386" s="159" t="s">
        <v>21</v>
      </c>
      <c r="B386" s="160">
        <v>5.9120859968675603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55"/>
        <v>5.9120859968675603</v>
      </c>
      <c r="J386" s="149"/>
      <c r="K386" s="163" t="s">
        <v>21</v>
      </c>
      <c r="L386" s="164">
        <v>5.9120859968675603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56"/>
        <v>5.9120859968675603</v>
      </c>
      <c r="U386" s="211" t="s">
        <v>61</v>
      </c>
      <c r="V386" s="212">
        <v>5.9120859968675603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57"/>
        <v>5.9120859968675603</v>
      </c>
      <c r="AJ386" s="141" t="str">
        <f t="shared" si="158"/>
        <v/>
      </c>
      <c r="BA386" s="141"/>
      <c r="BR386" s="141"/>
      <c r="CG386" s="141"/>
    </row>
    <row r="387" spans="1:85" ht="15">
      <c r="A387" s="170" t="s">
        <v>64</v>
      </c>
      <c r="B387" s="156">
        <v>0.57607499659117511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55"/>
        <v>0.57607499659117511</v>
      </c>
      <c r="J387" s="149"/>
      <c r="K387" s="171" t="s">
        <v>64</v>
      </c>
      <c r="L387" s="156">
        <v>0.57607499659117511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56"/>
        <v>0.57607499659117511</v>
      </c>
      <c r="U387" s="216" t="s">
        <v>62</v>
      </c>
      <c r="V387" s="207">
        <v>0.57607499659117511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57"/>
        <v>0.57607499659117511</v>
      </c>
      <c r="AJ387" s="141" t="str">
        <f t="shared" si="158"/>
        <v/>
      </c>
      <c r="BA387" s="141"/>
      <c r="BR387" s="141"/>
      <c r="CG387" s="141"/>
    </row>
    <row r="388" spans="1:85">
      <c r="A388" s="172" t="s">
        <v>23</v>
      </c>
      <c r="B388" s="173">
        <v>0.57607499659117511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55"/>
        <v>0.57607499659117511</v>
      </c>
      <c r="J388" s="149"/>
      <c r="K388" s="176" t="s">
        <v>23</v>
      </c>
      <c r="L388" s="177">
        <v>0.57607499659117511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56"/>
        <v>0.57607499659117511</v>
      </c>
      <c r="U388" s="217" t="s">
        <v>65</v>
      </c>
      <c r="V388" s="218">
        <v>0.57607499659117511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57"/>
        <v>0.57607499659117511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55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56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57"/>
        <v>0</v>
      </c>
      <c r="AJ389" s="141" t="str">
        <f t="shared" si="158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55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56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57"/>
        <v>0</v>
      </c>
      <c r="AJ390" s="141" t="str">
        <f t="shared" si="158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55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56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57"/>
        <v>0</v>
      </c>
      <c r="AJ391" s="141" t="str">
        <f t="shared" si="158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181.16728798744182</v>
      </c>
      <c r="C392" s="195">
        <f t="shared" ref="C392:I392" si="159">SUM(C371:C387)</f>
        <v>0.66609888783995597</v>
      </c>
      <c r="D392" s="195">
        <f t="shared" si="159"/>
        <v>42.656848887498192</v>
      </c>
      <c r="E392" s="195">
        <f t="shared" si="159"/>
        <v>613.08107697094101</v>
      </c>
      <c r="F392" s="195">
        <f t="shared" si="159"/>
        <v>0</v>
      </c>
      <c r="G392" s="195">
        <f t="shared" si="159"/>
        <v>67.879251015403113</v>
      </c>
      <c r="H392" s="197">
        <f t="shared" si="159"/>
        <v>0</v>
      </c>
      <c r="I392" s="154">
        <f t="shared" si="159"/>
        <v>905.45056374912406</v>
      </c>
      <c r="J392" s="149"/>
      <c r="K392" s="196" t="s">
        <v>26</v>
      </c>
      <c r="L392" s="195">
        <f>SUM(L371:L387)</f>
        <v>181.16728798744182</v>
      </c>
      <c r="M392" s="195">
        <f t="shared" ref="M392:S392" si="160">SUM(M371:M387)</f>
        <v>0.66609888783995597</v>
      </c>
      <c r="N392" s="195">
        <f t="shared" si="160"/>
        <v>42.656848887498192</v>
      </c>
      <c r="O392" s="195">
        <f t="shared" si="160"/>
        <v>613.08107697094101</v>
      </c>
      <c r="P392" s="195">
        <f t="shared" si="160"/>
        <v>458.03405552850995</v>
      </c>
      <c r="Q392" s="195">
        <f t="shared" si="160"/>
        <v>67.879251015403113</v>
      </c>
      <c r="R392" s="197">
        <f t="shared" si="160"/>
        <v>0</v>
      </c>
      <c r="S392" s="198">
        <f t="shared" si="160"/>
        <v>1363.484619277634</v>
      </c>
      <c r="T392" s="141" t="str">
        <f>IF(ABS(S392-AI392)&gt;0.01,S392-AI392,"")</f>
        <v/>
      </c>
      <c r="U392" s="224" t="s">
        <v>63</v>
      </c>
      <c r="V392" s="225">
        <f>SUM(V371:V387)</f>
        <v>166.93165432528238</v>
      </c>
      <c r="W392" s="225">
        <f t="shared" ref="W392:AH392" si="161">SUM(W371:W387)</f>
        <v>8.2463994979896462</v>
      </c>
      <c r="X392" s="225">
        <f t="shared" si="161"/>
        <v>67.879251015403113</v>
      </c>
      <c r="Y392" s="225">
        <f t="shared" si="161"/>
        <v>0.66609888783995597</v>
      </c>
      <c r="Z392" s="225">
        <f t="shared" si="161"/>
        <v>42.656848887498192</v>
      </c>
      <c r="AA392" s="225">
        <f t="shared" si="161"/>
        <v>603.40578509348791</v>
      </c>
      <c r="AB392" s="225">
        <f t="shared" si="161"/>
        <v>458.03405552850995</v>
      </c>
      <c r="AC392" s="225">
        <f t="shared" si="161"/>
        <v>15.664526041622972</v>
      </c>
      <c r="AD392" s="226">
        <f t="shared" si="161"/>
        <v>5.9892341641698534</v>
      </c>
      <c r="AE392" s="226">
        <f t="shared" si="161"/>
        <v>0</v>
      </c>
      <c r="AF392" s="226">
        <f t="shared" si="161"/>
        <v>0</v>
      </c>
      <c r="AG392" s="226">
        <f t="shared" si="161"/>
        <v>0</v>
      </c>
      <c r="AH392" s="226">
        <f t="shared" si="161"/>
        <v>9.6752918774531178</v>
      </c>
      <c r="AI392" s="227">
        <f>SUM(V392:AC392)</f>
        <v>1363.4846192776342</v>
      </c>
      <c r="AJ392" s="141" t="str">
        <f t="shared" si="158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0.20008523407097728</v>
      </c>
      <c r="C393" s="78">
        <f t="shared" ref="C393:H393" si="162">IF($I392=0,"-",C392/$I392)</f>
        <v>7.3565461716860114E-4</v>
      </c>
      <c r="D393" s="78">
        <f t="shared" si="162"/>
        <v>4.7111184856821468E-2</v>
      </c>
      <c r="E393" s="78">
        <f t="shared" si="162"/>
        <v>0.67710055249444767</v>
      </c>
      <c r="F393" s="78">
        <f t="shared" si="162"/>
        <v>0</v>
      </c>
      <c r="G393" s="78">
        <f t="shared" si="162"/>
        <v>7.4967373960585018E-2</v>
      </c>
      <c r="H393" s="79">
        <f t="shared" si="162"/>
        <v>0</v>
      </c>
      <c r="I393" s="80">
        <f>SUM(B393:H393)</f>
        <v>1</v>
      </c>
      <c r="J393" s="141"/>
      <c r="K393" s="55" t="s">
        <v>91</v>
      </c>
      <c r="L393" s="96">
        <f t="shared" ref="L393:R393" si="163">IF($S392=0,"-",L392/$S392)</f>
        <v>0.13287079694630011</v>
      </c>
      <c r="M393" s="96">
        <f t="shared" si="163"/>
        <v>4.8852688062799802E-4</v>
      </c>
      <c r="N393" s="96">
        <f t="shared" si="163"/>
        <v>3.1285170572805977E-2</v>
      </c>
      <c r="O393" s="96">
        <f t="shared" si="163"/>
        <v>0.44964282567099856</v>
      </c>
      <c r="P393" s="96">
        <f t="shared" si="163"/>
        <v>0.33592902263259389</v>
      </c>
      <c r="Q393" s="96">
        <f t="shared" si="163"/>
        <v>4.9783657296673528E-2</v>
      </c>
      <c r="R393" s="97">
        <f t="shared" si="163"/>
        <v>0</v>
      </c>
      <c r="S393" s="98">
        <f>SUM(L393:R393)</f>
        <v>1</v>
      </c>
      <c r="U393" s="127" t="s">
        <v>91</v>
      </c>
      <c r="V393" s="128">
        <f>+V392/$AI392</f>
        <v>0.12243017043618852</v>
      </c>
      <c r="W393" s="128">
        <f t="shared" ref="W393:AH393" si="164">+W392/$AI392</f>
        <v>6.0480326520724065E-3</v>
      </c>
      <c r="X393" s="128">
        <f t="shared" si="164"/>
        <v>4.9783657296673521E-2</v>
      </c>
      <c r="Y393" s="128">
        <f t="shared" si="164"/>
        <v>4.8852688062799791E-4</v>
      </c>
      <c r="Z393" s="128">
        <f t="shared" si="164"/>
        <v>3.128517057280597E-2</v>
      </c>
      <c r="AA393" s="128">
        <f t="shared" si="164"/>
        <v>0.44254682198994555</v>
      </c>
      <c r="AB393" s="128">
        <f t="shared" si="164"/>
        <v>0.33592902263259383</v>
      </c>
      <c r="AC393" s="128">
        <f t="shared" si="164"/>
        <v>1.1488597539092111E-2</v>
      </c>
      <c r="AD393" s="128">
        <f t="shared" si="164"/>
        <v>4.3925938580391998E-3</v>
      </c>
      <c r="AE393" s="128">
        <f t="shared" si="164"/>
        <v>0</v>
      </c>
      <c r="AF393" s="128">
        <f t="shared" si="164"/>
        <v>0</v>
      </c>
      <c r="AG393" s="128">
        <f t="shared" si="164"/>
        <v>0</v>
      </c>
      <c r="AH393" s="128">
        <f t="shared" si="164"/>
        <v>7.0960036810529094E-3</v>
      </c>
      <c r="AI393" s="129">
        <f>SUM(V393:AC393)</f>
        <v>1</v>
      </c>
      <c r="AJ393" s="26" t="str">
        <f t="shared" si="158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65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166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167">SUM(V398:AC398)</f>
        <v>0</v>
      </c>
      <c r="AJ398" s="141" t="str">
        <f t="shared" ref="AJ398:AJ419" si="168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65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166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167"/>
        <v>0</v>
      </c>
      <c r="AJ399" s="141" t="str">
        <f t="shared" si="168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65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166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167"/>
        <v>0</v>
      </c>
      <c r="AJ400" s="141" t="str">
        <f t="shared" si="168"/>
        <v/>
      </c>
      <c r="BA400" s="141"/>
      <c r="BR400" s="141"/>
      <c r="CG400" s="141"/>
    </row>
    <row r="401" spans="1:85" ht="15">
      <c r="A401" s="167" t="s">
        <v>16</v>
      </c>
      <c r="B401" s="156">
        <v>1.0799292023134985</v>
      </c>
      <c r="C401" s="156">
        <v>0.47085804576498436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165"/>
        <v>1.5507872480784828</v>
      </c>
      <c r="J401" s="149"/>
      <c r="K401" s="169" t="s">
        <v>16</v>
      </c>
      <c r="L401" s="156">
        <v>1.0799292023134985</v>
      </c>
      <c r="M401" s="156">
        <v>0.47085804576498436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166"/>
        <v>1.5507872480784828</v>
      </c>
      <c r="U401" s="215" t="s">
        <v>16</v>
      </c>
      <c r="V401" s="207">
        <v>1.0799292023134985</v>
      </c>
      <c r="W401" s="207">
        <v>0</v>
      </c>
      <c r="X401" s="207">
        <v>0</v>
      </c>
      <c r="Y401" s="207">
        <v>0.47085804576498436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167"/>
        <v>1.5507872480784828</v>
      </c>
      <c r="AJ401" s="141" t="str">
        <f t="shared" si="168"/>
        <v/>
      </c>
      <c r="BA401" s="141"/>
      <c r="BR401" s="141"/>
      <c r="CG401" s="141"/>
    </row>
    <row r="402" spans="1:85" ht="15">
      <c r="A402" s="159" t="s">
        <v>15</v>
      </c>
      <c r="B402" s="160">
        <v>4.1293173037562888E-3</v>
      </c>
      <c r="C402" s="160">
        <v>2.606707588291977E-3</v>
      </c>
      <c r="D402" s="160">
        <v>6.2823472975070244E-4</v>
      </c>
      <c r="E402" s="160">
        <v>0</v>
      </c>
      <c r="F402" s="375"/>
      <c r="G402" s="160">
        <v>0</v>
      </c>
      <c r="H402" s="161">
        <v>0</v>
      </c>
      <c r="I402" s="162">
        <f t="shared" si="165"/>
        <v>7.364259621798968E-3</v>
      </c>
      <c r="J402" s="149"/>
      <c r="K402" s="163" t="s">
        <v>15</v>
      </c>
      <c r="L402" s="164">
        <v>4.1293173037562888E-3</v>
      </c>
      <c r="M402" s="164">
        <v>2.606707588291977E-3</v>
      </c>
      <c r="N402" s="164">
        <v>6.2823472975070244E-4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166"/>
        <v>7.364259621798968E-3</v>
      </c>
      <c r="U402" s="211" t="s">
        <v>57</v>
      </c>
      <c r="V402" s="212">
        <v>4.1293173037562888E-3</v>
      </c>
      <c r="W402" s="212">
        <v>0</v>
      </c>
      <c r="X402" s="212">
        <v>0</v>
      </c>
      <c r="Y402" s="212">
        <v>2.606707588291977E-3</v>
      </c>
      <c r="Z402" s="212">
        <v>6.2823472975070244E-4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167"/>
        <v>7.364259621798968E-3</v>
      </c>
      <c r="AJ402" s="141" t="str">
        <f t="shared" si="168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165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6.8368023894263121</v>
      </c>
      <c r="Q403" s="156">
        <v>0</v>
      </c>
      <c r="R403" s="157">
        <v>0</v>
      </c>
      <c r="S403" s="158">
        <f t="shared" si="166"/>
        <v>6.8368023894263121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6.8368023894263121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167"/>
        <v>6.8368023894263121</v>
      </c>
      <c r="AJ403" s="141" t="str">
        <f t="shared" si="168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2.1750089910253248E-2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65"/>
        <v>2.1750089910253248E-2</v>
      </c>
      <c r="J404" s="149"/>
      <c r="K404" s="163" t="s">
        <v>12</v>
      </c>
      <c r="L404" s="164">
        <v>0</v>
      </c>
      <c r="M404" s="164">
        <v>2.1750089910253248E-2</v>
      </c>
      <c r="N404" s="164">
        <v>0</v>
      </c>
      <c r="O404" s="164">
        <v>0</v>
      </c>
      <c r="P404" s="164">
        <v>0.17575234575822024</v>
      </c>
      <c r="Q404" s="164">
        <v>0</v>
      </c>
      <c r="R404" s="165">
        <v>0</v>
      </c>
      <c r="S404" s="166">
        <f t="shared" si="166"/>
        <v>0.19750243566847347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2.1750089910253248E-2</v>
      </c>
      <c r="Z404" s="212">
        <v>0</v>
      </c>
      <c r="AA404" s="212">
        <v>0</v>
      </c>
      <c r="AB404" s="212">
        <v>0.17575234575822024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167"/>
        <v>0.19750243566847347</v>
      </c>
      <c r="AJ404" s="141" t="str">
        <f t="shared" si="168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65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166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167"/>
        <v>0</v>
      </c>
      <c r="AJ405" s="141" t="str">
        <f t="shared" si="168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6.2387870628649769E-2</v>
      </c>
      <c r="E406" s="160">
        <v>0</v>
      </c>
      <c r="F406" s="375"/>
      <c r="G406" s="160">
        <v>0</v>
      </c>
      <c r="H406" s="161">
        <v>0</v>
      </c>
      <c r="I406" s="162">
        <f t="shared" si="165"/>
        <v>6.2387870628649769E-2</v>
      </c>
      <c r="J406" s="149"/>
      <c r="K406" s="163" t="s">
        <v>17</v>
      </c>
      <c r="L406" s="164">
        <v>0</v>
      </c>
      <c r="M406" s="164">
        <v>0</v>
      </c>
      <c r="N406" s="164">
        <v>6.2387870628649769E-2</v>
      </c>
      <c r="O406" s="164">
        <v>0</v>
      </c>
      <c r="P406" s="164">
        <v>0</v>
      </c>
      <c r="Q406" s="164">
        <v>0</v>
      </c>
      <c r="R406" s="165">
        <v>0</v>
      </c>
      <c r="S406" s="166">
        <f t="shared" si="166"/>
        <v>6.2387870628649769E-2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6.2387870628649769E-2</v>
      </c>
      <c r="AA406" s="212">
        <v>0</v>
      </c>
      <c r="AB406" s="212">
        <v>0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167"/>
        <v>6.2387870628649769E-2</v>
      </c>
      <c r="AJ406" s="141" t="str">
        <f t="shared" si="168"/>
        <v/>
      </c>
      <c r="BA406" s="141"/>
      <c r="BR406" s="141"/>
      <c r="CG406" s="141"/>
    </row>
    <row r="407" spans="1:85" ht="15">
      <c r="A407" s="167" t="s">
        <v>139</v>
      </c>
      <c r="B407" s="156">
        <v>1.6661645726122578</v>
      </c>
      <c r="C407" s="156">
        <v>12.306667020142667</v>
      </c>
      <c r="D407" s="156">
        <v>4.8627768171601851</v>
      </c>
      <c r="E407" s="156">
        <v>0</v>
      </c>
      <c r="F407" s="375"/>
      <c r="G407" s="156">
        <v>0</v>
      </c>
      <c r="H407" s="168">
        <v>0</v>
      </c>
      <c r="I407" s="154">
        <f t="shared" si="165"/>
        <v>18.83560840991511</v>
      </c>
      <c r="J407" s="149"/>
      <c r="K407" s="169" t="s">
        <v>139</v>
      </c>
      <c r="L407" s="156">
        <v>1.6661645726122578</v>
      </c>
      <c r="M407" s="156">
        <v>12.306667020142667</v>
      </c>
      <c r="N407" s="156">
        <v>4.8627768171601851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166"/>
        <v>18.83560840991511</v>
      </c>
      <c r="U407" s="215" t="s">
        <v>139</v>
      </c>
      <c r="V407" s="207">
        <v>1.6661645726122578</v>
      </c>
      <c r="W407" s="207">
        <v>0</v>
      </c>
      <c r="X407" s="207">
        <v>0</v>
      </c>
      <c r="Y407" s="207">
        <v>12.306667020142667</v>
      </c>
      <c r="Z407" s="207">
        <v>2.1079986574593117</v>
      </c>
      <c r="AA407" s="207">
        <v>0</v>
      </c>
      <c r="AB407" s="207">
        <v>0</v>
      </c>
      <c r="AC407" s="208">
        <v>2.7547781597008729</v>
      </c>
      <c r="AD407" s="207">
        <v>0</v>
      </c>
      <c r="AE407" s="207">
        <v>0</v>
      </c>
      <c r="AF407" s="207">
        <v>0</v>
      </c>
      <c r="AG407" s="207">
        <v>2.7547781597008729</v>
      </c>
      <c r="AH407" s="207">
        <v>0</v>
      </c>
      <c r="AI407" s="210">
        <f t="shared" si="167"/>
        <v>18.83560840991511</v>
      </c>
      <c r="AJ407" s="141" t="str">
        <f t="shared" si="168"/>
        <v/>
      </c>
      <c r="BA407" s="141"/>
      <c r="BR407" s="141"/>
      <c r="CG407" s="141"/>
    </row>
    <row r="408" spans="1:85" ht="15">
      <c r="A408" s="159" t="s">
        <v>25</v>
      </c>
      <c r="B408" s="160">
        <v>2.2998994249254334</v>
      </c>
      <c r="C408" s="160">
        <v>5.6212184587288848E-2</v>
      </c>
      <c r="D408" s="160">
        <v>0.45304344006660169</v>
      </c>
      <c r="E408" s="160">
        <v>16.821968074880282</v>
      </c>
      <c r="F408" s="375"/>
      <c r="G408" s="160">
        <v>2.3415988525174765</v>
      </c>
      <c r="H408" s="161">
        <v>0</v>
      </c>
      <c r="I408" s="162">
        <f t="shared" si="165"/>
        <v>21.972721976977084</v>
      </c>
      <c r="J408" s="149"/>
      <c r="K408" s="163" t="s">
        <v>25</v>
      </c>
      <c r="L408" s="164">
        <v>2.2998994249254334</v>
      </c>
      <c r="M408" s="164">
        <v>5.6212184587288848E-2</v>
      </c>
      <c r="N408" s="164">
        <v>0.45304344006660169</v>
      </c>
      <c r="O408" s="164">
        <v>16.821968074880282</v>
      </c>
      <c r="P408" s="164">
        <v>0</v>
      </c>
      <c r="Q408" s="164">
        <v>2.3415988525174765</v>
      </c>
      <c r="R408" s="165">
        <v>0</v>
      </c>
      <c r="S408" s="166">
        <f t="shared" si="166"/>
        <v>21.972721976977084</v>
      </c>
      <c r="U408" s="211" t="s">
        <v>25</v>
      </c>
      <c r="V408" s="212">
        <v>0</v>
      </c>
      <c r="W408" s="212">
        <v>1.7752273097910733</v>
      </c>
      <c r="X408" s="212">
        <v>2.3415988525174765</v>
      </c>
      <c r="Y408" s="212">
        <v>5.6212184587288848E-2</v>
      </c>
      <c r="Z408" s="212">
        <v>0.45304344006660169</v>
      </c>
      <c r="AA408" s="212">
        <v>16.136147884784378</v>
      </c>
      <c r="AB408" s="212">
        <v>0</v>
      </c>
      <c r="AC408" s="213">
        <v>1.2104923052302647</v>
      </c>
      <c r="AD408" s="212">
        <v>0.52467211513436018</v>
      </c>
      <c r="AE408" s="212">
        <v>0.68582019009590411</v>
      </c>
      <c r="AF408" s="212">
        <v>0</v>
      </c>
      <c r="AG408" s="212">
        <v>0</v>
      </c>
      <c r="AH408" s="212">
        <v>0</v>
      </c>
      <c r="AI408" s="214">
        <f t="shared" si="167"/>
        <v>21.972721976977084</v>
      </c>
      <c r="AJ408" s="141" t="str">
        <f t="shared" si="168"/>
        <v/>
      </c>
      <c r="BA408" s="141"/>
      <c r="BR408" s="141"/>
      <c r="CG408" s="141"/>
    </row>
    <row r="409" spans="1:85" ht="15">
      <c r="A409" s="167" t="s">
        <v>24</v>
      </c>
      <c r="B409" s="156">
        <v>2.7516207794671885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65"/>
        <v>2.7516207794671885</v>
      </c>
      <c r="J409" s="149"/>
      <c r="K409" s="169" t="s">
        <v>24</v>
      </c>
      <c r="L409" s="156">
        <v>2.7516207794671885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166"/>
        <v>2.7516207794671885</v>
      </c>
      <c r="U409" s="215" t="s">
        <v>24</v>
      </c>
      <c r="V409" s="207">
        <v>2.7516207794671885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167"/>
        <v>2.7516207794671885</v>
      </c>
      <c r="AJ409" s="141" t="str">
        <f t="shared" si="168"/>
        <v/>
      </c>
      <c r="BA409" s="141"/>
      <c r="BR409" s="141"/>
      <c r="CG409" s="141"/>
    </row>
    <row r="410" spans="1:85" ht="15">
      <c r="A410" s="159" t="s">
        <v>60</v>
      </c>
      <c r="B410" s="160">
        <v>0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65"/>
        <v>0</v>
      </c>
      <c r="J410" s="149"/>
      <c r="K410" s="163" t="s">
        <v>60</v>
      </c>
      <c r="L410" s="164">
        <v>0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166"/>
        <v>0</v>
      </c>
      <c r="U410" s="211" t="s">
        <v>60</v>
      </c>
      <c r="V410" s="212">
        <v>0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167"/>
        <v>0</v>
      </c>
      <c r="AJ410" s="141" t="str">
        <f t="shared" si="168"/>
        <v/>
      </c>
      <c r="BA410" s="141"/>
      <c r="BR410" s="141"/>
      <c r="CG410" s="141"/>
    </row>
    <row r="411" spans="1:85" ht="15">
      <c r="A411" s="167" t="s">
        <v>22</v>
      </c>
      <c r="B411" s="156">
        <v>0.57641603955543352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65"/>
        <v>0.57641603955543352</v>
      </c>
      <c r="J411" s="149"/>
      <c r="K411" s="169" t="s">
        <v>22</v>
      </c>
      <c r="L411" s="156">
        <v>0.57641603955543352</v>
      </c>
      <c r="M411" s="156">
        <v>0</v>
      </c>
      <c r="N411" s="156">
        <v>0</v>
      </c>
      <c r="O411" s="156">
        <v>0</v>
      </c>
      <c r="P411" s="156">
        <v>0.41354234995314704</v>
      </c>
      <c r="Q411" s="156">
        <v>0</v>
      </c>
      <c r="R411" s="157">
        <v>0</v>
      </c>
      <c r="S411" s="158">
        <f t="shared" si="166"/>
        <v>0.98995838950858062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0.41354234995314704</v>
      </c>
      <c r="AC411" s="208">
        <v>0.57641603955543352</v>
      </c>
      <c r="AD411" s="207">
        <v>0.57641603955543352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167"/>
        <v>0.98995838950858062</v>
      </c>
      <c r="AJ411" s="141" t="str">
        <f t="shared" si="168"/>
        <v/>
      </c>
      <c r="BA411" s="141"/>
      <c r="BR411" s="141"/>
      <c r="CG411" s="141"/>
    </row>
    <row r="412" spans="1:85" ht="15">
      <c r="A412" s="159" t="s">
        <v>21</v>
      </c>
      <c r="B412" s="160">
        <v>4.4228209783359366E-3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65"/>
        <v>4.4228209783359366E-3</v>
      </c>
      <c r="J412" s="149"/>
      <c r="K412" s="163" t="s">
        <v>21</v>
      </c>
      <c r="L412" s="164">
        <v>4.4228209783359366E-3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166"/>
        <v>4.4228209783359366E-3</v>
      </c>
      <c r="U412" s="211" t="s">
        <v>61</v>
      </c>
      <c r="V412" s="212">
        <v>4.4228209783359366E-3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167"/>
        <v>4.4228209783359366E-3</v>
      </c>
      <c r="AJ412" s="141" t="str">
        <f t="shared" si="168"/>
        <v/>
      </c>
      <c r="BA412" s="141"/>
      <c r="BR412" s="141"/>
      <c r="CG412" s="141"/>
    </row>
    <row r="413" spans="1:85" ht="15">
      <c r="A413" s="170" t="s">
        <v>64</v>
      </c>
      <c r="B413" s="156">
        <v>4.2833374325905093E-3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65"/>
        <v>4.2833374325905093E-3</v>
      </c>
      <c r="J413" s="149"/>
      <c r="K413" s="171" t="s">
        <v>64</v>
      </c>
      <c r="L413" s="156">
        <v>4.2833374325905093E-3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166"/>
        <v>4.2833374325905093E-3</v>
      </c>
      <c r="U413" s="216" t="s">
        <v>62</v>
      </c>
      <c r="V413" s="207">
        <v>4.2833374325905093E-3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167"/>
        <v>4.2833374325905093E-3</v>
      </c>
      <c r="AJ413" s="141" t="str">
        <f t="shared" si="168"/>
        <v/>
      </c>
      <c r="BA413" s="141"/>
      <c r="BR413" s="141"/>
      <c r="CG413" s="141"/>
    </row>
    <row r="414" spans="1:85">
      <c r="A414" s="172" t="s">
        <v>23</v>
      </c>
      <c r="B414" s="173">
        <v>4.2833374325905093E-3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65"/>
        <v>4.2833374325905093E-3</v>
      </c>
      <c r="J414" s="149"/>
      <c r="K414" s="176" t="s">
        <v>23</v>
      </c>
      <c r="L414" s="177">
        <v>4.2833374325905093E-3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166"/>
        <v>4.2833374325905093E-3</v>
      </c>
      <c r="U414" s="217" t="s">
        <v>65</v>
      </c>
      <c r="V414" s="218">
        <v>4.2833374325905093E-3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167"/>
        <v>4.2833374325905093E-3</v>
      </c>
      <c r="AJ414" s="141" t="str">
        <f t="shared" si="168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65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166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167"/>
        <v>0</v>
      </c>
      <c r="AJ415" s="141" t="str">
        <f t="shared" si="168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65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166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167"/>
        <v>0</v>
      </c>
      <c r="AJ416" s="141" t="str">
        <f t="shared" si="168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65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166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167"/>
        <v>0</v>
      </c>
      <c r="AJ417" s="141" t="str">
        <f t="shared" si="168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8.3868654945884948</v>
      </c>
      <c r="C418" s="195">
        <f t="shared" ref="C418:I418" si="169">SUM(C397:C413)</f>
        <v>12.858094047993484</v>
      </c>
      <c r="D418" s="195">
        <f t="shared" si="169"/>
        <v>5.3788363625851874</v>
      </c>
      <c r="E418" s="195">
        <f t="shared" si="169"/>
        <v>16.821968074880282</v>
      </c>
      <c r="F418" s="195">
        <f t="shared" si="169"/>
        <v>0</v>
      </c>
      <c r="G418" s="195">
        <f t="shared" si="169"/>
        <v>2.3415988525174765</v>
      </c>
      <c r="H418" s="197">
        <f t="shared" si="169"/>
        <v>0</v>
      </c>
      <c r="I418" s="154">
        <f t="shared" si="169"/>
        <v>45.787362832564924</v>
      </c>
      <c r="J418" s="149"/>
      <c r="K418" s="196" t="s">
        <v>26</v>
      </c>
      <c r="L418" s="195">
        <f>SUM(L397:L413)</f>
        <v>8.3868654945884948</v>
      </c>
      <c r="M418" s="195">
        <f t="shared" ref="M418:S418" si="170">SUM(M397:M413)</f>
        <v>12.858094047993484</v>
      </c>
      <c r="N418" s="195">
        <f t="shared" si="170"/>
        <v>5.3788363625851874</v>
      </c>
      <c r="O418" s="195">
        <f t="shared" si="170"/>
        <v>16.821968074880282</v>
      </c>
      <c r="P418" s="195">
        <f t="shared" si="170"/>
        <v>7.4260970851376795</v>
      </c>
      <c r="Q418" s="195">
        <f t="shared" si="170"/>
        <v>2.3415988525174765</v>
      </c>
      <c r="R418" s="197">
        <f t="shared" si="170"/>
        <v>0</v>
      </c>
      <c r="S418" s="198">
        <f t="shared" si="170"/>
        <v>53.213459917702608</v>
      </c>
      <c r="T418" s="141" t="str">
        <f>IF(ABS(S418-AI418)&gt;0.01,S418-AI418,"")</f>
        <v/>
      </c>
      <c r="U418" s="224" t="s">
        <v>63</v>
      </c>
      <c r="V418" s="225">
        <f>SUM(V397:V413)</f>
        <v>5.5105500301076278</v>
      </c>
      <c r="W418" s="225">
        <f t="shared" ref="W418:AH418" si="171">SUM(W397:W413)</f>
        <v>1.7752273097910733</v>
      </c>
      <c r="X418" s="225">
        <f t="shared" si="171"/>
        <v>2.3415988525174765</v>
      </c>
      <c r="Y418" s="225">
        <f t="shared" si="171"/>
        <v>12.858094047993484</v>
      </c>
      <c r="Z418" s="225">
        <f t="shared" si="171"/>
        <v>2.6240582028843136</v>
      </c>
      <c r="AA418" s="225">
        <f t="shared" si="171"/>
        <v>16.136147884784378</v>
      </c>
      <c r="AB418" s="225">
        <f t="shared" si="171"/>
        <v>7.4260970851376795</v>
      </c>
      <c r="AC418" s="225">
        <f t="shared" si="171"/>
        <v>4.5416865044865711</v>
      </c>
      <c r="AD418" s="226">
        <f t="shared" si="171"/>
        <v>1.1010881546897937</v>
      </c>
      <c r="AE418" s="226">
        <f t="shared" si="171"/>
        <v>0.68582019009590411</v>
      </c>
      <c r="AF418" s="226">
        <f t="shared" si="171"/>
        <v>0</v>
      </c>
      <c r="AG418" s="226">
        <f t="shared" si="171"/>
        <v>2.7547781597008729</v>
      </c>
      <c r="AH418" s="226">
        <f t="shared" si="171"/>
        <v>0</v>
      </c>
      <c r="AI418" s="227">
        <f>SUM(V418:AC418)</f>
        <v>53.2134599177026</v>
      </c>
      <c r="AJ418" s="141" t="str">
        <f t="shared" si="168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0.18316987430041684</v>
      </c>
      <c r="C419" s="78">
        <f t="shared" ref="C419:H419" si="172">IF($I418=0,"-",C418/$I418)</f>
        <v>0.28082189609855712</v>
      </c>
      <c r="D419" s="78">
        <f t="shared" si="172"/>
        <v>0.11747425555506436</v>
      </c>
      <c r="E419" s="78">
        <f t="shared" si="172"/>
        <v>0.36739325076211088</v>
      </c>
      <c r="F419" s="78">
        <f t="shared" si="172"/>
        <v>0</v>
      </c>
      <c r="G419" s="78">
        <f t="shared" si="172"/>
        <v>5.1140723283850775E-2</v>
      </c>
      <c r="H419" s="79">
        <f t="shared" si="172"/>
        <v>0</v>
      </c>
      <c r="I419" s="80">
        <f>SUM(B419:H419)</f>
        <v>1</v>
      </c>
      <c r="J419" s="141"/>
      <c r="K419" s="55" t="s">
        <v>91</v>
      </c>
      <c r="L419" s="96">
        <f t="shared" ref="L419:R419" si="173">IF($S418=0,"-",L418/$S418)</f>
        <v>0.15760797188454237</v>
      </c>
      <c r="M419" s="96">
        <f t="shared" si="173"/>
        <v>0.24163236271197547</v>
      </c>
      <c r="N419" s="96">
        <f t="shared" si="173"/>
        <v>0.10108037272719794</v>
      </c>
      <c r="O419" s="96">
        <f t="shared" si="173"/>
        <v>0.31612242656080497</v>
      </c>
      <c r="P419" s="96">
        <f t="shared" si="173"/>
        <v>0.1395529833358426</v>
      </c>
      <c r="Q419" s="96">
        <f t="shared" si="173"/>
        <v>4.4003882779636606E-2</v>
      </c>
      <c r="R419" s="97">
        <f t="shared" si="173"/>
        <v>0</v>
      </c>
      <c r="S419" s="98">
        <f>SUM(L419:R419)</f>
        <v>1</v>
      </c>
      <c r="U419" s="127" t="s">
        <v>91</v>
      </c>
      <c r="V419" s="128">
        <f>+V418/$AI418</f>
        <v>0.10355556730627893</v>
      </c>
      <c r="W419" s="128">
        <f t="shared" ref="W419:AH419" si="174">+W418/$AI418</f>
        <v>3.3360493990365503E-2</v>
      </c>
      <c r="X419" s="128">
        <f t="shared" si="174"/>
        <v>4.4003882779636613E-2</v>
      </c>
      <c r="Y419" s="128">
        <f t="shared" si="174"/>
        <v>0.2416323627119755</v>
      </c>
      <c r="Z419" s="128">
        <f t="shared" si="174"/>
        <v>4.9311926098069114E-2</v>
      </c>
      <c r="AA419" s="128">
        <f t="shared" si="174"/>
        <v>0.30323433036941733</v>
      </c>
      <c r="AB419" s="128">
        <f t="shared" si="174"/>
        <v>0.1395529833358426</v>
      </c>
      <c r="AC419" s="128">
        <f t="shared" si="174"/>
        <v>8.534845340841446E-2</v>
      </c>
      <c r="AD419" s="128">
        <f t="shared" si="174"/>
        <v>2.0691910587897953E-2</v>
      </c>
      <c r="AE419" s="128">
        <f t="shared" si="174"/>
        <v>1.2888096191387685E-2</v>
      </c>
      <c r="AF419" s="128">
        <f t="shared" si="174"/>
        <v>0</v>
      </c>
      <c r="AG419" s="128">
        <f t="shared" si="174"/>
        <v>5.1768446629128821E-2</v>
      </c>
      <c r="AH419" s="128">
        <f t="shared" si="174"/>
        <v>0</v>
      </c>
      <c r="AI419" s="129">
        <f>SUM(V419:AC419)</f>
        <v>1</v>
      </c>
      <c r="AJ419" s="26" t="str">
        <f t="shared" si="168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175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176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177">SUM(V424:AC424)</f>
        <v>0</v>
      </c>
      <c r="AJ424" s="141" t="str">
        <f t="shared" ref="AJ424:AJ445" si="178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175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176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177"/>
        <v>0</v>
      </c>
      <c r="AJ425" s="141" t="str">
        <f t="shared" si="178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175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176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177"/>
        <v>0</v>
      </c>
      <c r="AJ426" s="141" t="str">
        <f t="shared" si="178"/>
        <v/>
      </c>
      <c r="BA426" s="141"/>
      <c r="BR426" s="141"/>
      <c r="CG426" s="141"/>
    </row>
    <row r="427" spans="1:85" ht="15">
      <c r="A427" s="167" t="s">
        <v>16</v>
      </c>
      <c r="B427" s="156">
        <v>44.976513198353032</v>
      </c>
      <c r="C427" s="156">
        <v>0</v>
      </c>
      <c r="D427" s="156">
        <v>1.6079260161254503</v>
      </c>
      <c r="E427" s="156">
        <v>0</v>
      </c>
      <c r="F427" s="375"/>
      <c r="G427" s="156">
        <v>0</v>
      </c>
      <c r="H427" s="168">
        <v>0</v>
      </c>
      <c r="I427" s="154">
        <f t="shared" si="175"/>
        <v>46.584439214478479</v>
      </c>
      <c r="J427" s="149"/>
      <c r="K427" s="169" t="s">
        <v>16</v>
      </c>
      <c r="L427" s="156">
        <v>44.976513198353032</v>
      </c>
      <c r="M427" s="156">
        <v>0</v>
      </c>
      <c r="N427" s="156">
        <v>1.6079260161254503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176"/>
        <v>46.584439214478479</v>
      </c>
      <c r="U427" s="215" t="s">
        <v>16</v>
      </c>
      <c r="V427" s="207">
        <v>30.375387429557758</v>
      </c>
      <c r="W427" s="207">
        <v>0</v>
      </c>
      <c r="X427" s="207">
        <v>0</v>
      </c>
      <c r="Y427" s="207">
        <v>0</v>
      </c>
      <c r="Z427" s="207">
        <v>1.5068634592354913</v>
      </c>
      <c r="AA427" s="207">
        <v>0</v>
      </c>
      <c r="AB427" s="207">
        <v>0</v>
      </c>
      <c r="AC427" s="208">
        <v>14.702188325685231</v>
      </c>
      <c r="AD427" s="209">
        <v>14.601125768795271</v>
      </c>
      <c r="AE427" s="209">
        <v>0</v>
      </c>
      <c r="AF427" s="209">
        <v>0</v>
      </c>
      <c r="AG427" s="209">
        <v>0.10106255688995905</v>
      </c>
      <c r="AH427" s="209">
        <v>0</v>
      </c>
      <c r="AI427" s="210">
        <f t="shared" si="177"/>
        <v>46.584439214478479</v>
      </c>
      <c r="AJ427" s="141" t="str">
        <f t="shared" si="178"/>
        <v/>
      </c>
      <c r="BA427" s="141"/>
      <c r="BR427" s="141"/>
      <c r="CG427" s="141"/>
    </row>
    <row r="428" spans="1:85" ht="15">
      <c r="A428" s="159" t="s">
        <v>15</v>
      </c>
      <c r="B428" s="160">
        <v>6.0079520378552284E-2</v>
      </c>
      <c r="C428" s="160">
        <v>2.8190348965283728E-2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175"/>
        <v>8.8269869343836016E-2</v>
      </c>
      <c r="J428" s="149"/>
      <c r="K428" s="163" t="s">
        <v>15</v>
      </c>
      <c r="L428" s="164">
        <v>6.0079520378552284E-2</v>
      </c>
      <c r="M428" s="164">
        <v>2.8190348965283728E-2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176"/>
        <v>8.8269869343836016E-2</v>
      </c>
      <c r="U428" s="211" t="s">
        <v>57</v>
      </c>
      <c r="V428" s="212">
        <v>5.9666707955891914E-2</v>
      </c>
      <c r="W428" s="212">
        <v>0</v>
      </c>
      <c r="X428" s="212">
        <v>0</v>
      </c>
      <c r="Y428" s="212">
        <v>2.8190348965283728E-2</v>
      </c>
      <c r="Z428" s="212">
        <v>0</v>
      </c>
      <c r="AA428" s="212">
        <v>0</v>
      </c>
      <c r="AB428" s="212">
        <v>0</v>
      </c>
      <c r="AC428" s="213">
        <v>4.1281242266037347E-4</v>
      </c>
      <c r="AD428" s="212">
        <v>4.1281242266037347E-4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177"/>
        <v>8.8269869343836016E-2</v>
      </c>
      <c r="AJ428" s="141" t="str">
        <f t="shared" si="178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4.0883079289416539E-3</v>
      </c>
      <c r="F429" s="375"/>
      <c r="G429" s="156">
        <v>0</v>
      </c>
      <c r="H429" s="168">
        <v>0</v>
      </c>
      <c r="I429" s="154">
        <f t="shared" si="175"/>
        <v>4.0883079289416539E-3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4.0883079289416539E-3</v>
      </c>
      <c r="P429" s="156">
        <v>47.175424216203773</v>
      </c>
      <c r="Q429" s="156">
        <v>0</v>
      </c>
      <c r="R429" s="157">
        <v>0</v>
      </c>
      <c r="S429" s="158">
        <f t="shared" si="176"/>
        <v>47.179512524132711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4.0883079289416539E-3</v>
      </c>
      <c r="AB429" s="207">
        <v>47.175424216203773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177"/>
        <v>47.179512524132711</v>
      </c>
      <c r="AJ429" s="141" t="str">
        <f t="shared" si="178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175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1.8958901773628127</v>
      </c>
      <c r="Q430" s="164">
        <v>0</v>
      </c>
      <c r="R430" s="165">
        <v>0</v>
      </c>
      <c r="S430" s="166">
        <f t="shared" si="176"/>
        <v>1.8958901773628127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1.8958901773628127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177"/>
        <v>1.8958901773628127</v>
      </c>
      <c r="AJ430" s="141" t="str">
        <f t="shared" si="178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175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176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177"/>
        <v>0</v>
      </c>
      <c r="AJ431" s="141" t="str">
        <f t="shared" si="178"/>
        <v/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2.3244985592065959</v>
      </c>
      <c r="F432" s="375"/>
      <c r="G432" s="160">
        <v>0</v>
      </c>
      <c r="H432" s="161">
        <v>0</v>
      </c>
      <c r="I432" s="162">
        <f t="shared" si="175"/>
        <v>2.3244985592065959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2.3244985592065959</v>
      </c>
      <c r="P432" s="164">
        <v>2.4147861314455756E-2</v>
      </c>
      <c r="Q432" s="164">
        <v>0</v>
      </c>
      <c r="R432" s="165">
        <v>0</v>
      </c>
      <c r="S432" s="166">
        <f t="shared" si="176"/>
        <v>2.3486464205210518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2.3244985592065959</v>
      </c>
      <c r="AB432" s="212">
        <v>2.4147861314455756E-2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177"/>
        <v>2.3486464205210518</v>
      </c>
      <c r="AJ432" s="141" t="str">
        <f t="shared" si="178"/>
        <v/>
      </c>
      <c r="BA432" s="141"/>
      <c r="BR432" s="141"/>
      <c r="CG432" s="141"/>
    </row>
    <row r="433" spans="1:85" ht="15">
      <c r="A433" s="167" t="s">
        <v>139</v>
      </c>
      <c r="B433" s="156">
        <v>42.189758293890762</v>
      </c>
      <c r="C433" s="156">
        <v>83.790266894131392</v>
      </c>
      <c r="D433" s="156">
        <v>34.343667382511441</v>
      </c>
      <c r="E433" s="156">
        <v>0</v>
      </c>
      <c r="F433" s="375"/>
      <c r="G433" s="156">
        <v>0</v>
      </c>
      <c r="H433" s="168">
        <v>0</v>
      </c>
      <c r="I433" s="154">
        <f t="shared" si="175"/>
        <v>160.32369257053358</v>
      </c>
      <c r="J433" s="149"/>
      <c r="K433" s="169" t="s">
        <v>139</v>
      </c>
      <c r="L433" s="156">
        <v>42.189758293890762</v>
      </c>
      <c r="M433" s="156">
        <v>83.790266894131392</v>
      </c>
      <c r="N433" s="156">
        <v>34.343667382511441</v>
      </c>
      <c r="O433" s="156">
        <v>0</v>
      </c>
      <c r="P433" s="156">
        <v>0</v>
      </c>
      <c r="Q433" s="156">
        <v>0</v>
      </c>
      <c r="R433" s="157">
        <v>0</v>
      </c>
      <c r="S433" s="158">
        <f t="shared" si="176"/>
        <v>160.32369257053358</v>
      </c>
      <c r="U433" s="215" t="s">
        <v>139</v>
      </c>
      <c r="V433" s="207">
        <v>40.472805349871926</v>
      </c>
      <c r="W433" s="207">
        <v>0</v>
      </c>
      <c r="X433" s="207">
        <v>0</v>
      </c>
      <c r="Y433" s="207">
        <v>83.790266894131392</v>
      </c>
      <c r="Z433" s="207">
        <v>34.343667382511441</v>
      </c>
      <c r="AA433" s="207">
        <v>0</v>
      </c>
      <c r="AB433" s="207">
        <v>0</v>
      </c>
      <c r="AC433" s="208">
        <v>1.716952944018834</v>
      </c>
      <c r="AD433" s="207">
        <v>1.716952944018834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177"/>
        <v>160.32369257053358</v>
      </c>
      <c r="AJ433" s="141" t="str">
        <f t="shared" si="178"/>
        <v/>
      </c>
      <c r="BA433" s="141"/>
      <c r="BR433" s="141"/>
      <c r="CG433" s="141"/>
    </row>
    <row r="434" spans="1:85" ht="15">
      <c r="A434" s="159" t="s">
        <v>25</v>
      </c>
      <c r="B434" s="160">
        <v>106.13117835671295</v>
      </c>
      <c r="C434" s="160">
        <v>2.1387339713960815E-4</v>
      </c>
      <c r="D434" s="160">
        <v>3.0325244526868165</v>
      </c>
      <c r="E434" s="160">
        <v>201.62333112319803</v>
      </c>
      <c r="F434" s="375"/>
      <c r="G434" s="160">
        <v>56.44535730562913</v>
      </c>
      <c r="H434" s="161">
        <v>0</v>
      </c>
      <c r="I434" s="162">
        <f t="shared" si="175"/>
        <v>367.23260511162403</v>
      </c>
      <c r="J434" s="149"/>
      <c r="K434" s="163" t="s">
        <v>25</v>
      </c>
      <c r="L434" s="164">
        <v>106.13117835671295</v>
      </c>
      <c r="M434" s="164">
        <v>2.1387339713960815E-4</v>
      </c>
      <c r="N434" s="164">
        <v>3.0325244526868165</v>
      </c>
      <c r="O434" s="164">
        <v>201.62333112319803</v>
      </c>
      <c r="P434" s="164">
        <v>0.90226875205344015</v>
      </c>
      <c r="Q434" s="164">
        <v>56.44535730562913</v>
      </c>
      <c r="R434" s="165">
        <v>0</v>
      </c>
      <c r="S434" s="166">
        <f t="shared" si="176"/>
        <v>368.13487386367751</v>
      </c>
      <c r="U434" s="211" t="s">
        <v>25</v>
      </c>
      <c r="V434" s="212">
        <v>0.14460564744552951</v>
      </c>
      <c r="W434" s="212">
        <v>100.80803876055847</v>
      </c>
      <c r="X434" s="212">
        <v>56.44535730562913</v>
      </c>
      <c r="Y434" s="212">
        <v>2.1387339713960815E-4</v>
      </c>
      <c r="Z434" s="212">
        <v>1.6256800391808917</v>
      </c>
      <c r="AA434" s="212">
        <v>200.54954289747963</v>
      </c>
      <c r="AB434" s="212">
        <v>0.90226875205344015</v>
      </c>
      <c r="AC434" s="213">
        <v>7.6591665879332753</v>
      </c>
      <c r="AD434" s="212">
        <v>5.1785339487089388</v>
      </c>
      <c r="AE434" s="212">
        <v>1.0737882257184115</v>
      </c>
      <c r="AF434" s="212">
        <v>0</v>
      </c>
      <c r="AG434" s="212">
        <v>1.406844413505925</v>
      </c>
      <c r="AH434" s="212">
        <v>0</v>
      </c>
      <c r="AI434" s="214">
        <f t="shared" si="177"/>
        <v>368.13487386367751</v>
      </c>
      <c r="AJ434" s="141" t="str">
        <f t="shared" si="178"/>
        <v/>
      </c>
      <c r="BA434" s="141"/>
      <c r="BR434" s="141"/>
      <c r="CG434" s="141"/>
    </row>
    <row r="435" spans="1:85" ht="15">
      <c r="A435" s="167" t="s">
        <v>24</v>
      </c>
      <c r="B435" s="156">
        <v>54.031396797362738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175"/>
        <v>54.031396797362738</v>
      </c>
      <c r="J435" s="149"/>
      <c r="K435" s="169" t="s">
        <v>24</v>
      </c>
      <c r="L435" s="156">
        <v>54.031396797362738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176"/>
        <v>54.031396797362738</v>
      </c>
      <c r="U435" s="215" t="s">
        <v>24</v>
      </c>
      <c r="V435" s="207">
        <v>45.568126809935919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8.4632699874268198</v>
      </c>
      <c r="AD435" s="207">
        <v>8.4632699874268198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177"/>
        <v>54.031396797362738</v>
      </c>
      <c r="AJ435" s="141" t="str">
        <f t="shared" si="178"/>
        <v/>
      </c>
      <c r="BA435" s="141"/>
      <c r="BR435" s="141"/>
      <c r="CG435" s="141"/>
    </row>
    <row r="436" spans="1:85" ht="15">
      <c r="A436" s="159" t="s">
        <v>60</v>
      </c>
      <c r="B436" s="160">
        <v>0</v>
      </c>
      <c r="C436" s="160">
        <v>0</v>
      </c>
      <c r="D436" s="160">
        <v>0</v>
      </c>
      <c r="E436" s="160">
        <v>0</v>
      </c>
      <c r="F436" s="375"/>
      <c r="G436" s="160">
        <v>0</v>
      </c>
      <c r="H436" s="161">
        <v>0</v>
      </c>
      <c r="I436" s="162">
        <f t="shared" si="175"/>
        <v>0</v>
      </c>
      <c r="J436" s="149"/>
      <c r="K436" s="163" t="s">
        <v>60</v>
      </c>
      <c r="L436" s="164">
        <v>0</v>
      </c>
      <c r="M436" s="164">
        <v>0</v>
      </c>
      <c r="N436" s="164">
        <v>0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176"/>
        <v>0</v>
      </c>
      <c r="U436" s="211" t="s">
        <v>60</v>
      </c>
      <c r="V436" s="212">
        <v>0</v>
      </c>
      <c r="W436" s="212">
        <v>0</v>
      </c>
      <c r="X436" s="212">
        <v>0</v>
      </c>
      <c r="Y436" s="212">
        <v>0</v>
      </c>
      <c r="Z436" s="212">
        <v>0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177"/>
        <v>0</v>
      </c>
      <c r="AJ436" s="141" t="str">
        <f t="shared" si="178"/>
        <v/>
      </c>
      <c r="BA436" s="141"/>
      <c r="BR436" s="141"/>
      <c r="CG436" s="141"/>
    </row>
    <row r="437" spans="1:85" ht="15">
      <c r="A437" s="167" t="s">
        <v>22</v>
      </c>
      <c r="B437" s="156">
        <v>2.1119738660180891</v>
      </c>
      <c r="C437" s="156">
        <v>0</v>
      </c>
      <c r="D437" s="156">
        <v>11.24503187677796</v>
      </c>
      <c r="E437" s="156">
        <v>0</v>
      </c>
      <c r="F437" s="375"/>
      <c r="G437" s="156">
        <v>0</v>
      </c>
      <c r="H437" s="168">
        <v>0</v>
      </c>
      <c r="I437" s="154">
        <f t="shared" si="175"/>
        <v>13.357005742796048</v>
      </c>
      <c r="J437" s="149"/>
      <c r="K437" s="169" t="s">
        <v>22</v>
      </c>
      <c r="L437" s="156">
        <v>2.1119738660180891</v>
      </c>
      <c r="M437" s="156">
        <v>0</v>
      </c>
      <c r="N437" s="156">
        <v>11.24503187677796</v>
      </c>
      <c r="O437" s="156">
        <v>0</v>
      </c>
      <c r="P437" s="156">
        <v>2.8535162184332048</v>
      </c>
      <c r="Q437" s="156">
        <v>0</v>
      </c>
      <c r="R437" s="157">
        <v>0</v>
      </c>
      <c r="S437" s="158">
        <f t="shared" si="176"/>
        <v>16.210521961229254</v>
      </c>
      <c r="U437" s="215" t="s">
        <v>22</v>
      </c>
      <c r="V437" s="207">
        <v>2.1055477463824035</v>
      </c>
      <c r="W437" s="207">
        <v>0</v>
      </c>
      <c r="X437" s="207">
        <v>0</v>
      </c>
      <c r="Y437" s="207">
        <v>0</v>
      </c>
      <c r="Z437" s="207">
        <v>10.456280597472588</v>
      </c>
      <c r="AA437" s="207">
        <v>0</v>
      </c>
      <c r="AB437" s="207">
        <v>2.8535162184332048</v>
      </c>
      <c r="AC437" s="208">
        <v>0.79517739894105777</v>
      </c>
      <c r="AD437" s="207">
        <v>6.4261196356857498E-3</v>
      </c>
      <c r="AE437" s="207">
        <v>0</v>
      </c>
      <c r="AF437" s="207">
        <v>0</v>
      </c>
      <c r="AG437" s="207">
        <v>0.78875127930537192</v>
      </c>
      <c r="AH437" s="207">
        <v>0</v>
      </c>
      <c r="AI437" s="210">
        <f t="shared" si="177"/>
        <v>16.210521961229254</v>
      </c>
      <c r="AJ437" s="141" t="str">
        <f t="shared" si="178"/>
        <v/>
      </c>
      <c r="BA437" s="141"/>
      <c r="BR437" s="141"/>
      <c r="CG437" s="141"/>
    </row>
    <row r="438" spans="1:85" ht="15">
      <c r="A438" s="159" t="s">
        <v>21</v>
      </c>
      <c r="B438" s="160">
        <v>1.0711150619298839</v>
      </c>
      <c r="C438" s="160">
        <v>1.2518443356445776E-2</v>
      </c>
      <c r="D438" s="160">
        <v>0.64110124969894644</v>
      </c>
      <c r="E438" s="160">
        <v>0</v>
      </c>
      <c r="F438" s="375"/>
      <c r="G438" s="160">
        <v>0</v>
      </c>
      <c r="H438" s="161">
        <v>0</v>
      </c>
      <c r="I438" s="162">
        <f t="shared" si="175"/>
        <v>1.7247347549852763</v>
      </c>
      <c r="J438" s="149"/>
      <c r="K438" s="163" t="s">
        <v>21</v>
      </c>
      <c r="L438" s="164">
        <v>1.0711150619298839</v>
      </c>
      <c r="M438" s="164">
        <v>1.2518443356445776E-2</v>
      </c>
      <c r="N438" s="164">
        <v>0.64110124969894644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176"/>
        <v>1.7247347549852763</v>
      </c>
      <c r="U438" s="211" t="s">
        <v>61</v>
      </c>
      <c r="V438" s="212">
        <v>1.0711150619298839</v>
      </c>
      <c r="W438" s="212">
        <v>0</v>
      </c>
      <c r="X438" s="212">
        <v>0</v>
      </c>
      <c r="Y438" s="212">
        <v>1.2518443356445776E-2</v>
      </c>
      <c r="Z438" s="212">
        <v>0.64110124969894644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177"/>
        <v>1.7247347549852763</v>
      </c>
      <c r="AJ438" s="141" t="str">
        <f t="shared" si="178"/>
        <v/>
      </c>
      <c r="BA438" s="141"/>
      <c r="BR438" s="141"/>
      <c r="CG438" s="141"/>
    </row>
    <row r="439" spans="1:85" ht="15">
      <c r="A439" s="170" t="s">
        <v>64</v>
      </c>
      <c r="B439" s="156">
        <v>7.4874470386323891E-6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175"/>
        <v>7.4874470386323891E-6</v>
      </c>
      <c r="J439" s="149"/>
      <c r="K439" s="171" t="s">
        <v>64</v>
      </c>
      <c r="L439" s="156">
        <v>7.4874470386323891E-6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176"/>
        <v>7.4874470386323891E-6</v>
      </c>
      <c r="U439" s="216" t="s">
        <v>62</v>
      </c>
      <c r="V439" s="207">
        <v>7.4874470386323891E-6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177"/>
        <v>7.4874470386323891E-6</v>
      </c>
      <c r="AJ439" s="141" t="str">
        <f t="shared" si="178"/>
        <v/>
      </c>
      <c r="BA439" s="141"/>
      <c r="BR439" s="141"/>
      <c r="CG439" s="141"/>
    </row>
    <row r="440" spans="1:85">
      <c r="A440" s="172" t="s">
        <v>23</v>
      </c>
      <c r="B440" s="173">
        <v>7.4874470386323891E-6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175"/>
        <v>7.4874470386323891E-6</v>
      </c>
      <c r="J440" s="149"/>
      <c r="K440" s="176" t="s">
        <v>23</v>
      </c>
      <c r="L440" s="177">
        <v>7.4874470386323891E-6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176"/>
        <v>7.4874470386323891E-6</v>
      </c>
      <c r="U440" s="217" t="s">
        <v>65</v>
      </c>
      <c r="V440" s="218">
        <v>7.4874470386323891E-6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177"/>
        <v>7.4874470386323891E-6</v>
      </c>
      <c r="AJ440" s="141" t="str">
        <f t="shared" si="178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175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176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177"/>
        <v>0</v>
      </c>
      <c r="AJ441" s="141" t="str">
        <f t="shared" si="178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175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176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177"/>
        <v>0</v>
      </c>
      <c r="AJ442" s="141" t="str">
        <f t="shared" si="178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175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176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177"/>
        <v>0</v>
      </c>
      <c r="AJ443" s="150" t="str">
        <f t="shared" si="178"/>
        <v/>
      </c>
    </row>
    <row r="444" spans="1:85" ht="15">
      <c r="A444" s="194" t="s">
        <v>26</v>
      </c>
      <c r="B444" s="195">
        <f>SUM(B423:B439)</f>
        <v>250.57202258209301</v>
      </c>
      <c r="C444" s="195">
        <f t="shared" ref="C444:I444" si="179">SUM(C423:C439)</f>
        <v>83.831189559850259</v>
      </c>
      <c r="D444" s="195">
        <f t="shared" si="179"/>
        <v>50.870250977800609</v>
      </c>
      <c r="E444" s="195">
        <f t="shared" si="179"/>
        <v>203.95191799033356</v>
      </c>
      <c r="F444" s="195">
        <f t="shared" si="179"/>
        <v>0</v>
      </c>
      <c r="G444" s="195">
        <f t="shared" si="179"/>
        <v>56.44535730562913</v>
      </c>
      <c r="H444" s="197">
        <f t="shared" si="179"/>
        <v>0</v>
      </c>
      <c r="I444" s="154">
        <f t="shared" si="179"/>
        <v>645.67073841570652</v>
      </c>
      <c r="J444" s="149"/>
      <c r="K444" s="196" t="s">
        <v>26</v>
      </c>
      <c r="L444" s="195">
        <f>SUM(L423:L439)</f>
        <v>250.57202258209301</v>
      </c>
      <c r="M444" s="195">
        <f t="shared" ref="M444:S444" si="180">SUM(M423:M439)</f>
        <v>83.831189559850259</v>
      </c>
      <c r="N444" s="195">
        <f t="shared" si="180"/>
        <v>50.870250977800609</v>
      </c>
      <c r="O444" s="195">
        <f t="shared" si="180"/>
        <v>203.95191799033356</v>
      </c>
      <c r="P444" s="195">
        <f t="shared" si="180"/>
        <v>52.851247225367686</v>
      </c>
      <c r="Q444" s="195">
        <f t="shared" si="180"/>
        <v>56.44535730562913</v>
      </c>
      <c r="R444" s="197">
        <f t="shared" si="180"/>
        <v>0</v>
      </c>
      <c r="S444" s="198">
        <f t="shared" si="180"/>
        <v>698.52198564107437</v>
      </c>
      <c r="T444" s="141" t="str">
        <f>IF(ABS(S444-AI444)&gt;0.01,S444-AI444,"")</f>
        <v/>
      </c>
      <c r="U444" s="224" t="s">
        <v>63</v>
      </c>
      <c r="V444" s="225">
        <f>SUM(V423:V439)</f>
        <v>119.79726224052635</v>
      </c>
      <c r="W444" s="225">
        <f t="shared" ref="W444:AH444" si="181">SUM(W423:W439)</f>
        <v>100.80803876055847</v>
      </c>
      <c r="X444" s="225">
        <f t="shared" si="181"/>
        <v>56.44535730562913</v>
      </c>
      <c r="Y444" s="225">
        <f t="shared" si="181"/>
        <v>83.831189559850259</v>
      </c>
      <c r="Z444" s="225">
        <f t="shared" si="181"/>
        <v>48.573592728099356</v>
      </c>
      <c r="AA444" s="225">
        <f t="shared" si="181"/>
        <v>202.87812976461515</v>
      </c>
      <c r="AB444" s="225">
        <f t="shared" si="181"/>
        <v>52.851247225367686</v>
      </c>
      <c r="AC444" s="225">
        <f t="shared" si="181"/>
        <v>33.337168056427878</v>
      </c>
      <c r="AD444" s="226">
        <f t="shared" si="181"/>
        <v>29.966721581008212</v>
      </c>
      <c r="AE444" s="226">
        <f t="shared" si="181"/>
        <v>1.0737882257184115</v>
      </c>
      <c r="AF444" s="226">
        <f t="shared" si="181"/>
        <v>0</v>
      </c>
      <c r="AG444" s="226">
        <f t="shared" si="181"/>
        <v>2.296658249701256</v>
      </c>
      <c r="AH444" s="226">
        <f t="shared" si="181"/>
        <v>0</v>
      </c>
      <c r="AI444" s="227">
        <f>SUM(V444:AC444)</f>
        <v>698.52198564107437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0.38808018959775986</v>
      </c>
      <c r="C445" s="78">
        <f t="shared" ref="C445:H445" si="182">IF($I444=0,"-",C444/$I444)</f>
        <v>0.12983581967110402</v>
      </c>
      <c r="D445" s="78">
        <f t="shared" si="182"/>
        <v>7.8786675547078105E-2</v>
      </c>
      <c r="E445" s="78">
        <f t="shared" si="182"/>
        <v>0.31587604309090095</v>
      </c>
      <c r="F445" s="78">
        <f t="shared" si="182"/>
        <v>0</v>
      </c>
      <c r="G445" s="78">
        <f t="shared" si="182"/>
        <v>8.7421272093157087E-2</v>
      </c>
      <c r="H445" s="79">
        <f t="shared" si="182"/>
        <v>0</v>
      </c>
      <c r="I445" s="80">
        <f>SUM(B445:H445)</f>
        <v>1</v>
      </c>
      <c r="J445" s="141"/>
      <c r="K445" s="55" t="s">
        <v>91</v>
      </c>
      <c r="L445" s="96">
        <f t="shared" ref="L445:R445" si="183">IF($S444=0,"-",L444/$S444)</f>
        <v>0.35871744588272114</v>
      </c>
      <c r="M445" s="96">
        <f t="shared" si="183"/>
        <v>0.12001224196674853</v>
      </c>
      <c r="N445" s="96">
        <f t="shared" si="183"/>
        <v>7.2825554561627745E-2</v>
      </c>
      <c r="O445" s="96">
        <f t="shared" si="183"/>
        <v>0.29197637609524202</v>
      </c>
      <c r="P445" s="96">
        <f t="shared" si="183"/>
        <v>7.5661537234025661E-2</v>
      </c>
      <c r="Q445" s="96">
        <f t="shared" si="183"/>
        <v>8.0806844259634775E-2</v>
      </c>
      <c r="R445" s="97">
        <f t="shared" si="183"/>
        <v>0</v>
      </c>
      <c r="S445" s="98">
        <f>SUM(L445:R445)</f>
        <v>1</v>
      </c>
      <c r="U445" s="127" t="s">
        <v>91</v>
      </c>
      <c r="V445" s="128">
        <f>+V444/$AI444</f>
        <v>0.17150106181780581</v>
      </c>
      <c r="W445" s="128">
        <f t="shared" ref="W445:AH445" si="184">+W444/$AI444</f>
        <v>0.14431620025251038</v>
      </c>
      <c r="X445" s="128">
        <f t="shared" si="184"/>
        <v>8.0806844259634775E-2</v>
      </c>
      <c r="Y445" s="128">
        <f t="shared" si="184"/>
        <v>0.12001224196674853</v>
      </c>
      <c r="Z445" s="128">
        <f t="shared" si="184"/>
        <v>6.9537672008305559E-2</v>
      </c>
      <c r="AA445" s="128">
        <f t="shared" si="184"/>
        <v>0.29043914713496394</v>
      </c>
      <c r="AB445" s="128">
        <f t="shared" si="184"/>
        <v>7.5661537234025661E-2</v>
      </c>
      <c r="AC445" s="128">
        <f t="shared" si="184"/>
        <v>4.7725295326005258E-2</v>
      </c>
      <c r="AD445" s="128">
        <f t="shared" si="184"/>
        <v>4.2900183812404992E-2</v>
      </c>
      <c r="AE445" s="128">
        <f t="shared" si="184"/>
        <v>1.5372289602780841E-3</v>
      </c>
      <c r="AF445" s="128">
        <f t="shared" si="184"/>
        <v>0</v>
      </c>
      <c r="AG445" s="128">
        <f t="shared" si="184"/>
        <v>3.2878825533221817E-3</v>
      </c>
      <c r="AH445" s="128">
        <f t="shared" si="184"/>
        <v>0</v>
      </c>
      <c r="AI445" s="129">
        <f>SUM(V445:AC445)</f>
        <v>0.99999999999999978</v>
      </c>
      <c r="AJ445" s="141" t="str">
        <f t="shared" si="178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5.5747814268953623E-2</v>
      </c>
      <c r="G449" s="381"/>
      <c r="H449" s="383"/>
      <c r="I449" s="154">
        <f>SUM(B449:H449)</f>
        <v>5.5747814268953623E-2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185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186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185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186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185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186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185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186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185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186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128.46162421456975</v>
      </c>
      <c r="G455" s="384"/>
      <c r="H455" s="386"/>
      <c r="I455" s="154">
        <f t="shared" si="185"/>
        <v>128.46162421456975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186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185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186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185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186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185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186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185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186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531.01012154034242</v>
      </c>
      <c r="G460" s="384"/>
      <c r="H460" s="386"/>
      <c r="I460" s="162">
        <f t="shared" si="185"/>
        <v>531.01012154034242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186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185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186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185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186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8.3040520750081868</v>
      </c>
      <c r="G463" s="384"/>
      <c r="H463" s="386"/>
      <c r="I463" s="154">
        <f t="shared" si="185"/>
        <v>8.3040520750081868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186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185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186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185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186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185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186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185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186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185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186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185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186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187">SUM(C449:C465)</f>
        <v>0</v>
      </c>
      <c r="D470" s="195">
        <f t="shared" si="187"/>
        <v>0</v>
      </c>
      <c r="E470" s="195">
        <f t="shared" si="187"/>
        <v>0</v>
      </c>
      <c r="F470" s="195">
        <f t="shared" si="187"/>
        <v>667.8315456441893</v>
      </c>
      <c r="G470" s="195">
        <f t="shared" si="187"/>
        <v>0</v>
      </c>
      <c r="H470" s="197">
        <f t="shared" si="187"/>
        <v>0</v>
      </c>
      <c r="I470" s="154">
        <f t="shared" si="187"/>
        <v>667.8315456441893</v>
      </c>
      <c r="J470" s="149"/>
      <c r="K470" s="196" t="s">
        <v>26</v>
      </c>
      <c r="L470" s="195">
        <f>SUM(L449:L465)</f>
        <v>0</v>
      </c>
      <c r="M470" s="195">
        <f t="shared" ref="M470:S470" si="188">SUM(M449:M465)</f>
        <v>0</v>
      </c>
      <c r="N470" s="195">
        <f t="shared" si="188"/>
        <v>0</v>
      </c>
      <c r="O470" s="195">
        <f t="shared" si="188"/>
        <v>0</v>
      </c>
      <c r="P470" s="195">
        <f t="shared" si="188"/>
        <v>0</v>
      </c>
      <c r="Q470" s="195">
        <f t="shared" si="188"/>
        <v>0</v>
      </c>
      <c r="R470" s="197">
        <f t="shared" si="188"/>
        <v>0</v>
      </c>
      <c r="S470" s="198">
        <f t="shared" si="188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189">IF($I470=0,"-",C470/$I470)</f>
        <v>0</v>
      </c>
      <c r="D471" s="78">
        <f t="shared" si="189"/>
        <v>0</v>
      </c>
      <c r="E471" s="78">
        <f t="shared" si="189"/>
        <v>0</v>
      </c>
      <c r="F471" s="78">
        <f t="shared" si="189"/>
        <v>1</v>
      </c>
      <c r="G471" s="78">
        <f t="shared" si="189"/>
        <v>0</v>
      </c>
      <c r="H471" s="79">
        <f t="shared" si="18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190">IF($S470=0,"-",L470/$S470)</f>
        <v>-</v>
      </c>
      <c r="M471" s="96" t="str">
        <f t="shared" si="190"/>
        <v>-</v>
      </c>
      <c r="N471" s="96" t="str">
        <f t="shared" si="190"/>
        <v>-</v>
      </c>
      <c r="O471" s="96" t="str">
        <f t="shared" si="190"/>
        <v>-</v>
      </c>
      <c r="P471" s="96" t="str">
        <f t="shared" si="190"/>
        <v>-</v>
      </c>
      <c r="Q471" s="96" t="str">
        <f t="shared" si="190"/>
        <v>-</v>
      </c>
      <c r="R471" s="97" t="str">
        <f t="shared" si="19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19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19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19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19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19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19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19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19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19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19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15131.676084060509</v>
      </c>
      <c r="G481" s="384"/>
      <c r="H481" s="386"/>
      <c r="I481" s="154">
        <f t="shared" si="191"/>
        <v>15131.676084060509</v>
      </c>
      <c r="J481" s="149"/>
      <c r="K481" s="169" t="s">
        <v>58</v>
      </c>
      <c r="L481" s="384"/>
      <c r="M481" s="385"/>
      <c r="N481" s="385"/>
      <c r="O481" s="386"/>
      <c r="P481" s="156">
        <v>7482.5237998581006</v>
      </c>
      <c r="Q481" s="384"/>
      <c r="R481" s="391"/>
      <c r="S481" s="158">
        <f t="shared" si="192"/>
        <v>7482.5237998581006</v>
      </c>
    </row>
    <row r="482" spans="1:19" ht="15">
      <c r="A482" s="159" t="s">
        <v>12</v>
      </c>
      <c r="B482" s="384"/>
      <c r="C482" s="385"/>
      <c r="D482" s="385"/>
      <c r="E482" s="386"/>
      <c r="F482" s="160">
        <v>3869.0446662083864</v>
      </c>
      <c r="G482" s="384"/>
      <c r="H482" s="386"/>
      <c r="I482" s="162">
        <f t="shared" si="191"/>
        <v>3869.0446662083864</v>
      </c>
      <c r="J482" s="149"/>
      <c r="K482" s="163" t="s">
        <v>12</v>
      </c>
      <c r="L482" s="384"/>
      <c r="M482" s="385"/>
      <c r="N482" s="385"/>
      <c r="O482" s="386"/>
      <c r="P482" s="164">
        <v>1290.6411941412418</v>
      </c>
      <c r="Q482" s="384"/>
      <c r="R482" s="391"/>
      <c r="S482" s="166">
        <f t="shared" si="192"/>
        <v>1290.6411941412418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19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19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6.3082441984945383</v>
      </c>
      <c r="G484" s="384"/>
      <c r="H484" s="386"/>
      <c r="I484" s="162">
        <f t="shared" si="191"/>
        <v>6.3082441984945383</v>
      </c>
      <c r="J484" s="149"/>
      <c r="K484" s="163" t="s">
        <v>17</v>
      </c>
      <c r="L484" s="384"/>
      <c r="M484" s="385"/>
      <c r="N484" s="385"/>
      <c r="O484" s="386"/>
      <c r="P484" s="164">
        <v>6.0052194211715602</v>
      </c>
      <c r="Q484" s="384"/>
      <c r="R484" s="391"/>
      <c r="S484" s="166">
        <f t="shared" si="192"/>
        <v>6.0052194211715602</v>
      </c>
    </row>
    <row r="485" spans="1:19" ht="15">
      <c r="A485" s="167" t="s">
        <v>139</v>
      </c>
      <c r="B485" s="384"/>
      <c r="C485" s="385"/>
      <c r="D485" s="385"/>
      <c r="E485" s="386"/>
      <c r="F485" s="156">
        <v>79.406423270307812</v>
      </c>
      <c r="G485" s="384"/>
      <c r="H485" s="386"/>
      <c r="I485" s="154">
        <f t="shared" si="191"/>
        <v>79.406423270307812</v>
      </c>
      <c r="J485" s="149"/>
      <c r="K485" s="169" t="s">
        <v>139</v>
      </c>
      <c r="L485" s="384"/>
      <c r="M485" s="385"/>
      <c r="N485" s="385"/>
      <c r="O485" s="386"/>
      <c r="P485" s="156">
        <v>79.295326187510085</v>
      </c>
      <c r="Q485" s="384"/>
      <c r="R485" s="391"/>
      <c r="S485" s="158">
        <f t="shared" si="192"/>
        <v>79.295326187510085</v>
      </c>
    </row>
    <row r="486" spans="1:19" ht="15">
      <c r="A486" s="159" t="s">
        <v>25</v>
      </c>
      <c r="B486" s="384"/>
      <c r="C486" s="385"/>
      <c r="D486" s="385"/>
      <c r="E486" s="386"/>
      <c r="F486" s="160">
        <v>398.11622126991023</v>
      </c>
      <c r="G486" s="384"/>
      <c r="H486" s="386"/>
      <c r="I486" s="162">
        <f t="shared" si="191"/>
        <v>398.11622126991023</v>
      </c>
      <c r="J486" s="149"/>
      <c r="K486" s="163" t="s">
        <v>25</v>
      </c>
      <c r="L486" s="384"/>
      <c r="M486" s="385"/>
      <c r="N486" s="385"/>
      <c r="O486" s="386"/>
      <c r="P486" s="164">
        <v>-3.1901029398390818E-14</v>
      </c>
      <c r="Q486" s="384"/>
      <c r="R486" s="391"/>
      <c r="S486" s="166">
        <f t="shared" si="192"/>
        <v>-3.1901029398390818E-14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19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19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19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19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1340.2026580214479</v>
      </c>
      <c r="G489" s="384"/>
      <c r="H489" s="386"/>
      <c r="I489" s="154">
        <f t="shared" si="191"/>
        <v>1340.2026580214479</v>
      </c>
      <c r="J489" s="149"/>
      <c r="K489" s="169" t="s">
        <v>22</v>
      </c>
      <c r="L489" s="384"/>
      <c r="M489" s="385"/>
      <c r="N489" s="385"/>
      <c r="O489" s="386"/>
      <c r="P489" s="156">
        <v>714.7035246411391</v>
      </c>
      <c r="Q489" s="384"/>
      <c r="R489" s="391"/>
      <c r="S489" s="158">
        <f t="shared" si="192"/>
        <v>714.7035246411391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19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19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19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19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19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19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19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19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19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19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19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19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193">SUM(C475:C491)</f>
        <v>0</v>
      </c>
      <c r="D496" s="195">
        <f t="shared" si="193"/>
        <v>0</v>
      </c>
      <c r="E496" s="195">
        <f t="shared" si="193"/>
        <v>0</v>
      </c>
      <c r="F496" s="195">
        <f t="shared" si="193"/>
        <v>20824.754297029056</v>
      </c>
      <c r="G496" s="195">
        <f t="shared" si="193"/>
        <v>0</v>
      </c>
      <c r="H496" s="197">
        <f t="shared" si="193"/>
        <v>0</v>
      </c>
      <c r="I496" s="154">
        <f t="shared" si="193"/>
        <v>20824.754297029056</v>
      </c>
      <c r="J496" s="149"/>
      <c r="K496" s="196" t="s">
        <v>26</v>
      </c>
      <c r="L496" s="195">
        <f>SUM(L475:L491)</f>
        <v>0</v>
      </c>
      <c r="M496" s="195">
        <f t="shared" ref="M496:S496" si="194">SUM(M475:M491)</f>
        <v>0</v>
      </c>
      <c r="N496" s="195">
        <f t="shared" si="194"/>
        <v>0</v>
      </c>
      <c r="O496" s="195">
        <f t="shared" si="194"/>
        <v>0</v>
      </c>
      <c r="P496" s="195">
        <f t="shared" si="194"/>
        <v>9573.1690642491631</v>
      </c>
      <c r="Q496" s="195">
        <f t="shared" si="194"/>
        <v>0</v>
      </c>
      <c r="R496" s="197">
        <f t="shared" si="194"/>
        <v>0</v>
      </c>
      <c r="S496" s="198">
        <f t="shared" si="194"/>
        <v>9573.1690642491631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195">IF($I496=0,"-",C496/$I496)</f>
        <v>0</v>
      </c>
      <c r="D497" s="78">
        <f t="shared" si="195"/>
        <v>0</v>
      </c>
      <c r="E497" s="78">
        <f t="shared" si="195"/>
        <v>0</v>
      </c>
      <c r="F497" s="78">
        <f t="shared" si="195"/>
        <v>1</v>
      </c>
      <c r="G497" s="78">
        <f t="shared" si="195"/>
        <v>0</v>
      </c>
      <c r="H497" s="79">
        <f t="shared" si="195"/>
        <v>0</v>
      </c>
      <c r="I497" s="80">
        <f>SUM(B497:H497)</f>
        <v>1</v>
      </c>
      <c r="J497" s="26"/>
      <c r="K497" s="55" t="s">
        <v>91</v>
      </c>
      <c r="L497" s="96">
        <f t="shared" ref="L497:R497" si="196">IF($S496=0,"-",L496/$S496)</f>
        <v>0</v>
      </c>
      <c r="M497" s="96">
        <f t="shared" si="196"/>
        <v>0</v>
      </c>
      <c r="N497" s="96">
        <f t="shared" si="196"/>
        <v>0</v>
      </c>
      <c r="O497" s="96">
        <f t="shared" si="196"/>
        <v>0</v>
      </c>
      <c r="P497" s="96">
        <f t="shared" si="196"/>
        <v>1</v>
      </c>
      <c r="Q497" s="96">
        <f t="shared" si="196"/>
        <v>0</v>
      </c>
      <c r="R497" s="97">
        <f t="shared" si="196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197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198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197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198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197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198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197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198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197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198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197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198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197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198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197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198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197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198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197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198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197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198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197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198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197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198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197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198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197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198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197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198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197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198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197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198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197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198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197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198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199">SUM(C501:C517)</f>
        <v>0</v>
      </c>
      <c r="D522" s="195">
        <f t="shared" si="199"/>
        <v>0</v>
      </c>
      <c r="E522" s="195">
        <f t="shared" si="199"/>
        <v>0</v>
      </c>
      <c r="F522" s="195">
        <f t="shared" si="199"/>
        <v>0</v>
      </c>
      <c r="G522" s="195">
        <f t="shared" si="199"/>
        <v>0</v>
      </c>
      <c r="H522" s="197">
        <f t="shared" si="199"/>
        <v>0</v>
      </c>
      <c r="I522" s="154">
        <f t="shared" si="199"/>
        <v>0</v>
      </c>
      <c r="J522" s="149"/>
      <c r="K522" s="196" t="s">
        <v>26</v>
      </c>
      <c r="L522" s="195">
        <f>SUM(L501:L517)</f>
        <v>0</v>
      </c>
      <c r="M522" s="195">
        <f t="shared" ref="M522:S522" si="200">SUM(M501:M517)</f>
        <v>0</v>
      </c>
      <c r="N522" s="195">
        <f t="shared" si="200"/>
        <v>0</v>
      </c>
      <c r="O522" s="195">
        <f t="shared" si="200"/>
        <v>0</v>
      </c>
      <c r="P522" s="195">
        <f t="shared" si="200"/>
        <v>0</v>
      </c>
      <c r="Q522" s="195">
        <f t="shared" si="200"/>
        <v>0</v>
      </c>
      <c r="R522" s="197">
        <f t="shared" si="200"/>
        <v>0</v>
      </c>
      <c r="S522" s="198">
        <f t="shared" si="200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01">IF($I522=0,"-",C522/$I522)</f>
        <v>-</v>
      </c>
      <c r="D523" s="78" t="str">
        <f t="shared" si="201"/>
        <v>-</v>
      </c>
      <c r="E523" s="78" t="str">
        <f t="shared" si="201"/>
        <v>-</v>
      </c>
      <c r="F523" s="78" t="str">
        <f t="shared" si="201"/>
        <v>-</v>
      </c>
      <c r="G523" s="78" t="str">
        <f t="shared" si="201"/>
        <v>-</v>
      </c>
      <c r="H523" s="79" t="str">
        <f t="shared" si="201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02">IF($S522=0,"-",L522/$S522)</f>
        <v>-</v>
      </c>
      <c r="M523" s="96" t="str">
        <f t="shared" si="202"/>
        <v>-</v>
      </c>
      <c r="N523" s="96" t="str">
        <f t="shared" si="202"/>
        <v>-</v>
      </c>
      <c r="O523" s="96" t="str">
        <f t="shared" si="202"/>
        <v>-</v>
      </c>
      <c r="P523" s="96" t="str">
        <f t="shared" si="202"/>
        <v>-</v>
      </c>
      <c r="Q523" s="96" t="str">
        <f t="shared" si="202"/>
        <v>-</v>
      </c>
      <c r="R523" s="97" t="str">
        <f t="shared" si="202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03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04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03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04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03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04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03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04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03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04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3.5544823067478268</v>
      </c>
      <c r="G533" s="384"/>
      <c r="H533" s="386"/>
      <c r="I533" s="154">
        <f t="shared" si="203"/>
        <v>3.5544823067478268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04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0.35229948241092113</v>
      </c>
      <c r="G534" s="384"/>
      <c r="H534" s="386"/>
      <c r="I534" s="162">
        <f t="shared" si="203"/>
        <v>0.35229948241092113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04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03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04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03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04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03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04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03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04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03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04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03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04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03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04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03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04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03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04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03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04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03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04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03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04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03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04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05">SUM(C527:C543)</f>
        <v>0</v>
      </c>
      <c r="D548" s="195">
        <f t="shared" si="205"/>
        <v>0</v>
      </c>
      <c r="E548" s="195">
        <f t="shared" si="205"/>
        <v>0</v>
      </c>
      <c r="F548" s="195">
        <f t="shared" si="205"/>
        <v>3.9067817891587477</v>
      </c>
      <c r="G548" s="195">
        <f t="shared" si="205"/>
        <v>0</v>
      </c>
      <c r="H548" s="197">
        <f t="shared" si="205"/>
        <v>0</v>
      </c>
      <c r="I548" s="154">
        <f t="shared" si="205"/>
        <v>3.9067817891587477</v>
      </c>
      <c r="J548" s="149"/>
      <c r="K548" s="196" t="s">
        <v>26</v>
      </c>
      <c r="L548" s="195">
        <f>SUM(L527:L543)</f>
        <v>0</v>
      </c>
      <c r="M548" s="195">
        <f t="shared" ref="M548:S548" si="206">SUM(M527:M543)</f>
        <v>0</v>
      </c>
      <c r="N548" s="195">
        <f t="shared" si="206"/>
        <v>0</v>
      </c>
      <c r="O548" s="195">
        <f t="shared" si="206"/>
        <v>0</v>
      </c>
      <c r="P548" s="195">
        <f t="shared" si="206"/>
        <v>0</v>
      </c>
      <c r="Q548" s="195">
        <f t="shared" si="206"/>
        <v>0</v>
      </c>
      <c r="R548" s="197">
        <f t="shared" si="206"/>
        <v>0</v>
      </c>
      <c r="S548" s="198">
        <f t="shared" si="206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07">IF($I548=0,"-",C548/$I548)</f>
        <v>0</v>
      </c>
      <c r="D549" s="78">
        <f t="shared" si="207"/>
        <v>0</v>
      </c>
      <c r="E549" s="78">
        <f t="shared" si="207"/>
        <v>0</v>
      </c>
      <c r="F549" s="78">
        <f t="shared" si="207"/>
        <v>1</v>
      </c>
      <c r="G549" s="78">
        <f t="shared" si="207"/>
        <v>0</v>
      </c>
      <c r="H549" s="79">
        <f t="shared" si="207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08">IF($S548=0,"-",L548/$S548)</f>
        <v>-</v>
      </c>
      <c r="M549" s="96" t="str">
        <f t="shared" si="208"/>
        <v>-</v>
      </c>
      <c r="N549" s="96" t="str">
        <f t="shared" si="208"/>
        <v>-</v>
      </c>
      <c r="O549" s="96" t="str">
        <f t="shared" si="208"/>
        <v>-</v>
      </c>
      <c r="P549" s="96" t="str">
        <f t="shared" si="208"/>
        <v>-</v>
      </c>
      <c r="Q549" s="96" t="str">
        <f t="shared" si="208"/>
        <v>-</v>
      </c>
      <c r="R549" s="97" t="str">
        <f t="shared" si="208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09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10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09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10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09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10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09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10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09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10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09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10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11.753151267143965</v>
      </c>
      <c r="G560" s="384"/>
      <c r="H560" s="386"/>
      <c r="I560" s="162">
        <f t="shared" si="209"/>
        <v>11.753151267143965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10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1835.8045042712149</v>
      </c>
      <c r="G561" s="384"/>
      <c r="H561" s="386"/>
      <c r="I561" s="154">
        <f t="shared" si="209"/>
        <v>1835.8045042712149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10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09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10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09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10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09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10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09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10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09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10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09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10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09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10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09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10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09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10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09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10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09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10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09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10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11">SUM(C553:C569)</f>
        <v>0</v>
      </c>
      <c r="D574" s="195">
        <f t="shared" si="211"/>
        <v>0</v>
      </c>
      <c r="E574" s="195">
        <f t="shared" si="211"/>
        <v>0</v>
      </c>
      <c r="F574" s="195">
        <f t="shared" si="211"/>
        <v>1847.5576555383589</v>
      </c>
      <c r="G574" s="195">
        <f t="shared" si="211"/>
        <v>0</v>
      </c>
      <c r="H574" s="197">
        <f t="shared" si="211"/>
        <v>0</v>
      </c>
      <c r="I574" s="154">
        <f t="shared" si="211"/>
        <v>1847.5576555383589</v>
      </c>
      <c r="J574" s="149"/>
      <c r="K574" s="196" t="s">
        <v>26</v>
      </c>
      <c r="L574" s="195">
        <f>SUM(L553:L569)</f>
        <v>0</v>
      </c>
      <c r="M574" s="195">
        <f t="shared" ref="M574:S574" si="212">SUM(M553:M569)</f>
        <v>0</v>
      </c>
      <c r="N574" s="195">
        <f t="shared" si="212"/>
        <v>0</v>
      </c>
      <c r="O574" s="195">
        <f t="shared" si="212"/>
        <v>0</v>
      </c>
      <c r="P574" s="195">
        <f t="shared" si="212"/>
        <v>0</v>
      </c>
      <c r="Q574" s="195">
        <f t="shared" si="212"/>
        <v>0</v>
      </c>
      <c r="R574" s="197">
        <f t="shared" si="212"/>
        <v>0</v>
      </c>
      <c r="S574" s="198">
        <f t="shared" si="212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13">IF($I574=0,"-",C574/$I574)</f>
        <v>0</v>
      </c>
      <c r="D575" s="78">
        <f t="shared" si="213"/>
        <v>0</v>
      </c>
      <c r="E575" s="78">
        <f t="shared" si="213"/>
        <v>0</v>
      </c>
      <c r="F575" s="78">
        <f t="shared" si="213"/>
        <v>1</v>
      </c>
      <c r="G575" s="78">
        <f t="shared" si="213"/>
        <v>0</v>
      </c>
      <c r="H575" s="79">
        <f t="shared" si="213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14">IF($S574=0,"-",L574/$S574)</f>
        <v>-</v>
      </c>
      <c r="M575" s="96" t="str">
        <f t="shared" si="214"/>
        <v>-</v>
      </c>
      <c r="N575" s="96" t="str">
        <f t="shared" si="214"/>
        <v>-</v>
      </c>
      <c r="O575" s="96" t="str">
        <f t="shared" si="214"/>
        <v>-</v>
      </c>
      <c r="P575" s="96" t="str">
        <f t="shared" si="214"/>
        <v>-</v>
      </c>
      <c r="Q575" s="96" t="str">
        <f t="shared" si="214"/>
        <v>-</v>
      </c>
      <c r="R575" s="97" t="str">
        <f t="shared" si="214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0.69120100774280158</v>
      </c>
      <c r="C579" s="152">
        <v>0</v>
      </c>
      <c r="D579" s="152">
        <v>0.13178837844355937</v>
      </c>
      <c r="E579" s="152">
        <v>0</v>
      </c>
      <c r="F579" s="374"/>
      <c r="G579" s="152">
        <v>0</v>
      </c>
      <c r="H579" s="153">
        <v>0</v>
      </c>
      <c r="I579" s="154">
        <f>SUM(B579:H579)</f>
        <v>0.82298938618636097</v>
      </c>
      <c r="J579" s="149"/>
      <c r="K579" s="203" t="s">
        <v>7</v>
      </c>
      <c r="L579" s="152">
        <v>0.69120100774280158</v>
      </c>
      <c r="M579" s="152">
        <v>0</v>
      </c>
      <c r="N579" s="152">
        <v>0.13178837844355937</v>
      </c>
      <c r="O579" s="152">
        <v>0</v>
      </c>
      <c r="P579" s="152">
        <v>5.5747814268953623E-2</v>
      </c>
      <c r="Q579" s="152">
        <v>0</v>
      </c>
      <c r="R579" s="204">
        <v>0</v>
      </c>
      <c r="S579" s="205">
        <f>SUM(L579:R579)</f>
        <v>0.87873720045531456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15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16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15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16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15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16"/>
        <v>0</v>
      </c>
    </row>
    <row r="583" spans="1:19" ht="15">
      <c r="A583" s="167" t="s">
        <v>16</v>
      </c>
      <c r="B583" s="156">
        <v>50.748585898587969</v>
      </c>
      <c r="C583" s="156">
        <v>6.1469122668994443</v>
      </c>
      <c r="D583" s="156">
        <v>1.3254090269007384</v>
      </c>
      <c r="E583" s="156">
        <v>2.9560384750619271</v>
      </c>
      <c r="F583" s="375"/>
      <c r="G583" s="156">
        <v>0</v>
      </c>
      <c r="H583" s="168">
        <v>0</v>
      </c>
      <c r="I583" s="154">
        <f t="shared" si="215"/>
        <v>61.17694566745007</v>
      </c>
      <c r="J583" s="149"/>
      <c r="K583" s="169" t="s">
        <v>16</v>
      </c>
      <c r="L583" s="156">
        <v>50.748585898587969</v>
      </c>
      <c r="M583" s="156">
        <v>6.1469122668994443</v>
      </c>
      <c r="N583" s="156">
        <v>1.3254090269007384</v>
      </c>
      <c r="O583" s="156">
        <v>2.9560384750619271</v>
      </c>
      <c r="P583" s="156">
        <v>0</v>
      </c>
      <c r="Q583" s="156">
        <v>0</v>
      </c>
      <c r="R583" s="157">
        <v>0</v>
      </c>
      <c r="S583" s="158">
        <f t="shared" si="216"/>
        <v>61.17694566745007</v>
      </c>
    </row>
    <row r="584" spans="1:19" ht="15">
      <c r="A584" s="159" t="s">
        <v>15</v>
      </c>
      <c r="B584" s="160">
        <v>528.19410271925676</v>
      </c>
      <c r="C584" s="160">
        <v>8.0157917865626107</v>
      </c>
      <c r="D584" s="160">
        <v>9.4778525500640232</v>
      </c>
      <c r="E584" s="160">
        <v>0</v>
      </c>
      <c r="F584" s="375"/>
      <c r="G584" s="160">
        <v>0</v>
      </c>
      <c r="H584" s="161">
        <v>0</v>
      </c>
      <c r="I584" s="162">
        <f t="shared" si="215"/>
        <v>545.68774705588339</v>
      </c>
      <c r="J584" s="149"/>
      <c r="K584" s="163" t="s">
        <v>15</v>
      </c>
      <c r="L584" s="164">
        <v>528.19410271925676</v>
      </c>
      <c r="M584" s="164">
        <v>8.0157917865626107</v>
      </c>
      <c r="N584" s="164">
        <v>9.4778525500640232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16"/>
        <v>545.68774705588339</v>
      </c>
    </row>
    <row r="585" spans="1:19" ht="15">
      <c r="A585" s="167" t="s">
        <v>58</v>
      </c>
      <c r="B585" s="156">
        <v>0</v>
      </c>
      <c r="C585" s="156">
        <v>0</v>
      </c>
      <c r="D585" s="156">
        <v>0.21922574904647718</v>
      </c>
      <c r="E585" s="156">
        <v>102.26544787062278</v>
      </c>
      <c r="F585" s="375"/>
      <c r="G585" s="156">
        <v>0</v>
      </c>
      <c r="H585" s="168">
        <v>0</v>
      </c>
      <c r="I585" s="154">
        <f t="shared" si="215"/>
        <v>102.48467361966925</v>
      </c>
      <c r="J585" s="149"/>
      <c r="K585" s="169" t="s">
        <v>58</v>
      </c>
      <c r="L585" s="156">
        <v>0</v>
      </c>
      <c r="M585" s="156">
        <v>0</v>
      </c>
      <c r="N585" s="156">
        <v>0.21922574904647718</v>
      </c>
      <c r="O585" s="156">
        <v>102.26544787062278</v>
      </c>
      <c r="P585" s="156">
        <v>1631.6672688516699</v>
      </c>
      <c r="Q585" s="156">
        <v>0</v>
      </c>
      <c r="R585" s="157">
        <v>0</v>
      </c>
      <c r="S585" s="158">
        <f t="shared" si="216"/>
        <v>1734.1519424713392</v>
      </c>
    </row>
    <row r="586" spans="1:19" ht="15">
      <c r="A586" s="159" t="s">
        <v>12</v>
      </c>
      <c r="B586" s="160">
        <v>0</v>
      </c>
      <c r="C586" s="160">
        <v>0</v>
      </c>
      <c r="D586" s="160">
        <v>2.8058158238185891E-2</v>
      </c>
      <c r="E586" s="160">
        <v>0.82035065507154692</v>
      </c>
      <c r="F586" s="375"/>
      <c r="G586" s="160">
        <v>0</v>
      </c>
      <c r="H586" s="161">
        <v>0</v>
      </c>
      <c r="I586" s="162">
        <f t="shared" si="215"/>
        <v>0.84840881330973283</v>
      </c>
      <c r="J586" s="149"/>
      <c r="K586" s="163" t="s">
        <v>12</v>
      </c>
      <c r="L586" s="164">
        <v>0</v>
      </c>
      <c r="M586" s="164">
        <v>0</v>
      </c>
      <c r="N586" s="164">
        <v>2.8058158238185891E-2</v>
      </c>
      <c r="O586" s="164">
        <v>0.82035065507154692</v>
      </c>
      <c r="P586" s="164">
        <v>101.03518435864031</v>
      </c>
      <c r="Q586" s="164">
        <v>0</v>
      </c>
      <c r="R586" s="165">
        <v>0</v>
      </c>
      <c r="S586" s="166">
        <f t="shared" si="216"/>
        <v>101.88359317195004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15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1835.8045042712149</v>
      </c>
      <c r="Q587" s="156">
        <v>0</v>
      </c>
      <c r="R587" s="157">
        <v>0</v>
      </c>
      <c r="S587" s="158">
        <f t="shared" si="216"/>
        <v>1835.8045042712149</v>
      </c>
    </row>
    <row r="588" spans="1:19" ht="15">
      <c r="A588" s="159" t="s">
        <v>17</v>
      </c>
      <c r="B588" s="160">
        <v>11.20005482554372</v>
      </c>
      <c r="C588" s="160">
        <v>6.0685197746023288E-2</v>
      </c>
      <c r="D588" s="160">
        <v>1.4214707505054527</v>
      </c>
      <c r="E588" s="160">
        <v>0.19377108506883955</v>
      </c>
      <c r="F588" s="375"/>
      <c r="G588" s="160">
        <v>0</v>
      </c>
      <c r="H588" s="161">
        <v>0</v>
      </c>
      <c r="I588" s="162">
        <f t="shared" si="215"/>
        <v>12.875981858864035</v>
      </c>
      <c r="J588" s="149"/>
      <c r="K588" s="163" t="s">
        <v>17</v>
      </c>
      <c r="L588" s="164">
        <v>11.20005482554372</v>
      </c>
      <c r="M588" s="164">
        <v>6.0685197746023288E-2</v>
      </c>
      <c r="N588" s="164">
        <v>1.4214707505054527</v>
      </c>
      <c r="O588" s="164">
        <v>0.19377108506883955</v>
      </c>
      <c r="P588" s="164">
        <v>0</v>
      </c>
      <c r="Q588" s="164">
        <v>0</v>
      </c>
      <c r="R588" s="165">
        <v>0</v>
      </c>
      <c r="S588" s="166">
        <f t="shared" si="216"/>
        <v>12.875981858864035</v>
      </c>
    </row>
    <row r="589" spans="1:19" ht="15">
      <c r="A589" s="167" t="s">
        <v>139</v>
      </c>
      <c r="B589" s="156">
        <v>1075.6281634530769</v>
      </c>
      <c r="C589" s="156">
        <v>169.50478261732323</v>
      </c>
      <c r="D589" s="156">
        <v>33.05872069528467</v>
      </c>
      <c r="E589" s="156">
        <v>26.031078919360443</v>
      </c>
      <c r="F589" s="375"/>
      <c r="G589" s="156">
        <v>0</v>
      </c>
      <c r="H589" s="168">
        <v>0</v>
      </c>
      <c r="I589" s="154">
        <f t="shared" si="215"/>
        <v>1304.2227456850451</v>
      </c>
      <c r="J589" s="149"/>
      <c r="K589" s="169" t="s">
        <v>139</v>
      </c>
      <c r="L589" s="156">
        <v>1075.6281634530769</v>
      </c>
      <c r="M589" s="156">
        <v>169.50478261732323</v>
      </c>
      <c r="N589" s="156">
        <v>33.05872069528467</v>
      </c>
      <c r="O589" s="156">
        <v>26.031078919360443</v>
      </c>
      <c r="P589" s="156">
        <v>0</v>
      </c>
      <c r="Q589" s="156">
        <v>0</v>
      </c>
      <c r="R589" s="157">
        <v>0</v>
      </c>
      <c r="S589" s="158">
        <f t="shared" si="216"/>
        <v>1304.2227456850451</v>
      </c>
    </row>
    <row r="590" spans="1:19" ht="15">
      <c r="A590" s="159" t="s">
        <v>25</v>
      </c>
      <c r="B590" s="160">
        <v>444.47984498729664</v>
      </c>
      <c r="C590" s="160">
        <v>0</v>
      </c>
      <c r="D590" s="160">
        <v>980.31344330811487</v>
      </c>
      <c r="E590" s="160">
        <v>216.02521684134868</v>
      </c>
      <c r="F590" s="375"/>
      <c r="G590" s="160">
        <v>671.62579320924692</v>
      </c>
      <c r="H590" s="161">
        <v>0.17484638987641291</v>
      </c>
      <c r="I590" s="162">
        <f t="shared" si="215"/>
        <v>2312.6191447358838</v>
      </c>
      <c r="J590" s="149"/>
      <c r="K590" s="163" t="s">
        <v>25</v>
      </c>
      <c r="L590" s="164">
        <v>444.47984498729664</v>
      </c>
      <c r="M590" s="164">
        <v>0</v>
      </c>
      <c r="N590" s="164">
        <v>980.31344330811487</v>
      </c>
      <c r="O590" s="164">
        <v>216.02521684134868</v>
      </c>
      <c r="P590" s="164">
        <v>922.81364983560013</v>
      </c>
      <c r="Q590" s="164">
        <v>671.62579320924692</v>
      </c>
      <c r="R590" s="165">
        <v>0.17484638987641291</v>
      </c>
      <c r="S590" s="166">
        <f t="shared" si="216"/>
        <v>3235.432794571484</v>
      </c>
    </row>
    <row r="591" spans="1:19" ht="15">
      <c r="A591" s="167" t="s">
        <v>24</v>
      </c>
      <c r="B591" s="156">
        <v>1531.7604331714333</v>
      </c>
      <c r="C591" s="156">
        <v>9.711087797222369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15"/>
        <v>1541.4715209686556</v>
      </c>
      <c r="J591" s="149"/>
      <c r="K591" s="169" t="s">
        <v>24</v>
      </c>
      <c r="L591" s="156">
        <v>1531.7604331714333</v>
      </c>
      <c r="M591" s="156">
        <v>9.711087797222369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16"/>
        <v>1541.4715209686556</v>
      </c>
    </row>
    <row r="592" spans="1:19" ht="15">
      <c r="A592" s="159" t="s">
        <v>60</v>
      </c>
      <c r="B592" s="160">
        <v>6.8071652810249317</v>
      </c>
      <c r="C592" s="160">
        <v>0</v>
      </c>
      <c r="D592" s="160">
        <v>1.2101135305651654</v>
      </c>
      <c r="E592" s="160">
        <v>0</v>
      </c>
      <c r="F592" s="375"/>
      <c r="G592" s="160">
        <v>0</v>
      </c>
      <c r="H592" s="161">
        <v>0</v>
      </c>
      <c r="I592" s="162">
        <f t="shared" si="215"/>
        <v>8.0172788115900975</v>
      </c>
      <c r="J592" s="149"/>
      <c r="K592" s="163" t="s">
        <v>60</v>
      </c>
      <c r="L592" s="164">
        <v>6.8071652810249317</v>
      </c>
      <c r="M592" s="164">
        <v>0</v>
      </c>
      <c r="N592" s="164">
        <v>1.2101135305651654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16"/>
        <v>8.0172788115900975</v>
      </c>
    </row>
    <row r="593" spans="1:85" ht="15">
      <c r="A593" s="167" t="s">
        <v>22</v>
      </c>
      <c r="B593" s="156">
        <v>136.29673626820704</v>
      </c>
      <c r="C593" s="156">
        <v>0</v>
      </c>
      <c r="D593" s="156">
        <v>8.4066761329737094</v>
      </c>
      <c r="E593" s="156">
        <v>0</v>
      </c>
      <c r="F593" s="375"/>
      <c r="G593" s="156">
        <v>0</v>
      </c>
      <c r="H593" s="168">
        <v>0</v>
      </c>
      <c r="I593" s="154">
        <f t="shared" si="215"/>
        <v>144.70341240118074</v>
      </c>
      <c r="J593" s="149"/>
      <c r="K593" s="169" t="s">
        <v>22</v>
      </c>
      <c r="L593" s="156">
        <v>136.29673626820704</v>
      </c>
      <c r="M593" s="156">
        <v>0</v>
      </c>
      <c r="N593" s="156">
        <v>8.4066761329737094</v>
      </c>
      <c r="O593" s="156">
        <v>0</v>
      </c>
      <c r="P593" s="156">
        <v>109.29426450792093</v>
      </c>
      <c r="Q593" s="156">
        <v>0</v>
      </c>
      <c r="R593" s="157">
        <v>0</v>
      </c>
      <c r="S593" s="158">
        <f t="shared" si="216"/>
        <v>253.99767690910167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15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16"/>
        <v>0</v>
      </c>
    </row>
    <row r="595" spans="1:85" ht="15">
      <c r="A595" s="170" t="s">
        <v>64</v>
      </c>
      <c r="B595" s="156">
        <v>405.23522294112405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15"/>
        <v>405.23522294112405</v>
      </c>
      <c r="J595" s="149"/>
      <c r="K595" s="171" t="s">
        <v>64</v>
      </c>
      <c r="L595" s="156">
        <v>405.23522294112405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16"/>
        <v>405.23522294112405</v>
      </c>
    </row>
    <row r="596" spans="1:85">
      <c r="A596" s="172" t="s">
        <v>23</v>
      </c>
      <c r="B596" s="173">
        <v>405.23522294112405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15"/>
        <v>405.23522294112405</v>
      </c>
      <c r="J596" s="149"/>
      <c r="K596" s="176" t="s">
        <v>23</v>
      </c>
      <c r="L596" s="177">
        <v>405.23522294112405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16"/>
        <v>405.23522294112405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15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16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15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16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15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16"/>
        <v>0</v>
      </c>
    </row>
    <row r="600" spans="1:85" ht="15">
      <c r="A600" s="194" t="s">
        <v>26</v>
      </c>
      <c r="B600" s="195">
        <f>SUM(B579:B595)</f>
        <v>4191.0415105532938</v>
      </c>
      <c r="C600" s="195">
        <f t="shared" ref="C600:I600" si="217">SUM(C579:C595)</f>
        <v>193.4392596657537</v>
      </c>
      <c r="D600" s="195">
        <f t="shared" si="217"/>
        <v>1035.5927582801369</v>
      </c>
      <c r="E600" s="195">
        <f t="shared" si="217"/>
        <v>348.29190384653424</v>
      </c>
      <c r="F600" s="195">
        <f t="shared" si="217"/>
        <v>0</v>
      </c>
      <c r="G600" s="195">
        <f t="shared" si="217"/>
        <v>671.62579320924692</v>
      </c>
      <c r="H600" s="197">
        <f t="shared" si="217"/>
        <v>0.17484638987641291</v>
      </c>
      <c r="I600" s="154">
        <f t="shared" si="217"/>
        <v>6440.1660719448428</v>
      </c>
      <c r="J600" s="149"/>
      <c r="K600" s="196" t="s">
        <v>26</v>
      </c>
      <c r="L600" s="195">
        <f>SUM(L579:L595)</f>
        <v>4191.0415105532938</v>
      </c>
      <c r="M600" s="195">
        <f t="shared" ref="M600:S600" si="218">SUM(M579:M595)</f>
        <v>193.4392596657537</v>
      </c>
      <c r="N600" s="195">
        <f t="shared" si="218"/>
        <v>1035.5927582801369</v>
      </c>
      <c r="O600" s="195">
        <f t="shared" si="218"/>
        <v>348.29190384653424</v>
      </c>
      <c r="P600" s="195">
        <f t="shared" si="218"/>
        <v>4600.6706196393152</v>
      </c>
      <c r="Q600" s="195">
        <f t="shared" si="218"/>
        <v>671.62579320924692</v>
      </c>
      <c r="R600" s="197">
        <f t="shared" si="218"/>
        <v>0.17484638987641291</v>
      </c>
      <c r="S600" s="198">
        <f t="shared" si="218"/>
        <v>11040.836691584158</v>
      </c>
    </row>
    <row r="601" spans="1:85" s="26" customFormat="1" ht="15" thickBot="1">
      <c r="A601" s="45" t="s">
        <v>91</v>
      </c>
      <c r="B601" s="78">
        <f>IF($I600=0,"-",B600/$I600)</f>
        <v>0.65076606157885242</v>
      </c>
      <c r="C601" s="78">
        <f t="shared" ref="C601:H601" si="219">IF($I600=0,"-",C600/$I600)</f>
        <v>3.0036377556850433E-2</v>
      </c>
      <c r="D601" s="78">
        <f t="shared" si="219"/>
        <v>0.16080218222810547</v>
      </c>
      <c r="E601" s="78">
        <f t="shared" si="219"/>
        <v>5.4081199142331247E-2</v>
      </c>
      <c r="F601" s="78">
        <f t="shared" si="219"/>
        <v>0</v>
      </c>
      <c r="G601" s="78">
        <f t="shared" si="219"/>
        <v>0.10428703013343646</v>
      </c>
      <c r="H601" s="79">
        <f t="shared" si="219"/>
        <v>2.7149360423808397E-5</v>
      </c>
      <c r="I601" s="80">
        <f>SUM(B601:H601)</f>
        <v>0.99999999999999978</v>
      </c>
      <c r="K601" s="55" t="s">
        <v>91</v>
      </c>
      <c r="L601" s="96">
        <f t="shared" ref="L601:R601" si="220">IF($S600=0,"-",L600/$S600)</f>
        <v>0.37959455679186899</v>
      </c>
      <c r="M601" s="96">
        <f t="shared" si="220"/>
        <v>1.7520344251917262E-2</v>
      </c>
      <c r="N601" s="96">
        <f t="shared" si="220"/>
        <v>9.3796583285170237E-2</v>
      </c>
      <c r="O601" s="96">
        <f t="shared" si="220"/>
        <v>3.1545788926668809E-2</v>
      </c>
      <c r="P601" s="96">
        <f t="shared" si="220"/>
        <v>0.41669583095510881</v>
      </c>
      <c r="Q601" s="96">
        <f t="shared" si="220"/>
        <v>6.0831059454143681E-2</v>
      </c>
      <c r="R601" s="97">
        <f t="shared" si="220"/>
        <v>1.5836335122109813E-5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1.1235230621247518</v>
      </c>
      <c r="C605" s="152">
        <v>0</v>
      </c>
      <c r="D605" s="152">
        <v>4.1060126383693808E-2</v>
      </c>
      <c r="E605" s="152">
        <v>0</v>
      </c>
      <c r="F605" s="374"/>
      <c r="G605" s="152">
        <v>0</v>
      </c>
      <c r="H605" s="153">
        <v>0</v>
      </c>
      <c r="I605" s="154">
        <f>SUM(B605:H605)</f>
        <v>1.1645831885084457</v>
      </c>
      <c r="J605" s="149"/>
      <c r="K605" s="203" t="s">
        <v>7</v>
      </c>
      <c r="L605" s="152">
        <v>1.1235230621247518</v>
      </c>
      <c r="M605" s="152">
        <v>0</v>
      </c>
      <c r="N605" s="152">
        <v>4.1060126383693808E-2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1.1645831885084457</v>
      </c>
      <c r="U605" s="104" t="s">
        <v>7</v>
      </c>
      <c r="V605" s="207">
        <v>1.1235230621247518</v>
      </c>
      <c r="W605" s="207">
        <v>4.1060126383693808E-2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1.1645831885084457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49.298395077858196</v>
      </c>
      <c r="C606" s="160">
        <v>0</v>
      </c>
      <c r="D606" s="160">
        <v>1.8979467531201653</v>
      </c>
      <c r="E606" s="160">
        <v>0</v>
      </c>
      <c r="F606" s="375"/>
      <c r="G606" s="160">
        <v>0</v>
      </c>
      <c r="H606" s="161">
        <v>0</v>
      </c>
      <c r="I606" s="162">
        <f t="shared" ref="I606:I625" si="221">SUM(B606:H606)</f>
        <v>51.196341830978362</v>
      </c>
      <c r="J606" s="149"/>
      <c r="K606" s="163" t="s">
        <v>8</v>
      </c>
      <c r="L606" s="164">
        <v>49.298395077858196</v>
      </c>
      <c r="M606" s="164">
        <v>0</v>
      </c>
      <c r="N606" s="164">
        <v>1.8979467531201653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22">SUM(L606:R606)</f>
        <v>51.196341830978362</v>
      </c>
      <c r="U606" s="109" t="s">
        <v>8</v>
      </c>
      <c r="V606" s="212">
        <v>49.298395077858196</v>
      </c>
      <c r="W606" s="212">
        <v>1.6718247279828928</v>
      </c>
      <c r="X606" s="212">
        <v>0.22612202513727245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23">P606</f>
        <v>0</v>
      </c>
      <c r="AF606" s="214">
        <f t="shared" ref="AF606:AF625" si="224">SUM(V606:AE606)</f>
        <v>51.196341830978362</v>
      </c>
      <c r="AG606" s="244" t="str">
        <f t="shared" ref="AG606:AG626" si="22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1.8262054678643214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21"/>
        <v>1.8262054678643214</v>
      </c>
      <c r="J607" s="149"/>
      <c r="K607" s="169" t="s">
        <v>10</v>
      </c>
      <c r="L607" s="156">
        <v>1.8262054678643214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22"/>
        <v>1.8262054678643214</v>
      </c>
      <c r="U607" s="276" t="s">
        <v>10</v>
      </c>
      <c r="V607" s="207">
        <v>1.8262054678643214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23"/>
        <v>0</v>
      </c>
      <c r="AF607" s="210">
        <f t="shared" si="224"/>
        <v>1.8262054678643214</v>
      </c>
      <c r="AG607" s="244" t="str">
        <f t="shared" si="22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2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2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23"/>
        <v>0</v>
      </c>
      <c r="AF608" s="214">
        <f t="shared" si="224"/>
        <v>0</v>
      </c>
      <c r="AG608" s="244" t="str">
        <f t="shared" si="22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13.815271637824649</v>
      </c>
      <c r="C609" s="156">
        <v>0</v>
      </c>
      <c r="D609" s="156">
        <v>1.6115811282771246</v>
      </c>
      <c r="E609" s="156">
        <v>0</v>
      </c>
      <c r="F609" s="375"/>
      <c r="G609" s="156">
        <v>0</v>
      </c>
      <c r="H609" s="168">
        <v>0</v>
      </c>
      <c r="I609" s="154">
        <f t="shared" si="221"/>
        <v>15.426852766101774</v>
      </c>
      <c r="J609" s="149"/>
      <c r="K609" s="169" t="s">
        <v>16</v>
      </c>
      <c r="L609" s="156">
        <v>13.815271637824649</v>
      </c>
      <c r="M609" s="156">
        <v>0</v>
      </c>
      <c r="N609" s="156">
        <v>1.6115811282771246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22"/>
        <v>15.426852766101774</v>
      </c>
      <c r="U609" s="276" t="s">
        <v>16</v>
      </c>
      <c r="V609" s="207">
        <v>13.815271637824649</v>
      </c>
      <c r="W609" s="207">
        <v>1.6115811282771246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23"/>
        <v>0</v>
      </c>
      <c r="AF609" s="210">
        <f t="shared" si="224"/>
        <v>15.426852766101774</v>
      </c>
      <c r="AG609" s="244" t="str">
        <f t="shared" si="22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3702.2514239438315</v>
      </c>
      <c r="C610" s="160">
        <v>0</v>
      </c>
      <c r="D610" s="160">
        <v>431.87558546655345</v>
      </c>
      <c r="E610" s="160">
        <v>0</v>
      </c>
      <c r="F610" s="375"/>
      <c r="G610" s="160">
        <v>0</v>
      </c>
      <c r="H610" s="161">
        <v>0</v>
      </c>
      <c r="I610" s="162">
        <f t="shared" si="221"/>
        <v>4134.1270094103847</v>
      </c>
      <c r="J610" s="149"/>
      <c r="K610" s="163" t="s">
        <v>15</v>
      </c>
      <c r="L610" s="164">
        <v>3702.2514239438315</v>
      </c>
      <c r="M610" s="164">
        <v>0</v>
      </c>
      <c r="N610" s="164">
        <v>431.87558546655345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22"/>
        <v>4134.1270094103847</v>
      </c>
      <c r="U610" s="109" t="s">
        <v>15</v>
      </c>
      <c r="V610" s="212">
        <v>3702.2514239438315</v>
      </c>
      <c r="W610" s="212">
        <v>431.87558546655345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23"/>
        <v>0</v>
      </c>
      <c r="AF610" s="214">
        <f t="shared" si="224"/>
        <v>4134.1270094103847</v>
      </c>
      <c r="AG610" s="244" t="str">
        <f t="shared" si="22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2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4833.1049388097508</v>
      </c>
      <c r="Q611" s="156">
        <v>0</v>
      </c>
      <c r="R611" s="157">
        <v>0</v>
      </c>
      <c r="S611" s="158">
        <f t="shared" si="222"/>
        <v>4833.1049388097508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23"/>
        <v>4833.1049388097508</v>
      </c>
      <c r="AF611" s="210">
        <f t="shared" si="224"/>
        <v>4833.1049388097508</v>
      </c>
      <c r="AG611" s="244" t="str">
        <f t="shared" si="22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2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2463.8205726586475</v>
      </c>
      <c r="Q612" s="164">
        <v>0</v>
      </c>
      <c r="R612" s="165">
        <v>0</v>
      </c>
      <c r="S612" s="166">
        <f t="shared" si="222"/>
        <v>2463.8205726586475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23"/>
        <v>2463.8205726586475</v>
      </c>
      <c r="AF612" s="214">
        <f t="shared" si="224"/>
        <v>2463.8205726586475</v>
      </c>
      <c r="AG612" s="244" t="str">
        <f t="shared" si="22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2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2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23"/>
        <v>0</v>
      </c>
      <c r="AF613" s="210">
        <f t="shared" si="224"/>
        <v>0</v>
      </c>
      <c r="AG613" s="244" t="str">
        <f t="shared" si="22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39.877343692353691</v>
      </c>
      <c r="C614" s="160">
        <v>0</v>
      </c>
      <c r="D614" s="160">
        <v>6.926571708716228</v>
      </c>
      <c r="E614" s="160">
        <v>0</v>
      </c>
      <c r="F614" s="375"/>
      <c r="G614" s="160">
        <v>0</v>
      </c>
      <c r="H614" s="161">
        <v>0</v>
      </c>
      <c r="I614" s="162">
        <f t="shared" si="221"/>
        <v>46.803915401069915</v>
      </c>
      <c r="J614" s="149"/>
      <c r="K614" s="163" t="s">
        <v>17</v>
      </c>
      <c r="L614" s="164">
        <v>39.877343692353691</v>
      </c>
      <c r="M614" s="164">
        <v>0</v>
      </c>
      <c r="N614" s="164">
        <v>6.926571708716228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22"/>
        <v>46.803915401069915</v>
      </c>
      <c r="U614" s="109" t="s">
        <v>17</v>
      </c>
      <c r="V614" s="212">
        <v>39.877343692353691</v>
      </c>
      <c r="W614" s="212">
        <v>6.3776760580489578</v>
      </c>
      <c r="X614" s="212">
        <v>0.54889565066727031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23"/>
        <v>0</v>
      </c>
      <c r="AF614" s="214">
        <f t="shared" si="224"/>
        <v>46.803915401069915</v>
      </c>
      <c r="AG614" s="244" t="str">
        <f t="shared" si="22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2083.4803061177827</v>
      </c>
      <c r="C615" s="156">
        <v>0</v>
      </c>
      <c r="D615" s="156">
        <v>255.18145455199701</v>
      </c>
      <c r="E615" s="156">
        <v>0</v>
      </c>
      <c r="F615" s="375"/>
      <c r="G615" s="156">
        <v>0</v>
      </c>
      <c r="H615" s="168">
        <v>0</v>
      </c>
      <c r="I615" s="154">
        <f t="shared" si="221"/>
        <v>2338.6617606697796</v>
      </c>
      <c r="J615" s="149"/>
      <c r="K615" s="169" t="s">
        <v>139</v>
      </c>
      <c r="L615" s="156">
        <v>2083.4803061177827</v>
      </c>
      <c r="M615" s="156">
        <v>0</v>
      </c>
      <c r="N615" s="156">
        <v>255.18145455199701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22"/>
        <v>2338.6617606697796</v>
      </c>
      <c r="U615" s="113" t="s">
        <v>139</v>
      </c>
      <c r="V615" s="207">
        <v>2083.4803061177827</v>
      </c>
      <c r="W615" s="207">
        <v>252.64070867565587</v>
      </c>
      <c r="X615" s="207">
        <v>2.5407458763411395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23"/>
        <v>0</v>
      </c>
      <c r="AF615" s="210">
        <f t="shared" si="224"/>
        <v>2338.6617606697796</v>
      </c>
      <c r="AG615" s="244" t="str">
        <f t="shared" si="22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918.95012118695058</v>
      </c>
      <c r="C616" s="160">
        <v>0</v>
      </c>
      <c r="D616" s="160">
        <v>1106.0940631130857</v>
      </c>
      <c r="E616" s="160">
        <v>1712.825222618985</v>
      </c>
      <c r="F616" s="375"/>
      <c r="G616" s="160">
        <v>691.97679071059201</v>
      </c>
      <c r="H616" s="161">
        <v>0</v>
      </c>
      <c r="I616" s="162">
        <f t="shared" si="221"/>
        <v>4429.846197629613</v>
      </c>
      <c r="J616" s="149"/>
      <c r="K616" s="163" t="s">
        <v>25</v>
      </c>
      <c r="L616" s="164">
        <v>918.95012118695058</v>
      </c>
      <c r="M616" s="164">
        <v>0</v>
      </c>
      <c r="N616" s="164">
        <v>1106.0940631130857</v>
      </c>
      <c r="O616" s="164">
        <v>1712.825222618985</v>
      </c>
      <c r="P616" s="164">
        <v>0</v>
      </c>
      <c r="Q616" s="164">
        <v>691.97679071059201</v>
      </c>
      <c r="R616" s="165">
        <v>0</v>
      </c>
      <c r="S616" s="166">
        <f t="shared" si="222"/>
        <v>4429.846197629613</v>
      </c>
      <c r="U616" s="109" t="s">
        <v>25</v>
      </c>
      <c r="V616" s="212">
        <v>918.95012118695058</v>
      </c>
      <c r="W616" s="212">
        <v>711.13408265189696</v>
      </c>
      <c r="X616" s="212">
        <v>394.95998046118876</v>
      </c>
      <c r="Y616" s="212">
        <v>468.88270689664512</v>
      </c>
      <c r="Z616" s="212">
        <v>540.58278160870907</v>
      </c>
      <c r="AA616" s="212">
        <v>148.11176855334696</v>
      </c>
      <c r="AB616" s="212">
        <v>398.12474092147244</v>
      </c>
      <c r="AC616" s="212">
        <v>293.85204978911963</v>
      </c>
      <c r="AD616" s="212">
        <v>555.24796556028366</v>
      </c>
      <c r="AE616" s="212">
        <f t="shared" si="223"/>
        <v>0</v>
      </c>
      <c r="AF616" s="214">
        <f t="shared" si="224"/>
        <v>4429.846197629613</v>
      </c>
      <c r="AG616" s="244" t="str">
        <f t="shared" si="22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2214.8704813850145</v>
      </c>
      <c r="C617" s="156">
        <v>0</v>
      </c>
      <c r="D617" s="156">
        <v>303.59953437349736</v>
      </c>
      <c r="E617" s="156">
        <v>0</v>
      </c>
      <c r="F617" s="375"/>
      <c r="G617" s="156">
        <v>0</v>
      </c>
      <c r="H617" s="168">
        <v>0</v>
      </c>
      <c r="I617" s="154">
        <f t="shared" si="221"/>
        <v>2518.4700157585121</v>
      </c>
      <c r="J617" s="149"/>
      <c r="K617" s="169" t="s">
        <v>24</v>
      </c>
      <c r="L617" s="156">
        <v>2214.8704813850145</v>
      </c>
      <c r="M617" s="156">
        <v>0</v>
      </c>
      <c r="N617" s="156">
        <v>303.59953437349736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22"/>
        <v>2518.4700157585121</v>
      </c>
      <c r="U617" s="278" t="s">
        <v>24</v>
      </c>
      <c r="V617" s="207">
        <v>2214.8704813850145</v>
      </c>
      <c r="W617" s="207">
        <v>303.59953437349736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23"/>
        <v>0</v>
      </c>
      <c r="AF617" s="210">
        <f t="shared" si="224"/>
        <v>2518.4700157585121</v>
      </c>
      <c r="AG617" s="244" t="str">
        <f t="shared" si="22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3331.6250737951555</v>
      </c>
      <c r="C618" s="160">
        <v>0</v>
      </c>
      <c r="D618" s="160">
        <v>298.37236054981793</v>
      </c>
      <c r="E618" s="160">
        <v>0</v>
      </c>
      <c r="F618" s="375"/>
      <c r="G618" s="160">
        <v>0</v>
      </c>
      <c r="H618" s="161">
        <v>0</v>
      </c>
      <c r="I618" s="162">
        <f t="shared" si="221"/>
        <v>3629.9974343449735</v>
      </c>
      <c r="J618" s="149"/>
      <c r="K618" s="163" t="s">
        <v>60</v>
      </c>
      <c r="L618" s="164">
        <v>3331.6250737951555</v>
      </c>
      <c r="M618" s="164">
        <v>0</v>
      </c>
      <c r="N618" s="164">
        <v>298.37236054981793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22"/>
        <v>3629.9974343449735</v>
      </c>
      <c r="U618" s="109" t="s">
        <v>60</v>
      </c>
      <c r="V618" s="212">
        <v>3331.6250737951555</v>
      </c>
      <c r="W618" s="212">
        <v>271.37685584254979</v>
      </c>
      <c r="X618" s="212">
        <v>26.995504707268122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23"/>
        <v>0</v>
      </c>
      <c r="AF618" s="214">
        <f t="shared" si="224"/>
        <v>3629.9974343449735</v>
      </c>
      <c r="AG618" s="244" t="str">
        <f t="shared" si="22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818.77450074427634</v>
      </c>
      <c r="C619" s="156">
        <v>0</v>
      </c>
      <c r="D619" s="156">
        <v>200.74862390280467</v>
      </c>
      <c r="E619" s="156">
        <v>0</v>
      </c>
      <c r="F619" s="375"/>
      <c r="G619" s="156">
        <v>0</v>
      </c>
      <c r="H619" s="168">
        <v>0</v>
      </c>
      <c r="I619" s="154">
        <f t="shared" si="221"/>
        <v>1019.523124647081</v>
      </c>
      <c r="J619" s="149"/>
      <c r="K619" s="169" t="s">
        <v>22</v>
      </c>
      <c r="L619" s="156">
        <v>818.77450074427634</v>
      </c>
      <c r="M619" s="156">
        <v>0</v>
      </c>
      <c r="N619" s="156">
        <v>200.74862390280467</v>
      </c>
      <c r="O619" s="156">
        <v>0</v>
      </c>
      <c r="P619" s="156">
        <v>416.97910374508058</v>
      </c>
      <c r="Q619" s="156">
        <v>0</v>
      </c>
      <c r="R619" s="157">
        <v>0</v>
      </c>
      <c r="S619" s="158">
        <f t="shared" si="222"/>
        <v>1436.5022283921617</v>
      </c>
      <c r="U619" s="278" t="s">
        <v>22</v>
      </c>
      <c r="V619" s="207">
        <v>818.77450074427634</v>
      </c>
      <c r="W619" s="207">
        <v>200.44580890185318</v>
      </c>
      <c r="X619" s="207">
        <v>0.30281500095147851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23"/>
        <v>416.97910374508058</v>
      </c>
      <c r="AF619" s="210">
        <f t="shared" si="224"/>
        <v>1436.5022283921617</v>
      </c>
      <c r="AG619" s="244" t="str">
        <f t="shared" si="22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2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2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23"/>
        <v>0</v>
      </c>
      <c r="AF620" s="214">
        <f t="shared" si="224"/>
        <v>0</v>
      </c>
      <c r="AG620" s="244" t="str">
        <f t="shared" si="22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247.4107316534089</v>
      </c>
      <c r="C621" s="156">
        <v>0</v>
      </c>
      <c r="D621" s="156">
        <v>251.78388602562231</v>
      </c>
      <c r="E621" s="156">
        <v>0</v>
      </c>
      <c r="F621" s="375"/>
      <c r="G621" s="156">
        <v>0</v>
      </c>
      <c r="H621" s="168">
        <v>0</v>
      </c>
      <c r="I621" s="154">
        <f t="shared" si="221"/>
        <v>499.19461767903124</v>
      </c>
      <c r="J621" s="149"/>
      <c r="K621" s="171" t="s">
        <v>64</v>
      </c>
      <c r="L621" s="156">
        <v>247.4107316534089</v>
      </c>
      <c r="M621" s="156">
        <v>0</v>
      </c>
      <c r="N621" s="156">
        <v>251.78388602562231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22"/>
        <v>499.19461767903124</v>
      </c>
      <c r="U621" s="279" t="s">
        <v>64</v>
      </c>
      <c r="V621" s="207">
        <v>247.4107316534089</v>
      </c>
      <c r="W621" s="207">
        <v>251.78388602562231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23"/>
        <v>0</v>
      </c>
      <c r="AF621" s="210">
        <f t="shared" si="224"/>
        <v>499.19461767903124</v>
      </c>
      <c r="AG621" s="244" t="str">
        <f t="shared" si="22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247.4107316534089</v>
      </c>
      <c r="C622" s="173">
        <v>0</v>
      </c>
      <c r="D622" s="173">
        <v>251.78388602562231</v>
      </c>
      <c r="E622" s="173">
        <v>0</v>
      </c>
      <c r="F622" s="375"/>
      <c r="G622" s="173">
        <v>0</v>
      </c>
      <c r="H622" s="174">
        <v>0</v>
      </c>
      <c r="I622" s="175">
        <f t="shared" si="221"/>
        <v>499.19461767903124</v>
      </c>
      <c r="J622" s="149"/>
      <c r="K622" s="176" t="s">
        <v>23</v>
      </c>
      <c r="L622" s="177">
        <v>247.4107316534089</v>
      </c>
      <c r="M622" s="177">
        <v>0</v>
      </c>
      <c r="N622" s="177">
        <v>251.78388602562231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22"/>
        <v>499.19461767903124</v>
      </c>
      <c r="U622" s="280" t="s">
        <v>134</v>
      </c>
      <c r="V622" s="212">
        <v>247.4107316534089</v>
      </c>
      <c r="W622" s="212">
        <v>251.78388602562231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23"/>
        <v>0</v>
      </c>
      <c r="AF622" s="284">
        <f t="shared" si="224"/>
        <v>499.19461767903124</v>
      </c>
      <c r="AG622" s="248" t="str">
        <f t="shared" si="22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2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2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23"/>
        <v>0</v>
      </c>
      <c r="AF623" s="285">
        <f t="shared" si="224"/>
        <v>0</v>
      </c>
      <c r="AG623" s="248" t="str">
        <f t="shared" si="22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2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2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23"/>
        <v>0</v>
      </c>
      <c r="AF624" s="284">
        <f t="shared" si="224"/>
        <v>0</v>
      </c>
      <c r="AG624" s="248" t="str">
        <f t="shared" si="22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2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2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23"/>
        <v>0</v>
      </c>
      <c r="AF625" s="285">
        <f t="shared" si="224"/>
        <v>0</v>
      </c>
      <c r="AG625" s="248" t="str">
        <f t="shared" si="22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13423.303377764447</v>
      </c>
      <c r="C626" s="195">
        <f t="shared" ref="C626:I626" si="226">SUM(C605:C621)</f>
        <v>0</v>
      </c>
      <c r="D626" s="195">
        <f t="shared" si="226"/>
        <v>2858.132667699876</v>
      </c>
      <c r="E626" s="195">
        <f t="shared" si="226"/>
        <v>1712.825222618985</v>
      </c>
      <c r="F626" s="195">
        <f t="shared" si="226"/>
        <v>0</v>
      </c>
      <c r="G626" s="195">
        <f t="shared" si="226"/>
        <v>691.97679071059201</v>
      </c>
      <c r="H626" s="197">
        <f t="shared" si="226"/>
        <v>0</v>
      </c>
      <c r="I626" s="154">
        <f t="shared" si="226"/>
        <v>18686.238058793893</v>
      </c>
      <c r="J626" s="149"/>
      <c r="K626" s="196" t="s">
        <v>26</v>
      </c>
      <c r="L626" s="195">
        <f>SUM(L605:L621)</f>
        <v>13423.303377764447</v>
      </c>
      <c r="M626" s="195">
        <f t="shared" ref="M626:S626" si="227">SUM(M605:M621)</f>
        <v>0</v>
      </c>
      <c r="N626" s="195">
        <f t="shared" si="227"/>
        <v>2858.132667699876</v>
      </c>
      <c r="O626" s="195">
        <f t="shared" si="227"/>
        <v>1712.825222618985</v>
      </c>
      <c r="P626" s="195">
        <f t="shared" si="227"/>
        <v>7713.9046152134788</v>
      </c>
      <c r="Q626" s="195">
        <f t="shared" si="227"/>
        <v>691.97679071059201</v>
      </c>
      <c r="R626" s="197">
        <f t="shared" si="227"/>
        <v>0</v>
      </c>
      <c r="S626" s="198">
        <f t="shared" si="227"/>
        <v>26400.142674007369</v>
      </c>
      <c r="U626" s="224" t="s">
        <v>63</v>
      </c>
      <c r="V626" s="225">
        <f>SUM(V605:V621)</f>
        <v>13423.303377764447</v>
      </c>
      <c r="W626" s="225">
        <f t="shared" ref="W626:AE626" si="228">SUM(W605:W621)</f>
        <v>2432.5586039783216</v>
      </c>
      <c r="X626" s="225">
        <f t="shared" si="228"/>
        <v>425.57406372155401</v>
      </c>
      <c r="Y626" s="225">
        <f t="shared" si="228"/>
        <v>468.88270689664512</v>
      </c>
      <c r="Z626" s="225">
        <f t="shared" si="228"/>
        <v>540.58278160870907</v>
      </c>
      <c r="AA626" s="225">
        <f t="shared" si="228"/>
        <v>148.11176855334696</v>
      </c>
      <c r="AB626" s="225">
        <f t="shared" si="228"/>
        <v>398.12474092147244</v>
      </c>
      <c r="AC626" s="225">
        <f t="shared" si="228"/>
        <v>293.85204978911963</v>
      </c>
      <c r="AD626" s="225">
        <f t="shared" si="228"/>
        <v>555.24796556028366</v>
      </c>
      <c r="AE626" s="225">
        <f t="shared" si="228"/>
        <v>7713.9046152134788</v>
      </c>
      <c r="AF626" s="250">
        <f>SUM(AF605:AF621)</f>
        <v>26400.142674007369</v>
      </c>
      <c r="AG626" s="251" t="str">
        <f t="shared" si="22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0.71835236902846433</v>
      </c>
      <c r="C627" s="78">
        <f t="shared" ref="C627:H627" si="229">IF($I626=0,"-",C626/$I626)</f>
        <v>0</v>
      </c>
      <c r="D627" s="78">
        <f t="shared" si="229"/>
        <v>0.15295388289002429</v>
      </c>
      <c r="E627" s="78">
        <f t="shared" si="229"/>
        <v>9.1662389038917103E-2</v>
      </c>
      <c r="F627" s="78">
        <f t="shared" si="229"/>
        <v>0</v>
      </c>
      <c r="G627" s="78">
        <f t="shared" si="229"/>
        <v>3.7031359042594567E-2</v>
      </c>
      <c r="H627" s="79">
        <f t="shared" si="229"/>
        <v>0</v>
      </c>
      <c r="I627" s="80">
        <f>SUM(B627:H627)</f>
        <v>1.0000000000000002</v>
      </c>
      <c r="K627" s="55" t="s">
        <v>91</v>
      </c>
      <c r="L627" s="96">
        <f t="shared" ref="L627:R627" si="230">IF($S626=0,"-",L626/$S626)</f>
        <v>0.50845571342235774</v>
      </c>
      <c r="M627" s="96">
        <f t="shared" si="230"/>
        <v>0</v>
      </c>
      <c r="N627" s="96">
        <f t="shared" si="230"/>
        <v>0.10826201596682622</v>
      </c>
      <c r="O627" s="96">
        <f t="shared" si="230"/>
        <v>6.4879392652122711E-2</v>
      </c>
      <c r="P627" s="96">
        <f t="shared" si="230"/>
        <v>0.29219177753945669</v>
      </c>
      <c r="Q627" s="96">
        <f t="shared" si="230"/>
        <v>2.6211100419237032E-2</v>
      </c>
      <c r="R627" s="97">
        <f t="shared" si="230"/>
        <v>0</v>
      </c>
      <c r="S627" s="98">
        <f>SUM(L627:R627)</f>
        <v>1.0000000000000004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3.1578173275789369E-3</v>
      </c>
      <c r="C631" s="152">
        <v>0</v>
      </c>
      <c r="D631" s="152">
        <v>4.740489022249654E-3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7.8983063498285905E-3</v>
      </c>
      <c r="J631" s="149"/>
      <c r="K631" s="203" t="s">
        <v>7</v>
      </c>
      <c r="L631" s="152">
        <v>3.1578173275789369E-3</v>
      </c>
      <c r="M631" s="152">
        <v>0</v>
      </c>
      <c r="N631" s="152">
        <v>4.740489022249654E-3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7.8983063498285905E-3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2.2565726691509944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31">SUM(B632:H632)</f>
        <v>2.2565726691509944</v>
      </c>
      <c r="J632" s="149"/>
      <c r="K632" s="163" t="s">
        <v>8</v>
      </c>
      <c r="L632" s="164">
        <v>2.2565726691509944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32">SUM(L632:R632)</f>
        <v>2.2565726691509944</v>
      </c>
    </row>
    <row r="633" spans="1:85" ht="15">
      <c r="A633" s="167" t="s">
        <v>10</v>
      </c>
      <c r="B633" s="156">
        <v>4.2052379098687621E-2</v>
      </c>
      <c r="C633" s="156">
        <v>0</v>
      </c>
      <c r="D633" s="156">
        <v>1.3471250203310936E-4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31"/>
        <v>4.2187091600720733E-2</v>
      </c>
      <c r="J633" s="149"/>
      <c r="K633" s="169" t="s">
        <v>10</v>
      </c>
      <c r="L633" s="156">
        <v>4.2052379098687621E-2</v>
      </c>
      <c r="M633" s="156">
        <v>0</v>
      </c>
      <c r="N633" s="156">
        <v>1.3471250203310936E-4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32"/>
        <v>4.2187091600720733E-2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31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32"/>
        <v>0</v>
      </c>
    </row>
    <row r="635" spans="1:85" ht="15">
      <c r="A635" s="167" t="s">
        <v>16</v>
      </c>
      <c r="B635" s="156">
        <v>29.754482003256093</v>
      </c>
      <c r="C635" s="156">
        <v>0.12860073616278334</v>
      </c>
      <c r="D635" s="156">
        <v>2.3976081208192541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31"/>
        <v>32.280690860238131</v>
      </c>
      <c r="J635" s="149"/>
      <c r="K635" s="169" t="s">
        <v>16</v>
      </c>
      <c r="L635" s="156">
        <v>29.754482003256093</v>
      </c>
      <c r="M635" s="156">
        <v>0.12860073616278334</v>
      </c>
      <c r="N635" s="156">
        <v>2.3976081208192541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32"/>
        <v>32.280690860238131</v>
      </c>
    </row>
    <row r="636" spans="1:85" ht="15">
      <c r="A636" s="159" t="s">
        <v>15</v>
      </c>
      <c r="B636" s="160">
        <v>3.8445797173532741</v>
      </c>
      <c r="C636" s="160">
        <v>8.6763730679544751E-2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31"/>
        <v>3.9313434480328189</v>
      </c>
      <c r="J636" s="149"/>
      <c r="K636" s="163" t="s">
        <v>15</v>
      </c>
      <c r="L636" s="164">
        <v>3.8445797173532741</v>
      </c>
      <c r="M636" s="164">
        <v>8.6763730679544751E-2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32"/>
        <v>3.9313434480328189</v>
      </c>
    </row>
    <row r="637" spans="1:85" ht="15">
      <c r="A637" s="167" t="s">
        <v>58</v>
      </c>
      <c r="B637" s="156">
        <v>0</v>
      </c>
      <c r="C637" s="156">
        <v>0.23728390134861094</v>
      </c>
      <c r="D637" s="156">
        <v>0</v>
      </c>
      <c r="E637" s="156">
        <v>11.516730930781909</v>
      </c>
      <c r="F637" s="156">
        <v>454.82771693718308</v>
      </c>
      <c r="G637" s="156">
        <v>0</v>
      </c>
      <c r="H637" s="168">
        <v>0</v>
      </c>
      <c r="I637" s="154">
        <f t="shared" si="231"/>
        <v>466.58173176931359</v>
      </c>
      <c r="J637" s="149"/>
      <c r="K637" s="169" t="s">
        <v>58</v>
      </c>
      <c r="L637" s="156">
        <v>0</v>
      </c>
      <c r="M637" s="156">
        <v>0.23728390134861094</v>
      </c>
      <c r="N637" s="156">
        <v>0</v>
      </c>
      <c r="O637" s="156">
        <v>11.516730930781909</v>
      </c>
      <c r="P637" s="156">
        <v>454.82771693718308</v>
      </c>
      <c r="Q637" s="156">
        <v>0</v>
      </c>
      <c r="R637" s="157">
        <v>0</v>
      </c>
      <c r="S637" s="158">
        <f t="shared" si="232"/>
        <v>466.58173176931359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15.218034404498656</v>
      </c>
      <c r="F638" s="160">
        <v>0</v>
      </c>
      <c r="G638" s="160">
        <v>0</v>
      </c>
      <c r="H638" s="161">
        <v>0</v>
      </c>
      <c r="I638" s="162">
        <f t="shared" si="231"/>
        <v>15.218034404498656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15.218034404498656</v>
      </c>
      <c r="P638" s="164">
        <v>0</v>
      </c>
      <c r="Q638" s="164">
        <v>0</v>
      </c>
      <c r="R638" s="165">
        <v>0</v>
      </c>
      <c r="S638" s="166">
        <f t="shared" si="232"/>
        <v>15.218034404498656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31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32"/>
        <v>0</v>
      </c>
    </row>
    <row r="640" spans="1:85" ht="15">
      <c r="A640" s="159" t="s">
        <v>17</v>
      </c>
      <c r="B640" s="160">
        <v>4.630098451023418</v>
      </c>
      <c r="C640" s="160">
        <v>0</v>
      </c>
      <c r="D640" s="160">
        <v>2.2415379862360436E-2</v>
      </c>
      <c r="E640" s="160">
        <v>0.1363911584095561</v>
      </c>
      <c r="F640" s="160">
        <v>0</v>
      </c>
      <c r="G640" s="160">
        <v>0</v>
      </c>
      <c r="H640" s="161">
        <v>0</v>
      </c>
      <c r="I640" s="162">
        <f t="shared" si="231"/>
        <v>4.788904989295335</v>
      </c>
      <c r="J640" s="149"/>
      <c r="K640" s="163" t="s">
        <v>17</v>
      </c>
      <c r="L640" s="164">
        <v>4.630098451023418</v>
      </c>
      <c r="M640" s="164">
        <v>0</v>
      </c>
      <c r="N640" s="164">
        <v>2.2415379862360436E-2</v>
      </c>
      <c r="O640" s="164">
        <v>0.1363911584095561</v>
      </c>
      <c r="P640" s="164">
        <v>0</v>
      </c>
      <c r="Q640" s="164">
        <v>0</v>
      </c>
      <c r="R640" s="165">
        <v>0</v>
      </c>
      <c r="S640" s="166">
        <f t="shared" si="232"/>
        <v>4.788904989295335</v>
      </c>
    </row>
    <row r="641" spans="1:70" ht="15">
      <c r="A641" s="167" t="s">
        <v>139</v>
      </c>
      <c r="B641" s="156">
        <v>15.34199256661457</v>
      </c>
      <c r="C641" s="156">
        <v>0</v>
      </c>
      <c r="D641" s="156">
        <v>3.9652352001606852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31"/>
        <v>19.307227766775256</v>
      </c>
      <c r="J641" s="149"/>
      <c r="K641" s="169" t="s">
        <v>139</v>
      </c>
      <c r="L641" s="156">
        <v>15.34199256661457</v>
      </c>
      <c r="M641" s="156">
        <v>0</v>
      </c>
      <c r="N641" s="156">
        <v>3.9652352001606852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32"/>
        <v>19.307227766775256</v>
      </c>
    </row>
    <row r="642" spans="1:70" ht="15">
      <c r="A642" s="159" t="s">
        <v>25</v>
      </c>
      <c r="B642" s="160">
        <v>79.437873805548662</v>
      </c>
      <c r="C642" s="160">
        <v>0.10321549366079896</v>
      </c>
      <c r="D642" s="160">
        <v>1.6431169098345031</v>
      </c>
      <c r="E642" s="160">
        <v>132.00087216746059</v>
      </c>
      <c r="F642" s="160">
        <v>0</v>
      </c>
      <c r="G642" s="160">
        <v>44.513367565927709</v>
      </c>
      <c r="H642" s="161">
        <v>0.62452215418031676</v>
      </c>
      <c r="I642" s="162">
        <f t="shared" si="231"/>
        <v>258.32296809661261</v>
      </c>
      <c r="J642" s="149"/>
      <c r="K642" s="163" t="s">
        <v>25</v>
      </c>
      <c r="L642" s="164">
        <v>79.437873805548662</v>
      </c>
      <c r="M642" s="164">
        <v>0.10321549366079896</v>
      </c>
      <c r="N642" s="164">
        <v>1.6431169098345031</v>
      </c>
      <c r="O642" s="164">
        <v>132.00087216746059</v>
      </c>
      <c r="P642" s="164">
        <v>0</v>
      </c>
      <c r="Q642" s="164">
        <v>44.513367565927709</v>
      </c>
      <c r="R642" s="165">
        <v>0.62452215418031676</v>
      </c>
      <c r="S642" s="166">
        <f t="shared" si="232"/>
        <v>258.32296809661261</v>
      </c>
    </row>
    <row r="643" spans="1:70" ht="15">
      <c r="A643" s="167" t="s">
        <v>24</v>
      </c>
      <c r="B643" s="156">
        <v>35.601454606659196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31"/>
        <v>35.601454606659196</v>
      </c>
      <c r="J643" s="149"/>
      <c r="K643" s="169" t="s">
        <v>24</v>
      </c>
      <c r="L643" s="156">
        <v>35.601454606659196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32"/>
        <v>35.601454606659196</v>
      </c>
    </row>
    <row r="644" spans="1:70" ht="15">
      <c r="A644" s="159" t="s">
        <v>60</v>
      </c>
      <c r="B644" s="160">
        <v>141.71869406174628</v>
      </c>
      <c r="C644" s="160">
        <v>6.4193758518146646</v>
      </c>
      <c r="D644" s="160">
        <v>80.695701023094472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31"/>
        <v>228.83377093665541</v>
      </c>
      <c r="J644" s="149"/>
      <c r="K644" s="163" t="s">
        <v>60</v>
      </c>
      <c r="L644" s="164">
        <v>141.71869406174628</v>
      </c>
      <c r="M644" s="164">
        <v>6.4193758518146646</v>
      </c>
      <c r="N644" s="164">
        <v>80.695701023094472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32"/>
        <v>228.83377093665541</v>
      </c>
    </row>
    <row r="645" spans="1:70" ht="15">
      <c r="A645" s="167" t="s">
        <v>22</v>
      </c>
      <c r="B645" s="156">
        <v>162.27035294638065</v>
      </c>
      <c r="C645" s="156">
        <v>0</v>
      </c>
      <c r="D645" s="156">
        <v>0</v>
      </c>
      <c r="E645" s="156">
        <v>0.93216428232582926</v>
      </c>
      <c r="F645" s="156">
        <v>38.673200579666201</v>
      </c>
      <c r="G645" s="156">
        <v>0</v>
      </c>
      <c r="H645" s="168">
        <v>0</v>
      </c>
      <c r="I645" s="154">
        <f t="shared" si="231"/>
        <v>201.87571780837268</v>
      </c>
      <c r="J645" s="149"/>
      <c r="K645" s="169" t="s">
        <v>22</v>
      </c>
      <c r="L645" s="156">
        <v>162.27035294638065</v>
      </c>
      <c r="M645" s="156">
        <v>0</v>
      </c>
      <c r="N645" s="156">
        <v>0</v>
      </c>
      <c r="O645" s="156">
        <v>0.93216428232582926</v>
      </c>
      <c r="P645" s="156">
        <v>38.673200579666201</v>
      </c>
      <c r="Q645" s="156">
        <v>0</v>
      </c>
      <c r="R645" s="157">
        <v>0</v>
      </c>
      <c r="S645" s="158">
        <f t="shared" si="232"/>
        <v>201.87571780837268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31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32"/>
        <v>0</v>
      </c>
    </row>
    <row r="647" spans="1:70" ht="15">
      <c r="A647" s="170" t="s">
        <v>64</v>
      </c>
      <c r="B647" s="156">
        <v>6.740519095457314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31"/>
        <v>6.740519095457314</v>
      </c>
      <c r="J647" s="149"/>
      <c r="K647" s="171" t="s">
        <v>64</v>
      </c>
      <c r="L647" s="156">
        <v>6.740519095457314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32"/>
        <v>6.740519095457314</v>
      </c>
    </row>
    <row r="648" spans="1:70">
      <c r="A648" s="172" t="s">
        <v>23</v>
      </c>
      <c r="B648" s="173">
        <v>6.740519095457314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31"/>
        <v>6.740519095457314</v>
      </c>
      <c r="J648" s="149"/>
      <c r="K648" s="176" t="s">
        <v>23</v>
      </c>
      <c r="L648" s="177">
        <v>6.740519095457314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32"/>
        <v>6.740519095457314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31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32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31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32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31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32"/>
        <v>0</v>
      </c>
    </row>
    <row r="652" spans="1:70" ht="15">
      <c r="A652" s="194" t="s">
        <v>26</v>
      </c>
      <c r="B652" s="195">
        <f>SUM(B631:B647)</f>
        <v>481.64183011961677</v>
      </c>
      <c r="C652" s="195">
        <f t="shared" ref="C652:I652" si="233">SUM(C631:C647)</f>
        <v>6.9752397136664026</v>
      </c>
      <c r="D652" s="195">
        <f t="shared" si="233"/>
        <v>88.728951835295561</v>
      </c>
      <c r="E652" s="195">
        <f t="shared" si="233"/>
        <v>159.80419294347652</v>
      </c>
      <c r="F652" s="195">
        <f t="shared" si="233"/>
        <v>493.50091751684931</v>
      </c>
      <c r="G652" s="195">
        <f t="shared" si="233"/>
        <v>44.513367565927709</v>
      </c>
      <c r="H652" s="197">
        <f t="shared" si="233"/>
        <v>0.62452215418031676</v>
      </c>
      <c r="I652" s="154">
        <f t="shared" si="233"/>
        <v>1275.7890218490124</v>
      </c>
      <c r="J652" s="149"/>
      <c r="K652" s="196" t="s">
        <v>26</v>
      </c>
      <c r="L652" s="195">
        <f>SUM(L631:L647)</f>
        <v>481.64183011961677</v>
      </c>
      <c r="M652" s="195">
        <f t="shared" ref="M652:S652" si="234">SUM(M631:M647)</f>
        <v>6.9752397136664026</v>
      </c>
      <c r="N652" s="195">
        <f t="shared" si="234"/>
        <v>88.728951835295561</v>
      </c>
      <c r="O652" s="195">
        <f t="shared" si="234"/>
        <v>159.80419294347652</v>
      </c>
      <c r="P652" s="195">
        <f t="shared" si="234"/>
        <v>493.50091751684931</v>
      </c>
      <c r="Q652" s="195">
        <f t="shared" si="234"/>
        <v>44.513367565927709</v>
      </c>
      <c r="R652" s="197">
        <f t="shared" si="234"/>
        <v>0.62452215418031676</v>
      </c>
      <c r="S652" s="198">
        <f t="shared" si="234"/>
        <v>1275.7890218490124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0.37752467051454086</v>
      </c>
      <c r="C653" s="78">
        <f t="shared" ref="C653:H653" si="235">IF($I652=0,"-",C652/$I652)</f>
        <v>5.4673928010111929E-3</v>
      </c>
      <c r="D653" s="78">
        <f t="shared" si="235"/>
        <v>6.954829545930713E-2</v>
      </c>
      <c r="E653" s="78">
        <f t="shared" si="235"/>
        <v>0.12525910648758434</v>
      </c>
      <c r="F653" s="78">
        <f t="shared" si="235"/>
        <v>0.38682016310315481</v>
      </c>
      <c r="G653" s="78">
        <f t="shared" si="235"/>
        <v>3.489085327087553E-2</v>
      </c>
      <c r="H653" s="79">
        <f t="shared" si="235"/>
        <v>4.895183635262758E-4</v>
      </c>
      <c r="I653" s="80">
        <f>SUM(B653:H653)</f>
        <v>1</v>
      </c>
      <c r="K653" s="55" t="s">
        <v>91</v>
      </c>
      <c r="L653" s="96">
        <f t="shared" ref="L653:R653" si="236">IF($S652=0,"-",L652/$S652)</f>
        <v>0.37752467051454086</v>
      </c>
      <c r="M653" s="96">
        <f t="shared" si="236"/>
        <v>5.4673928010111929E-3</v>
      </c>
      <c r="N653" s="96">
        <f t="shared" si="236"/>
        <v>6.954829545930713E-2</v>
      </c>
      <c r="O653" s="96">
        <f t="shared" si="236"/>
        <v>0.12525910648758434</v>
      </c>
      <c r="P653" s="96">
        <f t="shared" si="236"/>
        <v>0.38682016310315481</v>
      </c>
      <c r="Q653" s="96">
        <f t="shared" si="236"/>
        <v>3.489085327087553E-2</v>
      </c>
      <c r="R653" s="97">
        <f t="shared" si="236"/>
        <v>4.895183635262758E-4</v>
      </c>
      <c r="S653" s="98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136</v>
      </c>
      <c r="B1" s="340"/>
      <c r="C1" s="340"/>
      <c r="D1" s="340"/>
      <c r="E1" s="340"/>
      <c r="F1" s="340"/>
      <c r="G1" s="340"/>
      <c r="H1" s="340"/>
      <c r="I1" s="341"/>
      <c r="K1" s="348" t="s">
        <v>137</v>
      </c>
      <c r="L1" s="349"/>
      <c r="M1" s="349"/>
      <c r="N1" s="349"/>
      <c r="O1" s="349"/>
      <c r="P1" s="349"/>
      <c r="Q1" s="349"/>
      <c r="R1" s="349"/>
      <c r="S1" s="350"/>
      <c r="U1" s="357" t="s">
        <v>138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3.9421329923086081</v>
      </c>
      <c r="C7" s="57">
        <f t="shared" ref="C7:E7" si="0">C33+C85</f>
        <v>0</v>
      </c>
      <c r="D7" s="57">
        <f t="shared" si="0"/>
        <v>0.20198166783888133</v>
      </c>
      <c r="E7" s="57">
        <f t="shared" si="0"/>
        <v>0</v>
      </c>
      <c r="F7" s="152">
        <f>F59+F85</f>
        <v>6.3755338900835318E-2</v>
      </c>
      <c r="G7" s="57">
        <f t="shared" ref="G7:H7" si="1">G33+G85</f>
        <v>0</v>
      </c>
      <c r="H7" s="57">
        <f t="shared" si="1"/>
        <v>0</v>
      </c>
      <c r="I7" s="154">
        <f>SUM(B7:H7)</f>
        <v>4.2078699990483246</v>
      </c>
      <c r="J7" s="149"/>
      <c r="K7" s="155" t="s">
        <v>7</v>
      </c>
      <c r="L7" s="57">
        <f>L33+L85</f>
        <v>3.9421329923086081</v>
      </c>
      <c r="M7" s="57">
        <f t="shared" ref="M7:O7" si="2">M33+M85</f>
        <v>0</v>
      </c>
      <c r="N7" s="57">
        <f t="shared" si="2"/>
        <v>0.20198166783888133</v>
      </c>
      <c r="O7" s="57">
        <f t="shared" si="2"/>
        <v>0</v>
      </c>
      <c r="P7" s="63">
        <f>P59+P85+P33</f>
        <v>6.3755338900835318E-2</v>
      </c>
      <c r="Q7" s="57">
        <f t="shared" ref="Q7:R7" si="3">Q33+Q85</f>
        <v>0</v>
      </c>
      <c r="R7" s="57">
        <f t="shared" si="3"/>
        <v>0</v>
      </c>
      <c r="S7" s="158">
        <f>SUM(L7:R7)</f>
        <v>4.2078699990483246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7" si="4">B34+B86</f>
        <v>24.219323054014392</v>
      </c>
      <c r="C8" s="60">
        <f t="shared" si="4"/>
        <v>0</v>
      </c>
      <c r="D8" s="60">
        <f t="shared" si="4"/>
        <v>332.75488852742114</v>
      </c>
      <c r="E8" s="60">
        <f t="shared" si="4"/>
        <v>0</v>
      </c>
      <c r="F8" s="1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162">
        <f t="shared" ref="I8:I27" si="7">SUM(B8:H8)</f>
        <v>356.97421158143555</v>
      </c>
      <c r="J8" s="149"/>
      <c r="K8" s="163" t="s">
        <v>8</v>
      </c>
      <c r="L8" s="85">
        <f t="shared" ref="L8:O27" si="8">L34+L86</f>
        <v>24.219323054014392</v>
      </c>
      <c r="M8" s="85">
        <f t="shared" si="8"/>
        <v>0</v>
      </c>
      <c r="N8" s="85">
        <f t="shared" si="8"/>
        <v>332.75488852742114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166">
        <f t="shared" ref="S8:S27" si="11">SUM(L8:R8)</f>
        <v>356.97421158143555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34.988191547955594</v>
      </c>
      <c r="C9" s="63">
        <f t="shared" si="4"/>
        <v>0</v>
      </c>
      <c r="D9" s="63">
        <f t="shared" si="4"/>
        <v>0.35188547438880935</v>
      </c>
      <c r="E9" s="63">
        <f t="shared" si="4"/>
        <v>0</v>
      </c>
      <c r="F9" s="156">
        <f t="shared" si="5"/>
        <v>0</v>
      </c>
      <c r="G9" s="63">
        <f t="shared" ref="G9:H9" si="13">G35+G87</f>
        <v>0</v>
      </c>
      <c r="H9" s="63">
        <f t="shared" si="13"/>
        <v>0</v>
      </c>
      <c r="I9" s="154">
        <f t="shared" si="7"/>
        <v>35.340077022344403</v>
      </c>
      <c r="J9" s="149"/>
      <c r="K9" s="155" t="s">
        <v>10</v>
      </c>
      <c r="L9" s="63">
        <f t="shared" si="8"/>
        <v>34.988191547955594</v>
      </c>
      <c r="M9" s="63">
        <f t="shared" si="8"/>
        <v>0</v>
      </c>
      <c r="N9" s="63">
        <f t="shared" si="8"/>
        <v>0.35188547438880935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158">
        <f t="shared" si="11"/>
        <v>35.340077022344403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102.8804771999999</v>
      </c>
      <c r="E10" s="60">
        <f t="shared" si="4"/>
        <v>0</v>
      </c>
      <c r="F10" s="160">
        <f t="shared" si="5"/>
        <v>0</v>
      </c>
      <c r="G10" s="60">
        <f t="shared" ref="G10:H10" si="15">G36+G88</f>
        <v>0</v>
      </c>
      <c r="H10" s="60">
        <f t="shared" si="15"/>
        <v>0</v>
      </c>
      <c r="I10" s="162">
        <f t="shared" si="7"/>
        <v>102.8804771999999</v>
      </c>
      <c r="J10" s="149"/>
      <c r="K10" s="163" t="s">
        <v>56</v>
      </c>
      <c r="L10" s="85">
        <f t="shared" si="8"/>
        <v>0</v>
      </c>
      <c r="M10" s="85">
        <f t="shared" si="8"/>
        <v>0</v>
      </c>
      <c r="N10" s="85">
        <f t="shared" si="8"/>
        <v>102.8804771999999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166">
        <f t="shared" si="11"/>
        <v>102.8804771999999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366.06066909022593</v>
      </c>
      <c r="C11" s="63">
        <f t="shared" si="4"/>
        <v>63.45190441167982</v>
      </c>
      <c r="D11" s="63">
        <f t="shared" si="4"/>
        <v>99.548646413240107</v>
      </c>
      <c r="E11" s="63">
        <f t="shared" si="4"/>
        <v>2.1194738808244749</v>
      </c>
      <c r="F11" s="156">
        <f t="shared" si="5"/>
        <v>0</v>
      </c>
      <c r="G11" s="63">
        <f t="shared" ref="G11:H11" si="17">G37+G89</f>
        <v>0</v>
      </c>
      <c r="H11" s="63">
        <f t="shared" si="17"/>
        <v>0</v>
      </c>
      <c r="I11" s="154">
        <f t="shared" si="7"/>
        <v>531.18069379597034</v>
      </c>
      <c r="J11" s="149"/>
      <c r="K11" s="155" t="s">
        <v>16</v>
      </c>
      <c r="L11" s="63">
        <f t="shared" si="8"/>
        <v>366.06066909022593</v>
      </c>
      <c r="M11" s="63">
        <f t="shared" si="8"/>
        <v>63.45190441167982</v>
      </c>
      <c r="N11" s="63">
        <f t="shared" si="8"/>
        <v>99.548646413240107</v>
      </c>
      <c r="O11" s="63">
        <f t="shared" si="8"/>
        <v>2.1194738808244749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158">
        <f t="shared" si="11"/>
        <v>531.18069379597034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4089.5152285362337</v>
      </c>
      <c r="C12" s="60">
        <f t="shared" si="4"/>
        <v>39.271760503180005</v>
      </c>
      <c r="D12" s="60">
        <f t="shared" si="4"/>
        <v>472.45235525727816</v>
      </c>
      <c r="E12" s="60">
        <f t="shared" si="4"/>
        <v>1.157961660836345</v>
      </c>
      <c r="F12" s="160">
        <f t="shared" si="5"/>
        <v>0</v>
      </c>
      <c r="G12" s="60">
        <f t="shared" ref="G12:H12" si="19">G38+G90</f>
        <v>0</v>
      </c>
      <c r="H12" s="60">
        <f t="shared" si="19"/>
        <v>0</v>
      </c>
      <c r="I12" s="162">
        <f t="shared" si="7"/>
        <v>4602.3973059575283</v>
      </c>
      <c r="J12" s="149"/>
      <c r="K12" s="163" t="s">
        <v>15</v>
      </c>
      <c r="L12" s="85">
        <f t="shared" si="8"/>
        <v>4089.5152285362337</v>
      </c>
      <c r="M12" s="85">
        <f t="shared" si="8"/>
        <v>39.271760503180005</v>
      </c>
      <c r="N12" s="85">
        <f t="shared" si="8"/>
        <v>472.45235525727816</v>
      </c>
      <c r="O12" s="85">
        <f t="shared" si="8"/>
        <v>1.157961660836345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166">
        <f t="shared" si="11"/>
        <v>4602.3973059575283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0.23431287034375173</v>
      </c>
      <c r="D13" s="63">
        <f t="shared" si="4"/>
        <v>4.2614483693501253</v>
      </c>
      <c r="E13" s="63">
        <f t="shared" si="4"/>
        <v>978.24018528097395</v>
      </c>
      <c r="F13" s="156">
        <f t="shared" si="5"/>
        <v>14528.180806640865</v>
      </c>
      <c r="G13" s="63">
        <f t="shared" ref="G13:H13" si="21">G39+G91</f>
        <v>0</v>
      </c>
      <c r="H13" s="63">
        <f t="shared" si="21"/>
        <v>0</v>
      </c>
      <c r="I13" s="154">
        <f t="shared" si="7"/>
        <v>15510.916753161533</v>
      </c>
      <c r="J13" s="149"/>
      <c r="K13" s="169" t="s">
        <v>58</v>
      </c>
      <c r="L13" s="63">
        <f t="shared" si="8"/>
        <v>0</v>
      </c>
      <c r="M13" s="63">
        <f t="shared" si="8"/>
        <v>0.23431287034375173</v>
      </c>
      <c r="N13" s="63">
        <f t="shared" si="8"/>
        <v>4.2614483693501253</v>
      </c>
      <c r="O13" s="63">
        <f t="shared" si="8"/>
        <v>978.24018528097395</v>
      </c>
      <c r="P13" s="63">
        <f t="shared" si="9"/>
        <v>14528.180806640867</v>
      </c>
      <c r="Q13" s="63">
        <f t="shared" ref="Q13:R13" si="22">Q39+Q91</f>
        <v>0</v>
      </c>
      <c r="R13" s="63">
        <f t="shared" si="22"/>
        <v>0</v>
      </c>
      <c r="S13" s="158">
        <f t="shared" si="11"/>
        <v>15510.916753161535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4.6771477544738718E-2</v>
      </c>
      <c r="D14" s="60">
        <f t="shared" si="4"/>
        <v>0.11689911568247643</v>
      </c>
      <c r="E14" s="60">
        <f t="shared" si="4"/>
        <v>32.353278409489896</v>
      </c>
      <c r="F14" s="160">
        <f t="shared" si="5"/>
        <v>3924.650265120295</v>
      </c>
      <c r="G14" s="60">
        <f t="shared" ref="G14:H14" si="23">G40+G92</f>
        <v>0</v>
      </c>
      <c r="H14" s="60">
        <f t="shared" si="23"/>
        <v>0</v>
      </c>
      <c r="I14" s="162">
        <f t="shared" si="7"/>
        <v>3957.1672141230119</v>
      </c>
      <c r="J14" s="149"/>
      <c r="K14" s="163" t="s">
        <v>12</v>
      </c>
      <c r="L14" s="85">
        <f t="shared" si="8"/>
        <v>0</v>
      </c>
      <c r="M14" s="85">
        <f t="shared" si="8"/>
        <v>4.6771477544738718E-2</v>
      </c>
      <c r="N14" s="85">
        <f t="shared" si="8"/>
        <v>0.11689911568247643</v>
      </c>
      <c r="O14" s="85">
        <f t="shared" si="8"/>
        <v>32.353278409489896</v>
      </c>
      <c r="P14" s="85">
        <f t="shared" si="9"/>
        <v>3924.650265120295</v>
      </c>
      <c r="Q14" s="85">
        <f t="shared" ref="Q14:R14" si="24">Q40+Q92</f>
        <v>0</v>
      </c>
      <c r="R14" s="85">
        <f t="shared" si="24"/>
        <v>0</v>
      </c>
      <c r="S14" s="166">
        <f t="shared" si="11"/>
        <v>3957.1672141230119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1747.2156214275021</v>
      </c>
      <c r="G15" s="63">
        <f t="shared" ref="G15:H15" si="25">G41+G93</f>
        <v>0</v>
      </c>
      <c r="H15" s="63">
        <f t="shared" si="25"/>
        <v>0</v>
      </c>
      <c r="I15" s="154">
        <f t="shared" si="7"/>
        <v>1747.2156214275021</v>
      </c>
      <c r="J15" s="149"/>
      <c r="K15" s="16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1747.2156214275021</v>
      </c>
      <c r="Q15" s="63">
        <f t="shared" ref="Q15:R15" si="26">Q41+Q93</f>
        <v>0</v>
      </c>
      <c r="R15" s="63">
        <f t="shared" si="26"/>
        <v>0</v>
      </c>
      <c r="S15" s="158">
        <f t="shared" si="11"/>
        <v>1747.2156214275021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136.16259251672165</v>
      </c>
      <c r="C16" s="60">
        <f t="shared" si="4"/>
        <v>0.44937104875788725</v>
      </c>
      <c r="D16" s="60">
        <f t="shared" si="4"/>
        <v>37.320383215169173</v>
      </c>
      <c r="E16" s="60">
        <f t="shared" si="4"/>
        <v>20.801479366068932</v>
      </c>
      <c r="F16" s="160">
        <f t="shared" si="5"/>
        <v>8.3493693195340253</v>
      </c>
      <c r="G16" s="60">
        <f t="shared" ref="G16:H16" si="27">G42+G94</f>
        <v>0</v>
      </c>
      <c r="H16" s="60">
        <f t="shared" si="27"/>
        <v>0</v>
      </c>
      <c r="I16" s="162">
        <f t="shared" si="7"/>
        <v>203.08319546625162</v>
      </c>
      <c r="J16" s="149"/>
      <c r="K16" s="163" t="s">
        <v>17</v>
      </c>
      <c r="L16" s="85">
        <f t="shared" si="8"/>
        <v>136.16259251672165</v>
      </c>
      <c r="M16" s="85">
        <f t="shared" si="8"/>
        <v>0.44937104875788725</v>
      </c>
      <c r="N16" s="85">
        <f t="shared" si="8"/>
        <v>37.320383215169173</v>
      </c>
      <c r="O16" s="85">
        <f t="shared" si="8"/>
        <v>20.801479366068932</v>
      </c>
      <c r="P16" s="85">
        <f t="shared" si="9"/>
        <v>8.3493693195340253</v>
      </c>
      <c r="Q16" s="85">
        <f t="shared" ref="Q16:R16" si="28">Q42+Q94</f>
        <v>0</v>
      </c>
      <c r="R16" s="85">
        <f t="shared" si="28"/>
        <v>0</v>
      </c>
      <c r="S16" s="166">
        <f t="shared" si="11"/>
        <v>203.08319546625162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3611.4214837174331</v>
      </c>
      <c r="C17" s="63">
        <f t="shared" si="4"/>
        <v>1667.0691532454423</v>
      </c>
      <c r="D17" s="63">
        <f t="shared" si="4"/>
        <v>1443.2741308288691</v>
      </c>
      <c r="E17" s="63">
        <f t="shared" si="4"/>
        <v>25.30785509051724</v>
      </c>
      <c r="F17" s="156">
        <f t="shared" si="5"/>
        <v>34.047936419045769</v>
      </c>
      <c r="G17" s="63">
        <f t="shared" ref="G17:H17" si="29">G43+G95</f>
        <v>0</v>
      </c>
      <c r="H17" s="63">
        <f t="shared" si="29"/>
        <v>0</v>
      </c>
      <c r="I17" s="154">
        <f t="shared" si="7"/>
        <v>6781.1205593013083</v>
      </c>
      <c r="J17" s="149"/>
      <c r="K17" s="169" t="s">
        <v>139</v>
      </c>
      <c r="L17" s="63">
        <f t="shared" si="8"/>
        <v>3611.4214837174331</v>
      </c>
      <c r="M17" s="63">
        <f t="shared" si="8"/>
        <v>1667.0691532454423</v>
      </c>
      <c r="N17" s="63">
        <f t="shared" si="8"/>
        <v>1443.2741308288691</v>
      </c>
      <c r="O17" s="63">
        <f t="shared" si="8"/>
        <v>25.30785509051724</v>
      </c>
      <c r="P17" s="63">
        <f t="shared" si="9"/>
        <v>34.047936419045769</v>
      </c>
      <c r="Q17" s="63">
        <f t="shared" ref="Q17:R17" si="30">Q43+Q95</f>
        <v>0</v>
      </c>
      <c r="R17" s="63">
        <f t="shared" si="30"/>
        <v>0</v>
      </c>
      <c r="S17" s="158">
        <f t="shared" si="11"/>
        <v>6781.1205593013083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1884.5680185739495</v>
      </c>
      <c r="C18" s="60">
        <f t="shared" si="4"/>
        <v>11.716979595500518</v>
      </c>
      <c r="D18" s="60">
        <f t="shared" si="4"/>
        <v>2591.9948196142368</v>
      </c>
      <c r="E18" s="60">
        <f t="shared" si="4"/>
        <v>5549.5725649591677</v>
      </c>
      <c r="F18" s="160">
        <f t="shared" si="5"/>
        <v>926.68264863615968</v>
      </c>
      <c r="G18" s="60">
        <f t="shared" ref="G18:H18" si="31">G44+G96</f>
        <v>1877.2508197033549</v>
      </c>
      <c r="H18" s="60">
        <f t="shared" si="31"/>
        <v>14.606310083772048</v>
      </c>
      <c r="I18" s="162">
        <f t="shared" si="7"/>
        <v>12856.392161166143</v>
      </c>
      <c r="J18" s="149"/>
      <c r="K18" s="163" t="s">
        <v>25</v>
      </c>
      <c r="L18" s="85">
        <f t="shared" si="8"/>
        <v>1884.5680185739495</v>
      </c>
      <c r="M18" s="85">
        <f t="shared" si="8"/>
        <v>11.716979595500518</v>
      </c>
      <c r="N18" s="85">
        <f t="shared" si="8"/>
        <v>2591.9948196142368</v>
      </c>
      <c r="O18" s="85">
        <f t="shared" si="8"/>
        <v>5549.5725649591677</v>
      </c>
      <c r="P18" s="85">
        <f t="shared" si="9"/>
        <v>926.68264863615968</v>
      </c>
      <c r="Q18" s="85">
        <f t="shared" ref="Q18:R18" si="32">Q44+Q96</f>
        <v>1877.2508197033549</v>
      </c>
      <c r="R18" s="85">
        <f t="shared" si="32"/>
        <v>14.606310083772048</v>
      </c>
      <c r="S18" s="166">
        <f t="shared" si="11"/>
        <v>12856.392161166143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3802.7730190014663</v>
      </c>
      <c r="C19" s="63">
        <f t="shared" si="4"/>
        <v>9.6285964079382467</v>
      </c>
      <c r="D19" s="63">
        <f t="shared" si="4"/>
        <v>580.49223144124164</v>
      </c>
      <c r="E19" s="63">
        <f t="shared" si="4"/>
        <v>0</v>
      </c>
      <c r="F19" s="156">
        <f t="shared" si="5"/>
        <v>0</v>
      </c>
      <c r="G19" s="63">
        <f t="shared" ref="G19:H19" si="33">G45+G97</f>
        <v>0</v>
      </c>
      <c r="H19" s="63">
        <f t="shared" si="33"/>
        <v>0</v>
      </c>
      <c r="I19" s="154">
        <f t="shared" si="7"/>
        <v>4392.8938468506467</v>
      </c>
      <c r="J19" s="149"/>
      <c r="K19" s="169" t="s">
        <v>24</v>
      </c>
      <c r="L19" s="63">
        <f t="shared" si="8"/>
        <v>3802.7730190014663</v>
      </c>
      <c r="M19" s="63">
        <f t="shared" si="8"/>
        <v>9.6285964079382467</v>
      </c>
      <c r="N19" s="63">
        <f t="shared" si="8"/>
        <v>580.49223144124164</v>
      </c>
      <c r="O19" s="63">
        <f t="shared" si="8"/>
        <v>0</v>
      </c>
      <c r="P19" s="63">
        <f t="shared" si="9"/>
        <v>0</v>
      </c>
      <c r="Q19" s="63">
        <f t="shared" ref="Q19:R19" si="34">Q45+Q97</f>
        <v>0</v>
      </c>
      <c r="R19" s="63">
        <f t="shared" si="34"/>
        <v>0</v>
      </c>
      <c r="S19" s="158">
        <f t="shared" si="11"/>
        <v>4392.8938468506467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3326.7722249083854</v>
      </c>
      <c r="C20" s="60">
        <f t="shared" si="4"/>
        <v>51.144185412018487</v>
      </c>
      <c r="D20" s="60">
        <f t="shared" si="4"/>
        <v>493.27343942987306</v>
      </c>
      <c r="E20" s="60">
        <f t="shared" si="4"/>
        <v>0</v>
      </c>
      <c r="F20" s="160">
        <f t="shared" si="5"/>
        <v>0</v>
      </c>
      <c r="G20" s="60">
        <f t="shared" ref="G20:H20" si="35">G46+G98</f>
        <v>0</v>
      </c>
      <c r="H20" s="60">
        <f t="shared" si="35"/>
        <v>0</v>
      </c>
      <c r="I20" s="162">
        <f t="shared" si="7"/>
        <v>3871.1898497502771</v>
      </c>
      <c r="J20" s="149"/>
      <c r="K20" s="163" t="s">
        <v>60</v>
      </c>
      <c r="L20" s="85">
        <f t="shared" si="8"/>
        <v>3326.7722249083854</v>
      </c>
      <c r="M20" s="85">
        <f t="shared" si="8"/>
        <v>51.144185412018487</v>
      </c>
      <c r="N20" s="85">
        <f t="shared" si="8"/>
        <v>493.27343942987306</v>
      </c>
      <c r="O20" s="85">
        <f t="shared" si="8"/>
        <v>0</v>
      </c>
      <c r="P20" s="85">
        <f t="shared" si="9"/>
        <v>0</v>
      </c>
      <c r="Q20" s="85">
        <f t="shared" ref="Q20:R20" si="36">Q46+Q98</f>
        <v>0</v>
      </c>
      <c r="R20" s="85">
        <f t="shared" si="36"/>
        <v>0</v>
      </c>
      <c r="S20" s="166">
        <f t="shared" si="11"/>
        <v>3871.1898497502771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1424.4225880585818</v>
      </c>
      <c r="C21" s="63">
        <f t="shared" si="4"/>
        <v>3874.0771278151469</v>
      </c>
      <c r="D21" s="63">
        <f t="shared" si="4"/>
        <v>1632.4928340466388</v>
      </c>
      <c r="E21" s="63">
        <f t="shared" si="4"/>
        <v>0.93971995508524853</v>
      </c>
      <c r="F21" s="156">
        <f t="shared" si="5"/>
        <v>1354.7176631860023</v>
      </c>
      <c r="G21" s="63">
        <f t="shared" ref="G21:H21" si="37">G47+G99</f>
        <v>0</v>
      </c>
      <c r="H21" s="63">
        <f t="shared" si="37"/>
        <v>0</v>
      </c>
      <c r="I21" s="154">
        <f t="shared" si="7"/>
        <v>8286.6499330614552</v>
      </c>
      <c r="J21" s="149"/>
      <c r="K21" s="169" t="s">
        <v>22</v>
      </c>
      <c r="L21" s="63">
        <f t="shared" si="8"/>
        <v>1424.4225880585818</v>
      </c>
      <c r="M21" s="63">
        <f t="shared" si="8"/>
        <v>3874.0771278151469</v>
      </c>
      <c r="N21" s="63">
        <f t="shared" si="8"/>
        <v>1632.4928340466388</v>
      </c>
      <c r="O21" s="63">
        <f t="shared" si="8"/>
        <v>0.93971995508524853</v>
      </c>
      <c r="P21" s="63">
        <f t="shared" si="9"/>
        <v>1354.7176631860023</v>
      </c>
      <c r="Q21" s="63">
        <f t="shared" ref="Q21:R21" si="38">Q47+Q99</f>
        <v>0</v>
      </c>
      <c r="R21" s="63">
        <f t="shared" si="38"/>
        <v>0</v>
      </c>
      <c r="S21" s="158">
        <f t="shared" si="11"/>
        <v>8286.6499330614552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2.6437887277851742</v>
      </c>
      <c r="C22" s="60">
        <f t="shared" si="4"/>
        <v>0.21260332019475686</v>
      </c>
      <c r="D22" s="60">
        <f t="shared" si="4"/>
        <v>545.15966604571713</v>
      </c>
      <c r="E22" s="60">
        <f t="shared" si="4"/>
        <v>0</v>
      </c>
      <c r="F22" s="160">
        <f t="shared" si="5"/>
        <v>0</v>
      </c>
      <c r="G22" s="60">
        <f t="shared" ref="G22:H22" si="39">G48+G100</f>
        <v>0</v>
      </c>
      <c r="H22" s="60">
        <f t="shared" si="39"/>
        <v>0</v>
      </c>
      <c r="I22" s="162">
        <f t="shared" si="7"/>
        <v>548.0160580936971</v>
      </c>
      <c r="J22" s="149"/>
      <c r="K22" s="163" t="s">
        <v>21</v>
      </c>
      <c r="L22" s="85">
        <f t="shared" si="8"/>
        <v>2.6437887277851742</v>
      </c>
      <c r="M22" s="85">
        <f t="shared" si="8"/>
        <v>0.21260332019475686</v>
      </c>
      <c r="N22" s="85">
        <f t="shared" si="8"/>
        <v>545.15966604571713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166">
        <f t="shared" si="11"/>
        <v>548.0160580936971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629.85320040268573</v>
      </c>
      <c r="C23" s="63">
        <f t="shared" si="4"/>
        <v>0</v>
      </c>
      <c r="D23" s="63">
        <f t="shared" si="4"/>
        <v>268.22360411069269</v>
      </c>
      <c r="E23" s="63">
        <f t="shared" si="4"/>
        <v>0</v>
      </c>
      <c r="F23" s="156">
        <f t="shared" si="5"/>
        <v>0</v>
      </c>
      <c r="G23" s="63">
        <f t="shared" ref="G23:H23" si="41">G49+G101</f>
        <v>0</v>
      </c>
      <c r="H23" s="63">
        <f t="shared" si="41"/>
        <v>0</v>
      </c>
      <c r="I23" s="154">
        <f t="shared" si="7"/>
        <v>898.07680451337842</v>
      </c>
      <c r="J23" s="149"/>
      <c r="K23" s="171" t="s">
        <v>64</v>
      </c>
      <c r="L23" s="63">
        <f t="shared" si="8"/>
        <v>629.85320040268573</v>
      </c>
      <c r="M23" s="63">
        <f t="shared" si="8"/>
        <v>0</v>
      </c>
      <c r="N23" s="63">
        <f t="shared" si="8"/>
        <v>268.22360411069269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158">
        <f t="shared" si="11"/>
        <v>898.07680451337842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si="4"/>
        <v>629.85320040268573</v>
      </c>
      <c r="C24" s="65">
        <f t="shared" si="4"/>
        <v>0</v>
      </c>
      <c r="D24" s="65">
        <f t="shared" si="4"/>
        <v>268.22360411069269</v>
      </c>
      <c r="E24" s="65">
        <f t="shared" si="4"/>
        <v>0</v>
      </c>
      <c r="F24" s="173">
        <f t="shared" si="5"/>
        <v>0</v>
      </c>
      <c r="G24" s="65">
        <f t="shared" ref="G24:H24" si="43">G50+G102</f>
        <v>0</v>
      </c>
      <c r="H24" s="65">
        <f t="shared" si="43"/>
        <v>0</v>
      </c>
      <c r="I24" s="175">
        <f t="shared" si="7"/>
        <v>898.07680451337842</v>
      </c>
      <c r="J24" s="149"/>
      <c r="K24" s="176" t="s">
        <v>23</v>
      </c>
      <c r="L24" s="88">
        <f t="shared" si="8"/>
        <v>629.85320040268573</v>
      </c>
      <c r="M24" s="88">
        <f t="shared" si="8"/>
        <v>0</v>
      </c>
      <c r="N24" s="88">
        <f t="shared" si="8"/>
        <v>268.22360411069269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179">
        <f t="shared" si="11"/>
        <v>898.07680451337842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181">
        <f t="shared" si="5"/>
        <v>0</v>
      </c>
      <c r="G25" s="68">
        <f t="shared" ref="G25:H25" si="45">G51+G103</f>
        <v>0</v>
      </c>
      <c r="H25" s="68">
        <f t="shared" si="45"/>
        <v>0</v>
      </c>
      <c r="I25" s="183">
        <f t="shared" si="7"/>
        <v>0</v>
      </c>
      <c r="J25" s="149"/>
      <c r="K25" s="184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173">
        <f t="shared" si="5"/>
        <v>0</v>
      </c>
      <c r="G26" s="65">
        <f t="shared" ref="G26:H26" si="47">G52+G104</f>
        <v>0</v>
      </c>
      <c r="H26" s="65">
        <f t="shared" si="47"/>
        <v>0</v>
      </c>
      <c r="I26" s="175">
        <f t="shared" si="7"/>
        <v>0</v>
      </c>
      <c r="J26" s="149"/>
      <c r="K26" s="176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188">
        <f t="shared" si="5"/>
        <v>0</v>
      </c>
      <c r="G27" s="71">
        <f t="shared" ref="G27:H27" si="49">G53+G105</f>
        <v>0</v>
      </c>
      <c r="H27" s="71">
        <f t="shared" si="49"/>
        <v>0</v>
      </c>
      <c r="I27" s="190">
        <f t="shared" si="7"/>
        <v>0</v>
      </c>
      <c r="J27" s="149"/>
      <c r="K27" s="191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19337.342461127744</v>
      </c>
      <c r="C28" s="195">
        <f t="shared" ref="C28:I28" si="51">SUM(C7:C23)</f>
        <v>5717.3027661077476</v>
      </c>
      <c r="D28" s="195">
        <f t="shared" si="51"/>
        <v>8604.7996907576398</v>
      </c>
      <c r="E28" s="195">
        <f t="shared" si="51"/>
        <v>6610.4925186029632</v>
      </c>
      <c r="F28" s="195">
        <f t="shared" si="51"/>
        <v>22523.908066088305</v>
      </c>
      <c r="G28" s="195">
        <f t="shared" si="51"/>
        <v>1877.2508197033549</v>
      </c>
      <c r="H28" s="195">
        <f t="shared" si="51"/>
        <v>14.606310083772048</v>
      </c>
      <c r="I28" s="195">
        <f t="shared" si="51"/>
        <v>64685.702632471526</v>
      </c>
      <c r="J28" s="237"/>
      <c r="K28" s="196" t="s">
        <v>26</v>
      </c>
      <c r="L28" s="195">
        <f>SUM(L7:L23)</f>
        <v>19337.342461127744</v>
      </c>
      <c r="M28" s="195">
        <f t="shared" ref="M28:S28" si="52">SUM(M7:M23)</f>
        <v>5717.3027661077476</v>
      </c>
      <c r="N28" s="195">
        <f t="shared" si="52"/>
        <v>8604.7996907576398</v>
      </c>
      <c r="O28" s="195">
        <f t="shared" si="52"/>
        <v>6610.4925186029632</v>
      </c>
      <c r="P28" s="195">
        <f t="shared" si="52"/>
        <v>22523.908066088308</v>
      </c>
      <c r="Q28" s="195">
        <f t="shared" si="52"/>
        <v>1877.2508197033549</v>
      </c>
      <c r="R28" s="195">
        <f t="shared" si="52"/>
        <v>14.606310083772048</v>
      </c>
      <c r="S28" s="195">
        <f t="shared" si="52"/>
        <v>64685.702632471526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0.29894306893438005</v>
      </c>
      <c r="C29" s="76">
        <f t="shared" ref="C29:H29" si="53">IF($I28=0,"-",C28/$I28)</f>
        <v>8.8385880239905179E-2</v>
      </c>
      <c r="D29" s="76">
        <f t="shared" si="53"/>
        <v>0.13302475416628037</v>
      </c>
      <c r="E29" s="76">
        <f t="shared" si="53"/>
        <v>0.10219402819448647</v>
      </c>
      <c r="F29" s="76">
        <f t="shared" si="53"/>
        <v>0.34820535527091184</v>
      </c>
      <c r="G29" s="76">
        <f t="shared" si="53"/>
        <v>2.9021108889694509E-2</v>
      </c>
      <c r="H29" s="76">
        <f t="shared" si="53"/>
        <v>2.2580430434158779E-4</v>
      </c>
      <c r="I29" s="77">
        <f>SUM(B29:H29)</f>
        <v>1</v>
      </c>
      <c r="K29" s="55" t="s">
        <v>91</v>
      </c>
      <c r="L29" s="96">
        <f>IF($I28=0,"-",L28/$I28)</f>
        <v>0.29894306893438005</v>
      </c>
      <c r="M29" s="96">
        <f t="shared" ref="M29:R29" si="54">IF($I28=0,"-",M28/$I28)</f>
        <v>8.8385880239905179E-2</v>
      </c>
      <c r="N29" s="96">
        <f t="shared" si="54"/>
        <v>0.13302475416628037</v>
      </c>
      <c r="O29" s="96">
        <f t="shared" si="54"/>
        <v>0.10219402819448647</v>
      </c>
      <c r="P29" s="96">
        <f t="shared" si="54"/>
        <v>0.3482053552709119</v>
      </c>
      <c r="Q29" s="96">
        <f t="shared" si="54"/>
        <v>2.9021108889694509E-2</v>
      </c>
      <c r="R29" s="97">
        <f t="shared" si="54"/>
        <v>2.2580430434158779E-4</v>
      </c>
      <c r="S29" s="98">
        <f>SUM(L29:R29)</f>
        <v>1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7.9726991296213846E-3</v>
      </c>
      <c r="C33" s="57">
        <f t="shared" ref="C33:E33" si="55">C111+C137+C163+C189+C215+C241+C267+C293+C319+C345+C371+C397+C423</f>
        <v>0</v>
      </c>
      <c r="D33" s="57">
        <f t="shared" si="55"/>
        <v>0.10411683788467856</v>
      </c>
      <c r="E33" s="57">
        <f t="shared" si="55"/>
        <v>0</v>
      </c>
      <c r="F33" s="374">
        <v>0</v>
      </c>
      <c r="G33" s="57">
        <f t="shared" ref="G33:H48" si="56">G111+G137+G163+G189+G215+G241+G267+G293+G319+G345+G371+G397+G423</f>
        <v>0</v>
      </c>
      <c r="H33" s="57">
        <f t="shared" si="56"/>
        <v>0</v>
      </c>
      <c r="I33" s="154">
        <f>SUM(B33:H33)</f>
        <v>0.11208953701429994</v>
      </c>
      <c r="J33" s="149"/>
      <c r="K33" s="203" t="s">
        <v>7</v>
      </c>
      <c r="L33" s="57">
        <f t="shared" ref="L33:R48" si="57">L111+L137+L163+L189+L215+L241+L267+L293+L319+L345+L371+L397+L423</f>
        <v>7.9726991296213846E-3</v>
      </c>
      <c r="M33" s="57">
        <f t="shared" si="57"/>
        <v>0</v>
      </c>
      <c r="N33" s="57">
        <f t="shared" si="57"/>
        <v>0.10411683788467856</v>
      </c>
      <c r="O33" s="57">
        <f t="shared" si="57"/>
        <v>0</v>
      </c>
      <c r="P33" s="57">
        <f t="shared" si="57"/>
        <v>0</v>
      </c>
      <c r="Q33" s="57">
        <f t="shared" si="57"/>
        <v>0</v>
      </c>
      <c r="R33" s="57">
        <f t="shared" si="57"/>
        <v>0</v>
      </c>
      <c r="S33" s="205">
        <f>SUM(L33:R33)</f>
        <v>0.11208953701429994</v>
      </c>
      <c r="T33" s="149"/>
      <c r="U33" s="206" t="s">
        <v>7</v>
      </c>
      <c r="V33" s="105">
        <f t="shared" ref="V33:AH48" si="58">V111+V137+V163+V189+V215+V241+V267+V293+V319+V345+V371+V397+V423</f>
        <v>7.9726991296213846E-3</v>
      </c>
      <c r="W33" s="105">
        <f t="shared" si="58"/>
        <v>0</v>
      </c>
      <c r="X33" s="105">
        <f t="shared" si="58"/>
        <v>0</v>
      </c>
      <c r="Y33" s="105">
        <f t="shared" si="58"/>
        <v>0</v>
      </c>
      <c r="Z33" s="105">
        <f t="shared" si="58"/>
        <v>0.10411683788467856</v>
      </c>
      <c r="AA33" s="105">
        <f t="shared" si="58"/>
        <v>0</v>
      </c>
      <c r="AB33" s="105">
        <f t="shared" si="58"/>
        <v>0</v>
      </c>
      <c r="AC33" s="106">
        <f t="shared" si="58"/>
        <v>0</v>
      </c>
      <c r="AD33" s="105">
        <f t="shared" si="58"/>
        <v>0</v>
      </c>
      <c r="AE33" s="105">
        <f t="shared" si="58"/>
        <v>0</v>
      </c>
      <c r="AF33" s="105">
        <f t="shared" si="58"/>
        <v>0</v>
      </c>
      <c r="AG33" s="105">
        <f t="shared" si="58"/>
        <v>0</v>
      </c>
      <c r="AH33" s="105">
        <f t="shared" si="58"/>
        <v>0</v>
      </c>
      <c r="AI33" s="210">
        <f>SUM(V33:AC33)</f>
        <v>0.11208953701429994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59">B112+B138+B164+B190+B216+B242+B268+B294+B320+B346+B372+B398+B424</f>
        <v>0</v>
      </c>
      <c r="C34" s="60">
        <f t="shared" si="59"/>
        <v>0</v>
      </c>
      <c r="D34" s="60">
        <f t="shared" si="59"/>
        <v>332.68568173060214</v>
      </c>
      <c r="E34" s="60">
        <f t="shared" si="59"/>
        <v>0</v>
      </c>
      <c r="F34" s="375">
        <v>0</v>
      </c>
      <c r="G34" s="60">
        <f t="shared" si="56"/>
        <v>0</v>
      </c>
      <c r="H34" s="60">
        <f t="shared" si="56"/>
        <v>0</v>
      </c>
      <c r="I34" s="162">
        <f t="shared" ref="I34:I53" si="60">SUM(B34:H34)</f>
        <v>332.68568173060214</v>
      </c>
      <c r="J34" s="149"/>
      <c r="K34" s="163" t="s">
        <v>8</v>
      </c>
      <c r="L34" s="85">
        <f t="shared" si="57"/>
        <v>0</v>
      </c>
      <c r="M34" s="85">
        <f t="shared" si="57"/>
        <v>0</v>
      </c>
      <c r="N34" s="85">
        <f t="shared" si="57"/>
        <v>332.68568173060214</v>
      </c>
      <c r="O34" s="85">
        <f t="shared" si="57"/>
        <v>0</v>
      </c>
      <c r="P34" s="85">
        <f t="shared" si="57"/>
        <v>0</v>
      </c>
      <c r="Q34" s="85">
        <f t="shared" si="57"/>
        <v>0</v>
      </c>
      <c r="R34" s="85">
        <f t="shared" si="57"/>
        <v>0</v>
      </c>
      <c r="S34" s="166">
        <f t="shared" ref="S34:S53" si="61">SUM(L34:R34)</f>
        <v>332.68568173060214</v>
      </c>
      <c r="T34" s="149"/>
      <c r="U34" s="211" t="s">
        <v>8</v>
      </c>
      <c r="V34" s="110">
        <f t="shared" si="58"/>
        <v>0</v>
      </c>
      <c r="W34" s="110">
        <f t="shared" si="58"/>
        <v>0</v>
      </c>
      <c r="X34" s="110">
        <f t="shared" si="58"/>
        <v>0</v>
      </c>
      <c r="Y34" s="110">
        <f t="shared" si="58"/>
        <v>0</v>
      </c>
      <c r="Z34" s="110">
        <f t="shared" si="58"/>
        <v>332.68568173060214</v>
      </c>
      <c r="AA34" s="110">
        <f t="shared" si="58"/>
        <v>0</v>
      </c>
      <c r="AB34" s="110">
        <f t="shared" si="58"/>
        <v>0</v>
      </c>
      <c r="AC34" s="111">
        <f t="shared" si="58"/>
        <v>0</v>
      </c>
      <c r="AD34" s="110">
        <f t="shared" si="58"/>
        <v>0</v>
      </c>
      <c r="AE34" s="110">
        <f t="shared" si="58"/>
        <v>0</v>
      </c>
      <c r="AF34" s="110">
        <f t="shared" si="58"/>
        <v>0</v>
      </c>
      <c r="AG34" s="110">
        <f t="shared" si="58"/>
        <v>0</v>
      </c>
      <c r="AH34" s="110">
        <f t="shared" si="58"/>
        <v>0</v>
      </c>
      <c r="AI34" s="214">
        <f t="shared" ref="AI34:AI53" si="62">SUM(V34:AC34)</f>
        <v>332.68568173060214</v>
      </c>
      <c r="AJ34" s="141" t="str">
        <f t="shared" ref="AJ34:AJ55" si="63">IF(ABS(S34-AI34)&gt;0.001,S34-AI34,"")</f>
        <v/>
      </c>
    </row>
    <row r="35" spans="1:36" ht="15">
      <c r="A35" s="167" t="s">
        <v>10</v>
      </c>
      <c r="B35" s="63">
        <f t="shared" si="59"/>
        <v>0</v>
      </c>
      <c r="C35" s="63">
        <f t="shared" si="59"/>
        <v>0</v>
      </c>
      <c r="D35" s="63">
        <f t="shared" si="59"/>
        <v>0.34936261768961191</v>
      </c>
      <c r="E35" s="63">
        <f t="shared" si="59"/>
        <v>0</v>
      </c>
      <c r="F35" s="375">
        <v>0</v>
      </c>
      <c r="G35" s="63">
        <f t="shared" si="56"/>
        <v>0</v>
      </c>
      <c r="H35" s="63">
        <f t="shared" si="56"/>
        <v>0</v>
      </c>
      <c r="I35" s="154">
        <f t="shared" si="60"/>
        <v>0.34936261768961191</v>
      </c>
      <c r="J35" s="149"/>
      <c r="K35" s="169" t="s">
        <v>10</v>
      </c>
      <c r="L35" s="63">
        <f t="shared" si="57"/>
        <v>0</v>
      </c>
      <c r="M35" s="63">
        <f t="shared" si="57"/>
        <v>0</v>
      </c>
      <c r="N35" s="63">
        <f t="shared" si="57"/>
        <v>0.34936261768961191</v>
      </c>
      <c r="O35" s="63">
        <f t="shared" si="57"/>
        <v>0</v>
      </c>
      <c r="P35" s="63">
        <f t="shared" si="57"/>
        <v>0</v>
      </c>
      <c r="Q35" s="63">
        <f t="shared" si="57"/>
        <v>0</v>
      </c>
      <c r="R35" s="63">
        <f t="shared" si="57"/>
        <v>0</v>
      </c>
      <c r="S35" s="158">
        <f t="shared" si="61"/>
        <v>0.34936261768961191</v>
      </c>
      <c r="T35" s="149"/>
      <c r="U35" s="215" t="s">
        <v>10</v>
      </c>
      <c r="V35" s="105">
        <f t="shared" si="58"/>
        <v>0</v>
      </c>
      <c r="W35" s="105">
        <f t="shared" si="58"/>
        <v>0</v>
      </c>
      <c r="X35" s="105">
        <f t="shared" si="58"/>
        <v>0</v>
      </c>
      <c r="Y35" s="105">
        <f t="shared" si="58"/>
        <v>0</v>
      </c>
      <c r="Z35" s="105">
        <f t="shared" si="58"/>
        <v>0.34936261768961191</v>
      </c>
      <c r="AA35" s="105">
        <f t="shared" si="58"/>
        <v>0</v>
      </c>
      <c r="AB35" s="105">
        <f t="shared" si="58"/>
        <v>0</v>
      </c>
      <c r="AC35" s="106">
        <f t="shared" si="58"/>
        <v>0</v>
      </c>
      <c r="AD35" s="105">
        <f t="shared" si="58"/>
        <v>0</v>
      </c>
      <c r="AE35" s="105">
        <f t="shared" si="58"/>
        <v>0</v>
      </c>
      <c r="AF35" s="105">
        <f t="shared" si="58"/>
        <v>0</v>
      </c>
      <c r="AG35" s="105">
        <f t="shared" si="58"/>
        <v>0</v>
      </c>
      <c r="AH35" s="105">
        <f t="shared" si="58"/>
        <v>0</v>
      </c>
      <c r="AI35" s="210">
        <f t="shared" si="62"/>
        <v>0.34936261768961191</v>
      </c>
      <c r="AJ35" s="141" t="str">
        <f t="shared" si="63"/>
        <v/>
      </c>
    </row>
    <row r="36" spans="1:36" ht="15">
      <c r="A36" s="159" t="s">
        <v>56</v>
      </c>
      <c r="B36" s="60">
        <f t="shared" si="59"/>
        <v>0</v>
      </c>
      <c r="C36" s="60">
        <f t="shared" si="59"/>
        <v>0</v>
      </c>
      <c r="D36" s="60">
        <f t="shared" si="59"/>
        <v>102.8804771999999</v>
      </c>
      <c r="E36" s="60">
        <f t="shared" si="59"/>
        <v>0</v>
      </c>
      <c r="F36" s="375">
        <v>0</v>
      </c>
      <c r="G36" s="60">
        <f t="shared" si="56"/>
        <v>0</v>
      </c>
      <c r="H36" s="60">
        <f t="shared" si="56"/>
        <v>0</v>
      </c>
      <c r="I36" s="162">
        <f t="shared" si="60"/>
        <v>102.8804771999999</v>
      </c>
      <c r="J36" s="149"/>
      <c r="K36" s="163" t="s">
        <v>56</v>
      </c>
      <c r="L36" s="85">
        <f t="shared" si="57"/>
        <v>0</v>
      </c>
      <c r="M36" s="85">
        <f t="shared" si="57"/>
        <v>0</v>
      </c>
      <c r="N36" s="85">
        <f t="shared" si="57"/>
        <v>102.8804771999999</v>
      </c>
      <c r="O36" s="85">
        <f t="shared" si="57"/>
        <v>0</v>
      </c>
      <c r="P36" s="85">
        <f t="shared" si="57"/>
        <v>0</v>
      </c>
      <c r="Q36" s="85">
        <f t="shared" si="57"/>
        <v>0</v>
      </c>
      <c r="R36" s="85">
        <f t="shared" si="57"/>
        <v>0</v>
      </c>
      <c r="S36" s="166">
        <f t="shared" si="61"/>
        <v>102.8804771999999</v>
      </c>
      <c r="T36" s="149"/>
      <c r="U36" s="211" t="s">
        <v>56</v>
      </c>
      <c r="V36" s="110">
        <f t="shared" si="58"/>
        <v>0</v>
      </c>
      <c r="W36" s="110">
        <f t="shared" si="58"/>
        <v>0</v>
      </c>
      <c r="X36" s="110">
        <f t="shared" si="58"/>
        <v>0</v>
      </c>
      <c r="Y36" s="110">
        <f t="shared" si="58"/>
        <v>0</v>
      </c>
      <c r="Z36" s="110">
        <f t="shared" si="58"/>
        <v>102.82431973427938</v>
      </c>
      <c r="AA36" s="110">
        <f t="shared" si="58"/>
        <v>0</v>
      </c>
      <c r="AB36" s="110">
        <f t="shared" si="58"/>
        <v>0</v>
      </c>
      <c r="AC36" s="111">
        <f t="shared" si="58"/>
        <v>5.6157465720523971E-2</v>
      </c>
      <c r="AD36" s="110">
        <f t="shared" si="58"/>
        <v>0</v>
      </c>
      <c r="AE36" s="110">
        <f t="shared" si="58"/>
        <v>0</v>
      </c>
      <c r="AF36" s="110">
        <f t="shared" si="58"/>
        <v>0</v>
      </c>
      <c r="AG36" s="110">
        <f t="shared" si="58"/>
        <v>5.6157465720523971E-2</v>
      </c>
      <c r="AH36" s="110">
        <f t="shared" si="58"/>
        <v>0</v>
      </c>
      <c r="AI36" s="214">
        <f t="shared" si="62"/>
        <v>102.8804771999999</v>
      </c>
      <c r="AJ36" s="141" t="str">
        <f t="shared" si="63"/>
        <v/>
      </c>
    </row>
    <row r="37" spans="1:36" ht="15">
      <c r="A37" s="167" t="s">
        <v>16</v>
      </c>
      <c r="B37" s="63">
        <f t="shared" si="59"/>
        <v>288.73603968672381</v>
      </c>
      <c r="C37" s="63">
        <f t="shared" si="59"/>
        <v>58.954510461793163</v>
      </c>
      <c r="D37" s="63">
        <f t="shared" si="59"/>
        <v>94.3353399775133</v>
      </c>
      <c r="E37" s="63">
        <f t="shared" si="59"/>
        <v>0</v>
      </c>
      <c r="F37" s="375">
        <v>0</v>
      </c>
      <c r="G37" s="63">
        <f t="shared" si="56"/>
        <v>0</v>
      </c>
      <c r="H37" s="63">
        <f t="shared" si="56"/>
        <v>0</v>
      </c>
      <c r="I37" s="154">
        <f t="shared" si="60"/>
        <v>442.02589012603028</v>
      </c>
      <c r="J37" s="149"/>
      <c r="K37" s="169" t="s">
        <v>16</v>
      </c>
      <c r="L37" s="63">
        <f t="shared" si="57"/>
        <v>288.73603968672381</v>
      </c>
      <c r="M37" s="63">
        <f t="shared" si="57"/>
        <v>58.954510461793163</v>
      </c>
      <c r="N37" s="63">
        <f t="shared" si="57"/>
        <v>94.3353399775133</v>
      </c>
      <c r="O37" s="63">
        <f t="shared" si="57"/>
        <v>0</v>
      </c>
      <c r="P37" s="63">
        <f t="shared" si="57"/>
        <v>0</v>
      </c>
      <c r="Q37" s="63">
        <f t="shared" si="57"/>
        <v>0</v>
      </c>
      <c r="R37" s="63">
        <f t="shared" si="57"/>
        <v>0</v>
      </c>
      <c r="S37" s="158">
        <f t="shared" si="61"/>
        <v>442.02589012603028</v>
      </c>
      <c r="T37" s="149"/>
      <c r="U37" s="215" t="s">
        <v>16</v>
      </c>
      <c r="V37" s="105">
        <f t="shared" si="58"/>
        <v>283.18711303618187</v>
      </c>
      <c r="W37" s="105">
        <f t="shared" si="58"/>
        <v>0</v>
      </c>
      <c r="X37" s="105">
        <f t="shared" si="58"/>
        <v>0</v>
      </c>
      <c r="Y37" s="105">
        <f t="shared" si="58"/>
        <v>58.954510461793163</v>
      </c>
      <c r="Z37" s="105">
        <f t="shared" si="58"/>
        <v>85.522606529357063</v>
      </c>
      <c r="AA37" s="105">
        <f t="shared" si="58"/>
        <v>0</v>
      </c>
      <c r="AB37" s="105">
        <f t="shared" si="58"/>
        <v>0</v>
      </c>
      <c r="AC37" s="106">
        <f t="shared" si="58"/>
        <v>14.361660098698195</v>
      </c>
      <c r="AD37" s="105">
        <f t="shared" si="58"/>
        <v>5.5489266505419543</v>
      </c>
      <c r="AE37" s="105">
        <f t="shared" si="58"/>
        <v>0</v>
      </c>
      <c r="AF37" s="105">
        <f t="shared" si="58"/>
        <v>0</v>
      </c>
      <c r="AG37" s="105">
        <f t="shared" si="58"/>
        <v>8.8127334481562389</v>
      </c>
      <c r="AH37" s="105">
        <f t="shared" si="58"/>
        <v>0</v>
      </c>
      <c r="AI37" s="210">
        <f t="shared" si="62"/>
        <v>442.02589012603028</v>
      </c>
      <c r="AJ37" s="141" t="str">
        <f t="shared" si="63"/>
        <v/>
      </c>
    </row>
    <row r="38" spans="1:36" ht="15">
      <c r="A38" s="159" t="s">
        <v>15</v>
      </c>
      <c r="B38" s="60">
        <f t="shared" si="59"/>
        <v>194.15243423867713</v>
      </c>
      <c r="C38" s="60">
        <f t="shared" si="59"/>
        <v>31.780874539585096</v>
      </c>
      <c r="D38" s="60">
        <f t="shared" si="59"/>
        <v>26.146748158023861</v>
      </c>
      <c r="E38" s="60">
        <f t="shared" si="59"/>
        <v>1.157961660836345</v>
      </c>
      <c r="F38" s="375">
        <v>0</v>
      </c>
      <c r="G38" s="60">
        <f t="shared" si="56"/>
        <v>0</v>
      </c>
      <c r="H38" s="60">
        <f t="shared" si="56"/>
        <v>0</v>
      </c>
      <c r="I38" s="162">
        <f t="shared" si="60"/>
        <v>253.23801859712242</v>
      </c>
      <c r="J38" s="149"/>
      <c r="K38" s="163" t="s">
        <v>15</v>
      </c>
      <c r="L38" s="85">
        <f t="shared" si="57"/>
        <v>194.15243423867713</v>
      </c>
      <c r="M38" s="85">
        <f t="shared" si="57"/>
        <v>31.780874539585096</v>
      </c>
      <c r="N38" s="85">
        <f t="shared" si="57"/>
        <v>26.146748158023861</v>
      </c>
      <c r="O38" s="85">
        <f t="shared" si="57"/>
        <v>1.157961660836345</v>
      </c>
      <c r="P38" s="85">
        <f t="shared" si="57"/>
        <v>0</v>
      </c>
      <c r="Q38" s="85">
        <f t="shared" si="57"/>
        <v>0</v>
      </c>
      <c r="R38" s="85">
        <f t="shared" si="57"/>
        <v>0</v>
      </c>
      <c r="S38" s="166">
        <f t="shared" si="61"/>
        <v>253.23801859712242</v>
      </c>
      <c r="T38" s="149"/>
      <c r="U38" s="211" t="s">
        <v>57</v>
      </c>
      <c r="V38" s="110">
        <f t="shared" si="58"/>
        <v>192.43485425517065</v>
      </c>
      <c r="W38" s="110">
        <f t="shared" si="58"/>
        <v>0.98414865267509599</v>
      </c>
      <c r="X38" s="110">
        <f t="shared" si="58"/>
        <v>0</v>
      </c>
      <c r="Y38" s="110">
        <f t="shared" si="58"/>
        <v>31.780874539585096</v>
      </c>
      <c r="Z38" s="110">
        <f t="shared" si="58"/>
        <v>22.176480001654866</v>
      </c>
      <c r="AA38" s="110">
        <f t="shared" si="58"/>
        <v>0.36158693959414923</v>
      </c>
      <c r="AB38" s="110">
        <f t="shared" si="58"/>
        <v>0</v>
      </c>
      <c r="AC38" s="111">
        <f t="shared" si="58"/>
        <v>5.500074208442614</v>
      </c>
      <c r="AD38" s="110">
        <f t="shared" si="58"/>
        <v>0.73343133083142165</v>
      </c>
      <c r="AE38" s="110">
        <f t="shared" si="58"/>
        <v>0</v>
      </c>
      <c r="AF38" s="110">
        <f t="shared" si="58"/>
        <v>0</v>
      </c>
      <c r="AG38" s="110">
        <f t="shared" si="58"/>
        <v>3.9702681563689963</v>
      </c>
      <c r="AH38" s="110">
        <f t="shared" si="58"/>
        <v>0.79637472124219588</v>
      </c>
      <c r="AI38" s="214">
        <f t="shared" si="62"/>
        <v>253.23801859712245</v>
      </c>
      <c r="AJ38" s="141" t="str">
        <f t="shared" si="63"/>
        <v/>
      </c>
    </row>
    <row r="39" spans="1:36" ht="15">
      <c r="A39" s="167" t="s">
        <v>58</v>
      </c>
      <c r="B39" s="63">
        <f t="shared" si="59"/>
        <v>0</v>
      </c>
      <c r="C39" s="63">
        <f t="shared" si="59"/>
        <v>0</v>
      </c>
      <c r="D39" s="63">
        <f t="shared" si="59"/>
        <v>4.0675246912473524</v>
      </c>
      <c r="E39" s="63">
        <f t="shared" si="59"/>
        <v>876.40523526270931</v>
      </c>
      <c r="F39" s="375">
        <v>0</v>
      </c>
      <c r="G39" s="63">
        <f t="shared" si="56"/>
        <v>0</v>
      </c>
      <c r="H39" s="63">
        <f t="shared" si="56"/>
        <v>0</v>
      </c>
      <c r="I39" s="154">
        <f t="shared" si="60"/>
        <v>880.47275995395671</v>
      </c>
      <c r="J39" s="149"/>
      <c r="K39" s="169" t="s">
        <v>58</v>
      </c>
      <c r="L39" s="63">
        <f t="shared" si="57"/>
        <v>0</v>
      </c>
      <c r="M39" s="63">
        <f t="shared" si="57"/>
        <v>0</v>
      </c>
      <c r="N39" s="63">
        <f t="shared" si="57"/>
        <v>4.0675246912473524</v>
      </c>
      <c r="O39" s="63">
        <f t="shared" si="57"/>
        <v>876.40523526270931</v>
      </c>
      <c r="P39" s="63">
        <f t="shared" si="57"/>
        <v>2255.640399310626</v>
      </c>
      <c r="Q39" s="63">
        <f t="shared" si="57"/>
        <v>0</v>
      </c>
      <c r="R39" s="63">
        <f t="shared" si="57"/>
        <v>0</v>
      </c>
      <c r="S39" s="158">
        <f t="shared" si="61"/>
        <v>3136.1131592645825</v>
      </c>
      <c r="T39" s="149"/>
      <c r="U39" s="215" t="s">
        <v>58</v>
      </c>
      <c r="V39" s="105">
        <f t="shared" si="58"/>
        <v>0</v>
      </c>
      <c r="W39" s="105">
        <f t="shared" si="58"/>
        <v>0</v>
      </c>
      <c r="X39" s="105">
        <f t="shared" si="58"/>
        <v>0</v>
      </c>
      <c r="Y39" s="105">
        <f t="shared" si="58"/>
        <v>0</v>
      </c>
      <c r="Z39" s="105">
        <f t="shared" si="58"/>
        <v>0</v>
      </c>
      <c r="AA39" s="105">
        <f t="shared" si="58"/>
        <v>873.40889348807389</v>
      </c>
      <c r="AB39" s="105">
        <f t="shared" si="58"/>
        <v>2255.640399310626</v>
      </c>
      <c r="AC39" s="106">
        <f t="shared" si="58"/>
        <v>7.063866465882727</v>
      </c>
      <c r="AD39" s="105">
        <f t="shared" si="58"/>
        <v>0</v>
      </c>
      <c r="AE39" s="105">
        <f t="shared" si="58"/>
        <v>2.9963417746353755</v>
      </c>
      <c r="AF39" s="105">
        <f t="shared" si="58"/>
        <v>0</v>
      </c>
      <c r="AG39" s="105">
        <f t="shared" si="58"/>
        <v>4.0675246912473524</v>
      </c>
      <c r="AH39" s="105">
        <f t="shared" si="58"/>
        <v>0</v>
      </c>
      <c r="AI39" s="210">
        <f t="shared" si="62"/>
        <v>3136.1131592645825</v>
      </c>
      <c r="AJ39" s="141" t="str">
        <f t="shared" si="63"/>
        <v/>
      </c>
    </row>
    <row r="40" spans="1:36" ht="15">
      <c r="A40" s="159" t="s">
        <v>12</v>
      </c>
      <c r="B40" s="60">
        <f t="shared" si="59"/>
        <v>0</v>
      </c>
      <c r="C40" s="60">
        <f t="shared" si="59"/>
        <v>4.6771477544738718E-2</v>
      </c>
      <c r="D40" s="60">
        <f t="shared" si="59"/>
        <v>0</v>
      </c>
      <c r="E40" s="60">
        <f t="shared" si="59"/>
        <v>15.174089669740052</v>
      </c>
      <c r="F40" s="375">
        <v>0</v>
      </c>
      <c r="G40" s="60">
        <f t="shared" si="56"/>
        <v>0</v>
      </c>
      <c r="H40" s="60">
        <f t="shared" si="56"/>
        <v>0</v>
      </c>
      <c r="I40" s="162">
        <f t="shared" si="60"/>
        <v>15.220861147284792</v>
      </c>
      <c r="J40" s="149"/>
      <c r="K40" s="163" t="s">
        <v>12</v>
      </c>
      <c r="L40" s="85">
        <f t="shared" si="57"/>
        <v>0</v>
      </c>
      <c r="M40" s="85">
        <f t="shared" si="57"/>
        <v>4.6771477544738718E-2</v>
      </c>
      <c r="N40" s="85">
        <f t="shared" si="57"/>
        <v>0</v>
      </c>
      <c r="O40" s="85">
        <f t="shared" si="57"/>
        <v>15.174089669740052</v>
      </c>
      <c r="P40" s="85">
        <f t="shared" si="57"/>
        <v>98.419561274453898</v>
      </c>
      <c r="Q40" s="85">
        <f t="shared" si="57"/>
        <v>0</v>
      </c>
      <c r="R40" s="85">
        <f t="shared" si="57"/>
        <v>0</v>
      </c>
      <c r="S40" s="166">
        <f t="shared" si="61"/>
        <v>113.64042242173869</v>
      </c>
      <c r="T40" s="149"/>
      <c r="U40" s="211" t="s">
        <v>12</v>
      </c>
      <c r="V40" s="110">
        <f t="shared" si="58"/>
        <v>0</v>
      </c>
      <c r="W40" s="110">
        <f t="shared" si="58"/>
        <v>0</v>
      </c>
      <c r="X40" s="110">
        <f t="shared" si="58"/>
        <v>0</v>
      </c>
      <c r="Y40" s="110">
        <f t="shared" si="58"/>
        <v>4.6771477544738718E-2</v>
      </c>
      <c r="Z40" s="110">
        <f t="shared" si="58"/>
        <v>0</v>
      </c>
      <c r="AA40" s="110">
        <f t="shared" si="58"/>
        <v>15.174089669740052</v>
      </c>
      <c r="AB40" s="110">
        <f t="shared" si="58"/>
        <v>98.419561274453898</v>
      </c>
      <c r="AC40" s="111">
        <f t="shared" si="58"/>
        <v>0</v>
      </c>
      <c r="AD40" s="110">
        <f t="shared" si="58"/>
        <v>0</v>
      </c>
      <c r="AE40" s="110">
        <f t="shared" si="58"/>
        <v>0</v>
      </c>
      <c r="AF40" s="110">
        <f t="shared" si="58"/>
        <v>0</v>
      </c>
      <c r="AG40" s="110">
        <f t="shared" si="58"/>
        <v>0</v>
      </c>
      <c r="AH40" s="110">
        <f t="shared" si="58"/>
        <v>0</v>
      </c>
      <c r="AI40" s="214">
        <f t="shared" si="62"/>
        <v>113.64042242173869</v>
      </c>
      <c r="AJ40" s="141" t="str">
        <f t="shared" si="63"/>
        <v/>
      </c>
    </row>
    <row r="41" spans="1:36" ht="15">
      <c r="A41" s="167" t="s">
        <v>59</v>
      </c>
      <c r="B41" s="63">
        <f t="shared" si="59"/>
        <v>0</v>
      </c>
      <c r="C41" s="63">
        <f t="shared" si="59"/>
        <v>0</v>
      </c>
      <c r="D41" s="63">
        <f t="shared" si="59"/>
        <v>0</v>
      </c>
      <c r="E41" s="63">
        <f t="shared" si="59"/>
        <v>0</v>
      </c>
      <c r="F41" s="375">
        <v>0</v>
      </c>
      <c r="G41" s="63">
        <f t="shared" si="56"/>
        <v>0</v>
      </c>
      <c r="H41" s="63">
        <f t="shared" si="56"/>
        <v>0</v>
      </c>
      <c r="I41" s="154">
        <f t="shared" si="60"/>
        <v>0</v>
      </c>
      <c r="J41" s="149"/>
      <c r="K41" s="169" t="s">
        <v>59</v>
      </c>
      <c r="L41" s="63">
        <f t="shared" si="57"/>
        <v>0</v>
      </c>
      <c r="M41" s="63">
        <f t="shared" si="57"/>
        <v>0</v>
      </c>
      <c r="N41" s="63">
        <f t="shared" si="57"/>
        <v>0</v>
      </c>
      <c r="O41" s="63">
        <f t="shared" si="57"/>
        <v>0</v>
      </c>
      <c r="P41" s="63">
        <f t="shared" si="57"/>
        <v>0</v>
      </c>
      <c r="Q41" s="63">
        <f t="shared" si="57"/>
        <v>0</v>
      </c>
      <c r="R41" s="63">
        <f t="shared" si="57"/>
        <v>0</v>
      </c>
      <c r="S41" s="158">
        <f t="shared" si="61"/>
        <v>0</v>
      </c>
      <c r="T41" s="149"/>
      <c r="U41" s="215" t="s">
        <v>59</v>
      </c>
      <c r="V41" s="105">
        <f t="shared" si="58"/>
        <v>0</v>
      </c>
      <c r="W41" s="105">
        <f t="shared" si="58"/>
        <v>0</v>
      </c>
      <c r="X41" s="105">
        <f t="shared" si="58"/>
        <v>0</v>
      </c>
      <c r="Y41" s="105">
        <f t="shared" si="58"/>
        <v>0</v>
      </c>
      <c r="Z41" s="105">
        <f t="shared" si="58"/>
        <v>0</v>
      </c>
      <c r="AA41" s="105">
        <f t="shared" si="58"/>
        <v>0</v>
      </c>
      <c r="AB41" s="105">
        <f t="shared" si="58"/>
        <v>0</v>
      </c>
      <c r="AC41" s="106">
        <f t="shared" si="58"/>
        <v>0</v>
      </c>
      <c r="AD41" s="105">
        <f t="shared" si="58"/>
        <v>0</v>
      </c>
      <c r="AE41" s="105">
        <f t="shared" si="58"/>
        <v>0</v>
      </c>
      <c r="AF41" s="105">
        <f t="shared" si="58"/>
        <v>0</v>
      </c>
      <c r="AG41" s="105">
        <f t="shared" si="58"/>
        <v>0</v>
      </c>
      <c r="AH41" s="105">
        <f t="shared" si="58"/>
        <v>0</v>
      </c>
      <c r="AI41" s="210">
        <f t="shared" si="62"/>
        <v>0</v>
      </c>
      <c r="AJ41" s="141" t="str">
        <f t="shared" si="63"/>
        <v/>
      </c>
    </row>
    <row r="42" spans="1:36" ht="15">
      <c r="A42" s="159" t="s">
        <v>17</v>
      </c>
      <c r="B42" s="60">
        <f t="shared" si="59"/>
        <v>51.278692245500579</v>
      </c>
      <c r="C42" s="60">
        <f t="shared" si="59"/>
        <v>0.39790892075911399</v>
      </c>
      <c r="D42" s="60">
        <f t="shared" si="59"/>
        <v>26.946270476917292</v>
      </c>
      <c r="E42" s="60">
        <f t="shared" si="59"/>
        <v>20.413036029184905</v>
      </c>
      <c r="F42" s="375">
        <v>0</v>
      </c>
      <c r="G42" s="60">
        <f t="shared" si="56"/>
        <v>0</v>
      </c>
      <c r="H42" s="60">
        <f t="shared" si="56"/>
        <v>0</v>
      </c>
      <c r="I42" s="162">
        <f t="shared" si="60"/>
        <v>99.035907672361887</v>
      </c>
      <c r="J42" s="149"/>
      <c r="K42" s="163" t="s">
        <v>17</v>
      </c>
      <c r="L42" s="85">
        <f t="shared" si="57"/>
        <v>51.278692245500579</v>
      </c>
      <c r="M42" s="85">
        <f t="shared" si="57"/>
        <v>0.39790892075911399</v>
      </c>
      <c r="N42" s="85">
        <f t="shared" si="57"/>
        <v>26.946270476917292</v>
      </c>
      <c r="O42" s="85">
        <f t="shared" si="57"/>
        <v>20.413036029184905</v>
      </c>
      <c r="P42" s="85">
        <f t="shared" si="57"/>
        <v>4.0696651259198928</v>
      </c>
      <c r="Q42" s="85">
        <f t="shared" si="57"/>
        <v>0</v>
      </c>
      <c r="R42" s="85">
        <f t="shared" si="57"/>
        <v>0</v>
      </c>
      <c r="S42" s="166">
        <f t="shared" si="61"/>
        <v>103.10557279828178</v>
      </c>
      <c r="T42" s="149"/>
      <c r="U42" s="211" t="s">
        <v>17</v>
      </c>
      <c r="V42" s="110">
        <f t="shared" si="58"/>
        <v>45.188323262876651</v>
      </c>
      <c r="W42" s="110">
        <f t="shared" si="58"/>
        <v>4.4291950321606262</v>
      </c>
      <c r="X42" s="110">
        <f t="shared" si="58"/>
        <v>0</v>
      </c>
      <c r="Y42" s="110">
        <f t="shared" si="58"/>
        <v>0.39790892075911399</v>
      </c>
      <c r="Z42" s="110">
        <f t="shared" si="58"/>
        <v>18.763528189820548</v>
      </c>
      <c r="AA42" s="110">
        <f t="shared" si="58"/>
        <v>10.669201960257265</v>
      </c>
      <c r="AB42" s="110">
        <f t="shared" si="58"/>
        <v>4.0696651259198928</v>
      </c>
      <c r="AC42" s="111">
        <f t="shared" si="58"/>
        <v>19.587750306487678</v>
      </c>
      <c r="AD42" s="110">
        <f t="shared" si="58"/>
        <v>1.661173950463297</v>
      </c>
      <c r="AE42" s="110">
        <f t="shared" si="58"/>
        <v>0</v>
      </c>
      <c r="AF42" s="110">
        <f t="shared" si="58"/>
        <v>0</v>
      </c>
      <c r="AG42" s="110">
        <f t="shared" si="58"/>
        <v>8.1827422870967421</v>
      </c>
      <c r="AH42" s="110">
        <f t="shared" si="58"/>
        <v>9.7438340689276384</v>
      </c>
      <c r="AI42" s="214">
        <f t="shared" si="62"/>
        <v>103.10557279828178</v>
      </c>
      <c r="AJ42" s="141" t="str">
        <f t="shared" si="63"/>
        <v/>
      </c>
    </row>
    <row r="43" spans="1:36" ht="15">
      <c r="A43" s="167" t="s">
        <v>139</v>
      </c>
      <c r="B43" s="63">
        <f t="shared" si="59"/>
        <v>508.10796349347663</v>
      </c>
      <c r="C43" s="63">
        <f t="shared" si="59"/>
        <v>1509.5944428587741</v>
      </c>
      <c r="D43" s="63">
        <f t="shared" si="59"/>
        <v>1159.3942827009812</v>
      </c>
      <c r="E43" s="63">
        <f t="shared" si="59"/>
        <v>1.1242506483151975</v>
      </c>
      <c r="F43" s="375">
        <v>0</v>
      </c>
      <c r="G43" s="63">
        <f t="shared" si="56"/>
        <v>0</v>
      </c>
      <c r="H43" s="63">
        <f t="shared" si="56"/>
        <v>0</v>
      </c>
      <c r="I43" s="154">
        <f t="shared" si="60"/>
        <v>3178.2209397015472</v>
      </c>
      <c r="J43" s="149"/>
      <c r="K43" s="169" t="s">
        <v>139</v>
      </c>
      <c r="L43" s="63">
        <f t="shared" si="57"/>
        <v>508.10796349347663</v>
      </c>
      <c r="M43" s="63">
        <f t="shared" si="57"/>
        <v>1509.5944428587741</v>
      </c>
      <c r="N43" s="63">
        <f t="shared" si="57"/>
        <v>1159.3942827009812</v>
      </c>
      <c r="O43" s="63">
        <f t="shared" si="57"/>
        <v>1.1242506483151975</v>
      </c>
      <c r="P43" s="63">
        <f t="shared" si="57"/>
        <v>6.1364660599353655</v>
      </c>
      <c r="Q43" s="63">
        <f t="shared" si="57"/>
        <v>0</v>
      </c>
      <c r="R43" s="63">
        <f t="shared" si="57"/>
        <v>0</v>
      </c>
      <c r="S43" s="158">
        <f t="shared" si="61"/>
        <v>3184.3574057614824</v>
      </c>
      <c r="T43" s="149"/>
      <c r="U43" s="215" t="s">
        <v>139</v>
      </c>
      <c r="V43" s="105">
        <f t="shared" si="58"/>
        <v>482.00626581784189</v>
      </c>
      <c r="W43" s="105">
        <f t="shared" si="58"/>
        <v>0</v>
      </c>
      <c r="X43" s="105">
        <f t="shared" si="58"/>
        <v>0</v>
      </c>
      <c r="Y43" s="105">
        <f t="shared" si="58"/>
        <v>1509.5944428587741</v>
      </c>
      <c r="Z43" s="105">
        <f t="shared" si="58"/>
        <v>1064.6894391522651</v>
      </c>
      <c r="AA43" s="105">
        <f t="shared" si="58"/>
        <v>1.1242506483151975</v>
      </c>
      <c r="AB43" s="105">
        <f t="shared" si="58"/>
        <v>6.1364660599353655</v>
      </c>
      <c r="AC43" s="106">
        <f t="shared" si="58"/>
        <v>120.80654122435097</v>
      </c>
      <c r="AD43" s="105">
        <f t="shared" si="58"/>
        <v>26.101697675634778</v>
      </c>
      <c r="AE43" s="105">
        <f t="shared" si="58"/>
        <v>0</v>
      </c>
      <c r="AF43" s="105">
        <f t="shared" si="58"/>
        <v>0</v>
      </c>
      <c r="AG43" s="105">
        <f t="shared" si="58"/>
        <v>94.704843548716184</v>
      </c>
      <c r="AH43" s="105">
        <f t="shared" si="58"/>
        <v>0</v>
      </c>
      <c r="AI43" s="210">
        <f t="shared" si="62"/>
        <v>3184.3574057614828</v>
      </c>
      <c r="AJ43" s="141" t="str">
        <f t="shared" si="63"/>
        <v/>
      </c>
    </row>
    <row r="44" spans="1:36" ht="15">
      <c r="A44" s="159" t="s">
        <v>25</v>
      </c>
      <c r="B44" s="60">
        <f t="shared" si="59"/>
        <v>428.11480063113112</v>
      </c>
      <c r="C44" s="60">
        <f t="shared" si="59"/>
        <v>11.614603223076021</v>
      </c>
      <c r="D44" s="60">
        <f t="shared" si="59"/>
        <v>423.17080416229669</v>
      </c>
      <c r="E44" s="60">
        <f t="shared" si="59"/>
        <v>3732.3008563669018</v>
      </c>
      <c r="F44" s="375">
        <v>0</v>
      </c>
      <c r="G44" s="60">
        <f t="shared" si="56"/>
        <v>361.73197710479144</v>
      </c>
      <c r="H44" s="60">
        <f t="shared" si="56"/>
        <v>13.804117873766273</v>
      </c>
      <c r="I44" s="162">
        <f t="shared" si="60"/>
        <v>4970.7371593619637</v>
      </c>
      <c r="J44" s="149"/>
      <c r="K44" s="163" t="s">
        <v>25</v>
      </c>
      <c r="L44" s="85">
        <f t="shared" si="57"/>
        <v>428.11480063113112</v>
      </c>
      <c r="M44" s="85">
        <f t="shared" si="57"/>
        <v>11.614603223076021</v>
      </c>
      <c r="N44" s="85">
        <f t="shared" si="57"/>
        <v>423.17080416229669</v>
      </c>
      <c r="O44" s="85">
        <f t="shared" si="57"/>
        <v>3732.3008563669018</v>
      </c>
      <c r="P44" s="85">
        <f t="shared" si="57"/>
        <v>6.1593271189981751</v>
      </c>
      <c r="Q44" s="85">
        <f t="shared" si="57"/>
        <v>361.73197710479144</v>
      </c>
      <c r="R44" s="85">
        <f t="shared" si="57"/>
        <v>13.804117873766273</v>
      </c>
      <c r="S44" s="166">
        <f t="shared" si="61"/>
        <v>4976.8964864809623</v>
      </c>
      <c r="T44" s="149"/>
      <c r="U44" s="211" t="s">
        <v>25</v>
      </c>
      <c r="V44" s="110">
        <f t="shared" si="58"/>
        <v>15.917573459433015</v>
      </c>
      <c r="W44" s="110">
        <f t="shared" si="58"/>
        <v>246.79535518192142</v>
      </c>
      <c r="X44" s="110">
        <f t="shared" si="58"/>
        <v>361.73197710479144</v>
      </c>
      <c r="Y44" s="110">
        <f t="shared" si="58"/>
        <v>11.614603223076021</v>
      </c>
      <c r="Z44" s="110">
        <f t="shared" si="58"/>
        <v>403.80098311427821</v>
      </c>
      <c r="AA44" s="110">
        <f t="shared" si="58"/>
        <v>3622.1769753700023</v>
      </c>
      <c r="AB44" s="110">
        <f t="shared" si="58"/>
        <v>6.1593271189981751</v>
      </c>
      <c r="AC44" s="111">
        <f t="shared" si="58"/>
        <v>308.69969190846086</v>
      </c>
      <c r="AD44" s="110">
        <f t="shared" si="58"/>
        <v>165.40187198977662</v>
      </c>
      <c r="AE44" s="110">
        <f t="shared" si="58"/>
        <v>104.44123764935087</v>
      </c>
      <c r="AF44" s="110">
        <f t="shared" si="58"/>
        <v>13.804117873766273</v>
      </c>
      <c r="AG44" s="110">
        <f t="shared" si="58"/>
        <v>19.369821048018533</v>
      </c>
      <c r="AH44" s="110">
        <f t="shared" si="58"/>
        <v>5.6826433475484706</v>
      </c>
      <c r="AI44" s="214">
        <f t="shared" si="62"/>
        <v>4976.8964864809623</v>
      </c>
      <c r="AJ44" s="141" t="str">
        <f t="shared" si="63"/>
        <v/>
      </c>
    </row>
    <row r="45" spans="1:36" ht="15">
      <c r="A45" s="167" t="s">
        <v>24</v>
      </c>
      <c r="B45" s="63">
        <f t="shared" si="59"/>
        <v>264.68648147586271</v>
      </c>
      <c r="C45" s="63">
        <f t="shared" si="59"/>
        <v>0.37954094499836</v>
      </c>
      <c r="D45" s="63">
        <f t="shared" si="59"/>
        <v>238.1383376902586</v>
      </c>
      <c r="E45" s="63">
        <f t="shared" si="59"/>
        <v>0</v>
      </c>
      <c r="F45" s="375">
        <v>0</v>
      </c>
      <c r="G45" s="63">
        <f t="shared" si="56"/>
        <v>0</v>
      </c>
      <c r="H45" s="63">
        <f t="shared" si="56"/>
        <v>0</v>
      </c>
      <c r="I45" s="154">
        <f t="shared" si="60"/>
        <v>503.20436011111968</v>
      </c>
      <c r="J45" s="149"/>
      <c r="K45" s="169" t="s">
        <v>24</v>
      </c>
      <c r="L45" s="63">
        <f t="shared" si="57"/>
        <v>264.68648147586271</v>
      </c>
      <c r="M45" s="63">
        <f t="shared" si="57"/>
        <v>0.37954094499836</v>
      </c>
      <c r="N45" s="63">
        <f t="shared" si="57"/>
        <v>238.1383376902586</v>
      </c>
      <c r="O45" s="63">
        <f t="shared" si="57"/>
        <v>0</v>
      </c>
      <c r="P45" s="63">
        <f t="shared" si="57"/>
        <v>0</v>
      </c>
      <c r="Q45" s="63">
        <f t="shared" si="57"/>
        <v>0</v>
      </c>
      <c r="R45" s="63">
        <f t="shared" si="57"/>
        <v>0</v>
      </c>
      <c r="S45" s="158">
        <f t="shared" si="61"/>
        <v>503.20436011111968</v>
      </c>
      <c r="T45" s="149"/>
      <c r="U45" s="215" t="s">
        <v>24</v>
      </c>
      <c r="V45" s="105">
        <f t="shared" si="58"/>
        <v>247.9343787981604</v>
      </c>
      <c r="W45" s="105">
        <f t="shared" si="58"/>
        <v>0</v>
      </c>
      <c r="X45" s="105">
        <f t="shared" si="58"/>
        <v>0</v>
      </c>
      <c r="Y45" s="105">
        <f t="shared" si="58"/>
        <v>0.37954094499836</v>
      </c>
      <c r="Z45" s="105">
        <f t="shared" si="58"/>
        <v>3.1581417384538568</v>
      </c>
      <c r="AA45" s="105">
        <f t="shared" si="58"/>
        <v>0</v>
      </c>
      <c r="AB45" s="105">
        <f t="shared" si="58"/>
        <v>0</v>
      </c>
      <c r="AC45" s="106">
        <f t="shared" si="58"/>
        <v>251.73229862950703</v>
      </c>
      <c r="AD45" s="105">
        <f t="shared" si="58"/>
        <v>16.752102677702293</v>
      </c>
      <c r="AE45" s="105">
        <f t="shared" si="58"/>
        <v>0</v>
      </c>
      <c r="AF45" s="105">
        <f t="shared" si="58"/>
        <v>0</v>
      </c>
      <c r="AG45" s="105">
        <f t="shared" si="58"/>
        <v>234.98019595180475</v>
      </c>
      <c r="AH45" s="105">
        <f t="shared" si="58"/>
        <v>0</v>
      </c>
      <c r="AI45" s="210">
        <f t="shared" si="62"/>
        <v>503.20436011111963</v>
      </c>
      <c r="AJ45" s="141" t="str">
        <f t="shared" si="63"/>
        <v/>
      </c>
    </row>
    <row r="46" spans="1:36" ht="15">
      <c r="A46" s="159" t="s">
        <v>60</v>
      </c>
      <c r="B46" s="60">
        <f t="shared" si="59"/>
        <v>36.631357766831535</v>
      </c>
      <c r="C46" s="60">
        <f t="shared" si="59"/>
        <v>44.994742529307267</v>
      </c>
      <c r="D46" s="60">
        <f t="shared" si="59"/>
        <v>84.332517208848898</v>
      </c>
      <c r="E46" s="60">
        <f t="shared" si="59"/>
        <v>0</v>
      </c>
      <c r="F46" s="375">
        <v>0</v>
      </c>
      <c r="G46" s="60">
        <f t="shared" si="56"/>
        <v>0</v>
      </c>
      <c r="H46" s="60">
        <f t="shared" si="56"/>
        <v>0</v>
      </c>
      <c r="I46" s="162">
        <f t="shared" si="60"/>
        <v>165.9586175049877</v>
      </c>
      <c r="J46" s="149"/>
      <c r="K46" s="163" t="s">
        <v>60</v>
      </c>
      <c r="L46" s="85">
        <f t="shared" si="57"/>
        <v>36.631357766831535</v>
      </c>
      <c r="M46" s="85">
        <f t="shared" si="57"/>
        <v>44.994742529307267</v>
      </c>
      <c r="N46" s="85">
        <f t="shared" si="57"/>
        <v>84.332517208848898</v>
      </c>
      <c r="O46" s="85">
        <f t="shared" si="57"/>
        <v>0</v>
      </c>
      <c r="P46" s="85">
        <f t="shared" si="57"/>
        <v>0</v>
      </c>
      <c r="Q46" s="85">
        <f t="shared" si="57"/>
        <v>0</v>
      </c>
      <c r="R46" s="85">
        <f t="shared" si="57"/>
        <v>0</v>
      </c>
      <c r="S46" s="166">
        <f t="shared" si="61"/>
        <v>165.9586175049877</v>
      </c>
      <c r="T46" s="149"/>
      <c r="U46" s="211" t="s">
        <v>60</v>
      </c>
      <c r="V46" s="110">
        <f t="shared" si="58"/>
        <v>35.281401273750312</v>
      </c>
      <c r="W46" s="110">
        <f t="shared" si="58"/>
        <v>0</v>
      </c>
      <c r="X46" s="110">
        <f t="shared" si="58"/>
        <v>0</v>
      </c>
      <c r="Y46" s="110">
        <f t="shared" si="58"/>
        <v>44.994742529307267</v>
      </c>
      <c r="Z46" s="110">
        <f t="shared" si="58"/>
        <v>84.332517208848898</v>
      </c>
      <c r="AA46" s="110">
        <f t="shared" si="58"/>
        <v>0</v>
      </c>
      <c r="AB46" s="110">
        <f t="shared" si="58"/>
        <v>0</v>
      </c>
      <c r="AC46" s="111">
        <f t="shared" si="58"/>
        <v>1.3499564930812247</v>
      </c>
      <c r="AD46" s="110">
        <f t="shared" si="58"/>
        <v>1.3499564930812247</v>
      </c>
      <c r="AE46" s="110">
        <f t="shared" si="58"/>
        <v>0</v>
      </c>
      <c r="AF46" s="110">
        <f t="shared" si="58"/>
        <v>0</v>
      </c>
      <c r="AG46" s="110">
        <f t="shared" si="58"/>
        <v>0</v>
      </c>
      <c r="AH46" s="110">
        <f t="shared" si="58"/>
        <v>0</v>
      </c>
      <c r="AI46" s="214">
        <f t="shared" si="62"/>
        <v>165.9586175049877</v>
      </c>
      <c r="AJ46" s="141" t="str">
        <f t="shared" si="63"/>
        <v/>
      </c>
    </row>
    <row r="47" spans="1:36" ht="15">
      <c r="A47" s="167" t="s">
        <v>22</v>
      </c>
      <c r="B47" s="63">
        <f t="shared" si="59"/>
        <v>260.35156719910435</v>
      </c>
      <c r="C47" s="63">
        <f t="shared" si="59"/>
        <v>3874.0771278151469</v>
      </c>
      <c r="D47" s="63">
        <f t="shared" si="59"/>
        <v>1420.5484410251011</v>
      </c>
      <c r="E47" s="63">
        <f t="shared" si="59"/>
        <v>0</v>
      </c>
      <c r="F47" s="375">
        <v>0</v>
      </c>
      <c r="G47" s="63">
        <f t="shared" si="56"/>
        <v>0</v>
      </c>
      <c r="H47" s="63">
        <f t="shared" si="56"/>
        <v>0</v>
      </c>
      <c r="I47" s="154">
        <f t="shared" si="60"/>
        <v>5554.9771360393524</v>
      </c>
      <c r="J47" s="149"/>
      <c r="K47" s="169" t="s">
        <v>22</v>
      </c>
      <c r="L47" s="63">
        <f t="shared" si="57"/>
        <v>260.35156719910435</v>
      </c>
      <c r="M47" s="63">
        <f t="shared" si="57"/>
        <v>3874.0771278151469</v>
      </c>
      <c r="N47" s="63">
        <f t="shared" si="57"/>
        <v>1420.5484410251011</v>
      </c>
      <c r="O47" s="63">
        <f t="shared" si="57"/>
        <v>0</v>
      </c>
      <c r="P47" s="63">
        <f t="shared" si="57"/>
        <v>3.5794523188361067</v>
      </c>
      <c r="Q47" s="63">
        <f t="shared" si="57"/>
        <v>0</v>
      </c>
      <c r="R47" s="63">
        <f t="shared" si="57"/>
        <v>0</v>
      </c>
      <c r="S47" s="158">
        <f t="shared" si="61"/>
        <v>5558.5565883581885</v>
      </c>
      <c r="T47" s="149"/>
      <c r="U47" s="215" t="s">
        <v>22</v>
      </c>
      <c r="V47" s="105">
        <f t="shared" si="58"/>
        <v>251.29781766171766</v>
      </c>
      <c r="W47" s="105">
        <f t="shared" si="58"/>
        <v>0</v>
      </c>
      <c r="X47" s="105">
        <f t="shared" si="58"/>
        <v>0</v>
      </c>
      <c r="Y47" s="105">
        <f t="shared" si="58"/>
        <v>3874.0771278151469</v>
      </c>
      <c r="Z47" s="105">
        <f t="shared" si="58"/>
        <v>841.11159040374707</v>
      </c>
      <c r="AA47" s="105">
        <f t="shared" si="58"/>
        <v>0</v>
      </c>
      <c r="AB47" s="105">
        <f t="shared" si="58"/>
        <v>3.5794523188361067</v>
      </c>
      <c r="AC47" s="106">
        <f t="shared" si="58"/>
        <v>588.49060015874068</v>
      </c>
      <c r="AD47" s="105">
        <f t="shared" si="58"/>
        <v>9.0537495373867412</v>
      </c>
      <c r="AE47" s="105">
        <f t="shared" si="58"/>
        <v>0</v>
      </c>
      <c r="AF47" s="105">
        <f t="shared" si="58"/>
        <v>0</v>
      </c>
      <c r="AG47" s="105">
        <f t="shared" si="58"/>
        <v>579.43685062135387</v>
      </c>
      <c r="AH47" s="105">
        <f t="shared" si="58"/>
        <v>0</v>
      </c>
      <c r="AI47" s="210">
        <f t="shared" si="62"/>
        <v>5558.5565883581885</v>
      </c>
      <c r="AJ47" s="141" t="str">
        <f t="shared" si="63"/>
        <v/>
      </c>
    </row>
    <row r="48" spans="1:36" ht="15">
      <c r="A48" s="159" t="s">
        <v>21</v>
      </c>
      <c r="B48" s="60">
        <f t="shared" si="59"/>
        <v>2.6437887277851742</v>
      </c>
      <c r="C48" s="60">
        <f t="shared" si="59"/>
        <v>0.21260332019475686</v>
      </c>
      <c r="D48" s="60">
        <f t="shared" si="59"/>
        <v>545.15966604571713</v>
      </c>
      <c r="E48" s="60">
        <f t="shared" si="59"/>
        <v>0</v>
      </c>
      <c r="F48" s="375">
        <v>0</v>
      </c>
      <c r="G48" s="60">
        <f t="shared" si="56"/>
        <v>0</v>
      </c>
      <c r="H48" s="60">
        <f t="shared" si="56"/>
        <v>0</v>
      </c>
      <c r="I48" s="162">
        <f t="shared" si="60"/>
        <v>548.0160580936971</v>
      </c>
      <c r="J48" s="149"/>
      <c r="K48" s="163" t="s">
        <v>21</v>
      </c>
      <c r="L48" s="85">
        <f t="shared" si="57"/>
        <v>2.6437887277851742</v>
      </c>
      <c r="M48" s="85">
        <f t="shared" si="57"/>
        <v>0.21260332019475686</v>
      </c>
      <c r="N48" s="85">
        <f t="shared" si="57"/>
        <v>545.15966604571713</v>
      </c>
      <c r="O48" s="85">
        <f t="shared" si="57"/>
        <v>0</v>
      </c>
      <c r="P48" s="85">
        <f t="shared" si="57"/>
        <v>0</v>
      </c>
      <c r="Q48" s="85">
        <f t="shared" si="57"/>
        <v>0</v>
      </c>
      <c r="R48" s="85">
        <f t="shared" si="57"/>
        <v>0</v>
      </c>
      <c r="S48" s="166">
        <f t="shared" si="61"/>
        <v>548.0160580936971</v>
      </c>
      <c r="T48" s="149"/>
      <c r="U48" s="211" t="s">
        <v>61</v>
      </c>
      <c r="V48" s="110">
        <f t="shared" si="58"/>
        <v>2.6437887277851742</v>
      </c>
      <c r="W48" s="110">
        <f t="shared" si="58"/>
        <v>0</v>
      </c>
      <c r="X48" s="110">
        <f t="shared" si="58"/>
        <v>0</v>
      </c>
      <c r="Y48" s="110">
        <f t="shared" si="58"/>
        <v>0.21260332019475686</v>
      </c>
      <c r="Z48" s="110">
        <f t="shared" si="58"/>
        <v>545.15966604571713</v>
      </c>
      <c r="AA48" s="110">
        <f t="shared" si="58"/>
        <v>0</v>
      </c>
      <c r="AB48" s="110">
        <f t="shared" si="58"/>
        <v>0</v>
      </c>
      <c r="AC48" s="111">
        <f t="shared" si="58"/>
        <v>0</v>
      </c>
      <c r="AD48" s="110">
        <f t="shared" si="58"/>
        <v>0</v>
      </c>
      <c r="AE48" s="110">
        <f t="shared" si="58"/>
        <v>0</v>
      </c>
      <c r="AF48" s="110">
        <f t="shared" si="58"/>
        <v>0</v>
      </c>
      <c r="AG48" s="110">
        <f t="shared" si="58"/>
        <v>0</v>
      </c>
      <c r="AH48" s="110">
        <f t="shared" si="58"/>
        <v>0</v>
      </c>
      <c r="AI48" s="214">
        <f t="shared" si="62"/>
        <v>548.0160580936971</v>
      </c>
      <c r="AJ48" s="141" t="str">
        <f t="shared" si="63"/>
        <v/>
      </c>
    </row>
    <row r="49" spans="1:36" ht="15">
      <c r="A49" s="170" t="s">
        <v>64</v>
      </c>
      <c r="B49" s="63">
        <f t="shared" si="59"/>
        <v>0.34200000000000003</v>
      </c>
      <c r="C49" s="63">
        <f t="shared" si="59"/>
        <v>0</v>
      </c>
      <c r="D49" s="63">
        <f t="shared" si="59"/>
        <v>0</v>
      </c>
      <c r="E49" s="63">
        <f t="shared" si="59"/>
        <v>0</v>
      </c>
      <c r="F49" s="375">
        <v>0</v>
      </c>
      <c r="G49" s="63">
        <f t="shared" ref="G49:H53" si="64">G127+G153+G179+G205+G231+G257+G283+G309+G335+G361+G387+G413+G439</f>
        <v>0</v>
      </c>
      <c r="H49" s="63">
        <f t="shared" si="64"/>
        <v>0</v>
      </c>
      <c r="I49" s="154">
        <f t="shared" si="60"/>
        <v>0.34200000000000003</v>
      </c>
      <c r="J49" s="149"/>
      <c r="K49" s="171" t="s">
        <v>64</v>
      </c>
      <c r="L49" s="63">
        <f t="shared" ref="L49:R53" si="65">L127+L153+L179+L205+L231+L257+L283+L309+L335+L361+L387+L413+L439</f>
        <v>0.34200000000000003</v>
      </c>
      <c r="M49" s="63">
        <f t="shared" si="65"/>
        <v>0</v>
      </c>
      <c r="N49" s="63">
        <f t="shared" si="65"/>
        <v>0</v>
      </c>
      <c r="O49" s="63">
        <f t="shared" si="65"/>
        <v>0</v>
      </c>
      <c r="P49" s="63">
        <f t="shared" si="65"/>
        <v>0</v>
      </c>
      <c r="Q49" s="63">
        <f t="shared" si="65"/>
        <v>0</v>
      </c>
      <c r="R49" s="63">
        <f t="shared" si="65"/>
        <v>0</v>
      </c>
      <c r="S49" s="158">
        <f t="shared" si="61"/>
        <v>0.34200000000000003</v>
      </c>
      <c r="T49" s="149"/>
      <c r="U49" s="216" t="s">
        <v>62</v>
      </c>
      <c r="V49" s="105">
        <f t="shared" ref="V49:AH53" si="66">V127+V153+V179+V205+V231+V257+V283+V309+V335+V361+V387+V413+V439</f>
        <v>0.34200000000000003</v>
      </c>
      <c r="W49" s="105">
        <f t="shared" si="66"/>
        <v>0</v>
      </c>
      <c r="X49" s="105">
        <f t="shared" si="66"/>
        <v>0</v>
      </c>
      <c r="Y49" s="105">
        <f t="shared" si="66"/>
        <v>0</v>
      </c>
      <c r="Z49" s="105">
        <f t="shared" si="66"/>
        <v>0</v>
      </c>
      <c r="AA49" s="105">
        <f t="shared" si="66"/>
        <v>0</v>
      </c>
      <c r="AB49" s="105">
        <f t="shared" si="66"/>
        <v>0</v>
      </c>
      <c r="AC49" s="106">
        <f t="shared" si="66"/>
        <v>0</v>
      </c>
      <c r="AD49" s="105">
        <f t="shared" si="66"/>
        <v>0</v>
      </c>
      <c r="AE49" s="105">
        <f t="shared" si="66"/>
        <v>0</v>
      </c>
      <c r="AF49" s="105">
        <f t="shared" si="66"/>
        <v>0</v>
      </c>
      <c r="AG49" s="105">
        <f t="shared" si="66"/>
        <v>0</v>
      </c>
      <c r="AH49" s="105">
        <f t="shared" si="66"/>
        <v>0</v>
      </c>
      <c r="AI49" s="210">
        <f t="shared" si="62"/>
        <v>0.34200000000000003</v>
      </c>
      <c r="AJ49" s="141" t="str">
        <f t="shared" si="63"/>
        <v/>
      </c>
    </row>
    <row r="50" spans="1:36">
      <c r="A50" s="172" t="s">
        <v>23</v>
      </c>
      <c r="B50" s="65">
        <f t="shared" ref="B50:E53" si="67">B128+B154+B180+B206+B232+B258+B284+B310+B336+B362+B388+B414+B440</f>
        <v>0.34200000000000003</v>
      </c>
      <c r="C50" s="65">
        <f t="shared" si="67"/>
        <v>0</v>
      </c>
      <c r="D50" s="65">
        <f t="shared" si="67"/>
        <v>0</v>
      </c>
      <c r="E50" s="65">
        <f t="shared" si="67"/>
        <v>0</v>
      </c>
      <c r="F50" s="375">
        <v>0</v>
      </c>
      <c r="G50" s="65">
        <f t="shared" si="64"/>
        <v>0</v>
      </c>
      <c r="H50" s="65">
        <f t="shared" si="64"/>
        <v>0</v>
      </c>
      <c r="I50" s="175">
        <f t="shared" si="60"/>
        <v>0.34200000000000003</v>
      </c>
      <c r="J50" s="149"/>
      <c r="K50" s="176" t="s">
        <v>23</v>
      </c>
      <c r="L50" s="88">
        <f t="shared" si="65"/>
        <v>0.34200000000000003</v>
      </c>
      <c r="M50" s="88">
        <f t="shared" si="65"/>
        <v>0</v>
      </c>
      <c r="N50" s="88">
        <f t="shared" si="65"/>
        <v>0</v>
      </c>
      <c r="O50" s="88">
        <f t="shared" si="65"/>
        <v>0</v>
      </c>
      <c r="P50" s="88">
        <f t="shared" si="65"/>
        <v>0</v>
      </c>
      <c r="Q50" s="88">
        <f t="shared" si="65"/>
        <v>0</v>
      </c>
      <c r="R50" s="88">
        <f t="shared" si="65"/>
        <v>0</v>
      </c>
      <c r="S50" s="179">
        <f t="shared" si="61"/>
        <v>0.34200000000000003</v>
      </c>
      <c r="T50" s="149"/>
      <c r="U50" s="217" t="s">
        <v>65</v>
      </c>
      <c r="V50" s="116">
        <f t="shared" si="66"/>
        <v>0.34200000000000003</v>
      </c>
      <c r="W50" s="116">
        <f t="shared" si="66"/>
        <v>0</v>
      </c>
      <c r="X50" s="116">
        <f t="shared" si="66"/>
        <v>0</v>
      </c>
      <c r="Y50" s="116">
        <f t="shared" si="66"/>
        <v>0</v>
      </c>
      <c r="Z50" s="116">
        <f t="shared" si="66"/>
        <v>0</v>
      </c>
      <c r="AA50" s="116">
        <f t="shared" si="66"/>
        <v>0</v>
      </c>
      <c r="AB50" s="116">
        <f t="shared" si="66"/>
        <v>0</v>
      </c>
      <c r="AC50" s="288">
        <f t="shared" si="66"/>
        <v>0</v>
      </c>
      <c r="AD50" s="116">
        <f t="shared" si="66"/>
        <v>0</v>
      </c>
      <c r="AE50" s="116">
        <f t="shared" si="66"/>
        <v>0</v>
      </c>
      <c r="AF50" s="116">
        <f t="shared" si="66"/>
        <v>0</v>
      </c>
      <c r="AG50" s="116">
        <f t="shared" si="66"/>
        <v>0</v>
      </c>
      <c r="AH50" s="116">
        <f t="shared" si="66"/>
        <v>0</v>
      </c>
      <c r="AI50" s="219">
        <f t="shared" si="62"/>
        <v>0.34200000000000003</v>
      </c>
      <c r="AJ50" s="141" t="str">
        <f t="shared" si="63"/>
        <v/>
      </c>
    </row>
    <row r="51" spans="1:36">
      <c r="A51" s="180" t="s">
        <v>19</v>
      </c>
      <c r="B51" s="68">
        <f t="shared" si="67"/>
        <v>0</v>
      </c>
      <c r="C51" s="68">
        <f t="shared" si="67"/>
        <v>0</v>
      </c>
      <c r="D51" s="68">
        <f t="shared" si="67"/>
        <v>0</v>
      </c>
      <c r="E51" s="68">
        <f t="shared" si="67"/>
        <v>0</v>
      </c>
      <c r="F51" s="375">
        <v>0</v>
      </c>
      <c r="G51" s="68">
        <f t="shared" si="64"/>
        <v>0</v>
      </c>
      <c r="H51" s="68">
        <f t="shared" si="64"/>
        <v>0</v>
      </c>
      <c r="I51" s="183">
        <f t="shared" si="60"/>
        <v>0</v>
      </c>
      <c r="J51" s="149"/>
      <c r="K51" s="184" t="s">
        <v>19</v>
      </c>
      <c r="L51" s="68">
        <f t="shared" si="65"/>
        <v>0</v>
      </c>
      <c r="M51" s="68">
        <f t="shared" si="65"/>
        <v>0</v>
      </c>
      <c r="N51" s="68">
        <f t="shared" si="65"/>
        <v>0</v>
      </c>
      <c r="O51" s="68">
        <f t="shared" si="65"/>
        <v>0</v>
      </c>
      <c r="P51" s="68">
        <f t="shared" si="65"/>
        <v>0</v>
      </c>
      <c r="Q51" s="68">
        <f t="shared" si="65"/>
        <v>0</v>
      </c>
      <c r="R51" s="68">
        <f t="shared" si="65"/>
        <v>0</v>
      </c>
      <c r="S51" s="186">
        <f t="shared" si="61"/>
        <v>0</v>
      </c>
      <c r="T51" s="149"/>
      <c r="U51" s="220" t="s">
        <v>19</v>
      </c>
      <c r="V51" s="120">
        <f t="shared" si="66"/>
        <v>0</v>
      </c>
      <c r="W51" s="120">
        <f t="shared" si="66"/>
        <v>0</v>
      </c>
      <c r="X51" s="120">
        <f t="shared" si="66"/>
        <v>0</v>
      </c>
      <c r="Y51" s="120">
        <f t="shared" si="66"/>
        <v>0</v>
      </c>
      <c r="Z51" s="120">
        <f t="shared" si="66"/>
        <v>0</v>
      </c>
      <c r="AA51" s="120">
        <f t="shared" si="66"/>
        <v>0</v>
      </c>
      <c r="AB51" s="120">
        <f t="shared" si="66"/>
        <v>0</v>
      </c>
      <c r="AC51" s="289">
        <f t="shared" si="66"/>
        <v>0</v>
      </c>
      <c r="AD51" s="120">
        <f t="shared" si="66"/>
        <v>0</v>
      </c>
      <c r="AE51" s="120">
        <f t="shared" si="66"/>
        <v>0</v>
      </c>
      <c r="AF51" s="120">
        <f t="shared" si="66"/>
        <v>0</v>
      </c>
      <c r="AG51" s="120">
        <f t="shared" si="66"/>
        <v>0</v>
      </c>
      <c r="AH51" s="120">
        <f t="shared" si="66"/>
        <v>0</v>
      </c>
      <c r="AI51" s="223">
        <f t="shared" si="62"/>
        <v>0</v>
      </c>
      <c r="AJ51" s="141" t="str">
        <f t="shared" si="63"/>
        <v/>
      </c>
    </row>
    <row r="52" spans="1:36">
      <c r="A52" s="172" t="s">
        <v>20</v>
      </c>
      <c r="B52" s="65">
        <f t="shared" si="67"/>
        <v>0</v>
      </c>
      <c r="C52" s="65">
        <f t="shared" si="67"/>
        <v>0</v>
      </c>
      <c r="D52" s="65">
        <f t="shared" si="67"/>
        <v>0</v>
      </c>
      <c r="E52" s="65">
        <f t="shared" si="67"/>
        <v>0</v>
      </c>
      <c r="F52" s="375">
        <v>0</v>
      </c>
      <c r="G52" s="65">
        <f t="shared" si="64"/>
        <v>0</v>
      </c>
      <c r="H52" s="65">
        <f t="shared" si="64"/>
        <v>0</v>
      </c>
      <c r="I52" s="175">
        <f t="shared" si="60"/>
        <v>0</v>
      </c>
      <c r="J52" s="149"/>
      <c r="K52" s="176" t="s">
        <v>20</v>
      </c>
      <c r="L52" s="88">
        <f t="shared" si="65"/>
        <v>0</v>
      </c>
      <c r="M52" s="88">
        <f t="shared" si="65"/>
        <v>0</v>
      </c>
      <c r="N52" s="88">
        <f t="shared" si="65"/>
        <v>0</v>
      </c>
      <c r="O52" s="88">
        <f t="shared" si="65"/>
        <v>0</v>
      </c>
      <c r="P52" s="88">
        <f t="shared" si="65"/>
        <v>0</v>
      </c>
      <c r="Q52" s="88">
        <f t="shared" si="65"/>
        <v>0</v>
      </c>
      <c r="R52" s="88">
        <f t="shared" si="65"/>
        <v>0</v>
      </c>
      <c r="S52" s="179">
        <f t="shared" si="61"/>
        <v>0</v>
      </c>
      <c r="T52" s="149"/>
      <c r="U52" s="217" t="s">
        <v>20</v>
      </c>
      <c r="V52" s="116">
        <f t="shared" si="66"/>
        <v>0</v>
      </c>
      <c r="W52" s="116">
        <f t="shared" si="66"/>
        <v>0</v>
      </c>
      <c r="X52" s="116">
        <f t="shared" si="66"/>
        <v>0</v>
      </c>
      <c r="Y52" s="116">
        <f t="shared" si="66"/>
        <v>0</v>
      </c>
      <c r="Z52" s="116">
        <f t="shared" si="66"/>
        <v>0</v>
      </c>
      <c r="AA52" s="116">
        <f t="shared" si="66"/>
        <v>0</v>
      </c>
      <c r="AB52" s="116">
        <f t="shared" si="66"/>
        <v>0</v>
      </c>
      <c r="AC52" s="288">
        <f t="shared" si="66"/>
        <v>0</v>
      </c>
      <c r="AD52" s="116">
        <f t="shared" si="66"/>
        <v>0</v>
      </c>
      <c r="AE52" s="116">
        <f t="shared" si="66"/>
        <v>0</v>
      </c>
      <c r="AF52" s="116">
        <f t="shared" si="66"/>
        <v>0</v>
      </c>
      <c r="AG52" s="116">
        <f t="shared" si="66"/>
        <v>0</v>
      </c>
      <c r="AH52" s="116">
        <f t="shared" si="66"/>
        <v>0</v>
      </c>
      <c r="AI52" s="219">
        <f t="shared" si="62"/>
        <v>0</v>
      </c>
      <c r="AJ52" s="141" t="str">
        <f t="shared" si="63"/>
        <v/>
      </c>
    </row>
    <row r="53" spans="1:36" ht="15" thickBot="1">
      <c r="A53" s="187" t="s">
        <v>11</v>
      </c>
      <c r="B53" s="71">
        <f t="shared" si="67"/>
        <v>0</v>
      </c>
      <c r="C53" s="71">
        <f t="shared" si="67"/>
        <v>0</v>
      </c>
      <c r="D53" s="71">
        <f t="shared" si="67"/>
        <v>0</v>
      </c>
      <c r="E53" s="71">
        <f t="shared" si="67"/>
        <v>0</v>
      </c>
      <c r="F53" s="376">
        <v>0</v>
      </c>
      <c r="G53" s="71">
        <f t="shared" si="64"/>
        <v>0</v>
      </c>
      <c r="H53" s="71">
        <f t="shared" si="64"/>
        <v>0</v>
      </c>
      <c r="I53" s="190">
        <f t="shared" si="60"/>
        <v>0</v>
      </c>
      <c r="J53" s="149"/>
      <c r="K53" s="191" t="s">
        <v>11</v>
      </c>
      <c r="L53" s="71">
        <f t="shared" si="65"/>
        <v>0</v>
      </c>
      <c r="M53" s="71">
        <f t="shared" si="65"/>
        <v>0</v>
      </c>
      <c r="N53" s="71">
        <f t="shared" si="65"/>
        <v>0</v>
      </c>
      <c r="O53" s="71">
        <f t="shared" si="65"/>
        <v>0</v>
      </c>
      <c r="P53" s="71">
        <f t="shared" si="65"/>
        <v>0</v>
      </c>
      <c r="Q53" s="71">
        <f t="shared" si="65"/>
        <v>0</v>
      </c>
      <c r="R53" s="71">
        <f t="shared" si="65"/>
        <v>0</v>
      </c>
      <c r="S53" s="193">
        <f t="shared" si="61"/>
        <v>0</v>
      </c>
      <c r="T53" s="149"/>
      <c r="U53" s="220" t="s">
        <v>11</v>
      </c>
      <c r="V53" s="120">
        <f t="shared" si="66"/>
        <v>0</v>
      </c>
      <c r="W53" s="120">
        <f t="shared" si="66"/>
        <v>0</v>
      </c>
      <c r="X53" s="120">
        <f t="shared" si="66"/>
        <v>0</v>
      </c>
      <c r="Y53" s="120">
        <f t="shared" si="66"/>
        <v>0</v>
      </c>
      <c r="Z53" s="120">
        <f t="shared" si="66"/>
        <v>0</v>
      </c>
      <c r="AA53" s="120">
        <f t="shared" si="66"/>
        <v>0</v>
      </c>
      <c r="AB53" s="120">
        <f t="shared" si="66"/>
        <v>0</v>
      </c>
      <c r="AC53" s="289">
        <f t="shared" si="66"/>
        <v>0</v>
      </c>
      <c r="AD53" s="120">
        <f t="shared" si="66"/>
        <v>0</v>
      </c>
      <c r="AE53" s="120">
        <f t="shared" si="66"/>
        <v>0</v>
      </c>
      <c r="AF53" s="120">
        <f t="shared" si="66"/>
        <v>0</v>
      </c>
      <c r="AG53" s="120">
        <f t="shared" si="66"/>
        <v>0</v>
      </c>
      <c r="AH53" s="120">
        <f t="shared" si="66"/>
        <v>0</v>
      </c>
      <c r="AI53" s="223">
        <f t="shared" si="62"/>
        <v>0</v>
      </c>
      <c r="AJ53" s="141" t="str">
        <f t="shared" si="63"/>
        <v/>
      </c>
    </row>
    <row r="54" spans="1:36" ht="15">
      <c r="A54" s="194" t="s">
        <v>26</v>
      </c>
      <c r="B54" s="195">
        <f>SUM(B33:B49)</f>
        <v>2035.0530981642228</v>
      </c>
      <c r="C54" s="195">
        <f t="shared" ref="C54:I54" si="68">SUM(C33:C49)</f>
        <v>5532.0531260911794</v>
      </c>
      <c r="D54" s="195">
        <f t="shared" si="68"/>
        <v>4458.2595705230815</v>
      </c>
      <c r="E54" s="195">
        <f t="shared" si="68"/>
        <v>4646.5754296376872</v>
      </c>
      <c r="F54" s="195">
        <f t="shared" si="68"/>
        <v>0</v>
      </c>
      <c r="G54" s="195">
        <f t="shared" si="68"/>
        <v>361.73197710479144</v>
      </c>
      <c r="H54" s="195">
        <f t="shared" si="68"/>
        <v>13.804117873766273</v>
      </c>
      <c r="I54" s="195">
        <f t="shared" si="68"/>
        <v>17047.477319394729</v>
      </c>
      <c r="J54" s="149"/>
      <c r="K54" s="196" t="s">
        <v>26</v>
      </c>
      <c r="L54" s="195">
        <f>SUM(L33:L49)</f>
        <v>2035.0530981642228</v>
      </c>
      <c r="M54" s="195">
        <f t="shared" ref="M54:S54" si="69">SUM(M33:M49)</f>
        <v>5532.0531260911794</v>
      </c>
      <c r="N54" s="195">
        <f t="shared" si="69"/>
        <v>4458.2595705230815</v>
      </c>
      <c r="O54" s="195">
        <f t="shared" si="69"/>
        <v>4646.5754296376872</v>
      </c>
      <c r="P54" s="195">
        <f t="shared" si="69"/>
        <v>2374.0048712087691</v>
      </c>
      <c r="Q54" s="195">
        <f t="shared" si="69"/>
        <v>361.73197710479144</v>
      </c>
      <c r="R54" s="197">
        <f t="shared" si="69"/>
        <v>13.804117873766273</v>
      </c>
      <c r="S54" s="198">
        <f t="shared" si="69"/>
        <v>19421.482190603499</v>
      </c>
      <c r="T54" s="149" t="str">
        <f>IF(ABS(S54-AI54)&gt;0.01,S54-AI54,"")</f>
        <v/>
      </c>
      <c r="U54" s="224" t="s">
        <v>63</v>
      </c>
      <c r="V54" s="225">
        <f>SUM(V33:V49)</f>
        <v>1556.2414889920474</v>
      </c>
      <c r="W54" s="225">
        <f t="shared" ref="W54:AH54" si="70">SUM(W33:W49)</f>
        <v>252.20869886675715</v>
      </c>
      <c r="X54" s="225">
        <f t="shared" si="70"/>
        <v>361.73197710479144</v>
      </c>
      <c r="Y54" s="225">
        <f t="shared" si="70"/>
        <v>5532.0531260911794</v>
      </c>
      <c r="Z54" s="225">
        <f t="shared" si="70"/>
        <v>3504.6784333045985</v>
      </c>
      <c r="AA54" s="225">
        <f t="shared" si="70"/>
        <v>4522.914998075983</v>
      </c>
      <c r="AB54" s="225">
        <f t="shared" si="70"/>
        <v>2374.0048712087691</v>
      </c>
      <c r="AC54" s="225">
        <f t="shared" si="70"/>
        <v>1317.6485969593723</v>
      </c>
      <c r="AD54" s="226">
        <f t="shared" si="70"/>
        <v>226.60291030541833</v>
      </c>
      <c r="AE54" s="226">
        <f t="shared" si="70"/>
        <v>107.43757942398625</v>
      </c>
      <c r="AF54" s="226">
        <f t="shared" si="70"/>
        <v>13.804117873766273</v>
      </c>
      <c r="AG54" s="226">
        <f t="shared" si="70"/>
        <v>953.58113721848315</v>
      </c>
      <c r="AH54" s="226">
        <f t="shared" si="70"/>
        <v>16.222852137718306</v>
      </c>
      <c r="AI54" s="227">
        <f>SUM(V54:AC54)</f>
        <v>19421.482190603499</v>
      </c>
      <c r="AJ54" s="141" t="str">
        <f t="shared" si="63"/>
        <v/>
      </c>
    </row>
    <row r="55" spans="1:36" ht="15" thickBot="1">
      <c r="A55" s="43" t="s">
        <v>91</v>
      </c>
      <c r="B55" s="78">
        <f>IF($I54=0,"-",B54/$I54)</f>
        <v>0.11937561552576258</v>
      </c>
      <c r="C55" s="78">
        <f t="shared" ref="C55:H55" si="71">IF($I54=0,"-",C54/$I54)</f>
        <v>0.32450860748747984</v>
      </c>
      <c r="D55" s="78">
        <f t="shared" si="71"/>
        <v>0.26152019369170643</v>
      </c>
      <c r="E55" s="78">
        <f t="shared" si="71"/>
        <v>0.27256674653858193</v>
      </c>
      <c r="F55" s="78">
        <f t="shared" si="71"/>
        <v>0</v>
      </c>
      <c r="G55" s="78">
        <f t="shared" si="71"/>
        <v>2.1219091266556661E-2</v>
      </c>
      <c r="H55" s="79">
        <f t="shared" si="71"/>
        <v>8.097454899125443E-4</v>
      </c>
      <c r="I55" s="80">
        <f>SUM(B55:H55)</f>
        <v>1</v>
      </c>
      <c r="K55" s="55" t="s">
        <v>91</v>
      </c>
      <c r="L55" s="96">
        <f>IF($S54=0,"-",L54/$S54)</f>
        <v>0.10478361425724871</v>
      </c>
      <c r="M55" s="96">
        <f t="shared" ref="M55:R55" si="72">IF($S54=0,"-",M54/$S54)</f>
        <v>0.28484196374917753</v>
      </c>
      <c r="N55" s="96">
        <f t="shared" si="72"/>
        <v>0.22955300356427361</v>
      </c>
      <c r="O55" s="96">
        <f t="shared" si="72"/>
        <v>0.23924926965078872</v>
      </c>
      <c r="P55" s="96">
        <f t="shared" si="72"/>
        <v>0.1222360295630454</v>
      </c>
      <c r="Q55" s="96">
        <f t="shared" si="72"/>
        <v>1.862535379919688E-2</v>
      </c>
      <c r="R55" s="97">
        <f t="shared" si="72"/>
        <v>7.1076541626905181E-4</v>
      </c>
      <c r="S55" s="98">
        <f>SUM(L55:R55)</f>
        <v>0.99999999999999978</v>
      </c>
      <c r="U55" s="127" t="s">
        <v>91</v>
      </c>
      <c r="V55" s="128">
        <f>+V54/$AI54</f>
        <v>8.0129903254499701E-2</v>
      </c>
      <c r="W55" s="128">
        <f t="shared" ref="W55:AH55" si="73">+W54/$AI54</f>
        <v>1.2986068539546418E-2</v>
      </c>
      <c r="X55" s="128">
        <f t="shared" si="73"/>
        <v>1.862535379919688E-2</v>
      </c>
      <c r="Y55" s="128">
        <f t="shared" si="73"/>
        <v>0.28484196374917753</v>
      </c>
      <c r="Z55" s="128">
        <f t="shared" si="73"/>
        <v>0.18045370579389824</v>
      </c>
      <c r="AA55" s="128">
        <f t="shared" si="73"/>
        <v>0.23288207118735044</v>
      </c>
      <c r="AB55" s="128">
        <f t="shared" si="73"/>
        <v>0.1222360295630454</v>
      </c>
      <c r="AC55" s="128">
        <f t="shared" si="73"/>
        <v>6.7844904113285281E-2</v>
      </c>
      <c r="AD55" s="128">
        <f t="shared" si="73"/>
        <v>1.1667642463202595E-2</v>
      </c>
      <c r="AE55" s="128">
        <f t="shared" si="73"/>
        <v>5.5318939290826472E-3</v>
      </c>
      <c r="AF55" s="128">
        <f t="shared" si="73"/>
        <v>7.1076541626905181E-4</v>
      </c>
      <c r="AG55" s="128">
        <f t="shared" si="73"/>
        <v>4.9099297770375361E-2</v>
      </c>
      <c r="AH55" s="128">
        <f t="shared" si="73"/>
        <v>8.3530453435563454E-4</v>
      </c>
      <c r="AI55" s="129">
        <f>SUM(V55:AC55)</f>
        <v>0.99999999999999989</v>
      </c>
      <c r="AJ55" s="141" t="str">
        <f t="shared" si="63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6.3755338900835318E-2</v>
      </c>
      <c r="G59" s="381"/>
      <c r="H59" s="383"/>
      <c r="I59" s="154">
        <f>SUM(B59:H59)</f>
        <v>6.3755338900835318E-2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74">F450+F476+F502+F528+F554</f>
        <v>0</v>
      </c>
      <c r="G60" s="384"/>
      <c r="H60" s="386"/>
      <c r="I60" s="162">
        <f t="shared" ref="I60:I79" si="75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76">P450+P476+P502+P528+P554</f>
        <v>0</v>
      </c>
      <c r="Q60" s="384"/>
      <c r="R60" s="391"/>
      <c r="S60" s="166">
        <f t="shared" ref="S60:S79" si="77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74"/>
        <v>0</v>
      </c>
      <c r="G61" s="384"/>
      <c r="H61" s="386"/>
      <c r="I61" s="154">
        <f t="shared" si="75"/>
        <v>0</v>
      </c>
      <c r="J61" s="149"/>
      <c r="K61" s="169" t="s">
        <v>10</v>
      </c>
      <c r="L61" s="384"/>
      <c r="M61" s="385"/>
      <c r="N61" s="385"/>
      <c r="O61" s="386"/>
      <c r="P61" s="63">
        <f t="shared" si="76"/>
        <v>0</v>
      </c>
      <c r="Q61" s="384"/>
      <c r="R61" s="391"/>
      <c r="S61" s="158">
        <f t="shared" si="77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74"/>
        <v>0</v>
      </c>
      <c r="G62" s="384"/>
      <c r="H62" s="386"/>
      <c r="I62" s="162">
        <f t="shared" si="75"/>
        <v>0</v>
      </c>
      <c r="J62" s="149"/>
      <c r="K62" s="163" t="s">
        <v>56</v>
      </c>
      <c r="L62" s="384"/>
      <c r="M62" s="385"/>
      <c r="N62" s="385"/>
      <c r="O62" s="386"/>
      <c r="P62" s="85">
        <f t="shared" si="76"/>
        <v>0</v>
      </c>
      <c r="Q62" s="384"/>
      <c r="R62" s="391"/>
      <c r="S62" s="166">
        <f t="shared" si="77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74"/>
        <v>0</v>
      </c>
      <c r="G63" s="384"/>
      <c r="H63" s="386"/>
      <c r="I63" s="154">
        <f t="shared" si="75"/>
        <v>0</v>
      </c>
      <c r="J63" s="149"/>
      <c r="K63" s="169" t="s">
        <v>16</v>
      </c>
      <c r="L63" s="384"/>
      <c r="M63" s="385"/>
      <c r="N63" s="385"/>
      <c r="O63" s="386"/>
      <c r="P63" s="63">
        <f t="shared" si="76"/>
        <v>0</v>
      </c>
      <c r="Q63" s="384"/>
      <c r="R63" s="391"/>
      <c r="S63" s="158">
        <f t="shared" si="77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74"/>
        <v>0</v>
      </c>
      <c r="G64" s="384"/>
      <c r="H64" s="386"/>
      <c r="I64" s="162">
        <f t="shared" si="75"/>
        <v>0</v>
      </c>
      <c r="J64" s="149"/>
      <c r="K64" s="163" t="s">
        <v>15</v>
      </c>
      <c r="L64" s="384"/>
      <c r="M64" s="385"/>
      <c r="N64" s="385"/>
      <c r="O64" s="386"/>
      <c r="P64" s="85">
        <f t="shared" si="76"/>
        <v>0</v>
      </c>
      <c r="Q64" s="384"/>
      <c r="R64" s="391"/>
      <c r="S64" s="166">
        <f t="shared" si="77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74"/>
        <v>14079.047986159823</v>
      </c>
      <c r="G65" s="384"/>
      <c r="H65" s="386"/>
      <c r="I65" s="154">
        <f t="shared" si="75"/>
        <v>14079.047986159823</v>
      </c>
      <c r="J65" s="149"/>
      <c r="K65" s="169" t="s">
        <v>58</v>
      </c>
      <c r="L65" s="384"/>
      <c r="M65" s="385"/>
      <c r="N65" s="385"/>
      <c r="O65" s="386"/>
      <c r="P65" s="63">
        <f t="shared" si="76"/>
        <v>4139.3394803115561</v>
      </c>
      <c r="Q65" s="384"/>
      <c r="R65" s="391"/>
      <c r="S65" s="158">
        <f t="shared" si="77"/>
        <v>4139.3394803115561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74"/>
        <v>3924.650265120295</v>
      </c>
      <c r="G66" s="384"/>
      <c r="H66" s="386"/>
      <c r="I66" s="162">
        <f t="shared" si="75"/>
        <v>3924.650265120295</v>
      </c>
      <c r="J66" s="149"/>
      <c r="K66" s="163" t="s">
        <v>12</v>
      </c>
      <c r="L66" s="384"/>
      <c r="M66" s="385"/>
      <c r="N66" s="385"/>
      <c r="O66" s="386"/>
      <c r="P66" s="85">
        <f t="shared" si="76"/>
        <v>1025.4322383777937</v>
      </c>
      <c r="Q66" s="384"/>
      <c r="R66" s="391"/>
      <c r="S66" s="166">
        <f t="shared" si="77"/>
        <v>1025.4322383777937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74"/>
        <v>1747.2156214275021</v>
      </c>
      <c r="G67" s="384"/>
      <c r="H67" s="386"/>
      <c r="I67" s="154">
        <f t="shared" si="75"/>
        <v>1747.2156214275021</v>
      </c>
      <c r="J67" s="149"/>
      <c r="K67" s="169" t="s">
        <v>59</v>
      </c>
      <c r="L67" s="384"/>
      <c r="M67" s="385"/>
      <c r="N67" s="385"/>
      <c r="O67" s="386"/>
      <c r="P67" s="63">
        <f t="shared" si="76"/>
        <v>0</v>
      </c>
      <c r="Q67" s="384"/>
      <c r="R67" s="391"/>
      <c r="S67" s="158">
        <f t="shared" si="77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74"/>
        <v>8.3493693195340253</v>
      </c>
      <c r="G68" s="384"/>
      <c r="H68" s="386"/>
      <c r="I68" s="162">
        <f t="shared" si="75"/>
        <v>8.3493693195340253</v>
      </c>
      <c r="J68" s="149"/>
      <c r="K68" s="163" t="s">
        <v>17</v>
      </c>
      <c r="L68" s="384"/>
      <c r="M68" s="385"/>
      <c r="N68" s="385"/>
      <c r="O68" s="386"/>
      <c r="P68" s="85">
        <f t="shared" si="76"/>
        <v>4.2797041936141325</v>
      </c>
      <c r="Q68" s="384"/>
      <c r="R68" s="391"/>
      <c r="S68" s="166">
        <f t="shared" si="77"/>
        <v>4.2797041936141325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74"/>
        <v>34.047936419045769</v>
      </c>
      <c r="G69" s="384"/>
      <c r="H69" s="386"/>
      <c r="I69" s="154">
        <f t="shared" si="75"/>
        <v>34.047936419045769</v>
      </c>
      <c r="J69" s="149"/>
      <c r="K69" s="169" t="s">
        <v>139</v>
      </c>
      <c r="L69" s="384"/>
      <c r="M69" s="385"/>
      <c r="N69" s="385"/>
      <c r="O69" s="386"/>
      <c r="P69" s="63">
        <f t="shared" si="76"/>
        <v>27.911470359110403</v>
      </c>
      <c r="Q69" s="384"/>
      <c r="R69" s="391"/>
      <c r="S69" s="158">
        <f t="shared" si="77"/>
        <v>27.911470359110403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74"/>
        <v>926.68264863615968</v>
      </c>
      <c r="G70" s="384"/>
      <c r="H70" s="386"/>
      <c r="I70" s="162">
        <f t="shared" si="75"/>
        <v>926.68264863615968</v>
      </c>
      <c r="J70" s="149"/>
      <c r="K70" s="163" t="s">
        <v>25</v>
      </c>
      <c r="L70" s="384"/>
      <c r="M70" s="385"/>
      <c r="N70" s="385"/>
      <c r="O70" s="386"/>
      <c r="P70" s="85">
        <f t="shared" si="76"/>
        <v>-3.9776131878239279E-14</v>
      </c>
      <c r="Q70" s="384"/>
      <c r="R70" s="391"/>
      <c r="S70" s="166">
        <f t="shared" si="77"/>
        <v>-3.9776131878239279E-14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74"/>
        <v>0</v>
      </c>
      <c r="G71" s="384"/>
      <c r="H71" s="386"/>
      <c r="I71" s="154">
        <f t="shared" si="75"/>
        <v>0</v>
      </c>
      <c r="J71" s="149"/>
      <c r="K71" s="169" t="s">
        <v>24</v>
      </c>
      <c r="L71" s="384"/>
      <c r="M71" s="385"/>
      <c r="N71" s="385"/>
      <c r="O71" s="386"/>
      <c r="P71" s="63">
        <f t="shared" si="76"/>
        <v>0</v>
      </c>
      <c r="Q71" s="384"/>
      <c r="R71" s="391"/>
      <c r="S71" s="158">
        <f t="shared" si="77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74"/>
        <v>0</v>
      </c>
      <c r="G72" s="384"/>
      <c r="H72" s="386"/>
      <c r="I72" s="162">
        <f t="shared" si="75"/>
        <v>0</v>
      </c>
      <c r="J72" s="149"/>
      <c r="K72" s="163" t="s">
        <v>60</v>
      </c>
      <c r="L72" s="384"/>
      <c r="M72" s="385"/>
      <c r="N72" s="385"/>
      <c r="O72" s="386"/>
      <c r="P72" s="85">
        <f t="shared" si="76"/>
        <v>0</v>
      </c>
      <c r="Q72" s="384"/>
      <c r="R72" s="391"/>
      <c r="S72" s="166">
        <f t="shared" si="77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74"/>
        <v>1316.1707519771701</v>
      </c>
      <c r="G73" s="384"/>
      <c r="H73" s="386"/>
      <c r="I73" s="154">
        <f t="shared" si="75"/>
        <v>1316.1707519771701</v>
      </c>
      <c r="J73" s="149"/>
      <c r="K73" s="169" t="s">
        <v>22</v>
      </c>
      <c r="L73" s="384"/>
      <c r="M73" s="385"/>
      <c r="N73" s="385"/>
      <c r="O73" s="386"/>
      <c r="P73" s="63">
        <f t="shared" si="76"/>
        <v>1177.0678950832669</v>
      </c>
      <c r="Q73" s="384"/>
      <c r="R73" s="391"/>
      <c r="S73" s="158">
        <f t="shared" si="77"/>
        <v>1177.0678950832669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74"/>
        <v>0</v>
      </c>
      <c r="G74" s="384"/>
      <c r="H74" s="386"/>
      <c r="I74" s="162">
        <f t="shared" si="75"/>
        <v>0</v>
      </c>
      <c r="J74" s="149"/>
      <c r="K74" s="163" t="s">
        <v>21</v>
      </c>
      <c r="L74" s="384"/>
      <c r="M74" s="385"/>
      <c r="N74" s="385"/>
      <c r="O74" s="386"/>
      <c r="P74" s="85">
        <f t="shared" si="76"/>
        <v>0</v>
      </c>
      <c r="Q74" s="384"/>
      <c r="R74" s="391"/>
      <c r="S74" s="166">
        <f t="shared" si="77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74"/>
        <v>0</v>
      </c>
      <c r="G75" s="384"/>
      <c r="H75" s="386"/>
      <c r="I75" s="154">
        <f t="shared" si="75"/>
        <v>0</v>
      </c>
      <c r="J75" s="149"/>
      <c r="K75" s="171" t="s">
        <v>64</v>
      </c>
      <c r="L75" s="384"/>
      <c r="M75" s="385"/>
      <c r="N75" s="385"/>
      <c r="O75" s="386"/>
      <c r="P75" s="63">
        <f t="shared" si="76"/>
        <v>0</v>
      </c>
      <c r="Q75" s="384"/>
      <c r="R75" s="391"/>
      <c r="S75" s="158">
        <f t="shared" si="77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74"/>
        <v>0</v>
      </c>
      <c r="G76" s="384"/>
      <c r="H76" s="386"/>
      <c r="I76" s="175">
        <f t="shared" si="75"/>
        <v>0</v>
      </c>
      <c r="J76" s="149"/>
      <c r="K76" s="176" t="s">
        <v>23</v>
      </c>
      <c r="L76" s="384"/>
      <c r="M76" s="385"/>
      <c r="N76" s="385"/>
      <c r="O76" s="386"/>
      <c r="P76" s="88">
        <f t="shared" si="76"/>
        <v>0</v>
      </c>
      <c r="Q76" s="384"/>
      <c r="R76" s="391"/>
      <c r="S76" s="179">
        <f t="shared" si="77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74"/>
        <v>0</v>
      </c>
      <c r="G77" s="384"/>
      <c r="H77" s="386"/>
      <c r="I77" s="183">
        <f t="shared" si="75"/>
        <v>0</v>
      </c>
      <c r="J77" s="149"/>
      <c r="K77" s="184" t="s">
        <v>19</v>
      </c>
      <c r="L77" s="384"/>
      <c r="M77" s="385"/>
      <c r="N77" s="385"/>
      <c r="O77" s="386"/>
      <c r="P77" s="68">
        <f t="shared" si="76"/>
        <v>0</v>
      </c>
      <c r="Q77" s="384"/>
      <c r="R77" s="391"/>
      <c r="S77" s="186">
        <f t="shared" si="77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74"/>
        <v>0</v>
      </c>
      <c r="G78" s="384"/>
      <c r="H78" s="386"/>
      <c r="I78" s="175">
        <f t="shared" si="75"/>
        <v>0</v>
      </c>
      <c r="J78" s="149"/>
      <c r="K78" s="176" t="s">
        <v>20</v>
      </c>
      <c r="L78" s="384"/>
      <c r="M78" s="385"/>
      <c r="N78" s="385"/>
      <c r="O78" s="386"/>
      <c r="P78" s="88">
        <f t="shared" si="76"/>
        <v>0</v>
      </c>
      <c r="Q78" s="384"/>
      <c r="R78" s="391"/>
      <c r="S78" s="179">
        <f t="shared" si="77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74"/>
        <v>0</v>
      </c>
      <c r="G79" s="387"/>
      <c r="H79" s="389"/>
      <c r="I79" s="190">
        <f t="shared" si="75"/>
        <v>0</v>
      </c>
      <c r="J79" s="149"/>
      <c r="K79" s="191" t="s">
        <v>11</v>
      </c>
      <c r="L79" s="387"/>
      <c r="M79" s="388"/>
      <c r="N79" s="388"/>
      <c r="O79" s="389"/>
      <c r="P79" s="71">
        <f t="shared" si="76"/>
        <v>0</v>
      </c>
      <c r="Q79" s="387"/>
      <c r="R79" s="392"/>
      <c r="S79" s="193">
        <f t="shared" si="77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I80" si="78">SUM(C59:C75)</f>
        <v>0</v>
      </c>
      <c r="D80" s="195">
        <f t="shared" si="78"/>
        <v>0</v>
      </c>
      <c r="E80" s="195">
        <f t="shared" si="78"/>
        <v>0</v>
      </c>
      <c r="F80" s="195">
        <f t="shared" si="78"/>
        <v>22036.228334398431</v>
      </c>
      <c r="G80" s="195">
        <f t="shared" si="78"/>
        <v>0</v>
      </c>
      <c r="H80" s="197">
        <f t="shared" si="78"/>
        <v>0</v>
      </c>
      <c r="I80" s="195">
        <f t="shared" si="78"/>
        <v>22036.228334398431</v>
      </c>
      <c r="J80" s="149"/>
      <c r="K80" s="196" t="s">
        <v>26</v>
      </c>
      <c r="L80" s="195">
        <f>SUM(L59:L75)</f>
        <v>0</v>
      </c>
      <c r="M80" s="195">
        <f t="shared" ref="M80:S80" si="79">SUM(M59:M75)</f>
        <v>0</v>
      </c>
      <c r="N80" s="195">
        <f t="shared" si="79"/>
        <v>0</v>
      </c>
      <c r="O80" s="195">
        <f t="shared" si="79"/>
        <v>0</v>
      </c>
      <c r="P80" s="195">
        <f t="shared" si="79"/>
        <v>6374.0307883253408</v>
      </c>
      <c r="Q80" s="195">
        <f t="shared" si="79"/>
        <v>0</v>
      </c>
      <c r="R80" s="197">
        <f t="shared" si="79"/>
        <v>0</v>
      </c>
      <c r="S80" s="198">
        <f t="shared" si="79"/>
        <v>6374.0307883253408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80">IF($I80=0,"-",C80/$I80)</f>
        <v>0</v>
      </c>
      <c r="D81" s="78">
        <f t="shared" si="80"/>
        <v>0</v>
      </c>
      <c r="E81" s="78">
        <f t="shared" si="80"/>
        <v>0</v>
      </c>
      <c r="F81" s="78">
        <f t="shared" si="80"/>
        <v>1</v>
      </c>
      <c r="G81" s="78">
        <f t="shared" si="80"/>
        <v>0</v>
      </c>
      <c r="H81" s="78">
        <f t="shared" si="80"/>
        <v>0</v>
      </c>
      <c r="I81" s="80">
        <f>SUM(B81:H81)</f>
        <v>1</v>
      </c>
      <c r="K81" s="55" t="s">
        <v>91</v>
      </c>
      <c r="L81" s="96">
        <f t="shared" ref="L81:R81" si="81">IF($S80=0,"-",L80/$S80)</f>
        <v>0</v>
      </c>
      <c r="M81" s="96">
        <f t="shared" si="81"/>
        <v>0</v>
      </c>
      <c r="N81" s="96">
        <f t="shared" si="81"/>
        <v>0</v>
      </c>
      <c r="O81" s="96">
        <f t="shared" si="81"/>
        <v>0</v>
      </c>
      <c r="P81" s="96">
        <f t="shared" si="81"/>
        <v>1</v>
      </c>
      <c r="Q81" s="96">
        <f t="shared" si="81"/>
        <v>0</v>
      </c>
      <c r="R81" s="97">
        <f t="shared" si="81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5" si="82">B579+B605+B631</f>
        <v>3.9341602931789867</v>
      </c>
      <c r="C85" s="57">
        <f t="shared" si="82"/>
        <v>0</v>
      </c>
      <c r="D85" s="57">
        <f t="shared" si="82"/>
        <v>9.7864829954202759E-2</v>
      </c>
      <c r="E85" s="57">
        <f t="shared" si="82"/>
        <v>0</v>
      </c>
      <c r="F85" s="57">
        <f t="shared" si="82"/>
        <v>0</v>
      </c>
      <c r="G85" s="57">
        <f t="shared" si="82"/>
        <v>0</v>
      </c>
      <c r="H85" s="57">
        <f t="shared" si="82"/>
        <v>0</v>
      </c>
      <c r="I85" s="154">
        <f>SUM(B85:H85)</f>
        <v>4.0320251231331898</v>
      </c>
      <c r="J85" s="149"/>
      <c r="K85" s="203" t="s">
        <v>7</v>
      </c>
      <c r="L85" s="57">
        <f t="shared" ref="L85:R105" si="83">L579+L605+L631</f>
        <v>3.9341602931789867</v>
      </c>
      <c r="M85" s="57">
        <f t="shared" si="83"/>
        <v>0</v>
      </c>
      <c r="N85" s="57">
        <f t="shared" si="83"/>
        <v>9.7864829954202759E-2</v>
      </c>
      <c r="O85" s="57">
        <f t="shared" si="83"/>
        <v>0</v>
      </c>
      <c r="P85" s="57">
        <f t="shared" si="83"/>
        <v>6.3755338900835318E-2</v>
      </c>
      <c r="Q85" s="57">
        <f t="shared" si="83"/>
        <v>0</v>
      </c>
      <c r="R85" s="57">
        <f t="shared" si="83"/>
        <v>0</v>
      </c>
      <c r="S85" s="205">
        <f>SUM(L85:R85)</f>
        <v>4.0957804620340248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82"/>
        <v>24.219323054014392</v>
      </c>
      <c r="C86" s="60">
        <f t="shared" si="82"/>
        <v>0</v>
      </c>
      <c r="D86" s="60">
        <f t="shared" si="82"/>
        <v>6.9206796819006586E-2</v>
      </c>
      <c r="E86" s="60">
        <f t="shared" si="82"/>
        <v>0</v>
      </c>
      <c r="F86" s="60">
        <f t="shared" si="82"/>
        <v>0</v>
      </c>
      <c r="G86" s="60">
        <f t="shared" si="82"/>
        <v>0</v>
      </c>
      <c r="H86" s="60">
        <f t="shared" si="82"/>
        <v>0</v>
      </c>
      <c r="I86" s="162">
        <f t="shared" ref="I86:I105" si="84">SUM(B86:H86)</f>
        <v>24.288529850833399</v>
      </c>
      <c r="J86" s="149"/>
      <c r="K86" s="163" t="s">
        <v>8</v>
      </c>
      <c r="L86" s="85">
        <f t="shared" si="83"/>
        <v>24.219323054014392</v>
      </c>
      <c r="M86" s="85">
        <f t="shared" si="83"/>
        <v>0</v>
      </c>
      <c r="N86" s="85">
        <f t="shared" si="83"/>
        <v>6.9206796819006586E-2</v>
      </c>
      <c r="O86" s="85">
        <f t="shared" si="83"/>
        <v>0</v>
      </c>
      <c r="P86" s="85">
        <f t="shared" si="83"/>
        <v>0</v>
      </c>
      <c r="Q86" s="85">
        <f t="shared" si="83"/>
        <v>0</v>
      </c>
      <c r="R86" s="85">
        <f t="shared" si="83"/>
        <v>0</v>
      </c>
      <c r="S86" s="166">
        <f t="shared" ref="S86:S105" si="85">SUM(L86:R86)</f>
        <v>24.288529850833399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82"/>
        <v>34.988191547955594</v>
      </c>
      <c r="C87" s="63">
        <f t="shared" si="82"/>
        <v>0</v>
      </c>
      <c r="D87" s="63">
        <f t="shared" si="82"/>
        <v>2.5228566991974265E-3</v>
      </c>
      <c r="E87" s="63">
        <f t="shared" si="82"/>
        <v>0</v>
      </c>
      <c r="F87" s="63">
        <f t="shared" si="82"/>
        <v>0</v>
      </c>
      <c r="G87" s="63">
        <f t="shared" si="82"/>
        <v>0</v>
      </c>
      <c r="H87" s="63">
        <f t="shared" si="82"/>
        <v>0</v>
      </c>
      <c r="I87" s="154">
        <f t="shared" si="84"/>
        <v>34.990714404654788</v>
      </c>
      <c r="J87" s="149"/>
      <c r="K87" s="169" t="s">
        <v>10</v>
      </c>
      <c r="L87" s="63">
        <f t="shared" si="83"/>
        <v>34.988191547955594</v>
      </c>
      <c r="M87" s="63">
        <f t="shared" si="83"/>
        <v>0</v>
      </c>
      <c r="N87" s="63">
        <f t="shared" si="83"/>
        <v>2.5228566991974265E-3</v>
      </c>
      <c r="O87" s="63">
        <f t="shared" si="83"/>
        <v>0</v>
      </c>
      <c r="P87" s="63">
        <f t="shared" si="83"/>
        <v>0</v>
      </c>
      <c r="Q87" s="63">
        <f t="shared" si="83"/>
        <v>0</v>
      </c>
      <c r="R87" s="63">
        <f t="shared" si="83"/>
        <v>0</v>
      </c>
      <c r="S87" s="158">
        <f t="shared" si="85"/>
        <v>34.990714404654788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82"/>
        <v>0</v>
      </c>
      <c r="C88" s="60">
        <f t="shared" si="82"/>
        <v>0</v>
      </c>
      <c r="D88" s="60">
        <f t="shared" si="82"/>
        <v>0</v>
      </c>
      <c r="E88" s="60">
        <f t="shared" si="82"/>
        <v>0</v>
      </c>
      <c r="F88" s="60">
        <f t="shared" si="82"/>
        <v>0</v>
      </c>
      <c r="G88" s="60">
        <f t="shared" si="82"/>
        <v>0</v>
      </c>
      <c r="H88" s="60">
        <f t="shared" si="82"/>
        <v>0</v>
      </c>
      <c r="I88" s="162">
        <f t="shared" si="84"/>
        <v>0</v>
      </c>
      <c r="J88" s="149"/>
      <c r="K88" s="163" t="s">
        <v>56</v>
      </c>
      <c r="L88" s="85">
        <f t="shared" si="83"/>
        <v>0</v>
      </c>
      <c r="M88" s="85">
        <f t="shared" si="83"/>
        <v>0</v>
      </c>
      <c r="N88" s="85">
        <f t="shared" si="83"/>
        <v>0</v>
      </c>
      <c r="O88" s="85">
        <f t="shared" si="83"/>
        <v>0</v>
      </c>
      <c r="P88" s="85">
        <f t="shared" si="83"/>
        <v>0</v>
      </c>
      <c r="Q88" s="85">
        <f t="shared" si="83"/>
        <v>0</v>
      </c>
      <c r="R88" s="85">
        <f t="shared" si="83"/>
        <v>0</v>
      </c>
      <c r="S88" s="166">
        <f t="shared" si="85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82"/>
        <v>77.324629403502115</v>
      </c>
      <c r="C89" s="63">
        <f t="shared" si="82"/>
        <v>4.4973939498866606</v>
      </c>
      <c r="D89" s="63">
        <f t="shared" si="82"/>
        <v>5.2133064357268122</v>
      </c>
      <c r="E89" s="63">
        <f t="shared" si="82"/>
        <v>2.1194738808244749</v>
      </c>
      <c r="F89" s="63">
        <f t="shared" si="82"/>
        <v>0</v>
      </c>
      <c r="G89" s="63">
        <f t="shared" si="82"/>
        <v>0</v>
      </c>
      <c r="H89" s="63">
        <f t="shared" si="82"/>
        <v>0</v>
      </c>
      <c r="I89" s="154">
        <f t="shared" si="84"/>
        <v>89.154803669940051</v>
      </c>
      <c r="J89" s="149"/>
      <c r="K89" s="169" t="s">
        <v>16</v>
      </c>
      <c r="L89" s="63">
        <f t="shared" si="83"/>
        <v>77.324629403502115</v>
      </c>
      <c r="M89" s="63">
        <f t="shared" si="83"/>
        <v>4.4973939498866606</v>
      </c>
      <c r="N89" s="63">
        <f t="shared" si="83"/>
        <v>5.2133064357268122</v>
      </c>
      <c r="O89" s="63">
        <f t="shared" si="83"/>
        <v>2.1194738808244749</v>
      </c>
      <c r="P89" s="63">
        <f t="shared" si="83"/>
        <v>0</v>
      </c>
      <c r="Q89" s="63">
        <f t="shared" si="83"/>
        <v>0</v>
      </c>
      <c r="R89" s="63">
        <f t="shared" si="83"/>
        <v>0</v>
      </c>
      <c r="S89" s="158">
        <f t="shared" si="85"/>
        <v>89.154803669940051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82"/>
        <v>3895.3627942975568</v>
      </c>
      <c r="C90" s="60">
        <f t="shared" si="82"/>
        <v>7.4908859635949101</v>
      </c>
      <c r="D90" s="60">
        <f t="shared" si="82"/>
        <v>446.3056070992543</v>
      </c>
      <c r="E90" s="60">
        <f t="shared" si="82"/>
        <v>0</v>
      </c>
      <c r="F90" s="60">
        <f t="shared" si="82"/>
        <v>0</v>
      </c>
      <c r="G90" s="60">
        <f t="shared" si="82"/>
        <v>0</v>
      </c>
      <c r="H90" s="60">
        <f t="shared" si="82"/>
        <v>0</v>
      </c>
      <c r="I90" s="162">
        <f t="shared" si="84"/>
        <v>4349.1592873604059</v>
      </c>
      <c r="J90" s="149"/>
      <c r="K90" s="163" t="s">
        <v>15</v>
      </c>
      <c r="L90" s="85">
        <f t="shared" si="83"/>
        <v>3895.3627942975568</v>
      </c>
      <c r="M90" s="85">
        <f t="shared" si="83"/>
        <v>7.4908859635949101</v>
      </c>
      <c r="N90" s="85">
        <f t="shared" si="83"/>
        <v>446.3056070992543</v>
      </c>
      <c r="O90" s="85">
        <f t="shared" si="83"/>
        <v>0</v>
      </c>
      <c r="P90" s="85">
        <f t="shared" si="83"/>
        <v>0</v>
      </c>
      <c r="Q90" s="85">
        <f t="shared" si="83"/>
        <v>0</v>
      </c>
      <c r="R90" s="85">
        <f t="shared" si="83"/>
        <v>0</v>
      </c>
      <c r="S90" s="166">
        <f t="shared" si="85"/>
        <v>4349.1592873604059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82"/>
        <v>0</v>
      </c>
      <c r="C91" s="63">
        <f t="shared" si="82"/>
        <v>0.23431287034375173</v>
      </c>
      <c r="D91" s="63">
        <f t="shared" si="82"/>
        <v>0.19392367810277311</v>
      </c>
      <c r="E91" s="63">
        <f t="shared" si="82"/>
        <v>101.83495001826469</v>
      </c>
      <c r="F91" s="63">
        <f t="shared" si="82"/>
        <v>449.13282048104134</v>
      </c>
      <c r="G91" s="63">
        <f t="shared" si="82"/>
        <v>0</v>
      </c>
      <c r="H91" s="63">
        <f t="shared" si="82"/>
        <v>0</v>
      </c>
      <c r="I91" s="154">
        <f t="shared" si="84"/>
        <v>551.39600704775251</v>
      </c>
      <c r="J91" s="149"/>
      <c r="K91" s="169" t="s">
        <v>58</v>
      </c>
      <c r="L91" s="63">
        <f t="shared" si="83"/>
        <v>0</v>
      </c>
      <c r="M91" s="63">
        <f t="shared" si="83"/>
        <v>0.23431287034375173</v>
      </c>
      <c r="N91" s="63">
        <f t="shared" si="83"/>
        <v>0.19392367810277311</v>
      </c>
      <c r="O91" s="63">
        <f t="shared" si="83"/>
        <v>101.83495001826469</v>
      </c>
      <c r="P91" s="63">
        <f t="shared" si="83"/>
        <v>8133.2009270186845</v>
      </c>
      <c r="Q91" s="63">
        <f t="shared" si="83"/>
        <v>0</v>
      </c>
      <c r="R91" s="63">
        <f t="shared" si="83"/>
        <v>0</v>
      </c>
      <c r="S91" s="158">
        <f t="shared" si="85"/>
        <v>8235.4641135853963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82"/>
        <v>0</v>
      </c>
      <c r="C92" s="60">
        <f t="shared" si="82"/>
        <v>0</v>
      </c>
      <c r="D92" s="60">
        <f t="shared" si="82"/>
        <v>0.11689911568247643</v>
      </c>
      <c r="E92" s="60">
        <f t="shared" si="82"/>
        <v>17.179188739749844</v>
      </c>
      <c r="F92" s="60">
        <f t="shared" si="82"/>
        <v>0</v>
      </c>
      <c r="G92" s="60">
        <f t="shared" si="82"/>
        <v>0</v>
      </c>
      <c r="H92" s="60">
        <f t="shared" si="82"/>
        <v>0</v>
      </c>
      <c r="I92" s="162">
        <f t="shared" si="84"/>
        <v>17.296087855432319</v>
      </c>
      <c r="J92" s="149"/>
      <c r="K92" s="163" t="s">
        <v>12</v>
      </c>
      <c r="L92" s="85">
        <f t="shared" si="83"/>
        <v>0</v>
      </c>
      <c r="M92" s="85">
        <f t="shared" si="83"/>
        <v>0</v>
      </c>
      <c r="N92" s="85">
        <f t="shared" si="83"/>
        <v>0.11689911568247643</v>
      </c>
      <c r="O92" s="85">
        <f t="shared" si="83"/>
        <v>17.179188739749844</v>
      </c>
      <c r="P92" s="85">
        <f t="shared" si="83"/>
        <v>2800.7984654680472</v>
      </c>
      <c r="Q92" s="85">
        <f t="shared" si="83"/>
        <v>0</v>
      </c>
      <c r="R92" s="85">
        <f t="shared" si="83"/>
        <v>0</v>
      </c>
      <c r="S92" s="166">
        <f t="shared" si="85"/>
        <v>2818.0945533234794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82"/>
        <v>0</v>
      </c>
      <c r="C93" s="63">
        <f t="shared" si="82"/>
        <v>0</v>
      </c>
      <c r="D93" s="63">
        <f t="shared" si="82"/>
        <v>0</v>
      </c>
      <c r="E93" s="63">
        <f t="shared" si="82"/>
        <v>0</v>
      </c>
      <c r="F93" s="63">
        <f t="shared" si="82"/>
        <v>0</v>
      </c>
      <c r="G93" s="63">
        <f t="shared" si="82"/>
        <v>0</v>
      </c>
      <c r="H93" s="63">
        <f t="shared" si="82"/>
        <v>0</v>
      </c>
      <c r="I93" s="154">
        <f t="shared" si="84"/>
        <v>0</v>
      </c>
      <c r="J93" s="149"/>
      <c r="K93" s="169" t="s">
        <v>59</v>
      </c>
      <c r="L93" s="63">
        <f t="shared" si="83"/>
        <v>0</v>
      </c>
      <c r="M93" s="63">
        <f t="shared" si="83"/>
        <v>0</v>
      </c>
      <c r="N93" s="63">
        <f t="shared" si="83"/>
        <v>0</v>
      </c>
      <c r="O93" s="63">
        <f t="shared" si="83"/>
        <v>0</v>
      </c>
      <c r="P93" s="63">
        <f t="shared" si="83"/>
        <v>1747.2156214275021</v>
      </c>
      <c r="Q93" s="63">
        <f t="shared" si="83"/>
        <v>0</v>
      </c>
      <c r="R93" s="63">
        <f t="shared" si="83"/>
        <v>0</v>
      </c>
      <c r="S93" s="158">
        <f t="shared" si="85"/>
        <v>1747.2156214275021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82"/>
        <v>84.88390027122108</v>
      </c>
      <c r="C94" s="60">
        <f t="shared" si="82"/>
        <v>5.1462127998773255E-2</v>
      </c>
      <c r="D94" s="60">
        <f t="shared" si="82"/>
        <v>10.374112738251881</v>
      </c>
      <c r="E94" s="60">
        <f t="shared" si="82"/>
        <v>0.38844333688402533</v>
      </c>
      <c r="F94" s="60">
        <f t="shared" si="82"/>
        <v>0</v>
      </c>
      <c r="G94" s="60">
        <f t="shared" si="82"/>
        <v>0</v>
      </c>
      <c r="H94" s="60">
        <f t="shared" si="82"/>
        <v>0</v>
      </c>
      <c r="I94" s="162">
        <f t="shared" si="84"/>
        <v>95.69791847435576</v>
      </c>
      <c r="J94" s="149"/>
      <c r="K94" s="163" t="s">
        <v>17</v>
      </c>
      <c r="L94" s="85">
        <f t="shared" si="83"/>
        <v>84.88390027122108</v>
      </c>
      <c r="M94" s="85">
        <f t="shared" si="83"/>
        <v>5.1462127998773255E-2</v>
      </c>
      <c r="N94" s="85">
        <f t="shared" si="83"/>
        <v>10.374112738251881</v>
      </c>
      <c r="O94" s="85">
        <f t="shared" si="83"/>
        <v>0.38844333688402533</v>
      </c>
      <c r="P94" s="85">
        <f t="shared" si="83"/>
        <v>0</v>
      </c>
      <c r="Q94" s="85">
        <f t="shared" si="83"/>
        <v>0</v>
      </c>
      <c r="R94" s="85">
        <f t="shared" si="83"/>
        <v>0</v>
      </c>
      <c r="S94" s="166">
        <f t="shared" si="85"/>
        <v>95.69791847435576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82"/>
        <v>3103.3135202239564</v>
      </c>
      <c r="C95" s="63">
        <f t="shared" si="82"/>
        <v>157.47471038666819</v>
      </c>
      <c r="D95" s="63">
        <f t="shared" si="82"/>
        <v>283.87984812788801</v>
      </c>
      <c r="E95" s="63">
        <f t="shared" si="82"/>
        <v>24.183604442202043</v>
      </c>
      <c r="F95" s="63">
        <f t="shared" si="82"/>
        <v>0</v>
      </c>
      <c r="G95" s="63">
        <f t="shared" si="82"/>
        <v>0</v>
      </c>
      <c r="H95" s="63">
        <f t="shared" si="82"/>
        <v>0</v>
      </c>
      <c r="I95" s="154">
        <f t="shared" si="84"/>
        <v>3568.8516831807146</v>
      </c>
      <c r="J95" s="149"/>
      <c r="K95" s="169" t="s">
        <v>139</v>
      </c>
      <c r="L95" s="63">
        <f t="shared" si="83"/>
        <v>3103.3135202239564</v>
      </c>
      <c r="M95" s="63">
        <f t="shared" si="83"/>
        <v>157.47471038666819</v>
      </c>
      <c r="N95" s="63">
        <f t="shared" si="83"/>
        <v>283.87984812788801</v>
      </c>
      <c r="O95" s="63">
        <f t="shared" si="83"/>
        <v>24.183604442202043</v>
      </c>
      <c r="P95" s="63">
        <f t="shared" si="83"/>
        <v>0</v>
      </c>
      <c r="Q95" s="63">
        <f t="shared" si="83"/>
        <v>0</v>
      </c>
      <c r="R95" s="63">
        <f t="shared" si="83"/>
        <v>0</v>
      </c>
      <c r="S95" s="158">
        <f t="shared" si="85"/>
        <v>3568.8516831807146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82"/>
        <v>1456.4532179428184</v>
      </c>
      <c r="C96" s="60">
        <f t="shared" si="82"/>
        <v>0.1023763724244976</v>
      </c>
      <c r="D96" s="60">
        <f t="shared" si="82"/>
        <v>2168.8240154519403</v>
      </c>
      <c r="E96" s="60">
        <f t="shared" si="82"/>
        <v>1817.2717085922654</v>
      </c>
      <c r="F96" s="60">
        <f t="shared" si="82"/>
        <v>0</v>
      </c>
      <c r="G96" s="60">
        <f t="shared" si="82"/>
        <v>1515.5188425985634</v>
      </c>
      <c r="H96" s="60">
        <f t="shared" si="82"/>
        <v>0.80219221000577401</v>
      </c>
      <c r="I96" s="162">
        <f t="shared" si="84"/>
        <v>6958.9723531680183</v>
      </c>
      <c r="J96" s="149"/>
      <c r="K96" s="163" t="s">
        <v>25</v>
      </c>
      <c r="L96" s="85">
        <f t="shared" si="83"/>
        <v>1456.4532179428184</v>
      </c>
      <c r="M96" s="85">
        <f t="shared" si="83"/>
        <v>0.1023763724244976</v>
      </c>
      <c r="N96" s="85">
        <f t="shared" si="83"/>
        <v>2168.8240154519403</v>
      </c>
      <c r="O96" s="85">
        <f t="shared" si="83"/>
        <v>1817.2717085922654</v>
      </c>
      <c r="P96" s="85">
        <f t="shared" si="83"/>
        <v>920.52332151716155</v>
      </c>
      <c r="Q96" s="85">
        <f t="shared" si="83"/>
        <v>1515.5188425985634</v>
      </c>
      <c r="R96" s="85">
        <f t="shared" si="83"/>
        <v>0.80219221000577401</v>
      </c>
      <c r="S96" s="166">
        <f t="shared" si="85"/>
        <v>7879.4956746851794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82"/>
        <v>3538.0865375256035</v>
      </c>
      <c r="C97" s="63">
        <f t="shared" si="82"/>
        <v>9.2490554629398858</v>
      </c>
      <c r="D97" s="63">
        <f t="shared" si="82"/>
        <v>342.35389375098305</v>
      </c>
      <c r="E97" s="63">
        <f t="shared" si="82"/>
        <v>0</v>
      </c>
      <c r="F97" s="63">
        <f t="shared" si="82"/>
        <v>0</v>
      </c>
      <c r="G97" s="63">
        <f t="shared" si="82"/>
        <v>0</v>
      </c>
      <c r="H97" s="63">
        <f t="shared" si="82"/>
        <v>0</v>
      </c>
      <c r="I97" s="154">
        <f t="shared" si="84"/>
        <v>3889.6894867395263</v>
      </c>
      <c r="J97" s="149"/>
      <c r="K97" s="169" t="s">
        <v>24</v>
      </c>
      <c r="L97" s="63">
        <f t="shared" si="83"/>
        <v>3538.0865375256035</v>
      </c>
      <c r="M97" s="63">
        <f t="shared" si="83"/>
        <v>9.2490554629398858</v>
      </c>
      <c r="N97" s="63">
        <f t="shared" si="83"/>
        <v>342.35389375098305</v>
      </c>
      <c r="O97" s="63">
        <f t="shared" si="83"/>
        <v>0</v>
      </c>
      <c r="P97" s="63">
        <f t="shared" si="83"/>
        <v>0</v>
      </c>
      <c r="Q97" s="63">
        <f t="shared" si="83"/>
        <v>0</v>
      </c>
      <c r="R97" s="63">
        <f t="shared" si="83"/>
        <v>0</v>
      </c>
      <c r="S97" s="158">
        <f t="shared" si="85"/>
        <v>3889.6894867395263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82"/>
        <v>3290.1408671415538</v>
      </c>
      <c r="C98" s="60">
        <f t="shared" si="82"/>
        <v>6.1494428827112237</v>
      </c>
      <c r="D98" s="60">
        <f t="shared" si="82"/>
        <v>408.94092222102415</v>
      </c>
      <c r="E98" s="60">
        <f t="shared" si="82"/>
        <v>0</v>
      </c>
      <c r="F98" s="60">
        <f t="shared" si="82"/>
        <v>0</v>
      </c>
      <c r="G98" s="60">
        <f t="shared" si="82"/>
        <v>0</v>
      </c>
      <c r="H98" s="60">
        <f t="shared" si="82"/>
        <v>0</v>
      </c>
      <c r="I98" s="162">
        <f t="shared" si="84"/>
        <v>3705.2312322452894</v>
      </c>
      <c r="J98" s="149"/>
      <c r="K98" s="163" t="s">
        <v>60</v>
      </c>
      <c r="L98" s="85">
        <f t="shared" si="83"/>
        <v>3290.1408671415538</v>
      </c>
      <c r="M98" s="85">
        <f t="shared" si="83"/>
        <v>6.1494428827112237</v>
      </c>
      <c r="N98" s="85">
        <f t="shared" si="83"/>
        <v>408.94092222102415</v>
      </c>
      <c r="O98" s="85">
        <f t="shared" si="83"/>
        <v>0</v>
      </c>
      <c r="P98" s="85">
        <f t="shared" si="83"/>
        <v>0</v>
      </c>
      <c r="Q98" s="85">
        <f t="shared" si="83"/>
        <v>0</v>
      </c>
      <c r="R98" s="85">
        <f t="shared" si="83"/>
        <v>0</v>
      </c>
      <c r="S98" s="166">
        <f t="shared" si="85"/>
        <v>3705.2312322452894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82"/>
        <v>1164.0710208594776</v>
      </c>
      <c r="C99" s="63">
        <f t="shared" si="82"/>
        <v>0</v>
      </c>
      <c r="D99" s="63">
        <f t="shared" si="82"/>
        <v>211.94439302153779</v>
      </c>
      <c r="E99" s="63">
        <f t="shared" si="82"/>
        <v>0.93971995508524853</v>
      </c>
      <c r="F99" s="63">
        <f t="shared" si="82"/>
        <v>38.546911208832142</v>
      </c>
      <c r="G99" s="63">
        <f t="shared" si="82"/>
        <v>0</v>
      </c>
      <c r="H99" s="63">
        <f t="shared" si="82"/>
        <v>0</v>
      </c>
      <c r="I99" s="154">
        <f t="shared" si="84"/>
        <v>1415.5020450449326</v>
      </c>
      <c r="J99" s="149"/>
      <c r="K99" s="169" t="s">
        <v>22</v>
      </c>
      <c r="L99" s="63">
        <f t="shared" si="83"/>
        <v>1164.0710208594776</v>
      </c>
      <c r="M99" s="63">
        <f t="shared" si="83"/>
        <v>0</v>
      </c>
      <c r="N99" s="63">
        <f t="shared" si="83"/>
        <v>211.94439302153779</v>
      </c>
      <c r="O99" s="63">
        <f t="shared" si="83"/>
        <v>0.93971995508524853</v>
      </c>
      <c r="P99" s="63">
        <f t="shared" si="83"/>
        <v>174.07031578389928</v>
      </c>
      <c r="Q99" s="63">
        <f t="shared" si="83"/>
        <v>0</v>
      </c>
      <c r="R99" s="63">
        <f t="shared" si="83"/>
        <v>0</v>
      </c>
      <c r="S99" s="158">
        <f t="shared" si="85"/>
        <v>1551.0254496199998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82"/>
        <v>0</v>
      </c>
      <c r="C100" s="60">
        <f t="shared" si="82"/>
        <v>0</v>
      </c>
      <c r="D100" s="60">
        <f t="shared" si="82"/>
        <v>0</v>
      </c>
      <c r="E100" s="60">
        <f t="shared" si="82"/>
        <v>0</v>
      </c>
      <c r="F100" s="60">
        <f t="shared" si="82"/>
        <v>0</v>
      </c>
      <c r="G100" s="60">
        <f t="shared" si="82"/>
        <v>0</v>
      </c>
      <c r="H100" s="60">
        <f t="shared" si="82"/>
        <v>0</v>
      </c>
      <c r="I100" s="162">
        <f t="shared" si="84"/>
        <v>0</v>
      </c>
      <c r="J100" s="149"/>
      <c r="K100" s="163" t="s">
        <v>21</v>
      </c>
      <c r="L100" s="85">
        <f t="shared" si="83"/>
        <v>0</v>
      </c>
      <c r="M100" s="85">
        <f t="shared" si="83"/>
        <v>0</v>
      </c>
      <c r="N100" s="85">
        <f t="shared" si="83"/>
        <v>0</v>
      </c>
      <c r="O100" s="85">
        <f t="shared" si="83"/>
        <v>0</v>
      </c>
      <c r="P100" s="85">
        <f t="shared" si="83"/>
        <v>0</v>
      </c>
      <c r="Q100" s="85">
        <f t="shared" si="83"/>
        <v>0</v>
      </c>
      <c r="R100" s="85">
        <f t="shared" si="83"/>
        <v>0</v>
      </c>
      <c r="S100" s="166">
        <f t="shared" si="85"/>
        <v>0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si="82"/>
        <v>629.51120040268574</v>
      </c>
      <c r="C101" s="63">
        <f t="shared" si="82"/>
        <v>0</v>
      </c>
      <c r="D101" s="63">
        <f t="shared" si="82"/>
        <v>268.22360411069269</v>
      </c>
      <c r="E101" s="63">
        <f t="shared" si="82"/>
        <v>0</v>
      </c>
      <c r="F101" s="63">
        <f t="shared" si="82"/>
        <v>0</v>
      </c>
      <c r="G101" s="63">
        <f t="shared" si="82"/>
        <v>0</v>
      </c>
      <c r="H101" s="63">
        <f t="shared" si="82"/>
        <v>0</v>
      </c>
      <c r="I101" s="154">
        <f t="shared" si="84"/>
        <v>897.73480451337844</v>
      </c>
      <c r="J101" s="149"/>
      <c r="K101" s="171" t="s">
        <v>64</v>
      </c>
      <c r="L101" s="63">
        <f t="shared" si="83"/>
        <v>629.51120040268574</v>
      </c>
      <c r="M101" s="63">
        <f t="shared" si="83"/>
        <v>0</v>
      </c>
      <c r="N101" s="63">
        <f t="shared" si="83"/>
        <v>268.22360411069269</v>
      </c>
      <c r="O101" s="63">
        <f t="shared" si="83"/>
        <v>0</v>
      </c>
      <c r="P101" s="63">
        <f t="shared" si="83"/>
        <v>0</v>
      </c>
      <c r="Q101" s="63">
        <f t="shared" si="83"/>
        <v>0</v>
      </c>
      <c r="R101" s="63">
        <f t="shared" si="83"/>
        <v>0</v>
      </c>
      <c r="S101" s="158">
        <f t="shared" si="85"/>
        <v>897.73480451337844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82"/>
        <v>629.51120040268574</v>
      </c>
      <c r="C102" s="65">
        <f t="shared" si="82"/>
        <v>0</v>
      </c>
      <c r="D102" s="65">
        <f t="shared" si="82"/>
        <v>268.22360411069269</v>
      </c>
      <c r="E102" s="65">
        <f t="shared" si="82"/>
        <v>0</v>
      </c>
      <c r="F102" s="65">
        <f t="shared" si="82"/>
        <v>0</v>
      </c>
      <c r="G102" s="65">
        <f t="shared" si="82"/>
        <v>0</v>
      </c>
      <c r="H102" s="65">
        <f t="shared" si="82"/>
        <v>0</v>
      </c>
      <c r="I102" s="175">
        <f t="shared" si="84"/>
        <v>897.73480451337844</v>
      </c>
      <c r="J102" s="149"/>
      <c r="K102" s="176" t="s">
        <v>23</v>
      </c>
      <c r="L102" s="88">
        <f t="shared" si="83"/>
        <v>629.51120040268574</v>
      </c>
      <c r="M102" s="88">
        <f t="shared" si="83"/>
        <v>0</v>
      </c>
      <c r="N102" s="88">
        <f t="shared" si="83"/>
        <v>268.22360411069269</v>
      </c>
      <c r="O102" s="88">
        <f t="shared" si="83"/>
        <v>0</v>
      </c>
      <c r="P102" s="88">
        <f t="shared" si="83"/>
        <v>0</v>
      </c>
      <c r="Q102" s="88">
        <f t="shared" si="83"/>
        <v>0</v>
      </c>
      <c r="R102" s="88">
        <f t="shared" si="83"/>
        <v>0</v>
      </c>
      <c r="S102" s="179">
        <f t="shared" si="85"/>
        <v>897.73480451337844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82"/>
        <v>0</v>
      </c>
      <c r="C103" s="68">
        <f t="shared" si="82"/>
        <v>0</v>
      </c>
      <c r="D103" s="68">
        <f t="shared" si="82"/>
        <v>0</v>
      </c>
      <c r="E103" s="68">
        <f t="shared" si="82"/>
        <v>0</v>
      </c>
      <c r="F103" s="68">
        <f t="shared" si="82"/>
        <v>0</v>
      </c>
      <c r="G103" s="68">
        <f t="shared" si="82"/>
        <v>0</v>
      </c>
      <c r="H103" s="68">
        <f t="shared" si="82"/>
        <v>0</v>
      </c>
      <c r="I103" s="183">
        <f t="shared" si="84"/>
        <v>0</v>
      </c>
      <c r="J103" s="149"/>
      <c r="K103" s="184" t="s">
        <v>19</v>
      </c>
      <c r="L103" s="68">
        <f t="shared" si="83"/>
        <v>0</v>
      </c>
      <c r="M103" s="68">
        <f t="shared" si="83"/>
        <v>0</v>
      </c>
      <c r="N103" s="68">
        <f t="shared" si="83"/>
        <v>0</v>
      </c>
      <c r="O103" s="68">
        <f t="shared" si="83"/>
        <v>0</v>
      </c>
      <c r="P103" s="68">
        <f t="shared" si="83"/>
        <v>0</v>
      </c>
      <c r="Q103" s="68">
        <f t="shared" si="83"/>
        <v>0</v>
      </c>
      <c r="R103" s="68">
        <f t="shared" si="83"/>
        <v>0</v>
      </c>
      <c r="S103" s="186">
        <f t="shared" si="85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82"/>
        <v>0</v>
      </c>
      <c r="C104" s="65">
        <f t="shared" si="82"/>
        <v>0</v>
      </c>
      <c r="D104" s="65">
        <f t="shared" si="82"/>
        <v>0</v>
      </c>
      <c r="E104" s="65">
        <f t="shared" si="82"/>
        <v>0</v>
      </c>
      <c r="F104" s="65">
        <f t="shared" si="82"/>
        <v>0</v>
      </c>
      <c r="G104" s="65">
        <f t="shared" si="82"/>
        <v>0</v>
      </c>
      <c r="H104" s="65">
        <f t="shared" si="82"/>
        <v>0</v>
      </c>
      <c r="I104" s="175">
        <f t="shared" si="84"/>
        <v>0</v>
      </c>
      <c r="J104" s="149"/>
      <c r="K104" s="176" t="s">
        <v>20</v>
      </c>
      <c r="L104" s="88">
        <f t="shared" si="83"/>
        <v>0</v>
      </c>
      <c r="M104" s="88">
        <f t="shared" si="83"/>
        <v>0</v>
      </c>
      <c r="N104" s="88">
        <f t="shared" si="83"/>
        <v>0</v>
      </c>
      <c r="O104" s="88">
        <f t="shared" si="83"/>
        <v>0</v>
      </c>
      <c r="P104" s="88">
        <f t="shared" si="83"/>
        <v>0</v>
      </c>
      <c r="Q104" s="88">
        <f t="shared" si="83"/>
        <v>0</v>
      </c>
      <c r="R104" s="88">
        <f t="shared" si="83"/>
        <v>0</v>
      </c>
      <c r="S104" s="179">
        <f t="shared" si="85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82"/>
        <v>0</v>
      </c>
      <c r="C105" s="71">
        <f t="shared" si="82"/>
        <v>0</v>
      </c>
      <c r="D105" s="71">
        <f t="shared" si="82"/>
        <v>0</v>
      </c>
      <c r="E105" s="71">
        <f t="shared" si="82"/>
        <v>0</v>
      </c>
      <c r="F105" s="71">
        <f t="shared" si="82"/>
        <v>0</v>
      </c>
      <c r="G105" s="71">
        <f t="shared" si="82"/>
        <v>0</v>
      </c>
      <c r="H105" s="71">
        <f t="shared" si="82"/>
        <v>0</v>
      </c>
      <c r="I105" s="190">
        <f t="shared" si="84"/>
        <v>0</v>
      </c>
      <c r="J105" s="149"/>
      <c r="K105" s="191" t="s">
        <v>11</v>
      </c>
      <c r="L105" s="71">
        <f t="shared" si="83"/>
        <v>0</v>
      </c>
      <c r="M105" s="71">
        <f t="shared" si="83"/>
        <v>0</v>
      </c>
      <c r="N105" s="71">
        <f t="shared" si="83"/>
        <v>0</v>
      </c>
      <c r="O105" s="71">
        <f t="shared" si="83"/>
        <v>0</v>
      </c>
      <c r="P105" s="71">
        <f t="shared" si="83"/>
        <v>0</v>
      </c>
      <c r="Q105" s="71">
        <f t="shared" si="83"/>
        <v>0</v>
      </c>
      <c r="R105" s="71">
        <f t="shared" si="83"/>
        <v>0</v>
      </c>
      <c r="S105" s="193">
        <f t="shared" si="85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17302.289362963525</v>
      </c>
      <c r="C106" s="195">
        <f t="shared" ref="C106:I106" si="86">SUM(C85:C101)</f>
        <v>185.24964001656787</v>
      </c>
      <c r="D106" s="195">
        <f t="shared" si="86"/>
        <v>4146.5401202345574</v>
      </c>
      <c r="E106" s="195">
        <f t="shared" si="86"/>
        <v>1963.9170889652758</v>
      </c>
      <c r="F106" s="195">
        <f t="shared" si="86"/>
        <v>487.67973168987351</v>
      </c>
      <c r="G106" s="195">
        <f t="shared" si="86"/>
        <v>1515.5188425985634</v>
      </c>
      <c r="H106" s="195">
        <f t="shared" si="86"/>
        <v>0.80219221000577401</v>
      </c>
      <c r="I106" s="195">
        <f t="shared" si="86"/>
        <v>25601.996978678366</v>
      </c>
      <c r="J106" s="149"/>
      <c r="K106" s="196" t="s">
        <v>26</v>
      </c>
      <c r="L106" s="195">
        <f>SUM(L85:L101)</f>
        <v>17302.289362963525</v>
      </c>
      <c r="M106" s="195">
        <f t="shared" ref="M106:S106" si="87">SUM(M85:M101)</f>
        <v>185.24964001656787</v>
      </c>
      <c r="N106" s="195">
        <f t="shared" si="87"/>
        <v>4146.5401202345574</v>
      </c>
      <c r="O106" s="195">
        <f t="shared" si="87"/>
        <v>1963.9170889652758</v>
      </c>
      <c r="P106" s="195">
        <f t="shared" si="87"/>
        <v>13775.872406554196</v>
      </c>
      <c r="Q106" s="195">
        <f t="shared" si="87"/>
        <v>1515.5188425985634</v>
      </c>
      <c r="R106" s="197">
        <f t="shared" si="87"/>
        <v>0.80219221000577401</v>
      </c>
      <c r="S106" s="198">
        <f t="shared" si="87"/>
        <v>38890.189653542686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0.67581795972294934</v>
      </c>
      <c r="C107" s="78">
        <f t="shared" ref="C107:H107" si="88">IF($I106=0,"-",C106/$I106)</f>
        <v>7.2357496241736872E-3</v>
      </c>
      <c r="D107" s="78">
        <f t="shared" si="88"/>
        <v>0.16196158931226509</v>
      </c>
      <c r="E107" s="78">
        <f t="shared" si="88"/>
        <v>7.6709527409164535E-2</v>
      </c>
      <c r="F107" s="78">
        <f t="shared" si="88"/>
        <v>1.904850360290327E-2</v>
      </c>
      <c r="G107" s="78">
        <f t="shared" si="88"/>
        <v>5.9195337139548325E-2</v>
      </c>
      <c r="H107" s="79">
        <f t="shared" si="88"/>
        <v>3.1333188995915001E-5</v>
      </c>
      <c r="I107" s="80">
        <f>SUM(B107:H107)</f>
        <v>1</v>
      </c>
      <c r="K107" s="55" t="s">
        <v>91</v>
      </c>
      <c r="L107" s="96">
        <f t="shared" ref="L107:R107" si="89">IF($S106=0,"-",L106/$S106)</f>
        <v>0.44490113103337309</v>
      </c>
      <c r="M107" s="96">
        <f t="shared" si="89"/>
        <v>4.7634028444418402E-3</v>
      </c>
      <c r="N107" s="96">
        <f t="shared" si="89"/>
        <v>0.10662175106818565</v>
      </c>
      <c r="O107" s="96">
        <f t="shared" si="89"/>
        <v>5.0499036041249376E-2</v>
      </c>
      <c r="P107" s="96">
        <f t="shared" si="89"/>
        <v>0.35422487082932719</v>
      </c>
      <c r="Q107" s="96">
        <f t="shared" si="89"/>
        <v>3.8969181073677479E-2</v>
      </c>
      <c r="R107" s="97">
        <f t="shared" si="89"/>
        <v>2.0627109745470182E-5</v>
      </c>
      <c r="S107" s="98">
        <f>SUM(L107:R107)</f>
        <v>1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90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91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92">SUM(V112:AC112)</f>
        <v>0</v>
      </c>
      <c r="AJ112" s="141" t="str">
        <f t="shared" ref="AJ112:AJ133" si="93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90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91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92"/>
        <v>0</v>
      </c>
      <c r="AJ113" s="141" t="str">
        <f t="shared" si="93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90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91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92"/>
        <v>0</v>
      </c>
      <c r="AJ114" s="141" t="str">
        <f t="shared" si="93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90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91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92"/>
        <v>0</v>
      </c>
      <c r="AJ115" s="141" t="str">
        <f t="shared" si="93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90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91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92"/>
        <v>0</v>
      </c>
      <c r="AJ116" s="141" t="str">
        <f t="shared" si="93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5.8373713402948045E-3</v>
      </c>
      <c r="F117" s="375"/>
      <c r="G117" s="156">
        <v>0</v>
      </c>
      <c r="H117" s="168">
        <v>0</v>
      </c>
      <c r="I117" s="154">
        <f t="shared" si="90"/>
        <v>5.8373713402948045E-3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5.8373713402948045E-3</v>
      </c>
      <c r="P117" s="156">
        <v>0.502967043873218</v>
      </c>
      <c r="Q117" s="156">
        <v>0</v>
      </c>
      <c r="R117" s="157">
        <v>0</v>
      </c>
      <c r="S117" s="158">
        <f t="shared" si="91"/>
        <v>0.50880441521351283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5.8373713402948045E-3</v>
      </c>
      <c r="AB117" s="207">
        <v>0.502967043873218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92"/>
        <v>0.50880441521351283</v>
      </c>
      <c r="AJ117" s="141" t="str">
        <f t="shared" si="93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90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91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92"/>
        <v>0</v>
      </c>
      <c r="AJ118" s="141" t="str">
        <f t="shared" si="93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90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91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92"/>
        <v>0</v>
      </c>
      <c r="AJ119" s="141" t="str">
        <f t="shared" si="93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90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91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92"/>
        <v>0</v>
      </c>
      <c r="AJ120" s="141" t="str">
        <f t="shared" si="93"/>
        <v/>
      </c>
      <c r="BA120" s="141"/>
      <c r="BR120" s="141"/>
      <c r="CG120" s="141"/>
    </row>
    <row r="121" spans="1:85" ht="15">
      <c r="A121" s="167" t="s">
        <v>139</v>
      </c>
      <c r="B121" s="156">
        <v>2.354740816781788E-2</v>
      </c>
      <c r="C121" s="156">
        <v>1.8219166084352086E-2</v>
      </c>
      <c r="D121" s="156">
        <v>0.46651475187963848</v>
      </c>
      <c r="E121" s="156">
        <v>0</v>
      </c>
      <c r="F121" s="375"/>
      <c r="G121" s="156">
        <v>0</v>
      </c>
      <c r="H121" s="168">
        <v>0</v>
      </c>
      <c r="I121" s="154">
        <f t="shared" si="90"/>
        <v>0.50828132613180843</v>
      </c>
      <c r="J121" s="149"/>
      <c r="K121" s="169" t="s">
        <v>139</v>
      </c>
      <c r="L121" s="156">
        <v>2.354740816781788E-2</v>
      </c>
      <c r="M121" s="156">
        <v>1.8219166084352086E-2</v>
      </c>
      <c r="N121" s="156">
        <v>0.46651475187963848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91"/>
        <v>0.50828132613180843</v>
      </c>
      <c r="U121" s="215" t="s">
        <v>139</v>
      </c>
      <c r="V121" s="207">
        <v>2.2089592293697256E-2</v>
      </c>
      <c r="W121" s="207">
        <v>0</v>
      </c>
      <c r="X121" s="207">
        <v>0</v>
      </c>
      <c r="Y121" s="207">
        <v>1.8219166084352086E-2</v>
      </c>
      <c r="Z121" s="207">
        <v>0.4553923171137006</v>
      </c>
      <c r="AA121" s="207">
        <v>0</v>
      </c>
      <c r="AB121" s="207">
        <v>0</v>
      </c>
      <c r="AC121" s="208">
        <v>1.2580250640058518E-2</v>
      </c>
      <c r="AD121" s="207">
        <v>1.4578158741206245E-3</v>
      </c>
      <c r="AE121" s="207">
        <v>0</v>
      </c>
      <c r="AF121" s="207">
        <v>0</v>
      </c>
      <c r="AG121" s="207">
        <v>1.1122434765937893E-2</v>
      </c>
      <c r="AH121" s="207">
        <v>0</v>
      </c>
      <c r="AI121" s="210">
        <f t="shared" si="92"/>
        <v>0.50828132613180843</v>
      </c>
      <c r="AJ121" s="141" t="str">
        <f t="shared" si="93"/>
        <v/>
      </c>
      <c r="BA121" s="141"/>
      <c r="BR121" s="141"/>
      <c r="CG121" s="141"/>
    </row>
    <row r="122" spans="1:85" ht="15">
      <c r="A122" s="159" t="s">
        <v>25</v>
      </c>
      <c r="B122" s="160">
        <v>1.3152522429259366E-3</v>
      </c>
      <c r="C122" s="160">
        <v>2.2261640309387793E-5</v>
      </c>
      <c r="D122" s="160">
        <v>1.6239729178912254E-2</v>
      </c>
      <c r="E122" s="160">
        <v>2.3314696780504233E-2</v>
      </c>
      <c r="F122" s="375"/>
      <c r="G122" s="160">
        <v>1.8818158864024827E-3</v>
      </c>
      <c r="H122" s="161">
        <v>5.5934918870758707E-5</v>
      </c>
      <c r="I122" s="162">
        <f t="shared" si="90"/>
        <v>4.2829690647925051E-2</v>
      </c>
      <c r="J122" s="149"/>
      <c r="K122" s="163" t="s">
        <v>25</v>
      </c>
      <c r="L122" s="164">
        <v>1.3152522429259366E-3</v>
      </c>
      <c r="M122" s="164">
        <v>2.2261640309387793E-5</v>
      </c>
      <c r="N122" s="164">
        <v>1.6239729178912254E-2</v>
      </c>
      <c r="O122" s="164">
        <v>2.3314696780504233E-2</v>
      </c>
      <c r="P122" s="164">
        <v>4.133290384573572E-5</v>
      </c>
      <c r="Q122" s="164">
        <v>1.8818158864024827E-3</v>
      </c>
      <c r="R122" s="165">
        <v>5.5934918870758707E-5</v>
      </c>
      <c r="S122" s="166">
        <f t="shared" si="91"/>
        <v>4.2871023551770783E-2</v>
      </c>
      <c r="U122" s="211" t="s">
        <v>25</v>
      </c>
      <c r="V122" s="212">
        <v>2.7443536885352207E-5</v>
      </c>
      <c r="W122" s="212">
        <v>6.4342572136518231E-4</v>
      </c>
      <c r="X122" s="212">
        <v>1.8818158864024827E-3</v>
      </c>
      <c r="Y122" s="212">
        <v>2.2261640309387793E-5</v>
      </c>
      <c r="Z122" s="212">
        <v>1.6239729178912254E-2</v>
      </c>
      <c r="AA122" s="212">
        <v>2.3278931722831849E-2</v>
      </c>
      <c r="AB122" s="212">
        <v>4.133290384573572E-5</v>
      </c>
      <c r="AC122" s="213">
        <v>7.3608296121854594E-4</v>
      </c>
      <c r="AD122" s="212">
        <v>6.4438298467540218E-4</v>
      </c>
      <c r="AE122" s="212">
        <v>3.5765057672385097E-5</v>
      </c>
      <c r="AF122" s="212">
        <v>5.5934918870758707E-5</v>
      </c>
      <c r="AG122" s="212">
        <v>0</v>
      </c>
      <c r="AH122" s="212">
        <v>0</v>
      </c>
      <c r="AI122" s="214">
        <f t="shared" si="92"/>
        <v>4.287102355177079E-2</v>
      </c>
      <c r="AJ122" s="141" t="str">
        <f t="shared" si="93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90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91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92"/>
        <v>0</v>
      </c>
      <c r="AJ123" s="141" t="str">
        <f t="shared" si="93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90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91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92"/>
        <v>0</v>
      </c>
      <c r="AJ124" s="141" t="str">
        <f t="shared" si="93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3.0002362898098227E-3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90"/>
        <v>3.0002362898098227E-3</v>
      </c>
      <c r="J125" s="149"/>
      <c r="K125" s="169" t="s">
        <v>22</v>
      </c>
      <c r="L125" s="156">
        <v>0</v>
      </c>
      <c r="M125" s="156">
        <v>3.0002362898098227E-3</v>
      </c>
      <c r="N125" s="156">
        <v>0</v>
      </c>
      <c r="O125" s="156">
        <v>0</v>
      </c>
      <c r="P125" s="156">
        <v>0</v>
      </c>
      <c r="Q125" s="156">
        <v>0</v>
      </c>
      <c r="R125" s="157">
        <v>0</v>
      </c>
      <c r="S125" s="158">
        <f t="shared" si="91"/>
        <v>3.0002362898098227E-3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3.0002362898098227E-3</v>
      </c>
      <c r="Z125" s="207">
        <v>0</v>
      </c>
      <c r="AA125" s="207">
        <v>0</v>
      </c>
      <c r="AB125" s="207">
        <v>0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92"/>
        <v>3.0002362898098227E-3</v>
      </c>
      <c r="AJ125" s="141" t="str">
        <f t="shared" si="93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90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91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92"/>
        <v>0</v>
      </c>
      <c r="AJ126" s="141" t="str">
        <f t="shared" si="93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90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91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92"/>
        <v>0</v>
      </c>
      <c r="AJ127" s="141" t="str">
        <f t="shared" si="93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90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91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92"/>
        <v>0</v>
      </c>
      <c r="AJ128" s="141" t="str">
        <f t="shared" si="93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90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91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92"/>
        <v>0</v>
      </c>
      <c r="AJ129" s="141" t="str">
        <f t="shared" si="93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90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91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92"/>
        <v>0</v>
      </c>
      <c r="AJ130" s="141" t="str">
        <f t="shared" si="93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90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91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92"/>
        <v>0</v>
      </c>
      <c r="AJ131" s="141" t="str">
        <f t="shared" si="93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2.4862660410743816E-2</v>
      </c>
      <c r="C132" s="195">
        <f t="shared" ref="C132:I132" si="94">SUM(C111:C127)</f>
        <v>2.1241664014471296E-2</v>
      </c>
      <c r="D132" s="195">
        <f t="shared" si="94"/>
        <v>0.48275448105855073</v>
      </c>
      <c r="E132" s="195">
        <f t="shared" si="94"/>
        <v>2.9152068120799037E-2</v>
      </c>
      <c r="F132" s="195">
        <f t="shared" si="94"/>
        <v>0</v>
      </c>
      <c r="G132" s="195">
        <f t="shared" si="94"/>
        <v>1.8818158864024827E-3</v>
      </c>
      <c r="H132" s="197">
        <f t="shared" si="94"/>
        <v>5.5934918870758707E-5</v>
      </c>
      <c r="I132" s="154">
        <f t="shared" si="94"/>
        <v>0.55994862440983817</v>
      </c>
      <c r="J132" s="149"/>
      <c r="K132" s="196" t="s">
        <v>26</v>
      </c>
      <c r="L132" s="195">
        <f>SUM(L111:L127)</f>
        <v>2.4862660410743816E-2</v>
      </c>
      <c r="M132" s="195">
        <f t="shared" ref="M132:S132" si="95">SUM(M111:M127)</f>
        <v>2.1241664014471296E-2</v>
      </c>
      <c r="N132" s="195">
        <f t="shared" si="95"/>
        <v>0.48275448105855073</v>
      </c>
      <c r="O132" s="195">
        <f t="shared" si="95"/>
        <v>2.9152068120799037E-2</v>
      </c>
      <c r="P132" s="195">
        <f t="shared" si="95"/>
        <v>0.50300837677706378</v>
      </c>
      <c r="Q132" s="195">
        <f t="shared" si="95"/>
        <v>1.8818158864024827E-3</v>
      </c>
      <c r="R132" s="197">
        <f t="shared" si="95"/>
        <v>5.5934918870758707E-5</v>
      </c>
      <c r="S132" s="198">
        <f t="shared" si="95"/>
        <v>1.0629570011869021</v>
      </c>
      <c r="T132" s="141" t="str">
        <f>IF(ABS(S132-AI132)&gt;0.01,S132-AI132,"")</f>
        <v/>
      </c>
      <c r="U132" s="224" t="s">
        <v>63</v>
      </c>
      <c r="V132" s="225">
        <f>SUM(V111:V127)</f>
        <v>2.2117035830582606E-2</v>
      </c>
      <c r="W132" s="225">
        <f t="shared" ref="W132:AH132" si="96">SUM(W111:W127)</f>
        <v>6.4342572136518231E-4</v>
      </c>
      <c r="X132" s="225">
        <f t="shared" si="96"/>
        <v>1.8818158864024827E-3</v>
      </c>
      <c r="Y132" s="225">
        <f t="shared" si="96"/>
        <v>2.1241664014471296E-2</v>
      </c>
      <c r="Z132" s="225">
        <f t="shared" si="96"/>
        <v>0.47163204629261285</v>
      </c>
      <c r="AA132" s="225">
        <f t="shared" si="96"/>
        <v>2.9116303063126653E-2</v>
      </c>
      <c r="AB132" s="225">
        <f t="shared" si="96"/>
        <v>0.50300837677706378</v>
      </c>
      <c r="AC132" s="225">
        <f t="shared" si="96"/>
        <v>1.3316333601277064E-2</v>
      </c>
      <c r="AD132" s="226">
        <f t="shared" si="96"/>
        <v>2.1021988587960269E-3</v>
      </c>
      <c r="AE132" s="226">
        <f t="shared" si="96"/>
        <v>3.5765057672385097E-5</v>
      </c>
      <c r="AF132" s="226">
        <f t="shared" si="96"/>
        <v>5.5934918870758707E-5</v>
      </c>
      <c r="AG132" s="226">
        <f t="shared" si="96"/>
        <v>1.1122434765937893E-2</v>
      </c>
      <c r="AH132" s="226">
        <f t="shared" si="96"/>
        <v>0</v>
      </c>
      <c r="AI132" s="227">
        <f>SUM(V132:AC132)</f>
        <v>1.0629570011869018</v>
      </c>
      <c r="AJ132" s="141" t="str">
        <f t="shared" si="93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>
        <f>IF($I132=0,"-",B132/$I132)</f>
        <v>4.4401681380944531E-2</v>
      </c>
      <c r="C133" s="78">
        <f t="shared" ref="C133:H133" si="97">IF($I132=0,"-",C132/$I132)</f>
        <v>3.7935023122628614E-2</v>
      </c>
      <c r="D133" s="78">
        <f t="shared" si="97"/>
        <v>0.86214066793601507</v>
      </c>
      <c r="E133" s="78">
        <f t="shared" si="97"/>
        <v>5.2062040783695231E-2</v>
      </c>
      <c r="F133" s="78">
        <f t="shared" si="97"/>
        <v>0</v>
      </c>
      <c r="G133" s="78">
        <f t="shared" si="97"/>
        <v>3.3606938286272884E-3</v>
      </c>
      <c r="H133" s="79">
        <f t="shared" si="97"/>
        <v>9.9892948089142484E-5</v>
      </c>
      <c r="I133" s="80">
        <f>SUM(B133:H133)</f>
        <v>0.99999999999999978</v>
      </c>
      <c r="J133" s="141"/>
      <c r="K133" s="55" t="s">
        <v>91</v>
      </c>
      <c r="L133" s="96">
        <f t="shared" ref="L133:R133" si="98">IF($S132=0,"-",L132/$S132)</f>
        <v>2.339009045801671E-2</v>
      </c>
      <c r="M133" s="96">
        <f t="shared" si="98"/>
        <v>1.9983559062833934E-2</v>
      </c>
      <c r="N133" s="96">
        <f t="shared" si="98"/>
        <v>0.45416181512469944</v>
      </c>
      <c r="O133" s="96">
        <f t="shared" si="98"/>
        <v>2.7425444386036051E-2</v>
      </c>
      <c r="P133" s="96">
        <f t="shared" si="98"/>
        <v>0.47321610960311905</v>
      </c>
      <c r="Q133" s="96">
        <f t="shared" si="98"/>
        <v>1.7703593694770715E-3</v>
      </c>
      <c r="R133" s="97">
        <f t="shared" si="98"/>
        <v>5.2621995817612144E-5</v>
      </c>
      <c r="S133" s="98">
        <f>SUM(L133:R133)</f>
        <v>0.99999999999999989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93"/>
        <v>0.99999999999999989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99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00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01">SUM(V138:AC138)</f>
        <v>0</v>
      </c>
      <c r="AJ138" s="141" t="str">
        <f t="shared" ref="AJ138:AJ159" si="102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99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00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01"/>
        <v>0</v>
      </c>
      <c r="AJ139" s="141" t="str">
        <f t="shared" si="102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99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00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01"/>
        <v>0</v>
      </c>
      <c r="AJ140" s="141" t="str">
        <f t="shared" si="102"/>
        <v/>
      </c>
      <c r="BA140" s="141"/>
      <c r="BR140" s="141"/>
      <c r="CG140" s="141"/>
    </row>
    <row r="141" spans="1:85" ht="15">
      <c r="A141" s="167" t="s">
        <v>16</v>
      </c>
      <c r="B141" s="156">
        <v>0.23652334208073844</v>
      </c>
      <c r="C141" s="156">
        <v>2.9420549448438713</v>
      </c>
      <c r="D141" s="156">
        <v>0.29998491349794543</v>
      </c>
      <c r="E141" s="156">
        <v>0</v>
      </c>
      <c r="F141" s="375"/>
      <c r="G141" s="156">
        <v>0</v>
      </c>
      <c r="H141" s="168">
        <v>0</v>
      </c>
      <c r="I141" s="154">
        <f t="shared" si="99"/>
        <v>3.4785632004225553</v>
      </c>
      <c r="J141" s="149"/>
      <c r="K141" s="169" t="s">
        <v>16</v>
      </c>
      <c r="L141" s="156">
        <v>0.23652334208073844</v>
      </c>
      <c r="M141" s="156">
        <v>2.9420549448438713</v>
      </c>
      <c r="N141" s="156">
        <v>0.29998491349794543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00"/>
        <v>3.4785632004225553</v>
      </c>
      <c r="U141" s="215" t="s">
        <v>16</v>
      </c>
      <c r="V141" s="207">
        <v>0.23652334208073844</v>
      </c>
      <c r="W141" s="207">
        <v>0</v>
      </c>
      <c r="X141" s="207">
        <v>0</v>
      </c>
      <c r="Y141" s="207">
        <v>2.9420549448438713</v>
      </c>
      <c r="Z141" s="207">
        <v>1.837467312862584E-2</v>
      </c>
      <c r="AA141" s="207">
        <v>0</v>
      </c>
      <c r="AB141" s="207">
        <v>0</v>
      </c>
      <c r="AC141" s="208">
        <v>0.28161024036931959</v>
      </c>
      <c r="AD141" s="209">
        <v>0</v>
      </c>
      <c r="AE141" s="209">
        <v>0</v>
      </c>
      <c r="AF141" s="209">
        <v>0</v>
      </c>
      <c r="AG141" s="209">
        <v>0.28161024036931959</v>
      </c>
      <c r="AH141" s="209">
        <v>0</v>
      </c>
      <c r="AI141" s="210">
        <f t="shared" si="101"/>
        <v>3.4785632004225553</v>
      </c>
      <c r="AJ141" s="141" t="str">
        <f t="shared" si="102"/>
        <v/>
      </c>
      <c r="BA141" s="141"/>
      <c r="BR141" s="141"/>
      <c r="CG141" s="141"/>
    </row>
    <row r="142" spans="1:85" ht="15">
      <c r="A142" s="159" t="s">
        <v>15</v>
      </c>
      <c r="B142" s="160">
        <v>0.86524468317251635</v>
      </c>
      <c r="C142" s="160">
        <v>0.12509561684421924</v>
      </c>
      <c r="D142" s="160">
        <v>0.45242914758659292</v>
      </c>
      <c r="E142" s="160">
        <v>0</v>
      </c>
      <c r="F142" s="375"/>
      <c r="G142" s="160">
        <v>0</v>
      </c>
      <c r="H142" s="161">
        <v>0</v>
      </c>
      <c r="I142" s="162">
        <f t="shared" si="99"/>
        <v>1.4427694476033284</v>
      </c>
      <c r="J142" s="149"/>
      <c r="K142" s="163" t="s">
        <v>15</v>
      </c>
      <c r="L142" s="164">
        <v>0.86524468317251635</v>
      </c>
      <c r="M142" s="164">
        <v>0.12509561684421924</v>
      </c>
      <c r="N142" s="164">
        <v>0.45242914758659292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00"/>
        <v>1.4427694476033284</v>
      </c>
      <c r="U142" s="211" t="s">
        <v>57</v>
      </c>
      <c r="V142" s="212">
        <v>0.86524468317251635</v>
      </c>
      <c r="W142" s="212">
        <v>0</v>
      </c>
      <c r="X142" s="212">
        <v>0</v>
      </c>
      <c r="Y142" s="212">
        <v>0.12509561684421924</v>
      </c>
      <c r="Z142" s="212">
        <v>0.17374391228363781</v>
      </c>
      <c r="AA142" s="212">
        <v>0</v>
      </c>
      <c r="AB142" s="212">
        <v>0</v>
      </c>
      <c r="AC142" s="213">
        <v>0.27868523530295508</v>
      </c>
      <c r="AD142" s="212">
        <v>0</v>
      </c>
      <c r="AE142" s="212">
        <v>0</v>
      </c>
      <c r="AF142" s="212">
        <v>0</v>
      </c>
      <c r="AG142" s="212">
        <v>0.27868523530295508</v>
      </c>
      <c r="AH142" s="212">
        <v>0</v>
      </c>
      <c r="AI142" s="214">
        <f t="shared" si="101"/>
        <v>1.4427694476033284</v>
      </c>
      <c r="AJ142" s="141" t="str">
        <f t="shared" si="102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99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20.874585537501041</v>
      </c>
      <c r="Q143" s="156">
        <v>0</v>
      </c>
      <c r="R143" s="157">
        <v>0</v>
      </c>
      <c r="S143" s="158">
        <f t="shared" si="100"/>
        <v>20.874585537501041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20.874585537501041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01"/>
        <v>20.874585537501041</v>
      </c>
      <c r="AJ143" s="141" t="str">
        <f t="shared" si="102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99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2.7370711270691115</v>
      </c>
      <c r="Q144" s="164">
        <v>0</v>
      </c>
      <c r="R144" s="165">
        <v>0</v>
      </c>
      <c r="S144" s="166">
        <f t="shared" si="100"/>
        <v>2.7370711270691115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2.7370711270691115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01"/>
        <v>2.7370711270691115</v>
      </c>
      <c r="AJ144" s="141" t="str">
        <f t="shared" si="102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99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00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01"/>
        <v>0</v>
      </c>
      <c r="AJ145" s="141" t="str">
        <f t="shared" si="102"/>
        <v/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0.33042050108986565</v>
      </c>
      <c r="E146" s="160">
        <v>0</v>
      </c>
      <c r="F146" s="375"/>
      <c r="G146" s="160">
        <v>0</v>
      </c>
      <c r="H146" s="161">
        <v>0</v>
      </c>
      <c r="I146" s="162">
        <f t="shared" si="99"/>
        <v>0.33042050108986565</v>
      </c>
      <c r="J146" s="149"/>
      <c r="K146" s="163" t="s">
        <v>17</v>
      </c>
      <c r="L146" s="164">
        <v>0</v>
      </c>
      <c r="M146" s="164">
        <v>0</v>
      </c>
      <c r="N146" s="164">
        <v>0.33042050108986565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100"/>
        <v>0.33042050108986565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0.33042050108986565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01"/>
        <v>0.33042050108986565</v>
      </c>
      <c r="AJ146" s="141" t="str">
        <f t="shared" si="102"/>
        <v/>
      </c>
      <c r="BA146" s="141"/>
      <c r="BR146" s="141"/>
      <c r="CG146" s="141"/>
    </row>
    <row r="147" spans="1:85" ht="15">
      <c r="A147" s="167" t="s">
        <v>139</v>
      </c>
      <c r="B147" s="156">
        <v>8.2862656563440797</v>
      </c>
      <c r="C147" s="156">
        <v>33.605251861885606</v>
      </c>
      <c r="D147" s="156">
        <v>7.5422218306759428</v>
      </c>
      <c r="E147" s="156">
        <v>0</v>
      </c>
      <c r="F147" s="375"/>
      <c r="G147" s="156">
        <v>0</v>
      </c>
      <c r="H147" s="168">
        <v>0</v>
      </c>
      <c r="I147" s="154">
        <f t="shared" si="99"/>
        <v>49.433739348905625</v>
      </c>
      <c r="J147" s="149"/>
      <c r="K147" s="169" t="s">
        <v>139</v>
      </c>
      <c r="L147" s="156">
        <v>8.2862656563440797</v>
      </c>
      <c r="M147" s="156">
        <v>33.605251861885606</v>
      </c>
      <c r="N147" s="156">
        <v>7.5422218306759428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100"/>
        <v>49.433739348905625</v>
      </c>
      <c r="U147" s="215" t="s">
        <v>139</v>
      </c>
      <c r="V147" s="207">
        <v>8.1407191138763846</v>
      </c>
      <c r="W147" s="207">
        <v>0</v>
      </c>
      <c r="X147" s="207">
        <v>0</v>
      </c>
      <c r="Y147" s="207">
        <v>33.605251861885606</v>
      </c>
      <c r="Z147" s="207">
        <v>7.5422218306759428</v>
      </c>
      <c r="AA147" s="207">
        <v>0</v>
      </c>
      <c r="AB147" s="207">
        <v>0</v>
      </c>
      <c r="AC147" s="208">
        <v>0.14554654246769477</v>
      </c>
      <c r="AD147" s="207">
        <v>0.14554654246769477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01"/>
        <v>49.433739348905625</v>
      </c>
      <c r="AJ147" s="141" t="str">
        <f t="shared" si="102"/>
        <v/>
      </c>
      <c r="BA147" s="141"/>
      <c r="BR147" s="141"/>
      <c r="CG147" s="141"/>
    </row>
    <row r="148" spans="1:85" ht="15">
      <c r="A148" s="159" t="s">
        <v>25</v>
      </c>
      <c r="B148" s="160">
        <v>17.83336105720651</v>
      </c>
      <c r="C148" s="160">
        <v>0.75387703691939301</v>
      </c>
      <c r="D148" s="160">
        <v>0.24171254054384816</v>
      </c>
      <c r="E148" s="160">
        <v>35.600149822383088</v>
      </c>
      <c r="F148" s="375"/>
      <c r="G148" s="160">
        <v>6.6909600702234862</v>
      </c>
      <c r="H148" s="161">
        <v>0</v>
      </c>
      <c r="I148" s="162">
        <f t="shared" si="99"/>
        <v>61.120060527276323</v>
      </c>
      <c r="J148" s="149"/>
      <c r="K148" s="163" t="s">
        <v>25</v>
      </c>
      <c r="L148" s="164">
        <v>17.83336105720651</v>
      </c>
      <c r="M148" s="164">
        <v>0.75387703691939301</v>
      </c>
      <c r="N148" s="164">
        <v>0.24171254054384816</v>
      </c>
      <c r="O148" s="164">
        <v>35.600149822383088</v>
      </c>
      <c r="P148" s="164">
        <v>1.0872339961685773E-3</v>
      </c>
      <c r="Q148" s="164">
        <v>6.6909600702234862</v>
      </c>
      <c r="R148" s="165">
        <v>0</v>
      </c>
      <c r="S148" s="166">
        <f t="shared" si="100"/>
        <v>61.121147761272496</v>
      </c>
      <c r="U148" s="211" t="s">
        <v>25</v>
      </c>
      <c r="V148" s="212">
        <v>0.49876044878428499</v>
      </c>
      <c r="W148" s="212">
        <v>12.343732871950314</v>
      </c>
      <c r="X148" s="212">
        <v>6.6909600702234862</v>
      </c>
      <c r="Y148" s="212">
        <v>0.75387703691939301</v>
      </c>
      <c r="Z148" s="212">
        <v>0.23910674701307019</v>
      </c>
      <c r="AA148" s="212">
        <v>20.323194213853462</v>
      </c>
      <c r="AB148" s="212">
        <v>1.0872339961685773E-3</v>
      </c>
      <c r="AC148" s="213">
        <v>20.270429138532315</v>
      </c>
      <c r="AD148" s="212">
        <v>4.9908677364719116</v>
      </c>
      <c r="AE148" s="212">
        <v>15.276955608529622</v>
      </c>
      <c r="AF148" s="212">
        <v>0</v>
      </c>
      <c r="AG148" s="212">
        <v>2.6057935307779792E-3</v>
      </c>
      <c r="AH148" s="212">
        <v>0</v>
      </c>
      <c r="AI148" s="214">
        <f t="shared" si="101"/>
        <v>61.121147761272496</v>
      </c>
      <c r="AJ148" s="141" t="str">
        <f t="shared" si="102"/>
        <v/>
      </c>
      <c r="BA148" s="141"/>
      <c r="BR148" s="141"/>
      <c r="CG148" s="141"/>
    </row>
    <row r="149" spans="1:85" ht="15">
      <c r="A149" s="167" t="s">
        <v>24</v>
      </c>
      <c r="B149" s="156">
        <v>4.9234318744496619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99"/>
        <v>4.9234318744496619</v>
      </c>
      <c r="J149" s="149"/>
      <c r="K149" s="169" t="s">
        <v>24</v>
      </c>
      <c r="L149" s="156">
        <v>4.9234318744496619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00"/>
        <v>4.9234318744496619</v>
      </c>
      <c r="U149" s="215" t="s">
        <v>24</v>
      </c>
      <c r="V149" s="207">
        <v>0.98468637488993238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3.9387454995597295</v>
      </c>
      <c r="AD149" s="207">
        <v>3.9387454995597295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01"/>
        <v>4.9234318744496619</v>
      </c>
      <c r="AJ149" s="141" t="str">
        <f t="shared" si="102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99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00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01"/>
        <v>0</v>
      </c>
      <c r="AJ150" s="141" t="str">
        <f t="shared" si="102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1.8350927282143357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99"/>
        <v>1.8350927282143357</v>
      </c>
      <c r="J151" s="149"/>
      <c r="K151" s="169" t="s">
        <v>22</v>
      </c>
      <c r="L151" s="156">
        <v>0</v>
      </c>
      <c r="M151" s="156">
        <v>1.8350927282143357</v>
      </c>
      <c r="N151" s="156">
        <v>0</v>
      </c>
      <c r="O151" s="156">
        <v>0</v>
      </c>
      <c r="P151" s="156">
        <v>0</v>
      </c>
      <c r="Q151" s="156">
        <v>0</v>
      </c>
      <c r="R151" s="157">
        <v>0</v>
      </c>
      <c r="S151" s="158">
        <f t="shared" si="100"/>
        <v>1.8350927282143357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1.8350927282143357</v>
      </c>
      <c r="Z151" s="207">
        <v>0</v>
      </c>
      <c r="AA151" s="207">
        <v>0</v>
      </c>
      <c r="AB151" s="207">
        <v>0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01"/>
        <v>1.8350927282143357</v>
      </c>
      <c r="AJ151" s="141" t="str">
        <f t="shared" si="102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0.16159566461939379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99"/>
        <v>0.16159566461939379</v>
      </c>
      <c r="J152" s="149"/>
      <c r="K152" s="163" t="s">
        <v>21</v>
      </c>
      <c r="L152" s="164">
        <v>0</v>
      </c>
      <c r="M152" s="164">
        <v>0.16159566461939379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00"/>
        <v>0.16159566461939379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0.16159566461939379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01"/>
        <v>0.16159566461939379</v>
      </c>
      <c r="AJ152" s="141" t="str">
        <f t="shared" si="102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99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00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01"/>
        <v>0</v>
      </c>
      <c r="AJ153" s="141" t="str">
        <f t="shared" si="102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99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00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101"/>
        <v>0</v>
      </c>
      <c r="AJ154" s="141" t="str">
        <f t="shared" si="102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99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00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01"/>
        <v>0</v>
      </c>
      <c r="AJ155" s="141" t="str">
        <f t="shared" si="102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99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00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101"/>
        <v>0</v>
      </c>
      <c r="AJ156" s="141" t="str">
        <f t="shared" si="102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99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00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01"/>
        <v>0</v>
      </c>
      <c r="AJ157" s="141" t="str">
        <f t="shared" si="102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32.144826613253507</v>
      </c>
      <c r="C158" s="195">
        <f t="shared" ref="C158:I158" si="103">SUM(C137:C153)</f>
        <v>39.42296785332681</v>
      </c>
      <c r="D158" s="195">
        <f t="shared" si="103"/>
        <v>8.8667689333941944</v>
      </c>
      <c r="E158" s="195">
        <f t="shared" si="103"/>
        <v>35.600149822383088</v>
      </c>
      <c r="F158" s="195">
        <f t="shared" si="103"/>
        <v>0</v>
      </c>
      <c r="G158" s="195">
        <f t="shared" si="103"/>
        <v>6.6909600702234862</v>
      </c>
      <c r="H158" s="197">
        <f t="shared" si="103"/>
        <v>0</v>
      </c>
      <c r="I158" s="154">
        <f t="shared" si="103"/>
        <v>122.72567329258109</v>
      </c>
      <c r="J158" s="149"/>
      <c r="K158" s="196" t="s">
        <v>26</v>
      </c>
      <c r="L158" s="195">
        <f>SUM(L137:L153)</f>
        <v>32.144826613253507</v>
      </c>
      <c r="M158" s="195">
        <f t="shared" ref="M158:S158" si="104">SUM(M137:M153)</f>
        <v>39.42296785332681</v>
      </c>
      <c r="N158" s="195">
        <f t="shared" si="104"/>
        <v>8.8667689333941944</v>
      </c>
      <c r="O158" s="195">
        <f t="shared" si="104"/>
        <v>35.600149822383088</v>
      </c>
      <c r="P158" s="195">
        <f t="shared" si="104"/>
        <v>23.612743898566322</v>
      </c>
      <c r="Q158" s="195">
        <f t="shared" si="104"/>
        <v>6.6909600702234862</v>
      </c>
      <c r="R158" s="197">
        <f t="shared" si="104"/>
        <v>0</v>
      </c>
      <c r="S158" s="198">
        <f t="shared" si="104"/>
        <v>146.33841719114741</v>
      </c>
      <c r="T158" s="141" t="str">
        <f>IF(ABS(S158-AI158)&gt;0.01,S158-AI158,"")</f>
        <v/>
      </c>
      <c r="U158" s="224" t="s">
        <v>63</v>
      </c>
      <c r="V158" s="225">
        <f>SUM(V137:V153)</f>
        <v>10.725933962803857</v>
      </c>
      <c r="W158" s="225">
        <f t="shared" ref="W158:AH158" si="105">SUM(W137:W153)</f>
        <v>12.343732871950314</v>
      </c>
      <c r="X158" s="225">
        <f t="shared" si="105"/>
        <v>6.6909600702234862</v>
      </c>
      <c r="Y158" s="225">
        <f t="shared" si="105"/>
        <v>39.42296785332681</v>
      </c>
      <c r="Z158" s="225">
        <f t="shared" si="105"/>
        <v>8.3038676641911415</v>
      </c>
      <c r="AA158" s="225">
        <f t="shared" si="105"/>
        <v>20.323194213853462</v>
      </c>
      <c r="AB158" s="225">
        <f t="shared" si="105"/>
        <v>23.612743898566322</v>
      </c>
      <c r="AC158" s="225">
        <f t="shared" si="105"/>
        <v>24.915016656232012</v>
      </c>
      <c r="AD158" s="226">
        <f t="shared" si="105"/>
        <v>9.0751597784993372</v>
      </c>
      <c r="AE158" s="226">
        <f t="shared" si="105"/>
        <v>15.276955608529622</v>
      </c>
      <c r="AF158" s="226">
        <f t="shared" si="105"/>
        <v>0</v>
      </c>
      <c r="AG158" s="226">
        <f t="shared" si="105"/>
        <v>0.56290126920305261</v>
      </c>
      <c r="AH158" s="226">
        <f t="shared" si="105"/>
        <v>0</v>
      </c>
      <c r="AI158" s="227">
        <f>SUM(V158:AC158)</f>
        <v>146.33841719114741</v>
      </c>
      <c r="AJ158" s="141" t="str">
        <f t="shared" si="102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0.26192422295064077</v>
      </c>
      <c r="C159" s="78">
        <f t="shared" ref="C159:H159" si="106">IF($I158=0,"-",C158/$I158)</f>
        <v>0.3212283688950841</v>
      </c>
      <c r="D159" s="78">
        <f t="shared" si="106"/>
        <v>7.2248688440727432E-2</v>
      </c>
      <c r="E159" s="78">
        <f t="shared" si="106"/>
        <v>0.29007907528452859</v>
      </c>
      <c r="F159" s="78">
        <f t="shared" si="106"/>
        <v>0</v>
      </c>
      <c r="G159" s="78">
        <f t="shared" si="106"/>
        <v>5.4519644429019097E-2</v>
      </c>
      <c r="H159" s="79">
        <f t="shared" si="106"/>
        <v>0</v>
      </c>
      <c r="I159" s="80">
        <f>SUM(B159:H159)</f>
        <v>1</v>
      </c>
      <c r="J159" s="141"/>
      <c r="K159" s="55" t="s">
        <v>91</v>
      </c>
      <c r="L159" s="96">
        <f t="shared" ref="L159:R159" si="107">IF($S158=0,"-",L158/$S158)</f>
        <v>0.21966088762095803</v>
      </c>
      <c r="M159" s="96">
        <f t="shared" si="107"/>
        <v>0.26939588803828923</v>
      </c>
      <c r="N159" s="96">
        <f t="shared" si="107"/>
        <v>6.0590848962186125E-2</v>
      </c>
      <c r="O159" s="96">
        <f t="shared" si="107"/>
        <v>0.24327275438466803</v>
      </c>
      <c r="P159" s="96">
        <f t="shared" si="107"/>
        <v>0.161357108760602</v>
      </c>
      <c r="Q159" s="96">
        <f t="shared" si="107"/>
        <v>4.5722512233296514E-2</v>
      </c>
      <c r="R159" s="97">
        <f t="shared" si="107"/>
        <v>0</v>
      </c>
      <c r="S159" s="98">
        <f>SUM(L159:R159)</f>
        <v>0.99999999999999978</v>
      </c>
      <c r="U159" s="127" t="s">
        <v>91</v>
      </c>
      <c r="V159" s="128">
        <f>+V158/$AI158</f>
        <v>7.3295407786142922E-2</v>
      </c>
      <c r="W159" s="128">
        <f t="shared" ref="W159:AH159" si="108">+W158/$AI158</f>
        <v>8.4350597121922638E-2</v>
      </c>
      <c r="X159" s="128">
        <f t="shared" si="108"/>
        <v>4.5722512233296514E-2</v>
      </c>
      <c r="Y159" s="128">
        <f t="shared" si="108"/>
        <v>0.26939588803828923</v>
      </c>
      <c r="Z159" s="128">
        <f t="shared" si="108"/>
        <v>5.6744276886257557E-2</v>
      </c>
      <c r="AA159" s="128">
        <f t="shared" si="108"/>
        <v>0.13887805132747391</v>
      </c>
      <c r="AB159" s="128">
        <f t="shared" si="108"/>
        <v>0.161357108760602</v>
      </c>
      <c r="AC159" s="128">
        <f t="shared" si="108"/>
        <v>0.17025615784601517</v>
      </c>
      <c r="AD159" s="128">
        <f t="shared" si="108"/>
        <v>6.2014882712892488E-2</v>
      </c>
      <c r="AE159" s="128">
        <f t="shared" si="108"/>
        <v>0.1043947030571941</v>
      </c>
      <c r="AF159" s="128">
        <f t="shared" si="108"/>
        <v>0</v>
      </c>
      <c r="AG159" s="128">
        <f t="shared" si="108"/>
        <v>3.8465720759285672E-3</v>
      </c>
      <c r="AH159" s="128">
        <f t="shared" si="108"/>
        <v>0</v>
      </c>
      <c r="AI159" s="129">
        <f>SUM(V159:AC159)</f>
        <v>1</v>
      </c>
      <c r="AJ159" s="26" t="str">
        <f t="shared" si="102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109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10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11">SUM(V164:AC164)</f>
        <v>0</v>
      </c>
      <c r="AJ164" s="141" t="str">
        <f t="shared" ref="AJ164:AJ185" si="112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109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10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11"/>
        <v>0</v>
      </c>
      <c r="AJ165" s="141" t="str">
        <f t="shared" si="112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109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10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11"/>
        <v>0</v>
      </c>
      <c r="AJ166" s="141" t="str">
        <f t="shared" si="112"/>
        <v/>
      </c>
      <c r="BA166" s="141"/>
      <c r="BR166" s="141"/>
      <c r="CG166" s="141"/>
    </row>
    <row r="167" spans="1:85" ht="15">
      <c r="A167" s="167" t="s">
        <v>16</v>
      </c>
      <c r="B167" s="156">
        <v>0</v>
      </c>
      <c r="C167" s="156">
        <v>0</v>
      </c>
      <c r="D167" s="156">
        <v>0</v>
      </c>
      <c r="E167" s="156">
        <v>0</v>
      </c>
      <c r="F167" s="375"/>
      <c r="G167" s="156">
        <v>0</v>
      </c>
      <c r="H167" s="168">
        <v>0</v>
      </c>
      <c r="I167" s="154">
        <f t="shared" si="109"/>
        <v>0</v>
      </c>
      <c r="J167" s="149"/>
      <c r="K167" s="169" t="s">
        <v>16</v>
      </c>
      <c r="L167" s="156">
        <v>0</v>
      </c>
      <c r="M167" s="156">
        <v>0</v>
      </c>
      <c r="N167" s="156">
        <v>0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10"/>
        <v>0</v>
      </c>
      <c r="U167" s="215" t="s">
        <v>16</v>
      </c>
      <c r="V167" s="207">
        <v>0</v>
      </c>
      <c r="W167" s="207">
        <v>0</v>
      </c>
      <c r="X167" s="207">
        <v>0</v>
      </c>
      <c r="Y167" s="207">
        <v>0</v>
      </c>
      <c r="Z167" s="207">
        <v>0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11"/>
        <v>0</v>
      </c>
      <c r="AJ167" s="141" t="str">
        <f t="shared" si="112"/>
        <v/>
      </c>
      <c r="BA167" s="141"/>
      <c r="BR167" s="141"/>
      <c r="CG167" s="141"/>
    </row>
    <row r="168" spans="1:85" ht="15">
      <c r="A168" s="159" t="s">
        <v>15</v>
      </c>
      <c r="B168" s="160">
        <v>0.83043773583616542</v>
      </c>
      <c r="C168" s="160">
        <v>0</v>
      </c>
      <c r="D168" s="160">
        <v>3.5223932725831776E-2</v>
      </c>
      <c r="E168" s="160">
        <v>0</v>
      </c>
      <c r="F168" s="375"/>
      <c r="G168" s="160">
        <v>0</v>
      </c>
      <c r="H168" s="161">
        <v>0</v>
      </c>
      <c r="I168" s="162">
        <f t="shared" si="109"/>
        <v>0.86566166856199722</v>
      </c>
      <c r="J168" s="149"/>
      <c r="K168" s="163" t="s">
        <v>15</v>
      </c>
      <c r="L168" s="164">
        <v>0.83043773583616542</v>
      </c>
      <c r="M168" s="164">
        <v>0</v>
      </c>
      <c r="N168" s="164">
        <v>3.5223932725831776E-2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10"/>
        <v>0.86566166856199722</v>
      </c>
      <c r="U168" s="211" t="s">
        <v>57</v>
      </c>
      <c r="V168" s="212">
        <v>0.83043773583616542</v>
      </c>
      <c r="W168" s="212">
        <v>0</v>
      </c>
      <c r="X168" s="212">
        <v>0</v>
      </c>
      <c r="Y168" s="212">
        <v>0</v>
      </c>
      <c r="Z168" s="212">
        <v>3.5223932725831776E-2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11"/>
        <v>0.86566166856199722</v>
      </c>
      <c r="AJ168" s="141" t="str">
        <f t="shared" si="112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4.4135571221447956E-2</v>
      </c>
      <c r="F169" s="375"/>
      <c r="G169" s="156">
        <v>0</v>
      </c>
      <c r="H169" s="168">
        <v>0</v>
      </c>
      <c r="I169" s="154">
        <f t="shared" si="109"/>
        <v>4.4135571221447956E-2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4.4135571221447956E-2</v>
      </c>
      <c r="P169" s="156">
        <v>0.68962715402001373</v>
      </c>
      <c r="Q169" s="156">
        <v>0</v>
      </c>
      <c r="R169" s="157">
        <v>0</v>
      </c>
      <c r="S169" s="158">
        <f t="shared" si="110"/>
        <v>0.73376272524146169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4.4135571221447956E-2</v>
      </c>
      <c r="AB169" s="207">
        <v>0.68962715402001373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11"/>
        <v>0.73376272524146169</v>
      </c>
      <c r="AJ169" s="141" t="str">
        <f t="shared" si="112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109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1.0117171075301927E-2</v>
      </c>
      <c r="Q170" s="164">
        <v>0</v>
      </c>
      <c r="R170" s="165">
        <v>0</v>
      </c>
      <c r="S170" s="166">
        <f t="shared" si="110"/>
        <v>1.0117171075301927E-2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1.0117171075301927E-2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11"/>
        <v>1.0117171075301927E-2</v>
      </c>
      <c r="AJ170" s="141" t="str">
        <f t="shared" si="112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109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10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11"/>
        <v>0</v>
      </c>
      <c r="AJ171" s="141" t="str">
        <f t="shared" si="112"/>
        <v/>
      </c>
      <c r="BA171" s="141"/>
      <c r="BR171" s="141"/>
      <c r="CG171" s="141"/>
    </row>
    <row r="172" spans="1:85" ht="15">
      <c r="A172" s="159" t="s">
        <v>17</v>
      </c>
      <c r="B172" s="160">
        <v>5.3881971389814223E-2</v>
      </c>
      <c r="C172" s="160">
        <v>0</v>
      </c>
      <c r="D172" s="160">
        <v>3.0217009555407812</v>
      </c>
      <c r="E172" s="160">
        <v>2.0626018648020883E-2</v>
      </c>
      <c r="F172" s="375"/>
      <c r="G172" s="160">
        <v>0</v>
      </c>
      <c r="H172" s="161">
        <v>0</v>
      </c>
      <c r="I172" s="162">
        <f t="shared" si="109"/>
        <v>3.0962089455786166</v>
      </c>
      <c r="J172" s="149"/>
      <c r="K172" s="163" t="s">
        <v>17</v>
      </c>
      <c r="L172" s="164">
        <v>5.3881971389814223E-2</v>
      </c>
      <c r="M172" s="164">
        <v>0</v>
      </c>
      <c r="N172" s="164">
        <v>3.0217009555407812</v>
      </c>
      <c r="O172" s="164">
        <v>2.0626018648020883E-2</v>
      </c>
      <c r="P172" s="164">
        <v>1.0129892473118311E-3</v>
      </c>
      <c r="Q172" s="164">
        <v>0</v>
      </c>
      <c r="R172" s="165">
        <v>0</v>
      </c>
      <c r="S172" s="166">
        <f t="shared" si="110"/>
        <v>3.0972219348259284</v>
      </c>
      <c r="U172" s="211" t="s">
        <v>17</v>
      </c>
      <c r="V172" s="212">
        <v>5.3881971389814223E-2</v>
      </c>
      <c r="W172" s="212">
        <v>0</v>
      </c>
      <c r="X172" s="212">
        <v>0</v>
      </c>
      <c r="Y172" s="212">
        <v>0</v>
      </c>
      <c r="Z172" s="212">
        <v>3.0217009555407812</v>
      </c>
      <c r="AA172" s="212">
        <v>0</v>
      </c>
      <c r="AB172" s="212">
        <v>1.0129892473118311E-3</v>
      </c>
      <c r="AC172" s="213">
        <v>2.0626018648020883E-2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2.0626018648020883E-2</v>
      </c>
      <c r="AI172" s="214">
        <f t="shared" si="111"/>
        <v>3.0972219348259284</v>
      </c>
      <c r="AJ172" s="141" t="str">
        <f t="shared" si="112"/>
        <v/>
      </c>
      <c r="BA172" s="141"/>
      <c r="BR172" s="141"/>
      <c r="CG172" s="141"/>
    </row>
    <row r="173" spans="1:85" ht="15">
      <c r="A173" s="167" t="s">
        <v>139</v>
      </c>
      <c r="B173" s="156">
        <v>5.0080659551249385</v>
      </c>
      <c r="C173" s="156">
        <v>12.762909740849238</v>
      </c>
      <c r="D173" s="156">
        <v>158.26648249782949</v>
      </c>
      <c r="E173" s="156">
        <v>0</v>
      </c>
      <c r="F173" s="375"/>
      <c r="G173" s="156">
        <v>0</v>
      </c>
      <c r="H173" s="168">
        <v>0</v>
      </c>
      <c r="I173" s="154">
        <f t="shared" si="109"/>
        <v>176.03745819380367</v>
      </c>
      <c r="J173" s="149"/>
      <c r="K173" s="169" t="s">
        <v>139</v>
      </c>
      <c r="L173" s="156">
        <v>5.0080659551249385</v>
      </c>
      <c r="M173" s="156">
        <v>12.762909740849238</v>
      </c>
      <c r="N173" s="156">
        <v>158.26648249782949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10"/>
        <v>176.03745819380367</v>
      </c>
      <c r="U173" s="215" t="s">
        <v>139</v>
      </c>
      <c r="V173" s="207">
        <v>5.0080659551249385</v>
      </c>
      <c r="W173" s="207">
        <v>0</v>
      </c>
      <c r="X173" s="207">
        <v>0</v>
      </c>
      <c r="Y173" s="207">
        <v>12.762909740849238</v>
      </c>
      <c r="Z173" s="207">
        <v>158.26648249782949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11"/>
        <v>176.03745819380367</v>
      </c>
      <c r="AJ173" s="141" t="str">
        <f t="shared" si="112"/>
        <v/>
      </c>
      <c r="BA173" s="141"/>
      <c r="BR173" s="141"/>
      <c r="CG173" s="141"/>
    </row>
    <row r="174" spans="1:85" ht="15">
      <c r="A174" s="159" t="s">
        <v>25</v>
      </c>
      <c r="B174" s="160">
        <v>0.30183127062916781</v>
      </c>
      <c r="C174" s="160">
        <v>0.1393341194562967</v>
      </c>
      <c r="D174" s="160">
        <v>26.326592168172464</v>
      </c>
      <c r="E174" s="160">
        <v>2.5930165965435794</v>
      </c>
      <c r="F174" s="375"/>
      <c r="G174" s="160">
        <v>0.43127625224517629</v>
      </c>
      <c r="H174" s="161">
        <v>0.28268635746972276</v>
      </c>
      <c r="I174" s="162">
        <f t="shared" si="109"/>
        <v>30.074736764516409</v>
      </c>
      <c r="J174" s="149"/>
      <c r="K174" s="163" t="s">
        <v>25</v>
      </c>
      <c r="L174" s="164">
        <v>0.30183127062916781</v>
      </c>
      <c r="M174" s="164">
        <v>0.1393341194562967</v>
      </c>
      <c r="N174" s="164">
        <v>26.326592168172464</v>
      </c>
      <c r="O174" s="164">
        <v>2.5930165965435794</v>
      </c>
      <c r="P174" s="164">
        <v>0</v>
      </c>
      <c r="Q174" s="164">
        <v>0.43127625224517629</v>
      </c>
      <c r="R174" s="165">
        <v>0.28268635746972276</v>
      </c>
      <c r="S174" s="166">
        <f t="shared" si="110"/>
        <v>30.074736764516409</v>
      </c>
      <c r="U174" s="211" t="s">
        <v>25</v>
      </c>
      <c r="V174" s="212">
        <v>7.4919566274825114E-2</v>
      </c>
      <c r="W174" s="212">
        <v>0.11286348740766268</v>
      </c>
      <c r="X174" s="212">
        <v>0.43127625224517629</v>
      </c>
      <c r="Y174" s="212">
        <v>0.1393341194562967</v>
      </c>
      <c r="Z174" s="212">
        <v>26.205123137214219</v>
      </c>
      <c r="AA174" s="212">
        <v>2.5924932800678051</v>
      </c>
      <c r="AB174" s="212">
        <v>0</v>
      </c>
      <c r="AC174" s="213">
        <v>0.5187269218504218</v>
      </c>
      <c r="AD174" s="212">
        <v>0.11404821694668005</v>
      </c>
      <c r="AE174" s="212">
        <v>5.2331647577424857E-4</v>
      </c>
      <c r="AF174" s="212">
        <v>0.28268635746972276</v>
      </c>
      <c r="AG174" s="212">
        <v>0.12146903095824477</v>
      </c>
      <c r="AH174" s="212">
        <v>0</v>
      </c>
      <c r="AI174" s="214">
        <f t="shared" si="111"/>
        <v>30.074736764516409</v>
      </c>
      <c r="AJ174" s="141" t="str">
        <f t="shared" si="112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109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10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11"/>
        <v>0</v>
      </c>
      <c r="AJ175" s="141" t="str">
        <f t="shared" si="112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109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10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11"/>
        <v>0</v>
      </c>
      <c r="AJ176" s="141" t="str">
        <f t="shared" si="112"/>
        <v/>
      </c>
      <c r="BA176" s="141"/>
      <c r="BR176" s="141"/>
      <c r="CG176" s="141"/>
    </row>
    <row r="177" spans="1:85" ht="15">
      <c r="A177" s="167" t="s">
        <v>22</v>
      </c>
      <c r="B177" s="156">
        <v>0.94536435120667239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109"/>
        <v>0.94536435120667239</v>
      </c>
      <c r="J177" s="149"/>
      <c r="K177" s="169" t="s">
        <v>22</v>
      </c>
      <c r="L177" s="156">
        <v>0.94536435120667239</v>
      </c>
      <c r="M177" s="156">
        <v>0</v>
      </c>
      <c r="N177" s="156">
        <v>0</v>
      </c>
      <c r="O177" s="156">
        <v>0</v>
      </c>
      <c r="P177" s="156">
        <v>0</v>
      </c>
      <c r="Q177" s="156">
        <v>0</v>
      </c>
      <c r="R177" s="157">
        <v>0</v>
      </c>
      <c r="S177" s="158">
        <f t="shared" si="110"/>
        <v>0.94536435120667239</v>
      </c>
      <c r="U177" s="215" t="s">
        <v>22</v>
      </c>
      <c r="V177" s="207">
        <v>0.94536435120667239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0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11"/>
        <v>0.94536435120667239</v>
      </c>
      <c r="AJ177" s="141" t="str">
        <f t="shared" si="112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109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10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11"/>
        <v>0</v>
      </c>
      <c r="AJ178" s="141" t="str">
        <f t="shared" si="112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109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10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11"/>
        <v>0</v>
      </c>
      <c r="AJ179" s="141" t="str">
        <f t="shared" si="112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109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10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111"/>
        <v>0</v>
      </c>
      <c r="AJ180" s="141" t="str">
        <f t="shared" si="112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109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10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11"/>
        <v>0</v>
      </c>
      <c r="AJ181" s="141" t="str">
        <f t="shared" si="112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109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10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111"/>
        <v>0</v>
      </c>
      <c r="AJ182" s="141" t="str">
        <f t="shared" si="112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109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10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11"/>
        <v>0</v>
      </c>
      <c r="AJ183" s="141" t="str">
        <f t="shared" si="112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7.1395812841867583</v>
      </c>
      <c r="C184" s="195">
        <f t="shared" ref="C184:I184" si="113">SUM(C163:C179)</f>
        <v>12.902243860305536</v>
      </c>
      <c r="D184" s="195">
        <f t="shared" si="113"/>
        <v>187.64999955426856</v>
      </c>
      <c r="E184" s="195">
        <f t="shared" si="113"/>
        <v>2.6577781864130481</v>
      </c>
      <c r="F184" s="195">
        <f t="shared" si="113"/>
        <v>0</v>
      </c>
      <c r="G184" s="195">
        <f t="shared" si="113"/>
        <v>0.43127625224517629</v>
      </c>
      <c r="H184" s="197">
        <f t="shared" si="113"/>
        <v>0.28268635746972276</v>
      </c>
      <c r="I184" s="154">
        <f t="shared" si="113"/>
        <v>211.06356549488882</v>
      </c>
      <c r="J184" s="149"/>
      <c r="K184" s="196" t="s">
        <v>26</v>
      </c>
      <c r="L184" s="195">
        <f>SUM(L163:L179)</f>
        <v>7.1395812841867583</v>
      </c>
      <c r="M184" s="195">
        <f t="shared" ref="M184:S184" si="114">SUM(M163:M179)</f>
        <v>12.902243860305536</v>
      </c>
      <c r="N184" s="195">
        <f t="shared" si="114"/>
        <v>187.64999955426856</v>
      </c>
      <c r="O184" s="195">
        <f t="shared" si="114"/>
        <v>2.6577781864130481</v>
      </c>
      <c r="P184" s="195">
        <f t="shared" si="114"/>
        <v>0.70075731434262756</v>
      </c>
      <c r="Q184" s="195">
        <f t="shared" si="114"/>
        <v>0.43127625224517629</v>
      </c>
      <c r="R184" s="197">
        <f t="shared" si="114"/>
        <v>0.28268635746972276</v>
      </c>
      <c r="S184" s="198">
        <f t="shared" si="114"/>
        <v>211.76432280923146</v>
      </c>
      <c r="T184" s="141" t="str">
        <f>IF(ABS(S184-AI184)&gt;0.01,S184-AI184,"")</f>
        <v/>
      </c>
      <c r="U184" s="224" t="s">
        <v>63</v>
      </c>
      <c r="V184" s="225">
        <f>SUM(V163:V179)</f>
        <v>6.9126695798324151</v>
      </c>
      <c r="W184" s="225">
        <f t="shared" ref="W184:AH184" si="115">SUM(W163:W179)</f>
        <v>0.11286348740766268</v>
      </c>
      <c r="X184" s="225">
        <f t="shared" si="115"/>
        <v>0.43127625224517629</v>
      </c>
      <c r="Y184" s="225">
        <f t="shared" si="115"/>
        <v>12.902243860305536</v>
      </c>
      <c r="Z184" s="225">
        <f t="shared" si="115"/>
        <v>187.52853052331034</v>
      </c>
      <c r="AA184" s="225">
        <f t="shared" si="115"/>
        <v>2.6366288512892533</v>
      </c>
      <c r="AB184" s="225">
        <f t="shared" si="115"/>
        <v>0.70075731434262756</v>
      </c>
      <c r="AC184" s="225">
        <f t="shared" si="115"/>
        <v>0.53935294049844273</v>
      </c>
      <c r="AD184" s="226">
        <f t="shared" si="115"/>
        <v>0.11404821694668005</v>
      </c>
      <c r="AE184" s="226">
        <f t="shared" si="115"/>
        <v>5.2331647577424857E-4</v>
      </c>
      <c r="AF184" s="226">
        <f t="shared" si="115"/>
        <v>0.28268635746972276</v>
      </c>
      <c r="AG184" s="226">
        <f t="shared" si="115"/>
        <v>0.12146903095824477</v>
      </c>
      <c r="AH184" s="226">
        <f t="shared" si="115"/>
        <v>2.0626018648020883E-2</v>
      </c>
      <c r="AI184" s="227">
        <f>SUM(V184:AC184)</f>
        <v>211.76432280923149</v>
      </c>
      <c r="AJ184" s="141" t="str">
        <f t="shared" si="112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3.3826687554748297E-2</v>
      </c>
      <c r="C185" s="78">
        <f t="shared" ref="C185:H185" si="116">IF($I184=0,"-",C184/$I184)</f>
        <v>6.1129659351926283E-2</v>
      </c>
      <c r="D185" s="78">
        <f t="shared" si="116"/>
        <v>0.88906865149500547</v>
      </c>
      <c r="E185" s="78">
        <f t="shared" si="116"/>
        <v>1.2592311610870658E-2</v>
      </c>
      <c r="F185" s="78">
        <f t="shared" si="116"/>
        <v>0</v>
      </c>
      <c r="G185" s="78">
        <f t="shared" si="116"/>
        <v>2.0433477053888784E-3</v>
      </c>
      <c r="H185" s="79">
        <f t="shared" si="116"/>
        <v>1.3393422820603699E-3</v>
      </c>
      <c r="I185" s="80">
        <f>SUM(B185:H185)</f>
        <v>0.99999999999999989</v>
      </c>
      <c r="J185" s="141"/>
      <c r="K185" s="55" t="s">
        <v>91</v>
      </c>
      <c r="L185" s="96">
        <f t="shared" ref="L185:R185" si="117">IF($S184=0,"-",L184/$S184)</f>
        <v>3.3714750386062302E-2</v>
      </c>
      <c r="M185" s="96">
        <f t="shared" si="117"/>
        <v>6.0927372888626576E-2</v>
      </c>
      <c r="N185" s="96">
        <f t="shared" si="117"/>
        <v>0.88612660085954909</v>
      </c>
      <c r="O185" s="96">
        <f t="shared" si="117"/>
        <v>1.255064191718128E-2</v>
      </c>
      <c r="P185" s="96">
        <f t="shared" si="117"/>
        <v>3.3091377482594502E-3</v>
      </c>
      <c r="Q185" s="96">
        <f t="shared" si="117"/>
        <v>2.0365859863641566E-3</v>
      </c>
      <c r="R185" s="97">
        <f t="shared" si="117"/>
        <v>1.334910213956964E-3</v>
      </c>
      <c r="S185" s="98">
        <f>SUM(L185:R185)</f>
        <v>0.99999999999999978</v>
      </c>
      <c r="U185" s="127" t="s">
        <v>91</v>
      </c>
      <c r="V185" s="128">
        <f>+V184/$AI184</f>
        <v>3.2643220954927867E-2</v>
      </c>
      <c r="W185" s="128">
        <f t="shared" ref="W185:AH185" si="118">+W184/$AI184</f>
        <v>5.3296743242881419E-4</v>
      </c>
      <c r="X185" s="128">
        <f t="shared" si="118"/>
        <v>2.0365859863641562E-3</v>
      </c>
      <c r="Y185" s="128">
        <f t="shared" si="118"/>
        <v>6.0927372888626569E-2</v>
      </c>
      <c r="Z185" s="128">
        <f t="shared" si="118"/>
        <v>0.88555299606462023</v>
      </c>
      <c r="AA185" s="128">
        <f t="shared" si="118"/>
        <v>1.2450769876210301E-2</v>
      </c>
      <c r="AB185" s="128">
        <f t="shared" si="118"/>
        <v>3.3091377482594498E-3</v>
      </c>
      <c r="AC185" s="128">
        <f t="shared" si="118"/>
        <v>2.5469490485624455E-3</v>
      </c>
      <c r="AD185" s="128">
        <f t="shared" si="118"/>
        <v>5.385619987056116E-4</v>
      </c>
      <c r="AE185" s="128">
        <f t="shared" si="118"/>
        <v>2.4712211614875265E-6</v>
      </c>
      <c r="AF185" s="128">
        <f t="shared" si="118"/>
        <v>1.3349102139569638E-3</v>
      </c>
      <c r="AG185" s="128">
        <f t="shared" si="118"/>
        <v>5.7360479492889129E-4</v>
      </c>
      <c r="AH185" s="128">
        <f t="shared" si="118"/>
        <v>9.7400819809491203E-5</v>
      </c>
      <c r="AI185" s="129">
        <f>SUM(V185:AC185)</f>
        <v>0.99999999999999989</v>
      </c>
      <c r="AJ185" s="26" t="str">
        <f t="shared" si="112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0.10258362651359752</v>
      </c>
      <c r="E189" s="152">
        <v>0</v>
      </c>
      <c r="F189" s="374"/>
      <c r="G189" s="152">
        <v>0</v>
      </c>
      <c r="H189" s="153">
        <v>0</v>
      </c>
      <c r="I189" s="154">
        <f>SUM(B189:H189)</f>
        <v>0.10258362651359752</v>
      </c>
      <c r="J189" s="149"/>
      <c r="K189" s="203" t="s">
        <v>7</v>
      </c>
      <c r="L189" s="152">
        <v>0</v>
      </c>
      <c r="M189" s="152">
        <v>0</v>
      </c>
      <c r="N189" s="152">
        <v>0.10258362651359752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0.10258362651359752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0.10258362651359752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0.10258362651359752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332.68568173060214</v>
      </c>
      <c r="E190" s="160">
        <v>0</v>
      </c>
      <c r="F190" s="375"/>
      <c r="G190" s="160">
        <v>0</v>
      </c>
      <c r="H190" s="161">
        <v>0</v>
      </c>
      <c r="I190" s="162">
        <f t="shared" ref="I190:I209" si="119">SUM(B190:H190)</f>
        <v>332.68568173060214</v>
      </c>
      <c r="J190" s="149"/>
      <c r="K190" s="163" t="s">
        <v>8</v>
      </c>
      <c r="L190" s="164">
        <v>0</v>
      </c>
      <c r="M190" s="164">
        <v>0</v>
      </c>
      <c r="N190" s="164">
        <v>332.68568173060214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20">SUM(L190:R190)</f>
        <v>332.68568173060214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332.68568173060214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21">SUM(V190:AC190)</f>
        <v>332.68568173060214</v>
      </c>
      <c r="AJ190" s="141" t="str">
        <f t="shared" ref="AJ190:AJ211" si="122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75"/>
      <c r="G191" s="156">
        <v>0</v>
      </c>
      <c r="H191" s="168">
        <v>0</v>
      </c>
      <c r="I191" s="154">
        <f t="shared" si="119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20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21"/>
        <v>0</v>
      </c>
      <c r="AJ191" s="141" t="str">
        <f t="shared" si="122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102.8804771999999</v>
      </c>
      <c r="E192" s="160">
        <v>0</v>
      </c>
      <c r="F192" s="375"/>
      <c r="G192" s="160">
        <v>0</v>
      </c>
      <c r="H192" s="161">
        <v>0</v>
      </c>
      <c r="I192" s="162">
        <f t="shared" si="119"/>
        <v>102.8804771999999</v>
      </c>
      <c r="J192" s="149"/>
      <c r="K192" s="163" t="s">
        <v>56</v>
      </c>
      <c r="L192" s="164">
        <v>0</v>
      </c>
      <c r="M192" s="164">
        <v>0</v>
      </c>
      <c r="N192" s="164">
        <v>102.8804771999999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20"/>
        <v>102.8804771999999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102.82431973427938</v>
      </c>
      <c r="AA192" s="212">
        <v>0</v>
      </c>
      <c r="AB192" s="212">
        <v>0</v>
      </c>
      <c r="AC192" s="213">
        <v>5.6157465720523971E-2</v>
      </c>
      <c r="AD192" s="212">
        <v>0</v>
      </c>
      <c r="AE192" s="212">
        <v>0</v>
      </c>
      <c r="AF192" s="212">
        <v>0</v>
      </c>
      <c r="AG192" s="212">
        <v>5.6157465720523971E-2</v>
      </c>
      <c r="AH192" s="212">
        <v>0</v>
      </c>
      <c r="AI192" s="214">
        <f t="shared" si="121"/>
        <v>102.8804771999999</v>
      </c>
      <c r="AJ192" s="141" t="str">
        <f t="shared" si="122"/>
        <v/>
      </c>
      <c r="BA192" s="141"/>
      <c r="BR192" s="141"/>
      <c r="CG192" s="141"/>
    </row>
    <row r="193" spans="1:85" ht="15">
      <c r="A193" s="167" t="s">
        <v>16</v>
      </c>
      <c r="B193" s="156">
        <v>17.872172042325339</v>
      </c>
      <c r="C193" s="156">
        <v>0</v>
      </c>
      <c r="D193" s="156">
        <v>22.132032190830817</v>
      </c>
      <c r="E193" s="156">
        <v>0</v>
      </c>
      <c r="F193" s="375"/>
      <c r="G193" s="156">
        <v>0</v>
      </c>
      <c r="H193" s="168">
        <v>0</v>
      </c>
      <c r="I193" s="154">
        <f t="shared" si="119"/>
        <v>40.004204233156159</v>
      </c>
      <c r="J193" s="149"/>
      <c r="K193" s="169" t="s">
        <v>16</v>
      </c>
      <c r="L193" s="156">
        <v>17.872172042325339</v>
      </c>
      <c r="M193" s="156">
        <v>0</v>
      </c>
      <c r="N193" s="156">
        <v>22.132032190830817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20"/>
        <v>40.004204233156159</v>
      </c>
      <c r="U193" s="215" t="s">
        <v>16</v>
      </c>
      <c r="V193" s="207">
        <v>17.872172042325339</v>
      </c>
      <c r="W193" s="207">
        <v>0</v>
      </c>
      <c r="X193" s="207">
        <v>0</v>
      </c>
      <c r="Y193" s="207">
        <v>0</v>
      </c>
      <c r="Z193" s="207">
        <v>22.132032190830817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21"/>
        <v>40.004204233156159</v>
      </c>
      <c r="AJ193" s="141" t="str">
        <f t="shared" si="122"/>
        <v/>
      </c>
      <c r="BA193" s="141"/>
      <c r="BR193" s="141"/>
      <c r="CG193" s="141"/>
    </row>
    <row r="194" spans="1:85" ht="15">
      <c r="A194" s="159" t="s">
        <v>15</v>
      </c>
      <c r="B194" s="160">
        <v>3.550563518170855</v>
      </c>
      <c r="C194" s="160">
        <v>2.2428828498758495</v>
      </c>
      <c r="D194" s="160">
        <v>10.242646832805301</v>
      </c>
      <c r="E194" s="160">
        <v>0</v>
      </c>
      <c r="F194" s="375"/>
      <c r="G194" s="160">
        <v>0</v>
      </c>
      <c r="H194" s="161">
        <v>0</v>
      </c>
      <c r="I194" s="162">
        <f t="shared" si="119"/>
        <v>16.036093200852005</v>
      </c>
      <c r="J194" s="149"/>
      <c r="K194" s="163" t="s">
        <v>15</v>
      </c>
      <c r="L194" s="164">
        <v>3.550563518170855</v>
      </c>
      <c r="M194" s="164">
        <v>2.2428828498758495</v>
      </c>
      <c r="N194" s="164">
        <v>10.242646832805301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20"/>
        <v>16.036093200852005</v>
      </c>
      <c r="U194" s="211" t="s">
        <v>57</v>
      </c>
      <c r="V194" s="212">
        <v>3.460611263440732</v>
      </c>
      <c r="W194" s="212">
        <v>0</v>
      </c>
      <c r="X194" s="212">
        <v>0</v>
      </c>
      <c r="Y194" s="212">
        <v>2.2428828498758495</v>
      </c>
      <c r="Z194" s="212">
        <v>7.009285273186916</v>
      </c>
      <c r="AA194" s="212">
        <v>0</v>
      </c>
      <c r="AB194" s="212">
        <v>0</v>
      </c>
      <c r="AC194" s="213">
        <v>3.3233138143485079</v>
      </c>
      <c r="AD194" s="212">
        <v>8.9952254730122846E-2</v>
      </c>
      <c r="AE194" s="212">
        <v>0</v>
      </c>
      <c r="AF194" s="212">
        <v>0</v>
      </c>
      <c r="AG194" s="212">
        <v>3.2333615596183849</v>
      </c>
      <c r="AH194" s="212">
        <v>0</v>
      </c>
      <c r="AI194" s="214">
        <f t="shared" si="121"/>
        <v>16.036093200852008</v>
      </c>
      <c r="AJ194" s="141" t="str">
        <f t="shared" si="122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0.24520510893586425</v>
      </c>
      <c r="E195" s="156">
        <v>3.4371819624944999</v>
      </c>
      <c r="F195" s="375"/>
      <c r="G195" s="156">
        <v>0</v>
      </c>
      <c r="H195" s="168">
        <v>0</v>
      </c>
      <c r="I195" s="154">
        <f t="shared" si="119"/>
        <v>3.6823870714303641</v>
      </c>
      <c r="J195" s="149"/>
      <c r="K195" s="169" t="s">
        <v>58</v>
      </c>
      <c r="L195" s="156">
        <v>0</v>
      </c>
      <c r="M195" s="156">
        <v>0</v>
      </c>
      <c r="N195" s="156">
        <v>0.24520510893586425</v>
      </c>
      <c r="O195" s="156">
        <v>3.4371819624944999</v>
      </c>
      <c r="P195" s="156">
        <v>595.48366149686001</v>
      </c>
      <c r="Q195" s="156">
        <v>0</v>
      </c>
      <c r="R195" s="157">
        <v>0</v>
      </c>
      <c r="S195" s="158">
        <f t="shared" si="120"/>
        <v>599.16604856829042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0.4408401878591246</v>
      </c>
      <c r="AB195" s="207">
        <v>595.48366149686001</v>
      </c>
      <c r="AC195" s="208">
        <v>3.2415468835712393</v>
      </c>
      <c r="AD195" s="207">
        <v>0</v>
      </c>
      <c r="AE195" s="207">
        <v>2.9963417746353755</v>
      </c>
      <c r="AF195" s="207">
        <v>0</v>
      </c>
      <c r="AG195" s="207">
        <v>0.24520510893586425</v>
      </c>
      <c r="AH195" s="207">
        <v>0</v>
      </c>
      <c r="AI195" s="210">
        <f t="shared" si="121"/>
        <v>599.16604856829042</v>
      </c>
      <c r="AJ195" s="141" t="str">
        <f t="shared" si="122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119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14.745461039304379</v>
      </c>
      <c r="Q196" s="164">
        <v>0</v>
      </c>
      <c r="R196" s="165">
        <v>0</v>
      </c>
      <c r="S196" s="166">
        <f t="shared" si="120"/>
        <v>14.745461039304379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14.745461039304379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21"/>
        <v>14.745461039304379</v>
      </c>
      <c r="AJ196" s="141" t="str">
        <f t="shared" si="122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119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20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21"/>
        <v>0</v>
      </c>
      <c r="AJ197" s="141" t="str">
        <f t="shared" si="122"/>
        <v/>
      </c>
      <c r="BA197" s="141"/>
      <c r="BR197" s="141"/>
      <c r="CG197" s="141"/>
    </row>
    <row r="198" spans="1:85" ht="15">
      <c r="A198" s="159" t="s">
        <v>17</v>
      </c>
      <c r="B198" s="160">
        <v>20.875802925951547</v>
      </c>
      <c r="C198" s="160">
        <v>0</v>
      </c>
      <c r="D198" s="160">
        <v>12.429996020214558</v>
      </c>
      <c r="E198" s="160">
        <v>0</v>
      </c>
      <c r="F198" s="375"/>
      <c r="G198" s="160">
        <v>0</v>
      </c>
      <c r="H198" s="161">
        <v>0</v>
      </c>
      <c r="I198" s="162">
        <f t="shared" si="119"/>
        <v>33.305798946166107</v>
      </c>
      <c r="J198" s="149"/>
      <c r="K198" s="163" t="s">
        <v>17</v>
      </c>
      <c r="L198" s="164">
        <v>20.875802925951547</v>
      </c>
      <c r="M198" s="164">
        <v>0</v>
      </c>
      <c r="N198" s="164">
        <v>12.429996020214558</v>
      </c>
      <c r="O198" s="164">
        <v>0</v>
      </c>
      <c r="P198" s="164">
        <v>3.7749065828092253E-2</v>
      </c>
      <c r="Q198" s="164">
        <v>0</v>
      </c>
      <c r="R198" s="165">
        <v>0</v>
      </c>
      <c r="S198" s="166">
        <f t="shared" si="120"/>
        <v>33.343548011994201</v>
      </c>
      <c r="U198" s="211" t="s">
        <v>17</v>
      </c>
      <c r="V198" s="212">
        <v>20.875802925951547</v>
      </c>
      <c r="W198" s="212">
        <v>0</v>
      </c>
      <c r="X198" s="212">
        <v>0</v>
      </c>
      <c r="Y198" s="212">
        <v>0</v>
      </c>
      <c r="Z198" s="212">
        <v>4.6422917807082396</v>
      </c>
      <c r="AA198" s="212">
        <v>0</v>
      </c>
      <c r="AB198" s="212">
        <v>3.7749065828092253E-2</v>
      </c>
      <c r="AC198" s="213">
        <v>7.7877042395063185</v>
      </c>
      <c r="AD198" s="212">
        <v>0</v>
      </c>
      <c r="AE198" s="212">
        <v>0</v>
      </c>
      <c r="AF198" s="212">
        <v>0</v>
      </c>
      <c r="AG198" s="212">
        <v>7.7877042395063185</v>
      </c>
      <c r="AH198" s="212">
        <v>0</v>
      </c>
      <c r="AI198" s="214">
        <f t="shared" si="121"/>
        <v>33.343548011994201</v>
      </c>
      <c r="AJ198" s="141" t="str">
        <f t="shared" si="122"/>
        <v/>
      </c>
      <c r="BA198" s="141"/>
      <c r="BR198" s="141"/>
      <c r="CG198" s="141"/>
    </row>
    <row r="199" spans="1:85" ht="15">
      <c r="A199" s="167" t="s">
        <v>139</v>
      </c>
      <c r="B199" s="156">
        <v>49.960767028878195</v>
      </c>
      <c r="C199" s="156">
        <v>70.718908362095178</v>
      </c>
      <c r="D199" s="156">
        <v>553.36308327095003</v>
      </c>
      <c r="E199" s="156">
        <v>0</v>
      </c>
      <c r="F199" s="375"/>
      <c r="G199" s="156">
        <v>0</v>
      </c>
      <c r="H199" s="168">
        <v>0</v>
      </c>
      <c r="I199" s="154">
        <f t="shared" si="119"/>
        <v>674.04275866192336</v>
      </c>
      <c r="J199" s="149"/>
      <c r="K199" s="169" t="s">
        <v>139</v>
      </c>
      <c r="L199" s="156">
        <v>49.960767028878195</v>
      </c>
      <c r="M199" s="156">
        <v>70.718908362095178</v>
      </c>
      <c r="N199" s="156">
        <v>553.36308327095003</v>
      </c>
      <c r="O199" s="156">
        <v>0</v>
      </c>
      <c r="P199" s="156">
        <v>5.4837345938430975</v>
      </c>
      <c r="Q199" s="156">
        <v>0</v>
      </c>
      <c r="R199" s="157">
        <v>0</v>
      </c>
      <c r="S199" s="158">
        <f t="shared" si="120"/>
        <v>679.52649325576647</v>
      </c>
      <c r="U199" s="215" t="s">
        <v>139</v>
      </c>
      <c r="V199" s="207">
        <v>37.256585747329261</v>
      </c>
      <c r="W199" s="207">
        <v>0</v>
      </c>
      <c r="X199" s="207">
        <v>0</v>
      </c>
      <c r="Y199" s="207">
        <v>70.718908362095178</v>
      </c>
      <c r="Z199" s="207">
        <v>538.73113882619168</v>
      </c>
      <c r="AA199" s="207">
        <v>0</v>
      </c>
      <c r="AB199" s="207">
        <v>5.4837345938430975</v>
      </c>
      <c r="AC199" s="208">
        <v>27.336125726307337</v>
      </c>
      <c r="AD199" s="207">
        <v>12.704181281548937</v>
      </c>
      <c r="AE199" s="207">
        <v>0</v>
      </c>
      <c r="AF199" s="207">
        <v>0</v>
      </c>
      <c r="AG199" s="207">
        <v>14.631944444758403</v>
      </c>
      <c r="AH199" s="207">
        <v>0</v>
      </c>
      <c r="AI199" s="210">
        <f t="shared" si="121"/>
        <v>679.52649325576658</v>
      </c>
      <c r="AJ199" s="141" t="str">
        <f t="shared" si="122"/>
        <v/>
      </c>
      <c r="BA199" s="141"/>
      <c r="BR199" s="141"/>
      <c r="CG199" s="141"/>
    </row>
    <row r="200" spans="1:85" ht="15">
      <c r="A200" s="159" t="s">
        <v>25</v>
      </c>
      <c r="B200" s="160">
        <v>20.600036841624149</v>
      </c>
      <c r="C200" s="160">
        <v>0.20483199043805972</v>
      </c>
      <c r="D200" s="160">
        <v>213.82539086707246</v>
      </c>
      <c r="E200" s="160">
        <v>158.05027015329074</v>
      </c>
      <c r="F200" s="375"/>
      <c r="G200" s="160">
        <v>17.832593295831156</v>
      </c>
      <c r="H200" s="161">
        <v>0</v>
      </c>
      <c r="I200" s="162">
        <f t="shared" si="119"/>
        <v>410.51312314825651</v>
      </c>
      <c r="J200" s="149"/>
      <c r="K200" s="163" t="s">
        <v>25</v>
      </c>
      <c r="L200" s="164">
        <v>20.600036841624149</v>
      </c>
      <c r="M200" s="164">
        <v>0.20483199043805972</v>
      </c>
      <c r="N200" s="164">
        <v>213.82539086707246</v>
      </c>
      <c r="O200" s="164">
        <v>158.05027015329074</v>
      </c>
      <c r="P200" s="164">
        <v>0</v>
      </c>
      <c r="Q200" s="164">
        <v>17.832593295831156</v>
      </c>
      <c r="R200" s="165">
        <v>0</v>
      </c>
      <c r="S200" s="166">
        <f t="shared" si="120"/>
        <v>410.51312314825651</v>
      </c>
      <c r="U200" s="211" t="s">
        <v>25</v>
      </c>
      <c r="V200" s="212">
        <v>1.9489056863301839</v>
      </c>
      <c r="W200" s="212">
        <v>3.6119728660623203</v>
      </c>
      <c r="X200" s="212">
        <v>17.832593295831156</v>
      </c>
      <c r="Y200" s="212">
        <v>0.20483199043805972</v>
      </c>
      <c r="Z200" s="212">
        <v>210.41539229101608</v>
      </c>
      <c r="AA200" s="212">
        <v>157.83802273321908</v>
      </c>
      <c r="AB200" s="212">
        <v>0</v>
      </c>
      <c r="AC200" s="213">
        <v>18.661404285359698</v>
      </c>
      <c r="AD200" s="212">
        <v>15.039158289231645</v>
      </c>
      <c r="AE200" s="212">
        <v>0.16464771976394824</v>
      </c>
      <c r="AF200" s="212">
        <v>0</v>
      </c>
      <c r="AG200" s="212">
        <v>3.4099985760563718</v>
      </c>
      <c r="AH200" s="212">
        <v>4.7599700307730121E-2</v>
      </c>
      <c r="AI200" s="214">
        <f t="shared" si="121"/>
        <v>410.51312314825657</v>
      </c>
      <c r="AJ200" s="141" t="str">
        <f t="shared" si="122"/>
        <v/>
      </c>
      <c r="BA200" s="141"/>
      <c r="BR200" s="141"/>
      <c r="CG200" s="141"/>
    </row>
    <row r="201" spans="1:85" ht="15">
      <c r="A201" s="167" t="s">
        <v>24</v>
      </c>
      <c r="B201" s="156">
        <v>2.3156390411464085</v>
      </c>
      <c r="C201" s="156">
        <v>0.37954094499836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119"/>
        <v>2.6951799861447685</v>
      </c>
      <c r="J201" s="149"/>
      <c r="K201" s="169" t="s">
        <v>24</v>
      </c>
      <c r="L201" s="156">
        <v>2.3156390411464085</v>
      </c>
      <c r="M201" s="156">
        <v>0.37954094499836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20"/>
        <v>2.6951799861447685</v>
      </c>
      <c r="U201" s="215" t="s">
        <v>24</v>
      </c>
      <c r="V201" s="207">
        <v>2.3154216204307181</v>
      </c>
      <c r="W201" s="207">
        <v>0</v>
      </c>
      <c r="X201" s="207">
        <v>0</v>
      </c>
      <c r="Y201" s="207">
        <v>0.37954094499836</v>
      </c>
      <c r="Z201" s="207">
        <v>0</v>
      </c>
      <c r="AA201" s="207">
        <v>0</v>
      </c>
      <c r="AB201" s="207">
        <v>0</v>
      </c>
      <c r="AC201" s="208">
        <v>2.1742071569021867E-4</v>
      </c>
      <c r="AD201" s="207">
        <v>2.1742071569021867E-4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21"/>
        <v>2.6951799861447685</v>
      </c>
      <c r="AJ201" s="141" t="str">
        <f t="shared" si="122"/>
        <v/>
      </c>
      <c r="BA201" s="141"/>
      <c r="BR201" s="141"/>
      <c r="CG201" s="141"/>
    </row>
    <row r="202" spans="1:85" ht="15">
      <c r="A202" s="159" t="s">
        <v>60</v>
      </c>
      <c r="B202" s="160">
        <v>8.4466515324030916E-3</v>
      </c>
      <c r="C202" s="160">
        <v>1.4324476052374314E-2</v>
      </c>
      <c r="D202" s="160">
        <v>2.6123664533205436E-2</v>
      </c>
      <c r="E202" s="160">
        <v>0</v>
      </c>
      <c r="F202" s="375"/>
      <c r="G202" s="160">
        <v>0</v>
      </c>
      <c r="H202" s="161">
        <v>0</v>
      </c>
      <c r="I202" s="162">
        <f t="shared" si="119"/>
        <v>4.8894792117982838E-2</v>
      </c>
      <c r="J202" s="149"/>
      <c r="K202" s="163" t="s">
        <v>60</v>
      </c>
      <c r="L202" s="164">
        <v>8.4466515324030916E-3</v>
      </c>
      <c r="M202" s="164">
        <v>1.4324476052374314E-2</v>
      </c>
      <c r="N202" s="164">
        <v>2.6123664533205436E-2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20"/>
        <v>4.8894792117982838E-2</v>
      </c>
      <c r="U202" s="211" t="s">
        <v>60</v>
      </c>
      <c r="V202" s="212">
        <v>8.4466515324030916E-3</v>
      </c>
      <c r="W202" s="212">
        <v>0</v>
      </c>
      <c r="X202" s="212">
        <v>0</v>
      </c>
      <c r="Y202" s="212">
        <v>1.4324476052374314E-2</v>
      </c>
      <c r="Z202" s="212">
        <v>2.6123664533205436E-2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21"/>
        <v>4.8894792117982838E-2</v>
      </c>
      <c r="AJ202" s="141" t="str">
        <f t="shared" si="122"/>
        <v/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388.63943578973186</v>
      </c>
      <c r="E203" s="156">
        <v>0</v>
      </c>
      <c r="F203" s="375"/>
      <c r="G203" s="156">
        <v>0</v>
      </c>
      <c r="H203" s="168">
        <v>0</v>
      </c>
      <c r="I203" s="154">
        <f t="shared" si="119"/>
        <v>388.63943578973186</v>
      </c>
      <c r="J203" s="149"/>
      <c r="K203" s="169" t="s">
        <v>22</v>
      </c>
      <c r="L203" s="156">
        <v>0</v>
      </c>
      <c r="M203" s="156">
        <v>0</v>
      </c>
      <c r="N203" s="156">
        <v>388.63943578973186</v>
      </c>
      <c r="O203" s="156">
        <v>0</v>
      </c>
      <c r="P203" s="156">
        <v>0</v>
      </c>
      <c r="Q203" s="156">
        <v>0</v>
      </c>
      <c r="R203" s="157">
        <v>0</v>
      </c>
      <c r="S203" s="158">
        <f t="shared" si="120"/>
        <v>388.63943578973186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388.63943578973186</v>
      </c>
      <c r="AA203" s="207">
        <v>0</v>
      </c>
      <c r="AB203" s="207">
        <v>0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21"/>
        <v>388.63943578973186</v>
      </c>
      <c r="AJ203" s="141" t="str">
        <f t="shared" si="122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543.58548315509256</v>
      </c>
      <c r="E204" s="160">
        <v>0</v>
      </c>
      <c r="F204" s="375"/>
      <c r="G204" s="160">
        <v>0</v>
      </c>
      <c r="H204" s="161">
        <v>0</v>
      </c>
      <c r="I204" s="162">
        <f t="shared" si="119"/>
        <v>543.58548315509256</v>
      </c>
      <c r="J204" s="149"/>
      <c r="K204" s="163" t="s">
        <v>21</v>
      </c>
      <c r="L204" s="164">
        <v>0</v>
      </c>
      <c r="M204" s="164">
        <v>0</v>
      </c>
      <c r="N204" s="164">
        <v>543.58548315509256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20"/>
        <v>543.58548315509256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543.58548315509256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21"/>
        <v>543.58548315509256</v>
      </c>
      <c r="AJ204" s="141" t="str">
        <f t="shared" si="122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119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20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21"/>
        <v>0</v>
      </c>
      <c r="AJ205" s="141" t="str">
        <f t="shared" si="122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119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20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121"/>
        <v>0</v>
      </c>
      <c r="AJ206" s="141" t="str">
        <f t="shared" si="122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119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20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21"/>
        <v>0</v>
      </c>
      <c r="AJ207" s="141" t="str">
        <f t="shared" si="122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119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20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121"/>
        <v>0</v>
      </c>
      <c r="AJ208" s="141" t="str">
        <f t="shared" si="122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119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20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21"/>
        <v>0</v>
      </c>
      <c r="AJ209" s="141" t="str">
        <f t="shared" si="122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115.1834280496289</v>
      </c>
      <c r="C210" s="195">
        <f t="shared" ref="C210:I210" si="123">SUM(C189:C205)</f>
        <v>73.560488623459833</v>
      </c>
      <c r="D210" s="195">
        <f t="shared" si="123"/>
        <v>2180.1581394572822</v>
      </c>
      <c r="E210" s="195">
        <f t="shared" si="123"/>
        <v>161.48745211578523</v>
      </c>
      <c r="F210" s="195">
        <f t="shared" si="123"/>
        <v>0</v>
      </c>
      <c r="G210" s="195">
        <f t="shared" si="123"/>
        <v>17.832593295831156</v>
      </c>
      <c r="H210" s="197">
        <f t="shared" si="123"/>
        <v>0</v>
      </c>
      <c r="I210" s="154">
        <f t="shared" si="123"/>
        <v>2548.2221015419873</v>
      </c>
      <c r="J210" s="149"/>
      <c r="K210" s="196" t="s">
        <v>26</v>
      </c>
      <c r="L210" s="195">
        <f>SUM(L189:L205)</f>
        <v>115.1834280496289</v>
      </c>
      <c r="M210" s="195">
        <f t="shared" ref="M210:S210" si="124">SUM(M189:M205)</f>
        <v>73.560488623459833</v>
      </c>
      <c r="N210" s="195">
        <f t="shared" si="124"/>
        <v>2180.1581394572822</v>
      </c>
      <c r="O210" s="195">
        <f t="shared" si="124"/>
        <v>161.48745211578523</v>
      </c>
      <c r="P210" s="195">
        <f t="shared" si="124"/>
        <v>615.75060619583553</v>
      </c>
      <c r="Q210" s="195">
        <f t="shared" si="124"/>
        <v>17.832593295831156</v>
      </c>
      <c r="R210" s="197">
        <f t="shared" si="124"/>
        <v>0</v>
      </c>
      <c r="S210" s="198">
        <f t="shared" si="124"/>
        <v>3163.9727077378238</v>
      </c>
      <c r="T210" s="141" t="str">
        <f>IF(ABS(S210-AI210)&gt;0.01,S210-AI210,"")</f>
        <v/>
      </c>
      <c r="U210" s="224" t="s">
        <v>63</v>
      </c>
      <c r="V210" s="225">
        <f>SUM(V189:V205)</f>
        <v>83.737945937340186</v>
      </c>
      <c r="W210" s="225">
        <f t="shared" ref="W210:AH210" si="125">SUM(W189:W205)</f>
        <v>3.6119728660623203</v>
      </c>
      <c r="X210" s="225">
        <f t="shared" si="125"/>
        <v>17.832593295831156</v>
      </c>
      <c r="Y210" s="225">
        <f t="shared" si="125"/>
        <v>73.560488623459833</v>
      </c>
      <c r="Z210" s="225">
        <f t="shared" si="125"/>
        <v>2150.7937680626865</v>
      </c>
      <c r="AA210" s="225">
        <f t="shared" si="125"/>
        <v>158.2788629210782</v>
      </c>
      <c r="AB210" s="225">
        <f t="shared" si="125"/>
        <v>615.75060619583553</v>
      </c>
      <c r="AC210" s="225">
        <f t="shared" si="125"/>
        <v>60.406469835529315</v>
      </c>
      <c r="AD210" s="226">
        <f t="shared" si="125"/>
        <v>27.833509246226395</v>
      </c>
      <c r="AE210" s="226">
        <f t="shared" si="125"/>
        <v>3.160989494399324</v>
      </c>
      <c r="AF210" s="226">
        <f t="shared" si="125"/>
        <v>0</v>
      </c>
      <c r="AG210" s="226">
        <f t="shared" si="125"/>
        <v>29.364371394595867</v>
      </c>
      <c r="AH210" s="226">
        <f t="shared" si="125"/>
        <v>4.7599700307730121E-2</v>
      </c>
      <c r="AI210" s="227">
        <f>SUM(V210:AC210)</f>
        <v>3163.9727077378229</v>
      </c>
      <c r="AJ210" s="141" t="str">
        <f t="shared" si="122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4.5201486942574115E-2</v>
      </c>
      <c r="C211" s="78">
        <f t="shared" ref="C211:H211" si="126">IF($I210=0,"-",C210/$I210)</f>
        <v>2.8867377211329696E-2</v>
      </c>
      <c r="D211" s="78">
        <f t="shared" si="126"/>
        <v>0.85556048593174783</v>
      </c>
      <c r="E211" s="78">
        <f t="shared" si="126"/>
        <v>6.3372596924760008E-2</v>
      </c>
      <c r="F211" s="78">
        <f t="shared" si="126"/>
        <v>0</v>
      </c>
      <c r="G211" s="78">
        <f t="shared" si="126"/>
        <v>6.9980529895884063E-3</v>
      </c>
      <c r="H211" s="79">
        <f t="shared" si="126"/>
        <v>0</v>
      </c>
      <c r="I211" s="80">
        <f>SUM(B211:H211)</f>
        <v>1</v>
      </c>
      <c r="J211" s="141"/>
      <c r="K211" s="55" t="s">
        <v>91</v>
      </c>
      <c r="L211" s="96">
        <f t="shared" ref="L211:R211" si="127">IF($S210=0,"-",L210/$S210)</f>
        <v>3.6404684455063681E-2</v>
      </c>
      <c r="M211" s="96">
        <f t="shared" si="127"/>
        <v>2.3249406811746517E-2</v>
      </c>
      <c r="N211" s="96">
        <f t="shared" si="127"/>
        <v>0.68905718880743794</v>
      </c>
      <c r="O211" s="96">
        <f t="shared" si="127"/>
        <v>5.1039457995592341E-2</v>
      </c>
      <c r="P211" s="96">
        <f t="shared" si="127"/>
        <v>0.194613121879956</v>
      </c>
      <c r="Q211" s="96">
        <f t="shared" si="127"/>
        <v>5.6361400502032456E-3</v>
      </c>
      <c r="R211" s="97">
        <f t="shared" si="127"/>
        <v>0</v>
      </c>
      <c r="S211" s="98">
        <f>SUM(L211:R211)</f>
        <v>0.99999999999999989</v>
      </c>
      <c r="U211" s="127" t="s">
        <v>91</v>
      </c>
      <c r="V211" s="128">
        <f>+V210/$AI210</f>
        <v>2.646607719862765E-2</v>
      </c>
      <c r="W211" s="128">
        <f t="shared" ref="W211:AH211" si="128">+W210/$AI210</f>
        <v>1.1415941917668462E-3</v>
      </c>
      <c r="X211" s="128">
        <f t="shared" si="128"/>
        <v>5.6361400502032465E-3</v>
      </c>
      <c r="Y211" s="128">
        <f t="shared" si="128"/>
        <v>2.3249406811746524E-2</v>
      </c>
      <c r="Z211" s="128">
        <f t="shared" si="128"/>
        <v>0.67977633397491</v>
      </c>
      <c r="AA211" s="128">
        <f t="shared" si="128"/>
        <v>5.0025356582245745E-2</v>
      </c>
      <c r="AB211" s="128">
        <f t="shared" si="128"/>
        <v>0.19461312187995605</v>
      </c>
      <c r="AC211" s="128">
        <f t="shared" si="128"/>
        <v>1.9091969310544001E-2</v>
      </c>
      <c r="AD211" s="128">
        <f t="shared" si="128"/>
        <v>8.7970130646691947E-3</v>
      </c>
      <c r="AE211" s="128">
        <f t="shared" si="128"/>
        <v>9.9905713050836282E-4</v>
      </c>
      <c r="AF211" s="128">
        <f t="shared" si="128"/>
        <v>0</v>
      </c>
      <c r="AG211" s="128">
        <f t="shared" si="128"/>
        <v>9.2808548325281869E-3</v>
      </c>
      <c r="AH211" s="128">
        <f t="shared" si="128"/>
        <v>1.5044282838255882E-5</v>
      </c>
      <c r="AI211" s="129">
        <f>SUM(V211:AC211)</f>
        <v>1</v>
      </c>
      <c r="AJ211" s="26" t="str">
        <f t="shared" si="122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129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30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31">SUM(V216:AC216)</f>
        <v>0</v>
      </c>
      <c r="AJ216" s="141" t="str">
        <f t="shared" ref="AJ216:AJ237" si="132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129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30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31"/>
        <v>0</v>
      </c>
      <c r="AJ217" s="141" t="str">
        <f t="shared" si="132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129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30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31"/>
        <v>0</v>
      </c>
      <c r="AJ218" s="141" t="str">
        <f t="shared" si="132"/>
        <v/>
      </c>
      <c r="BA218" s="141"/>
      <c r="BR218" s="141"/>
      <c r="CG218" s="141"/>
    </row>
    <row r="219" spans="1:85" ht="15">
      <c r="A219" s="167" t="s">
        <v>16</v>
      </c>
      <c r="B219" s="156">
        <v>20.018150634249054</v>
      </c>
      <c r="C219" s="156">
        <v>10.257839824717308</v>
      </c>
      <c r="D219" s="156">
        <v>2.7100546873673501</v>
      </c>
      <c r="E219" s="156">
        <v>0</v>
      </c>
      <c r="F219" s="375"/>
      <c r="G219" s="156">
        <v>0</v>
      </c>
      <c r="H219" s="168">
        <v>0</v>
      </c>
      <c r="I219" s="154">
        <f t="shared" si="129"/>
        <v>32.986045146333709</v>
      </c>
      <c r="J219" s="149"/>
      <c r="K219" s="169" t="s">
        <v>16</v>
      </c>
      <c r="L219" s="156">
        <v>20.018150634249054</v>
      </c>
      <c r="M219" s="156">
        <v>10.257839824717308</v>
      </c>
      <c r="N219" s="156">
        <v>2.7100546873673501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30"/>
        <v>32.986045146333709</v>
      </c>
      <c r="U219" s="215" t="s">
        <v>16</v>
      </c>
      <c r="V219" s="207">
        <v>20.018150634249054</v>
      </c>
      <c r="W219" s="207">
        <v>0</v>
      </c>
      <c r="X219" s="207">
        <v>0</v>
      </c>
      <c r="Y219" s="207">
        <v>10.257839824717308</v>
      </c>
      <c r="Z219" s="207">
        <v>1.9129797793181293</v>
      </c>
      <c r="AA219" s="207">
        <v>0</v>
      </c>
      <c r="AB219" s="207">
        <v>0</v>
      </c>
      <c r="AC219" s="208">
        <v>0.79707490804922065</v>
      </c>
      <c r="AD219" s="209">
        <v>0</v>
      </c>
      <c r="AE219" s="209">
        <v>0</v>
      </c>
      <c r="AF219" s="209">
        <v>0</v>
      </c>
      <c r="AG219" s="209">
        <v>0.79707490804922065</v>
      </c>
      <c r="AH219" s="209">
        <v>0</v>
      </c>
      <c r="AI219" s="210">
        <f t="shared" si="131"/>
        <v>32.986045146333709</v>
      </c>
      <c r="AJ219" s="141" t="str">
        <f t="shared" si="132"/>
        <v/>
      </c>
      <c r="BA219" s="141"/>
      <c r="BR219" s="141"/>
      <c r="CG219" s="141"/>
    </row>
    <row r="220" spans="1:85" ht="15">
      <c r="A220" s="159" t="s">
        <v>15</v>
      </c>
      <c r="B220" s="160">
        <v>2.1916247016356256</v>
      </c>
      <c r="C220" s="160">
        <v>0</v>
      </c>
      <c r="D220" s="160">
        <v>2.1576690152438021</v>
      </c>
      <c r="E220" s="160">
        <v>0</v>
      </c>
      <c r="F220" s="375"/>
      <c r="G220" s="160">
        <v>0</v>
      </c>
      <c r="H220" s="161">
        <v>0</v>
      </c>
      <c r="I220" s="162">
        <f t="shared" si="129"/>
        <v>4.3492937168794281</v>
      </c>
      <c r="J220" s="149"/>
      <c r="K220" s="163" t="s">
        <v>15</v>
      </c>
      <c r="L220" s="164">
        <v>2.1916247016356256</v>
      </c>
      <c r="M220" s="164">
        <v>0</v>
      </c>
      <c r="N220" s="164">
        <v>2.1576690152438021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30"/>
        <v>4.3492937168794281</v>
      </c>
      <c r="U220" s="211" t="s">
        <v>57</v>
      </c>
      <c r="V220" s="212">
        <v>2.1916247016356256</v>
      </c>
      <c r="W220" s="212">
        <v>0</v>
      </c>
      <c r="X220" s="212">
        <v>0</v>
      </c>
      <c r="Y220" s="212">
        <v>0</v>
      </c>
      <c r="Z220" s="212">
        <v>2.1576690152438021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31"/>
        <v>4.3492937168794281</v>
      </c>
      <c r="AJ220" s="141" t="str">
        <f t="shared" si="132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9.5385744311791577E-3</v>
      </c>
      <c r="F221" s="375"/>
      <c r="G221" s="156">
        <v>0</v>
      </c>
      <c r="H221" s="168">
        <v>0</v>
      </c>
      <c r="I221" s="154">
        <f t="shared" si="129"/>
        <v>9.5385744311791577E-3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9.5385744311791577E-3</v>
      </c>
      <c r="P221" s="156">
        <v>15.140400269752632</v>
      </c>
      <c r="Q221" s="156">
        <v>0</v>
      </c>
      <c r="R221" s="157">
        <v>0</v>
      </c>
      <c r="S221" s="158">
        <f t="shared" si="130"/>
        <v>15.149938844183811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9.5385744311791577E-3</v>
      </c>
      <c r="AB221" s="207">
        <v>15.140400269752632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31"/>
        <v>15.149938844183811</v>
      </c>
      <c r="AJ221" s="141" t="str">
        <f t="shared" si="132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1.7736443892712398E-15</v>
      </c>
      <c r="F222" s="375"/>
      <c r="G222" s="160">
        <v>0</v>
      </c>
      <c r="H222" s="161">
        <v>0</v>
      </c>
      <c r="I222" s="162">
        <f t="shared" si="129"/>
        <v>1.7736443892712398E-15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1.7736443892712398E-15</v>
      </c>
      <c r="P222" s="164">
        <v>1.0275692554895299</v>
      </c>
      <c r="Q222" s="164">
        <v>0</v>
      </c>
      <c r="R222" s="165">
        <v>0</v>
      </c>
      <c r="S222" s="166">
        <f t="shared" si="130"/>
        <v>1.0275692554895317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1.7736443892712398E-15</v>
      </c>
      <c r="AB222" s="212">
        <v>1.0275692554895299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31"/>
        <v>1.0275692554895317</v>
      </c>
      <c r="AJ222" s="141" t="str">
        <f t="shared" si="132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129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30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31"/>
        <v>0</v>
      </c>
      <c r="AJ223" s="141" t="str">
        <f t="shared" si="132"/>
        <v/>
      </c>
      <c r="BA223" s="141"/>
      <c r="BR223" s="141"/>
      <c r="CG223" s="141"/>
    </row>
    <row r="224" spans="1:85" ht="15">
      <c r="A224" s="159" t="s">
        <v>17</v>
      </c>
      <c r="B224" s="160">
        <v>1.1419222016294714</v>
      </c>
      <c r="C224" s="160">
        <v>0</v>
      </c>
      <c r="D224" s="160">
        <v>4.5231137395424232</v>
      </c>
      <c r="E224" s="160">
        <v>0.23904955967161023</v>
      </c>
      <c r="F224" s="375"/>
      <c r="G224" s="160">
        <v>0</v>
      </c>
      <c r="H224" s="161">
        <v>0</v>
      </c>
      <c r="I224" s="162">
        <f t="shared" si="129"/>
        <v>5.9040855008435047</v>
      </c>
      <c r="J224" s="149"/>
      <c r="K224" s="163" t="s">
        <v>17</v>
      </c>
      <c r="L224" s="164">
        <v>1.1419222016294714</v>
      </c>
      <c r="M224" s="164">
        <v>0</v>
      </c>
      <c r="N224" s="164">
        <v>4.5231137395424232</v>
      </c>
      <c r="O224" s="164">
        <v>0.23904955967161023</v>
      </c>
      <c r="P224" s="164">
        <v>0</v>
      </c>
      <c r="Q224" s="164">
        <v>0</v>
      </c>
      <c r="R224" s="165">
        <v>0</v>
      </c>
      <c r="S224" s="166">
        <f t="shared" si="130"/>
        <v>5.9040855008435047</v>
      </c>
      <c r="U224" s="211" t="s">
        <v>17</v>
      </c>
      <c r="V224" s="212">
        <v>1.1419222016294714</v>
      </c>
      <c r="W224" s="212">
        <v>0</v>
      </c>
      <c r="X224" s="212">
        <v>0</v>
      </c>
      <c r="Y224" s="212">
        <v>0</v>
      </c>
      <c r="Z224" s="212">
        <v>4.5231137395424232</v>
      </c>
      <c r="AA224" s="212">
        <v>0.23904955967161023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31"/>
        <v>5.9040855008435047</v>
      </c>
      <c r="AJ224" s="141" t="str">
        <f t="shared" si="132"/>
        <v/>
      </c>
      <c r="BA224" s="141"/>
      <c r="BR224" s="141"/>
      <c r="CG224" s="141"/>
    </row>
    <row r="225" spans="1:85" ht="15">
      <c r="A225" s="167" t="s">
        <v>139</v>
      </c>
      <c r="B225" s="156">
        <v>5.2697825870831077</v>
      </c>
      <c r="C225" s="156">
        <v>0.20795289249551291</v>
      </c>
      <c r="D225" s="156">
        <v>45.242427726946147</v>
      </c>
      <c r="E225" s="156">
        <v>5.7586954844911269E-2</v>
      </c>
      <c r="F225" s="375"/>
      <c r="G225" s="156">
        <v>0</v>
      </c>
      <c r="H225" s="168">
        <v>0</v>
      </c>
      <c r="I225" s="154">
        <f t="shared" si="129"/>
        <v>50.777750161369674</v>
      </c>
      <c r="J225" s="149"/>
      <c r="K225" s="169" t="s">
        <v>139</v>
      </c>
      <c r="L225" s="156">
        <v>5.2697825870831077</v>
      </c>
      <c r="M225" s="156">
        <v>0.20795289249551291</v>
      </c>
      <c r="N225" s="156">
        <v>45.242427726946147</v>
      </c>
      <c r="O225" s="156">
        <v>5.7586954844911269E-2</v>
      </c>
      <c r="P225" s="156">
        <v>0</v>
      </c>
      <c r="Q225" s="156">
        <v>0</v>
      </c>
      <c r="R225" s="157">
        <v>0</v>
      </c>
      <c r="S225" s="158">
        <f t="shared" si="130"/>
        <v>50.777750161369674</v>
      </c>
      <c r="U225" s="215" t="s">
        <v>139</v>
      </c>
      <c r="V225" s="207">
        <v>4.8409758065815991</v>
      </c>
      <c r="W225" s="207">
        <v>0</v>
      </c>
      <c r="X225" s="207">
        <v>0</v>
      </c>
      <c r="Y225" s="207">
        <v>0.20795289249551291</v>
      </c>
      <c r="Z225" s="207">
        <v>15.133051914425391</v>
      </c>
      <c r="AA225" s="207">
        <v>5.7586954844911269E-2</v>
      </c>
      <c r="AB225" s="207">
        <v>0</v>
      </c>
      <c r="AC225" s="208">
        <v>30.538182593022274</v>
      </c>
      <c r="AD225" s="207">
        <v>0.42880678050150867</v>
      </c>
      <c r="AE225" s="207">
        <v>0</v>
      </c>
      <c r="AF225" s="207">
        <v>0</v>
      </c>
      <c r="AG225" s="207">
        <v>30.10937581252076</v>
      </c>
      <c r="AH225" s="207">
        <v>0</v>
      </c>
      <c r="AI225" s="210">
        <f t="shared" si="131"/>
        <v>50.777750161369688</v>
      </c>
      <c r="AJ225" s="141" t="str">
        <f t="shared" si="132"/>
        <v/>
      </c>
      <c r="BA225" s="141"/>
      <c r="BR225" s="141"/>
      <c r="CG225" s="141"/>
    </row>
    <row r="226" spans="1:85" ht="15">
      <c r="A226" s="159" t="s">
        <v>25</v>
      </c>
      <c r="B226" s="160">
        <v>7.977136834903277</v>
      </c>
      <c r="C226" s="160">
        <v>0.33559011280457995</v>
      </c>
      <c r="D226" s="160">
        <v>10.170681238572758</v>
      </c>
      <c r="E226" s="160">
        <v>98.260055740728504</v>
      </c>
      <c r="F226" s="375"/>
      <c r="G226" s="160">
        <v>18.808154557528717</v>
      </c>
      <c r="H226" s="161">
        <v>2.0715439062011103</v>
      </c>
      <c r="I226" s="162">
        <f t="shared" si="129"/>
        <v>137.62316239073894</v>
      </c>
      <c r="J226" s="149"/>
      <c r="K226" s="163" t="s">
        <v>25</v>
      </c>
      <c r="L226" s="164">
        <v>7.977136834903277</v>
      </c>
      <c r="M226" s="164">
        <v>0.33559011280457995</v>
      </c>
      <c r="N226" s="164">
        <v>10.170681238572758</v>
      </c>
      <c r="O226" s="164">
        <v>98.260055740728504</v>
      </c>
      <c r="P226" s="164">
        <v>0</v>
      </c>
      <c r="Q226" s="164">
        <v>18.808154557528717</v>
      </c>
      <c r="R226" s="165">
        <v>2.0715439062011103</v>
      </c>
      <c r="S226" s="166">
        <f t="shared" si="130"/>
        <v>137.62316239073894</v>
      </c>
      <c r="U226" s="211" t="s">
        <v>25</v>
      </c>
      <c r="V226" s="212">
        <v>0</v>
      </c>
      <c r="W226" s="212">
        <v>7.1557293282141199</v>
      </c>
      <c r="X226" s="212">
        <v>18.808154557528717</v>
      </c>
      <c r="Y226" s="212">
        <v>0.33559011280457995</v>
      </c>
      <c r="Z226" s="212">
        <v>10.043222204348757</v>
      </c>
      <c r="AA226" s="212">
        <v>97.297718298898758</v>
      </c>
      <c r="AB226" s="212">
        <v>0</v>
      </c>
      <c r="AC226" s="213">
        <v>3.9827478889440227</v>
      </c>
      <c r="AD226" s="212">
        <v>0.82140750668915707</v>
      </c>
      <c r="AE226" s="212">
        <v>0.53394216202736489</v>
      </c>
      <c r="AF226" s="212">
        <v>2.0715439062011103</v>
      </c>
      <c r="AG226" s="212">
        <v>0.12745903422400132</v>
      </c>
      <c r="AH226" s="212">
        <v>0.42839527980238967</v>
      </c>
      <c r="AI226" s="214">
        <f t="shared" si="131"/>
        <v>137.62316239073897</v>
      </c>
      <c r="AJ226" s="141" t="str">
        <f t="shared" si="132"/>
        <v/>
      </c>
      <c r="BA226" s="141"/>
      <c r="BR226" s="141"/>
      <c r="CG226" s="141"/>
    </row>
    <row r="227" spans="1:85" ht="15">
      <c r="A227" s="167" t="s">
        <v>24</v>
      </c>
      <c r="B227" s="156">
        <v>8.6700341118278264</v>
      </c>
      <c r="C227" s="156">
        <v>0</v>
      </c>
      <c r="D227" s="156">
        <v>2.3869933119222817</v>
      </c>
      <c r="E227" s="156">
        <v>0</v>
      </c>
      <c r="F227" s="375"/>
      <c r="G227" s="156">
        <v>0</v>
      </c>
      <c r="H227" s="168">
        <v>0</v>
      </c>
      <c r="I227" s="154">
        <f t="shared" si="129"/>
        <v>11.057027423750108</v>
      </c>
      <c r="J227" s="149"/>
      <c r="K227" s="169" t="s">
        <v>24</v>
      </c>
      <c r="L227" s="156">
        <v>8.6700341118278264</v>
      </c>
      <c r="M227" s="156">
        <v>0</v>
      </c>
      <c r="N227" s="156">
        <v>2.3869933119222817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30"/>
        <v>11.057027423750108</v>
      </c>
      <c r="U227" s="215" t="s">
        <v>24</v>
      </c>
      <c r="V227" s="207">
        <v>8.6700341118278264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2.3869933119222817</v>
      </c>
      <c r="AD227" s="207">
        <v>0</v>
      </c>
      <c r="AE227" s="207">
        <v>0</v>
      </c>
      <c r="AF227" s="207">
        <v>0</v>
      </c>
      <c r="AG227" s="207">
        <v>2.3869933119222817</v>
      </c>
      <c r="AH227" s="207">
        <v>0</v>
      </c>
      <c r="AI227" s="210">
        <f t="shared" si="131"/>
        <v>11.057027423750108</v>
      </c>
      <c r="AJ227" s="141" t="str">
        <f t="shared" si="132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129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30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31"/>
        <v>0</v>
      </c>
      <c r="AJ228" s="141" t="str">
        <f t="shared" si="132"/>
        <v/>
      </c>
      <c r="BA228" s="141"/>
      <c r="BR228" s="141"/>
      <c r="CG228" s="141"/>
    </row>
    <row r="229" spans="1:85" ht="15">
      <c r="A229" s="167" t="s">
        <v>22</v>
      </c>
      <c r="B229" s="156">
        <v>0.72697882812810899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129"/>
        <v>0.72697882812810899</v>
      </c>
      <c r="J229" s="149"/>
      <c r="K229" s="169" t="s">
        <v>22</v>
      </c>
      <c r="L229" s="156">
        <v>0.72697882812810899</v>
      </c>
      <c r="M229" s="156">
        <v>0</v>
      </c>
      <c r="N229" s="156">
        <v>0</v>
      </c>
      <c r="O229" s="156">
        <v>0</v>
      </c>
      <c r="P229" s="156">
        <v>0</v>
      </c>
      <c r="Q229" s="156">
        <v>0</v>
      </c>
      <c r="R229" s="157">
        <v>0</v>
      </c>
      <c r="S229" s="158">
        <f t="shared" si="130"/>
        <v>0.72697882812810899</v>
      </c>
      <c r="U229" s="215" t="s">
        <v>22</v>
      </c>
      <c r="V229" s="207">
        <v>0.72697882812810899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31"/>
        <v>0.72697882812810899</v>
      </c>
      <c r="AJ229" s="141" t="str">
        <f t="shared" si="132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129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30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31"/>
        <v>0</v>
      </c>
      <c r="AJ230" s="141" t="str">
        <f t="shared" si="132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129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30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31"/>
        <v>0</v>
      </c>
      <c r="AJ231" s="141" t="str">
        <f t="shared" si="132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129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30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131"/>
        <v>0</v>
      </c>
      <c r="AJ232" s="141" t="str">
        <f t="shared" si="132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129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30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31"/>
        <v>0</v>
      </c>
      <c r="AJ233" s="141" t="str">
        <f t="shared" si="132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129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30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131"/>
        <v>0</v>
      </c>
      <c r="AJ234" s="141" t="str">
        <f t="shared" si="132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129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30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31"/>
        <v>0</v>
      </c>
      <c r="AJ235" s="141" t="str">
        <f t="shared" si="132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45.995629899456468</v>
      </c>
      <c r="C236" s="195">
        <f t="shared" ref="C236:I236" si="133">SUM(C215:C231)</f>
        <v>10.801382830017401</v>
      </c>
      <c r="D236" s="195">
        <f t="shared" si="133"/>
        <v>67.190939719594766</v>
      </c>
      <c r="E236" s="195">
        <f t="shared" si="133"/>
        <v>98.566230829676201</v>
      </c>
      <c r="F236" s="195">
        <f t="shared" si="133"/>
        <v>0</v>
      </c>
      <c r="G236" s="195">
        <f t="shared" si="133"/>
        <v>18.808154557528717</v>
      </c>
      <c r="H236" s="197">
        <f t="shared" si="133"/>
        <v>2.0715439062011103</v>
      </c>
      <c r="I236" s="154">
        <f t="shared" si="133"/>
        <v>243.43388174247465</v>
      </c>
      <c r="J236" s="149"/>
      <c r="K236" s="196" t="s">
        <v>26</v>
      </c>
      <c r="L236" s="195">
        <f>SUM(L215:L231)</f>
        <v>45.995629899456468</v>
      </c>
      <c r="M236" s="195">
        <f t="shared" ref="M236:S236" si="134">SUM(M215:M231)</f>
        <v>10.801382830017401</v>
      </c>
      <c r="N236" s="195">
        <f t="shared" si="134"/>
        <v>67.190939719594766</v>
      </c>
      <c r="O236" s="195">
        <f t="shared" si="134"/>
        <v>98.566230829676201</v>
      </c>
      <c r="P236" s="195">
        <f t="shared" si="134"/>
        <v>16.167969525242164</v>
      </c>
      <c r="Q236" s="195">
        <f t="shared" si="134"/>
        <v>18.808154557528717</v>
      </c>
      <c r="R236" s="197">
        <f t="shared" si="134"/>
        <v>2.0715439062011103</v>
      </c>
      <c r="S236" s="198">
        <f t="shared" si="134"/>
        <v>259.60185126771682</v>
      </c>
      <c r="T236" s="141" t="str">
        <f>IF(ABS(S236-AI236)&gt;0.01,S236-AI236,"")</f>
        <v/>
      </c>
      <c r="U236" s="224" t="s">
        <v>63</v>
      </c>
      <c r="V236" s="225">
        <f>SUM(V215:V231)</f>
        <v>37.589686284051687</v>
      </c>
      <c r="W236" s="225">
        <f t="shared" ref="W236:AH236" si="135">SUM(W215:W231)</f>
        <v>7.1557293282141199</v>
      </c>
      <c r="X236" s="225">
        <f t="shared" si="135"/>
        <v>18.808154557528717</v>
      </c>
      <c r="Y236" s="225">
        <f t="shared" si="135"/>
        <v>10.801382830017401</v>
      </c>
      <c r="Z236" s="225">
        <f t="shared" si="135"/>
        <v>33.770036652878503</v>
      </c>
      <c r="AA236" s="225">
        <f t="shared" si="135"/>
        <v>97.603893387846455</v>
      </c>
      <c r="AB236" s="225">
        <f t="shared" si="135"/>
        <v>16.167969525242164</v>
      </c>
      <c r="AC236" s="225">
        <f t="shared" si="135"/>
        <v>37.704998701937804</v>
      </c>
      <c r="AD236" s="226">
        <f t="shared" si="135"/>
        <v>1.2502142871906656</v>
      </c>
      <c r="AE236" s="226">
        <f t="shared" si="135"/>
        <v>0.53394216202736489</v>
      </c>
      <c r="AF236" s="226">
        <f t="shared" si="135"/>
        <v>2.0715439062011103</v>
      </c>
      <c r="AG236" s="226">
        <f t="shared" si="135"/>
        <v>33.420903066716264</v>
      </c>
      <c r="AH236" s="226">
        <f t="shared" si="135"/>
        <v>0.42839527980238967</v>
      </c>
      <c r="AI236" s="227">
        <f>SUM(V236:AC236)</f>
        <v>259.60185126771688</v>
      </c>
      <c r="AJ236" s="141" t="str">
        <f t="shared" si="132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0.18894506208513165</v>
      </c>
      <c r="C237" s="78">
        <f t="shared" ref="C237:H237" si="136">IF($I236=0,"-",C236/$I236)</f>
        <v>4.4370909886093976E-2</v>
      </c>
      <c r="D237" s="78">
        <f t="shared" si="136"/>
        <v>0.27601309743183217</v>
      </c>
      <c r="E237" s="78">
        <f t="shared" si="136"/>
        <v>0.40489939249273466</v>
      </c>
      <c r="F237" s="78">
        <f t="shared" si="136"/>
        <v>0</v>
      </c>
      <c r="G237" s="78">
        <f t="shared" si="136"/>
        <v>7.7261860275578256E-2</v>
      </c>
      <c r="H237" s="79">
        <f t="shared" si="136"/>
        <v>8.5096778286293286E-3</v>
      </c>
      <c r="I237" s="80">
        <f>SUM(B237:H237)</f>
        <v>1</v>
      </c>
      <c r="J237" s="141"/>
      <c r="K237" s="55" t="s">
        <v>91</v>
      </c>
      <c r="L237" s="96">
        <f t="shared" ref="L237:R237" si="137">IF($S236=0,"-",L236/$S236)</f>
        <v>0.1771775881984102</v>
      </c>
      <c r="M237" s="96">
        <f t="shared" si="137"/>
        <v>4.16074953906179E-2</v>
      </c>
      <c r="N237" s="96">
        <f t="shared" si="137"/>
        <v>0.25882303763043463</v>
      </c>
      <c r="O237" s="96">
        <f t="shared" si="137"/>
        <v>0.3796823110018151</v>
      </c>
      <c r="P237" s="96">
        <f t="shared" si="137"/>
        <v>6.2279869909590106E-2</v>
      </c>
      <c r="Q237" s="96">
        <f t="shared" si="137"/>
        <v>7.2450001668642308E-2</v>
      </c>
      <c r="R237" s="97">
        <f t="shared" si="137"/>
        <v>7.9796962004897703E-3</v>
      </c>
      <c r="S237" s="98">
        <f>SUM(L237:R237)</f>
        <v>1</v>
      </c>
      <c r="U237" s="127" t="s">
        <v>91</v>
      </c>
      <c r="V237" s="128">
        <f>+V236/$AI236</f>
        <v>0.14479745079046824</v>
      </c>
      <c r="W237" s="128">
        <f t="shared" ref="W237:AH237" si="138">+W236/$AI236</f>
        <v>2.7564246145666757E-2</v>
      </c>
      <c r="X237" s="128">
        <f t="shared" si="138"/>
        <v>7.2450001668642294E-2</v>
      </c>
      <c r="Y237" s="128">
        <f t="shared" si="138"/>
        <v>4.1607495390617887E-2</v>
      </c>
      <c r="Z237" s="128">
        <f t="shared" si="138"/>
        <v>0.13008395929369868</v>
      </c>
      <c r="AA237" s="128">
        <f t="shared" si="138"/>
        <v>0.37597533650556103</v>
      </c>
      <c r="AB237" s="128">
        <f t="shared" si="138"/>
        <v>6.2279869909590092E-2</v>
      </c>
      <c r="AC237" s="128">
        <f t="shared" si="138"/>
        <v>0.14524164029575493</v>
      </c>
      <c r="AD237" s="128">
        <f t="shared" si="138"/>
        <v>4.8158912622752069E-3</v>
      </c>
      <c r="AE237" s="128">
        <f t="shared" si="138"/>
        <v>2.0567733219927307E-3</v>
      </c>
      <c r="AF237" s="128">
        <f t="shared" si="138"/>
        <v>7.9796962004897685E-3</v>
      </c>
      <c r="AG237" s="128">
        <f t="shared" si="138"/>
        <v>0.1287390783367359</v>
      </c>
      <c r="AH237" s="128">
        <f t="shared" si="138"/>
        <v>1.6502011742612842E-3</v>
      </c>
      <c r="AI237" s="129">
        <f>SUM(V237:AC237)</f>
        <v>0.99999999999999989</v>
      </c>
      <c r="AJ237" s="26" t="str">
        <f t="shared" si="132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39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40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41">SUM(V242:AC242)</f>
        <v>0</v>
      </c>
      <c r="AJ242" s="141" t="str">
        <f t="shared" ref="AJ242:AJ263" si="142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0.34936261768961191</v>
      </c>
      <c r="E243" s="156">
        <v>0</v>
      </c>
      <c r="F243" s="375"/>
      <c r="G243" s="156">
        <v>0</v>
      </c>
      <c r="H243" s="168">
        <v>0</v>
      </c>
      <c r="I243" s="154">
        <f t="shared" si="139"/>
        <v>0.34936261768961191</v>
      </c>
      <c r="J243" s="149"/>
      <c r="K243" s="169" t="s">
        <v>10</v>
      </c>
      <c r="L243" s="156">
        <v>0</v>
      </c>
      <c r="M243" s="156">
        <v>0</v>
      </c>
      <c r="N243" s="156">
        <v>0.34936261768961191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40"/>
        <v>0.34936261768961191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0.34936261768961191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41"/>
        <v>0.34936261768961191</v>
      </c>
      <c r="AJ243" s="141" t="str">
        <f t="shared" si="142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39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40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41"/>
        <v>0</v>
      </c>
      <c r="AJ244" s="141" t="str">
        <f t="shared" si="142"/>
        <v/>
      </c>
      <c r="BA244" s="141"/>
      <c r="BR244" s="141"/>
      <c r="CG244" s="141"/>
    </row>
    <row r="245" spans="1:85" ht="15">
      <c r="A245" s="167" t="s">
        <v>16</v>
      </c>
      <c r="B245" s="156">
        <v>82.477469117591312</v>
      </c>
      <c r="C245" s="156">
        <v>0.48667939355529344</v>
      </c>
      <c r="D245" s="156">
        <v>1.7615437435615986</v>
      </c>
      <c r="E245" s="156">
        <v>0</v>
      </c>
      <c r="F245" s="375"/>
      <c r="G245" s="156">
        <v>0</v>
      </c>
      <c r="H245" s="168">
        <v>0</v>
      </c>
      <c r="I245" s="154">
        <f t="shared" si="139"/>
        <v>84.725692254708207</v>
      </c>
      <c r="J245" s="149"/>
      <c r="K245" s="169" t="s">
        <v>16</v>
      </c>
      <c r="L245" s="156">
        <v>82.477469117591312</v>
      </c>
      <c r="M245" s="156">
        <v>0.48667939355529344</v>
      </c>
      <c r="N245" s="156">
        <v>1.7615437435615986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40"/>
        <v>84.725692254708207</v>
      </c>
      <c r="U245" s="215" t="s">
        <v>16</v>
      </c>
      <c r="V245" s="207">
        <v>82.338860272333406</v>
      </c>
      <c r="W245" s="207">
        <v>0</v>
      </c>
      <c r="X245" s="207">
        <v>0</v>
      </c>
      <c r="Y245" s="207">
        <v>0.48667939355529344</v>
      </c>
      <c r="Z245" s="207">
        <v>1.6906191333078329</v>
      </c>
      <c r="AA245" s="207">
        <v>0</v>
      </c>
      <c r="AB245" s="207">
        <v>0</v>
      </c>
      <c r="AC245" s="208">
        <v>0.20953345551167668</v>
      </c>
      <c r="AD245" s="209">
        <v>0.1386088452579109</v>
      </c>
      <c r="AE245" s="209">
        <v>0</v>
      </c>
      <c r="AF245" s="209">
        <v>0</v>
      </c>
      <c r="AG245" s="209">
        <v>7.0924610253765841E-2</v>
      </c>
      <c r="AH245" s="209">
        <v>0</v>
      </c>
      <c r="AI245" s="210">
        <f t="shared" si="141"/>
        <v>84.725692254708207</v>
      </c>
      <c r="AJ245" s="141" t="str">
        <f t="shared" si="142"/>
        <v/>
      </c>
      <c r="BA245" s="141"/>
      <c r="BR245" s="141"/>
      <c r="CG245" s="141"/>
    </row>
    <row r="246" spans="1:85" ht="15">
      <c r="A246" s="159" t="s">
        <v>15</v>
      </c>
      <c r="B246" s="160">
        <v>57.616985367986643</v>
      </c>
      <c r="C246" s="160">
        <v>0.2805203825288739</v>
      </c>
      <c r="D246" s="160">
        <v>0.96613621511370062</v>
      </c>
      <c r="E246" s="160">
        <v>0</v>
      </c>
      <c r="F246" s="375"/>
      <c r="G246" s="160">
        <v>0</v>
      </c>
      <c r="H246" s="161">
        <v>0</v>
      </c>
      <c r="I246" s="162">
        <f t="shared" si="139"/>
        <v>58.86364196562922</v>
      </c>
      <c r="J246" s="149"/>
      <c r="K246" s="163" t="s">
        <v>15</v>
      </c>
      <c r="L246" s="164">
        <v>57.616985367986643</v>
      </c>
      <c r="M246" s="164">
        <v>0.2805203825288739</v>
      </c>
      <c r="N246" s="164">
        <v>0.96613621511370062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40"/>
        <v>58.86364196562922</v>
      </c>
      <c r="U246" s="211" t="s">
        <v>57</v>
      </c>
      <c r="V246" s="212">
        <v>57.610912324449032</v>
      </c>
      <c r="W246" s="212">
        <v>0</v>
      </c>
      <c r="X246" s="212">
        <v>0</v>
      </c>
      <c r="Y246" s="212">
        <v>0.2805203825288739</v>
      </c>
      <c r="Z246" s="212">
        <v>0.9612276328567726</v>
      </c>
      <c r="AA246" s="212">
        <v>0</v>
      </c>
      <c r="AB246" s="212">
        <v>0</v>
      </c>
      <c r="AC246" s="213">
        <v>1.0981625794542203E-2</v>
      </c>
      <c r="AD246" s="212">
        <v>6.0730435376142059E-3</v>
      </c>
      <c r="AE246" s="212">
        <v>0</v>
      </c>
      <c r="AF246" s="212">
        <v>0</v>
      </c>
      <c r="AG246" s="212">
        <v>4.908582256927997E-3</v>
      </c>
      <c r="AH246" s="212">
        <v>0</v>
      </c>
      <c r="AI246" s="214">
        <f t="shared" si="141"/>
        <v>58.863641965629228</v>
      </c>
      <c r="AJ246" s="141" t="str">
        <f t="shared" si="142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1.0147332695154951</v>
      </c>
      <c r="F247" s="375"/>
      <c r="G247" s="156">
        <v>0</v>
      </c>
      <c r="H247" s="168">
        <v>0</v>
      </c>
      <c r="I247" s="154">
        <f t="shared" si="139"/>
        <v>1.0147332695154951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1.0147332695154951</v>
      </c>
      <c r="P247" s="156">
        <v>200.80693099182827</v>
      </c>
      <c r="Q247" s="156">
        <v>0</v>
      </c>
      <c r="R247" s="157">
        <v>0</v>
      </c>
      <c r="S247" s="158">
        <f t="shared" si="140"/>
        <v>201.82166426134376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1.0147332695154951</v>
      </c>
      <c r="AB247" s="207">
        <v>200.80693099182827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41"/>
        <v>201.82166426134376</v>
      </c>
      <c r="AJ247" s="141" t="str">
        <f t="shared" si="142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0.16099364416199383</v>
      </c>
      <c r="F248" s="375"/>
      <c r="G248" s="160">
        <v>0</v>
      </c>
      <c r="H248" s="161">
        <v>0</v>
      </c>
      <c r="I248" s="162">
        <f t="shared" si="139"/>
        <v>0.16099364416199383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0.16099364416199383</v>
      </c>
      <c r="P248" s="164">
        <v>9.9701461245353009</v>
      </c>
      <c r="Q248" s="164">
        <v>0</v>
      </c>
      <c r="R248" s="165">
        <v>0</v>
      </c>
      <c r="S248" s="166">
        <f t="shared" si="140"/>
        <v>10.131139768697295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0.16099364416199383</v>
      </c>
      <c r="AB248" s="212">
        <v>9.9701461245353009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41"/>
        <v>10.131139768697295</v>
      </c>
      <c r="AJ248" s="141" t="str">
        <f t="shared" si="142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39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40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41"/>
        <v>0</v>
      </c>
      <c r="AJ249" s="141" t="str">
        <f t="shared" si="142"/>
        <v/>
      </c>
      <c r="BA249" s="141"/>
      <c r="BR249" s="141"/>
      <c r="CG249" s="141"/>
    </row>
    <row r="250" spans="1:85" ht="15">
      <c r="A250" s="159" t="s">
        <v>17</v>
      </c>
      <c r="B250" s="160">
        <v>5.4756888809139745</v>
      </c>
      <c r="C250" s="160">
        <v>0.26227517615164297</v>
      </c>
      <c r="D250" s="160">
        <v>2.6882103044056356</v>
      </c>
      <c r="E250" s="160">
        <v>1.020453290711823E-2</v>
      </c>
      <c r="F250" s="375"/>
      <c r="G250" s="160">
        <v>0</v>
      </c>
      <c r="H250" s="161">
        <v>0</v>
      </c>
      <c r="I250" s="162">
        <f t="shared" si="139"/>
        <v>8.4363788943783717</v>
      </c>
      <c r="J250" s="149"/>
      <c r="K250" s="163" t="s">
        <v>17</v>
      </c>
      <c r="L250" s="164">
        <v>5.4756888809139745</v>
      </c>
      <c r="M250" s="164">
        <v>0.26227517615164297</v>
      </c>
      <c r="N250" s="164">
        <v>2.6882103044056356</v>
      </c>
      <c r="O250" s="164">
        <v>1.020453290711823E-2</v>
      </c>
      <c r="P250" s="164">
        <v>3.2607411574289036E-2</v>
      </c>
      <c r="Q250" s="164">
        <v>0</v>
      </c>
      <c r="R250" s="165">
        <v>0</v>
      </c>
      <c r="S250" s="166">
        <f t="shared" si="140"/>
        <v>8.4689863059526616</v>
      </c>
      <c r="U250" s="211" t="s">
        <v>17</v>
      </c>
      <c r="V250" s="212">
        <v>5.4709451885921734</v>
      </c>
      <c r="W250" s="212">
        <v>0</v>
      </c>
      <c r="X250" s="212">
        <v>0</v>
      </c>
      <c r="Y250" s="212">
        <v>0.26227517615164297</v>
      </c>
      <c r="Z250" s="212">
        <v>2.6882103044056356</v>
      </c>
      <c r="AA250" s="212">
        <v>0</v>
      </c>
      <c r="AB250" s="212">
        <v>3.2607411574289036E-2</v>
      </c>
      <c r="AC250" s="213">
        <v>1.4948225228919587E-2</v>
      </c>
      <c r="AD250" s="212">
        <v>4.7436923218013563E-3</v>
      </c>
      <c r="AE250" s="212">
        <v>0</v>
      </c>
      <c r="AF250" s="212">
        <v>0</v>
      </c>
      <c r="AG250" s="212">
        <v>0</v>
      </c>
      <c r="AH250" s="212">
        <v>1.020453290711823E-2</v>
      </c>
      <c r="AI250" s="214">
        <f t="shared" si="141"/>
        <v>8.4689863059526616</v>
      </c>
      <c r="AJ250" s="141" t="str">
        <f t="shared" si="142"/>
        <v/>
      </c>
      <c r="BA250" s="141"/>
      <c r="BR250" s="141"/>
      <c r="CG250" s="141"/>
    </row>
    <row r="251" spans="1:85" ht="15">
      <c r="A251" s="167" t="s">
        <v>139</v>
      </c>
      <c r="B251" s="156">
        <v>257.59988503442435</v>
      </c>
      <c r="C251" s="156">
        <v>7.5549390961428671</v>
      </c>
      <c r="D251" s="156">
        <v>177.60802922864283</v>
      </c>
      <c r="E251" s="156">
        <v>1.0414542094319836</v>
      </c>
      <c r="F251" s="375"/>
      <c r="G251" s="156">
        <v>0</v>
      </c>
      <c r="H251" s="168">
        <v>0</v>
      </c>
      <c r="I251" s="154">
        <f t="shared" si="139"/>
        <v>443.804307568642</v>
      </c>
      <c r="J251" s="149"/>
      <c r="K251" s="169" t="s">
        <v>139</v>
      </c>
      <c r="L251" s="156">
        <v>257.59988503442435</v>
      </c>
      <c r="M251" s="156">
        <v>7.5549390961428671</v>
      </c>
      <c r="N251" s="156">
        <v>177.60802922864283</v>
      </c>
      <c r="O251" s="156">
        <v>1.0414542094319836</v>
      </c>
      <c r="P251" s="156">
        <v>5.8018786482326765E-2</v>
      </c>
      <c r="Q251" s="156">
        <v>0</v>
      </c>
      <c r="R251" s="157">
        <v>0</v>
      </c>
      <c r="S251" s="158">
        <f t="shared" si="140"/>
        <v>443.86232635512431</v>
      </c>
      <c r="U251" s="215" t="s">
        <v>139</v>
      </c>
      <c r="V251" s="207">
        <v>250.42238891460451</v>
      </c>
      <c r="W251" s="207">
        <v>0</v>
      </c>
      <c r="X251" s="207">
        <v>0</v>
      </c>
      <c r="Y251" s="207">
        <v>7.5549390961428671</v>
      </c>
      <c r="Z251" s="207">
        <v>177.4250132066957</v>
      </c>
      <c r="AA251" s="207">
        <v>1.0414542094319836</v>
      </c>
      <c r="AB251" s="207">
        <v>5.8018786482326765E-2</v>
      </c>
      <c r="AC251" s="208">
        <v>7.3605121417669714</v>
      </c>
      <c r="AD251" s="207">
        <v>7.1774961198198435</v>
      </c>
      <c r="AE251" s="207">
        <v>0</v>
      </c>
      <c r="AF251" s="207">
        <v>0</v>
      </c>
      <c r="AG251" s="207">
        <v>0.18301602194712899</v>
      </c>
      <c r="AH251" s="207">
        <v>0</v>
      </c>
      <c r="AI251" s="210">
        <f t="shared" si="141"/>
        <v>443.86232635512437</v>
      </c>
      <c r="AJ251" s="141" t="str">
        <f t="shared" si="142"/>
        <v/>
      </c>
      <c r="BA251" s="141"/>
      <c r="BR251" s="141"/>
      <c r="CG251" s="141"/>
    </row>
    <row r="252" spans="1:85" ht="15">
      <c r="A252" s="159" t="s">
        <v>25</v>
      </c>
      <c r="B252" s="160">
        <v>102.08089058787964</v>
      </c>
      <c r="C252" s="160">
        <v>4.4893989084194494</v>
      </c>
      <c r="D252" s="160">
        <v>73.328270620653313</v>
      </c>
      <c r="E252" s="160">
        <v>488.50819172205104</v>
      </c>
      <c r="F252" s="375"/>
      <c r="G252" s="160">
        <v>76.367077219528326</v>
      </c>
      <c r="H252" s="161">
        <v>11.449831675176569</v>
      </c>
      <c r="I252" s="162">
        <f t="shared" si="139"/>
        <v>756.22366073370836</v>
      </c>
      <c r="J252" s="149"/>
      <c r="K252" s="163" t="s">
        <v>25</v>
      </c>
      <c r="L252" s="164">
        <v>102.08089058787964</v>
      </c>
      <c r="M252" s="164">
        <v>4.4893989084194494</v>
      </c>
      <c r="N252" s="164">
        <v>73.328270620653313</v>
      </c>
      <c r="O252" s="164">
        <v>488.50819172205104</v>
      </c>
      <c r="P252" s="164">
        <v>0.73030009200179025</v>
      </c>
      <c r="Q252" s="164">
        <v>76.367077219528326</v>
      </c>
      <c r="R252" s="165">
        <v>11.449831675176569</v>
      </c>
      <c r="S252" s="166">
        <f t="shared" si="140"/>
        <v>756.95396082571017</v>
      </c>
      <c r="U252" s="211" t="s">
        <v>25</v>
      </c>
      <c r="V252" s="212">
        <v>3.7798414140288221</v>
      </c>
      <c r="W252" s="212">
        <v>37.975280725889945</v>
      </c>
      <c r="X252" s="212">
        <v>76.367077219528326</v>
      </c>
      <c r="Y252" s="212">
        <v>4.4893989084194494</v>
      </c>
      <c r="Z252" s="212">
        <v>72.492756188229791</v>
      </c>
      <c r="AA252" s="212">
        <v>453.0915600948266</v>
      </c>
      <c r="AB252" s="212">
        <v>0.73030009200179025</v>
      </c>
      <c r="AC252" s="213">
        <v>108.02774618278542</v>
      </c>
      <c r="AD252" s="212">
        <v>60.325768447960868</v>
      </c>
      <c r="AE252" s="212">
        <v>33.813926970168232</v>
      </c>
      <c r="AF252" s="212">
        <v>11.449831675176569</v>
      </c>
      <c r="AG252" s="212">
        <v>0.8355144324235193</v>
      </c>
      <c r="AH252" s="212">
        <v>1.602704657056198</v>
      </c>
      <c r="AI252" s="214">
        <f t="shared" si="141"/>
        <v>756.95396082571017</v>
      </c>
      <c r="AJ252" s="141" t="str">
        <f t="shared" si="142"/>
        <v/>
      </c>
      <c r="BA252" s="141"/>
      <c r="BR252" s="141"/>
      <c r="CG252" s="141"/>
    </row>
    <row r="253" spans="1:85" ht="15">
      <c r="A253" s="167" t="s">
        <v>24</v>
      </c>
      <c r="B253" s="156">
        <v>74.984351850908453</v>
      </c>
      <c r="C253" s="156">
        <v>0</v>
      </c>
      <c r="D253" s="156">
        <v>1.3779086683347836</v>
      </c>
      <c r="E253" s="156">
        <v>0</v>
      </c>
      <c r="F253" s="375"/>
      <c r="G253" s="156">
        <v>0</v>
      </c>
      <c r="H253" s="168">
        <v>0</v>
      </c>
      <c r="I253" s="154">
        <f t="shared" si="139"/>
        <v>76.362260519243236</v>
      </c>
      <c r="J253" s="149"/>
      <c r="K253" s="169" t="s">
        <v>24</v>
      </c>
      <c r="L253" s="156">
        <v>74.984351850908453</v>
      </c>
      <c r="M253" s="156">
        <v>0</v>
      </c>
      <c r="N253" s="156">
        <v>1.3779086683347836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40"/>
        <v>76.362260519243236</v>
      </c>
      <c r="U253" s="215" t="s">
        <v>24</v>
      </c>
      <c r="V253" s="207">
        <v>74.38283459805811</v>
      </c>
      <c r="W253" s="207">
        <v>0</v>
      </c>
      <c r="X253" s="207">
        <v>0</v>
      </c>
      <c r="Y253" s="207">
        <v>0</v>
      </c>
      <c r="Z253" s="207">
        <v>1.3779086683347836</v>
      </c>
      <c r="AA253" s="207">
        <v>0</v>
      </c>
      <c r="AB253" s="207">
        <v>0</v>
      </c>
      <c r="AC253" s="208">
        <v>0.60151725285033575</v>
      </c>
      <c r="AD253" s="207">
        <v>0.60151725285033575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41"/>
        <v>76.362260519243236</v>
      </c>
      <c r="AJ253" s="141" t="str">
        <f t="shared" si="142"/>
        <v/>
      </c>
      <c r="BA253" s="141"/>
      <c r="BR253" s="141"/>
      <c r="CG253" s="141"/>
    </row>
    <row r="254" spans="1:85" ht="15">
      <c r="A254" s="159" t="s">
        <v>60</v>
      </c>
      <c r="B254" s="160">
        <v>0.62140275431055436</v>
      </c>
      <c r="C254" s="160">
        <v>1.0538221967431567</v>
      </c>
      <c r="D254" s="160">
        <v>1.9218641885893435</v>
      </c>
      <c r="E254" s="160">
        <v>0</v>
      </c>
      <c r="F254" s="375"/>
      <c r="G254" s="160">
        <v>0</v>
      </c>
      <c r="H254" s="161">
        <v>0</v>
      </c>
      <c r="I254" s="162">
        <f t="shared" si="139"/>
        <v>3.5970891396430544</v>
      </c>
      <c r="J254" s="149"/>
      <c r="K254" s="163" t="s">
        <v>60</v>
      </c>
      <c r="L254" s="164">
        <v>0.62140275431055436</v>
      </c>
      <c r="M254" s="164">
        <v>1.0538221967431567</v>
      </c>
      <c r="N254" s="164">
        <v>1.9218641885893435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40"/>
        <v>3.5970891396430544</v>
      </c>
      <c r="U254" s="211" t="s">
        <v>60</v>
      </c>
      <c r="V254" s="212">
        <v>0.62140275431055436</v>
      </c>
      <c r="W254" s="212">
        <v>0</v>
      </c>
      <c r="X254" s="212">
        <v>0</v>
      </c>
      <c r="Y254" s="212">
        <v>1.0538221967431567</v>
      </c>
      <c r="Z254" s="212">
        <v>1.9218641885893435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41"/>
        <v>3.5970891396430544</v>
      </c>
      <c r="AJ254" s="141" t="str">
        <f t="shared" si="142"/>
        <v/>
      </c>
      <c r="BA254" s="141"/>
      <c r="BR254" s="141"/>
      <c r="CG254" s="141"/>
    </row>
    <row r="255" spans="1:85" ht="15">
      <c r="A255" s="167" t="s">
        <v>22</v>
      </c>
      <c r="B255" s="156">
        <v>2.2161402419197285</v>
      </c>
      <c r="C255" s="156">
        <v>0</v>
      </c>
      <c r="D255" s="156">
        <v>83.413443626304854</v>
      </c>
      <c r="E255" s="156">
        <v>0</v>
      </c>
      <c r="F255" s="375"/>
      <c r="G255" s="156">
        <v>0</v>
      </c>
      <c r="H255" s="168">
        <v>0</v>
      </c>
      <c r="I255" s="154">
        <f t="shared" si="139"/>
        <v>85.629583868224586</v>
      </c>
      <c r="J255" s="149"/>
      <c r="K255" s="169" t="s">
        <v>22</v>
      </c>
      <c r="L255" s="156">
        <v>2.2161402419197285</v>
      </c>
      <c r="M255" s="156">
        <v>0</v>
      </c>
      <c r="N255" s="156">
        <v>83.413443626304854</v>
      </c>
      <c r="O255" s="156">
        <v>0</v>
      </c>
      <c r="P255" s="156">
        <v>0</v>
      </c>
      <c r="Q255" s="156">
        <v>0</v>
      </c>
      <c r="R255" s="157">
        <v>0</v>
      </c>
      <c r="S255" s="158">
        <f t="shared" si="140"/>
        <v>85.629583868224586</v>
      </c>
      <c r="U255" s="215" t="s">
        <v>22</v>
      </c>
      <c r="V255" s="207">
        <v>2.2161402419197285</v>
      </c>
      <c r="W255" s="207">
        <v>0</v>
      </c>
      <c r="X255" s="207">
        <v>0</v>
      </c>
      <c r="Y255" s="207">
        <v>0</v>
      </c>
      <c r="Z255" s="207">
        <v>83.384954805538783</v>
      </c>
      <c r="AA255" s="207">
        <v>0</v>
      </c>
      <c r="AB255" s="207">
        <v>0</v>
      </c>
      <c r="AC255" s="208">
        <v>2.8488820766077796E-2</v>
      </c>
      <c r="AD255" s="207">
        <v>0</v>
      </c>
      <c r="AE255" s="207">
        <v>0</v>
      </c>
      <c r="AF255" s="207">
        <v>0</v>
      </c>
      <c r="AG255" s="207">
        <v>2.8488820766077796E-2</v>
      </c>
      <c r="AH255" s="207">
        <v>0</v>
      </c>
      <c r="AI255" s="210">
        <f t="shared" si="141"/>
        <v>85.629583868224586</v>
      </c>
      <c r="AJ255" s="141" t="str">
        <f t="shared" si="142"/>
        <v/>
      </c>
      <c r="BA255" s="141"/>
      <c r="BR255" s="141"/>
      <c r="CG255" s="141"/>
    </row>
    <row r="256" spans="1:85" ht="15">
      <c r="A256" s="159" t="s">
        <v>21</v>
      </c>
      <c r="B256" s="160">
        <v>3.7847981136429452E-4</v>
      </c>
      <c r="C256" s="160">
        <v>0</v>
      </c>
      <c r="D256" s="160">
        <v>9.4619952841073631E-5</v>
      </c>
      <c r="E256" s="160">
        <v>0</v>
      </c>
      <c r="F256" s="375"/>
      <c r="G256" s="160">
        <v>0</v>
      </c>
      <c r="H256" s="161">
        <v>0</v>
      </c>
      <c r="I256" s="162">
        <f t="shared" si="139"/>
        <v>4.7309976420536814E-4</v>
      </c>
      <c r="J256" s="149"/>
      <c r="K256" s="163" t="s">
        <v>21</v>
      </c>
      <c r="L256" s="164">
        <v>3.7847981136429452E-4</v>
      </c>
      <c r="M256" s="164">
        <v>0</v>
      </c>
      <c r="N256" s="164">
        <v>9.4619952841073631E-5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40"/>
        <v>4.7309976420536814E-4</v>
      </c>
      <c r="U256" s="211" t="s">
        <v>61</v>
      </c>
      <c r="V256" s="212">
        <v>3.7847981136429452E-4</v>
      </c>
      <c r="W256" s="212">
        <v>0</v>
      </c>
      <c r="X256" s="212">
        <v>0</v>
      </c>
      <c r="Y256" s="212">
        <v>0</v>
      </c>
      <c r="Z256" s="212">
        <v>9.4619952841073631E-5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41"/>
        <v>4.7309976420536814E-4</v>
      </c>
      <c r="AJ256" s="141" t="str">
        <f t="shared" si="142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39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40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41"/>
        <v>0</v>
      </c>
      <c r="AJ257" s="141" t="str">
        <f t="shared" si="142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39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40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19">
        <f t="shared" si="141"/>
        <v>0</v>
      </c>
      <c r="AJ258" s="141" t="str">
        <f t="shared" si="142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39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40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41"/>
        <v>0</v>
      </c>
      <c r="AJ259" s="141" t="str">
        <f t="shared" si="142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39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40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41"/>
        <v>0</v>
      </c>
      <c r="AJ260" s="141" t="str">
        <f t="shared" si="142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39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40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41"/>
        <v>0</v>
      </c>
      <c r="AJ261" s="141" t="str">
        <f t="shared" si="142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583.07319231574604</v>
      </c>
      <c r="C262" s="195">
        <f t="shared" ref="C262:I262" si="143">SUM(C241:C257)</f>
        <v>14.127635153541284</v>
      </c>
      <c r="D262" s="195">
        <f t="shared" si="143"/>
        <v>343.41486383324849</v>
      </c>
      <c r="E262" s="195">
        <f t="shared" si="143"/>
        <v>490.7355773780676</v>
      </c>
      <c r="F262" s="195">
        <f t="shared" si="143"/>
        <v>0</v>
      </c>
      <c r="G262" s="195">
        <f t="shared" si="143"/>
        <v>76.367077219528326</v>
      </c>
      <c r="H262" s="197">
        <f t="shared" si="143"/>
        <v>11.449831675176569</v>
      </c>
      <c r="I262" s="154">
        <f t="shared" si="143"/>
        <v>1519.1681775753079</v>
      </c>
      <c r="J262" s="149"/>
      <c r="K262" s="196" t="s">
        <v>26</v>
      </c>
      <c r="L262" s="195">
        <f>SUM(L241:L257)</f>
        <v>583.07319231574604</v>
      </c>
      <c r="M262" s="195">
        <f t="shared" ref="M262:S262" si="144">SUM(M241:M257)</f>
        <v>14.127635153541284</v>
      </c>
      <c r="N262" s="195">
        <f t="shared" si="144"/>
        <v>343.41486383324849</v>
      </c>
      <c r="O262" s="195">
        <f t="shared" si="144"/>
        <v>490.7355773780676</v>
      </c>
      <c r="P262" s="195">
        <f t="shared" si="144"/>
        <v>211.59800340642195</v>
      </c>
      <c r="Q262" s="195">
        <f t="shared" si="144"/>
        <v>76.367077219528326</v>
      </c>
      <c r="R262" s="197">
        <f t="shared" si="144"/>
        <v>11.449831675176569</v>
      </c>
      <c r="S262" s="198">
        <f t="shared" si="144"/>
        <v>1730.7661809817303</v>
      </c>
      <c r="T262" s="141" t="str">
        <f>IF(ABS(S262-AI262)&gt;0.01,S262-AI262,"")</f>
        <v/>
      </c>
      <c r="U262" s="224" t="s">
        <v>63</v>
      </c>
      <c r="V262" s="225">
        <f>SUM(V241:V257)</f>
        <v>476.84370418810767</v>
      </c>
      <c r="W262" s="225">
        <f t="shared" ref="W262:AH262" si="145">SUM(W241:W257)</f>
        <v>37.975280725889945</v>
      </c>
      <c r="X262" s="225">
        <f t="shared" si="145"/>
        <v>76.367077219528326</v>
      </c>
      <c r="Y262" s="225">
        <f t="shared" si="145"/>
        <v>14.127635153541284</v>
      </c>
      <c r="Z262" s="225">
        <f t="shared" si="145"/>
        <v>342.29201136560107</v>
      </c>
      <c r="AA262" s="225">
        <f t="shared" si="145"/>
        <v>455.30874121793607</v>
      </c>
      <c r="AB262" s="225">
        <f t="shared" si="145"/>
        <v>211.59800340642195</v>
      </c>
      <c r="AC262" s="225">
        <f t="shared" si="145"/>
        <v>116.25372770470395</v>
      </c>
      <c r="AD262" s="226">
        <f t="shared" si="145"/>
        <v>68.254207401748388</v>
      </c>
      <c r="AE262" s="226">
        <f t="shared" si="145"/>
        <v>33.813926970168232</v>
      </c>
      <c r="AF262" s="226">
        <f t="shared" si="145"/>
        <v>11.449831675176569</v>
      </c>
      <c r="AG262" s="226">
        <f t="shared" si="145"/>
        <v>1.1228524676474201</v>
      </c>
      <c r="AH262" s="226">
        <f t="shared" si="145"/>
        <v>1.6129091899633163</v>
      </c>
      <c r="AI262" s="227">
        <f>SUM(V262:AC262)</f>
        <v>1730.7661809817303</v>
      </c>
      <c r="AJ262" s="141" t="str">
        <f t="shared" si="142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0.38381082550476348</v>
      </c>
      <c r="C263" s="78">
        <f t="shared" ref="C263:H263" si="146">IF($I262=0,"-",C262/$I262)</f>
        <v>9.2995860248270314E-3</v>
      </c>
      <c r="D263" s="78">
        <f t="shared" si="146"/>
        <v>0.2260545401769547</v>
      </c>
      <c r="E263" s="78">
        <f t="shared" si="146"/>
        <v>0.3230291317458438</v>
      </c>
      <c r="F263" s="78">
        <f t="shared" si="146"/>
        <v>0</v>
      </c>
      <c r="G263" s="78">
        <f t="shared" si="146"/>
        <v>5.0269007965540187E-2</v>
      </c>
      <c r="H263" s="79">
        <f t="shared" si="146"/>
        <v>7.5369085820710452E-3</v>
      </c>
      <c r="I263" s="80">
        <f>SUM(B263:H263)</f>
        <v>1.0000000000000002</v>
      </c>
      <c r="J263" s="141"/>
      <c r="K263" s="55" t="s">
        <v>91</v>
      </c>
      <c r="L263" s="96">
        <f t="shared" ref="L263:R263" si="147">IF($S262=0,"-",L262/$S262)</f>
        <v>0.33688732696695839</v>
      </c>
      <c r="M263" s="96">
        <f t="shared" si="147"/>
        <v>8.1626480276658555E-3</v>
      </c>
      <c r="N263" s="96">
        <f t="shared" si="147"/>
        <v>0.19841782651337439</v>
      </c>
      <c r="O263" s="96">
        <f t="shared" si="147"/>
        <v>0.28353661099369942</v>
      </c>
      <c r="P263" s="96">
        <f t="shared" si="147"/>
        <v>0.12225683961908633</v>
      </c>
      <c r="Q263" s="96">
        <f t="shared" si="147"/>
        <v>4.4123277920886557E-2</v>
      </c>
      <c r="R263" s="97">
        <f t="shared" si="147"/>
        <v>6.6154699583290686E-3</v>
      </c>
      <c r="S263" s="98">
        <f>SUM(L263:R263)</f>
        <v>1</v>
      </c>
      <c r="U263" s="127" t="s">
        <v>91</v>
      </c>
      <c r="V263" s="128">
        <f>+V262/$AI262</f>
        <v>0.27551018122946624</v>
      </c>
      <c r="W263" s="128">
        <f t="shared" ref="W263:AH263" si="148">+W262/$AI262</f>
        <v>2.1941311971065608E-2</v>
      </c>
      <c r="X263" s="128">
        <f t="shared" si="148"/>
        <v>4.4123277920886557E-2</v>
      </c>
      <c r="Y263" s="128">
        <f t="shared" si="148"/>
        <v>8.1626480276658555E-3</v>
      </c>
      <c r="Z263" s="128">
        <f t="shared" si="148"/>
        <v>0.19776906616666451</v>
      </c>
      <c r="AA263" s="128">
        <f t="shared" si="148"/>
        <v>0.26306773625520841</v>
      </c>
      <c r="AB263" s="128">
        <f t="shared" si="148"/>
        <v>0.12225683961908633</v>
      </c>
      <c r="AC263" s="128">
        <f t="shared" si="148"/>
        <v>6.7168938809956502E-2</v>
      </c>
      <c r="AD263" s="128">
        <f t="shared" si="148"/>
        <v>3.9435833766426516E-2</v>
      </c>
      <c r="AE263" s="128">
        <f t="shared" si="148"/>
        <v>1.9536970008847871E-2</v>
      </c>
      <c r="AF263" s="128">
        <f t="shared" si="148"/>
        <v>6.6154699583290686E-3</v>
      </c>
      <c r="AG263" s="128">
        <f t="shared" si="148"/>
        <v>6.4876034670986716E-4</v>
      </c>
      <c r="AH263" s="128">
        <f t="shared" si="148"/>
        <v>9.3190472964316718E-4</v>
      </c>
      <c r="AI263" s="129">
        <f>SUM(V263:AC263)</f>
        <v>1</v>
      </c>
      <c r="AJ263" s="26" t="str">
        <f t="shared" si="142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7.9726991296213846E-3</v>
      </c>
      <c r="C267" s="152">
        <v>0</v>
      </c>
      <c r="D267" s="152">
        <v>1.5332113710810355E-3</v>
      </c>
      <c r="E267" s="152">
        <v>0</v>
      </c>
      <c r="F267" s="374"/>
      <c r="G267" s="152">
        <v>0</v>
      </c>
      <c r="H267" s="153">
        <v>0</v>
      </c>
      <c r="I267" s="154">
        <f>SUM(B267:H267)</f>
        <v>9.5059105007024199E-3</v>
      </c>
      <c r="J267" s="149"/>
      <c r="K267" s="203" t="s">
        <v>7</v>
      </c>
      <c r="L267" s="152">
        <v>7.9726991296213846E-3</v>
      </c>
      <c r="M267" s="152">
        <v>0</v>
      </c>
      <c r="N267" s="152">
        <v>1.5332113710810355E-3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9.5059105007024199E-3</v>
      </c>
      <c r="U267" s="206" t="s">
        <v>7</v>
      </c>
      <c r="V267" s="207">
        <v>7.9726991296213846E-3</v>
      </c>
      <c r="W267" s="207">
        <v>0</v>
      </c>
      <c r="X267" s="207">
        <v>0</v>
      </c>
      <c r="Y267" s="207">
        <v>0</v>
      </c>
      <c r="Z267" s="207">
        <v>1.5332113710810355E-3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9.5059105007024199E-3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49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50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51">SUM(V268:AC268)</f>
        <v>0</v>
      </c>
      <c r="AJ268" s="141" t="str">
        <f t="shared" ref="AJ268:AJ289" si="152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49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50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51"/>
        <v>0</v>
      </c>
      <c r="AJ269" s="141" t="str">
        <f t="shared" si="152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49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50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51"/>
        <v>0</v>
      </c>
      <c r="AJ270" s="141" t="str">
        <f t="shared" si="152"/>
        <v/>
      </c>
      <c r="BA270" s="141"/>
      <c r="BR270" s="141"/>
      <c r="CG270" s="141"/>
    </row>
    <row r="271" spans="1:85" ht="15">
      <c r="A271" s="167" t="s">
        <v>16</v>
      </c>
      <c r="B271" s="156">
        <v>0.80829481265385084</v>
      </c>
      <c r="C271" s="156">
        <v>4.3791406385217879</v>
      </c>
      <c r="D271" s="156">
        <v>1.572873220140244</v>
      </c>
      <c r="E271" s="156">
        <v>0</v>
      </c>
      <c r="F271" s="375"/>
      <c r="G271" s="156">
        <v>0</v>
      </c>
      <c r="H271" s="168">
        <v>0</v>
      </c>
      <c r="I271" s="154">
        <f t="shared" si="149"/>
        <v>6.7603086713158831</v>
      </c>
      <c r="J271" s="149"/>
      <c r="K271" s="169" t="s">
        <v>16</v>
      </c>
      <c r="L271" s="156">
        <v>0.80829481265385084</v>
      </c>
      <c r="M271" s="156">
        <v>4.3791406385217879</v>
      </c>
      <c r="N271" s="156">
        <v>1.572873220140244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50"/>
        <v>6.7603086713158831</v>
      </c>
      <c r="U271" s="215" t="s">
        <v>16</v>
      </c>
      <c r="V271" s="207">
        <v>0.80829481265385084</v>
      </c>
      <c r="W271" s="207">
        <v>0</v>
      </c>
      <c r="X271" s="207">
        <v>0</v>
      </c>
      <c r="Y271" s="207">
        <v>4.3791406385217879</v>
      </c>
      <c r="Z271" s="207">
        <v>1.572873220140244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51"/>
        <v>6.7603086713158831</v>
      </c>
      <c r="AJ271" s="141" t="str">
        <f t="shared" si="152"/>
        <v/>
      </c>
      <c r="BA271" s="141"/>
      <c r="BR271" s="141"/>
      <c r="CG271" s="141"/>
    </row>
    <row r="272" spans="1:85" ht="15">
      <c r="A272" s="159" t="s">
        <v>15</v>
      </c>
      <c r="B272" s="160">
        <v>1.8927881807901905</v>
      </c>
      <c r="C272" s="160">
        <v>0.29929198016297331</v>
      </c>
      <c r="D272" s="160">
        <v>5.2923581858086726</v>
      </c>
      <c r="E272" s="160">
        <v>0.27082274302551973</v>
      </c>
      <c r="F272" s="375"/>
      <c r="G272" s="160">
        <v>0</v>
      </c>
      <c r="H272" s="161">
        <v>0</v>
      </c>
      <c r="I272" s="162">
        <f t="shared" si="149"/>
        <v>7.7552610897873562</v>
      </c>
      <c r="J272" s="149"/>
      <c r="K272" s="163" t="s">
        <v>15</v>
      </c>
      <c r="L272" s="164">
        <v>1.8927881807901905</v>
      </c>
      <c r="M272" s="164">
        <v>0.29929198016297331</v>
      </c>
      <c r="N272" s="164">
        <v>5.2923581858086726</v>
      </c>
      <c r="O272" s="164">
        <v>0.27082274302551973</v>
      </c>
      <c r="P272" s="164">
        <v>0</v>
      </c>
      <c r="Q272" s="164">
        <v>0</v>
      </c>
      <c r="R272" s="165">
        <v>0</v>
      </c>
      <c r="S272" s="166">
        <f t="shared" si="150"/>
        <v>7.7552610897873562</v>
      </c>
      <c r="U272" s="211" t="s">
        <v>57</v>
      </c>
      <c r="V272" s="212">
        <v>1.8927881807901905</v>
      </c>
      <c r="W272" s="212">
        <v>0</v>
      </c>
      <c r="X272" s="212">
        <v>0</v>
      </c>
      <c r="Y272" s="212">
        <v>0.29929198016297331</v>
      </c>
      <c r="Z272" s="212">
        <v>5.2923581858086726</v>
      </c>
      <c r="AA272" s="212">
        <v>0.27082274302551973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51"/>
        <v>7.7552610897873562</v>
      </c>
      <c r="AJ272" s="141" t="str">
        <f t="shared" si="152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18.019862384859149</v>
      </c>
      <c r="F273" s="375"/>
      <c r="G273" s="156">
        <v>0</v>
      </c>
      <c r="H273" s="168">
        <v>0</v>
      </c>
      <c r="I273" s="154">
        <f t="shared" si="149"/>
        <v>18.019862384859149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18.019862384859149</v>
      </c>
      <c r="P273" s="156">
        <v>262.16287268642708</v>
      </c>
      <c r="Q273" s="156">
        <v>0</v>
      </c>
      <c r="R273" s="157">
        <v>0</v>
      </c>
      <c r="S273" s="158">
        <f t="shared" si="150"/>
        <v>280.18273507128623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18.019862384859149</v>
      </c>
      <c r="AB273" s="207">
        <v>262.16287268642708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51"/>
        <v>280.18273507128623</v>
      </c>
      <c r="AJ273" s="141" t="str">
        <f t="shared" si="152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4.1524585677051471E-3</v>
      </c>
      <c r="F274" s="375"/>
      <c r="G274" s="160">
        <v>0</v>
      </c>
      <c r="H274" s="161">
        <v>0</v>
      </c>
      <c r="I274" s="162">
        <f t="shared" si="149"/>
        <v>4.1524585677051471E-3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4.1524585677051471E-3</v>
      </c>
      <c r="P274" s="164">
        <v>5.9316130929262717E-2</v>
      </c>
      <c r="Q274" s="164">
        <v>0</v>
      </c>
      <c r="R274" s="165">
        <v>0</v>
      </c>
      <c r="S274" s="166">
        <f t="shared" si="150"/>
        <v>6.3468589496967862E-2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4.1524585677051471E-3</v>
      </c>
      <c r="AB274" s="212">
        <v>5.9316130929262717E-2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51"/>
        <v>6.3468589496967862E-2</v>
      </c>
      <c r="AJ274" s="141" t="str">
        <f t="shared" si="152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49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50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51"/>
        <v>0</v>
      </c>
      <c r="AJ275" s="141" t="str">
        <f t="shared" si="152"/>
        <v/>
      </c>
      <c r="BA275" s="141"/>
      <c r="BR275" s="141"/>
      <c r="CG275" s="141"/>
    </row>
    <row r="276" spans="1:85" ht="15">
      <c r="A276" s="159" t="s">
        <v>17</v>
      </c>
      <c r="B276" s="160">
        <v>4.0085416255405175E-2</v>
      </c>
      <c r="C276" s="160">
        <v>0</v>
      </c>
      <c r="D276" s="160">
        <v>0.54169481426223209</v>
      </c>
      <c r="E276" s="160">
        <v>0</v>
      </c>
      <c r="F276" s="375"/>
      <c r="G276" s="160">
        <v>0</v>
      </c>
      <c r="H276" s="161">
        <v>0</v>
      </c>
      <c r="I276" s="162">
        <f t="shared" si="149"/>
        <v>0.58178023051763728</v>
      </c>
      <c r="J276" s="149"/>
      <c r="K276" s="163" t="s">
        <v>17</v>
      </c>
      <c r="L276" s="164">
        <v>4.0085416255405175E-2</v>
      </c>
      <c r="M276" s="164">
        <v>0</v>
      </c>
      <c r="N276" s="164">
        <v>0.54169481426223209</v>
      </c>
      <c r="O276" s="164">
        <v>0</v>
      </c>
      <c r="P276" s="164">
        <v>0.69548679144384717</v>
      </c>
      <c r="Q276" s="164">
        <v>0</v>
      </c>
      <c r="R276" s="165">
        <v>0</v>
      </c>
      <c r="S276" s="166">
        <f t="shared" si="150"/>
        <v>1.2772670219614843</v>
      </c>
      <c r="U276" s="211" t="s">
        <v>17</v>
      </c>
      <c r="V276" s="212">
        <v>4.0085416255405175E-2</v>
      </c>
      <c r="W276" s="212">
        <v>0</v>
      </c>
      <c r="X276" s="212">
        <v>0</v>
      </c>
      <c r="Y276" s="212">
        <v>0</v>
      </c>
      <c r="Z276" s="212">
        <v>0.54169481426223209</v>
      </c>
      <c r="AA276" s="212">
        <v>0</v>
      </c>
      <c r="AB276" s="212">
        <v>0.69548679144384717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51"/>
        <v>1.2772670219614843</v>
      </c>
      <c r="AJ276" s="141" t="str">
        <f t="shared" si="152"/>
        <v/>
      </c>
      <c r="BA276" s="141"/>
      <c r="BR276" s="141"/>
      <c r="CG276" s="141"/>
    </row>
    <row r="277" spans="1:85" ht="15">
      <c r="A277" s="167" t="s">
        <v>139</v>
      </c>
      <c r="B277" s="156">
        <v>0.17395273441362061</v>
      </c>
      <c r="C277" s="156">
        <v>2.0202570527207002</v>
      </c>
      <c r="D277" s="156">
        <v>7.5836045194259301</v>
      </c>
      <c r="E277" s="156">
        <v>0</v>
      </c>
      <c r="F277" s="375"/>
      <c r="G277" s="156">
        <v>0</v>
      </c>
      <c r="H277" s="168">
        <v>0</v>
      </c>
      <c r="I277" s="154">
        <f t="shared" si="149"/>
        <v>9.7778143065602503</v>
      </c>
      <c r="J277" s="149"/>
      <c r="K277" s="169" t="s">
        <v>139</v>
      </c>
      <c r="L277" s="156">
        <v>0.17395273441362061</v>
      </c>
      <c r="M277" s="156">
        <v>2.0202570527207002</v>
      </c>
      <c r="N277" s="156">
        <v>7.5836045194259301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50"/>
        <v>9.7778143065602503</v>
      </c>
      <c r="U277" s="215" t="s">
        <v>139</v>
      </c>
      <c r="V277" s="207">
        <v>0.17170550743617824</v>
      </c>
      <c r="W277" s="207">
        <v>0</v>
      </c>
      <c r="X277" s="207">
        <v>0</v>
      </c>
      <c r="Y277" s="207">
        <v>2.0202570527207002</v>
      </c>
      <c r="Z277" s="207">
        <v>6.0062759039591231</v>
      </c>
      <c r="AA277" s="207">
        <v>0</v>
      </c>
      <c r="AB277" s="207">
        <v>0</v>
      </c>
      <c r="AC277" s="208">
        <v>1.579575842444249</v>
      </c>
      <c r="AD277" s="207">
        <v>2.2472269774423807E-3</v>
      </c>
      <c r="AE277" s="207">
        <v>0</v>
      </c>
      <c r="AF277" s="207">
        <v>0</v>
      </c>
      <c r="AG277" s="207">
        <v>1.5773286154668067</v>
      </c>
      <c r="AH277" s="207">
        <v>0</v>
      </c>
      <c r="AI277" s="210">
        <f t="shared" si="151"/>
        <v>9.7778143065602521</v>
      </c>
      <c r="AJ277" s="141" t="str">
        <f t="shared" si="152"/>
        <v/>
      </c>
      <c r="BA277" s="141"/>
      <c r="BR277" s="141"/>
      <c r="CG277" s="141"/>
    </row>
    <row r="278" spans="1:85" ht="15">
      <c r="A278" s="159" t="s">
        <v>25</v>
      </c>
      <c r="B278" s="160">
        <v>2.5164528521373053</v>
      </c>
      <c r="C278" s="160">
        <v>0</v>
      </c>
      <c r="D278" s="160">
        <v>0.3776032528902819</v>
      </c>
      <c r="E278" s="160">
        <v>218.97943649461169</v>
      </c>
      <c r="F278" s="375"/>
      <c r="G278" s="160">
        <v>2.1866750250065228</v>
      </c>
      <c r="H278" s="161">
        <v>0</v>
      </c>
      <c r="I278" s="162">
        <f t="shared" si="149"/>
        <v>224.0601676246458</v>
      </c>
      <c r="J278" s="149"/>
      <c r="K278" s="163" t="s">
        <v>25</v>
      </c>
      <c r="L278" s="164">
        <v>2.5164528521373053</v>
      </c>
      <c r="M278" s="164">
        <v>0</v>
      </c>
      <c r="N278" s="164">
        <v>0.3776032528902819</v>
      </c>
      <c r="O278" s="164">
        <v>218.97943649461169</v>
      </c>
      <c r="P278" s="164">
        <v>0</v>
      </c>
      <c r="Q278" s="164">
        <v>2.1866750250065228</v>
      </c>
      <c r="R278" s="165">
        <v>0</v>
      </c>
      <c r="S278" s="166">
        <f t="shared" si="150"/>
        <v>224.0601676246458</v>
      </c>
      <c r="U278" s="211" t="s">
        <v>25</v>
      </c>
      <c r="V278" s="212">
        <v>1.3052812525635455</v>
      </c>
      <c r="W278" s="212">
        <v>0.67673010381458565</v>
      </c>
      <c r="X278" s="212">
        <v>2.1866750250065228</v>
      </c>
      <c r="Y278" s="212">
        <v>0</v>
      </c>
      <c r="Z278" s="212">
        <v>0</v>
      </c>
      <c r="AA278" s="212">
        <v>218.60183324172141</v>
      </c>
      <c r="AB278" s="212">
        <v>0</v>
      </c>
      <c r="AC278" s="213">
        <v>1.2896480015397378</v>
      </c>
      <c r="AD278" s="212">
        <v>0.53444149575917421</v>
      </c>
      <c r="AE278" s="212">
        <v>0.3776032528902819</v>
      </c>
      <c r="AF278" s="212">
        <v>0</v>
      </c>
      <c r="AG278" s="212">
        <v>0.3776032528902819</v>
      </c>
      <c r="AH278" s="212">
        <v>0</v>
      </c>
      <c r="AI278" s="214">
        <f t="shared" si="151"/>
        <v>224.0601676246458</v>
      </c>
      <c r="AJ278" s="141" t="str">
        <f t="shared" si="152"/>
        <v/>
      </c>
      <c r="BA278" s="141"/>
      <c r="BR278" s="141"/>
      <c r="CG278" s="141"/>
    </row>
    <row r="279" spans="1:85" ht="15">
      <c r="A279" s="167" t="s">
        <v>24</v>
      </c>
      <c r="B279" s="156">
        <v>0.2442199973512019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49"/>
        <v>0.2442199973512019</v>
      </c>
      <c r="J279" s="149"/>
      <c r="K279" s="169" t="s">
        <v>24</v>
      </c>
      <c r="L279" s="156">
        <v>0.2442199973512019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50"/>
        <v>0.2442199973512019</v>
      </c>
      <c r="U279" s="215" t="s">
        <v>24</v>
      </c>
      <c r="V279" s="207">
        <v>0.2442199973512019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51"/>
        <v>0.2442199973512019</v>
      </c>
      <c r="AJ279" s="141" t="str">
        <f t="shared" si="152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49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50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51"/>
        <v>0</v>
      </c>
      <c r="AJ280" s="141" t="str">
        <f t="shared" si="152"/>
        <v/>
      </c>
      <c r="BA280" s="141"/>
      <c r="BR280" s="141"/>
      <c r="CG280" s="141"/>
    </row>
    <row r="281" spans="1:85" ht="15">
      <c r="A281" s="167" t="s">
        <v>22</v>
      </c>
      <c r="B281" s="156">
        <v>5.275114050258467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49"/>
        <v>5.275114050258467</v>
      </c>
      <c r="J281" s="149"/>
      <c r="K281" s="169" t="s">
        <v>22</v>
      </c>
      <c r="L281" s="156">
        <v>5.275114050258467</v>
      </c>
      <c r="M281" s="156">
        <v>0</v>
      </c>
      <c r="N281" s="156">
        <v>0</v>
      </c>
      <c r="O281" s="156">
        <v>0</v>
      </c>
      <c r="P281" s="156">
        <v>0</v>
      </c>
      <c r="Q281" s="156">
        <v>0</v>
      </c>
      <c r="R281" s="157">
        <v>0</v>
      </c>
      <c r="S281" s="158">
        <f t="shared" si="150"/>
        <v>5.275114050258467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0</v>
      </c>
      <c r="AC281" s="208">
        <v>5.275114050258467</v>
      </c>
      <c r="AD281" s="207">
        <v>5.275114050258467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51"/>
        <v>5.275114050258467</v>
      </c>
      <c r="AJ281" s="141" t="str">
        <f t="shared" si="152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49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50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51"/>
        <v>0</v>
      </c>
      <c r="AJ282" s="141" t="str">
        <f t="shared" si="152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49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50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51"/>
        <v>0</v>
      </c>
      <c r="AJ283" s="141" t="str">
        <f t="shared" si="152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49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50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51"/>
        <v>0</v>
      </c>
      <c r="AJ284" s="141" t="str">
        <f t="shared" si="152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49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50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51"/>
        <v>0</v>
      </c>
      <c r="AJ285" s="141" t="str">
        <f t="shared" si="152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49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50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51"/>
        <v>0</v>
      </c>
      <c r="AJ286" s="141" t="str">
        <f t="shared" si="152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49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50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51"/>
        <v>0</v>
      </c>
      <c r="AJ287" s="141" t="str">
        <f t="shared" si="152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10.958880742989663</v>
      </c>
      <c r="C288" s="195">
        <f t="shared" ref="C288:I288" si="153">SUM(C267:C283)</f>
        <v>6.6986896714054609</v>
      </c>
      <c r="D288" s="195">
        <f t="shared" si="153"/>
        <v>15.369667203898441</v>
      </c>
      <c r="E288" s="195">
        <f t="shared" si="153"/>
        <v>237.27427408106405</v>
      </c>
      <c r="F288" s="195">
        <f t="shared" si="153"/>
        <v>0</v>
      </c>
      <c r="G288" s="195">
        <f t="shared" si="153"/>
        <v>2.1866750250065228</v>
      </c>
      <c r="H288" s="197">
        <f t="shared" si="153"/>
        <v>0</v>
      </c>
      <c r="I288" s="154">
        <f t="shared" si="153"/>
        <v>272.48818672436414</v>
      </c>
      <c r="J288" s="149"/>
      <c r="K288" s="196" t="s">
        <v>26</v>
      </c>
      <c r="L288" s="195">
        <f>SUM(L267:L283)</f>
        <v>10.958880742989663</v>
      </c>
      <c r="M288" s="195">
        <f t="shared" ref="M288:S288" si="154">SUM(M267:M283)</f>
        <v>6.6986896714054609</v>
      </c>
      <c r="N288" s="195">
        <f t="shared" si="154"/>
        <v>15.369667203898441</v>
      </c>
      <c r="O288" s="195">
        <f t="shared" si="154"/>
        <v>237.27427408106405</v>
      </c>
      <c r="P288" s="195">
        <f t="shared" si="154"/>
        <v>262.91767560880021</v>
      </c>
      <c r="Q288" s="195">
        <f t="shared" si="154"/>
        <v>2.1866750250065228</v>
      </c>
      <c r="R288" s="197">
        <f t="shared" si="154"/>
        <v>0</v>
      </c>
      <c r="S288" s="198">
        <f t="shared" si="154"/>
        <v>535.40586233316435</v>
      </c>
      <c r="T288" s="141" t="str">
        <f>IF(ABS(S288-AI288)&gt;0.01,S288-AI288,"")</f>
        <v/>
      </c>
      <c r="U288" s="224" t="s">
        <v>63</v>
      </c>
      <c r="V288" s="225">
        <f>SUM(V267:V283)</f>
        <v>4.4703478661799938</v>
      </c>
      <c r="W288" s="225">
        <f t="shared" ref="W288:AH288" si="155">SUM(W267:W283)</f>
        <v>0.67673010381458565</v>
      </c>
      <c r="X288" s="225">
        <f t="shared" si="155"/>
        <v>2.1866750250065228</v>
      </c>
      <c r="Y288" s="225">
        <f t="shared" si="155"/>
        <v>6.6986896714054609</v>
      </c>
      <c r="Z288" s="225">
        <f t="shared" si="155"/>
        <v>13.414735335541353</v>
      </c>
      <c r="AA288" s="225">
        <f t="shared" si="155"/>
        <v>236.8966708281738</v>
      </c>
      <c r="AB288" s="225">
        <f t="shared" si="155"/>
        <v>262.91767560880021</v>
      </c>
      <c r="AC288" s="225">
        <f t="shared" si="155"/>
        <v>8.1443378942424545</v>
      </c>
      <c r="AD288" s="226">
        <f t="shared" si="155"/>
        <v>5.8118027729950832</v>
      </c>
      <c r="AE288" s="226">
        <f t="shared" si="155"/>
        <v>0.3776032528902819</v>
      </c>
      <c r="AF288" s="226">
        <f t="shared" si="155"/>
        <v>0</v>
      </c>
      <c r="AG288" s="226">
        <f t="shared" si="155"/>
        <v>1.9549318683570887</v>
      </c>
      <c r="AH288" s="226">
        <f t="shared" si="155"/>
        <v>0</v>
      </c>
      <c r="AI288" s="227">
        <f>SUM(V288:AC288)</f>
        <v>535.40586233316435</v>
      </c>
      <c r="AJ288" s="141" t="str">
        <f t="shared" si="152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4.0217819622672804E-2</v>
      </c>
      <c r="C289" s="78">
        <f t="shared" ref="C289:H289" si="156">IF($I288=0,"-",C288/$I288)</f>
        <v>2.4583413145104639E-2</v>
      </c>
      <c r="D289" s="78">
        <f t="shared" si="156"/>
        <v>5.6404893689742421E-2</v>
      </c>
      <c r="E289" s="78">
        <f t="shared" si="156"/>
        <v>0.87076903014910967</v>
      </c>
      <c r="F289" s="78">
        <f t="shared" si="156"/>
        <v>0</v>
      </c>
      <c r="G289" s="78">
        <f t="shared" si="156"/>
        <v>8.0248433933705066E-3</v>
      </c>
      <c r="H289" s="79">
        <f t="shared" si="156"/>
        <v>0</v>
      </c>
      <c r="I289" s="80">
        <f>SUM(B289:H289)</f>
        <v>1</v>
      </c>
      <c r="J289" s="141"/>
      <c r="K289" s="55" t="s">
        <v>91</v>
      </c>
      <c r="L289" s="96">
        <f t="shared" ref="L289:R289" si="157">IF($S288=0,"-",L288/$S288)</f>
        <v>2.0468361506602882E-2</v>
      </c>
      <c r="M289" s="96">
        <f t="shared" si="157"/>
        <v>1.2511423842492595E-2</v>
      </c>
      <c r="N289" s="96">
        <f t="shared" si="157"/>
        <v>2.8706572499825254E-2</v>
      </c>
      <c r="O289" s="96">
        <f t="shared" si="157"/>
        <v>0.44316712007425979</v>
      </c>
      <c r="P289" s="96">
        <f t="shared" si="157"/>
        <v>0.49106237735812414</v>
      </c>
      <c r="Q289" s="96">
        <f t="shared" si="157"/>
        <v>4.0841447186953502E-3</v>
      </c>
      <c r="R289" s="97">
        <f t="shared" si="157"/>
        <v>0</v>
      </c>
      <c r="S289" s="98">
        <f>SUM(L289:R289)</f>
        <v>1.0000000000000002</v>
      </c>
      <c r="U289" s="127" t="s">
        <v>91</v>
      </c>
      <c r="V289" s="128">
        <f>+V288/$AI288</f>
        <v>8.3494563296325139E-3</v>
      </c>
      <c r="W289" s="128">
        <f t="shared" ref="W289:AH289" si="158">+W288/$AI288</f>
        <v>1.2639572171764533E-3</v>
      </c>
      <c r="X289" s="128">
        <f t="shared" si="158"/>
        <v>4.0841447186953502E-3</v>
      </c>
      <c r="Y289" s="128">
        <f t="shared" si="158"/>
        <v>1.2511423842492595E-2</v>
      </c>
      <c r="Z289" s="128">
        <f t="shared" si="158"/>
        <v>2.5055264201036768E-2</v>
      </c>
      <c r="AA289" s="128">
        <f t="shared" si="158"/>
        <v>0.44246185463087306</v>
      </c>
      <c r="AB289" s="128">
        <f t="shared" si="158"/>
        <v>0.49106237735812414</v>
      </c>
      <c r="AC289" s="128">
        <f t="shared" si="158"/>
        <v>1.5211521701969183E-2</v>
      </c>
      <c r="AD289" s="128">
        <f t="shared" si="158"/>
        <v>1.0854947959793913E-2</v>
      </c>
      <c r="AE289" s="128">
        <f t="shared" si="158"/>
        <v>7.0526544338678275E-4</v>
      </c>
      <c r="AF289" s="128">
        <f t="shared" si="158"/>
        <v>0</v>
      </c>
      <c r="AG289" s="128">
        <f t="shared" si="158"/>
        <v>3.651308298788486E-3</v>
      </c>
      <c r="AH289" s="128">
        <f t="shared" si="158"/>
        <v>0</v>
      </c>
      <c r="AI289" s="129">
        <f>SUM(V289:AC289)</f>
        <v>1.0000000000000002</v>
      </c>
      <c r="AJ289" s="26" t="str">
        <f t="shared" si="152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59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60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61">SUM(V294:AC294)</f>
        <v>0</v>
      </c>
      <c r="AJ294" s="141" t="str">
        <f t="shared" ref="AJ294:AJ315" si="162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59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60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61"/>
        <v>0</v>
      </c>
      <c r="AJ295" s="141" t="str">
        <f t="shared" si="162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59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60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61"/>
        <v>0</v>
      </c>
      <c r="AJ296" s="141" t="str">
        <f t="shared" si="162"/>
        <v/>
      </c>
      <c r="BA296" s="141"/>
      <c r="BR296" s="141"/>
      <c r="CG296" s="141"/>
    </row>
    <row r="297" spans="1:85" ht="15">
      <c r="A297" s="167" t="s">
        <v>16</v>
      </c>
      <c r="B297" s="156">
        <v>13.702136024983197</v>
      </c>
      <c r="C297" s="156">
        <v>33.041956004990787</v>
      </c>
      <c r="D297" s="156">
        <v>4.358948711095513</v>
      </c>
      <c r="E297" s="156">
        <v>0</v>
      </c>
      <c r="F297" s="375"/>
      <c r="G297" s="156">
        <v>0</v>
      </c>
      <c r="H297" s="168">
        <v>0</v>
      </c>
      <c r="I297" s="154">
        <f t="shared" si="159"/>
        <v>51.103040741069499</v>
      </c>
      <c r="J297" s="149"/>
      <c r="K297" s="169" t="s">
        <v>16</v>
      </c>
      <c r="L297" s="156">
        <v>13.702136024983197</v>
      </c>
      <c r="M297" s="156">
        <v>33.041956004990787</v>
      </c>
      <c r="N297" s="156">
        <v>4.358948711095513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60"/>
        <v>51.103040741069499</v>
      </c>
      <c r="U297" s="215" t="s">
        <v>16</v>
      </c>
      <c r="V297" s="207">
        <v>13.629973083710754</v>
      </c>
      <c r="W297" s="207">
        <v>0</v>
      </c>
      <c r="X297" s="207">
        <v>0</v>
      </c>
      <c r="Y297" s="207">
        <v>33.041956004990787</v>
      </c>
      <c r="Z297" s="207">
        <v>3.7699709488981012</v>
      </c>
      <c r="AA297" s="207">
        <v>0</v>
      </c>
      <c r="AB297" s="207">
        <v>0</v>
      </c>
      <c r="AC297" s="208">
        <v>0.66114070346985399</v>
      </c>
      <c r="AD297" s="209">
        <v>7.2162941272442785E-2</v>
      </c>
      <c r="AE297" s="209">
        <v>0</v>
      </c>
      <c r="AF297" s="209">
        <v>0</v>
      </c>
      <c r="AG297" s="209">
        <v>0.58897776219741127</v>
      </c>
      <c r="AH297" s="209">
        <v>0</v>
      </c>
      <c r="AI297" s="210">
        <f t="shared" si="161"/>
        <v>51.103040741069492</v>
      </c>
      <c r="AJ297" s="141" t="str">
        <f t="shared" si="162"/>
        <v/>
      </c>
      <c r="BA297" s="141"/>
      <c r="BR297" s="141"/>
      <c r="CG297" s="141"/>
    </row>
    <row r="298" spans="1:85" ht="15">
      <c r="A298" s="159" t="s">
        <v>15</v>
      </c>
      <c r="B298" s="160">
        <v>11.585950666813774</v>
      </c>
      <c r="C298" s="160">
        <v>20.927119220709095</v>
      </c>
      <c r="D298" s="160">
        <v>6.0381842965158432</v>
      </c>
      <c r="E298" s="160">
        <v>9.076419656862951E-2</v>
      </c>
      <c r="F298" s="375"/>
      <c r="G298" s="160">
        <v>0</v>
      </c>
      <c r="H298" s="161">
        <v>0</v>
      </c>
      <c r="I298" s="162">
        <f t="shared" si="159"/>
        <v>38.64201838060734</v>
      </c>
      <c r="J298" s="149"/>
      <c r="K298" s="163" t="s">
        <v>15</v>
      </c>
      <c r="L298" s="164">
        <v>11.585950666813774</v>
      </c>
      <c r="M298" s="164">
        <v>20.927119220709095</v>
      </c>
      <c r="N298" s="164">
        <v>6.0381842965158432</v>
      </c>
      <c r="O298" s="164">
        <v>9.076419656862951E-2</v>
      </c>
      <c r="P298" s="164">
        <v>0</v>
      </c>
      <c r="Q298" s="164">
        <v>0</v>
      </c>
      <c r="R298" s="165">
        <v>0</v>
      </c>
      <c r="S298" s="166">
        <f t="shared" si="160"/>
        <v>38.64201838060734</v>
      </c>
      <c r="U298" s="211" t="s">
        <v>57</v>
      </c>
      <c r="V298" s="212">
        <v>11.004605987791702</v>
      </c>
      <c r="W298" s="212">
        <v>0</v>
      </c>
      <c r="X298" s="212">
        <v>0</v>
      </c>
      <c r="Y298" s="212">
        <v>20.927119220709095</v>
      </c>
      <c r="Z298" s="212">
        <v>5.6265940387641562</v>
      </c>
      <c r="AA298" s="212">
        <v>9.076419656862951E-2</v>
      </c>
      <c r="AB298" s="212">
        <v>0</v>
      </c>
      <c r="AC298" s="213">
        <v>0.99293493677375921</v>
      </c>
      <c r="AD298" s="212">
        <v>0.58134467902207199</v>
      </c>
      <c r="AE298" s="212">
        <v>0</v>
      </c>
      <c r="AF298" s="212">
        <v>0</v>
      </c>
      <c r="AG298" s="212">
        <v>0.41159025775168712</v>
      </c>
      <c r="AH298" s="212">
        <v>0</v>
      </c>
      <c r="AI298" s="214">
        <f t="shared" si="161"/>
        <v>38.64201838060734</v>
      </c>
      <c r="AJ298" s="141" t="str">
        <f t="shared" si="162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0.36059116756408893</v>
      </c>
      <c r="F299" s="375"/>
      <c r="G299" s="156">
        <v>0</v>
      </c>
      <c r="H299" s="168">
        <v>0</v>
      </c>
      <c r="I299" s="154">
        <f t="shared" si="159"/>
        <v>0.36059116756408893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0.36059116756408893</v>
      </c>
      <c r="P299" s="156">
        <v>143.12561801992459</v>
      </c>
      <c r="Q299" s="156">
        <v>0</v>
      </c>
      <c r="R299" s="157">
        <v>0</v>
      </c>
      <c r="S299" s="158">
        <f t="shared" si="160"/>
        <v>143.48620918748867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0.36059116756408893</v>
      </c>
      <c r="AB299" s="207">
        <v>143.12561801992459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61"/>
        <v>143.48620918748867</v>
      </c>
      <c r="AJ299" s="141" t="str">
        <f t="shared" si="162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59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2.6721643044506371</v>
      </c>
      <c r="Q300" s="164">
        <v>0</v>
      </c>
      <c r="R300" s="165">
        <v>0</v>
      </c>
      <c r="S300" s="166">
        <f t="shared" si="160"/>
        <v>2.6721643044506371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2.6721643044506371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61"/>
        <v>2.6721643044506371</v>
      </c>
      <c r="AJ300" s="141" t="str">
        <f t="shared" si="162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59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60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61"/>
        <v>0</v>
      </c>
      <c r="AJ301" s="141" t="str">
        <f t="shared" si="162"/>
        <v/>
      </c>
      <c r="BA301" s="141"/>
      <c r="BR301" s="141"/>
      <c r="CG301" s="141"/>
    </row>
    <row r="302" spans="1:85" ht="15">
      <c r="A302" s="159" t="s">
        <v>17</v>
      </c>
      <c r="B302" s="160">
        <v>0.64177834007271883</v>
      </c>
      <c r="C302" s="160">
        <v>0.11178628363268686</v>
      </c>
      <c r="D302" s="160">
        <v>2.7948786252674935</v>
      </c>
      <c r="E302" s="160">
        <v>5.506713479442702</v>
      </c>
      <c r="F302" s="375"/>
      <c r="G302" s="160">
        <v>0</v>
      </c>
      <c r="H302" s="161">
        <v>0</v>
      </c>
      <c r="I302" s="162">
        <f t="shared" si="159"/>
        <v>9.0551567284156</v>
      </c>
      <c r="J302" s="149"/>
      <c r="K302" s="163" t="s">
        <v>17</v>
      </c>
      <c r="L302" s="164">
        <v>0.64177834007271883</v>
      </c>
      <c r="M302" s="164">
        <v>0.11178628363268686</v>
      </c>
      <c r="N302" s="164">
        <v>2.7948786252674935</v>
      </c>
      <c r="O302" s="164">
        <v>5.506713479442702</v>
      </c>
      <c r="P302" s="164">
        <v>0.43435395481386385</v>
      </c>
      <c r="Q302" s="164">
        <v>0</v>
      </c>
      <c r="R302" s="165">
        <v>0</v>
      </c>
      <c r="S302" s="166">
        <f t="shared" si="160"/>
        <v>9.4895106832294633</v>
      </c>
      <c r="U302" s="211" t="s">
        <v>17</v>
      </c>
      <c r="V302" s="212">
        <v>0.50606063920506084</v>
      </c>
      <c r="W302" s="212">
        <v>0</v>
      </c>
      <c r="X302" s="212">
        <v>0</v>
      </c>
      <c r="Y302" s="212">
        <v>0.11178628363268686</v>
      </c>
      <c r="Z302" s="212">
        <v>2.4562473940603851</v>
      </c>
      <c r="AA302" s="212">
        <v>5.506713479442702</v>
      </c>
      <c r="AB302" s="212">
        <v>0.43435395481386385</v>
      </c>
      <c r="AC302" s="213">
        <v>0.47434893207476675</v>
      </c>
      <c r="AD302" s="212">
        <v>0.13571770086765803</v>
      </c>
      <c r="AE302" s="212">
        <v>0</v>
      </c>
      <c r="AF302" s="212">
        <v>0</v>
      </c>
      <c r="AG302" s="212">
        <v>0.3386312312071087</v>
      </c>
      <c r="AH302" s="212">
        <v>0</v>
      </c>
      <c r="AI302" s="214">
        <f t="shared" si="161"/>
        <v>9.4895106832294651</v>
      </c>
      <c r="AJ302" s="141" t="str">
        <f t="shared" si="162"/>
        <v/>
      </c>
      <c r="BA302" s="141"/>
      <c r="BR302" s="141"/>
      <c r="CG302" s="141"/>
    </row>
    <row r="303" spans="1:85" ht="15">
      <c r="A303" s="167" t="s">
        <v>139</v>
      </c>
      <c r="B303" s="156">
        <v>29.081278809905793</v>
      </c>
      <c r="C303" s="156">
        <v>317.72334824790886</v>
      </c>
      <c r="D303" s="156">
        <v>65.989916089715393</v>
      </c>
      <c r="E303" s="156">
        <v>0</v>
      </c>
      <c r="F303" s="375"/>
      <c r="G303" s="156">
        <v>0</v>
      </c>
      <c r="H303" s="168">
        <v>0</v>
      </c>
      <c r="I303" s="154">
        <f t="shared" si="159"/>
        <v>412.79454314753002</v>
      </c>
      <c r="J303" s="149"/>
      <c r="K303" s="169" t="s">
        <v>139</v>
      </c>
      <c r="L303" s="156">
        <v>29.081278809905793</v>
      </c>
      <c r="M303" s="156">
        <v>317.72334824790886</v>
      </c>
      <c r="N303" s="156">
        <v>65.989916089715393</v>
      </c>
      <c r="O303" s="156">
        <v>0</v>
      </c>
      <c r="P303" s="156">
        <v>0.47089269231363001</v>
      </c>
      <c r="Q303" s="156">
        <v>0</v>
      </c>
      <c r="R303" s="157">
        <v>0</v>
      </c>
      <c r="S303" s="158">
        <f t="shared" si="160"/>
        <v>413.26543583984363</v>
      </c>
      <c r="U303" s="215" t="s">
        <v>139</v>
      </c>
      <c r="V303" s="207">
        <v>26.11013763891653</v>
      </c>
      <c r="W303" s="207">
        <v>0</v>
      </c>
      <c r="X303" s="207">
        <v>0</v>
      </c>
      <c r="Y303" s="207">
        <v>317.72334824790886</v>
      </c>
      <c r="Z303" s="207">
        <v>58.735086345330018</v>
      </c>
      <c r="AA303" s="207">
        <v>0</v>
      </c>
      <c r="AB303" s="207">
        <v>0.47089269231363001</v>
      </c>
      <c r="AC303" s="208">
        <v>10.225970915374644</v>
      </c>
      <c r="AD303" s="207">
        <v>2.9711411709892626</v>
      </c>
      <c r="AE303" s="207">
        <v>0</v>
      </c>
      <c r="AF303" s="207">
        <v>0</v>
      </c>
      <c r="AG303" s="207">
        <v>7.2548297443853791</v>
      </c>
      <c r="AH303" s="207">
        <v>0</v>
      </c>
      <c r="AI303" s="210">
        <f t="shared" si="161"/>
        <v>413.26543583984363</v>
      </c>
      <c r="AJ303" s="141" t="str">
        <f t="shared" si="162"/>
        <v/>
      </c>
      <c r="BA303" s="141"/>
      <c r="BR303" s="141"/>
      <c r="CG303" s="141"/>
    </row>
    <row r="304" spans="1:85" ht="15">
      <c r="A304" s="159" t="s">
        <v>25</v>
      </c>
      <c r="B304" s="160">
        <v>52.474657401494085</v>
      </c>
      <c r="C304" s="160">
        <v>1.9038527788711939</v>
      </c>
      <c r="D304" s="160">
        <v>6.5987218038294122</v>
      </c>
      <c r="E304" s="160">
        <v>325.44047077378167</v>
      </c>
      <c r="F304" s="375"/>
      <c r="G304" s="160">
        <v>21.899400354673784</v>
      </c>
      <c r="H304" s="161">
        <v>0</v>
      </c>
      <c r="I304" s="162">
        <f t="shared" si="159"/>
        <v>408.31710311265016</v>
      </c>
      <c r="J304" s="149"/>
      <c r="K304" s="163" t="s">
        <v>25</v>
      </c>
      <c r="L304" s="164">
        <v>52.474657401494085</v>
      </c>
      <c r="M304" s="164">
        <v>1.9038527788711939</v>
      </c>
      <c r="N304" s="164">
        <v>6.5987218038294122</v>
      </c>
      <c r="O304" s="164">
        <v>325.44047077378167</v>
      </c>
      <c r="P304" s="164">
        <v>0.26464023405616965</v>
      </c>
      <c r="Q304" s="164">
        <v>21.899400354673784</v>
      </c>
      <c r="R304" s="165">
        <v>0</v>
      </c>
      <c r="S304" s="166">
        <f t="shared" si="160"/>
        <v>408.58174334670633</v>
      </c>
      <c r="U304" s="211" t="s">
        <v>25</v>
      </c>
      <c r="V304" s="212">
        <v>1.0524614879335896</v>
      </c>
      <c r="W304" s="212">
        <v>29.801683683179157</v>
      </c>
      <c r="X304" s="212">
        <v>21.899400354673784</v>
      </c>
      <c r="Y304" s="212">
        <v>1.9038527788711939</v>
      </c>
      <c r="Z304" s="212">
        <v>2.8319543610817641</v>
      </c>
      <c r="AA304" s="212">
        <v>287.44303678878663</v>
      </c>
      <c r="AB304" s="212">
        <v>0.26464023405616965</v>
      </c>
      <c r="AC304" s="213">
        <v>63.384713658124049</v>
      </c>
      <c r="AD304" s="212">
        <v>21.62051223038134</v>
      </c>
      <c r="AE304" s="212">
        <v>37.997433984995048</v>
      </c>
      <c r="AF304" s="212">
        <v>0</v>
      </c>
      <c r="AG304" s="212">
        <v>3.7667674427476481</v>
      </c>
      <c r="AH304" s="212">
        <v>0</v>
      </c>
      <c r="AI304" s="214">
        <f t="shared" si="161"/>
        <v>408.58174334670633</v>
      </c>
      <c r="AJ304" s="141" t="str">
        <f t="shared" si="162"/>
        <v/>
      </c>
      <c r="BA304" s="141"/>
      <c r="BR304" s="141"/>
      <c r="CG304" s="141"/>
    </row>
    <row r="305" spans="1:85" ht="15">
      <c r="A305" s="167" t="s">
        <v>24</v>
      </c>
      <c r="B305" s="156">
        <v>6.5625500123662892</v>
      </c>
      <c r="C305" s="156">
        <v>0</v>
      </c>
      <c r="D305" s="156">
        <v>41.83547714779823</v>
      </c>
      <c r="E305" s="156">
        <v>0</v>
      </c>
      <c r="F305" s="375"/>
      <c r="G305" s="156">
        <v>0</v>
      </c>
      <c r="H305" s="168">
        <v>0</v>
      </c>
      <c r="I305" s="154">
        <f t="shared" si="159"/>
        <v>48.398027160164517</v>
      </c>
      <c r="J305" s="149"/>
      <c r="K305" s="169" t="s">
        <v>24</v>
      </c>
      <c r="L305" s="156">
        <v>6.5625500123662892</v>
      </c>
      <c r="M305" s="156">
        <v>0</v>
      </c>
      <c r="N305" s="156">
        <v>41.83547714779823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60"/>
        <v>48.398027160164517</v>
      </c>
      <c r="U305" s="215" t="s">
        <v>24</v>
      </c>
      <c r="V305" s="207">
        <v>5.1750808633422363</v>
      </c>
      <c r="W305" s="207">
        <v>0</v>
      </c>
      <c r="X305" s="207">
        <v>0</v>
      </c>
      <c r="Y305" s="207">
        <v>0</v>
      </c>
      <c r="Z305" s="207">
        <v>1.7802330701190734</v>
      </c>
      <c r="AA305" s="207">
        <v>0</v>
      </c>
      <c r="AB305" s="207">
        <v>0</v>
      </c>
      <c r="AC305" s="208">
        <v>41.442713226703205</v>
      </c>
      <c r="AD305" s="207">
        <v>1.3874691490240527</v>
      </c>
      <c r="AE305" s="207">
        <v>0</v>
      </c>
      <c r="AF305" s="207">
        <v>0</v>
      </c>
      <c r="AG305" s="207">
        <v>40.055244077679156</v>
      </c>
      <c r="AH305" s="207">
        <v>0</v>
      </c>
      <c r="AI305" s="210">
        <f t="shared" si="161"/>
        <v>48.398027160164517</v>
      </c>
      <c r="AJ305" s="141" t="str">
        <f t="shared" si="162"/>
        <v/>
      </c>
      <c r="BA305" s="141"/>
      <c r="BR305" s="141"/>
      <c r="CG305" s="141"/>
    </row>
    <row r="306" spans="1:85" ht="15">
      <c r="A306" s="159" t="s">
        <v>60</v>
      </c>
      <c r="B306" s="160">
        <v>2.0699332893912112</v>
      </c>
      <c r="C306" s="160">
        <v>0</v>
      </c>
      <c r="D306" s="160">
        <v>1.6649463414668439</v>
      </c>
      <c r="E306" s="160">
        <v>0</v>
      </c>
      <c r="F306" s="375"/>
      <c r="G306" s="160">
        <v>0</v>
      </c>
      <c r="H306" s="161">
        <v>0</v>
      </c>
      <c r="I306" s="162">
        <f t="shared" si="159"/>
        <v>3.734879630858055</v>
      </c>
      <c r="J306" s="149"/>
      <c r="K306" s="163" t="s">
        <v>60</v>
      </c>
      <c r="L306" s="164">
        <v>2.0699332893912112</v>
      </c>
      <c r="M306" s="164">
        <v>0</v>
      </c>
      <c r="N306" s="164">
        <v>1.6649463414668439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60"/>
        <v>3.734879630858055</v>
      </c>
      <c r="U306" s="211" t="s">
        <v>60</v>
      </c>
      <c r="V306" s="212">
        <v>0.71997679630998646</v>
      </c>
      <c r="W306" s="212">
        <v>0</v>
      </c>
      <c r="X306" s="212">
        <v>0</v>
      </c>
      <c r="Y306" s="212">
        <v>0</v>
      </c>
      <c r="Z306" s="212">
        <v>1.6649463414668439</v>
      </c>
      <c r="AA306" s="212">
        <v>0</v>
      </c>
      <c r="AB306" s="212">
        <v>0</v>
      </c>
      <c r="AC306" s="213">
        <v>1.3499564930812247</v>
      </c>
      <c r="AD306" s="212">
        <v>1.3499564930812247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61"/>
        <v>3.734879630858055</v>
      </c>
      <c r="AJ306" s="141" t="str">
        <f t="shared" si="162"/>
        <v/>
      </c>
      <c r="BA306" s="141"/>
      <c r="BR306" s="141"/>
      <c r="CG306" s="141"/>
    </row>
    <row r="307" spans="1:85" ht="15">
      <c r="A307" s="167" t="s">
        <v>22</v>
      </c>
      <c r="B307" s="156">
        <v>26.997627291123099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59"/>
        <v>26.997627291123099</v>
      </c>
      <c r="J307" s="149"/>
      <c r="K307" s="169" t="s">
        <v>22</v>
      </c>
      <c r="L307" s="156">
        <v>26.997627291123099</v>
      </c>
      <c r="M307" s="156">
        <v>0</v>
      </c>
      <c r="N307" s="156">
        <v>0</v>
      </c>
      <c r="O307" s="156">
        <v>0</v>
      </c>
      <c r="P307" s="156">
        <v>0</v>
      </c>
      <c r="Q307" s="156">
        <v>0</v>
      </c>
      <c r="R307" s="157">
        <v>0</v>
      </c>
      <c r="S307" s="158">
        <f t="shared" si="160"/>
        <v>26.997627291123099</v>
      </c>
      <c r="U307" s="215" t="s">
        <v>22</v>
      </c>
      <c r="V307" s="207">
        <v>26.997627291123099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0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61"/>
        <v>26.997627291123099</v>
      </c>
      <c r="AJ307" s="141" t="str">
        <f t="shared" si="162"/>
        <v/>
      </c>
      <c r="BA307" s="141"/>
      <c r="BR307" s="141"/>
      <c r="CG307" s="141"/>
    </row>
    <row r="308" spans="1:85" ht="15">
      <c r="A308" s="159" t="s">
        <v>21</v>
      </c>
      <c r="B308" s="160">
        <v>1.3514180363067922E-2</v>
      </c>
      <c r="C308" s="160">
        <v>2.0271270544601882E-2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59"/>
        <v>3.3785450907669802E-2</v>
      </c>
      <c r="J308" s="149"/>
      <c r="K308" s="163" t="s">
        <v>21</v>
      </c>
      <c r="L308" s="164">
        <v>1.3514180363067922E-2</v>
      </c>
      <c r="M308" s="164">
        <v>2.0271270544601882E-2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60"/>
        <v>3.3785450907669802E-2</v>
      </c>
      <c r="U308" s="211" t="s">
        <v>61</v>
      </c>
      <c r="V308" s="212">
        <v>1.3514180363067922E-2</v>
      </c>
      <c r="W308" s="212">
        <v>0</v>
      </c>
      <c r="X308" s="212">
        <v>0</v>
      </c>
      <c r="Y308" s="212">
        <v>2.0271270544601882E-2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61"/>
        <v>3.3785450907669802E-2</v>
      </c>
      <c r="AJ308" s="141" t="str">
        <f t="shared" si="162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59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60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61"/>
        <v>0</v>
      </c>
      <c r="AJ309" s="141" t="str">
        <f t="shared" si="162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59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60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61"/>
        <v>0</v>
      </c>
      <c r="AJ310" s="141" t="str">
        <f t="shared" si="162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59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60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61"/>
        <v>0</v>
      </c>
      <c r="AJ311" s="141" t="str">
        <f t="shared" si="162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59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60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61"/>
        <v>0</v>
      </c>
      <c r="AJ312" s="141" t="str">
        <f t="shared" si="162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59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60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61"/>
        <v>0</v>
      </c>
      <c r="AJ313" s="141" t="str">
        <f t="shared" si="162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143.12942601651324</v>
      </c>
      <c r="C314" s="195">
        <f t="shared" ref="C314:I314" si="163">SUM(C293:C309)</f>
        <v>373.72833380665719</v>
      </c>
      <c r="D314" s="195">
        <f t="shared" si="163"/>
        <v>129.28107301568872</v>
      </c>
      <c r="E314" s="195">
        <f t="shared" si="163"/>
        <v>331.39853961735707</v>
      </c>
      <c r="F314" s="195">
        <f t="shared" si="163"/>
        <v>0</v>
      </c>
      <c r="G314" s="195">
        <f t="shared" si="163"/>
        <v>21.899400354673784</v>
      </c>
      <c r="H314" s="197">
        <f t="shared" si="163"/>
        <v>0</v>
      </c>
      <c r="I314" s="154">
        <f t="shared" si="163"/>
        <v>999.43677281088992</v>
      </c>
      <c r="J314" s="149"/>
      <c r="K314" s="196" t="s">
        <v>26</v>
      </c>
      <c r="L314" s="195">
        <f>SUM(L293:L309)</f>
        <v>143.12942601651324</v>
      </c>
      <c r="M314" s="195">
        <f t="shared" ref="M314:S314" si="164">SUM(M293:M309)</f>
        <v>373.72833380665719</v>
      </c>
      <c r="N314" s="195">
        <f t="shared" si="164"/>
        <v>129.28107301568872</v>
      </c>
      <c r="O314" s="195">
        <f t="shared" si="164"/>
        <v>331.39853961735707</v>
      </c>
      <c r="P314" s="195">
        <f t="shared" si="164"/>
        <v>146.96766920555891</v>
      </c>
      <c r="Q314" s="195">
        <f t="shared" si="164"/>
        <v>21.899400354673784</v>
      </c>
      <c r="R314" s="197">
        <f t="shared" si="164"/>
        <v>0</v>
      </c>
      <c r="S314" s="198">
        <f t="shared" si="164"/>
        <v>1146.4044420164491</v>
      </c>
      <c r="T314" s="141" t="str">
        <f>IF(ABS(S314-AI314)&gt;0.01,S314-AI314,"")</f>
        <v/>
      </c>
      <c r="U314" s="224" t="s">
        <v>63</v>
      </c>
      <c r="V314" s="225">
        <f>SUM(V293:V309)</f>
        <v>85.209437968696037</v>
      </c>
      <c r="W314" s="225">
        <f t="shared" ref="W314:AH314" si="165">SUM(W293:W309)</f>
        <v>29.801683683179157</v>
      </c>
      <c r="X314" s="225">
        <f t="shared" si="165"/>
        <v>21.899400354673784</v>
      </c>
      <c r="Y314" s="225">
        <f t="shared" si="165"/>
        <v>373.72833380665719</v>
      </c>
      <c r="Z314" s="225">
        <f t="shared" si="165"/>
        <v>76.865032499720343</v>
      </c>
      <c r="AA314" s="225">
        <f t="shared" si="165"/>
        <v>293.40110563236203</v>
      </c>
      <c r="AB314" s="225">
        <f t="shared" si="165"/>
        <v>146.96766920555891</v>
      </c>
      <c r="AC314" s="225">
        <f t="shared" si="165"/>
        <v>118.5317788656015</v>
      </c>
      <c r="AD314" s="226">
        <f t="shared" si="165"/>
        <v>28.118304364638057</v>
      </c>
      <c r="AE314" s="226">
        <f t="shared" si="165"/>
        <v>37.997433984995048</v>
      </c>
      <c r="AF314" s="226">
        <f t="shared" si="165"/>
        <v>0</v>
      </c>
      <c r="AG314" s="226">
        <f t="shared" si="165"/>
        <v>52.41604051596839</v>
      </c>
      <c r="AH314" s="226">
        <f t="shared" si="165"/>
        <v>0</v>
      </c>
      <c r="AI314" s="227">
        <f>SUM(V314:AC314)</f>
        <v>1146.4044420164491</v>
      </c>
      <c r="AJ314" s="141" t="str">
        <f t="shared" si="162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0.14321008583060782</v>
      </c>
      <c r="C315" s="78">
        <f t="shared" ref="C315:H315" si="166">IF($I314=0,"-",C314/$I314)</f>
        <v>0.37393894638833025</v>
      </c>
      <c r="D315" s="78">
        <f t="shared" si="166"/>
        <v>0.12935392866533124</v>
      </c>
      <c r="E315" s="78">
        <f t="shared" si="166"/>
        <v>0.33158529747240267</v>
      </c>
      <c r="F315" s="78">
        <f t="shared" si="166"/>
        <v>0</v>
      </c>
      <c r="G315" s="78">
        <f t="shared" si="166"/>
        <v>2.1911741643328063E-2</v>
      </c>
      <c r="H315" s="79">
        <f t="shared" si="166"/>
        <v>0</v>
      </c>
      <c r="I315" s="80">
        <f>SUM(B315:H315)</f>
        <v>1</v>
      </c>
      <c r="J315" s="141"/>
      <c r="K315" s="55" t="s">
        <v>91</v>
      </c>
      <c r="L315" s="96">
        <f t="shared" ref="L315:R315" si="167">IF($S314=0,"-",L314/$S314)</f>
        <v>0.1248507252508182</v>
      </c>
      <c r="M315" s="96">
        <f t="shared" si="167"/>
        <v>0.32600042368057641</v>
      </c>
      <c r="N315" s="96">
        <f t="shared" si="167"/>
        <v>0.11277091075143769</v>
      </c>
      <c r="O315" s="96">
        <f t="shared" si="167"/>
        <v>0.28907646156224681</v>
      </c>
      <c r="P315" s="96">
        <f t="shared" si="167"/>
        <v>0.12819879600872144</v>
      </c>
      <c r="Q315" s="96">
        <f t="shared" si="167"/>
        <v>1.9102682746199234E-2</v>
      </c>
      <c r="R315" s="97">
        <f t="shared" si="167"/>
        <v>0</v>
      </c>
      <c r="S315" s="98">
        <f>SUM(L315:R315)</f>
        <v>0.99999999999999967</v>
      </c>
      <c r="U315" s="127" t="s">
        <v>91</v>
      </c>
      <c r="V315" s="128">
        <f>+V314/$AI314</f>
        <v>7.4327553911792507E-2</v>
      </c>
      <c r="W315" s="128">
        <f t="shared" ref="W315:AH315" si="168">+W314/$AI314</f>
        <v>2.5995785249017335E-2</v>
      </c>
      <c r="X315" s="128">
        <f t="shared" si="168"/>
        <v>1.9102682746199234E-2</v>
      </c>
      <c r="Y315" s="128">
        <f t="shared" si="168"/>
        <v>0.32600042368057641</v>
      </c>
      <c r="Z315" s="128">
        <f t="shared" si="168"/>
        <v>6.7048791580500047E-2</v>
      </c>
      <c r="AA315" s="128">
        <f t="shared" si="168"/>
        <v>0.2559315847697598</v>
      </c>
      <c r="AB315" s="128">
        <f t="shared" si="168"/>
        <v>0.12819879600872144</v>
      </c>
      <c r="AC315" s="128">
        <f t="shared" si="168"/>
        <v>0.10339438205343307</v>
      </c>
      <c r="AD315" s="128">
        <f t="shared" si="168"/>
        <v>2.4527386090008367E-2</v>
      </c>
      <c r="AE315" s="128">
        <f t="shared" si="168"/>
        <v>3.3144876792487031E-2</v>
      </c>
      <c r="AF315" s="128">
        <f t="shared" si="168"/>
        <v>0</v>
      </c>
      <c r="AG315" s="128">
        <f t="shared" si="168"/>
        <v>4.5722119170937672E-2</v>
      </c>
      <c r="AH315" s="128">
        <f t="shared" si="168"/>
        <v>0</v>
      </c>
      <c r="AI315" s="129">
        <f>SUM(V315:AC315)</f>
        <v>0.99999999999999978</v>
      </c>
      <c r="AJ315" s="26" t="str">
        <f t="shared" si="162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69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70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71">SUM(V320:AC320)</f>
        <v>0</v>
      </c>
      <c r="AJ320" s="141" t="str">
        <f t="shared" ref="AJ320:AJ341" si="172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69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70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71"/>
        <v>0</v>
      </c>
      <c r="AJ321" s="141" t="str">
        <f t="shared" si="172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69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70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71"/>
        <v>0</v>
      </c>
      <c r="AJ322" s="141" t="str">
        <f t="shared" si="172"/>
        <v/>
      </c>
      <c r="BA322" s="141"/>
      <c r="BR322" s="141"/>
      <c r="CG322" s="141"/>
    </row>
    <row r="323" spans="1:85" ht="15">
      <c r="A323" s="167" t="s">
        <v>16</v>
      </c>
      <c r="B323" s="156">
        <v>1.0165522008013086</v>
      </c>
      <c r="C323" s="156">
        <v>2.7530556136242237</v>
      </c>
      <c r="D323" s="156">
        <v>1.5405957801688095</v>
      </c>
      <c r="E323" s="156">
        <v>0</v>
      </c>
      <c r="F323" s="375"/>
      <c r="G323" s="156">
        <v>0</v>
      </c>
      <c r="H323" s="168">
        <v>0</v>
      </c>
      <c r="I323" s="154">
        <f t="shared" si="169"/>
        <v>5.3102035945943413</v>
      </c>
      <c r="J323" s="149"/>
      <c r="K323" s="169" t="s">
        <v>16</v>
      </c>
      <c r="L323" s="156">
        <v>1.0165522008013086</v>
      </c>
      <c r="M323" s="156">
        <v>2.7530556136242237</v>
      </c>
      <c r="N323" s="156">
        <v>1.5405957801688095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70"/>
        <v>5.3102035945943413</v>
      </c>
      <c r="U323" s="215" t="s">
        <v>16</v>
      </c>
      <c r="V323" s="207">
        <v>1.0165522008013086</v>
      </c>
      <c r="W323" s="207">
        <v>0</v>
      </c>
      <c r="X323" s="207">
        <v>0</v>
      </c>
      <c r="Y323" s="207">
        <v>2.7530556136242237</v>
      </c>
      <c r="Z323" s="207">
        <v>1.5405957801688095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71"/>
        <v>5.3102035945943413</v>
      </c>
      <c r="AJ323" s="141" t="str">
        <f t="shared" si="172"/>
        <v/>
      </c>
      <c r="BA323" s="141"/>
      <c r="BR323" s="141"/>
      <c r="CG323" s="141"/>
    </row>
    <row r="324" spans="1:85" ht="15">
      <c r="A324" s="159" t="s">
        <v>15</v>
      </c>
      <c r="B324" s="160">
        <v>3.5978340830231375</v>
      </c>
      <c r="C324" s="160">
        <v>1.5972924095222844E-4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69"/>
        <v>3.5979938122640895</v>
      </c>
      <c r="J324" s="149"/>
      <c r="K324" s="163" t="s">
        <v>15</v>
      </c>
      <c r="L324" s="164">
        <v>3.5978340830231375</v>
      </c>
      <c r="M324" s="164">
        <v>1.5972924095222844E-4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70"/>
        <v>3.5979938122640895</v>
      </c>
      <c r="U324" s="211" t="s">
        <v>57</v>
      </c>
      <c r="V324" s="212">
        <v>3.5960776236195913</v>
      </c>
      <c r="W324" s="212">
        <v>0</v>
      </c>
      <c r="X324" s="212">
        <v>0</v>
      </c>
      <c r="Y324" s="212">
        <v>1.5972924095222844E-4</v>
      </c>
      <c r="Z324" s="212">
        <v>0</v>
      </c>
      <c r="AA324" s="212">
        <v>0</v>
      </c>
      <c r="AB324" s="212">
        <v>0</v>
      </c>
      <c r="AC324" s="213">
        <v>1.7564594035463612E-3</v>
      </c>
      <c r="AD324" s="212">
        <v>1.7564594035463612E-3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71"/>
        <v>3.5979938122640895</v>
      </c>
      <c r="AJ324" s="141" t="str">
        <f t="shared" si="172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2.1568601804627301</v>
      </c>
      <c r="F325" s="375"/>
      <c r="G325" s="156">
        <v>0</v>
      </c>
      <c r="H325" s="168">
        <v>0</v>
      </c>
      <c r="I325" s="154">
        <f t="shared" si="169"/>
        <v>2.1568601804627301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2.1568601804627301</v>
      </c>
      <c r="P325" s="156">
        <v>35.757225458778343</v>
      </c>
      <c r="Q325" s="156">
        <v>0</v>
      </c>
      <c r="R325" s="157">
        <v>0</v>
      </c>
      <c r="S325" s="158">
        <f t="shared" si="170"/>
        <v>37.914085639241073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2.1568601804627301</v>
      </c>
      <c r="AB325" s="207">
        <v>35.757225458778343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71"/>
        <v>37.914085639241073</v>
      </c>
      <c r="AJ325" s="141" t="str">
        <f t="shared" si="172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69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2.7405131189077654</v>
      </c>
      <c r="Q326" s="164">
        <v>0</v>
      </c>
      <c r="R326" s="165">
        <v>0</v>
      </c>
      <c r="S326" s="166">
        <f t="shared" si="170"/>
        <v>2.7405131189077654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2.7405131189077654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71"/>
        <v>2.7405131189077654</v>
      </c>
      <c r="AJ326" s="141" t="str">
        <f t="shared" si="172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69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70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71"/>
        <v>0</v>
      </c>
      <c r="AJ327" s="141" t="str">
        <f t="shared" si="172"/>
        <v/>
      </c>
      <c r="BA327" s="141"/>
      <c r="BR327" s="141"/>
      <c r="CG327" s="141"/>
    </row>
    <row r="328" spans="1:85" ht="15">
      <c r="A328" s="159" t="s">
        <v>17</v>
      </c>
      <c r="B328" s="160">
        <v>4.4291950321606262</v>
      </c>
      <c r="C328" s="160">
        <v>0</v>
      </c>
      <c r="D328" s="160">
        <v>5.6406816383314767E-2</v>
      </c>
      <c r="E328" s="160">
        <v>0</v>
      </c>
      <c r="F328" s="375"/>
      <c r="G328" s="160">
        <v>0</v>
      </c>
      <c r="H328" s="161">
        <v>0</v>
      </c>
      <c r="I328" s="162">
        <f t="shared" si="169"/>
        <v>4.4856018485439408</v>
      </c>
      <c r="J328" s="149"/>
      <c r="K328" s="163" t="s">
        <v>17</v>
      </c>
      <c r="L328" s="164">
        <v>4.4291950321606262</v>
      </c>
      <c r="M328" s="164">
        <v>0</v>
      </c>
      <c r="N328" s="164">
        <v>5.6406816383314767E-2</v>
      </c>
      <c r="O328" s="164">
        <v>0</v>
      </c>
      <c r="P328" s="164">
        <v>1.6353558784031257E-2</v>
      </c>
      <c r="Q328" s="164">
        <v>0</v>
      </c>
      <c r="R328" s="165">
        <v>0</v>
      </c>
      <c r="S328" s="166">
        <f t="shared" si="170"/>
        <v>4.5019554073279719</v>
      </c>
      <c r="U328" s="211" t="s">
        <v>17</v>
      </c>
      <c r="V328" s="212">
        <v>0</v>
      </c>
      <c r="W328" s="212">
        <v>4.4291950321606262</v>
      </c>
      <c r="X328" s="212">
        <v>0</v>
      </c>
      <c r="Y328" s="212">
        <v>0</v>
      </c>
      <c r="Z328" s="212">
        <v>0</v>
      </c>
      <c r="AA328" s="212">
        <v>0</v>
      </c>
      <c r="AB328" s="212">
        <v>1.6353558784031257E-2</v>
      </c>
      <c r="AC328" s="213">
        <v>5.6406816383314767E-2</v>
      </c>
      <c r="AD328" s="212">
        <v>0</v>
      </c>
      <c r="AE328" s="212">
        <v>0</v>
      </c>
      <c r="AF328" s="212">
        <v>0</v>
      </c>
      <c r="AG328" s="212">
        <v>5.6406816383314767E-2</v>
      </c>
      <c r="AH328" s="212">
        <v>0</v>
      </c>
      <c r="AI328" s="214">
        <f t="shared" si="171"/>
        <v>4.5019554073279719</v>
      </c>
      <c r="AJ328" s="141" t="str">
        <f t="shared" si="172"/>
        <v/>
      </c>
      <c r="BA328" s="141"/>
      <c r="BR328" s="141"/>
      <c r="CG328" s="141"/>
    </row>
    <row r="329" spans="1:85" ht="15">
      <c r="A329" s="167" t="s">
        <v>139</v>
      </c>
      <c r="B329" s="156">
        <v>22.338895732607931</v>
      </c>
      <c r="C329" s="156">
        <v>241.85350729162445</v>
      </c>
      <c r="D329" s="156">
        <v>49.978568894779215</v>
      </c>
      <c r="E329" s="156">
        <v>0</v>
      </c>
      <c r="F329" s="375"/>
      <c r="G329" s="156">
        <v>0</v>
      </c>
      <c r="H329" s="168">
        <v>0</v>
      </c>
      <c r="I329" s="154">
        <f t="shared" si="169"/>
        <v>314.17097191901155</v>
      </c>
      <c r="J329" s="149"/>
      <c r="K329" s="169" t="s">
        <v>139</v>
      </c>
      <c r="L329" s="156">
        <v>22.338895732607931</v>
      </c>
      <c r="M329" s="156">
        <v>241.85350729162445</v>
      </c>
      <c r="N329" s="156">
        <v>49.978568894779215</v>
      </c>
      <c r="O329" s="156">
        <v>0</v>
      </c>
      <c r="P329" s="156">
        <v>2.7743602584814203E-2</v>
      </c>
      <c r="Q329" s="156">
        <v>0</v>
      </c>
      <c r="R329" s="157">
        <v>0</v>
      </c>
      <c r="S329" s="158">
        <f t="shared" si="170"/>
        <v>314.19871552159634</v>
      </c>
      <c r="U329" s="215" t="s">
        <v>139</v>
      </c>
      <c r="V329" s="207">
        <v>21.902886846401245</v>
      </c>
      <c r="W329" s="207">
        <v>0</v>
      </c>
      <c r="X329" s="207">
        <v>0</v>
      </c>
      <c r="Y329" s="207">
        <v>241.85350729162445</v>
      </c>
      <c r="Z329" s="207">
        <v>14.389828241521609</v>
      </c>
      <c r="AA329" s="207">
        <v>0</v>
      </c>
      <c r="AB329" s="207">
        <v>2.7743602584814203E-2</v>
      </c>
      <c r="AC329" s="208">
        <v>36.024749539464295</v>
      </c>
      <c r="AD329" s="207">
        <v>0.43600888620668449</v>
      </c>
      <c r="AE329" s="207">
        <v>0</v>
      </c>
      <c r="AF329" s="207">
        <v>0</v>
      </c>
      <c r="AG329" s="207">
        <v>35.588740653257609</v>
      </c>
      <c r="AH329" s="207">
        <v>0</v>
      </c>
      <c r="AI329" s="210">
        <f t="shared" si="171"/>
        <v>314.19871552159645</v>
      </c>
      <c r="AJ329" s="141" t="str">
        <f t="shared" si="172"/>
        <v/>
      </c>
      <c r="BA329" s="141"/>
      <c r="BR329" s="141"/>
      <c r="CG329" s="141"/>
    </row>
    <row r="330" spans="1:85" ht="15">
      <c r="A330" s="159" t="s">
        <v>25</v>
      </c>
      <c r="B330" s="160">
        <v>63.649254464047402</v>
      </c>
      <c r="C330" s="160">
        <v>3.6898748724265715</v>
      </c>
      <c r="D330" s="160">
        <v>7.7250908836604308</v>
      </c>
      <c r="E330" s="160">
        <v>928.1286329612492</v>
      </c>
      <c r="F330" s="375"/>
      <c r="G330" s="160">
        <v>45.334068132206419</v>
      </c>
      <c r="H330" s="161">
        <v>0</v>
      </c>
      <c r="I330" s="162">
        <f t="shared" si="169"/>
        <v>1048.52692131359</v>
      </c>
      <c r="J330" s="149"/>
      <c r="K330" s="163" t="s">
        <v>25</v>
      </c>
      <c r="L330" s="164">
        <v>63.649254464047402</v>
      </c>
      <c r="M330" s="164">
        <v>3.6898748724265715</v>
      </c>
      <c r="N330" s="164">
        <v>7.7250908836604308</v>
      </c>
      <c r="O330" s="164">
        <v>928.1286329612492</v>
      </c>
      <c r="P330" s="164">
        <v>0</v>
      </c>
      <c r="Q330" s="164">
        <v>45.334068132206419</v>
      </c>
      <c r="R330" s="165">
        <v>0</v>
      </c>
      <c r="S330" s="166">
        <f t="shared" si="170"/>
        <v>1048.52692131359</v>
      </c>
      <c r="U330" s="211" t="s">
        <v>25</v>
      </c>
      <c r="V330" s="212">
        <v>1.8435168617496944</v>
      </c>
      <c r="W330" s="212">
        <v>19.068976030893651</v>
      </c>
      <c r="X330" s="212">
        <v>45.334068132206419</v>
      </c>
      <c r="Y330" s="212">
        <v>3.6898748724265715</v>
      </c>
      <c r="Z330" s="212">
        <v>6.3867360550592292E-2</v>
      </c>
      <c r="AA330" s="212">
        <v>914.72657888217577</v>
      </c>
      <c r="AB330" s="212">
        <v>0</v>
      </c>
      <c r="AC330" s="213">
        <v>63.800039173587344</v>
      </c>
      <c r="AD330" s="212">
        <v>42.73676157140406</v>
      </c>
      <c r="AE330" s="212">
        <v>13.402054079073443</v>
      </c>
      <c r="AF330" s="212">
        <v>0</v>
      </c>
      <c r="AG330" s="212">
        <v>7.6612235231098387</v>
      </c>
      <c r="AH330" s="212">
        <v>0</v>
      </c>
      <c r="AI330" s="214">
        <f t="shared" si="171"/>
        <v>1048.52692131359</v>
      </c>
      <c r="AJ330" s="141" t="str">
        <f t="shared" si="172"/>
        <v/>
      </c>
      <c r="BA330" s="141"/>
      <c r="BR330" s="141"/>
      <c r="CG330" s="141"/>
    </row>
    <row r="331" spans="1:85" ht="15">
      <c r="A331" s="167" t="s">
        <v>24</v>
      </c>
      <c r="B331" s="156">
        <v>7.8042821142604515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69"/>
        <v>7.8042821142604515</v>
      </c>
      <c r="J331" s="149"/>
      <c r="K331" s="169" t="s">
        <v>24</v>
      </c>
      <c r="L331" s="156">
        <v>7.8042821142604515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70"/>
        <v>7.8042821142604515</v>
      </c>
      <c r="U331" s="215" t="s">
        <v>24</v>
      </c>
      <c r="V331" s="207">
        <v>7.2403817746094017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0.56390033965105002</v>
      </c>
      <c r="AD331" s="207">
        <v>0.56390033965105002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71"/>
        <v>7.8042821142604515</v>
      </c>
      <c r="AJ331" s="141" t="str">
        <f t="shared" si="172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0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69"/>
        <v>0</v>
      </c>
      <c r="J332" s="149"/>
      <c r="K332" s="163" t="s">
        <v>60</v>
      </c>
      <c r="L332" s="164">
        <v>0</v>
      </c>
      <c r="M332" s="164">
        <v>0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70"/>
        <v>0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0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71"/>
        <v>0</v>
      </c>
      <c r="AJ332" s="141" t="str">
        <f t="shared" si="172"/>
        <v/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2015.2316831194505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69"/>
        <v>2015.2316831194505</v>
      </c>
      <c r="J333" s="149"/>
      <c r="K333" s="169" t="s">
        <v>22</v>
      </c>
      <c r="L333" s="156">
        <v>0</v>
      </c>
      <c r="M333" s="156">
        <v>2015.2316831194505</v>
      </c>
      <c r="N333" s="156">
        <v>0</v>
      </c>
      <c r="O333" s="156">
        <v>0</v>
      </c>
      <c r="P333" s="156">
        <v>0</v>
      </c>
      <c r="Q333" s="156">
        <v>0</v>
      </c>
      <c r="R333" s="157">
        <v>0</v>
      </c>
      <c r="S333" s="158">
        <f t="shared" si="170"/>
        <v>2015.2316831194505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2015.2316831194505</v>
      </c>
      <c r="Z333" s="207">
        <v>0</v>
      </c>
      <c r="AA333" s="207">
        <v>0</v>
      </c>
      <c r="AB333" s="207">
        <v>0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71"/>
        <v>2015.2316831194505</v>
      </c>
      <c r="AJ333" s="141" t="str">
        <f t="shared" si="172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69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70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71"/>
        <v>0</v>
      </c>
      <c r="AJ334" s="141" t="str">
        <f t="shared" si="172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69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70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71"/>
        <v>0</v>
      </c>
      <c r="AJ335" s="141" t="str">
        <f t="shared" si="172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69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70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71"/>
        <v>0</v>
      </c>
      <c r="AJ336" s="141" t="str">
        <f t="shared" si="172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69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70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71"/>
        <v>0</v>
      </c>
      <c r="AJ337" s="141" t="str">
        <f t="shared" si="172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69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70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71"/>
        <v>0</v>
      </c>
      <c r="AJ338" s="141" t="str">
        <f t="shared" si="172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69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70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71"/>
        <v>0</v>
      </c>
      <c r="AJ339" s="141" t="str">
        <f t="shared" si="172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102.83601362690085</v>
      </c>
      <c r="C340" s="195">
        <f t="shared" ref="C340:I340" si="173">SUM(C319:C335)</f>
        <v>2263.5282806263667</v>
      </c>
      <c r="D340" s="195">
        <f t="shared" si="173"/>
        <v>59.300662374991767</v>
      </c>
      <c r="E340" s="195">
        <f t="shared" si="173"/>
        <v>930.28549314171198</v>
      </c>
      <c r="F340" s="195">
        <f t="shared" si="173"/>
        <v>0</v>
      </c>
      <c r="G340" s="195">
        <f t="shared" si="173"/>
        <v>45.334068132206419</v>
      </c>
      <c r="H340" s="197">
        <f t="shared" si="173"/>
        <v>0</v>
      </c>
      <c r="I340" s="154">
        <f t="shared" si="173"/>
        <v>3401.2845179021779</v>
      </c>
      <c r="J340" s="149"/>
      <c r="K340" s="196" t="s">
        <v>26</v>
      </c>
      <c r="L340" s="195">
        <f>SUM(L319:L335)</f>
        <v>102.83601362690085</v>
      </c>
      <c r="M340" s="195">
        <f t="shared" ref="M340:S340" si="174">SUM(M319:M335)</f>
        <v>2263.5282806263667</v>
      </c>
      <c r="N340" s="195">
        <f t="shared" si="174"/>
        <v>59.300662374991767</v>
      </c>
      <c r="O340" s="195">
        <f t="shared" si="174"/>
        <v>930.28549314171198</v>
      </c>
      <c r="P340" s="195">
        <f t="shared" si="174"/>
        <v>38.541835739054953</v>
      </c>
      <c r="Q340" s="195">
        <f t="shared" si="174"/>
        <v>45.334068132206419</v>
      </c>
      <c r="R340" s="197">
        <f t="shared" si="174"/>
        <v>0</v>
      </c>
      <c r="S340" s="198">
        <f t="shared" si="174"/>
        <v>3439.8263536412328</v>
      </c>
      <c r="T340" s="141" t="str">
        <f>IF(ABS(S340-AI340)&gt;0.01,S340-AI340,"")</f>
        <v/>
      </c>
      <c r="U340" s="224" t="s">
        <v>63</v>
      </c>
      <c r="V340" s="225">
        <f>SUM(V319:V335)</f>
        <v>35.599415307181239</v>
      </c>
      <c r="W340" s="225">
        <f t="shared" ref="W340:AH340" si="175">SUM(W319:W335)</f>
        <v>23.498171063054279</v>
      </c>
      <c r="X340" s="225">
        <f t="shared" si="175"/>
        <v>45.334068132206419</v>
      </c>
      <c r="Y340" s="225">
        <f t="shared" si="175"/>
        <v>2263.5282806263667</v>
      </c>
      <c r="Z340" s="225">
        <f t="shared" si="175"/>
        <v>15.994291382241011</v>
      </c>
      <c r="AA340" s="225">
        <f t="shared" si="175"/>
        <v>916.88343906263856</v>
      </c>
      <c r="AB340" s="225">
        <f t="shared" si="175"/>
        <v>38.541835739054953</v>
      </c>
      <c r="AC340" s="225">
        <f t="shared" si="175"/>
        <v>100.44685232848956</v>
      </c>
      <c r="AD340" s="226">
        <f t="shared" si="175"/>
        <v>43.738427256665339</v>
      </c>
      <c r="AE340" s="226">
        <f t="shared" si="175"/>
        <v>13.402054079073443</v>
      </c>
      <c r="AF340" s="226">
        <f t="shared" si="175"/>
        <v>0</v>
      </c>
      <c r="AG340" s="226">
        <f t="shared" si="175"/>
        <v>43.306370992750765</v>
      </c>
      <c r="AH340" s="226">
        <f t="shared" si="175"/>
        <v>0</v>
      </c>
      <c r="AI340" s="227">
        <f>SUM(V340:AC340)</f>
        <v>3439.8263536412328</v>
      </c>
      <c r="AJ340" s="141" t="str">
        <f t="shared" si="172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3.023446379908476E-2</v>
      </c>
      <c r="C341" s="78">
        <f t="shared" ref="C341:H341" si="176">IF($I340=0,"-",C340/$I340)</f>
        <v>0.66549218941038513</v>
      </c>
      <c r="D341" s="78">
        <f t="shared" si="176"/>
        <v>1.7434784435959753E-2</v>
      </c>
      <c r="E341" s="78">
        <f t="shared" si="176"/>
        <v>0.27351004840826648</v>
      </c>
      <c r="F341" s="78">
        <f t="shared" si="176"/>
        <v>0</v>
      </c>
      <c r="G341" s="78">
        <f t="shared" si="176"/>
        <v>1.3328513946303813E-2</v>
      </c>
      <c r="H341" s="79">
        <f t="shared" si="176"/>
        <v>0</v>
      </c>
      <c r="I341" s="80">
        <f>SUM(B341:H341)</f>
        <v>1</v>
      </c>
      <c r="J341" s="141"/>
      <c r="K341" s="55" t="s">
        <v>91</v>
      </c>
      <c r="L341" s="96">
        <f t="shared" ref="L341:R341" si="177">IF($S340=0,"-",L340/$S340)</f>
        <v>2.9895699100637347E-2</v>
      </c>
      <c r="M341" s="96">
        <f t="shared" si="177"/>
        <v>0.65803562387104386</v>
      </c>
      <c r="N341" s="96">
        <f t="shared" si="177"/>
        <v>1.7239434866303343E-2</v>
      </c>
      <c r="O341" s="96">
        <f t="shared" si="177"/>
        <v>0.2704454811089394</v>
      </c>
      <c r="P341" s="96">
        <f t="shared" si="177"/>
        <v>1.1204587608981029E-2</v>
      </c>
      <c r="Q341" s="96">
        <f t="shared" si="177"/>
        <v>1.3179173444094926E-2</v>
      </c>
      <c r="R341" s="97">
        <f t="shared" si="177"/>
        <v>0</v>
      </c>
      <c r="S341" s="98">
        <f>SUM(L341:R341)</f>
        <v>0.99999999999999989</v>
      </c>
      <c r="U341" s="127" t="s">
        <v>91</v>
      </c>
      <c r="V341" s="128">
        <f>+V340/$AI340</f>
        <v>1.0349189652988568E-2</v>
      </c>
      <c r="W341" s="128">
        <f t="shared" ref="W341:AH341" si="178">+W340/$AI340</f>
        <v>6.8312085109122614E-3</v>
      </c>
      <c r="X341" s="128">
        <f t="shared" si="178"/>
        <v>1.3179173444094926E-2</v>
      </c>
      <c r="Y341" s="128">
        <f t="shared" si="178"/>
        <v>0.65803562387104386</v>
      </c>
      <c r="Z341" s="128">
        <f t="shared" si="178"/>
        <v>4.6497380210225531E-3</v>
      </c>
      <c r="AA341" s="128">
        <f t="shared" si="178"/>
        <v>0.26654933848392387</v>
      </c>
      <c r="AB341" s="128">
        <f t="shared" si="178"/>
        <v>1.1204587608981029E-2</v>
      </c>
      <c r="AC341" s="128">
        <f t="shared" si="178"/>
        <v>2.9201140407032873E-2</v>
      </c>
      <c r="AD341" s="128">
        <f t="shared" si="178"/>
        <v>1.2715300936736521E-2</v>
      </c>
      <c r="AE341" s="128">
        <f t="shared" si="178"/>
        <v>3.8961426250155562E-3</v>
      </c>
      <c r="AF341" s="128">
        <f t="shared" si="178"/>
        <v>0</v>
      </c>
      <c r="AG341" s="128">
        <f t="shared" si="178"/>
        <v>1.2589696845280794E-2</v>
      </c>
      <c r="AH341" s="128">
        <f t="shared" si="178"/>
        <v>0</v>
      </c>
      <c r="AI341" s="129">
        <f>SUM(V341:AC341)</f>
        <v>1</v>
      </c>
      <c r="AJ341" s="26" t="str">
        <f t="shared" si="172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79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80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81">SUM(V346:AC346)</f>
        <v>0</v>
      </c>
      <c r="AJ346" s="141" t="str">
        <f t="shared" ref="AJ346:AJ367" si="182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179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80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81"/>
        <v>0</v>
      </c>
      <c r="AJ347" s="141" t="str">
        <f t="shared" si="182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79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80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81"/>
        <v>0</v>
      </c>
      <c r="AJ348" s="141" t="str">
        <f t="shared" si="182"/>
        <v/>
      </c>
      <c r="BA348" s="141"/>
      <c r="BR348" s="141"/>
      <c r="CG348" s="141"/>
    </row>
    <row r="349" spans="1:85" ht="15">
      <c r="A349" s="167" t="s">
        <v>16</v>
      </c>
      <c r="B349" s="156">
        <v>63.601906155614643</v>
      </c>
      <c r="C349" s="156">
        <v>0</v>
      </c>
      <c r="D349" s="156">
        <v>58.056879970614311</v>
      </c>
      <c r="E349" s="156">
        <v>0</v>
      </c>
      <c r="F349" s="375"/>
      <c r="G349" s="156">
        <v>0</v>
      </c>
      <c r="H349" s="168">
        <v>0</v>
      </c>
      <c r="I349" s="154">
        <f t="shared" si="179"/>
        <v>121.65878612622896</v>
      </c>
      <c r="J349" s="149"/>
      <c r="K349" s="169" t="s">
        <v>16</v>
      </c>
      <c r="L349" s="156">
        <v>63.601906155614643</v>
      </c>
      <c r="M349" s="156">
        <v>0</v>
      </c>
      <c r="N349" s="156">
        <v>58.056879970614311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80"/>
        <v>121.65878612622896</v>
      </c>
      <c r="U349" s="215" t="s">
        <v>16</v>
      </c>
      <c r="V349" s="207">
        <v>63.601906155614643</v>
      </c>
      <c r="W349" s="207">
        <v>0</v>
      </c>
      <c r="X349" s="207">
        <v>0</v>
      </c>
      <c r="Y349" s="207">
        <v>0</v>
      </c>
      <c r="Z349" s="207">
        <v>51.019682398418638</v>
      </c>
      <c r="AA349" s="207">
        <v>0</v>
      </c>
      <c r="AB349" s="207">
        <v>0</v>
      </c>
      <c r="AC349" s="208">
        <v>7.0371975721956739</v>
      </c>
      <c r="AD349" s="209">
        <v>0</v>
      </c>
      <c r="AE349" s="209">
        <v>0</v>
      </c>
      <c r="AF349" s="209">
        <v>0</v>
      </c>
      <c r="AG349" s="209">
        <v>7.0371975721956739</v>
      </c>
      <c r="AH349" s="209">
        <v>0</v>
      </c>
      <c r="AI349" s="210">
        <f t="shared" si="181"/>
        <v>121.65878612622896</v>
      </c>
      <c r="AJ349" s="141" t="str">
        <f t="shared" si="182"/>
        <v/>
      </c>
      <c r="BA349" s="141"/>
      <c r="BR349" s="141"/>
      <c r="CG349" s="141"/>
    </row>
    <row r="350" spans="1:85" ht="15">
      <c r="A350" s="159" t="s">
        <v>15</v>
      </c>
      <c r="B350" s="160">
        <v>21.383488395843603</v>
      </c>
      <c r="C350" s="160">
        <v>0</v>
      </c>
      <c r="D350" s="160">
        <v>4.1722521439041461E-2</v>
      </c>
      <c r="E350" s="160">
        <v>0</v>
      </c>
      <c r="F350" s="375"/>
      <c r="G350" s="160">
        <v>0</v>
      </c>
      <c r="H350" s="161">
        <v>0</v>
      </c>
      <c r="I350" s="162">
        <f t="shared" si="179"/>
        <v>21.425210917282644</v>
      </c>
      <c r="J350" s="149"/>
      <c r="K350" s="163" t="s">
        <v>15</v>
      </c>
      <c r="L350" s="164">
        <v>21.383488395843603</v>
      </c>
      <c r="M350" s="164">
        <v>0</v>
      </c>
      <c r="N350" s="164">
        <v>4.1722521439041461E-2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80"/>
        <v>21.425210917282644</v>
      </c>
      <c r="U350" s="211" t="s">
        <v>57</v>
      </c>
      <c r="V350" s="212">
        <v>21.383488395843603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4.1722521439041461E-2</v>
      </c>
      <c r="AD350" s="212">
        <v>0</v>
      </c>
      <c r="AE350" s="212">
        <v>0</v>
      </c>
      <c r="AF350" s="212">
        <v>0</v>
      </c>
      <c r="AG350" s="212">
        <v>4.1722521439041461E-2</v>
      </c>
      <c r="AH350" s="212">
        <v>0</v>
      </c>
      <c r="AI350" s="214">
        <f t="shared" si="181"/>
        <v>21.425210917282644</v>
      </c>
      <c r="AJ350" s="141" t="str">
        <f t="shared" si="182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3.8223195823114882</v>
      </c>
      <c r="E351" s="156">
        <v>0</v>
      </c>
      <c r="F351" s="375"/>
      <c r="G351" s="156">
        <v>0</v>
      </c>
      <c r="H351" s="168">
        <v>0</v>
      </c>
      <c r="I351" s="154">
        <f t="shared" si="179"/>
        <v>3.8223195823114882</v>
      </c>
      <c r="J351" s="149"/>
      <c r="K351" s="169" t="s">
        <v>58</v>
      </c>
      <c r="L351" s="156">
        <v>0</v>
      </c>
      <c r="M351" s="156">
        <v>0</v>
      </c>
      <c r="N351" s="156">
        <v>3.8223195823114882</v>
      </c>
      <c r="O351" s="156">
        <v>0</v>
      </c>
      <c r="P351" s="156">
        <v>235.88762139531025</v>
      </c>
      <c r="Q351" s="156">
        <v>0</v>
      </c>
      <c r="R351" s="157">
        <v>0</v>
      </c>
      <c r="S351" s="158">
        <f t="shared" si="180"/>
        <v>239.70994097762173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235.88762139531025</v>
      </c>
      <c r="AC351" s="208">
        <v>3.8223195823114882</v>
      </c>
      <c r="AD351" s="207">
        <v>0</v>
      </c>
      <c r="AE351" s="207">
        <v>0</v>
      </c>
      <c r="AF351" s="207">
        <v>0</v>
      </c>
      <c r="AG351" s="207">
        <v>3.8223195823114882</v>
      </c>
      <c r="AH351" s="207">
        <v>0</v>
      </c>
      <c r="AI351" s="210">
        <f t="shared" si="181"/>
        <v>239.70994097762173</v>
      </c>
      <c r="AJ351" s="141" t="str">
        <f t="shared" si="182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79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1.7653017733740661</v>
      </c>
      <c r="Q352" s="164">
        <v>0</v>
      </c>
      <c r="R352" s="165">
        <v>0</v>
      </c>
      <c r="S352" s="166">
        <f t="shared" si="180"/>
        <v>1.7653017733740661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1.7653017733740661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81"/>
        <v>1.7653017733740661</v>
      </c>
      <c r="AJ352" s="141" t="str">
        <f t="shared" si="182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79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80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81"/>
        <v>0</v>
      </c>
      <c r="AJ353" s="141" t="str">
        <f t="shared" si="182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2.3847460974784195E-2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179"/>
        <v>2.3847460974784195E-2</v>
      </c>
      <c r="J354" s="149"/>
      <c r="K354" s="163" t="s">
        <v>17</v>
      </c>
      <c r="L354" s="164">
        <v>0</v>
      </c>
      <c r="M354" s="164">
        <v>2.3847460974784195E-2</v>
      </c>
      <c r="N354" s="164">
        <v>0</v>
      </c>
      <c r="O354" s="164">
        <v>0</v>
      </c>
      <c r="P354" s="164">
        <v>0.96663978321430699</v>
      </c>
      <c r="Q354" s="164">
        <v>0</v>
      </c>
      <c r="R354" s="165">
        <v>0</v>
      </c>
      <c r="S354" s="166">
        <f t="shared" si="180"/>
        <v>0.99048724418909118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2.3847460974784195E-2</v>
      </c>
      <c r="Z354" s="212">
        <v>0</v>
      </c>
      <c r="AA354" s="212">
        <v>0</v>
      </c>
      <c r="AB354" s="212">
        <v>0.96663978321430699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81"/>
        <v>0.99048724418909118</v>
      </c>
      <c r="AJ354" s="141" t="str">
        <f t="shared" si="182"/>
        <v/>
      </c>
      <c r="BA354" s="141"/>
      <c r="BR354" s="141"/>
      <c r="CG354" s="141"/>
    </row>
    <row r="355" spans="1:85" ht="15">
      <c r="A355" s="167" t="s">
        <v>139</v>
      </c>
      <c r="B355" s="156">
        <v>20.285452459629258</v>
      </c>
      <c r="C355" s="156">
        <v>703.88564452923777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79"/>
        <v>724.17109698886702</v>
      </c>
      <c r="J355" s="149"/>
      <c r="K355" s="169" t="s">
        <v>139</v>
      </c>
      <c r="L355" s="156">
        <v>20.285452459629258</v>
      </c>
      <c r="M355" s="156">
        <v>703.88564452923777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80"/>
        <v>724.17109698886702</v>
      </c>
      <c r="U355" s="215" t="s">
        <v>139</v>
      </c>
      <c r="V355" s="207">
        <v>20.285452459629258</v>
      </c>
      <c r="W355" s="207">
        <v>0</v>
      </c>
      <c r="X355" s="207">
        <v>0</v>
      </c>
      <c r="Y355" s="207">
        <v>703.88564452923777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81"/>
        <v>724.17109698886702</v>
      </c>
      <c r="AJ355" s="141" t="str">
        <f t="shared" si="182"/>
        <v/>
      </c>
      <c r="BA355" s="141"/>
      <c r="BR355" s="141"/>
      <c r="CG355" s="141"/>
    </row>
    <row r="356" spans="1:85" ht="15">
      <c r="A356" s="159" t="s">
        <v>25</v>
      </c>
      <c r="B356" s="160">
        <v>9.9290299933122483</v>
      </c>
      <c r="C356" s="160">
        <v>0</v>
      </c>
      <c r="D356" s="160">
        <v>74.951168157272619</v>
      </c>
      <c r="E356" s="160">
        <v>1140.6663561663693</v>
      </c>
      <c r="F356" s="375"/>
      <c r="G356" s="160">
        <v>32.500660168801751</v>
      </c>
      <c r="H356" s="161">
        <v>0</v>
      </c>
      <c r="I356" s="162">
        <f t="shared" si="179"/>
        <v>1258.0472144857558</v>
      </c>
      <c r="J356" s="149"/>
      <c r="K356" s="163" t="s">
        <v>25</v>
      </c>
      <c r="L356" s="164">
        <v>9.9290299933122483</v>
      </c>
      <c r="M356" s="164">
        <v>0</v>
      </c>
      <c r="N356" s="164">
        <v>74.951168157272619</v>
      </c>
      <c r="O356" s="164">
        <v>1140.6663561663693</v>
      </c>
      <c r="P356" s="164">
        <v>4.3487632288336826</v>
      </c>
      <c r="Q356" s="164">
        <v>32.500660168801751</v>
      </c>
      <c r="R356" s="165">
        <v>0</v>
      </c>
      <c r="S356" s="166">
        <f t="shared" si="180"/>
        <v>1262.3959777145894</v>
      </c>
      <c r="U356" s="211" t="s">
        <v>25</v>
      </c>
      <c r="V356" s="212">
        <v>0.70181584493251559</v>
      </c>
      <c r="W356" s="212">
        <v>1.5716946868711803</v>
      </c>
      <c r="X356" s="212">
        <v>32.500660168801751</v>
      </c>
      <c r="Y356" s="212">
        <v>0</v>
      </c>
      <c r="Z356" s="212">
        <v>73.607303139228208</v>
      </c>
      <c r="AA356" s="212">
        <v>1140.2626700892372</v>
      </c>
      <c r="AB356" s="212">
        <v>4.3487632288336826</v>
      </c>
      <c r="AC356" s="213">
        <v>9.403070556684936</v>
      </c>
      <c r="AD356" s="212">
        <v>7.6555194615085522</v>
      </c>
      <c r="AE356" s="212">
        <v>0.40368607713197135</v>
      </c>
      <c r="AF356" s="212">
        <v>0</v>
      </c>
      <c r="AG356" s="212">
        <v>1.3438650180444123</v>
      </c>
      <c r="AH356" s="212">
        <v>0</v>
      </c>
      <c r="AI356" s="214">
        <f t="shared" si="181"/>
        <v>1262.3959777145894</v>
      </c>
      <c r="AJ356" s="141" t="str">
        <f t="shared" si="182"/>
        <v/>
      </c>
      <c r="BA356" s="141"/>
      <c r="BR356" s="141"/>
      <c r="CG356" s="141"/>
    </row>
    <row r="357" spans="1:85" ht="15">
      <c r="A357" s="167" t="s">
        <v>24</v>
      </c>
      <c r="B357" s="156">
        <v>51.135328163950291</v>
      </c>
      <c r="C357" s="156">
        <v>0</v>
      </c>
      <c r="D357" s="156">
        <v>192.5379585622033</v>
      </c>
      <c r="E357" s="156">
        <v>0</v>
      </c>
      <c r="F357" s="375"/>
      <c r="G357" s="156">
        <v>0</v>
      </c>
      <c r="H357" s="168">
        <v>0</v>
      </c>
      <c r="I357" s="154">
        <f t="shared" si="179"/>
        <v>243.67328672615361</v>
      </c>
      <c r="J357" s="149"/>
      <c r="K357" s="169" t="s">
        <v>24</v>
      </c>
      <c r="L357" s="156">
        <v>51.135328163950291</v>
      </c>
      <c r="M357" s="156">
        <v>0</v>
      </c>
      <c r="N357" s="156">
        <v>192.5379585622033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80"/>
        <v>243.67328672615361</v>
      </c>
      <c r="U357" s="215" t="s">
        <v>24</v>
      </c>
      <c r="V357" s="207">
        <v>51.135328163950291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192.5379585622033</v>
      </c>
      <c r="AD357" s="207">
        <v>0</v>
      </c>
      <c r="AE357" s="207">
        <v>0</v>
      </c>
      <c r="AF357" s="207">
        <v>0</v>
      </c>
      <c r="AG357" s="207">
        <v>192.5379585622033</v>
      </c>
      <c r="AH357" s="207">
        <v>0</v>
      </c>
      <c r="AI357" s="210">
        <f t="shared" si="181"/>
        <v>243.67328672615361</v>
      </c>
      <c r="AJ357" s="141" t="str">
        <f t="shared" si="182"/>
        <v/>
      </c>
      <c r="BA357" s="141"/>
      <c r="BR357" s="141"/>
      <c r="CG357" s="141"/>
    </row>
    <row r="358" spans="1:85" ht="15">
      <c r="A358" s="159" t="s">
        <v>60</v>
      </c>
      <c r="B358" s="160">
        <v>25.864596475518582</v>
      </c>
      <c r="C358" s="160">
        <v>43.863155878585637</v>
      </c>
      <c r="D358" s="160">
        <v>79.993597346964691</v>
      </c>
      <c r="E358" s="160">
        <v>0</v>
      </c>
      <c r="F358" s="375"/>
      <c r="G358" s="160">
        <v>0</v>
      </c>
      <c r="H358" s="161">
        <v>0</v>
      </c>
      <c r="I358" s="162">
        <f t="shared" si="179"/>
        <v>149.7213497010689</v>
      </c>
      <c r="J358" s="149"/>
      <c r="K358" s="163" t="s">
        <v>60</v>
      </c>
      <c r="L358" s="164">
        <v>25.864596475518582</v>
      </c>
      <c r="M358" s="164">
        <v>43.863155878585637</v>
      </c>
      <c r="N358" s="164">
        <v>79.993597346964691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80"/>
        <v>149.7213497010689</v>
      </c>
      <c r="U358" s="211" t="s">
        <v>60</v>
      </c>
      <c r="V358" s="212">
        <v>25.864596475518582</v>
      </c>
      <c r="W358" s="212">
        <v>0</v>
      </c>
      <c r="X358" s="212">
        <v>0</v>
      </c>
      <c r="Y358" s="212">
        <v>43.863155878585637</v>
      </c>
      <c r="Z358" s="212">
        <v>79.993597346964691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81"/>
        <v>149.7213497010689</v>
      </c>
      <c r="AJ358" s="141" t="str">
        <f t="shared" si="182"/>
        <v/>
      </c>
      <c r="BA358" s="141"/>
      <c r="BR358" s="141"/>
      <c r="CG358" s="141"/>
    </row>
    <row r="359" spans="1:85" ht="15">
      <c r="A359" s="167" t="s">
        <v>22</v>
      </c>
      <c r="B359" s="156">
        <v>39.683693866565697</v>
      </c>
      <c r="C359" s="156">
        <v>1857.0073517311921</v>
      </c>
      <c r="D359" s="156">
        <v>820.81352568431794</v>
      </c>
      <c r="E359" s="156">
        <v>0</v>
      </c>
      <c r="F359" s="375"/>
      <c r="G359" s="156">
        <v>0</v>
      </c>
      <c r="H359" s="168">
        <v>0</v>
      </c>
      <c r="I359" s="154">
        <f t="shared" si="179"/>
        <v>2717.5045712820756</v>
      </c>
      <c r="J359" s="149"/>
      <c r="K359" s="169" t="s">
        <v>22</v>
      </c>
      <c r="L359" s="156">
        <v>39.683693866565697</v>
      </c>
      <c r="M359" s="156">
        <v>1857.0073517311921</v>
      </c>
      <c r="N359" s="156">
        <v>820.81352568431794</v>
      </c>
      <c r="O359" s="156">
        <v>0</v>
      </c>
      <c r="P359" s="156">
        <v>0</v>
      </c>
      <c r="Q359" s="156">
        <v>0</v>
      </c>
      <c r="R359" s="157">
        <v>0</v>
      </c>
      <c r="S359" s="158">
        <f t="shared" si="180"/>
        <v>2717.5045712820756</v>
      </c>
      <c r="U359" s="215" t="s">
        <v>22</v>
      </c>
      <c r="V359" s="207">
        <v>39.683693866565697</v>
      </c>
      <c r="W359" s="207">
        <v>0</v>
      </c>
      <c r="X359" s="207">
        <v>0</v>
      </c>
      <c r="Y359" s="207">
        <v>1857.0073517311921</v>
      </c>
      <c r="Z359" s="207">
        <v>250.36106283390848</v>
      </c>
      <c r="AA359" s="207">
        <v>0</v>
      </c>
      <c r="AB359" s="207">
        <v>0</v>
      </c>
      <c r="AC359" s="208">
        <v>570.45246285040946</v>
      </c>
      <c r="AD359" s="207">
        <v>0</v>
      </c>
      <c r="AE359" s="207">
        <v>0</v>
      </c>
      <c r="AF359" s="207">
        <v>0</v>
      </c>
      <c r="AG359" s="207">
        <v>570.45246285040946</v>
      </c>
      <c r="AH359" s="207">
        <v>0</v>
      </c>
      <c r="AI359" s="210">
        <f t="shared" si="181"/>
        <v>2717.5045712820756</v>
      </c>
      <c r="AJ359" s="141" t="str">
        <f t="shared" si="182"/>
        <v/>
      </c>
      <c r="BA359" s="141"/>
      <c r="BR359" s="141"/>
      <c r="CG359" s="141"/>
    </row>
    <row r="360" spans="1:85" ht="15">
      <c r="A360" s="159" t="s">
        <v>21</v>
      </c>
      <c r="B360" s="160">
        <v>0</v>
      </c>
      <c r="C360" s="160">
        <v>0</v>
      </c>
      <c r="D360" s="160">
        <v>0</v>
      </c>
      <c r="E360" s="160">
        <v>0</v>
      </c>
      <c r="F360" s="375"/>
      <c r="G360" s="160">
        <v>0</v>
      </c>
      <c r="H360" s="161">
        <v>0</v>
      </c>
      <c r="I360" s="162">
        <f t="shared" si="179"/>
        <v>0</v>
      </c>
      <c r="J360" s="149"/>
      <c r="K360" s="163" t="s">
        <v>21</v>
      </c>
      <c r="L360" s="164">
        <v>0</v>
      </c>
      <c r="M360" s="164">
        <v>0</v>
      </c>
      <c r="N360" s="164">
        <v>0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80"/>
        <v>0</v>
      </c>
      <c r="U360" s="211" t="s">
        <v>61</v>
      </c>
      <c r="V360" s="212">
        <v>0</v>
      </c>
      <c r="W360" s="212">
        <v>0</v>
      </c>
      <c r="X360" s="212">
        <v>0</v>
      </c>
      <c r="Y360" s="212">
        <v>0</v>
      </c>
      <c r="Z360" s="212">
        <v>0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81"/>
        <v>0</v>
      </c>
      <c r="AJ360" s="141" t="str">
        <f t="shared" si="182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79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80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81"/>
        <v>0</v>
      </c>
      <c r="AJ361" s="141" t="str">
        <f t="shared" si="182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79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80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81"/>
        <v>0</v>
      </c>
      <c r="AJ362" s="141" t="str">
        <f t="shared" si="182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79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80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81"/>
        <v>0</v>
      </c>
      <c r="AJ363" s="141" t="str">
        <f t="shared" si="182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79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80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81"/>
        <v>0</v>
      </c>
      <c r="AJ364" s="141" t="str">
        <f t="shared" si="182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79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80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81"/>
        <v>0</v>
      </c>
      <c r="AJ365" s="141" t="str">
        <f t="shared" si="182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231.88349551043433</v>
      </c>
      <c r="C366" s="195">
        <f t="shared" ref="C366:I366" si="183">SUM(C345:C361)</f>
        <v>2604.7799995999903</v>
      </c>
      <c r="D366" s="195">
        <f t="shared" si="183"/>
        <v>1230.2171718251234</v>
      </c>
      <c r="E366" s="195">
        <f t="shared" si="183"/>
        <v>1140.6663561663693</v>
      </c>
      <c r="F366" s="195">
        <f t="shared" si="183"/>
        <v>0</v>
      </c>
      <c r="G366" s="195">
        <f t="shared" si="183"/>
        <v>32.500660168801751</v>
      </c>
      <c r="H366" s="197">
        <f t="shared" si="183"/>
        <v>0</v>
      </c>
      <c r="I366" s="154">
        <f t="shared" si="183"/>
        <v>5240.0476832707191</v>
      </c>
      <c r="J366" s="149"/>
      <c r="K366" s="196" t="s">
        <v>26</v>
      </c>
      <c r="L366" s="195">
        <f>SUM(L345:L361)</f>
        <v>231.88349551043433</v>
      </c>
      <c r="M366" s="195">
        <f t="shared" ref="M366:S366" si="184">SUM(M345:M361)</f>
        <v>2604.7799995999903</v>
      </c>
      <c r="N366" s="195">
        <f t="shared" si="184"/>
        <v>1230.2171718251234</v>
      </c>
      <c r="O366" s="195">
        <f t="shared" si="184"/>
        <v>1140.6663561663693</v>
      </c>
      <c r="P366" s="195">
        <f t="shared" si="184"/>
        <v>242.9683261807323</v>
      </c>
      <c r="Q366" s="195">
        <f t="shared" si="184"/>
        <v>32.500660168801751</v>
      </c>
      <c r="R366" s="197">
        <f t="shared" si="184"/>
        <v>0</v>
      </c>
      <c r="S366" s="198">
        <f t="shared" si="184"/>
        <v>5483.0160094514513</v>
      </c>
      <c r="T366" s="141" t="str">
        <f>IF(ABS(S366-AI366)&gt;0.01,S366-AI366,"")</f>
        <v/>
      </c>
      <c r="U366" s="224" t="s">
        <v>63</v>
      </c>
      <c r="V366" s="225">
        <f>SUM(V345:V361)</f>
        <v>222.65628136205459</v>
      </c>
      <c r="W366" s="225">
        <f t="shared" ref="W366:AH366" si="185">SUM(W345:W361)</f>
        <v>1.5716946868711803</v>
      </c>
      <c r="X366" s="225">
        <f t="shared" si="185"/>
        <v>32.500660168801751</v>
      </c>
      <c r="Y366" s="225">
        <f t="shared" si="185"/>
        <v>2604.7799995999903</v>
      </c>
      <c r="Z366" s="225">
        <f t="shared" si="185"/>
        <v>454.98164571851999</v>
      </c>
      <c r="AA366" s="225">
        <f t="shared" si="185"/>
        <v>1140.2626700892372</v>
      </c>
      <c r="AB366" s="225">
        <f t="shared" si="185"/>
        <v>242.9683261807323</v>
      </c>
      <c r="AC366" s="225">
        <f t="shared" si="185"/>
        <v>783.29473164524393</v>
      </c>
      <c r="AD366" s="226">
        <f t="shared" si="185"/>
        <v>7.6555194615085522</v>
      </c>
      <c r="AE366" s="226">
        <f t="shared" si="185"/>
        <v>0.40368607713197135</v>
      </c>
      <c r="AF366" s="226">
        <f t="shared" si="185"/>
        <v>0</v>
      </c>
      <c r="AG366" s="226">
        <f t="shared" si="185"/>
        <v>775.2355261066034</v>
      </c>
      <c r="AH366" s="226">
        <f t="shared" si="185"/>
        <v>0</v>
      </c>
      <c r="AI366" s="227">
        <f>SUM(V366:AC366)</f>
        <v>5483.0160094514504</v>
      </c>
      <c r="AJ366" s="141" t="str">
        <f t="shared" si="182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4.4252172790476954E-2</v>
      </c>
      <c r="C367" s="78">
        <f t="shared" ref="C367:H367" si="186">IF($I366=0,"-",C366/$I366)</f>
        <v>0.49709089631301706</v>
      </c>
      <c r="D367" s="78">
        <f t="shared" si="186"/>
        <v>0.23477213303853939</v>
      </c>
      <c r="E367" s="78">
        <f t="shared" si="186"/>
        <v>0.2176824382358275</v>
      </c>
      <c r="F367" s="78">
        <f t="shared" si="186"/>
        <v>0</v>
      </c>
      <c r="G367" s="78">
        <f t="shared" si="186"/>
        <v>6.2023596221390826E-3</v>
      </c>
      <c r="H367" s="79">
        <f t="shared" si="186"/>
        <v>0</v>
      </c>
      <c r="I367" s="80">
        <f>SUM(B367:H367)</f>
        <v>1</v>
      </c>
      <c r="J367" s="141"/>
      <c r="K367" s="55" t="s">
        <v>91</v>
      </c>
      <c r="L367" s="96">
        <f t="shared" ref="L367:R367" si="187">IF($S366=0,"-",L366/$S366)</f>
        <v>4.2291230795372621E-2</v>
      </c>
      <c r="M367" s="96">
        <f t="shared" si="187"/>
        <v>0.47506335839799702</v>
      </c>
      <c r="N367" s="96">
        <f t="shared" si="187"/>
        <v>0.22436869958149194</v>
      </c>
      <c r="O367" s="96">
        <f t="shared" si="187"/>
        <v>0.20803629867214035</v>
      </c>
      <c r="P367" s="96">
        <f t="shared" si="187"/>
        <v>4.4312897456784933E-2</v>
      </c>
      <c r="Q367" s="96">
        <f t="shared" si="187"/>
        <v>5.9275150962131299E-3</v>
      </c>
      <c r="R367" s="97">
        <f t="shared" si="187"/>
        <v>0</v>
      </c>
      <c r="S367" s="98">
        <f>SUM(L367:R367)</f>
        <v>1</v>
      </c>
      <c r="U367" s="127" t="s">
        <v>91</v>
      </c>
      <c r="V367" s="128">
        <f>+V366/$AI366</f>
        <v>4.0608358789805954E-2</v>
      </c>
      <c r="W367" s="128">
        <f t="shared" ref="W367:AH367" si="188">+W366/$AI366</f>
        <v>2.8664783837252023E-4</v>
      </c>
      <c r="X367" s="128">
        <f t="shared" si="188"/>
        <v>5.9275150962131307E-3</v>
      </c>
      <c r="Y367" s="128">
        <f t="shared" si="188"/>
        <v>0.47506335839799713</v>
      </c>
      <c r="Z367" s="128">
        <f t="shared" si="188"/>
        <v>8.2980178232971949E-2</v>
      </c>
      <c r="AA367" s="128">
        <f t="shared" si="188"/>
        <v>0.20796267385024744</v>
      </c>
      <c r="AB367" s="128">
        <f t="shared" si="188"/>
        <v>4.431289745678494E-2</v>
      </c>
      <c r="AC367" s="128">
        <f t="shared" si="188"/>
        <v>0.14285837033760709</v>
      </c>
      <c r="AD367" s="128">
        <f t="shared" si="188"/>
        <v>1.3962241671941517E-3</v>
      </c>
      <c r="AE367" s="128">
        <f t="shared" si="188"/>
        <v>7.3624821892934473E-5</v>
      </c>
      <c r="AF367" s="128">
        <f t="shared" si="188"/>
        <v>0</v>
      </c>
      <c r="AG367" s="128">
        <f t="shared" si="188"/>
        <v>0.14138852134852001</v>
      </c>
      <c r="AH367" s="128">
        <f t="shared" si="188"/>
        <v>0</v>
      </c>
      <c r="AI367" s="129">
        <f>SUM(V367:AC367)</f>
        <v>1.0000000000000002</v>
      </c>
      <c r="AJ367" s="26" t="str">
        <f t="shared" si="182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189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190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191">SUM(V372:AC372)</f>
        <v>0</v>
      </c>
      <c r="AJ372" s="141" t="str">
        <f t="shared" ref="AJ372:AJ393" si="192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189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190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191"/>
        <v>0</v>
      </c>
      <c r="AJ373" s="141" t="str">
        <f t="shared" si="192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189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190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191"/>
        <v>0</v>
      </c>
      <c r="AJ374" s="141" t="str">
        <f t="shared" si="192"/>
        <v/>
      </c>
      <c r="BA374" s="141"/>
      <c r="BR374" s="141"/>
      <c r="CG374" s="141"/>
    </row>
    <row r="375" spans="1:85" ht="15">
      <c r="A375" s="167" t="s">
        <v>16</v>
      </c>
      <c r="B375" s="156">
        <v>63.891717548273554</v>
      </c>
      <c r="C375" s="156">
        <v>1.3145708496811881</v>
      </c>
      <c r="D375" s="156">
        <v>1.3145708496811881</v>
      </c>
      <c r="E375" s="156">
        <v>0</v>
      </c>
      <c r="F375" s="375"/>
      <c r="G375" s="156">
        <v>0</v>
      </c>
      <c r="H375" s="168">
        <v>0</v>
      </c>
      <c r="I375" s="154">
        <f t="shared" si="189"/>
        <v>66.520859247635926</v>
      </c>
      <c r="J375" s="149"/>
      <c r="K375" s="169" t="s">
        <v>16</v>
      </c>
      <c r="L375" s="156">
        <v>63.891717548273554</v>
      </c>
      <c r="M375" s="156">
        <v>1.3145708496811881</v>
      </c>
      <c r="N375" s="156">
        <v>1.3145708496811881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190"/>
        <v>66.520859247635926</v>
      </c>
      <c r="U375" s="215" t="s">
        <v>16</v>
      </c>
      <c r="V375" s="207">
        <v>63.891717548273554</v>
      </c>
      <c r="W375" s="207">
        <v>0</v>
      </c>
      <c r="X375" s="207">
        <v>0</v>
      </c>
      <c r="Y375" s="207">
        <v>1.3145708496811881</v>
      </c>
      <c r="Z375" s="207">
        <v>1.3145708496811881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191"/>
        <v>66.520859247635926</v>
      </c>
      <c r="AJ375" s="141" t="str">
        <f t="shared" si="192"/>
        <v/>
      </c>
      <c r="BA375" s="141"/>
      <c r="BR375" s="141"/>
      <c r="CG375" s="141"/>
    </row>
    <row r="376" spans="1:85" ht="15">
      <c r="A376" s="159" t="s">
        <v>15</v>
      </c>
      <c r="B376" s="160">
        <v>76.684597684171806</v>
      </c>
      <c r="C376" s="160">
        <v>0.3785187125673446</v>
      </c>
      <c r="D376" s="160">
        <v>0</v>
      </c>
      <c r="E376" s="160">
        <v>0.79637472124219588</v>
      </c>
      <c r="F376" s="375"/>
      <c r="G376" s="160">
        <v>0</v>
      </c>
      <c r="H376" s="161">
        <v>0</v>
      </c>
      <c r="I376" s="162">
        <f t="shared" si="189"/>
        <v>77.859491117981349</v>
      </c>
      <c r="J376" s="149"/>
      <c r="K376" s="163" t="s">
        <v>15</v>
      </c>
      <c r="L376" s="164">
        <v>76.684597684171806</v>
      </c>
      <c r="M376" s="164">
        <v>0.3785187125673446</v>
      </c>
      <c r="N376" s="164">
        <v>0</v>
      </c>
      <c r="O376" s="164">
        <v>0.79637472124219588</v>
      </c>
      <c r="P376" s="164">
        <v>0</v>
      </c>
      <c r="Q376" s="164">
        <v>0</v>
      </c>
      <c r="R376" s="165">
        <v>0</v>
      </c>
      <c r="S376" s="166">
        <f t="shared" si="190"/>
        <v>77.859491117981349</v>
      </c>
      <c r="U376" s="211" t="s">
        <v>57</v>
      </c>
      <c r="V376" s="212">
        <v>75.700449031496703</v>
      </c>
      <c r="W376" s="212">
        <v>0.98414865267509599</v>
      </c>
      <c r="X376" s="212">
        <v>0</v>
      </c>
      <c r="Y376" s="212">
        <v>0.3785187125673446</v>
      </c>
      <c r="Z376" s="212">
        <v>0</v>
      </c>
      <c r="AA376" s="212">
        <v>0</v>
      </c>
      <c r="AB376" s="212">
        <v>0</v>
      </c>
      <c r="AC376" s="213">
        <v>0.79637472124219588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0.79637472124219588</v>
      </c>
      <c r="AI376" s="214">
        <f t="shared" si="191"/>
        <v>77.859491117981349</v>
      </c>
      <c r="AJ376" s="141" t="str">
        <f t="shared" si="192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851.34763989847181</v>
      </c>
      <c r="F377" s="375"/>
      <c r="G377" s="156">
        <v>0</v>
      </c>
      <c r="H377" s="168">
        <v>0</v>
      </c>
      <c r="I377" s="154">
        <f t="shared" si="189"/>
        <v>851.34763989847181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851.34763989847181</v>
      </c>
      <c r="P377" s="156">
        <v>619.31739664885515</v>
      </c>
      <c r="Q377" s="156">
        <v>0</v>
      </c>
      <c r="R377" s="157">
        <v>0</v>
      </c>
      <c r="S377" s="158">
        <f t="shared" si="190"/>
        <v>1470.665036547327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851.34763989847181</v>
      </c>
      <c r="AB377" s="207">
        <v>619.31739664885515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191"/>
        <v>1470.665036547327</v>
      </c>
      <c r="AJ377" s="141" t="str">
        <f t="shared" si="192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15.008943567010352</v>
      </c>
      <c r="F378" s="375"/>
      <c r="G378" s="160">
        <v>0</v>
      </c>
      <c r="H378" s="161">
        <v>0</v>
      </c>
      <c r="I378" s="162">
        <f t="shared" si="189"/>
        <v>15.008943567010352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15.008943567010352</v>
      </c>
      <c r="P378" s="164">
        <v>53.973771465141624</v>
      </c>
      <c r="Q378" s="164">
        <v>0</v>
      </c>
      <c r="R378" s="165">
        <v>0</v>
      </c>
      <c r="S378" s="166">
        <f t="shared" si="190"/>
        <v>68.982715032151972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15.008943567010352</v>
      </c>
      <c r="AB378" s="212">
        <v>53.973771465141624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191"/>
        <v>68.982715032151972</v>
      </c>
      <c r="AJ378" s="141" t="str">
        <f t="shared" si="192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189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190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191"/>
        <v>0</v>
      </c>
      <c r="AJ379" s="141" t="str">
        <f t="shared" si="192"/>
        <v/>
      </c>
      <c r="BA379" s="141"/>
      <c r="BR379" s="141"/>
      <c r="CG379" s="141"/>
    </row>
    <row r="380" spans="1:85" ht="15">
      <c r="A380" s="159" t="s">
        <v>17</v>
      </c>
      <c r="B380" s="160">
        <v>18.620337477127023</v>
      </c>
      <c r="C380" s="160">
        <v>0</v>
      </c>
      <c r="D380" s="160">
        <v>0</v>
      </c>
      <c r="E380" s="160">
        <v>9.7130035173724991</v>
      </c>
      <c r="F380" s="375"/>
      <c r="G380" s="160">
        <v>0</v>
      </c>
      <c r="H380" s="161">
        <v>0</v>
      </c>
      <c r="I380" s="162">
        <f t="shared" si="189"/>
        <v>28.333340994499522</v>
      </c>
      <c r="J380" s="149"/>
      <c r="K380" s="163" t="s">
        <v>17</v>
      </c>
      <c r="L380" s="164">
        <v>18.620337477127023</v>
      </c>
      <c r="M380" s="164">
        <v>0</v>
      </c>
      <c r="N380" s="164">
        <v>0</v>
      </c>
      <c r="O380" s="164">
        <v>9.7130035173724991</v>
      </c>
      <c r="P380" s="164">
        <v>1.7165700023778689</v>
      </c>
      <c r="Q380" s="164">
        <v>0</v>
      </c>
      <c r="R380" s="165">
        <v>0</v>
      </c>
      <c r="S380" s="166">
        <f t="shared" si="190"/>
        <v>30.04991099687739</v>
      </c>
      <c r="U380" s="211" t="s">
        <v>17</v>
      </c>
      <c r="V380" s="212">
        <v>17.099624919853184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1.7165700023778689</v>
      </c>
      <c r="AC380" s="213">
        <v>11.233716074646336</v>
      </c>
      <c r="AD380" s="212">
        <v>1.5207125572738376</v>
      </c>
      <c r="AE380" s="212">
        <v>0</v>
      </c>
      <c r="AF380" s="212">
        <v>0</v>
      </c>
      <c r="AG380" s="212">
        <v>0</v>
      </c>
      <c r="AH380" s="212">
        <v>9.7130035173724991</v>
      </c>
      <c r="AI380" s="214">
        <f t="shared" si="191"/>
        <v>30.049910996877387</v>
      </c>
      <c r="AJ380" s="141" t="str">
        <f t="shared" si="192"/>
        <v/>
      </c>
      <c r="BA380" s="141"/>
      <c r="BR380" s="141"/>
      <c r="CG380" s="141"/>
    </row>
    <row r="381" spans="1:85" ht="15">
      <c r="A381" s="167" t="s">
        <v>139</v>
      </c>
      <c r="B381" s="156">
        <v>58.835022677239884</v>
      </c>
      <c r="C381" s="156">
        <v>0</v>
      </c>
      <c r="D381" s="156">
        <v>44.830581738067082</v>
      </c>
      <c r="E381" s="156">
        <v>2.520948403830256E-2</v>
      </c>
      <c r="F381" s="375"/>
      <c r="G381" s="156">
        <v>0</v>
      </c>
      <c r="H381" s="168">
        <v>0</v>
      </c>
      <c r="I381" s="154">
        <f t="shared" si="189"/>
        <v>103.69081389934527</v>
      </c>
      <c r="J381" s="149"/>
      <c r="K381" s="169" t="s">
        <v>139</v>
      </c>
      <c r="L381" s="156">
        <v>58.835022677239884</v>
      </c>
      <c r="M381" s="156">
        <v>0</v>
      </c>
      <c r="N381" s="156">
        <v>44.830581738067082</v>
      </c>
      <c r="O381" s="156">
        <v>2.520948403830256E-2</v>
      </c>
      <c r="P381" s="156">
        <v>9.6076384711497473E-2</v>
      </c>
      <c r="Q381" s="156">
        <v>0</v>
      </c>
      <c r="R381" s="157">
        <v>0</v>
      </c>
      <c r="S381" s="158">
        <f t="shared" si="190"/>
        <v>103.78689028405677</v>
      </c>
      <c r="U381" s="215" t="s">
        <v>139</v>
      </c>
      <c r="V381" s="207">
        <v>58.554029744093327</v>
      </c>
      <c r="W381" s="207">
        <v>0</v>
      </c>
      <c r="X381" s="207">
        <v>0</v>
      </c>
      <c r="Y381" s="207">
        <v>0</v>
      </c>
      <c r="Z381" s="207">
        <v>44.830581738067082</v>
      </c>
      <c r="AA381" s="207">
        <v>2.520948403830256E-2</v>
      </c>
      <c r="AB381" s="207">
        <v>9.6076384711497473E-2</v>
      </c>
      <c r="AC381" s="208">
        <v>0.28099293314655621</v>
      </c>
      <c r="AD381" s="207">
        <v>0.28099293314655621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191"/>
        <v>103.78689028405675</v>
      </c>
      <c r="AJ381" s="141" t="str">
        <f t="shared" si="192"/>
        <v/>
      </c>
      <c r="BA381" s="141"/>
      <c r="BR381" s="141"/>
      <c r="CG381" s="141"/>
    </row>
    <row r="382" spans="1:85" ht="15">
      <c r="A382" s="159" t="s">
        <v>25</v>
      </c>
      <c r="B382" s="160">
        <v>16.871780208459558</v>
      </c>
      <c r="C382" s="160">
        <v>2.883908841344051E-3</v>
      </c>
      <c r="D382" s="160">
        <v>5.1316027531327917</v>
      </c>
      <c r="E382" s="160">
        <v>60.739972777155685</v>
      </c>
      <c r="F382" s="375"/>
      <c r="G382" s="160">
        <v>66.592621741381137</v>
      </c>
      <c r="H382" s="161">
        <v>0</v>
      </c>
      <c r="I382" s="162">
        <f t="shared" si="189"/>
        <v>149.33886138897051</v>
      </c>
      <c r="J382" s="149"/>
      <c r="K382" s="163" t="s">
        <v>25</v>
      </c>
      <c r="L382" s="164">
        <v>16.871780208459558</v>
      </c>
      <c r="M382" s="164">
        <v>2.883908841344051E-3</v>
      </c>
      <c r="N382" s="164">
        <v>5.1316027531327917</v>
      </c>
      <c r="O382" s="164">
        <v>60.739972777155685</v>
      </c>
      <c r="P382" s="164">
        <v>0</v>
      </c>
      <c r="Q382" s="164">
        <v>66.592621741381137</v>
      </c>
      <c r="R382" s="165">
        <v>0</v>
      </c>
      <c r="S382" s="166">
        <f t="shared" si="190"/>
        <v>149.33886138897051</v>
      </c>
      <c r="U382" s="211" t="s">
        <v>25</v>
      </c>
      <c r="V382" s="212">
        <v>4.5349086750373759</v>
      </c>
      <c r="W382" s="212">
        <v>8.0012551436377084</v>
      </c>
      <c r="X382" s="212">
        <v>66.592621741381137</v>
      </c>
      <c r="Y382" s="212">
        <v>2.883908841344051E-3</v>
      </c>
      <c r="Z382" s="212">
        <v>5.1316027531327917</v>
      </c>
      <c r="AA382" s="212">
        <v>57.136029066773531</v>
      </c>
      <c r="AB382" s="212">
        <v>0</v>
      </c>
      <c r="AC382" s="213">
        <v>7.9395601001666254</v>
      </c>
      <c r="AD382" s="212">
        <v>4.3356163897844731</v>
      </c>
      <c r="AE382" s="212">
        <v>0</v>
      </c>
      <c r="AF382" s="212">
        <v>0</v>
      </c>
      <c r="AG382" s="212">
        <v>0</v>
      </c>
      <c r="AH382" s="212">
        <v>3.6039437103821528</v>
      </c>
      <c r="AI382" s="214">
        <f t="shared" si="191"/>
        <v>149.33886138897051</v>
      </c>
      <c r="AJ382" s="141" t="str">
        <f t="shared" si="192"/>
        <v/>
      </c>
      <c r="BA382" s="141"/>
      <c r="BR382" s="141"/>
      <c r="CG382" s="141"/>
    </row>
    <row r="383" spans="1:85" ht="15">
      <c r="A383" s="167" t="s">
        <v>24</v>
      </c>
      <c r="B383" s="156">
        <v>34.460680594593583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189"/>
        <v>34.460680594593583</v>
      </c>
      <c r="J383" s="149"/>
      <c r="K383" s="169" t="s">
        <v>24</v>
      </c>
      <c r="L383" s="156">
        <v>34.460680594593583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190"/>
        <v>34.460680594593583</v>
      </c>
      <c r="U383" s="215" t="s">
        <v>24</v>
      </c>
      <c r="V383" s="207">
        <v>34.460680594593583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191"/>
        <v>34.460680594593583</v>
      </c>
      <c r="AJ383" s="141" t="str">
        <f t="shared" si="192"/>
        <v/>
      </c>
      <c r="BA383" s="141"/>
      <c r="BR383" s="141"/>
      <c r="CG383" s="141"/>
    </row>
    <row r="384" spans="1:85" ht="15">
      <c r="A384" s="159" t="s">
        <v>60</v>
      </c>
      <c r="B384" s="160">
        <v>6.5446061668800235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189"/>
        <v>6.5446061668800235</v>
      </c>
      <c r="J384" s="149"/>
      <c r="K384" s="163" t="s">
        <v>60</v>
      </c>
      <c r="L384" s="164">
        <v>6.5446061668800235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190"/>
        <v>6.5446061668800235</v>
      </c>
      <c r="U384" s="211" t="s">
        <v>60</v>
      </c>
      <c r="V384" s="212">
        <v>6.5446061668800235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191"/>
        <v>6.5446061668800235</v>
      </c>
      <c r="AJ384" s="141" t="str">
        <f t="shared" si="192"/>
        <v/>
      </c>
      <c r="BA384" s="141"/>
      <c r="BR384" s="141"/>
      <c r="CG384" s="141"/>
    </row>
    <row r="385" spans="1:85" ht="15">
      <c r="A385" s="167" t="s">
        <v>22</v>
      </c>
      <c r="B385" s="156">
        <v>158.30723042846768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189"/>
        <v>158.30723042846768</v>
      </c>
      <c r="J385" s="149"/>
      <c r="K385" s="169" t="s">
        <v>22</v>
      </c>
      <c r="L385" s="156">
        <v>158.30723042846768</v>
      </c>
      <c r="M385" s="156">
        <v>0</v>
      </c>
      <c r="N385" s="156">
        <v>0</v>
      </c>
      <c r="O385" s="156">
        <v>0</v>
      </c>
      <c r="P385" s="156">
        <v>3.5794523188361067</v>
      </c>
      <c r="Q385" s="156">
        <v>0</v>
      </c>
      <c r="R385" s="157">
        <v>0</v>
      </c>
      <c r="S385" s="158">
        <f t="shared" si="190"/>
        <v>161.88668274730378</v>
      </c>
      <c r="U385" s="215" t="s">
        <v>22</v>
      </c>
      <c r="V385" s="207">
        <v>156.82051100178444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3.5794523188361067</v>
      </c>
      <c r="AC385" s="208">
        <v>1.4867194266832506</v>
      </c>
      <c r="AD385" s="207">
        <v>1.4867194266832506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191"/>
        <v>161.88668274730378</v>
      </c>
      <c r="AJ385" s="141" t="str">
        <f t="shared" si="192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189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190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191"/>
        <v>0</v>
      </c>
      <c r="AJ386" s="141" t="str">
        <f t="shared" si="192"/>
        <v/>
      </c>
      <c r="BA386" s="141"/>
      <c r="BR386" s="141"/>
      <c r="CG386" s="141"/>
    </row>
    <row r="387" spans="1:85" ht="15">
      <c r="A387" s="170" t="s">
        <v>64</v>
      </c>
      <c r="B387" s="156">
        <v>0.34200000000000003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189"/>
        <v>0.34200000000000003</v>
      </c>
      <c r="J387" s="149"/>
      <c r="K387" s="171" t="s">
        <v>64</v>
      </c>
      <c r="L387" s="156">
        <v>0.34200000000000003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190"/>
        <v>0.34200000000000003</v>
      </c>
      <c r="U387" s="216" t="s">
        <v>62</v>
      </c>
      <c r="V387" s="207">
        <v>0.34200000000000003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191"/>
        <v>0.34200000000000003</v>
      </c>
      <c r="AJ387" s="141" t="str">
        <f t="shared" si="192"/>
        <v/>
      </c>
      <c r="BA387" s="141"/>
      <c r="BR387" s="141"/>
      <c r="CG387" s="141"/>
    </row>
    <row r="388" spans="1:85">
      <c r="A388" s="172" t="s">
        <v>23</v>
      </c>
      <c r="B388" s="173">
        <v>0.34200000000000003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189"/>
        <v>0.34200000000000003</v>
      </c>
      <c r="J388" s="149"/>
      <c r="K388" s="176" t="s">
        <v>23</v>
      </c>
      <c r="L388" s="177">
        <v>0.34200000000000003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190"/>
        <v>0.34200000000000003</v>
      </c>
      <c r="U388" s="217" t="s">
        <v>65</v>
      </c>
      <c r="V388" s="218">
        <v>0.34200000000000003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191"/>
        <v>0.34200000000000003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189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190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191"/>
        <v>0</v>
      </c>
      <c r="AJ389" s="141" t="str">
        <f t="shared" si="192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189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190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191"/>
        <v>0</v>
      </c>
      <c r="AJ390" s="141" t="str">
        <f t="shared" si="192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189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190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191"/>
        <v>0</v>
      </c>
      <c r="AJ391" s="141" t="str">
        <f t="shared" si="192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434.55797278521317</v>
      </c>
      <c r="C392" s="195">
        <f t="shared" ref="C392:I392" si="193">SUM(C371:C387)</f>
        <v>1.6959734710898768</v>
      </c>
      <c r="D392" s="195">
        <f t="shared" si="193"/>
        <v>51.27675534088106</v>
      </c>
      <c r="E392" s="195">
        <f t="shared" si="193"/>
        <v>937.63114396529079</v>
      </c>
      <c r="F392" s="195">
        <f t="shared" si="193"/>
        <v>0</v>
      </c>
      <c r="G392" s="195">
        <f t="shared" si="193"/>
        <v>66.592621741381137</v>
      </c>
      <c r="H392" s="197">
        <f t="shared" si="193"/>
        <v>0</v>
      </c>
      <c r="I392" s="154">
        <f t="shared" si="193"/>
        <v>1491.7544673038562</v>
      </c>
      <c r="J392" s="149"/>
      <c r="K392" s="196" t="s">
        <v>26</v>
      </c>
      <c r="L392" s="195">
        <f>SUM(L371:L387)</f>
        <v>434.55797278521317</v>
      </c>
      <c r="M392" s="195">
        <f t="shared" ref="M392:S392" si="194">SUM(M371:M387)</f>
        <v>1.6959734710898768</v>
      </c>
      <c r="N392" s="195">
        <f t="shared" si="194"/>
        <v>51.27675534088106</v>
      </c>
      <c r="O392" s="195">
        <f t="shared" si="194"/>
        <v>937.63114396529079</v>
      </c>
      <c r="P392" s="195">
        <f t="shared" si="194"/>
        <v>678.68326681992232</v>
      </c>
      <c r="Q392" s="195">
        <f t="shared" si="194"/>
        <v>66.592621741381137</v>
      </c>
      <c r="R392" s="197">
        <f t="shared" si="194"/>
        <v>0</v>
      </c>
      <c r="S392" s="198">
        <f t="shared" si="194"/>
        <v>2170.4377341237782</v>
      </c>
      <c r="T392" s="141" t="str">
        <f>IF(ABS(S392-AI392)&gt;0.01,S392-AI392,"")</f>
        <v/>
      </c>
      <c r="U392" s="224" t="s">
        <v>63</v>
      </c>
      <c r="V392" s="225">
        <f>SUM(V371:V387)</f>
        <v>417.94852768201218</v>
      </c>
      <c r="W392" s="225">
        <f t="shared" ref="W392:AH392" si="195">SUM(W371:W387)</f>
        <v>8.9854037963128039</v>
      </c>
      <c r="X392" s="225">
        <f t="shared" si="195"/>
        <v>66.592621741381137</v>
      </c>
      <c r="Y392" s="225">
        <f t="shared" si="195"/>
        <v>1.6959734710898768</v>
      </c>
      <c r="Z392" s="225">
        <f t="shared" si="195"/>
        <v>51.27675534088106</v>
      </c>
      <c r="AA392" s="225">
        <f t="shared" si="195"/>
        <v>923.51782201629396</v>
      </c>
      <c r="AB392" s="225">
        <f t="shared" si="195"/>
        <v>678.68326681992232</v>
      </c>
      <c r="AC392" s="225">
        <f t="shared" si="195"/>
        <v>21.737363255884965</v>
      </c>
      <c r="AD392" s="226">
        <f t="shared" si="195"/>
        <v>7.6240413068881177</v>
      </c>
      <c r="AE392" s="226">
        <f t="shared" si="195"/>
        <v>0</v>
      </c>
      <c r="AF392" s="226">
        <f t="shared" si="195"/>
        <v>0</v>
      </c>
      <c r="AG392" s="226">
        <f t="shared" si="195"/>
        <v>0</v>
      </c>
      <c r="AH392" s="226">
        <f t="shared" si="195"/>
        <v>14.113321948996846</v>
      </c>
      <c r="AI392" s="227">
        <f>SUM(V392:AC392)</f>
        <v>2170.4377341237787</v>
      </c>
      <c r="AJ392" s="141" t="str">
        <f t="shared" si="192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0.29130663410756713</v>
      </c>
      <c r="C393" s="78">
        <f t="shared" ref="C393:H393" si="196">IF($I392=0,"-",C392/$I392)</f>
        <v>1.1368985367646452E-3</v>
      </c>
      <c r="D393" s="78">
        <f t="shared" si="196"/>
        <v>3.4373455193036452E-2</v>
      </c>
      <c r="E393" s="78">
        <f t="shared" si="196"/>
        <v>0.62854254136066501</v>
      </c>
      <c r="F393" s="78">
        <f t="shared" si="196"/>
        <v>0</v>
      </c>
      <c r="G393" s="78">
        <f t="shared" si="196"/>
        <v>4.4640470801966668E-2</v>
      </c>
      <c r="H393" s="79">
        <f t="shared" si="196"/>
        <v>0</v>
      </c>
      <c r="I393" s="80">
        <f>SUM(B393:H393)</f>
        <v>0.99999999999999989</v>
      </c>
      <c r="J393" s="141"/>
      <c r="K393" s="55" t="s">
        <v>91</v>
      </c>
      <c r="L393" s="96">
        <f t="shared" ref="L393:R393" si="197">IF($S392=0,"-",L392/$S392)</f>
        <v>0.20021674243543661</v>
      </c>
      <c r="M393" s="96">
        <f t="shared" si="197"/>
        <v>7.8139697095459587E-4</v>
      </c>
      <c r="N393" s="96">
        <f t="shared" si="197"/>
        <v>2.3625075501915685E-2</v>
      </c>
      <c r="O393" s="96">
        <f t="shared" si="197"/>
        <v>0.43200094120360444</v>
      </c>
      <c r="P393" s="96">
        <f t="shared" si="197"/>
        <v>0.31269418889545419</v>
      </c>
      <c r="Q393" s="96">
        <f t="shared" si="197"/>
        <v>3.0681654992634502E-2</v>
      </c>
      <c r="R393" s="97">
        <f t="shared" si="197"/>
        <v>0</v>
      </c>
      <c r="S393" s="98">
        <f>SUM(L393:R393)</f>
        <v>1</v>
      </c>
      <c r="U393" s="127" t="s">
        <v>91</v>
      </c>
      <c r="V393" s="128">
        <f>+V392/$AI392</f>
        <v>0.19256416395227344</v>
      </c>
      <c r="W393" s="128">
        <f t="shared" ref="W393:AH393" si="198">+W392/$AI392</f>
        <v>4.1399039719240208E-3</v>
      </c>
      <c r="X393" s="128">
        <f t="shared" si="198"/>
        <v>3.0681654992634495E-2</v>
      </c>
      <c r="Y393" s="128">
        <f t="shared" si="198"/>
        <v>7.8139697095459576E-4</v>
      </c>
      <c r="Z393" s="128">
        <f t="shared" si="198"/>
        <v>2.3625075501915678E-2</v>
      </c>
      <c r="AA393" s="128">
        <f t="shared" si="198"/>
        <v>0.42549841789823323</v>
      </c>
      <c r="AB393" s="128">
        <f t="shared" si="198"/>
        <v>0.31269418889545414</v>
      </c>
      <c r="AC393" s="128">
        <f t="shared" si="198"/>
        <v>1.001519781661025E-2</v>
      </c>
      <c r="AD393" s="128">
        <f t="shared" si="198"/>
        <v>3.5126745112390879E-3</v>
      </c>
      <c r="AE393" s="128">
        <f t="shared" si="198"/>
        <v>0</v>
      </c>
      <c r="AF393" s="128">
        <f t="shared" si="198"/>
        <v>0</v>
      </c>
      <c r="AG393" s="128">
        <f t="shared" si="198"/>
        <v>0</v>
      </c>
      <c r="AH393" s="128">
        <f t="shared" si="198"/>
        <v>6.5025233053711612E-3</v>
      </c>
      <c r="AI393" s="129">
        <f>SUM(V393:AC393)</f>
        <v>0.99999999999999989</v>
      </c>
      <c r="AJ393" s="26" t="str">
        <f t="shared" si="192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199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00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01">SUM(V398:AC398)</f>
        <v>0</v>
      </c>
      <c r="AJ398" s="141" t="str">
        <f t="shared" ref="AJ398:AJ419" si="202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199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00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01"/>
        <v>0</v>
      </c>
      <c r="AJ399" s="141" t="str">
        <f t="shared" si="202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199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00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01"/>
        <v>0</v>
      </c>
      <c r="AJ400" s="141" t="str">
        <f t="shared" si="202"/>
        <v/>
      </c>
      <c r="BA400" s="141"/>
      <c r="BR400" s="141"/>
      <c r="CG400" s="141"/>
    </row>
    <row r="401" spans="1:85" ht="15">
      <c r="A401" s="167" t="s">
        <v>16</v>
      </c>
      <c r="B401" s="156">
        <v>8.6677560771546762</v>
      </c>
      <c r="C401" s="156">
        <v>3.7792131918587009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199"/>
        <v>12.446969269013376</v>
      </c>
      <c r="J401" s="149"/>
      <c r="K401" s="169" t="s">
        <v>16</v>
      </c>
      <c r="L401" s="156">
        <v>8.6677560771546762</v>
      </c>
      <c r="M401" s="156">
        <v>3.7792131918587009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00"/>
        <v>12.446969269013376</v>
      </c>
      <c r="U401" s="215" t="s">
        <v>16</v>
      </c>
      <c r="V401" s="207">
        <v>8.6677560771546762</v>
      </c>
      <c r="W401" s="207">
        <v>0</v>
      </c>
      <c r="X401" s="207">
        <v>0</v>
      </c>
      <c r="Y401" s="207">
        <v>3.7792131918587009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01"/>
        <v>12.446969269013376</v>
      </c>
      <c r="AJ401" s="141" t="str">
        <f t="shared" si="202"/>
        <v/>
      </c>
      <c r="BA401" s="141"/>
      <c r="BR401" s="141"/>
      <c r="CG401" s="141"/>
    </row>
    <row r="402" spans="1:85" ht="15">
      <c r="A402" s="159" t="s">
        <v>15</v>
      </c>
      <c r="B402" s="160">
        <v>6.0495427361039802</v>
      </c>
      <c r="C402" s="160">
        <v>3.8188852529094865</v>
      </c>
      <c r="D402" s="160">
        <v>0.92037801078507664</v>
      </c>
      <c r="E402" s="160">
        <v>0</v>
      </c>
      <c r="F402" s="375"/>
      <c r="G402" s="160">
        <v>0</v>
      </c>
      <c r="H402" s="161">
        <v>0</v>
      </c>
      <c r="I402" s="162">
        <f t="shared" si="199"/>
        <v>10.788805999798544</v>
      </c>
      <c r="J402" s="149"/>
      <c r="K402" s="163" t="s">
        <v>15</v>
      </c>
      <c r="L402" s="164">
        <v>6.0495427361039802</v>
      </c>
      <c r="M402" s="164">
        <v>3.8188852529094865</v>
      </c>
      <c r="N402" s="164">
        <v>0.92037801078507664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00"/>
        <v>10.788805999798544</v>
      </c>
      <c r="U402" s="211" t="s">
        <v>57</v>
      </c>
      <c r="V402" s="212">
        <v>6.0495427361039802</v>
      </c>
      <c r="W402" s="212">
        <v>0</v>
      </c>
      <c r="X402" s="212">
        <v>0</v>
      </c>
      <c r="Y402" s="212">
        <v>3.8188852529094865</v>
      </c>
      <c r="Z402" s="212">
        <v>0.92037801078507664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01"/>
        <v>10.788805999798544</v>
      </c>
      <c r="AJ402" s="141" t="str">
        <f t="shared" si="202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199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17.145149541699872</v>
      </c>
      <c r="Q403" s="156">
        <v>0</v>
      </c>
      <c r="R403" s="157">
        <v>0</v>
      </c>
      <c r="S403" s="158">
        <f t="shared" si="200"/>
        <v>17.145149541699872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17.145149541699872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01"/>
        <v>17.145149541699872</v>
      </c>
      <c r="AJ403" s="141" t="str">
        <f t="shared" si="202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4.6771477544738718E-2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199"/>
        <v>4.6771477544738718E-2</v>
      </c>
      <c r="J404" s="149"/>
      <c r="K404" s="163" t="s">
        <v>12</v>
      </c>
      <c r="L404" s="164">
        <v>0</v>
      </c>
      <c r="M404" s="164">
        <v>4.6771477544738718E-2</v>
      </c>
      <c r="N404" s="164">
        <v>0</v>
      </c>
      <c r="O404" s="164">
        <v>0</v>
      </c>
      <c r="P404" s="164">
        <v>2.0076304864835617</v>
      </c>
      <c r="Q404" s="164">
        <v>0</v>
      </c>
      <c r="R404" s="165">
        <v>0</v>
      </c>
      <c r="S404" s="166">
        <f t="shared" si="200"/>
        <v>2.0544019640283002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4.6771477544738718E-2</v>
      </c>
      <c r="Z404" s="212">
        <v>0</v>
      </c>
      <c r="AA404" s="212">
        <v>0</v>
      </c>
      <c r="AB404" s="212">
        <v>2.0076304864835617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01"/>
        <v>2.0544019640283002</v>
      </c>
      <c r="AJ404" s="141" t="str">
        <f t="shared" si="202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199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00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01"/>
        <v>0</v>
      </c>
      <c r="AJ405" s="141" t="str">
        <f t="shared" si="202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0.55984870021098621</v>
      </c>
      <c r="E406" s="160">
        <v>0</v>
      </c>
      <c r="F406" s="375"/>
      <c r="G406" s="160">
        <v>0</v>
      </c>
      <c r="H406" s="161">
        <v>0</v>
      </c>
      <c r="I406" s="162">
        <f t="shared" si="199"/>
        <v>0.55984870021098621</v>
      </c>
      <c r="J406" s="149"/>
      <c r="K406" s="163" t="s">
        <v>17</v>
      </c>
      <c r="L406" s="164">
        <v>0</v>
      </c>
      <c r="M406" s="164">
        <v>0</v>
      </c>
      <c r="N406" s="164">
        <v>0.55984870021098621</v>
      </c>
      <c r="O406" s="164">
        <v>0</v>
      </c>
      <c r="P406" s="164">
        <v>4.8352028725314355E-2</v>
      </c>
      <c r="Q406" s="164">
        <v>0</v>
      </c>
      <c r="R406" s="165">
        <v>0</v>
      </c>
      <c r="S406" s="166">
        <f t="shared" si="200"/>
        <v>0.60820072893630051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0.55984870021098621</v>
      </c>
      <c r="AA406" s="212">
        <v>0</v>
      </c>
      <c r="AB406" s="212">
        <v>4.8352028725314355E-2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01"/>
        <v>0.60820072893630051</v>
      </c>
      <c r="AJ406" s="141" t="str">
        <f t="shared" si="202"/>
        <v/>
      </c>
      <c r="BA406" s="141"/>
      <c r="BR406" s="141"/>
      <c r="CG406" s="141"/>
    </row>
    <row r="407" spans="1:85" ht="15">
      <c r="A407" s="167" t="s">
        <v>139</v>
      </c>
      <c r="B407" s="156">
        <v>3.2349093380572356</v>
      </c>
      <c r="C407" s="156">
        <v>23.893769390021202</v>
      </c>
      <c r="D407" s="156">
        <v>9.4412295119543899</v>
      </c>
      <c r="E407" s="156">
        <v>0</v>
      </c>
      <c r="F407" s="375"/>
      <c r="G407" s="156">
        <v>0</v>
      </c>
      <c r="H407" s="168">
        <v>0</v>
      </c>
      <c r="I407" s="154">
        <f t="shared" si="199"/>
        <v>36.569908240032831</v>
      </c>
      <c r="J407" s="149"/>
      <c r="K407" s="169" t="s">
        <v>139</v>
      </c>
      <c r="L407" s="156">
        <v>3.2349093380572356</v>
      </c>
      <c r="M407" s="156">
        <v>23.893769390021202</v>
      </c>
      <c r="N407" s="156">
        <v>9.4412295119543899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00"/>
        <v>36.569908240032831</v>
      </c>
      <c r="U407" s="215" t="s">
        <v>139</v>
      </c>
      <c r="V407" s="207">
        <v>3.2349093380572356</v>
      </c>
      <c r="W407" s="207">
        <v>0</v>
      </c>
      <c r="X407" s="207">
        <v>0</v>
      </c>
      <c r="Y407" s="207">
        <v>23.893769390021202</v>
      </c>
      <c r="Z407" s="207">
        <v>4.092743690340229</v>
      </c>
      <c r="AA407" s="207">
        <v>0</v>
      </c>
      <c r="AB407" s="207">
        <v>0</v>
      </c>
      <c r="AC407" s="208">
        <v>5.3484858216141618</v>
      </c>
      <c r="AD407" s="207">
        <v>0</v>
      </c>
      <c r="AE407" s="207">
        <v>0</v>
      </c>
      <c r="AF407" s="207">
        <v>0</v>
      </c>
      <c r="AG407" s="207">
        <v>5.3484858216141618</v>
      </c>
      <c r="AH407" s="207">
        <v>0</v>
      </c>
      <c r="AI407" s="210">
        <f t="shared" si="201"/>
        <v>36.569908240032831</v>
      </c>
      <c r="AJ407" s="141" t="str">
        <f t="shared" si="202"/>
        <v/>
      </c>
      <c r="BA407" s="141"/>
      <c r="BR407" s="141"/>
      <c r="CG407" s="141"/>
    </row>
    <row r="408" spans="1:85" ht="15">
      <c r="A408" s="159" t="s">
        <v>25</v>
      </c>
      <c r="B408" s="160">
        <v>3.8736005745935538</v>
      </c>
      <c r="C408" s="160">
        <v>9.4675248907260617E-2</v>
      </c>
      <c r="D408" s="160">
        <v>0.76303742274065989</v>
      </c>
      <c r="E408" s="160">
        <v>28.332362926158531</v>
      </c>
      <c r="F408" s="375"/>
      <c r="G408" s="160">
        <v>3.9438327442833208</v>
      </c>
      <c r="H408" s="161">
        <v>0</v>
      </c>
      <c r="I408" s="162">
        <f t="shared" si="199"/>
        <v>37.007508916683328</v>
      </c>
      <c r="J408" s="149"/>
      <c r="K408" s="163" t="s">
        <v>25</v>
      </c>
      <c r="L408" s="164">
        <v>3.8736005745935538</v>
      </c>
      <c r="M408" s="164">
        <v>9.4675248907260617E-2</v>
      </c>
      <c r="N408" s="164">
        <v>0.76303742274065989</v>
      </c>
      <c r="O408" s="164">
        <v>28.332362926158531</v>
      </c>
      <c r="P408" s="164">
        <v>0</v>
      </c>
      <c r="Q408" s="164">
        <v>3.9438327442833208</v>
      </c>
      <c r="R408" s="165">
        <v>0</v>
      </c>
      <c r="S408" s="166">
        <f t="shared" si="200"/>
        <v>37.007508916683328</v>
      </c>
      <c r="U408" s="211" t="s">
        <v>25</v>
      </c>
      <c r="V408" s="212">
        <v>0</v>
      </c>
      <c r="W408" s="212">
        <v>2.9899227125828856</v>
      </c>
      <c r="X408" s="212">
        <v>3.9438327442833208</v>
      </c>
      <c r="Y408" s="212">
        <v>9.4675248907260617E-2</v>
      </c>
      <c r="Z408" s="212">
        <v>0.76303742274065989</v>
      </c>
      <c r="AA408" s="212">
        <v>27.17727177146185</v>
      </c>
      <c r="AB408" s="212">
        <v>0</v>
      </c>
      <c r="AC408" s="213">
        <v>2.0387690167073513</v>
      </c>
      <c r="AD408" s="212">
        <v>0.88367786201066845</v>
      </c>
      <c r="AE408" s="212">
        <v>1.1550911546966822</v>
      </c>
      <c r="AF408" s="212">
        <v>0</v>
      </c>
      <c r="AG408" s="212">
        <v>0</v>
      </c>
      <c r="AH408" s="212">
        <v>0</v>
      </c>
      <c r="AI408" s="214">
        <f t="shared" si="201"/>
        <v>37.007508916683328</v>
      </c>
      <c r="AJ408" s="141" t="str">
        <f t="shared" si="202"/>
        <v/>
      </c>
      <c r="BA408" s="141"/>
      <c r="BR408" s="141"/>
      <c r="CG408" s="141"/>
    </row>
    <row r="409" spans="1:85" ht="15">
      <c r="A409" s="167" t="s">
        <v>24</v>
      </c>
      <c r="B409" s="156">
        <v>8.0822278343030405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199"/>
        <v>8.0822278343030405</v>
      </c>
      <c r="J409" s="149"/>
      <c r="K409" s="169" t="s">
        <v>24</v>
      </c>
      <c r="L409" s="156">
        <v>8.0822278343030405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00"/>
        <v>8.0822278343030405</v>
      </c>
      <c r="U409" s="215" t="s">
        <v>24</v>
      </c>
      <c r="V409" s="207">
        <v>8.0822278343030405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01"/>
        <v>8.0822278343030405</v>
      </c>
      <c r="AJ409" s="141" t="str">
        <f t="shared" si="202"/>
        <v/>
      </c>
      <c r="BA409" s="141"/>
      <c r="BR409" s="141"/>
      <c r="CG409" s="141"/>
    </row>
    <row r="410" spans="1:85" ht="15">
      <c r="A410" s="159" t="s">
        <v>60</v>
      </c>
      <c r="B410" s="160">
        <v>0.56546033306004317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199"/>
        <v>0.56546033306004317</v>
      </c>
      <c r="J410" s="149"/>
      <c r="K410" s="163" t="s">
        <v>60</v>
      </c>
      <c r="L410" s="164">
        <v>0.56546033306004317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00"/>
        <v>0.56546033306004317</v>
      </c>
      <c r="U410" s="211" t="s">
        <v>60</v>
      </c>
      <c r="V410" s="212">
        <v>0.56546033306004317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01"/>
        <v>0.56546033306004317</v>
      </c>
      <c r="AJ410" s="141" t="str">
        <f t="shared" si="202"/>
        <v/>
      </c>
      <c r="BA410" s="141"/>
      <c r="BR410" s="141"/>
      <c r="CG410" s="141"/>
    </row>
    <row r="411" spans="1:85" ht="15">
      <c r="A411" s="167" t="s">
        <v>22</v>
      </c>
      <c r="B411" s="156">
        <v>2.2189505013277793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199"/>
        <v>2.2189505013277793</v>
      </c>
      <c r="J411" s="149"/>
      <c r="K411" s="169" t="s">
        <v>22</v>
      </c>
      <c r="L411" s="156">
        <v>2.2189505013277793</v>
      </c>
      <c r="M411" s="156">
        <v>0</v>
      </c>
      <c r="N411" s="156">
        <v>0</v>
      </c>
      <c r="O411" s="156">
        <v>0</v>
      </c>
      <c r="P411" s="156">
        <v>0</v>
      </c>
      <c r="Q411" s="156">
        <v>0</v>
      </c>
      <c r="R411" s="157">
        <v>0</v>
      </c>
      <c r="S411" s="158">
        <f t="shared" si="200"/>
        <v>2.2189505013277793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</v>
      </c>
      <c r="AC411" s="208">
        <v>2.2189505013277793</v>
      </c>
      <c r="AD411" s="207">
        <v>2.2189505013277793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01"/>
        <v>2.2189505013277793</v>
      </c>
      <c r="AJ411" s="141" t="str">
        <f t="shared" si="202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199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00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01"/>
        <v>0</v>
      </c>
      <c r="AJ412" s="141" t="str">
        <f t="shared" si="202"/>
        <v/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199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00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01"/>
        <v>0</v>
      </c>
      <c r="AJ413" s="141" t="str">
        <f t="shared" si="202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199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00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201"/>
        <v>0</v>
      </c>
      <c r="AJ414" s="141" t="str">
        <f t="shared" si="202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199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00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01"/>
        <v>0</v>
      </c>
      <c r="AJ415" s="141" t="str">
        <f t="shared" si="202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199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00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201"/>
        <v>0</v>
      </c>
      <c r="AJ416" s="141" t="str">
        <f t="shared" si="202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199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00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01"/>
        <v>0</v>
      </c>
      <c r="AJ417" s="141" t="str">
        <f t="shared" si="202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32.692447394600308</v>
      </c>
      <c r="C418" s="195">
        <f t="shared" ref="C418:I418" si="203">SUM(C397:C413)</f>
        <v>31.633314561241388</v>
      </c>
      <c r="D418" s="195">
        <f t="shared" si="203"/>
        <v>11.684493645691113</v>
      </c>
      <c r="E418" s="195">
        <f t="shared" si="203"/>
        <v>28.332362926158531</v>
      </c>
      <c r="F418" s="195">
        <f t="shared" si="203"/>
        <v>0</v>
      </c>
      <c r="G418" s="195">
        <f t="shared" si="203"/>
        <v>3.9438327442833208</v>
      </c>
      <c r="H418" s="197">
        <f t="shared" si="203"/>
        <v>0</v>
      </c>
      <c r="I418" s="154">
        <f t="shared" si="203"/>
        <v>108.28645127197467</v>
      </c>
      <c r="J418" s="149"/>
      <c r="K418" s="196" t="s">
        <v>26</v>
      </c>
      <c r="L418" s="195">
        <f>SUM(L397:L413)</f>
        <v>32.692447394600308</v>
      </c>
      <c r="M418" s="195">
        <f t="shared" ref="M418:S418" si="204">SUM(M397:M413)</f>
        <v>31.633314561241388</v>
      </c>
      <c r="N418" s="195">
        <f t="shared" si="204"/>
        <v>11.684493645691113</v>
      </c>
      <c r="O418" s="195">
        <f t="shared" si="204"/>
        <v>28.332362926158531</v>
      </c>
      <c r="P418" s="195">
        <f t="shared" si="204"/>
        <v>19.201132056908751</v>
      </c>
      <c r="Q418" s="195">
        <f t="shared" si="204"/>
        <v>3.9438327442833208</v>
      </c>
      <c r="R418" s="197">
        <f t="shared" si="204"/>
        <v>0</v>
      </c>
      <c r="S418" s="198">
        <f t="shared" si="204"/>
        <v>127.48758332888342</v>
      </c>
      <c r="T418" s="141" t="str">
        <f>IF(ABS(S418-AI418)&gt;0.01,S418-AI418,"")</f>
        <v/>
      </c>
      <c r="U418" s="224" t="s">
        <v>63</v>
      </c>
      <c r="V418" s="225">
        <f>SUM(V397:V413)</f>
        <v>26.599896318678976</v>
      </c>
      <c r="W418" s="225">
        <f t="shared" ref="W418:AH418" si="205">SUM(W397:W413)</f>
        <v>2.9899227125828856</v>
      </c>
      <c r="X418" s="225">
        <f t="shared" si="205"/>
        <v>3.9438327442833208</v>
      </c>
      <c r="Y418" s="225">
        <f t="shared" si="205"/>
        <v>31.633314561241388</v>
      </c>
      <c r="Z418" s="225">
        <f t="shared" si="205"/>
        <v>6.336007824076952</v>
      </c>
      <c r="AA418" s="225">
        <f t="shared" si="205"/>
        <v>27.17727177146185</v>
      </c>
      <c r="AB418" s="225">
        <f t="shared" si="205"/>
        <v>19.201132056908751</v>
      </c>
      <c r="AC418" s="225">
        <f t="shared" si="205"/>
        <v>9.6062053396492928</v>
      </c>
      <c r="AD418" s="226">
        <f t="shared" si="205"/>
        <v>3.1026283633384475</v>
      </c>
      <c r="AE418" s="226">
        <f t="shared" si="205"/>
        <v>1.1550911546966822</v>
      </c>
      <c r="AF418" s="226">
        <f t="shared" si="205"/>
        <v>0</v>
      </c>
      <c r="AG418" s="226">
        <f t="shared" si="205"/>
        <v>5.3484858216141618</v>
      </c>
      <c r="AH418" s="226">
        <f t="shared" si="205"/>
        <v>0</v>
      </c>
      <c r="AI418" s="227">
        <f>SUM(V418:AC418)</f>
        <v>127.48758332888342</v>
      </c>
      <c r="AJ418" s="141" t="str">
        <f t="shared" si="202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0.30190709004295679</v>
      </c>
      <c r="C419" s="78">
        <f t="shared" ref="C419:H419" si="206">IF($I418=0,"-",C418/$I418)</f>
        <v>0.29212624654021074</v>
      </c>
      <c r="D419" s="78">
        <f t="shared" si="206"/>
        <v>0.10790356049570853</v>
      </c>
      <c r="E419" s="78">
        <f t="shared" si="206"/>
        <v>0.26164273178551523</v>
      </c>
      <c r="F419" s="78">
        <f t="shared" si="206"/>
        <v>0</v>
      </c>
      <c r="G419" s="78">
        <f t="shared" si="206"/>
        <v>3.642037113560867E-2</v>
      </c>
      <c r="H419" s="79">
        <f t="shared" si="206"/>
        <v>0</v>
      </c>
      <c r="I419" s="80">
        <f>SUM(B419:H419)</f>
        <v>1</v>
      </c>
      <c r="J419" s="141"/>
      <c r="K419" s="55" t="s">
        <v>91</v>
      </c>
      <c r="L419" s="96">
        <f t="shared" ref="L419:R419" si="207">IF($S418=0,"-",L418/$S418)</f>
        <v>0.25643632533423</v>
      </c>
      <c r="M419" s="96">
        <f t="shared" si="207"/>
        <v>0.24812859209697316</v>
      </c>
      <c r="N419" s="96">
        <f t="shared" si="207"/>
        <v>9.165201300857892E-2</v>
      </c>
      <c r="O419" s="96">
        <f t="shared" si="207"/>
        <v>0.22223625380888046</v>
      </c>
      <c r="P419" s="96">
        <f t="shared" si="207"/>
        <v>0.15061178159895802</v>
      </c>
      <c r="Q419" s="96">
        <f t="shared" si="207"/>
        <v>3.093503415237938E-2</v>
      </c>
      <c r="R419" s="97">
        <f t="shared" si="207"/>
        <v>0</v>
      </c>
      <c r="S419" s="98">
        <f>SUM(L419:R419)</f>
        <v>1</v>
      </c>
      <c r="U419" s="127" t="s">
        <v>91</v>
      </c>
      <c r="V419" s="128">
        <f>+V418/$AI418</f>
        <v>0.20864695701430352</v>
      </c>
      <c r="W419" s="128">
        <f t="shared" ref="W419:AH419" si="208">+W418/$AI418</f>
        <v>2.3452658168832765E-2</v>
      </c>
      <c r="X419" s="128">
        <f t="shared" si="208"/>
        <v>3.093503415237938E-2</v>
      </c>
      <c r="Y419" s="128">
        <f t="shared" si="208"/>
        <v>0.24812859209697316</v>
      </c>
      <c r="Z419" s="128">
        <f t="shared" si="208"/>
        <v>4.9699018983925432E-2</v>
      </c>
      <c r="AA419" s="128">
        <f t="shared" si="208"/>
        <v>0.21317583298564735</v>
      </c>
      <c r="AB419" s="128">
        <f t="shared" si="208"/>
        <v>0.15061178159895802</v>
      </c>
      <c r="AC419" s="128">
        <f t="shared" si="208"/>
        <v>7.5350124998980375E-2</v>
      </c>
      <c r="AD419" s="128">
        <f t="shared" si="208"/>
        <v>2.433671015109375E-2</v>
      </c>
      <c r="AE419" s="128">
        <f t="shared" si="208"/>
        <v>9.0604208232331149E-3</v>
      </c>
      <c r="AF419" s="128">
        <f t="shared" si="208"/>
        <v>0</v>
      </c>
      <c r="AG419" s="128">
        <f t="shared" si="208"/>
        <v>4.1952994024653502E-2</v>
      </c>
      <c r="AH419" s="128">
        <f t="shared" si="208"/>
        <v>0</v>
      </c>
      <c r="AI419" s="129">
        <f>SUM(V419:AC419)</f>
        <v>1</v>
      </c>
      <c r="AJ419" s="26" t="str">
        <f t="shared" si="202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209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10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11">SUM(V424:AC424)</f>
        <v>0</v>
      </c>
      <c r="AJ424" s="141" t="str">
        <f t="shared" ref="AJ424:AJ445" si="212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209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10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11"/>
        <v>0</v>
      </c>
      <c r="AJ425" s="141" t="str">
        <f t="shared" si="212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209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10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11"/>
        <v>0</v>
      </c>
      <c r="AJ426" s="141" t="str">
        <f t="shared" si="212"/>
        <v/>
      </c>
      <c r="BA426" s="141"/>
      <c r="BR426" s="141"/>
      <c r="CG426" s="141"/>
    </row>
    <row r="427" spans="1:85" ht="15">
      <c r="A427" s="167" t="s">
        <v>16</v>
      </c>
      <c r="B427" s="156">
        <v>16.44336173099617</v>
      </c>
      <c r="C427" s="156">
        <v>0</v>
      </c>
      <c r="D427" s="156">
        <v>0.58785591055552389</v>
      </c>
      <c r="E427" s="156">
        <v>0</v>
      </c>
      <c r="F427" s="375"/>
      <c r="G427" s="156">
        <v>0</v>
      </c>
      <c r="H427" s="168">
        <v>0</v>
      </c>
      <c r="I427" s="154">
        <f t="shared" si="209"/>
        <v>17.031217641551695</v>
      </c>
      <c r="J427" s="149"/>
      <c r="K427" s="169" t="s">
        <v>16</v>
      </c>
      <c r="L427" s="156">
        <v>16.44336173099617</v>
      </c>
      <c r="M427" s="156">
        <v>0</v>
      </c>
      <c r="N427" s="156">
        <v>0.58785591055552389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10"/>
        <v>17.031217641551695</v>
      </c>
      <c r="U427" s="215" t="s">
        <v>16</v>
      </c>
      <c r="V427" s="207">
        <v>11.105206866984568</v>
      </c>
      <c r="W427" s="207">
        <v>0</v>
      </c>
      <c r="X427" s="207">
        <v>0</v>
      </c>
      <c r="Y427" s="207">
        <v>0</v>
      </c>
      <c r="Z427" s="207">
        <v>0.55090755546467551</v>
      </c>
      <c r="AA427" s="207">
        <v>0</v>
      </c>
      <c r="AB427" s="207">
        <v>0</v>
      </c>
      <c r="AC427" s="208">
        <v>5.3751032191024493</v>
      </c>
      <c r="AD427" s="209">
        <v>5.3381548640116003</v>
      </c>
      <c r="AE427" s="209">
        <v>0</v>
      </c>
      <c r="AF427" s="209">
        <v>0</v>
      </c>
      <c r="AG427" s="209">
        <v>3.6948355090848359E-2</v>
      </c>
      <c r="AH427" s="209">
        <v>0</v>
      </c>
      <c r="AI427" s="210">
        <f t="shared" si="211"/>
        <v>17.031217641551692</v>
      </c>
      <c r="AJ427" s="141" t="str">
        <f t="shared" si="212"/>
        <v/>
      </c>
      <c r="BA427" s="141"/>
      <c r="BR427" s="141"/>
      <c r="CG427" s="141"/>
    </row>
    <row r="428" spans="1:85" ht="15">
      <c r="A428" s="159" t="s">
        <v>15</v>
      </c>
      <c r="B428" s="160">
        <v>7.9033764851288613</v>
      </c>
      <c r="C428" s="160">
        <v>3.7084007947463049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209"/>
        <v>11.611777279875167</v>
      </c>
      <c r="J428" s="149"/>
      <c r="K428" s="163" t="s">
        <v>15</v>
      </c>
      <c r="L428" s="164">
        <v>7.9033764851288613</v>
      </c>
      <c r="M428" s="164">
        <v>3.7084007947463049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10"/>
        <v>11.611777279875167</v>
      </c>
      <c r="U428" s="211" t="s">
        <v>57</v>
      </c>
      <c r="V428" s="212">
        <v>7.8490715909907953</v>
      </c>
      <c r="W428" s="212">
        <v>0</v>
      </c>
      <c r="X428" s="212">
        <v>0</v>
      </c>
      <c r="Y428" s="212">
        <v>3.7084007947463049</v>
      </c>
      <c r="Z428" s="212">
        <v>0</v>
      </c>
      <c r="AA428" s="212">
        <v>0</v>
      </c>
      <c r="AB428" s="212">
        <v>0</v>
      </c>
      <c r="AC428" s="213">
        <v>5.430489413806619E-2</v>
      </c>
      <c r="AD428" s="212">
        <v>5.430489413806619E-2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11"/>
        <v>11.611777279875167</v>
      </c>
      <c r="AJ428" s="141" t="str">
        <f t="shared" si="212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8.8548823485561264E-3</v>
      </c>
      <c r="F429" s="375"/>
      <c r="G429" s="156">
        <v>0</v>
      </c>
      <c r="H429" s="168">
        <v>0</v>
      </c>
      <c r="I429" s="154">
        <f t="shared" si="209"/>
        <v>8.8548823485561264E-3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8.8548823485561264E-3</v>
      </c>
      <c r="P429" s="156">
        <v>108.7463430657955</v>
      </c>
      <c r="Q429" s="156">
        <v>0</v>
      </c>
      <c r="R429" s="157">
        <v>0</v>
      </c>
      <c r="S429" s="158">
        <f t="shared" si="210"/>
        <v>108.75519794814406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8.8548823485561264E-3</v>
      </c>
      <c r="AB429" s="207">
        <v>108.7463430657955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11"/>
        <v>108.75519794814406</v>
      </c>
      <c r="AJ429" s="141" t="str">
        <f t="shared" si="212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209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6.7104992776933532</v>
      </c>
      <c r="Q430" s="164">
        <v>0</v>
      </c>
      <c r="R430" s="165">
        <v>0</v>
      </c>
      <c r="S430" s="166">
        <f t="shared" si="210"/>
        <v>6.7104992776933532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6.7104992776933532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11"/>
        <v>6.7104992776933532</v>
      </c>
      <c r="AJ430" s="141" t="str">
        <f t="shared" si="212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209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10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11"/>
        <v>0</v>
      </c>
      <c r="AJ431" s="141" t="str">
        <f t="shared" si="212"/>
        <v/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4.9234389211429539</v>
      </c>
      <c r="F432" s="375"/>
      <c r="G432" s="160">
        <v>0</v>
      </c>
      <c r="H432" s="161">
        <v>0</v>
      </c>
      <c r="I432" s="162">
        <f t="shared" si="209"/>
        <v>4.9234389211429539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4.9234389211429539</v>
      </c>
      <c r="P432" s="164">
        <v>0.12053953991096682</v>
      </c>
      <c r="Q432" s="164">
        <v>0</v>
      </c>
      <c r="R432" s="165">
        <v>0</v>
      </c>
      <c r="S432" s="166">
        <f t="shared" si="210"/>
        <v>5.0439784610539204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4.9234389211429539</v>
      </c>
      <c r="AB432" s="212">
        <v>0.12053953991096682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11"/>
        <v>5.0439784610539204</v>
      </c>
      <c r="AJ432" s="141" t="str">
        <f t="shared" si="212"/>
        <v/>
      </c>
      <c r="BA432" s="141"/>
      <c r="BR432" s="141"/>
      <c r="CG432" s="141"/>
    </row>
    <row r="433" spans="1:85" ht="15">
      <c r="A433" s="167" t="s">
        <v>139</v>
      </c>
      <c r="B433" s="156">
        <v>48.010138071600515</v>
      </c>
      <c r="C433" s="156">
        <v>95.349735227708592</v>
      </c>
      <c r="D433" s="156">
        <v>39.081622640114929</v>
      </c>
      <c r="E433" s="156">
        <v>0</v>
      </c>
      <c r="F433" s="375"/>
      <c r="G433" s="156">
        <v>0</v>
      </c>
      <c r="H433" s="168">
        <v>0</v>
      </c>
      <c r="I433" s="154">
        <f t="shared" si="209"/>
        <v>182.44149593942404</v>
      </c>
      <c r="J433" s="149"/>
      <c r="K433" s="169" t="s">
        <v>139</v>
      </c>
      <c r="L433" s="156">
        <v>48.010138071600515</v>
      </c>
      <c r="M433" s="156">
        <v>95.349735227708592</v>
      </c>
      <c r="N433" s="156">
        <v>39.081622640114929</v>
      </c>
      <c r="O433" s="156">
        <v>0</v>
      </c>
      <c r="P433" s="156">
        <v>0</v>
      </c>
      <c r="Q433" s="156">
        <v>0</v>
      </c>
      <c r="R433" s="157">
        <v>0</v>
      </c>
      <c r="S433" s="158">
        <f t="shared" si="210"/>
        <v>182.44149593942404</v>
      </c>
      <c r="U433" s="215" t="s">
        <v>139</v>
      </c>
      <c r="V433" s="207">
        <v>46.056319153497789</v>
      </c>
      <c r="W433" s="207">
        <v>0</v>
      </c>
      <c r="X433" s="207">
        <v>0</v>
      </c>
      <c r="Y433" s="207">
        <v>95.349735227708592</v>
      </c>
      <c r="Z433" s="207">
        <v>39.081622640114929</v>
      </c>
      <c r="AA433" s="207">
        <v>0</v>
      </c>
      <c r="AB433" s="207">
        <v>0</v>
      </c>
      <c r="AC433" s="208">
        <v>1.9538189181027275</v>
      </c>
      <c r="AD433" s="207">
        <v>1.9538189181027275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11"/>
        <v>182.44149593942404</v>
      </c>
      <c r="AJ433" s="141" t="str">
        <f t="shared" si="212"/>
        <v/>
      </c>
      <c r="BA433" s="141"/>
      <c r="BR433" s="141"/>
      <c r="CG433" s="141"/>
    </row>
    <row r="434" spans="1:85" ht="15">
      <c r="A434" s="159" t="s">
        <v>25</v>
      </c>
      <c r="B434" s="160">
        <v>130.00545329260126</v>
      </c>
      <c r="C434" s="160">
        <v>2.6198435156264899E-4</v>
      </c>
      <c r="D434" s="160">
        <v>3.7146927245768264</v>
      </c>
      <c r="E434" s="160">
        <v>246.97862553579805</v>
      </c>
      <c r="F434" s="375"/>
      <c r="G434" s="160">
        <v>69.1427757271952</v>
      </c>
      <c r="H434" s="161">
        <v>0</v>
      </c>
      <c r="I434" s="162">
        <f t="shared" si="209"/>
        <v>449.84180926452291</v>
      </c>
      <c r="J434" s="149"/>
      <c r="K434" s="163" t="s">
        <v>25</v>
      </c>
      <c r="L434" s="164">
        <v>130.00545329260126</v>
      </c>
      <c r="M434" s="164">
        <v>2.6198435156264899E-4</v>
      </c>
      <c r="N434" s="164">
        <v>3.7146927245768264</v>
      </c>
      <c r="O434" s="164">
        <v>246.97862553579805</v>
      </c>
      <c r="P434" s="164">
        <v>0.81449499720651797</v>
      </c>
      <c r="Q434" s="164">
        <v>69.1427757271952</v>
      </c>
      <c r="R434" s="165">
        <v>0</v>
      </c>
      <c r="S434" s="166">
        <f t="shared" si="210"/>
        <v>450.65630426172942</v>
      </c>
      <c r="U434" s="211" t="s">
        <v>25</v>
      </c>
      <c r="V434" s="212">
        <v>0.17713477826129362</v>
      </c>
      <c r="W434" s="212">
        <v>123.48487011569655</v>
      </c>
      <c r="X434" s="212">
        <v>69.1427757271952</v>
      </c>
      <c r="Y434" s="212">
        <v>2.6198435156264899E-4</v>
      </c>
      <c r="Z434" s="212">
        <v>1.9913777805433892</v>
      </c>
      <c r="AA434" s="212">
        <v>245.66328797725723</v>
      </c>
      <c r="AB434" s="212">
        <v>0.81449499720651797</v>
      </c>
      <c r="AC434" s="213">
        <v>9.3821009012176866</v>
      </c>
      <c r="AD434" s="212">
        <v>6.34344839864342</v>
      </c>
      <c r="AE434" s="212">
        <v>1.3153375585408293</v>
      </c>
      <c r="AF434" s="212">
        <v>0</v>
      </c>
      <c r="AG434" s="212">
        <v>1.7233149440334374</v>
      </c>
      <c r="AH434" s="212">
        <v>0</v>
      </c>
      <c r="AI434" s="214">
        <f t="shared" si="211"/>
        <v>450.65630426172947</v>
      </c>
      <c r="AJ434" s="141" t="str">
        <f t="shared" si="212"/>
        <v/>
      </c>
      <c r="BA434" s="141"/>
      <c r="BR434" s="141"/>
      <c r="CG434" s="141"/>
    </row>
    <row r="435" spans="1:85" ht="15">
      <c r="A435" s="167" t="s">
        <v>24</v>
      </c>
      <c r="B435" s="156">
        <v>65.503735880705506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209"/>
        <v>65.503735880705506</v>
      </c>
      <c r="J435" s="149"/>
      <c r="K435" s="169" t="s">
        <v>24</v>
      </c>
      <c r="L435" s="156">
        <v>65.503735880705506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10"/>
        <v>65.503735880705506</v>
      </c>
      <c r="U435" s="215" t="s">
        <v>24</v>
      </c>
      <c r="V435" s="207">
        <v>55.243482864804065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10.260253015901435</v>
      </c>
      <c r="AD435" s="207">
        <v>10.260253015901435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11"/>
        <v>65.503735880705506</v>
      </c>
      <c r="AJ435" s="141" t="str">
        <f t="shared" si="212"/>
        <v/>
      </c>
      <c r="BA435" s="141"/>
      <c r="BR435" s="141"/>
      <c r="CG435" s="141"/>
    </row>
    <row r="436" spans="1:85" ht="15">
      <c r="A436" s="159" t="s">
        <v>60</v>
      </c>
      <c r="B436" s="160">
        <v>0.95691209613871664</v>
      </c>
      <c r="C436" s="160">
        <v>6.3439977926101565E-2</v>
      </c>
      <c r="D436" s="160">
        <v>0.72598566729481417</v>
      </c>
      <c r="E436" s="160">
        <v>0</v>
      </c>
      <c r="F436" s="375"/>
      <c r="G436" s="160">
        <v>0</v>
      </c>
      <c r="H436" s="161">
        <v>0</v>
      </c>
      <c r="I436" s="162">
        <f t="shared" si="209"/>
        <v>1.7463377413596324</v>
      </c>
      <c r="J436" s="149"/>
      <c r="K436" s="163" t="s">
        <v>60</v>
      </c>
      <c r="L436" s="164">
        <v>0.95691209613871664</v>
      </c>
      <c r="M436" s="164">
        <v>6.3439977926101565E-2</v>
      </c>
      <c r="N436" s="164">
        <v>0.72598566729481417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10"/>
        <v>1.7463377413596324</v>
      </c>
      <c r="U436" s="211" t="s">
        <v>60</v>
      </c>
      <c r="V436" s="212">
        <v>0.95691209613871664</v>
      </c>
      <c r="W436" s="212">
        <v>0</v>
      </c>
      <c r="X436" s="212">
        <v>0</v>
      </c>
      <c r="Y436" s="212">
        <v>6.3439977926101565E-2</v>
      </c>
      <c r="Z436" s="212">
        <v>0.72598566729481417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11"/>
        <v>1.7463377413596324</v>
      </c>
      <c r="AJ436" s="141" t="str">
        <f t="shared" si="212"/>
        <v/>
      </c>
      <c r="BA436" s="141"/>
      <c r="BR436" s="141"/>
      <c r="CG436" s="141"/>
    </row>
    <row r="437" spans="1:85" ht="15">
      <c r="A437" s="167" t="s">
        <v>22</v>
      </c>
      <c r="B437" s="156">
        <v>23.980467640107143</v>
      </c>
      <c r="C437" s="156">
        <v>0</v>
      </c>
      <c r="D437" s="156">
        <v>127.68203592474639</v>
      </c>
      <c r="E437" s="156">
        <v>0</v>
      </c>
      <c r="F437" s="375"/>
      <c r="G437" s="156">
        <v>0</v>
      </c>
      <c r="H437" s="168">
        <v>0</v>
      </c>
      <c r="I437" s="154">
        <f t="shared" si="209"/>
        <v>151.66250356485352</v>
      </c>
      <c r="J437" s="149"/>
      <c r="K437" s="169" t="s">
        <v>22</v>
      </c>
      <c r="L437" s="156">
        <v>23.980467640107143</v>
      </c>
      <c r="M437" s="156">
        <v>0</v>
      </c>
      <c r="N437" s="156">
        <v>127.68203592474639</v>
      </c>
      <c r="O437" s="156">
        <v>0</v>
      </c>
      <c r="P437" s="156">
        <v>0</v>
      </c>
      <c r="Q437" s="156">
        <v>0</v>
      </c>
      <c r="R437" s="157">
        <v>0</v>
      </c>
      <c r="S437" s="158">
        <f t="shared" si="210"/>
        <v>151.66250356485352</v>
      </c>
      <c r="U437" s="215" t="s">
        <v>22</v>
      </c>
      <c r="V437" s="207">
        <v>23.907502080989897</v>
      </c>
      <c r="W437" s="207">
        <v>0</v>
      </c>
      <c r="X437" s="207">
        <v>0</v>
      </c>
      <c r="Y437" s="207">
        <v>0</v>
      </c>
      <c r="Z437" s="207">
        <v>118.72613697456801</v>
      </c>
      <c r="AA437" s="207">
        <v>0</v>
      </c>
      <c r="AB437" s="207">
        <v>0</v>
      </c>
      <c r="AC437" s="208">
        <v>9.0288645092956266</v>
      </c>
      <c r="AD437" s="207">
        <v>7.2965559117244935E-2</v>
      </c>
      <c r="AE437" s="207">
        <v>0</v>
      </c>
      <c r="AF437" s="207">
        <v>0</v>
      </c>
      <c r="AG437" s="207">
        <v>8.9558989501783799</v>
      </c>
      <c r="AH437" s="207">
        <v>0</v>
      </c>
      <c r="AI437" s="210">
        <f t="shared" si="211"/>
        <v>151.66250356485352</v>
      </c>
      <c r="AJ437" s="141" t="str">
        <f t="shared" si="212"/>
        <v/>
      </c>
      <c r="BA437" s="141"/>
      <c r="BR437" s="141"/>
      <c r="CG437" s="141"/>
    </row>
    <row r="438" spans="1:85" ht="15">
      <c r="A438" s="159" t="s">
        <v>21</v>
      </c>
      <c r="B438" s="160">
        <v>2.6298960676107419</v>
      </c>
      <c r="C438" s="160">
        <v>3.0736385030761218E-2</v>
      </c>
      <c r="D438" s="160">
        <v>1.5740882706716715</v>
      </c>
      <c r="E438" s="160">
        <v>0</v>
      </c>
      <c r="F438" s="375"/>
      <c r="G438" s="160">
        <v>0</v>
      </c>
      <c r="H438" s="161">
        <v>0</v>
      </c>
      <c r="I438" s="162">
        <f t="shared" si="209"/>
        <v>4.2347207233131741</v>
      </c>
      <c r="J438" s="149"/>
      <c r="K438" s="163" t="s">
        <v>21</v>
      </c>
      <c r="L438" s="164">
        <v>2.6298960676107419</v>
      </c>
      <c r="M438" s="164">
        <v>3.0736385030761218E-2</v>
      </c>
      <c r="N438" s="164">
        <v>1.5740882706716715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10"/>
        <v>4.2347207233131741</v>
      </c>
      <c r="U438" s="211" t="s">
        <v>61</v>
      </c>
      <c r="V438" s="212">
        <v>2.6298960676107419</v>
      </c>
      <c r="W438" s="212">
        <v>0</v>
      </c>
      <c r="X438" s="212">
        <v>0</v>
      </c>
      <c r="Y438" s="212">
        <v>3.0736385030761218E-2</v>
      </c>
      <c r="Z438" s="212">
        <v>1.5740882706716715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11"/>
        <v>4.2347207233131741</v>
      </c>
      <c r="AJ438" s="141" t="str">
        <f t="shared" si="212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209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10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11"/>
        <v>0</v>
      </c>
      <c r="AJ439" s="141" t="str">
        <f t="shared" si="212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209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10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211"/>
        <v>0</v>
      </c>
      <c r="AJ440" s="141" t="str">
        <f t="shared" si="212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209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10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11"/>
        <v>0</v>
      </c>
      <c r="AJ441" s="141" t="str">
        <f t="shared" si="212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209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10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211"/>
        <v>0</v>
      </c>
      <c r="AJ442" s="141" t="str">
        <f t="shared" si="212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209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10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11"/>
        <v>0</v>
      </c>
      <c r="AJ443" s="150" t="str">
        <f t="shared" si="212"/>
        <v/>
      </c>
    </row>
    <row r="444" spans="1:85" ht="15">
      <c r="A444" s="194" t="s">
        <v>26</v>
      </c>
      <c r="B444" s="195">
        <f>SUM(B423:B439)</f>
        <v>295.4333412648889</v>
      </c>
      <c r="C444" s="195">
        <f t="shared" ref="C444:I444" si="213">SUM(C423:C439)</f>
        <v>99.152574369763329</v>
      </c>
      <c r="D444" s="195">
        <f t="shared" si="213"/>
        <v>173.36628113796016</v>
      </c>
      <c r="E444" s="195">
        <f t="shared" si="213"/>
        <v>251.91091933928956</v>
      </c>
      <c r="F444" s="195">
        <f t="shared" si="213"/>
        <v>0</v>
      </c>
      <c r="G444" s="195">
        <f t="shared" si="213"/>
        <v>69.1427757271952</v>
      </c>
      <c r="H444" s="197">
        <f t="shared" si="213"/>
        <v>0</v>
      </c>
      <c r="I444" s="154">
        <f t="shared" si="213"/>
        <v>889.00589183909722</v>
      </c>
      <c r="J444" s="149"/>
      <c r="K444" s="196" t="s">
        <v>26</v>
      </c>
      <c r="L444" s="195">
        <f>SUM(L423:L439)</f>
        <v>295.4333412648889</v>
      </c>
      <c r="M444" s="195">
        <f t="shared" ref="M444:S444" si="214">SUM(M423:M439)</f>
        <v>99.152574369763329</v>
      </c>
      <c r="N444" s="195">
        <f t="shared" si="214"/>
        <v>173.36628113796016</v>
      </c>
      <c r="O444" s="195">
        <f t="shared" si="214"/>
        <v>251.91091933928956</v>
      </c>
      <c r="P444" s="195">
        <f t="shared" si="214"/>
        <v>116.39187688060635</v>
      </c>
      <c r="Q444" s="195">
        <f t="shared" si="214"/>
        <v>69.1427757271952</v>
      </c>
      <c r="R444" s="197">
        <f t="shared" si="214"/>
        <v>0</v>
      </c>
      <c r="S444" s="198">
        <f t="shared" si="214"/>
        <v>1005.3977687197035</v>
      </c>
      <c r="T444" s="141" t="str">
        <f>IF(ABS(S444-AI444)&gt;0.01,S444-AI444,"")</f>
        <v/>
      </c>
      <c r="U444" s="224" t="s">
        <v>63</v>
      </c>
      <c r="V444" s="225">
        <f>SUM(V423:V439)</f>
        <v>147.92552549927785</v>
      </c>
      <c r="W444" s="225">
        <f t="shared" ref="W444:AH444" si="215">SUM(W423:W439)</f>
        <v>123.48487011569655</v>
      </c>
      <c r="X444" s="225">
        <f t="shared" si="215"/>
        <v>69.1427757271952</v>
      </c>
      <c r="Y444" s="225">
        <f t="shared" si="215"/>
        <v>99.152574369763329</v>
      </c>
      <c r="Z444" s="225">
        <f t="shared" si="215"/>
        <v>162.65011888865749</v>
      </c>
      <c r="AA444" s="225">
        <f t="shared" si="215"/>
        <v>250.59558178074874</v>
      </c>
      <c r="AB444" s="225">
        <f t="shared" si="215"/>
        <v>116.39187688060635</v>
      </c>
      <c r="AC444" s="225">
        <f t="shared" si="215"/>
        <v>36.054445457757993</v>
      </c>
      <c r="AD444" s="226">
        <f t="shared" si="215"/>
        <v>24.022945649914494</v>
      </c>
      <c r="AE444" s="226">
        <f t="shared" si="215"/>
        <v>1.3153375585408293</v>
      </c>
      <c r="AF444" s="226">
        <f t="shared" si="215"/>
        <v>0</v>
      </c>
      <c r="AG444" s="226">
        <f t="shared" si="215"/>
        <v>10.716162249302666</v>
      </c>
      <c r="AH444" s="226">
        <f t="shared" si="215"/>
        <v>0</v>
      </c>
      <c r="AI444" s="227">
        <f>SUM(V444:AC444)</f>
        <v>1005.3977687197034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0.33231876636241675</v>
      </c>
      <c r="C445" s="78">
        <f t="shared" ref="C445:H445" si="216">IF($I444=0,"-",C444/$I444)</f>
        <v>0.111531965400865</v>
      </c>
      <c r="D445" s="78">
        <f t="shared" si="216"/>
        <v>0.19501139725780134</v>
      </c>
      <c r="E445" s="78">
        <f t="shared" si="216"/>
        <v>0.28336248572904099</v>
      </c>
      <c r="F445" s="78">
        <f t="shared" si="216"/>
        <v>0</v>
      </c>
      <c r="G445" s="78">
        <f t="shared" si="216"/>
        <v>7.7775385249875803E-2</v>
      </c>
      <c r="H445" s="79">
        <f t="shared" si="216"/>
        <v>0</v>
      </c>
      <c r="I445" s="80">
        <f>SUM(B445:H445)</f>
        <v>0.99999999999999989</v>
      </c>
      <c r="J445" s="141"/>
      <c r="K445" s="55" t="s">
        <v>91</v>
      </c>
      <c r="L445" s="96">
        <f t="shared" ref="L445:R445" si="217">IF($S444=0,"-",L444/$S444)</f>
        <v>0.29384722192202639</v>
      </c>
      <c r="M445" s="96">
        <f t="shared" si="217"/>
        <v>9.8620245095656492E-2</v>
      </c>
      <c r="N445" s="96">
        <f t="shared" si="217"/>
        <v>0.17243551411371116</v>
      </c>
      <c r="O445" s="96">
        <f t="shared" si="217"/>
        <v>0.25055846270683363</v>
      </c>
      <c r="P445" s="96">
        <f t="shared" si="217"/>
        <v>0.11576699342472424</v>
      </c>
      <c r="Q445" s="96">
        <f t="shared" si="217"/>
        <v>6.8771562737048028E-2</v>
      </c>
      <c r="R445" s="97">
        <f t="shared" si="217"/>
        <v>0</v>
      </c>
      <c r="S445" s="98">
        <f>SUM(L445:R445)</f>
        <v>1</v>
      </c>
      <c r="U445" s="127" t="s">
        <v>91</v>
      </c>
      <c r="V445" s="128">
        <f>+V444/$AI444</f>
        <v>0.14713134453008544</v>
      </c>
      <c r="W445" s="128">
        <f t="shared" ref="W445:AH445" si="218">+W444/$AI444</f>
        <v>0.12282190587407511</v>
      </c>
      <c r="X445" s="128">
        <f t="shared" si="218"/>
        <v>6.8771562737048042E-2</v>
      </c>
      <c r="Y445" s="128">
        <f t="shared" si="218"/>
        <v>9.8620245095656506E-2</v>
      </c>
      <c r="Z445" s="128">
        <f t="shared" si="218"/>
        <v>0.16177688468095555</v>
      </c>
      <c r="AA445" s="128">
        <f t="shared" si="218"/>
        <v>0.24925018691842027</v>
      </c>
      <c r="AB445" s="128">
        <f t="shared" si="218"/>
        <v>0.11576699342472425</v>
      </c>
      <c r="AC445" s="128">
        <f t="shared" si="218"/>
        <v>3.5860876739034889E-2</v>
      </c>
      <c r="AD445" s="128">
        <f t="shared" si="218"/>
        <v>2.3893971517865872E-2</v>
      </c>
      <c r="AE445" s="128">
        <f t="shared" si="218"/>
        <v>1.3082757884133862E-3</v>
      </c>
      <c r="AF445" s="128">
        <f t="shared" si="218"/>
        <v>0</v>
      </c>
      <c r="AG445" s="128">
        <f t="shared" si="218"/>
        <v>1.0658629432755628E-2</v>
      </c>
      <c r="AH445" s="128">
        <f t="shared" si="218"/>
        <v>0</v>
      </c>
      <c r="AI445" s="129">
        <f>SUM(V445:AC445)</f>
        <v>1</v>
      </c>
      <c r="AJ445" s="141" t="str">
        <f t="shared" si="212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6.3755338900835318E-2</v>
      </c>
      <c r="G449" s="381"/>
      <c r="H449" s="383"/>
      <c r="I449" s="154">
        <f>SUM(B449:H449)</f>
        <v>6.3755338900835318E-2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219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220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219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220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219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220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219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220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219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220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150.1731968433223</v>
      </c>
      <c r="G455" s="384"/>
      <c r="H455" s="386"/>
      <c r="I455" s="154">
        <f t="shared" si="219"/>
        <v>150.1731968433223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220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219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220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219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220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219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220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219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220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532.32369017742428</v>
      </c>
      <c r="G460" s="384"/>
      <c r="H460" s="386"/>
      <c r="I460" s="162">
        <f t="shared" si="219"/>
        <v>532.32369017742428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220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219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220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219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220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10.09155759875174</v>
      </c>
      <c r="G463" s="384"/>
      <c r="H463" s="386"/>
      <c r="I463" s="154">
        <f t="shared" si="219"/>
        <v>10.09155759875174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220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219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220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219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220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219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220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219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220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219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220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219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220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I470" si="221">SUM(C449:C465)</f>
        <v>0</v>
      </c>
      <c r="D470" s="195">
        <f t="shared" si="221"/>
        <v>0</v>
      </c>
      <c r="E470" s="195">
        <f t="shared" si="221"/>
        <v>0</v>
      </c>
      <c r="F470" s="195">
        <f t="shared" si="221"/>
        <v>692.65219995839914</v>
      </c>
      <c r="G470" s="195">
        <f t="shared" si="221"/>
        <v>0</v>
      </c>
      <c r="H470" s="197">
        <f t="shared" si="221"/>
        <v>0</v>
      </c>
      <c r="I470" s="154">
        <f t="shared" si="221"/>
        <v>692.65219995839914</v>
      </c>
      <c r="J470" s="149"/>
      <c r="K470" s="196" t="s">
        <v>26</v>
      </c>
      <c r="L470" s="195">
        <f>SUM(L449:L465)</f>
        <v>0</v>
      </c>
      <c r="M470" s="195">
        <f t="shared" ref="M470:S470" si="222">SUM(M449:M465)</f>
        <v>0</v>
      </c>
      <c r="N470" s="195">
        <f t="shared" si="222"/>
        <v>0</v>
      </c>
      <c r="O470" s="195">
        <f t="shared" si="222"/>
        <v>0</v>
      </c>
      <c r="P470" s="195">
        <f t="shared" si="222"/>
        <v>0</v>
      </c>
      <c r="Q470" s="195">
        <f t="shared" si="222"/>
        <v>0</v>
      </c>
      <c r="R470" s="197">
        <f t="shared" si="222"/>
        <v>0</v>
      </c>
      <c r="S470" s="198">
        <f t="shared" si="222"/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223">IF($I470=0,"-",C470/$I470)</f>
        <v>0</v>
      </c>
      <c r="D471" s="78">
        <f t="shared" si="223"/>
        <v>0</v>
      </c>
      <c r="E471" s="78">
        <f t="shared" si="223"/>
        <v>0</v>
      </c>
      <c r="F471" s="78">
        <f t="shared" si="223"/>
        <v>1</v>
      </c>
      <c r="G471" s="78">
        <f t="shared" si="223"/>
        <v>0</v>
      </c>
      <c r="H471" s="79">
        <f t="shared" si="223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224">IF($S470=0,"-",L470/$S470)</f>
        <v>-</v>
      </c>
      <c r="M471" s="96" t="str">
        <f t="shared" si="224"/>
        <v>-</v>
      </c>
      <c r="N471" s="96" t="str">
        <f t="shared" si="224"/>
        <v>-</v>
      </c>
      <c r="O471" s="96" t="str">
        <f t="shared" si="224"/>
        <v>-</v>
      </c>
      <c r="P471" s="96" t="str">
        <f t="shared" si="224"/>
        <v>-</v>
      </c>
      <c r="Q471" s="96" t="str">
        <f t="shared" si="224"/>
        <v>-</v>
      </c>
      <c r="R471" s="97" t="str">
        <f t="shared" si="224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225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226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225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226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225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226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225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226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225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226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13925.372830447275</v>
      </c>
      <c r="G481" s="384"/>
      <c r="H481" s="386"/>
      <c r="I481" s="154">
        <f t="shared" si="225"/>
        <v>13925.372830447275</v>
      </c>
      <c r="J481" s="149"/>
      <c r="K481" s="169" t="s">
        <v>58</v>
      </c>
      <c r="L481" s="384"/>
      <c r="M481" s="385"/>
      <c r="N481" s="385"/>
      <c r="O481" s="386"/>
      <c r="P481" s="156">
        <v>4139.3394803115561</v>
      </c>
      <c r="Q481" s="384"/>
      <c r="R481" s="391"/>
      <c r="S481" s="158">
        <f t="shared" si="226"/>
        <v>4139.3394803115561</v>
      </c>
    </row>
    <row r="482" spans="1:19" ht="15">
      <c r="A482" s="159" t="s">
        <v>12</v>
      </c>
      <c r="B482" s="384"/>
      <c r="C482" s="385"/>
      <c r="D482" s="385"/>
      <c r="E482" s="386"/>
      <c r="F482" s="160">
        <v>3911.4048303431614</v>
      </c>
      <c r="G482" s="384"/>
      <c r="H482" s="386"/>
      <c r="I482" s="162">
        <f t="shared" si="225"/>
        <v>3911.4048303431614</v>
      </c>
      <c r="J482" s="149"/>
      <c r="K482" s="163" t="s">
        <v>12</v>
      </c>
      <c r="L482" s="384"/>
      <c r="M482" s="385"/>
      <c r="N482" s="385"/>
      <c r="O482" s="386"/>
      <c r="P482" s="164">
        <v>1025.4322383777937</v>
      </c>
      <c r="Q482" s="384"/>
      <c r="R482" s="391"/>
      <c r="S482" s="166">
        <f t="shared" si="226"/>
        <v>1025.4322383777937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225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226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8.3493693195340253</v>
      </c>
      <c r="G484" s="384"/>
      <c r="H484" s="386"/>
      <c r="I484" s="162">
        <f t="shared" si="225"/>
        <v>8.3493693195340253</v>
      </c>
      <c r="J484" s="149"/>
      <c r="K484" s="163" t="s">
        <v>17</v>
      </c>
      <c r="L484" s="384"/>
      <c r="M484" s="385"/>
      <c r="N484" s="385"/>
      <c r="O484" s="386"/>
      <c r="P484" s="164">
        <v>4.2797041936141325</v>
      </c>
      <c r="Q484" s="384"/>
      <c r="R484" s="391"/>
      <c r="S484" s="166">
        <f t="shared" si="226"/>
        <v>4.2797041936141325</v>
      </c>
    </row>
    <row r="485" spans="1:19" ht="15">
      <c r="A485" s="167" t="s">
        <v>139</v>
      </c>
      <c r="B485" s="384"/>
      <c r="C485" s="385"/>
      <c r="D485" s="385"/>
      <c r="E485" s="386"/>
      <c r="F485" s="156">
        <v>34.047936419045769</v>
      </c>
      <c r="G485" s="384"/>
      <c r="H485" s="386"/>
      <c r="I485" s="154">
        <f t="shared" si="225"/>
        <v>34.047936419045769</v>
      </c>
      <c r="J485" s="149"/>
      <c r="K485" s="169" t="s">
        <v>139</v>
      </c>
      <c r="L485" s="384"/>
      <c r="M485" s="385"/>
      <c r="N485" s="385"/>
      <c r="O485" s="386"/>
      <c r="P485" s="156">
        <v>27.911470359110403</v>
      </c>
      <c r="Q485" s="384"/>
      <c r="R485" s="391"/>
      <c r="S485" s="158">
        <f t="shared" si="226"/>
        <v>27.911470359110403</v>
      </c>
    </row>
    <row r="486" spans="1:19" ht="15">
      <c r="A486" s="159" t="s">
        <v>25</v>
      </c>
      <c r="B486" s="384"/>
      <c r="C486" s="385"/>
      <c r="D486" s="385"/>
      <c r="E486" s="386"/>
      <c r="F486" s="160">
        <v>394.3589584587354</v>
      </c>
      <c r="G486" s="384"/>
      <c r="H486" s="386"/>
      <c r="I486" s="162">
        <f t="shared" si="225"/>
        <v>394.3589584587354</v>
      </c>
      <c r="J486" s="149"/>
      <c r="K486" s="163" t="s">
        <v>25</v>
      </c>
      <c r="L486" s="384"/>
      <c r="M486" s="385"/>
      <c r="N486" s="385"/>
      <c r="O486" s="386"/>
      <c r="P486" s="164">
        <v>-3.9776131878239279E-14</v>
      </c>
      <c r="Q486" s="384"/>
      <c r="R486" s="391"/>
      <c r="S486" s="166">
        <f t="shared" si="226"/>
        <v>-3.9776131878239279E-14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225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226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225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226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1306.0791943784184</v>
      </c>
      <c r="G489" s="384"/>
      <c r="H489" s="386"/>
      <c r="I489" s="154">
        <f t="shared" si="225"/>
        <v>1306.0791943784184</v>
      </c>
      <c r="J489" s="149"/>
      <c r="K489" s="169" t="s">
        <v>22</v>
      </c>
      <c r="L489" s="384"/>
      <c r="M489" s="385"/>
      <c r="N489" s="385"/>
      <c r="O489" s="386"/>
      <c r="P489" s="156">
        <v>1177.0678950832669</v>
      </c>
      <c r="Q489" s="384"/>
      <c r="R489" s="391"/>
      <c r="S489" s="158">
        <f t="shared" si="226"/>
        <v>1177.0678950832669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225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226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225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226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225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226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225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226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225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226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225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226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I496" si="227">SUM(C475:C491)</f>
        <v>0</v>
      </c>
      <c r="D496" s="195">
        <f t="shared" si="227"/>
        <v>0</v>
      </c>
      <c r="E496" s="195">
        <f t="shared" si="227"/>
        <v>0</v>
      </c>
      <c r="F496" s="195">
        <f t="shared" si="227"/>
        <v>19579.613119366171</v>
      </c>
      <c r="G496" s="195">
        <f t="shared" si="227"/>
        <v>0</v>
      </c>
      <c r="H496" s="197">
        <f t="shared" si="227"/>
        <v>0</v>
      </c>
      <c r="I496" s="154">
        <f t="shared" si="227"/>
        <v>19579.613119366171</v>
      </c>
      <c r="J496" s="149"/>
      <c r="K496" s="196" t="s">
        <v>26</v>
      </c>
      <c r="L496" s="195">
        <f>SUM(L475:L491)</f>
        <v>0</v>
      </c>
      <c r="M496" s="195">
        <f t="shared" ref="M496:S496" si="228">SUM(M475:M491)</f>
        <v>0</v>
      </c>
      <c r="N496" s="195">
        <f t="shared" si="228"/>
        <v>0</v>
      </c>
      <c r="O496" s="195">
        <f t="shared" si="228"/>
        <v>0</v>
      </c>
      <c r="P496" s="195">
        <f t="shared" si="228"/>
        <v>6374.0307883253408</v>
      </c>
      <c r="Q496" s="195">
        <f t="shared" si="228"/>
        <v>0</v>
      </c>
      <c r="R496" s="197">
        <f t="shared" si="228"/>
        <v>0</v>
      </c>
      <c r="S496" s="198">
        <f t="shared" si="228"/>
        <v>6374.0307883253408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229">IF($I496=0,"-",C496/$I496)</f>
        <v>0</v>
      </c>
      <c r="D497" s="78">
        <f t="shared" si="229"/>
        <v>0</v>
      </c>
      <c r="E497" s="78">
        <f t="shared" si="229"/>
        <v>0</v>
      </c>
      <c r="F497" s="78">
        <f t="shared" si="229"/>
        <v>1</v>
      </c>
      <c r="G497" s="78">
        <f t="shared" si="229"/>
        <v>0</v>
      </c>
      <c r="H497" s="79">
        <f t="shared" si="229"/>
        <v>0</v>
      </c>
      <c r="I497" s="80">
        <f>SUM(B497:H497)</f>
        <v>1</v>
      </c>
      <c r="J497" s="26"/>
      <c r="K497" s="55" t="s">
        <v>91</v>
      </c>
      <c r="L497" s="96">
        <f t="shared" ref="L497:R497" si="230">IF($S496=0,"-",L496/$S496)</f>
        <v>0</v>
      </c>
      <c r="M497" s="96">
        <f t="shared" si="230"/>
        <v>0</v>
      </c>
      <c r="N497" s="96">
        <f t="shared" si="230"/>
        <v>0</v>
      </c>
      <c r="O497" s="96">
        <f t="shared" si="230"/>
        <v>0</v>
      </c>
      <c r="P497" s="96">
        <f t="shared" si="230"/>
        <v>1</v>
      </c>
      <c r="Q497" s="96">
        <f t="shared" si="230"/>
        <v>0</v>
      </c>
      <c r="R497" s="97">
        <f t="shared" si="230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231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232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231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232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231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232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231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232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231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232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231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232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231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232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231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232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231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232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231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232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231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232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231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232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231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232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231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232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231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232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231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232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231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232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231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232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231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232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231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232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I522" si="233">SUM(C501:C517)</f>
        <v>0</v>
      </c>
      <c r="D522" s="195">
        <f t="shared" si="233"/>
        <v>0</v>
      </c>
      <c r="E522" s="195">
        <f t="shared" si="233"/>
        <v>0</v>
      </c>
      <c r="F522" s="195">
        <f t="shared" si="233"/>
        <v>0</v>
      </c>
      <c r="G522" s="195">
        <f t="shared" si="233"/>
        <v>0</v>
      </c>
      <c r="H522" s="197">
        <f t="shared" si="233"/>
        <v>0</v>
      </c>
      <c r="I522" s="154">
        <f t="shared" si="233"/>
        <v>0</v>
      </c>
      <c r="J522" s="149"/>
      <c r="K522" s="196" t="s">
        <v>26</v>
      </c>
      <c r="L522" s="195">
        <f>SUM(L501:L517)</f>
        <v>0</v>
      </c>
      <c r="M522" s="195">
        <f t="shared" ref="M522:S522" si="234">SUM(M501:M517)</f>
        <v>0</v>
      </c>
      <c r="N522" s="195">
        <f t="shared" si="234"/>
        <v>0</v>
      </c>
      <c r="O522" s="195">
        <f t="shared" si="234"/>
        <v>0</v>
      </c>
      <c r="P522" s="195">
        <f t="shared" si="234"/>
        <v>0</v>
      </c>
      <c r="Q522" s="195">
        <f t="shared" si="234"/>
        <v>0</v>
      </c>
      <c r="R522" s="197">
        <f t="shared" si="234"/>
        <v>0</v>
      </c>
      <c r="S522" s="198">
        <f t="shared" si="234"/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35">IF($I522=0,"-",C522/$I522)</f>
        <v>-</v>
      </c>
      <c r="D523" s="78" t="str">
        <f t="shared" si="235"/>
        <v>-</v>
      </c>
      <c r="E523" s="78" t="str">
        <f t="shared" si="235"/>
        <v>-</v>
      </c>
      <c r="F523" s="78" t="str">
        <f t="shared" si="235"/>
        <v>-</v>
      </c>
      <c r="G523" s="78" t="str">
        <f t="shared" si="235"/>
        <v>-</v>
      </c>
      <c r="H523" s="79" t="str">
        <f t="shared" si="235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36">IF($S522=0,"-",L522/$S522)</f>
        <v>-</v>
      </c>
      <c r="M523" s="96" t="str">
        <f t="shared" si="236"/>
        <v>-</v>
      </c>
      <c r="N523" s="96" t="str">
        <f t="shared" si="236"/>
        <v>-</v>
      </c>
      <c r="O523" s="96" t="str">
        <f t="shared" si="236"/>
        <v>-</v>
      </c>
      <c r="P523" s="96" t="str">
        <f t="shared" si="236"/>
        <v>-</v>
      </c>
      <c r="Q523" s="96" t="str">
        <f t="shared" si="236"/>
        <v>-</v>
      </c>
      <c r="R523" s="97" t="str">
        <f t="shared" si="236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37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38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37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38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37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38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37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38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37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38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3.5019588692262476</v>
      </c>
      <c r="G533" s="384"/>
      <c r="H533" s="386"/>
      <c r="I533" s="154">
        <f t="shared" si="237"/>
        <v>3.5019588692262476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38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0.3761836151141088</v>
      </c>
      <c r="G534" s="384"/>
      <c r="H534" s="386"/>
      <c r="I534" s="162">
        <f t="shared" si="237"/>
        <v>0.3761836151141088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38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37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38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37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38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37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38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37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38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37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38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37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38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37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38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37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38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37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38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37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38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37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38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37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38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37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38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I548" si="239">SUM(C527:C543)</f>
        <v>0</v>
      </c>
      <c r="D548" s="195">
        <f t="shared" si="239"/>
        <v>0</v>
      </c>
      <c r="E548" s="195">
        <f t="shared" si="239"/>
        <v>0</v>
      </c>
      <c r="F548" s="195">
        <f t="shared" si="239"/>
        <v>3.8781424843403562</v>
      </c>
      <c r="G548" s="195">
        <f t="shared" si="239"/>
        <v>0</v>
      </c>
      <c r="H548" s="197">
        <f t="shared" si="239"/>
        <v>0</v>
      </c>
      <c r="I548" s="154">
        <f t="shared" si="239"/>
        <v>3.8781424843403562</v>
      </c>
      <c r="J548" s="149"/>
      <c r="K548" s="196" t="s">
        <v>26</v>
      </c>
      <c r="L548" s="195">
        <f>SUM(L527:L543)</f>
        <v>0</v>
      </c>
      <c r="M548" s="195">
        <f t="shared" ref="M548:S548" si="240">SUM(M527:M543)</f>
        <v>0</v>
      </c>
      <c r="N548" s="195">
        <f t="shared" si="240"/>
        <v>0</v>
      </c>
      <c r="O548" s="195">
        <f t="shared" si="240"/>
        <v>0</v>
      </c>
      <c r="P548" s="195">
        <f t="shared" si="240"/>
        <v>0</v>
      </c>
      <c r="Q548" s="195">
        <f t="shared" si="240"/>
        <v>0</v>
      </c>
      <c r="R548" s="197">
        <f t="shared" si="240"/>
        <v>0</v>
      </c>
      <c r="S548" s="198">
        <f t="shared" si="240"/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41">IF($I548=0,"-",C548/$I548)</f>
        <v>0</v>
      </c>
      <c r="D549" s="78">
        <f t="shared" si="241"/>
        <v>0</v>
      </c>
      <c r="E549" s="78">
        <f t="shared" si="241"/>
        <v>0</v>
      </c>
      <c r="F549" s="78">
        <f t="shared" si="241"/>
        <v>1</v>
      </c>
      <c r="G549" s="78">
        <f t="shared" si="241"/>
        <v>0</v>
      </c>
      <c r="H549" s="79">
        <f t="shared" si="241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42">IF($S548=0,"-",L548/$S548)</f>
        <v>-</v>
      </c>
      <c r="M549" s="96" t="str">
        <f t="shared" si="242"/>
        <v>-</v>
      </c>
      <c r="N549" s="96" t="str">
        <f t="shared" si="242"/>
        <v>-</v>
      </c>
      <c r="O549" s="96" t="str">
        <f t="shared" si="242"/>
        <v>-</v>
      </c>
      <c r="P549" s="96" t="str">
        <f t="shared" si="242"/>
        <v>-</v>
      </c>
      <c r="Q549" s="96" t="str">
        <f t="shared" si="242"/>
        <v>-</v>
      </c>
      <c r="R549" s="97" t="str">
        <f t="shared" si="242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43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44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43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44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43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44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43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44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43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44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43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44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12.869251162019431</v>
      </c>
      <c r="G560" s="384"/>
      <c r="H560" s="386"/>
      <c r="I560" s="162">
        <f t="shared" si="243"/>
        <v>12.869251162019431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44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1747.2156214275021</v>
      </c>
      <c r="G561" s="384"/>
      <c r="H561" s="386"/>
      <c r="I561" s="154">
        <f t="shared" si="243"/>
        <v>1747.2156214275021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44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43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44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43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44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43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44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43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44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43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44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43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44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43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44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43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44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43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44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43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44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43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44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43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44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I574" si="245">SUM(C553:C569)</f>
        <v>0</v>
      </c>
      <c r="D574" s="195">
        <f t="shared" si="245"/>
        <v>0</v>
      </c>
      <c r="E574" s="195">
        <f t="shared" si="245"/>
        <v>0</v>
      </c>
      <c r="F574" s="195">
        <f t="shared" si="245"/>
        <v>1760.0848725895216</v>
      </c>
      <c r="G574" s="195">
        <f t="shared" si="245"/>
        <v>0</v>
      </c>
      <c r="H574" s="197">
        <f t="shared" si="245"/>
        <v>0</v>
      </c>
      <c r="I574" s="154">
        <f t="shared" si="245"/>
        <v>1760.0848725895216</v>
      </c>
      <c r="J574" s="149"/>
      <c r="K574" s="196" t="s">
        <v>26</v>
      </c>
      <c r="L574" s="195">
        <f>SUM(L553:L569)</f>
        <v>0</v>
      </c>
      <c r="M574" s="195">
        <f t="shared" ref="M574:S574" si="246">SUM(M553:M569)</f>
        <v>0</v>
      </c>
      <c r="N574" s="195">
        <f t="shared" si="246"/>
        <v>0</v>
      </c>
      <c r="O574" s="195">
        <f t="shared" si="246"/>
        <v>0</v>
      </c>
      <c r="P574" s="195">
        <f t="shared" si="246"/>
        <v>0</v>
      </c>
      <c r="Q574" s="195">
        <f t="shared" si="246"/>
        <v>0</v>
      </c>
      <c r="R574" s="197">
        <f t="shared" si="246"/>
        <v>0</v>
      </c>
      <c r="S574" s="198">
        <f t="shared" si="246"/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47">IF($I574=0,"-",C574/$I574)</f>
        <v>0</v>
      </c>
      <c r="D575" s="78">
        <f t="shared" si="247"/>
        <v>0</v>
      </c>
      <c r="E575" s="78">
        <f t="shared" si="247"/>
        <v>0</v>
      </c>
      <c r="F575" s="78">
        <f t="shared" si="247"/>
        <v>1</v>
      </c>
      <c r="G575" s="78">
        <f t="shared" si="247"/>
        <v>0</v>
      </c>
      <c r="H575" s="79">
        <f t="shared" si="247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48">IF($S574=0,"-",L574/$S574)</f>
        <v>-</v>
      </c>
      <c r="M575" s="96" t="str">
        <f t="shared" si="248"/>
        <v>-</v>
      </c>
      <c r="N575" s="96" t="str">
        <f t="shared" si="248"/>
        <v>-</v>
      </c>
      <c r="O575" s="96" t="str">
        <f t="shared" si="248"/>
        <v>-</v>
      </c>
      <c r="P575" s="96" t="str">
        <f t="shared" si="248"/>
        <v>-</v>
      </c>
      <c r="Q575" s="96" t="str">
        <f t="shared" si="248"/>
        <v>-</v>
      </c>
      <c r="R575" s="97" t="str">
        <f t="shared" si="248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</v>
      </c>
      <c r="C579" s="152">
        <v>0</v>
      </c>
      <c r="D579" s="152">
        <v>0</v>
      </c>
      <c r="E579" s="152">
        <v>0</v>
      </c>
      <c r="F579" s="374"/>
      <c r="G579" s="152">
        <v>0</v>
      </c>
      <c r="H579" s="153">
        <v>0</v>
      </c>
      <c r="I579" s="154">
        <f>SUM(B579:H579)</f>
        <v>0</v>
      </c>
      <c r="J579" s="149"/>
      <c r="K579" s="203" t="s">
        <v>7</v>
      </c>
      <c r="L579" s="152">
        <v>0</v>
      </c>
      <c r="M579" s="152">
        <v>0</v>
      </c>
      <c r="N579" s="152">
        <v>0</v>
      </c>
      <c r="O579" s="152">
        <v>0</v>
      </c>
      <c r="P579" s="152">
        <v>6.3755338900835318E-2</v>
      </c>
      <c r="Q579" s="152">
        <v>0</v>
      </c>
      <c r="R579" s="204">
        <v>0</v>
      </c>
      <c r="S579" s="205">
        <f>SUM(L579:R579)</f>
        <v>6.3755338900835318E-2</v>
      </c>
    </row>
    <row r="580" spans="1:19" ht="15">
      <c r="A580" s="159" t="s">
        <v>8</v>
      </c>
      <c r="B580" s="160">
        <v>0</v>
      </c>
      <c r="C580" s="160">
        <v>0</v>
      </c>
      <c r="D580" s="160">
        <v>0</v>
      </c>
      <c r="E580" s="160">
        <v>0</v>
      </c>
      <c r="F580" s="375"/>
      <c r="G580" s="160">
        <v>0</v>
      </c>
      <c r="H580" s="161">
        <v>0</v>
      </c>
      <c r="I580" s="162">
        <f t="shared" ref="I580:I599" si="249">SUM(B580:H580)</f>
        <v>0</v>
      </c>
      <c r="J580" s="149"/>
      <c r="K580" s="163" t="s">
        <v>8</v>
      </c>
      <c r="L580" s="164">
        <v>0</v>
      </c>
      <c r="M580" s="164">
        <v>0</v>
      </c>
      <c r="N580" s="164">
        <v>0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50">SUM(L580:R580)</f>
        <v>0</v>
      </c>
    </row>
    <row r="581" spans="1:19" ht="15">
      <c r="A581" s="167" t="s">
        <v>10</v>
      </c>
      <c r="B581" s="156">
        <v>0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49"/>
        <v>0</v>
      </c>
      <c r="J581" s="149"/>
      <c r="K581" s="169" t="s">
        <v>10</v>
      </c>
      <c r="L581" s="156">
        <v>0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50"/>
        <v>0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49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50"/>
        <v>0</v>
      </c>
    </row>
    <row r="583" spans="1:19" ht="15">
      <c r="A583" s="167" t="s">
        <v>16</v>
      </c>
      <c r="B583" s="156">
        <v>36.38663813351792</v>
      </c>
      <c r="C583" s="156">
        <v>4.4073242304939901</v>
      </c>
      <c r="D583" s="156">
        <v>0.95031571396114822</v>
      </c>
      <c r="E583" s="156">
        <v>2.1194738808244749</v>
      </c>
      <c r="F583" s="375"/>
      <c r="G583" s="156">
        <v>0</v>
      </c>
      <c r="H583" s="168">
        <v>0</v>
      </c>
      <c r="I583" s="154">
        <f t="shared" si="249"/>
        <v>43.863751958797529</v>
      </c>
      <c r="J583" s="149"/>
      <c r="K583" s="169" t="s">
        <v>16</v>
      </c>
      <c r="L583" s="156">
        <v>36.38663813351792</v>
      </c>
      <c r="M583" s="156">
        <v>4.4073242304939901</v>
      </c>
      <c r="N583" s="156">
        <v>0.95031571396114822</v>
      </c>
      <c r="O583" s="156">
        <v>2.1194738808244749</v>
      </c>
      <c r="P583" s="156">
        <v>0</v>
      </c>
      <c r="Q583" s="156">
        <v>0</v>
      </c>
      <c r="R583" s="157">
        <v>0</v>
      </c>
      <c r="S583" s="158">
        <f t="shared" si="250"/>
        <v>43.863751958797529</v>
      </c>
    </row>
    <row r="584" spans="1:19" ht="15">
      <c r="A584" s="159" t="s">
        <v>15</v>
      </c>
      <c r="B584" s="160">
        <v>487.91914136176985</v>
      </c>
      <c r="C584" s="160">
        <v>7.4045852191446047</v>
      </c>
      <c r="D584" s="160">
        <v>8.7551634037054953</v>
      </c>
      <c r="E584" s="160">
        <v>0</v>
      </c>
      <c r="F584" s="375"/>
      <c r="G584" s="160">
        <v>0</v>
      </c>
      <c r="H584" s="161">
        <v>0</v>
      </c>
      <c r="I584" s="162">
        <f t="shared" si="249"/>
        <v>504.07888998461999</v>
      </c>
      <c r="J584" s="149"/>
      <c r="K584" s="163" t="s">
        <v>15</v>
      </c>
      <c r="L584" s="164">
        <v>487.91914136176985</v>
      </c>
      <c r="M584" s="164">
        <v>7.4045852191446047</v>
      </c>
      <c r="N584" s="164">
        <v>8.7551634037054953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50"/>
        <v>504.07888998461999</v>
      </c>
    </row>
    <row r="585" spans="1:19" ht="15">
      <c r="A585" s="167" t="s">
        <v>58</v>
      </c>
      <c r="B585" s="156">
        <v>0</v>
      </c>
      <c r="C585" s="156">
        <v>0</v>
      </c>
      <c r="D585" s="156">
        <v>0.19392367810277311</v>
      </c>
      <c r="E585" s="156">
        <v>90.462420040330841</v>
      </c>
      <c r="F585" s="375"/>
      <c r="G585" s="156">
        <v>0</v>
      </c>
      <c r="H585" s="168">
        <v>0</v>
      </c>
      <c r="I585" s="154">
        <f t="shared" si="249"/>
        <v>90.656343718433618</v>
      </c>
      <c r="J585" s="149"/>
      <c r="K585" s="169" t="s">
        <v>58</v>
      </c>
      <c r="L585" s="156">
        <v>0</v>
      </c>
      <c r="M585" s="156">
        <v>0</v>
      </c>
      <c r="N585" s="156">
        <v>0.19392367810277311</v>
      </c>
      <c r="O585" s="156">
        <v>90.462420040330841</v>
      </c>
      <c r="P585" s="156">
        <v>2919.0624078099313</v>
      </c>
      <c r="Q585" s="156">
        <v>0</v>
      </c>
      <c r="R585" s="157">
        <v>0</v>
      </c>
      <c r="S585" s="158">
        <f t="shared" si="250"/>
        <v>3009.7187515283649</v>
      </c>
    </row>
    <row r="586" spans="1:19" ht="15">
      <c r="A586" s="159" t="s">
        <v>12</v>
      </c>
      <c r="B586" s="160">
        <v>0</v>
      </c>
      <c r="C586" s="160">
        <v>0</v>
      </c>
      <c r="D586" s="160">
        <v>0.11689911568247643</v>
      </c>
      <c r="E586" s="160">
        <v>3.4178389512712513</v>
      </c>
      <c r="F586" s="375"/>
      <c r="G586" s="160">
        <v>0</v>
      </c>
      <c r="H586" s="161">
        <v>0</v>
      </c>
      <c r="I586" s="162">
        <f t="shared" si="249"/>
        <v>3.5347380669537278</v>
      </c>
      <c r="J586" s="149"/>
      <c r="K586" s="163" t="s">
        <v>12</v>
      </c>
      <c r="L586" s="164">
        <v>0</v>
      </c>
      <c r="M586" s="164">
        <v>0</v>
      </c>
      <c r="N586" s="164">
        <v>0.11689911568247643</v>
      </c>
      <c r="O586" s="164">
        <v>3.4178389512712513</v>
      </c>
      <c r="P586" s="164">
        <v>103.52541783190037</v>
      </c>
      <c r="Q586" s="164">
        <v>0</v>
      </c>
      <c r="R586" s="165">
        <v>0</v>
      </c>
      <c r="S586" s="166">
        <f t="shared" si="250"/>
        <v>107.06015589885409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49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1747.2156214275021</v>
      </c>
      <c r="Q587" s="156">
        <v>0</v>
      </c>
      <c r="R587" s="157">
        <v>0</v>
      </c>
      <c r="S587" s="158">
        <f t="shared" si="250"/>
        <v>1747.2156214275021</v>
      </c>
    </row>
    <row r="588" spans="1:19" ht="15">
      <c r="A588" s="159" t="s">
        <v>17</v>
      </c>
      <c r="B588" s="160">
        <v>9.497845874007707</v>
      </c>
      <c r="C588" s="160">
        <v>5.1462127998773255E-2</v>
      </c>
      <c r="D588" s="160">
        <v>1.2054325012695133</v>
      </c>
      <c r="E588" s="160">
        <v>0.16432132962650289</v>
      </c>
      <c r="F588" s="375"/>
      <c r="G588" s="160">
        <v>0</v>
      </c>
      <c r="H588" s="161">
        <v>0</v>
      </c>
      <c r="I588" s="162">
        <f t="shared" si="249"/>
        <v>10.919061832902496</v>
      </c>
      <c r="J588" s="149"/>
      <c r="K588" s="163" t="s">
        <v>17</v>
      </c>
      <c r="L588" s="164">
        <v>9.497845874007707</v>
      </c>
      <c r="M588" s="164">
        <v>5.1462127998773255E-2</v>
      </c>
      <c r="N588" s="164">
        <v>1.2054325012695133</v>
      </c>
      <c r="O588" s="164">
        <v>0.16432132962650289</v>
      </c>
      <c r="P588" s="164">
        <v>0</v>
      </c>
      <c r="Q588" s="164">
        <v>0</v>
      </c>
      <c r="R588" s="165">
        <v>0</v>
      </c>
      <c r="S588" s="166">
        <f t="shared" si="250"/>
        <v>10.919061832902496</v>
      </c>
    </row>
    <row r="589" spans="1:19" ht="15">
      <c r="A589" s="167" t="s">
        <v>139</v>
      </c>
      <c r="B589" s="156">
        <v>999.28881597353939</v>
      </c>
      <c r="C589" s="156">
        <v>157.47471038666819</v>
      </c>
      <c r="D589" s="156">
        <v>30.712481305006367</v>
      </c>
      <c r="E589" s="156">
        <v>24.183604442202043</v>
      </c>
      <c r="F589" s="375"/>
      <c r="G589" s="156">
        <v>0</v>
      </c>
      <c r="H589" s="168">
        <v>0</v>
      </c>
      <c r="I589" s="154">
        <f t="shared" si="249"/>
        <v>1211.659612107416</v>
      </c>
      <c r="J589" s="149"/>
      <c r="K589" s="169" t="s">
        <v>139</v>
      </c>
      <c r="L589" s="156">
        <v>999.28881597353939</v>
      </c>
      <c r="M589" s="156">
        <v>157.47471038666819</v>
      </c>
      <c r="N589" s="156">
        <v>30.712481305006367</v>
      </c>
      <c r="O589" s="156">
        <v>24.183604442202043</v>
      </c>
      <c r="P589" s="156">
        <v>0</v>
      </c>
      <c r="Q589" s="156">
        <v>0</v>
      </c>
      <c r="R589" s="157">
        <v>0</v>
      </c>
      <c r="S589" s="158">
        <f t="shared" si="250"/>
        <v>1211.659612107416</v>
      </c>
    </row>
    <row r="590" spans="1:19" ht="15">
      <c r="A590" s="159" t="s">
        <v>25</v>
      </c>
      <c r="B590" s="160">
        <v>464.5648654490675</v>
      </c>
      <c r="C590" s="160">
        <v>0</v>
      </c>
      <c r="D590" s="160">
        <v>1024.6115499373484</v>
      </c>
      <c r="E590" s="160">
        <v>225.78689883761777</v>
      </c>
      <c r="F590" s="375"/>
      <c r="G590" s="160">
        <v>701.97501590492698</v>
      </c>
      <c r="H590" s="161">
        <v>0.18274729552588029</v>
      </c>
      <c r="I590" s="162">
        <f t="shared" si="249"/>
        <v>2417.1210774244869</v>
      </c>
      <c r="J590" s="149"/>
      <c r="K590" s="163" t="s">
        <v>25</v>
      </c>
      <c r="L590" s="164">
        <v>464.5648654490675</v>
      </c>
      <c r="M590" s="164">
        <v>0</v>
      </c>
      <c r="N590" s="164">
        <v>1024.6115499373484</v>
      </c>
      <c r="O590" s="164">
        <v>225.78689883761777</v>
      </c>
      <c r="P590" s="164">
        <v>920.52332151716155</v>
      </c>
      <c r="Q590" s="164">
        <v>701.97501590492698</v>
      </c>
      <c r="R590" s="165">
        <v>0.18274729552588029</v>
      </c>
      <c r="S590" s="166">
        <f t="shared" si="250"/>
        <v>3337.6443989416489</v>
      </c>
    </row>
    <row r="591" spans="1:19" ht="15">
      <c r="A591" s="167" t="s">
        <v>24</v>
      </c>
      <c r="B591" s="156">
        <v>1458.8826193489517</v>
      </c>
      <c r="C591" s="156">
        <v>9.2490554629398858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49"/>
        <v>1468.1316748118916</v>
      </c>
      <c r="J591" s="149"/>
      <c r="K591" s="169" t="s">
        <v>24</v>
      </c>
      <c r="L591" s="156">
        <v>1458.8826193489517</v>
      </c>
      <c r="M591" s="156">
        <v>9.2490554629398858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50"/>
        <v>1468.1316748118916</v>
      </c>
    </row>
    <row r="592" spans="1:19" ht="15">
      <c r="A592" s="159" t="s">
        <v>60</v>
      </c>
      <c r="B592" s="160">
        <v>7.3552576489279256</v>
      </c>
      <c r="C592" s="160">
        <v>0</v>
      </c>
      <c r="D592" s="160">
        <v>1.3075482134349561</v>
      </c>
      <c r="E592" s="160">
        <v>0</v>
      </c>
      <c r="F592" s="375"/>
      <c r="G592" s="160">
        <v>0</v>
      </c>
      <c r="H592" s="161">
        <v>0</v>
      </c>
      <c r="I592" s="162">
        <f t="shared" si="249"/>
        <v>8.6628058623628821</v>
      </c>
      <c r="J592" s="149"/>
      <c r="K592" s="163" t="s">
        <v>60</v>
      </c>
      <c r="L592" s="164">
        <v>7.3552576489279256</v>
      </c>
      <c r="M592" s="164">
        <v>0</v>
      </c>
      <c r="N592" s="164">
        <v>1.3075482134349561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50"/>
        <v>8.6628058623628821</v>
      </c>
    </row>
    <row r="593" spans="1:85" ht="15">
      <c r="A593" s="167" t="s">
        <v>22</v>
      </c>
      <c r="B593" s="156">
        <v>111.20535799144102</v>
      </c>
      <c r="C593" s="156">
        <v>0</v>
      </c>
      <c r="D593" s="156">
        <v>6.8590595379026258</v>
      </c>
      <c r="E593" s="156">
        <v>0</v>
      </c>
      <c r="F593" s="375"/>
      <c r="G593" s="156">
        <v>0</v>
      </c>
      <c r="H593" s="168">
        <v>0</v>
      </c>
      <c r="I593" s="154">
        <f t="shared" si="249"/>
        <v>118.06441752934364</v>
      </c>
      <c r="J593" s="149"/>
      <c r="K593" s="169" t="s">
        <v>22</v>
      </c>
      <c r="L593" s="156">
        <v>111.20535799144102</v>
      </c>
      <c r="M593" s="156">
        <v>0</v>
      </c>
      <c r="N593" s="156">
        <v>6.8590595379026258</v>
      </c>
      <c r="O593" s="156">
        <v>0</v>
      </c>
      <c r="P593" s="156">
        <v>4.4273033793862648</v>
      </c>
      <c r="Q593" s="156">
        <v>0</v>
      </c>
      <c r="R593" s="157">
        <v>0</v>
      </c>
      <c r="S593" s="158">
        <f t="shared" si="250"/>
        <v>122.4917209087299</v>
      </c>
    </row>
    <row r="594" spans="1:85" ht="15">
      <c r="A594" s="159" t="s">
        <v>21</v>
      </c>
      <c r="B594" s="160">
        <v>0</v>
      </c>
      <c r="C594" s="160">
        <v>0</v>
      </c>
      <c r="D594" s="160">
        <v>0</v>
      </c>
      <c r="E594" s="160">
        <v>0</v>
      </c>
      <c r="F594" s="375"/>
      <c r="G594" s="160">
        <v>0</v>
      </c>
      <c r="H594" s="161">
        <v>0</v>
      </c>
      <c r="I594" s="162">
        <f t="shared" si="249"/>
        <v>0</v>
      </c>
      <c r="J594" s="149"/>
      <c r="K594" s="163" t="s">
        <v>21</v>
      </c>
      <c r="L594" s="164">
        <v>0</v>
      </c>
      <c r="M594" s="164">
        <v>0</v>
      </c>
      <c r="N594" s="164">
        <v>0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50"/>
        <v>0</v>
      </c>
    </row>
    <row r="595" spans="1:85" ht="15">
      <c r="A595" s="170" t="s">
        <v>64</v>
      </c>
      <c r="B595" s="156">
        <v>401.22767338476831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49"/>
        <v>401.22767338476831</v>
      </c>
      <c r="J595" s="149"/>
      <c r="K595" s="171" t="s">
        <v>64</v>
      </c>
      <c r="L595" s="156">
        <v>401.22767338476831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50"/>
        <v>401.22767338476831</v>
      </c>
    </row>
    <row r="596" spans="1:85">
      <c r="A596" s="172" t="s">
        <v>23</v>
      </c>
      <c r="B596" s="173">
        <v>401.22767338476831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49"/>
        <v>401.22767338476831</v>
      </c>
      <c r="J596" s="149"/>
      <c r="K596" s="176" t="s">
        <v>23</v>
      </c>
      <c r="L596" s="177">
        <v>401.22767338476831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50"/>
        <v>401.22767338476831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49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50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49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50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49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50"/>
        <v>0</v>
      </c>
    </row>
    <row r="600" spans="1:85" ht="15">
      <c r="A600" s="194" t="s">
        <v>26</v>
      </c>
      <c r="B600" s="195">
        <f>SUM(B579:B595)</f>
        <v>3976.328215165991</v>
      </c>
      <c r="C600" s="195">
        <f t="shared" ref="C600:I600" si="251">SUM(C579:C595)</f>
        <v>178.58713742724544</v>
      </c>
      <c r="D600" s="195">
        <f t="shared" si="251"/>
        <v>1074.7123734064137</v>
      </c>
      <c r="E600" s="195">
        <f t="shared" si="251"/>
        <v>346.13455748187289</v>
      </c>
      <c r="F600" s="195">
        <f t="shared" si="251"/>
        <v>0</v>
      </c>
      <c r="G600" s="195">
        <f t="shared" si="251"/>
        <v>701.97501590492698</v>
      </c>
      <c r="H600" s="197">
        <f t="shared" si="251"/>
        <v>0.18274729552588029</v>
      </c>
      <c r="I600" s="154">
        <f t="shared" si="251"/>
        <v>6277.9200466819766</v>
      </c>
      <c r="J600" s="149"/>
      <c r="K600" s="196" t="s">
        <v>26</v>
      </c>
      <c r="L600" s="195">
        <f>SUM(L579:L595)</f>
        <v>3976.328215165991</v>
      </c>
      <c r="M600" s="195">
        <f t="shared" ref="M600:S600" si="252">SUM(M579:M595)</f>
        <v>178.58713742724544</v>
      </c>
      <c r="N600" s="195">
        <f t="shared" si="252"/>
        <v>1074.7123734064137</v>
      </c>
      <c r="O600" s="195">
        <f t="shared" si="252"/>
        <v>346.13455748187289</v>
      </c>
      <c r="P600" s="195">
        <f t="shared" si="252"/>
        <v>5694.8178273047824</v>
      </c>
      <c r="Q600" s="195">
        <f t="shared" si="252"/>
        <v>701.97501590492698</v>
      </c>
      <c r="R600" s="197">
        <f t="shared" si="252"/>
        <v>0.18274729552588029</v>
      </c>
      <c r="S600" s="198">
        <f t="shared" si="252"/>
        <v>11972.73787398676</v>
      </c>
    </row>
    <row r="601" spans="1:85" s="26" customFormat="1" ht="15" thickBot="1">
      <c r="A601" s="45" t="s">
        <v>91</v>
      </c>
      <c r="B601" s="78">
        <f>IF($I600=0,"-",B600/$I600)</f>
        <v>0.63338306088615615</v>
      </c>
      <c r="C601" s="78">
        <f t="shared" ref="C601:H601" si="253">IF($I600=0,"-",C600/$I600)</f>
        <v>2.8446863945270025E-2</v>
      </c>
      <c r="D601" s="78">
        <f t="shared" si="253"/>
        <v>0.17118924188504497</v>
      </c>
      <c r="E601" s="78">
        <f t="shared" si="253"/>
        <v>5.5135228691676773E-2</v>
      </c>
      <c r="F601" s="78">
        <f t="shared" si="253"/>
        <v>0</v>
      </c>
      <c r="G601" s="78">
        <f t="shared" si="253"/>
        <v>0.11181649506287304</v>
      </c>
      <c r="H601" s="79">
        <f t="shared" si="253"/>
        <v>2.910952897886401E-5</v>
      </c>
      <c r="I601" s="80">
        <f>SUM(B601:H601)</f>
        <v>0.99999999999999989</v>
      </c>
      <c r="K601" s="55" t="s">
        <v>91</v>
      </c>
      <c r="L601" s="96">
        <f t="shared" ref="L601:R601" si="254">IF($S600=0,"-",L600/$S600)</f>
        <v>0.33211519846311705</v>
      </c>
      <c r="M601" s="96">
        <f t="shared" si="254"/>
        <v>1.491614861252937E-2</v>
      </c>
      <c r="N601" s="96">
        <f t="shared" si="254"/>
        <v>8.9763292633462541E-2</v>
      </c>
      <c r="O601" s="96">
        <f t="shared" si="254"/>
        <v>2.8910225975457254E-2</v>
      </c>
      <c r="P601" s="96">
        <f t="shared" si="254"/>
        <v>0.47564875195989614</v>
      </c>
      <c r="Q601" s="96">
        <f t="shared" si="254"/>
        <v>5.8631118737687588E-2</v>
      </c>
      <c r="R601" s="97">
        <f t="shared" si="254"/>
        <v>1.526361784992691E-5</v>
      </c>
      <c r="S601" s="98">
        <f>SUM(L601:R601)</f>
        <v>0.99999999999999989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3.9228201130224232</v>
      </c>
      <c r="C605" s="152">
        <v>0</v>
      </c>
      <c r="D605" s="152">
        <v>8.0841046129525612E-2</v>
      </c>
      <c r="E605" s="152">
        <v>0</v>
      </c>
      <c r="F605" s="374"/>
      <c r="G605" s="152">
        <v>0</v>
      </c>
      <c r="H605" s="153">
        <v>0</v>
      </c>
      <c r="I605" s="154">
        <f>SUM(B605:H605)</f>
        <v>4.0036611591519486</v>
      </c>
      <c r="J605" s="149"/>
      <c r="K605" s="203" t="s">
        <v>7</v>
      </c>
      <c r="L605" s="152">
        <v>3.9228201130224232</v>
      </c>
      <c r="M605" s="152">
        <v>0</v>
      </c>
      <c r="N605" s="152">
        <v>8.0841046129525612E-2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4.0036611591519486</v>
      </c>
      <c r="U605" s="104" t="s">
        <v>7</v>
      </c>
      <c r="V605" s="207">
        <v>3.9228201130224232</v>
      </c>
      <c r="W605" s="207">
        <v>8.0841046129525612E-2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4.0036611591519486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23.324596655394124</v>
      </c>
      <c r="C606" s="160">
        <v>0</v>
      </c>
      <c r="D606" s="160">
        <v>6.9206796819006586E-2</v>
      </c>
      <c r="E606" s="160">
        <v>0</v>
      </c>
      <c r="F606" s="375"/>
      <c r="G606" s="160">
        <v>0</v>
      </c>
      <c r="H606" s="161">
        <v>0</v>
      </c>
      <c r="I606" s="162">
        <f t="shared" ref="I606:I625" si="255">SUM(B606:H606)</f>
        <v>23.393803452213131</v>
      </c>
      <c r="J606" s="149"/>
      <c r="K606" s="163" t="s">
        <v>8</v>
      </c>
      <c r="L606" s="164">
        <v>23.324596655394124</v>
      </c>
      <c r="M606" s="164">
        <v>0</v>
      </c>
      <c r="N606" s="164">
        <v>6.9206796819006586E-2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56">SUM(L606:R606)</f>
        <v>23.393803452213131</v>
      </c>
      <c r="U606" s="109" t="s">
        <v>8</v>
      </c>
      <c r="V606" s="212">
        <v>23.324596655394124</v>
      </c>
      <c r="W606" s="212">
        <v>0</v>
      </c>
      <c r="X606" s="212">
        <v>6.9206796819006586E-2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257">P606</f>
        <v>0</v>
      </c>
      <c r="AF606" s="214">
        <f t="shared" ref="AF606:AF625" si="258">SUM(V606:AE606)</f>
        <v>23.393803452213131</v>
      </c>
      <c r="AG606" s="244" t="str">
        <f t="shared" ref="AG606:AG626" si="259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34.200646778723716</v>
      </c>
      <c r="C607" s="156">
        <v>0</v>
      </c>
      <c r="D607" s="156">
        <v>0</v>
      </c>
      <c r="E607" s="156">
        <v>0</v>
      </c>
      <c r="F607" s="375"/>
      <c r="G607" s="156">
        <v>0</v>
      </c>
      <c r="H607" s="168">
        <v>0</v>
      </c>
      <c r="I607" s="154">
        <f t="shared" si="255"/>
        <v>34.200646778723716</v>
      </c>
      <c r="J607" s="149"/>
      <c r="K607" s="169" t="s">
        <v>10</v>
      </c>
      <c r="L607" s="156">
        <v>34.200646778723716</v>
      </c>
      <c r="M607" s="156">
        <v>0</v>
      </c>
      <c r="N607" s="156">
        <v>0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56"/>
        <v>34.200646778723716</v>
      </c>
      <c r="U607" s="276" t="s">
        <v>10</v>
      </c>
      <c r="V607" s="207">
        <v>34.200646778723716</v>
      </c>
      <c r="W607" s="207">
        <v>0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257"/>
        <v>0</v>
      </c>
      <c r="AF607" s="210">
        <f t="shared" si="258"/>
        <v>34.200646778723716</v>
      </c>
      <c r="AG607" s="244" t="str">
        <f t="shared" si="259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55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56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257"/>
        <v>0</v>
      </c>
      <c r="AF608" s="214">
        <f t="shared" si="258"/>
        <v>0</v>
      </c>
      <c r="AG608" s="244" t="str">
        <f t="shared" si="259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20.09846947039502</v>
      </c>
      <c r="C609" s="156">
        <v>0</v>
      </c>
      <c r="D609" s="156">
        <v>2.5837476855327655</v>
      </c>
      <c r="E609" s="156">
        <v>0</v>
      </c>
      <c r="F609" s="375"/>
      <c r="G609" s="156">
        <v>0</v>
      </c>
      <c r="H609" s="168">
        <v>0</v>
      </c>
      <c r="I609" s="154">
        <f t="shared" si="255"/>
        <v>22.682217155927788</v>
      </c>
      <c r="J609" s="149"/>
      <c r="K609" s="169" t="s">
        <v>16</v>
      </c>
      <c r="L609" s="156">
        <v>20.09846947039502</v>
      </c>
      <c r="M609" s="156">
        <v>0</v>
      </c>
      <c r="N609" s="156">
        <v>2.5837476855327655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56"/>
        <v>22.682217155927788</v>
      </c>
      <c r="U609" s="276" t="s">
        <v>16</v>
      </c>
      <c r="V609" s="207">
        <v>20.09846947039502</v>
      </c>
      <c r="W609" s="207">
        <v>2.5837476855327655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257"/>
        <v>0</v>
      </c>
      <c r="AF609" s="210">
        <f t="shared" si="258"/>
        <v>22.682217155927788</v>
      </c>
      <c r="AG609" s="244" t="str">
        <f t="shared" si="259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3403.6195885587999</v>
      </c>
      <c r="C610" s="160">
        <v>0</v>
      </c>
      <c r="D610" s="160">
        <v>437.55044369554884</v>
      </c>
      <c r="E610" s="160">
        <v>0</v>
      </c>
      <c r="F610" s="375"/>
      <c r="G610" s="160">
        <v>0</v>
      </c>
      <c r="H610" s="161">
        <v>0</v>
      </c>
      <c r="I610" s="162">
        <f t="shared" si="255"/>
        <v>3841.1700322543488</v>
      </c>
      <c r="J610" s="149"/>
      <c r="K610" s="163" t="s">
        <v>15</v>
      </c>
      <c r="L610" s="164">
        <v>3403.6195885587999</v>
      </c>
      <c r="M610" s="164">
        <v>0</v>
      </c>
      <c r="N610" s="164">
        <v>437.55044369554884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56"/>
        <v>3841.1700322543488</v>
      </c>
      <c r="U610" s="109" t="s">
        <v>15</v>
      </c>
      <c r="V610" s="212">
        <v>3403.6195885587999</v>
      </c>
      <c r="W610" s="212">
        <v>437.55044369554884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257"/>
        <v>0</v>
      </c>
      <c r="AF610" s="214">
        <f t="shared" si="258"/>
        <v>3841.1700322543488</v>
      </c>
      <c r="AG610" s="244" t="str">
        <f t="shared" si="259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55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4765.0056987277112</v>
      </c>
      <c r="Q611" s="156">
        <v>0</v>
      </c>
      <c r="R611" s="157">
        <v>0</v>
      </c>
      <c r="S611" s="158">
        <f t="shared" si="256"/>
        <v>4765.0056987277112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257"/>
        <v>4765.0056987277112</v>
      </c>
      <c r="AF611" s="210">
        <f t="shared" si="258"/>
        <v>4765.0056987277112</v>
      </c>
      <c r="AG611" s="244" t="str">
        <f t="shared" si="259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55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2697.2730476361467</v>
      </c>
      <c r="Q612" s="164">
        <v>0</v>
      </c>
      <c r="R612" s="165">
        <v>0</v>
      </c>
      <c r="S612" s="166">
        <f t="shared" si="256"/>
        <v>2697.2730476361467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257"/>
        <v>2697.2730476361467</v>
      </c>
      <c r="AF612" s="214">
        <f t="shared" si="258"/>
        <v>2697.2730476361467</v>
      </c>
      <c r="AG612" s="244" t="str">
        <f t="shared" si="259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55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56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257"/>
        <v>0</v>
      </c>
      <c r="AF613" s="210">
        <f t="shared" si="258"/>
        <v>0</v>
      </c>
      <c r="AG613" s="244" t="str">
        <f t="shared" si="259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67.777738940816391</v>
      </c>
      <c r="C614" s="160">
        <v>0</v>
      </c>
      <c r="D614" s="160">
        <v>9.1318466182436318</v>
      </c>
      <c r="E614" s="160">
        <v>0</v>
      </c>
      <c r="F614" s="375"/>
      <c r="G614" s="160">
        <v>0</v>
      </c>
      <c r="H614" s="161">
        <v>0</v>
      </c>
      <c r="I614" s="162">
        <f t="shared" si="255"/>
        <v>76.909585559060019</v>
      </c>
      <c r="J614" s="149"/>
      <c r="K614" s="163" t="s">
        <v>17</v>
      </c>
      <c r="L614" s="164">
        <v>67.777738940816391</v>
      </c>
      <c r="M614" s="164">
        <v>0</v>
      </c>
      <c r="N614" s="164">
        <v>9.1318466182436318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56"/>
        <v>76.909585559060019</v>
      </c>
      <c r="U614" s="109" t="s">
        <v>17</v>
      </c>
      <c r="V614" s="212">
        <v>67.777738940816391</v>
      </c>
      <c r="W614" s="212">
        <v>8.5159586895749033</v>
      </c>
      <c r="X614" s="212">
        <v>0.61588792866872799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257"/>
        <v>0</v>
      </c>
      <c r="AF614" s="214">
        <f t="shared" si="258"/>
        <v>76.909585559060019</v>
      </c>
      <c r="AG614" s="244" t="str">
        <f t="shared" si="259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2089.9336670873581</v>
      </c>
      <c r="C615" s="156">
        <v>0</v>
      </c>
      <c r="D615" s="156">
        <v>249.52544897400193</v>
      </c>
      <c r="E615" s="156">
        <v>0</v>
      </c>
      <c r="F615" s="375"/>
      <c r="G615" s="156">
        <v>0</v>
      </c>
      <c r="H615" s="168">
        <v>0</v>
      </c>
      <c r="I615" s="154">
        <f t="shared" si="255"/>
        <v>2339.45911606136</v>
      </c>
      <c r="J615" s="149"/>
      <c r="K615" s="169" t="s">
        <v>139</v>
      </c>
      <c r="L615" s="156">
        <v>2089.9336670873581</v>
      </c>
      <c r="M615" s="156">
        <v>0</v>
      </c>
      <c r="N615" s="156">
        <v>249.52544897400193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56"/>
        <v>2339.45911606136</v>
      </c>
      <c r="U615" s="113" t="s">
        <v>139</v>
      </c>
      <c r="V615" s="207">
        <v>2089.9336670873581</v>
      </c>
      <c r="W615" s="207">
        <v>247.1305561473124</v>
      </c>
      <c r="X615" s="207">
        <v>2.3948928266895297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257"/>
        <v>0</v>
      </c>
      <c r="AF615" s="210">
        <f t="shared" si="258"/>
        <v>2339.45911606136</v>
      </c>
      <c r="AG615" s="244" t="str">
        <f t="shared" si="259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913.09629264996943</v>
      </c>
      <c r="C616" s="160">
        <v>0</v>
      </c>
      <c r="D616" s="160">
        <v>1142.5827068152726</v>
      </c>
      <c r="E616" s="160">
        <v>1460.5570781702281</v>
      </c>
      <c r="F616" s="375"/>
      <c r="G616" s="160">
        <v>769.39234386709313</v>
      </c>
      <c r="H616" s="161">
        <v>0</v>
      </c>
      <c r="I616" s="162">
        <f t="shared" si="255"/>
        <v>4285.6284215025626</v>
      </c>
      <c r="J616" s="149"/>
      <c r="K616" s="163" t="s">
        <v>25</v>
      </c>
      <c r="L616" s="164">
        <v>913.09629264996943</v>
      </c>
      <c r="M616" s="164">
        <v>0</v>
      </c>
      <c r="N616" s="164">
        <v>1142.5827068152726</v>
      </c>
      <c r="O616" s="164">
        <v>1460.5570781702281</v>
      </c>
      <c r="P616" s="164">
        <v>0</v>
      </c>
      <c r="Q616" s="164">
        <v>769.39234386709313</v>
      </c>
      <c r="R616" s="165">
        <v>0</v>
      </c>
      <c r="S616" s="166">
        <f t="shared" si="256"/>
        <v>4285.6284215025626</v>
      </c>
      <c r="U616" s="109" t="s">
        <v>25</v>
      </c>
      <c r="V616" s="212">
        <v>913.09629264996943</v>
      </c>
      <c r="W616" s="212">
        <v>747.16589977709282</v>
      </c>
      <c r="X616" s="212">
        <v>395.41680703817985</v>
      </c>
      <c r="Y616" s="212">
        <v>484.89059463375554</v>
      </c>
      <c r="Z616" s="212">
        <v>491.20398049538642</v>
      </c>
      <c r="AA616" s="212">
        <v>144.88413000842411</v>
      </c>
      <c r="AB616" s="212">
        <v>422.11923871844436</v>
      </c>
      <c r="AC616" s="212">
        <v>347.27310514864871</v>
      </c>
      <c r="AD616" s="212">
        <v>339.57837303266194</v>
      </c>
      <c r="AE616" s="212">
        <f t="shared" si="257"/>
        <v>0</v>
      </c>
      <c r="AF616" s="214">
        <f t="shared" si="258"/>
        <v>4285.6284215025635</v>
      </c>
      <c r="AG616" s="244" t="str">
        <f t="shared" si="259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2045.4495845493252</v>
      </c>
      <c r="C617" s="156">
        <v>0</v>
      </c>
      <c r="D617" s="156">
        <v>342.35389375098305</v>
      </c>
      <c r="E617" s="156">
        <v>0</v>
      </c>
      <c r="F617" s="375"/>
      <c r="G617" s="156">
        <v>0</v>
      </c>
      <c r="H617" s="168">
        <v>0</v>
      </c>
      <c r="I617" s="154">
        <f t="shared" si="255"/>
        <v>2387.8034783003081</v>
      </c>
      <c r="J617" s="149"/>
      <c r="K617" s="169" t="s">
        <v>24</v>
      </c>
      <c r="L617" s="156">
        <v>2045.4495845493252</v>
      </c>
      <c r="M617" s="156">
        <v>0</v>
      </c>
      <c r="N617" s="156">
        <v>342.35389375098305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56"/>
        <v>2387.8034783003081</v>
      </c>
      <c r="U617" s="278" t="s">
        <v>24</v>
      </c>
      <c r="V617" s="207">
        <v>2045.4495845493252</v>
      </c>
      <c r="W617" s="207">
        <v>342.35389375098305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257"/>
        <v>0</v>
      </c>
      <c r="AF617" s="210">
        <f t="shared" si="258"/>
        <v>2387.8034783003081</v>
      </c>
      <c r="AG617" s="244" t="str">
        <f t="shared" si="259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3147.0261470989763</v>
      </c>
      <c r="C618" s="160">
        <v>0</v>
      </c>
      <c r="D618" s="160">
        <v>330.33090476806285</v>
      </c>
      <c r="E618" s="160">
        <v>0</v>
      </c>
      <c r="F618" s="375"/>
      <c r="G618" s="160">
        <v>0</v>
      </c>
      <c r="H618" s="161">
        <v>0</v>
      </c>
      <c r="I618" s="162">
        <f t="shared" si="255"/>
        <v>3477.357051867039</v>
      </c>
      <c r="J618" s="149"/>
      <c r="K618" s="163" t="s">
        <v>60</v>
      </c>
      <c r="L618" s="164">
        <v>3147.0261470989763</v>
      </c>
      <c r="M618" s="164">
        <v>0</v>
      </c>
      <c r="N618" s="164">
        <v>330.33090476806285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56"/>
        <v>3477.357051867039</v>
      </c>
      <c r="U618" s="109" t="s">
        <v>60</v>
      </c>
      <c r="V618" s="212">
        <v>3147.0261470989763</v>
      </c>
      <c r="W618" s="212">
        <v>300.50152989305468</v>
      </c>
      <c r="X618" s="212">
        <v>29.82937487500816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257"/>
        <v>0</v>
      </c>
      <c r="AF618" s="214">
        <f t="shared" si="258"/>
        <v>3477.357051867039</v>
      </c>
      <c r="AG618" s="244" t="str">
        <f t="shared" si="259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809.16193567696655</v>
      </c>
      <c r="C619" s="156">
        <v>0</v>
      </c>
      <c r="D619" s="156">
        <v>205.08533348363517</v>
      </c>
      <c r="E619" s="156">
        <v>0</v>
      </c>
      <c r="F619" s="375"/>
      <c r="G619" s="156">
        <v>0</v>
      </c>
      <c r="H619" s="168">
        <v>0</v>
      </c>
      <c r="I619" s="154">
        <f t="shared" si="255"/>
        <v>1014.2472691606017</v>
      </c>
      <c r="J619" s="149"/>
      <c r="K619" s="169" t="s">
        <v>22</v>
      </c>
      <c r="L619" s="156">
        <v>809.16193567696655</v>
      </c>
      <c r="M619" s="156">
        <v>0</v>
      </c>
      <c r="N619" s="156">
        <v>205.08533348363517</v>
      </c>
      <c r="O619" s="156">
        <v>0</v>
      </c>
      <c r="P619" s="156">
        <v>131.09610119568086</v>
      </c>
      <c r="Q619" s="156">
        <v>0</v>
      </c>
      <c r="R619" s="157">
        <v>0</v>
      </c>
      <c r="S619" s="158">
        <f t="shared" si="256"/>
        <v>1145.3433703562825</v>
      </c>
      <c r="U619" s="278" t="s">
        <v>22</v>
      </c>
      <c r="V619" s="207">
        <v>809.16193567696655</v>
      </c>
      <c r="W619" s="207">
        <v>204.75609913805809</v>
      </c>
      <c r="X619" s="207">
        <v>0.32923434557707609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257"/>
        <v>131.09610119568086</v>
      </c>
      <c r="AF619" s="210">
        <f t="shared" si="258"/>
        <v>1145.3433703562825</v>
      </c>
      <c r="AG619" s="244" t="str">
        <f t="shared" si="259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55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56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257"/>
        <v>0</v>
      </c>
      <c r="AF620" s="214">
        <f t="shared" si="258"/>
        <v>0</v>
      </c>
      <c r="AG620" s="244" t="str">
        <f t="shared" si="259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221.66861622176364</v>
      </c>
      <c r="C621" s="156">
        <v>0</v>
      </c>
      <c r="D621" s="156">
        <v>268.22360411069269</v>
      </c>
      <c r="E621" s="156">
        <v>0</v>
      </c>
      <c r="F621" s="375"/>
      <c r="G621" s="156">
        <v>0</v>
      </c>
      <c r="H621" s="168">
        <v>0</v>
      </c>
      <c r="I621" s="154">
        <f t="shared" si="255"/>
        <v>489.8922203324563</v>
      </c>
      <c r="J621" s="149"/>
      <c r="K621" s="171" t="s">
        <v>64</v>
      </c>
      <c r="L621" s="156">
        <v>221.66861622176364</v>
      </c>
      <c r="M621" s="156">
        <v>0</v>
      </c>
      <c r="N621" s="156">
        <v>268.22360411069269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56"/>
        <v>489.8922203324563</v>
      </c>
      <c r="U621" s="279" t="s">
        <v>64</v>
      </c>
      <c r="V621" s="207">
        <v>221.66861622176364</v>
      </c>
      <c r="W621" s="207">
        <v>268.22360411069269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257"/>
        <v>0</v>
      </c>
      <c r="AF621" s="210">
        <f t="shared" si="258"/>
        <v>489.8922203324563</v>
      </c>
      <c r="AG621" s="244" t="str">
        <f t="shared" si="259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221.66861622176364</v>
      </c>
      <c r="C622" s="173">
        <v>0</v>
      </c>
      <c r="D622" s="173">
        <v>268.22360411069269</v>
      </c>
      <c r="E622" s="173">
        <v>0</v>
      </c>
      <c r="F622" s="375"/>
      <c r="G622" s="173">
        <v>0</v>
      </c>
      <c r="H622" s="174">
        <v>0</v>
      </c>
      <c r="I622" s="175">
        <f t="shared" si="255"/>
        <v>489.8922203324563</v>
      </c>
      <c r="J622" s="149"/>
      <c r="K622" s="176" t="s">
        <v>23</v>
      </c>
      <c r="L622" s="177">
        <v>221.66861622176364</v>
      </c>
      <c r="M622" s="177">
        <v>0</v>
      </c>
      <c r="N622" s="177">
        <v>268.22360411069269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56"/>
        <v>489.8922203324563</v>
      </c>
      <c r="U622" s="280" t="s">
        <v>134</v>
      </c>
      <c r="V622" s="212">
        <v>221.66861622176364</v>
      </c>
      <c r="W622" s="212">
        <v>268.22360411069269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257"/>
        <v>0</v>
      </c>
      <c r="AF622" s="284">
        <f t="shared" si="258"/>
        <v>489.8922203324563</v>
      </c>
      <c r="AG622" s="248" t="str">
        <f t="shared" si="259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55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56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257"/>
        <v>0</v>
      </c>
      <c r="AF623" s="285">
        <f t="shared" si="258"/>
        <v>0</v>
      </c>
      <c r="AG623" s="248" t="str">
        <f t="shared" si="259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55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56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257"/>
        <v>0</v>
      </c>
      <c r="AF624" s="284">
        <f t="shared" si="258"/>
        <v>0</v>
      </c>
      <c r="AG624" s="248" t="str">
        <f t="shared" si="259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55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56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257"/>
        <v>0</v>
      </c>
      <c r="AF625" s="285">
        <f t="shared" si="258"/>
        <v>0</v>
      </c>
      <c r="AG625" s="248" t="str">
        <f t="shared" si="259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12779.28010380151</v>
      </c>
      <c r="C626" s="195">
        <f t="shared" ref="C626:I626" si="260">SUM(C605:C621)</f>
        <v>0</v>
      </c>
      <c r="D626" s="195">
        <f t="shared" si="260"/>
        <v>2987.5179777449216</v>
      </c>
      <c r="E626" s="195">
        <f t="shared" si="260"/>
        <v>1460.5570781702281</v>
      </c>
      <c r="F626" s="195">
        <f t="shared" si="260"/>
        <v>0</v>
      </c>
      <c r="G626" s="195">
        <f t="shared" si="260"/>
        <v>769.39234386709313</v>
      </c>
      <c r="H626" s="197">
        <f t="shared" si="260"/>
        <v>0</v>
      </c>
      <c r="I626" s="154">
        <f t="shared" si="260"/>
        <v>17996.747503583752</v>
      </c>
      <c r="J626" s="149"/>
      <c r="K626" s="196" t="s">
        <v>26</v>
      </c>
      <c r="L626" s="195">
        <f>SUM(L605:L621)</f>
        <v>12779.28010380151</v>
      </c>
      <c r="M626" s="195">
        <f t="shared" ref="M626:S626" si="261">SUM(M605:M621)</f>
        <v>0</v>
      </c>
      <c r="N626" s="195">
        <f t="shared" si="261"/>
        <v>2987.5179777449216</v>
      </c>
      <c r="O626" s="195">
        <f t="shared" si="261"/>
        <v>1460.5570781702281</v>
      </c>
      <c r="P626" s="195">
        <f t="shared" si="261"/>
        <v>7593.3748475595385</v>
      </c>
      <c r="Q626" s="195">
        <f t="shared" si="261"/>
        <v>769.39234386709313</v>
      </c>
      <c r="R626" s="197">
        <f t="shared" si="261"/>
        <v>0</v>
      </c>
      <c r="S626" s="198">
        <f t="shared" si="261"/>
        <v>25590.122351143291</v>
      </c>
      <c r="U626" s="224" t="s">
        <v>63</v>
      </c>
      <c r="V626" s="225">
        <f>SUM(V605:V621)</f>
        <v>12779.28010380151</v>
      </c>
      <c r="W626" s="225">
        <f t="shared" ref="W626:AE626" si="262">SUM(W605:W621)</f>
        <v>2558.86257393398</v>
      </c>
      <c r="X626" s="225">
        <f t="shared" si="262"/>
        <v>428.65540381094235</v>
      </c>
      <c r="Y626" s="225">
        <f t="shared" si="262"/>
        <v>484.89059463375554</v>
      </c>
      <c r="Z626" s="225">
        <f t="shared" si="262"/>
        <v>491.20398049538642</v>
      </c>
      <c r="AA626" s="225">
        <f t="shared" si="262"/>
        <v>144.88413000842411</v>
      </c>
      <c r="AB626" s="225">
        <f t="shared" si="262"/>
        <v>422.11923871844436</v>
      </c>
      <c r="AC626" s="225">
        <f t="shared" si="262"/>
        <v>347.27310514864871</v>
      </c>
      <c r="AD626" s="225">
        <f t="shared" si="262"/>
        <v>339.57837303266194</v>
      </c>
      <c r="AE626" s="225">
        <f t="shared" si="262"/>
        <v>7593.3748475595385</v>
      </c>
      <c r="AF626" s="250">
        <f>SUM(AF605:AF621)</f>
        <v>25590.122351143295</v>
      </c>
      <c r="AG626" s="251" t="str">
        <f t="shared" si="259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0.71008831463889399</v>
      </c>
      <c r="C627" s="78">
        <f t="shared" ref="C627:H627" si="263">IF($I626=0,"-",C626/$I626)</f>
        <v>0</v>
      </c>
      <c r="D627" s="78">
        <f t="shared" si="263"/>
        <v>0.16600321681181598</v>
      </c>
      <c r="E627" s="78">
        <f t="shared" si="263"/>
        <v>8.1156724451425605E-2</v>
      </c>
      <c r="F627" s="78">
        <f t="shared" si="263"/>
        <v>0</v>
      </c>
      <c r="G627" s="78">
        <f t="shared" si="263"/>
        <v>4.2751744097864433E-2</v>
      </c>
      <c r="H627" s="79">
        <f t="shared" si="263"/>
        <v>0</v>
      </c>
      <c r="I627" s="80">
        <f>SUM(B627:H627)</f>
        <v>1</v>
      </c>
      <c r="K627" s="55" t="s">
        <v>91</v>
      </c>
      <c r="L627" s="96">
        <f t="shared" ref="L627:R627" si="264">IF($S626=0,"-",L626/$S626)</f>
        <v>0.49938331393833951</v>
      </c>
      <c r="M627" s="96">
        <f t="shared" si="264"/>
        <v>0</v>
      </c>
      <c r="N627" s="96">
        <f t="shared" si="264"/>
        <v>0.11674496654414973</v>
      </c>
      <c r="O627" s="96">
        <f t="shared" si="264"/>
        <v>5.707503301972195E-2</v>
      </c>
      <c r="P627" s="96">
        <f t="shared" si="264"/>
        <v>0.2967306972340556</v>
      </c>
      <c r="Q627" s="96">
        <f t="shared" si="264"/>
        <v>3.00659892637332E-2</v>
      </c>
      <c r="R627" s="97">
        <f t="shared" si="264"/>
        <v>0</v>
      </c>
      <c r="S627" s="98">
        <f>SUM(L627:R627)</f>
        <v>1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1.1340180156563689E-2</v>
      </c>
      <c r="C631" s="152">
        <v>0</v>
      </c>
      <c r="D631" s="152">
        <v>1.702378382467715E-2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2.8363963981240838E-2</v>
      </c>
      <c r="J631" s="149"/>
      <c r="K631" s="203" t="s">
        <v>7</v>
      </c>
      <c r="L631" s="152">
        <v>1.1340180156563689E-2</v>
      </c>
      <c r="M631" s="152">
        <v>0</v>
      </c>
      <c r="N631" s="152">
        <v>1.702378382467715E-2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2.8363963981240838E-2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0.89472639862026826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265">SUM(B632:H632)</f>
        <v>0.89472639862026826</v>
      </c>
      <c r="J632" s="149"/>
      <c r="K632" s="163" t="s">
        <v>8</v>
      </c>
      <c r="L632" s="164">
        <v>0.89472639862026826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266">SUM(L632:R632)</f>
        <v>0.89472639862026826</v>
      </c>
    </row>
    <row r="633" spans="1:85" ht="15">
      <c r="A633" s="167" t="s">
        <v>10</v>
      </c>
      <c r="B633" s="156">
        <v>0.78754476923187722</v>
      </c>
      <c r="C633" s="156">
        <v>0</v>
      </c>
      <c r="D633" s="156">
        <v>2.5228566991974265E-3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265"/>
        <v>0.7900676259310746</v>
      </c>
      <c r="J633" s="149"/>
      <c r="K633" s="169" t="s">
        <v>10</v>
      </c>
      <c r="L633" s="156">
        <v>0.78754476923187722</v>
      </c>
      <c r="M633" s="156">
        <v>0</v>
      </c>
      <c r="N633" s="156">
        <v>2.5228566991974265E-3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266"/>
        <v>0.7900676259310746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265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266"/>
        <v>0</v>
      </c>
    </row>
    <row r="635" spans="1:85" ht="15">
      <c r="A635" s="167" t="s">
        <v>16</v>
      </c>
      <c r="B635" s="156">
        <v>20.839521799589182</v>
      </c>
      <c r="C635" s="156">
        <v>9.0069719392670472E-2</v>
      </c>
      <c r="D635" s="156">
        <v>1.6792430362328985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265"/>
        <v>22.608834555214749</v>
      </c>
      <c r="J635" s="149"/>
      <c r="K635" s="169" t="s">
        <v>16</v>
      </c>
      <c r="L635" s="156">
        <v>20.839521799589182</v>
      </c>
      <c r="M635" s="156">
        <v>9.0069719392670472E-2</v>
      </c>
      <c r="N635" s="156">
        <v>1.6792430362328985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266"/>
        <v>22.608834555214749</v>
      </c>
    </row>
    <row r="636" spans="1:85" ht="15">
      <c r="A636" s="159" t="s">
        <v>15</v>
      </c>
      <c r="B636" s="160">
        <v>3.8240643769869083</v>
      </c>
      <c r="C636" s="160">
        <v>8.6300744450305653E-2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265"/>
        <v>3.9103651214372137</v>
      </c>
      <c r="J636" s="149"/>
      <c r="K636" s="163" t="s">
        <v>15</v>
      </c>
      <c r="L636" s="164">
        <v>3.8240643769869083</v>
      </c>
      <c r="M636" s="164">
        <v>8.6300744450305653E-2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266"/>
        <v>3.9103651214372137</v>
      </c>
    </row>
    <row r="637" spans="1:85" ht="15">
      <c r="A637" s="167" t="s">
        <v>58</v>
      </c>
      <c r="B637" s="156">
        <v>0</v>
      </c>
      <c r="C637" s="156">
        <v>0.23431287034375173</v>
      </c>
      <c r="D637" s="156">
        <v>0</v>
      </c>
      <c r="E637" s="156">
        <v>11.372529977933853</v>
      </c>
      <c r="F637" s="156">
        <v>449.13282048104134</v>
      </c>
      <c r="G637" s="156">
        <v>0</v>
      </c>
      <c r="H637" s="168">
        <v>0</v>
      </c>
      <c r="I637" s="154">
        <f t="shared" si="265"/>
        <v>460.73966332931894</v>
      </c>
      <c r="J637" s="149"/>
      <c r="K637" s="169" t="s">
        <v>58</v>
      </c>
      <c r="L637" s="156">
        <v>0</v>
      </c>
      <c r="M637" s="156">
        <v>0.23431287034375173</v>
      </c>
      <c r="N637" s="156">
        <v>0</v>
      </c>
      <c r="O637" s="156">
        <v>11.372529977933853</v>
      </c>
      <c r="P637" s="156">
        <v>449.13282048104134</v>
      </c>
      <c r="Q637" s="156">
        <v>0</v>
      </c>
      <c r="R637" s="157">
        <v>0</v>
      </c>
      <c r="S637" s="158">
        <f t="shared" si="266"/>
        <v>460.73966332931894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13.761349788478592</v>
      </c>
      <c r="F638" s="160">
        <v>0</v>
      </c>
      <c r="G638" s="160">
        <v>0</v>
      </c>
      <c r="H638" s="161">
        <v>0</v>
      </c>
      <c r="I638" s="162">
        <f t="shared" si="265"/>
        <v>13.761349788478592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13.761349788478592</v>
      </c>
      <c r="P638" s="164">
        <v>0</v>
      </c>
      <c r="Q638" s="164">
        <v>0</v>
      </c>
      <c r="R638" s="165">
        <v>0</v>
      </c>
      <c r="S638" s="166">
        <f t="shared" si="266"/>
        <v>13.761349788478592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265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266"/>
        <v>0</v>
      </c>
    </row>
    <row r="640" spans="1:85" ht="15">
      <c r="A640" s="159" t="s">
        <v>17</v>
      </c>
      <c r="B640" s="160">
        <v>7.6083154563969737</v>
      </c>
      <c r="C640" s="160">
        <v>0</v>
      </c>
      <c r="D640" s="160">
        <v>3.6833618738735502E-2</v>
      </c>
      <c r="E640" s="160">
        <v>0.22412200725752243</v>
      </c>
      <c r="F640" s="160">
        <v>0</v>
      </c>
      <c r="G640" s="160">
        <v>0</v>
      </c>
      <c r="H640" s="161">
        <v>0</v>
      </c>
      <c r="I640" s="162">
        <f t="shared" si="265"/>
        <v>7.8692710823932313</v>
      </c>
      <c r="J640" s="149"/>
      <c r="K640" s="163" t="s">
        <v>17</v>
      </c>
      <c r="L640" s="164">
        <v>7.6083154563969737</v>
      </c>
      <c r="M640" s="164">
        <v>0</v>
      </c>
      <c r="N640" s="164">
        <v>3.6833618738735502E-2</v>
      </c>
      <c r="O640" s="164">
        <v>0.22412200725752243</v>
      </c>
      <c r="P640" s="164">
        <v>0</v>
      </c>
      <c r="Q640" s="164">
        <v>0</v>
      </c>
      <c r="R640" s="165">
        <v>0</v>
      </c>
      <c r="S640" s="166">
        <f t="shared" si="266"/>
        <v>7.8692710823932313</v>
      </c>
    </row>
    <row r="641" spans="1:70" ht="15">
      <c r="A641" s="167" t="s">
        <v>139</v>
      </c>
      <c r="B641" s="156">
        <v>14.091037163058932</v>
      </c>
      <c r="C641" s="156">
        <v>0</v>
      </c>
      <c r="D641" s="156">
        <v>3.6419178488797237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265"/>
        <v>17.732955011938657</v>
      </c>
      <c r="J641" s="149"/>
      <c r="K641" s="169" t="s">
        <v>139</v>
      </c>
      <c r="L641" s="156">
        <v>14.091037163058932</v>
      </c>
      <c r="M641" s="156">
        <v>0</v>
      </c>
      <c r="N641" s="156">
        <v>3.6419178488797237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266"/>
        <v>17.732955011938657</v>
      </c>
    </row>
    <row r="642" spans="1:70" ht="15">
      <c r="A642" s="159" t="s">
        <v>25</v>
      </c>
      <c r="B642" s="160">
        <v>78.792059843781217</v>
      </c>
      <c r="C642" s="160">
        <v>0.1023763724244976</v>
      </c>
      <c r="D642" s="160">
        <v>1.6297586993191406</v>
      </c>
      <c r="E642" s="160">
        <v>130.92773158441955</v>
      </c>
      <c r="F642" s="160">
        <v>0</v>
      </c>
      <c r="G642" s="160">
        <v>44.151482826543429</v>
      </c>
      <c r="H642" s="161">
        <v>0.61944491447989369</v>
      </c>
      <c r="I642" s="162">
        <f t="shared" si="265"/>
        <v>256.22285424096776</v>
      </c>
      <c r="J642" s="149"/>
      <c r="K642" s="163" t="s">
        <v>25</v>
      </c>
      <c r="L642" s="164">
        <v>78.792059843781217</v>
      </c>
      <c r="M642" s="164">
        <v>0.1023763724244976</v>
      </c>
      <c r="N642" s="164">
        <v>1.6297586993191406</v>
      </c>
      <c r="O642" s="164">
        <v>130.92773158441955</v>
      </c>
      <c r="P642" s="164">
        <v>0</v>
      </c>
      <c r="Q642" s="164">
        <v>44.151482826543429</v>
      </c>
      <c r="R642" s="165">
        <v>0.61944491447989369</v>
      </c>
      <c r="S642" s="166">
        <f t="shared" si="266"/>
        <v>256.22285424096776</v>
      </c>
    </row>
    <row r="643" spans="1:70" ht="15">
      <c r="A643" s="167" t="s">
        <v>24</v>
      </c>
      <c r="B643" s="156">
        <v>33.754333627326638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265"/>
        <v>33.754333627326638</v>
      </c>
      <c r="J643" s="149"/>
      <c r="K643" s="169" t="s">
        <v>24</v>
      </c>
      <c r="L643" s="156">
        <v>33.754333627326638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266"/>
        <v>33.754333627326638</v>
      </c>
    </row>
    <row r="644" spans="1:70" ht="15">
      <c r="A644" s="159" t="s">
        <v>60</v>
      </c>
      <c r="B644" s="160">
        <v>135.75946239364956</v>
      </c>
      <c r="C644" s="160">
        <v>6.1494428827112237</v>
      </c>
      <c r="D644" s="160">
        <v>77.302469239526317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265"/>
        <v>219.21137451588709</v>
      </c>
      <c r="J644" s="149"/>
      <c r="K644" s="163" t="s">
        <v>60</v>
      </c>
      <c r="L644" s="164">
        <v>135.75946239364956</v>
      </c>
      <c r="M644" s="164">
        <v>6.1494428827112237</v>
      </c>
      <c r="N644" s="164">
        <v>77.302469239526317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266"/>
        <v>219.21137451588709</v>
      </c>
    </row>
    <row r="645" spans="1:70" ht="15">
      <c r="A645" s="167" t="s">
        <v>22</v>
      </c>
      <c r="B645" s="156">
        <v>243.7037271910701</v>
      </c>
      <c r="C645" s="156">
        <v>0</v>
      </c>
      <c r="D645" s="156">
        <v>0</v>
      </c>
      <c r="E645" s="156">
        <v>0.93971995508524853</v>
      </c>
      <c r="F645" s="156">
        <v>38.546911208832142</v>
      </c>
      <c r="G645" s="156">
        <v>0</v>
      </c>
      <c r="H645" s="168">
        <v>0</v>
      </c>
      <c r="I645" s="154">
        <f t="shared" si="265"/>
        <v>283.1903583549875</v>
      </c>
      <c r="J645" s="149"/>
      <c r="K645" s="169" t="s">
        <v>22</v>
      </c>
      <c r="L645" s="156">
        <v>243.7037271910701</v>
      </c>
      <c r="M645" s="156">
        <v>0</v>
      </c>
      <c r="N645" s="156">
        <v>0</v>
      </c>
      <c r="O645" s="156">
        <v>0.93971995508524853</v>
      </c>
      <c r="P645" s="156">
        <v>38.546911208832142</v>
      </c>
      <c r="Q645" s="156">
        <v>0</v>
      </c>
      <c r="R645" s="157">
        <v>0</v>
      </c>
      <c r="S645" s="158">
        <f t="shared" si="266"/>
        <v>283.1903583549875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265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266"/>
        <v>0</v>
      </c>
    </row>
    <row r="647" spans="1:70" ht="15">
      <c r="A647" s="170" t="s">
        <v>64</v>
      </c>
      <c r="B647" s="156">
        <v>6.6149107961538238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265"/>
        <v>6.6149107961538238</v>
      </c>
      <c r="J647" s="149"/>
      <c r="K647" s="171" t="s">
        <v>64</v>
      </c>
      <c r="L647" s="156">
        <v>6.6149107961538238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266"/>
        <v>6.6149107961538238</v>
      </c>
    </row>
    <row r="648" spans="1:70">
      <c r="A648" s="172" t="s">
        <v>23</v>
      </c>
      <c r="B648" s="173">
        <v>6.6149107961538238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265"/>
        <v>6.6149107961538238</v>
      </c>
      <c r="J648" s="149"/>
      <c r="K648" s="176" t="s">
        <v>23</v>
      </c>
      <c r="L648" s="177">
        <v>6.6149107961538238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266"/>
        <v>6.6149107961538238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265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266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265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266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265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266"/>
        <v>0</v>
      </c>
    </row>
    <row r="652" spans="1:70" ht="15">
      <c r="A652" s="194" t="s">
        <v>26</v>
      </c>
      <c r="B652" s="195">
        <f>SUM(B631:B647)</f>
        <v>546.68104399602203</v>
      </c>
      <c r="C652" s="195">
        <f t="shared" ref="C652:I652" si="267">SUM(C631:C647)</f>
        <v>6.6625025893224494</v>
      </c>
      <c r="D652" s="195">
        <f t="shared" si="267"/>
        <v>84.309769083220687</v>
      </c>
      <c r="E652" s="195">
        <f t="shared" si="267"/>
        <v>157.22545331317477</v>
      </c>
      <c r="F652" s="195">
        <f t="shared" si="267"/>
        <v>487.67973168987351</v>
      </c>
      <c r="G652" s="195">
        <f t="shared" si="267"/>
        <v>44.151482826543429</v>
      </c>
      <c r="H652" s="197">
        <f t="shared" si="267"/>
        <v>0.61944491447989369</v>
      </c>
      <c r="I652" s="154">
        <f t="shared" si="267"/>
        <v>1327.3294284126368</v>
      </c>
      <c r="J652" s="149"/>
      <c r="K652" s="196" t="s">
        <v>26</v>
      </c>
      <c r="L652" s="195">
        <f>SUM(L631:L647)</f>
        <v>546.68104399602203</v>
      </c>
      <c r="M652" s="195">
        <f t="shared" ref="M652:S652" si="268">SUM(M631:M647)</f>
        <v>6.6625025893224494</v>
      </c>
      <c r="N652" s="195">
        <f t="shared" si="268"/>
        <v>84.309769083220687</v>
      </c>
      <c r="O652" s="195">
        <f t="shared" si="268"/>
        <v>157.22545331317477</v>
      </c>
      <c r="P652" s="195">
        <f t="shared" si="268"/>
        <v>487.67973168987351</v>
      </c>
      <c r="Q652" s="195">
        <f t="shared" si="268"/>
        <v>44.151482826543429</v>
      </c>
      <c r="R652" s="197">
        <f t="shared" si="268"/>
        <v>0.61944491447989369</v>
      </c>
      <c r="S652" s="198">
        <f t="shared" si="268"/>
        <v>1327.3294284126368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0.41186538344878104</v>
      </c>
      <c r="C653" s="78">
        <f t="shared" ref="C653:H653" si="269">IF($I652=0,"-",C652/$I652)</f>
        <v>5.0194792993403193E-3</v>
      </c>
      <c r="D653" s="78">
        <f t="shared" si="269"/>
        <v>6.3518345392256814E-2</v>
      </c>
      <c r="E653" s="78">
        <f t="shared" si="269"/>
        <v>0.11845247302412473</v>
      </c>
      <c r="F653" s="78">
        <f t="shared" si="269"/>
        <v>0.36741423888498675</v>
      </c>
      <c r="G653" s="78">
        <f t="shared" si="269"/>
        <v>3.3263394814763141E-2</v>
      </c>
      <c r="H653" s="79">
        <f t="shared" si="269"/>
        <v>4.6668513574711629E-4</v>
      </c>
      <c r="I653" s="80">
        <f>SUM(B653:H653)</f>
        <v>1</v>
      </c>
      <c r="K653" s="55" t="s">
        <v>91</v>
      </c>
      <c r="L653" s="96">
        <f t="shared" ref="L653:R653" si="270">IF($S652=0,"-",L652/$S652)</f>
        <v>0.41186538344878104</v>
      </c>
      <c r="M653" s="96">
        <f t="shared" si="270"/>
        <v>5.0194792993403193E-3</v>
      </c>
      <c r="N653" s="96">
        <f t="shared" si="270"/>
        <v>6.3518345392256814E-2</v>
      </c>
      <c r="O653" s="96">
        <f t="shared" si="270"/>
        <v>0.11845247302412473</v>
      </c>
      <c r="P653" s="96">
        <f t="shared" si="270"/>
        <v>0.36741423888498675</v>
      </c>
      <c r="Q653" s="96">
        <f t="shared" si="270"/>
        <v>3.3263394814763141E-2</v>
      </c>
      <c r="R653" s="97">
        <f t="shared" si="270"/>
        <v>4.6668513574711629E-4</v>
      </c>
      <c r="S653" s="98">
        <f>SUM(L653:R653)</f>
        <v>1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119</v>
      </c>
      <c r="B1" s="340"/>
      <c r="C1" s="340"/>
      <c r="D1" s="340"/>
      <c r="E1" s="340"/>
      <c r="F1" s="340"/>
      <c r="G1" s="340"/>
      <c r="H1" s="340"/>
      <c r="I1" s="341"/>
      <c r="K1" s="348" t="s">
        <v>120</v>
      </c>
      <c r="L1" s="349"/>
      <c r="M1" s="349"/>
      <c r="N1" s="349"/>
      <c r="O1" s="349"/>
      <c r="P1" s="349"/>
      <c r="Q1" s="349"/>
      <c r="R1" s="349"/>
      <c r="S1" s="350"/>
      <c r="U1" s="357" t="s">
        <v>121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4.3626148377226732</v>
      </c>
      <c r="C7" s="57">
        <f t="shared" ref="C7:E7" si="0">C33+C85</f>
        <v>0</v>
      </c>
      <c r="D7" s="57">
        <f t="shared" si="0"/>
        <v>0.55250596259431783</v>
      </c>
      <c r="E7" s="57">
        <f t="shared" si="0"/>
        <v>0</v>
      </c>
      <c r="F7" s="152">
        <f>F59+F85</f>
        <v>6.0793511050914337E-2</v>
      </c>
      <c r="G7" s="57">
        <f t="shared" ref="G7:H7" si="1">G33+G85</f>
        <v>0</v>
      </c>
      <c r="H7" s="57">
        <f t="shared" si="1"/>
        <v>0</v>
      </c>
      <c r="I7" s="154">
        <f>SUM(B7:H7)</f>
        <v>4.9759143113679052</v>
      </c>
      <c r="J7" s="149"/>
      <c r="K7" s="155" t="s">
        <v>7</v>
      </c>
      <c r="L7" s="57">
        <f>L33+L85</f>
        <v>4.3626148377226732</v>
      </c>
      <c r="M7" s="57">
        <f t="shared" ref="M7:O7" si="2">M33+M85</f>
        <v>0</v>
      </c>
      <c r="N7" s="57">
        <f t="shared" si="2"/>
        <v>0.55250596259431783</v>
      </c>
      <c r="O7" s="57">
        <f t="shared" si="2"/>
        <v>0</v>
      </c>
      <c r="P7" s="63">
        <f>P59+P85+P33</f>
        <v>6.0793511050914337E-2</v>
      </c>
      <c r="Q7" s="57">
        <f t="shared" ref="Q7:R7" si="3">Q33+Q85</f>
        <v>0</v>
      </c>
      <c r="R7" s="57">
        <f t="shared" si="3"/>
        <v>0</v>
      </c>
      <c r="S7" s="158">
        <f>SUM(L7:R7)</f>
        <v>4.9759143113679052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7" si="4">B34+B86</f>
        <v>27.474894719097414</v>
      </c>
      <c r="C8" s="60">
        <f t="shared" si="4"/>
        <v>0</v>
      </c>
      <c r="D8" s="60">
        <f t="shared" si="4"/>
        <v>358.96954957602173</v>
      </c>
      <c r="E8" s="60">
        <f t="shared" si="4"/>
        <v>0</v>
      </c>
      <c r="F8" s="1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162">
        <f t="shared" ref="I8:I27" si="7">SUM(B8:H8)</f>
        <v>386.44444429511913</v>
      </c>
      <c r="J8" s="149"/>
      <c r="K8" s="163" t="s">
        <v>8</v>
      </c>
      <c r="L8" s="85">
        <f t="shared" ref="L8:O27" si="8">L34+L86</f>
        <v>27.474894719097414</v>
      </c>
      <c r="M8" s="85">
        <f t="shared" si="8"/>
        <v>0</v>
      </c>
      <c r="N8" s="85">
        <f t="shared" si="8"/>
        <v>358.96954957602173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166">
        <f t="shared" ref="S8:S27" si="11">SUM(L8:R8)</f>
        <v>386.44444429511913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34.803863708145492</v>
      </c>
      <c r="C9" s="63">
        <f t="shared" si="4"/>
        <v>0</v>
      </c>
      <c r="D9" s="63">
        <f t="shared" si="4"/>
        <v>0.53443780557990528</v>
      </c>
      <c r="E9" s="63">
        <f t="shared" si="4"/>
        <v>0</v>
      </c>
      <c r="F9" s="156">
        <f t="shared" si="5"/>
        <v>0</v>
      </c>
      <c r="G9" s="63">
        <f t="shared" ref="G9:H9" si="13">G35+G87</f>
        <v>0</v>
      </c>
      <c r="H9" s="63">
        <f t="shared" si="13"/>
        <v>0</v>
      </c>
      <c r="I9" s="154">
        <f t="shared" si="7"/>
        <v>35.338301513725398</v>
      </c>
      <c r="J9" s="149"/>
      <c r="K9" s="155" t="s">
        <v>10</v>
      </c>
      <c r="L9" s="63">
        <f t="shared" si="8"/>
        <v>34.803863708145492</v>
      </c>
      <c r="M9" s="63">
        <f t="shared" si="8"/>
        <v>0</v>
      </c>
      <c r="N9" s="63">
        <f t="shared" si="8"/>
        <v>0.53443780557990528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158">
        <f t="shared" si="11"/>
        <v>35.338301513725398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121.52674820000007</v>
      </c>
      <c r="E10" s="60">
        <f t="shared" si="4"/>
        <v>0</v>
      </c>
      <c r="F10" s="160">
        <f t="shared" si="5"/>
        <v>0</v>
      </c>
      <c r="G10" s="60">
        <f t="shared" ref="G10:H10" si="15">G36+G88</f>
        <v>0</v>
      </c>
      <c r="H10" s="60">
        <f t="shared" si="15"/>
        <v>0</v>
      </c>
      <c r="I10" s="162">
        <f t="shared" si="7"/>
        <v>121.52674820000007</v>
      </c>
      <c r="J10" s="149"/>
      <c r="K10" s="163" t="s">
        <v>56</v>
      </c>
      <c r="L10" s="85">
        <f t="shared" si="8"/>
        <v>0</v>
      </c>
      <c r="M10" s="85">
        <f t="shared" si="8"/>
        <v>0</v>
      </c>
      <c r="N10" s="85">
        <f t="shared" si="8"/>
        <v>121.52674820000007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166">
        <f t="shared" si="11"/>
        <v>121.52674820000007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414.92535592095948</v>
      </c>
      <c r="C11" s="63">
        <f t="shared" si="4"/>
        <v>117.78604483764227</v>
      </c>
      <c r="D11" s="63">
        <f t="shared" si="4"/>
        <v>138.62109075094767</v>
      </c>
      <c r="E11" s="63">
        <f t="shared" si="4"/>
        <v>3.3955804405915249</v>
      </c>
      <c r="F11" s="156">
        <f t="shared" si="5"/>
        <v>0</v>
      </c>
      <c r="G11" s="63">
        <f t="shared" ref="G11:H11" si="17">G37+G89</f>
        <v>0</v>
      </c>
      <c r="H11" s="63">
        <f t="shared" si="17"/>
        <v>0</v>
      </c>
      <c r="I11" s="154">
        <f t="shared" si="7"/>
        <v>674.72807195014093</v>
      </c>
      <c r="J11" s="149"/>
      <c r="K11" s="155" t="s">
        <v>16</v>
      </c>
      <c r="L11" s="63">
        <f t="shared" si="8"/>
        <v>414.92535592095948</v>
      </c>
      <c r="M11" s="63">
        <f t="shared" si="8"/>
        <v>117.78604483764227</v>
      </c>
      <c r="N11" s="63">
        <f t="shared" si="8"/>
        <v>138.62109075094767</v>
      </c>
      <c r="O11" s="63">
        <f t="shared" si="8"/>
        <v>3.3955804405915249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158">
        <f t="shared" si="11"/>
        <v>674.72807195014093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3986.9183321725523</v>
      </c>
      <c r="C12" s="60">
        <f t="shared" si="4"/>
        <v>53.655445404074911</v>
      </c>
      <c r="D12" s="60">
        <f t="shared" si="4"/>
        <v>539.28449362371168</v>
      </c>
      <c r="E12" s="60">
        <f t="shared" si="4"/>
        <v>1.1326880048076586</v>
      </c>
      <c r="F12" s="160">
        <f t="shared" si="5"/>
        <v>0</v>
      </c>
      <c r="G12" s="60">
        <f t="shared" ref="G12:H12" si="19">G38+G90</f>
        <v>0</v>
      </c>
      <c r="H12" s="60">
        <f t="shared" si="19"/>
        <v>0</v>
      </c>
      <c r="I12" s="162">
        <f t="shared" si="7"/>
        <v>4580.9909592051463</v>
      </c>
      <c r="J12" s="149"/>
      <c r="K12" s="163" t="s">
        <v>15</v>
      </c>
      <c r="L12" s="85">
        <f t="shared" si="8"/>
        <v>3986.9183321725523</v>
      </c>
      <c r="M12" s="85">
        <f t="shared" si="8"/>
        <v>53.655445404074911</v>
      </c>
      <c r="N12" s="85">
        <f t="shared" si="8"/>
        <v>539.28449362371168</v>
      </c>
      <c r="O12" s="85">
        <f t="shared" si="8"/>
        <v>1.1326880048076586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166">
        <f t="shared" si="11"/>
        <v>4580.9909592051463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0.23551764661080074</v>
      </c>
      <c r="D13" s="63">
        <f t="shared" si="4"/>
        <v>4.1682790953600577</v>
      </c>
      <c r="E13" s="63">
        <f t="shared" si="4"/>
        <v>992.46937848838877</v>
      </c>
      <c r="F13" s="156">
        <f t="shared" si="5"/>
        <v>14441.070251381449</v>
      </c>
      <c r="G13" s="63">
        <f t="shared" ref="G13:H13" si="21">G39+G91</f>
        <v>0</v>
      </c>
      <c r="H13" s="63">
        <f t="shared" si="21"/>
        <v>0</v>
      </c>
      <c r="I13" s="154">
        <f t="shared" si="7"/>
        <v>15437.943426611808</v>
      </c>
      <c r="J13" s="149"/>
      <c r="K13" s="169" t="s">
        <v>58</v>
      </c>
      <c r="L13" s="63">
        <f t="shared" si="8"/>
        <v>0</v>
      </c>
      <c r="M13" s="63">
        <f t="shared" si="8"/>
        <v>0.23551764661080074</v>
      </c>
      <c r="N13" s="63">
        <f t="shared" si="8"/>
        <v>4.1682790953600577</v>
      </c>
      <c r="O13" s="63">
        <f t="shared" si="8"/>
        <v>992.46937848838877</v>
      </c>
      <c r="P13" s="63">
        <f t="shared" si="9"/>
        <v>14441.07025138145</v>
      </c>
      <c r="Q13" s="63">
        <f t="shared" ref="Q13:R13" si="22">Q39+Q91</f>
        <v>0</v>
      </c>
      <c r="R13" s="63">
        <f t="shared" si="22"/>
        <v>0</v>
      </c>
      <c r="S13" s="158">
        <f t="shared" si="11"/>
        <v>15437.94342661181</v>
      </c>
      <c r="T13" s="149" t="str">
        <f>IF(ABS(S13-I13)&gt;0.1,S13-I13,"")</f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4.7232632317005342E-2</v>
      </c>
      <c r="D14" s="60">
        <f t="shared" si="4"/>
        <v>7.4769720689214711E-2</v>
      </c>
      <c r="E14" s="60">
        <f t="shared" si="4"/>
        <v>30.199507128855995</v>
      </c>
      <c r="F14" s="160">
        <f t="shared" si="5"/>
        <v>4029.9848999644532</v>
      </c>
      <c r="G14" s="60">
        <f t="shared" ref="G14:H14" si="23">G40+G92</f>
        <v>0</v>
      </c>
      <c r="H14" s="60">
        <f t="shared" si="23"/>
        <v>0</v>
      </c>
      <c r="I14" s="162">
        <f t="shared" si="7"/>
        <v>4060.3064094463152</v>
      </c>
      <c r="J14" s="149"/>
      <c r="K14" s="163" t="s">
        <v>12</v>
      </c>
      <c r="L14" s="85">
        <f t="shared" si="8"/>
        <v>0</v>
      </c>
      <c r="M14" s="85">
        <f t="shared" si="8"/>
        <v>4.7232632317005342E-2</v>
      </c>
      <c r="N14" s="85">
        <f t="shared" si="8"/>
        <v>7.4769720689214711E-2</v>
      </c>
      <c r="O14" s="85">
        <f t="shared" si="8"/>
        <v>30.199507128855995</v>
      </c>
      <c r="P14" s="85">
        <f t="shared" si="9"/>
        <v>4029.9848999644532</v>
      </c>
      <c r="Q14" s="85">
        <f t="shared" ref="Q14:R14" si="24">Q40+Q92</f>
        <v>0</v>
      </c>
      <c r="R14" s="85">
        <f t="shared" si="24"/>
        <v>0</v>
      </c>
      <c r="S14" s="166">
        <f t="shared" si="11"/>
        <v>4060.3064094463152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1989.5030967014834</v>
      </c>
      <c r="G15" s="63">
        <f t="shared" ref="G15:H15" si="25">G41+G93</f>
        <v>0</v>
      </c>
      <c r="H15" s="63">
        <f t="shared" si="25"/>
        <v>0</v>
      </c>
      <c r="I15" s="154">
        <f t="shared" si="7"/>
        <v>1989.5030967014834</v>
      </c>
      <c r="J15" s="149"/>
      <c r="K15" s="16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1989.5030967014834</v>
      </c>
      <c r="Q15" s="63">
        <f t="shared" ref="Q15:R15" si="26">Q41+Q93</f>
        <v>0</v>
      </c>
      <c r="R15" s="63">
        <f t="shared" si="26"/>
        <v>0</v>
      </c>
      <c r="S15" s="158">
        <f t="shared" si="11"/>
        <v>1989.5030967014834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254.97759107734143</v>
      </c>
      <c r="C16" s="60">
        <f t="shared" si="4"/>
        <v>1.1060214144189306</v>
      </c>
      <c r="D16" s="60">
        <f t="shared" si="4"/>
        <v>57.100431886241282</v>
      </c>
      <c r="E16" s="60">
        <f t="shared" si="4"/>
        <v>21.893159467477989</v>
      </c>
      <c r="F16" s="160">
        <f t="shared" si="5"/>
        <v>4.0374193949137203</v>
      </c>
      <c r="G16" s="60">
        <f t="shared" ref="G16:H16" si="27">G42+G94</f>
        <v>0</v>
      </c>
      <c r="H16" s="60">
        <f t="shared" si="27"/>
        <v>0</v>
      </c>
      <c r="I16" s="162">
        <f t="shared" si="7"/>
        <v>339.11462324039331</v>
      </c>
      <c r="J16" s="149"/>
      <c r="K16" s="163" t="s">
        <v>17</v>
      </c>
      <c r="L16" s="85">
        <f t="shared" si="8"/>
        <v>254.97759107734143</v>
      </c>
      <c r="M16" s="85">
        <f t="shared" si="8"/>
        <v>1.1060214144189306</v>
      </c>
      <c r="N16" s="85">
        <f t="shared" si="8"/>
        <v>57.100431886241282</v>
      </c>
      <c r="O16" s="85">
        <f t="shared" si="8"/>
        <v>21.893159467477989</v>
      </c>
      <c r="P16" s="85">
        <f t="shared" si="9"/>
        <v>4.0374193949137203</v>
      </c>
      <c r="Q16" s="85">
        <f t="shared" ref="Q16:R16" si="28">Q42+Q94</f>
        <v>0</v>
      </c>
      <c r="R16" s="85">
        <f t="shared" si="28"/>
        <v>0</v>
      </c>
      <c r="S16" s="166">
        <f t="shared" si="11"/>
        <v>339.11462324039331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2971.2809899469303</v>
      </c>
      <c r="C17" s="63">
        <f t="shared" si="4"/>
        <v>1583.9319939402212</v>
      </c>
      <c r="D17" s="63">
        <f t="shared" si="4"/>
        <v>1309.8999417933019</v>
      </c>
      <c r="E17" s="63">
        <f t="shared" si="4"/>
        <v>14.11653727388086</v>
      </c>
      <c r="F17" s="156">
        <f t="shared" si="5"/>
        <v>30.948694977049904</v>
      </c>
      <c r="G17" s="63">
        <f t="shared" ref="G17:H17" si="29">G43+G95</f>
        <v>0</v>
      </c>
      <c r="H17" s="63">
        <f t="shared" si="29"/>
        <v>0</v>
      </c>
      <c r="I17" s="154">
        <f t="shared" si="7"/>
        <v>5910.1781579313838</v>
      </c>
      <c r="J17" s="149"/>
      <c r="K17" s="169" t="s">
        <v>139</v>
      </c>
      <c r="L17" s="63">
        <f t="shared" si="8"/>
        <v>2971.2809899469303</v>
      </c>
      <c r="M17" s="63">
        <f t="shared" si="8"/>
        <v>1583.9319939402212</v>
      </c>
      <c r="N17" s="63">
        <f t="shared" si="8"/>
        <v>1309.8999417933019</v>
      </c>
      <c r="O17" s="63">
        <f t="shared" si="8"/>
        <v>14.11653727388086</v>
      </c>
      <c r="P17" s="63">
        <f t="shared" si="9"/>
        <v>30.948694977049911</v>
      </c>
      <c r="Q17" s="63">
        <f t="shared" ref="Q17:R17" si="30">Q43+Q95</f>
        <v>0</v>
      </c>
      <c r="R17" s="63">
        <f t="shared" si="30"/>
        <v>0</v>
      </c>
      <c r="S17" s="158">
        <f t="shared" si="11"/>
        <v>5910.1781579313838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2006.9788103380517</v>
      </c>
      <c r="C18" s="60">
        <f t="shared" si="4"/>
        <v>11.54171758623451</v>
      </c>
      <c r="D18" s="60">
        <f t="shared" si="4"/>
        <v>3050.8064794009451</v>
      </c>
      <c r="E18" s="60">
        <f t="shared" si="4"/>
        <v>5608.8303926587478</v>
      </c>
      <c r="F18" s="160">
        <f t="shared" si="5"/>
        <v>949.6287071216027</v>
      </c>
      <c r="G18" s="60">
        <f t="shared" ref="G18:H18" si="31">G44+G96</f>
        <v>2155.5469221947178</v>
      </c>
      <c r="H18" s="60">
        <f t="shared" si="31"/>
        <v>14.720933460540399</v>
      </c>
      <c r="I18" s="162">
        <f t="shared" si="7"/>
        <v>13798.053962760838</v>
      </c>
      <c r="J18" s="149"/>
      <c r="K18" s="163" t="s">
        <v>25</v>
      </c>
      <c r="L18" s="85">
        <f t="shared" si="8"/>
        <v>2006.9788103380517</v>
      </c>
      <c r="M18" s="85">
        <f t="shared" si="8"/>
        <v>11.54171758623451</v>
      </c>
      <c r="N18" s="85">
        <f t="shared" si="8"/>
        <v>3050.8064794009451</v>
      </c>
      <c r="O18" s="85">
        <f t="shared" si="8"/>
        <v>5608.8303926587478</v>
      </c>
      <c r="P18" s="85">
        <f t="shared" si="9"/>
        <v>949.6287071216027</v>
      </c>
      <c r="Q18" s="85">
        <f t="shared" ref="Q18:R18" si="32">Q44+Q96</f>
        <v>2155.5469221947178</v>
      </c>
      <c r="R18" s="85">
        <f t="shared" si="32"/>
        <v>14.720933460540399</v>
      </c>
      <c r="S18" s="166">
        <f t="shared" si="11"/>
        <v>13798.053962760838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3956.8567192256414</v>
      </c>
      <c r="C19" s="63">
        <f t="shared" si="4"/>
        <v>13.77334603891342</v>
      </c>
      <c r="D19" s="63">
        <f t="shared" si="4"/>
        <v>460.72176410030914</v>
      </c>
      <c r="E19" s="63">
        <f t="shared" si="4"/>
        <v>0</v>
      </c>
      <c r="F19" s="156">
        <f t="shared" si="5"/>
        <v>0</v>
      </c>
      <c r="G19" s="63">
        <f t="shared" ref="G19:H19" si="33">G45+G97</f>
        <v>0</v>
      </c>
      <c r="H19" s="63">
        <f t="shared" si="33"/>
        <v>0</v>
      </c>
      <c r="I19" s="154">
        <f t="shared" si="7"/>
        <v>4431.351829364864</v>
      </c>
      <c r="J19" s="149"/>
      <c r="K19" s="169" t="s">
        <v>24</v>
      </c>
      <c r="L19" s="63">
        <f t="shared" si="8"/>
        <v>3956.8567192256414</v>
      </c>
      <c r="M19" s="63">
        <f t="shared" si="8"/>
        <v>13.77334603891342</v>
      </c>
      <c r="N19" s="63">
        <f t="shared" si="8"/>
        <v>460.72176410030914</v>
      </c>
      <c r="O19" s="63">
        <f t="shared" si="8"/>
        <v>0</v>
      </c>
      <c r="P19" s="63">
        <f t="shared" si="9"/>
        <v>0</v>
      </c>
      <c r="Q19" s="63">
        <f t="shared" ref="Q19:R19" si="34">Q45+Q97</f>
        <v>0</v>
      </c>
      <c r="R19" s="63">
        <f t="shared" si="34"/>
        <v>0</v>
      </c>
      <c r="S19" s="158">
        <f t="shared" si="11"/>
        <v>4431.351829364864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3042.2472410456357</v>
      </c>
      <c r="C20" s="60">
        <f t="shared" si="4"/>
        <v>546.83149001661843</v>
      </c>
      <c r="D20" s="60">
        <f t="shared" si="4"/>
        <v>512.51936586858562</v>
      </c>
      <c r="E20" s="60">
        <f t="shared" si="4"/>
        <v>0</v>
      </c>
      <c r="F20" s="160">
        <f t="shared" si="5"/>
        <v>0</v>
      </c>
      <c r="G20" s="60">
        <f t="shared" ref="G20:H20" si="35">G46+G98</f>
        <v>0</v>
      </c>
      <c r="H20" s="60">
        <f t="shared" si="35"/>
        <v>0</v>
      </c>
      <c r="I20" s="162">
        <f t="shared" si="7"/>
        <v>4101.5980969308393</v>
      </c>
      <c r="J20" s="149"/>
      <c r="K20" s="163" t="s">
        <v>60</v>
      </c>
      <c r="L20" s="85">
        <f t="shared" si="8"/>
        <v>3042.2472410456357</v>
      </c>
      <c r="M20" s="85">
        <f t="shared" si="8"/>
        <v>546.83149001661843</v>
      </c>
      <c r="N20" s="85">
        <f t="shared" si="8"/>
        <v>512.51936586858562</v>
      </c>
      <c r="O20" s="85">
        <f t="shared" si="8"/>
        <v>0</v>
      </c>
      <c r="P20" s="85">
        <f t="shared" si="9"/>
        <v>0</v>
      </c>
      <c r="Q20" s="85">
        <f t="shared" ref="Q20:R20" si="36">Q46+Q98</f>
        <v>0</v>
      </c>
      <c r="R20" s="85">
        <f t="shared" si="36"/>
        <v>0</v>
      </c>
      <c r="S20" s="166">
        <f t="shared" si="11"/>
        <v>4101.5980969308393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1364.3245673740912</v>
      </c>
      <c r="C21" s="63">
        <f t="shared" si="4"/>
        <v>4522.3494789984579</v>
      </c>
      <c r="D21" s="63">
        <f t="shared" si="4"/>
        <v>1607.412103979781</v>
      </c>
      <c r="E21" s="63">
        <f t="shared" si="4"/>
        <v>0.88905270053989405</v>
      </c>
      <c r="F21" s="156">
        <f t="shared" si="5"/>
        <v>1398.4937501286956</v>
      </c>
      <c r="G21" s="63">
        <f t="shared" ref="G21:H21" si="37">G47+G99</f>
        <v>0</v>
      </c>
      <c r="H21" s="63">
        <f t="shared" si="37"/>
        <v>0</v>
      </c>
      <c r="I21" s="154">
        <f t="shared" si="7"/>
        <v>8893.4689531815657</v>
      </c>
      <c r="J21" s="149"/>
      <c r="K21" s="169" t="s">
        <v>22</v>
      </c>
      <c r="L21" s="63">
        <f t="shared" si="8"/>
        <v>1364.3245673740912</v>
      </c>
      <c r="M21" s="63">
        <f t="shared" si="8"/>
        <v>4522.3494789984579</v>
      </c>
      <c r="N21" s="63">
        <f t="shared" si="8"/>
        <v>1607.412103979781</v>
      </c>
      <c r="O21" s="63">
        <f t="shared" si="8"/>
        <v>0.88905270053989405</v>
      </c>
      <c r="P21" s="63">
        <f t="shared" si="9"/>
        <v>1398.4937501286956</v>
      </c>
      <c r="Q21" s="63">
        <f t="shared" ref="Q21:R21" si="38">Q47+Q99</f>
        <v>0</v>
      </c>
      <c r="R21" s="63">
        <f t="shared" si="38"/>
        <v>0</v>
      </c>
      <c r="S21" s="158">
        <f t="shared" si="11"/>
        <v>8893.4689531815657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9.883313976765951</v>
      </c>
      <c r="C22" s="60">
        <f t="shared" si="4"/>
        <v>89.235882947120786</v>
      </c>
      <c r="D22" s="60">
        <f t="shared" si="4"/>
        <v>661.31390201935426</v>
      </c>
      <c r="E22" s="60">
        <f t="shared" si="4"/>
        <v>0</v>
      </c>
      <c r="F22" s="160">
        <f t="shared" si="5"/>
        <v>0</v>
      </c>
      <c r="G22" s="60">
        <f t="shared" ref="G22:H22" si="39">G48+G100</f>
        <v>0</v>
      </c>
      <c r="H22" s="60">
        <f t="shared" si="39"/>
        <v>0</v>
      </c>
      <c r="I22" s="162">
        <f t="shared" si="7"/>
        <v>760.43309894324102</v>
      </c>
      <c r="J22" s="149"/>
      <c r="K22" s="163" t="s">
        <v>21</v>
      </c>
      <c r="L22" s="85">
        <f t="shared" si="8"/>
        <v>9.883313976765951</v>
      </c>
      <c r="M22" s="85">
        <f t="shared" si="8"/>
        <v>89.235882947120786</v>
      </c>
      <c r="N22" s="85">
        <f t="shared" si="8"/>
        <v>661.31390201935426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166">
        <f t="shared" si="11"/>
        <v>760.43309894324102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563.57892057002789</v>
      </c>
      <c r="C23" s="63">
        <f t="shared" si="4"/>
        <v>0</v>
      </c>
      <c r="D23" s="63">
        <f t="shared" si="4"/>
        <v>258.70196293199092</v>
      </c>
      <c r="E23" s="63">
        <f t="shared" si="4"/>
        <v>0</v>
      </c>
      <c r="F23" s="156">
        <f t="shared" si="5"/>
        <v>0</v>
      </c>
      <c r="G23" s="63">
        <f t="shared" ref="G23:H23" si="41">G49+G101</f>
        <v>0</v>
      </c>
      <c r="H23" s="63">
        <f t="shared" si="41"/>
        <v>0</v>
      </c>
      <c r="I23" s="154">
        <f t="shared" si="7"/>
        <v>822.28088350201881</v>
      </c>
      <c r="J23" s="149"/>
      <c r="K23" s="171" t="s">
        <v>64</v>
      </c>
      <c r="L23" s="63">
        <f t="shared" si="8"/>
        <v>563.57892057002789</v>
      </c>
      <c r="M23" s="63">
        <f t="shared" si="8"/>
        <v>0</v>
      </c>
      <c r="N23" s="63">
        <f t="shared" si="8"/>
        <v>258.70196293199092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158">
        <f t="shared" si="11"/>
        <v>822.28088350201881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si="4"/>
        <v>563.57892057002789</v>
      </c>
      <c r="C24" s="65">
        <f t="shared" si="4"/>
        <v>0</v>
      </c>
      <c r="D24" s="65">
        <f t="shared" si="4"/>
        <v>258.70196293199092</v>
      </c>
      <c r="E24" s="65">
        <f t="shared" si="4"/>
        <v>0</v>
      </c>
      <c r="F24" s="173">
        <f t="shared" si="5"/>
        <v>0</v>
      </c>
      <c r="G24" s="65">
        <f t="shared" ref="G24:H24" si="43">G50+G102</f>
        <v>0</v>
      </c>
      <c r="H24" s="65">
        <f t="shared" si="43"/>
        <v>0</v>
      </c>
      <c r="I24" s="175">
        <f t="shared" si="7"/>
        <v>822.28088350201881</v>
      </c>
      <c r="J24" s="149"/>
      <c r="K24" s="176" t="s">
        <v>23</v>
      </c>
      <c r="L24" s="88">
        <f t="shared" si="8"/>
        <v>563.57892057002789</v>
      </c>
      <c r="M24" s="88">
        <f t="shared" si="8"/>
        <v>0</v>
      </c>
      <c r="N24" s="88">
        <f t="shared" si="8"/>
        <v>258.70196293199092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179">
        <f t="shared" si="11"/>
        <v>822.28088350201881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181">
        <f t="shared" si="5"/>
        <v>0</v>
      </c>
      <c r="G25" s="68">
        <f t="shared" ref="G25:H25" si="45">G51+G103</f>
        <v>0</v>
      </c>
      <c r="H25" s="68">
        <f t="shared" si="45"/>
        <v>0</v>
      </c>
      <c r="I25" s="183">
        <f t="shared" si="7"/>
        <v>0</v>
      </c>
      <c r="J25" s="149"/>
      <c r="K25" s="184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173">
        <f t="shared" si="5"/>
        <v>0</v>
      </c>
      <c r="G26" s="65">
        <f t="shared" ref="G26:H26" si="47">G52+G104</f>
        <v>0</v>
      </c>
      <c r="H26" s="65">
        <f t="shared" si="47"/>
        <v>0</v>
      </c>
      <c r="I26" s="175">
        <f t="shared" si="7"/>
        <v>0</v>
      </c>
      <c r="J26" s="149"/>
      <c r="K26" s="176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188">
        <f t="shared" si="5"/>
        <v>0</v>
      </c>
      <c r="G27" s="71">
        <f t="shared" ref="G27:H27" si="49">G53+G105</f>
        <v>0</v>
      </c>
      <c r="H27" s="71">
        <f t="shared" si="49"/>
        <v>0</v>
      </c>
      <c r="I27" s="190">
        <f t="shared" si="7"/>
        <v>0</v>
      </c>
      <c r="J27" s="149"/>
      <c r="K27" s="191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18638.613214912963</v>
      </c>
      <c r="C28" s="195">
        <f t="shared" ref="C28:H28" si="51">SUM(C7:C23)</f>
        <v>6940.4941714626302</v>
      </c>
      <c r="D28" s="195">
        <f t="shared" si="51"/>
        <v>9082.2078267154138</v>
      </c>
      <c r="E28" s="195">
        <f t="shared" si="51"/>
        <v>6672.9262961632903</v>
      </c>
      <c r="F28" s="195">
        <f t="shared" si="51"/>
        <v>22843.727613180698</v>
      </c>
      <c r="G28" s="195">
        <f t="shared" si="51"/>
        <v>2155.5469221947178</v>
      </c>
      <c r="H28" s="195">
        <f t="shared" si="51"/>
        <v>14.720933460540399</v>
      </c>
      <c r="I28" s="195">
        <f t="shared" ref="I28" si="52">SUM(I7:I23)</f>
        <v>66348.236978090252</v>
      </c>
      <c r="J28" s="237"/>
      <c r="K28" s="196" t="s">
        <v>26</v>
      </c>
      <c r="L28" s="195">
        <f>SUM(L7:L23)</f>
        <v>18638.613214912963</v>
      </c>
      <c r="M28" s="195">
        <f t="shared" ref="M28:R28" si="53">SUM(M7:M23)</f>
        <v>6940.4941714626302</v>
      </c>
      <c r="N28" s="195">
        <f t="shared" si="53"/>
        <v>9082.2078267154138</v>
      </c>
      <c r="O28" s="195">
        <f t="shared" si="53"/>
        <v>6672.9262961632903</v>
      </c>
      <c r="P28" s="195">
        <f t="shared" si="53"/>
        <v>22843.727613180701</v>
      </c>
      <c r="Q28" s="195">
        <f t="shared" si="53"/>
        <v>2155.5469221947178</v>
      </c>
      <c r="R28" s="195">
        <f t="shared" si="53"/>
        <v>14.720933460540399</v>
      </c>
      <c r="S28" s="195">
        <f t="shared" ref="S28" si="54">SUM(S7:S23)</f>
        <v>66348.236978090252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0.28092100203156672</v>
      </c>
      <c r="C29" s="76">
        <f t="shared" ref="C29:H29" si="55">IF($I28=0,"-",C28/$I28)</f>
        <v>0.1046070624868984</v>
      </c>
      <c r="D29" s="76">
        <f t="shared" si="55"/>
        <v>0.13688695043569241</v>
      </c>
      <c r="E29" s="76">
        <f t="shared" si="55"/>
        <v>0.10057428200189927</v>
      </c>
      <c r="F29" s="76">
        <f t="shared" si="55"/>
        <v>0.34430044645684005</v>
      </c>
      <c r="G29" s="76">
        <f t="shared" si="55"/>
        <v>3.2488382817263559E-2</v>
      </c>
      <c r="H29" s="76">
        <f t="shared" si="55"/>
        <v>2.2187376983960551E-4</v>
      </c>
      <c r="I29" s="77">
        <f>SUM(B29:H29)</f>
        <v>1</v>
      </c>
      <c r="K29" s="55" t="s">
        <v>91</v>
      </c>
      <c r="L29" s="96">
        <f>IF($I28=0,"-",L28/$I28)</f>
        <v>0.28092100203156672</v>
      </c>
      <c r="M29" s="96">
        <f t="shared" ref="M29:R29" si="56">IF($I28=0,"-",M28/$I28)</f>
        <v>0.1046070624868984</v>
      </c>
      <c r="N29" s="96">
        <f t="shared" si="56"/>
        <v>0.13688695043569241</v>
      </c>
      <c r="O29" s="96">
        <f t="shared" si="56"/>
        <v>0.10057428200189927</v>
      </c>
      <c r="P29" s="96">
        <f t="shared" si="56"/>
        <v>0.3443004464568401</v>
      </c>
      <c r="Q29" s="96">
        <f t="shared" si="56"/>
        <v>3.2488382817263559E-2</v>
      </c>
      <c r="R29" s="97">
        <f t="shared" si="56"/>
        <v>2.2187376983960551E-4</v>
      </c>
      <c r="S29" s="98">
        <f>SUM(L29:R29)</f>
        <v>1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7.0930883219730931E-3</v>
      </c>
      <c r="C33" s="57">
        <f t="shared" ref="C33:E33" si="57">C111+C137+C163+C189+C215+C241+C267+C293+C319+C345+C371+C397+C423</f>
        <v>0</v>
      </c>
      <c r="D33" s="57">
        <f t="shared" si="57"/>
        <v>9.2629850307125547E-2</v>
      </c>
      <c r="E33" s="57">
        <f t="shared" si="57"/>
        <v>0</v>
      </c>
      <c r="F33" s="374">
        <v>0</v>
      </c>
      <c r="G33" s="57">
        <f t="shared" ref="G33:H48" si="58">G111+G137+G163+G189+G215+G241+G267+G293+G319+G345+G371+G397+G423</f>
        <v>0</v>
      </c>
      <c r="H33" s="57">
        <f t="shared" si="58"/>
        <v>0</v>
      </c>
      <c r="I33" s="154">
        <f>SUM(B33:H33)</f>
        <v>9.9722938629098645E-2</v>
      </c>
      <c r="J33" s="149"/>
      <c r="K33" s="203" t="s">
        <v>7</v>
      </c>
      <c r="L33" s="57">
        <f t="shared" ref="L33:R48" si="59">L111+L137+L163+L189+L215+L241+L267+L293+L319+L345+L371+L397+L423</f>
        <v>7.0930883219730931E-3</v>
      </c>
      <c r="M33" s="57">
        <f t="shared" si="59"/>
        <v>0</v>
      </c>
      <c r="N33" s="57">
        <f t="shared" si="59"/>
        <v>9.2629850307125547E-2</v>
      </c>
      <c r="O33" s="57">
        <f t="shared" si="59"/>
        <v>0</v>
      </c>
      <c r="P33" s="57">
        <f t="shared" si="59"/>
        <v>0</v>
      </c>
      <c r="Q33" s="57">
        <f t="shared" si="59"/>
        <v>0</v>
      </c>
      <c r="R33" s="57">
        <f t="shared" si="59"/>
        <v>0</v>
      </c>
      <c r="S33" s="205">
        <f>SUM(L33:R33)</f>
        <v>9.9722938629098645E-2</v>
      </c>
      <c r="T33" s="149"/>
      <c r="U33" s="206" t="s">
        <v>7</v>
      </c>
      <c r="V33" s="105">
        <f t="shared" ref="V33:AH48" si="60">V111+V137+V163+V189+V215+V241+V267+V293+V319+V345+V371+V397+V423</f>
        <v>7.0930883219730931E-3</v>
      </c>
      <c r="W33" s="105">
        <f t="shared" si="60"/>
        <v>0</v>
      </c>
      <c r="X33" s="105">
        <f t="shared" si="60"/>
        <v>0</v>
      </c>
      <c r="Y33" s="105">
        <f t="shared" si="60"/>
        <v>0</v>
      </c>
      <c r="Z33" s="105">
        <f t="shared" si="60"/>
        <v>9.2629850307125547E-2</v>
      </c>
      <c r="AA33" s="105">
        <f t="shared" si="60"/>
        <v>0</v>
      </c>
      <c r="AB33" s="105">
        <f t="shared" si="60"/>
        <v>0</v>
      </c>
      <c r="AC33" s="106">
        <f t="shared" si="60"/>
        <v>0</v>
      </c>
      <c r="AD33" s="105">
        <f t="shared" si="60"/>
        <v>0</v>
      </c>
      <c r="AE33" s="105">
        <f t="shared" si="60"/>
        <v>0</v>
      </c>
      <c r="AF33" s="105">
        <f t="shared" si="60"/>
        <v>0</v>
      </c>
      <c r="AG33" s="105">
        <f t="shared" si="60"/>
        <v>0</v>
      </c>
      <c r="AH33" s="105">
        <f t="shared" si="60"/>
        <v>0</v>
      </c>
      <c r="AI33" s="210">
        <f>SUM(V33:AC33)</f>
        <v>9.9722938629098645E-2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61">B112+B138+B164+B190+B216+B242+B268+B294+B320+B346+B372+B398+B424</f>
        <v>0</v>
      </c>
      <c r="C34" s="60">
        <f t="shared" si="61"/>
        <v>0</v>
      </c>
      <c r="D34" s="60">
        <f t="shared" si="61"/>
        <v>357.19636539954109</v>
      </c>
      <c r="E34" s="60">
        <f t="shared" si="61"/>
        <v>0</v>
      </c>
      <c r="F34" s="375">
        <v>0</v>
      </c>
      <c r="G34" s="60">
        <f t="shared" si="58"/>
        <v>0</v>
      </c>
      <c r="H34" s="60">
        <f t="shared" si="58"/>
        <v>0</v>
      </c>
      <c r="I34" s="162">
        <f t="shared" ref="I34:I53" si="62">SUM(B34:H34)</f>
        <v>357.19636539954109</v>
      </c>
      <c r="J34" s="149"/>
      <c r="K34" s="163" t="s">
        <v>8</v>
      </c>
      <c r="L34" s="85">
        <f t="shared" si="59"/>
        <v>0</v>
      </c>
      <c r="M34" s="85">
        <f t="shared" si="59"/>
        <v>0</v>
      </c>
      <c r="N34" s="85">
        <f t="shared" si="59"/>
        <v>357.19636539954109</v>
      </c>
      <c r="O34" s="85">
        <f t="shared" si="59"/>
        <v>0</v>
      </c>
      <c r="P34" s="85">
        <f t="shared" si="59"/>
        <v>0</v>
      </c>
      <c r="Q34" s="85">
        <f t="shared" si="59"/>
        <v>0</v>
      </c>
      <c r="R34" s="85">
        <f t="shared" si="59"/>
        <v>0</v>
      </c>
      <c r="S34" s="166">
        <f t="shared" ref="S34:S53" si="63">SUM(L34:R34)</f>
        <v>357.19636539954109</v>
      </c>
      <c r="T34" s="149"/>
      <c r="U34" s="211" t="s">
        <v>8</v>
      </c>
      <c r="V34" s="110">
        <f t="shared" si="60"/>
        <v>0</v>
      </c>
      <c r="W34" s="110">
        <f t="shared" si="60"/>
        <v>0</v>
      </c>
      <c r="X34" s="110">
        <f t="shared" si="60"/>
        <v>0</v>
      </c>
      <c r="Y34" s="110">
        <f t="shared" si="60"/>
        <v>0</v>
      </c>
      <c r="Z34" s="110">
        <f t="shared" si="60"/>
        <v>357.19636539954109</v>
      </c>
      <c r="AA34" s="110">
        <f t="shared" si="60"/>
        <v>0</v>
      </c>
      <c r="AB34" s="110">
        <f t="shared" si="60"/>
        <v>0</v>
      </c>
      <c r="AC34" s="111">
        <f t="shared" si="60"/>
        <v>0</v>
      </c>
      <c r="AD34" s="110">
        <f t="shared" si="60"/>
        <v>0</v>
      </c>
      <c r="AE34" s="110">
        <f t="shared" si="60"/>
        <v>0</v>
      </c>
      <c r="AF34" s="110">
        <f t="shared" si="60"/>
        <v>0</v>
      </c>
      <c r="AG34" s="110">
        <f t="shared" si="60"/>
        <v>0</v>
      </c>
      <c r="AH34" s="110">
        <f t="shared" si="60"/>
        <v>0</v>
      </c>
      <c r="AI34" s="214">
        <f t="shared" ref="AI34:AI53" si="64">SUM(V34:AC34)</f>
        <v>357.19636539954109</v>
      </c>
      <c r="AJ34" s="141" t="str">
        <f t="shared" ref="AJ34:AJ55" si="65">IF(ABS(S34-AI34)&gt;0.001,S34-AI34,"")</f>
        <v/>
      </c>
    </row>
    <row r="35" spans="1:36" ht="15">
      <c r="A35" s="167" t="s">
        <v>10</v>
      </c>
      <c r="B35" s="63">
        <f t="shared" si="61"/>
        <v>0</v>
      </c>
      <c r="C35" s="63">
        <f t="shared" si="61"/>
        <v>0</v>
      </c>
      <c r="D35" s="63">
        <f t="shared" si="61"/>
        <v>0.31145345145649589</v>
      </c>
      <c r="E35" s="63">
        <f t="shared" si="61"/>
        <v>0</v>
      </c>
      <c r="F35" s="375">
        <v>0</v>
      </c>
      <c r="G35" s="63">
        <f t="shared" si="58"/>
        <v>0</v>
      </c>
      <c r="H35" s="63">
        <f t="shared" si="58"/>
        <v>0</v>
      </c>
      <c r="I35" s="154">
        <f t="shared" si="62"/>
        <v>0.31145345145649589</v>
      </c>
      <c r="J35" s="149"/>
      <c r="K35" s="169" t="s">
        <v>10</v>
      </c>
      <c r="L35" s="63">
        <f t="shared" si="59"/>
        <v>0</v>
      </c>
      <c r="M35" s="63">
        <f t="shared" si="59"/>
        <v>0</v>
      </c>
      <c r="N35" s="63">
        <f t="shared" si="59"/>
        <v>0.31145345145649589</v>
      </c>
      <c r="O35" s="63">
        <f t="shared" si="59"/>
        <v>0</v>
      </c>
      <c r="P35" s="63">
        <f t="shared" si="59"/>
        <v>0</v>
      </c>
      <c r="Q35" s="63">
        <f t="shared" si="59"/>
        <v>0</v>
      </c>
      <c r="R35" s="63">
        <f t="shared" si="59"/>
        <v>0</v>
      </c>
      <c r="S35" s="158">
        <f t="shared" si="63"/>
        <v>0.31145345145649589</v>
      </c>
      <c r="T35" s="149"/>
      <c r="U35" s="215" t="s">
        <v>10</v>
      </c>
      <c r="V35" s="105">
        <f t="shared" si="60"/>
        <v>0</v>
      </c>
      <c r="W35" s="105">
        <f t="shared" si="60"/>
        <v>0</v>
      </c>
      <c r="X35" s="105">
        <f t="shared" si="60"/>
        <v>0</v>
      </c>
      <c r="Y35" s="105">
        <f t="shared" si="60"/>
        <v>0</v>
      </c>
      <c r="Z35" s="105">
        <f t="shared" si="60"/>
        <v>0.31145345145649589</v>
      </c>
      <c r="AA35" s="105">
        <f t="shared" si="60"/>
        <v>0</v>
      </c>
      <c r="AB35" s="105">
        <f t="shared" si="60"/>
        <v>0</v>
      </c>
      <c r="AC35" s="106">
        <f t="shared" si="60"/>
        <v>0</v>
      </c>
      <c r="AD35" s="105">
        <f t="shared" si="60"/>
        <v>0</v>
      </c>
      <c r="AE35" s="105">
        <f t="shared" si="60"/>
        <v>0</v>
      </c>
      <c r="AF35" s="105">
        <f t="shared" si="60"/>
        <v>0</v>
      </c>
      <c r="AG35" s="105">
        <f t="shared" si="60"/>
        <v>0</v>
      </c>
      <c r="AH35" s="105">
        <f t="shared" si="60"/>
        <v>0</v>
      </c>
      <c r="AI35" s="210">
        <f t="shared" si="64"/>
        <v>0.31145345145649589</v>
      </c>
      <c r="AJ35" s="141" t="str">
        <f t="shared" si="65"/>
        <v/>
      </c>
    </row>
    <row r="36" spans="1:36" ht="15">
      <c r="A36" s="159" t="s">
        <v>56</v>
      </c>
      <c r="B36" s="60">
        <f t="shared" si="61"/>
        <v>0</v>
      </c>
      <c r="C36" s="60">
        <f t="shared" si="61"/>
        <v>0</v>
      </c>
      <c r="D36" s="60">
        <f t="shared" si="61"/>
        <v>121.52674820000007</v>
      </c>
      <c r="E36" s="60">
        <f t="shared" si="61"/>
        <v>0</v>
      </c>
      <c r="F36" s="375">
        <v>0</v>
      </c>
      <c r="G36" s="60">
        <f t="shared" si="58"/>
        <v>0</v>
      </c>
      <c r="H36" s="60">
        <f t="shared" si="58"/>
        <v>0</v>
      </c>
      <c r="I36" s="162">
        <f t="shared" si="62"/>
        <v>121.52674820000007</v>
      </c>
      <c r="J36" s="149"/>
      <c r="K36" s="163" t="s">
        <v>56</v>
      </c>
      <c r="L36" s="85">
        <f t="shared" si="59"/>
        <v>0</v>
      </c>
      <c r="M36" s="85">
        <f t="shared" si="59"/>
        <v>0</v>
      </c>
      <c r="N36" s="85">
        <f t="shared" si="59"/>
        <v>121.52674820000007</v>
      </c>
      <c r="O36" s="85">
        <f t="shared" si="59"/>
        <v>0</v>
      </c>
      <c r="P36" s="85">
        <f t="shared" si="59"/>
        <v>0</v>
      </c>
      <c r="Q36" s="85">
        <f t="shared" si="59"/>
        <v>0</v>
      </c>
      <c r="R36" s="85">
        <f t="shared" si="59"/>
        <v>0</v>
      </c>
      <c r="S36" s="166">
        <f t="shared" si="63"/>
        <v>121.52674820000007</v>
      </c>
      <c r="T36" s="149"/>
      <c r="U36" s="211" t="s">
        <v>56</v>
      </c>
      <c r="V36" s="110">
        <f t="shared" si="60"/>
        <v>0</v>
      </c>
      <c r="W36" s="110">
        <f t="shared" si="60"/>
        <v>0</v>
      </c>
      <c r="X36" s="110">
        <f t="shared" si="60"/>
        <v>0</v>
      </c>
      <c r="Y36" s="110">
        <f t="shared" si="60"/>
        <v>0</v>
      </c>
      <c r="Z36" s="110">
        <f t="shared" si="60"/>
        <v>121.46041263875553</v>
      </c>
      <c r="AA36" s="110">
        <f t="shared" si="60"/>
        <v>0</v>
      </c>
      <c r="AB36" s="110">
        <f t="shared" si="60"/>
        <v>0</v>
      </c>
      <c r="AC36" s="111">
        <f t="shared" si="60"/>
        <v>6.6335561244541527E-2</v>
      </c>
      <c r="AD36" s="110">
        <f t="shared" si="60"/>
        <v>0</v>
      </c>
      <c r="AE36" s="110">
        <f t="shared" si="60"/>
        <v>0</v>
      </c>
      <c r="AF36" s="110">
        <f t="shared" si="60"/>
        <v>0</v>
      </c>
      <c r="AG36" s="110">
        <f t="shared" si="60"/>
        <v>6.6335561244541527E-2</v>
      </c>
      <c r="AH36" s="110">
        <f t="shared" si="60"/>
        <v>0</v>
      </c>
      <c r="AI36" s="214">
        <f t="shared" si="64"/>
        <v>121.52674820000007</v>
      </c>
      <c r="AJ36" s="141" t="str">
        <f t="shared" si="65"/>
        <v/>
      </c>
    </row>
    <row r="37" spans="1:36" ht="15">
      <c r="A37" s="167" t="s">
        <v>16</v>
      </c>
      <c r="B37" s="63">
        <f t="shared" si="61"/>
        <v>299.73215244111361</v>
      </c>
      <c r="C37" s="63">
        <f t="shared" si="61"/>
        <v>110.63750731253629</v>
      </c>
      <c r="D37" s="63">
        <f t="shared" si="61"/>
        <v>130.02934291240882</v>
      </c>
      <c r="E37" s="63">
        <f t="shared" si="61"/>
        <v>0</v>
      </c>
      <c r="F37" s="375">
        <v>0</v>
      </c>
      <c r="G37" s="63">
        <f t="shared" si="58"/>
        <v>0</v>
      </c>
      <c r="H37" s="63">
        <f t="shared" si="58"/>
        <v>0</v>
      </c>
      <c r="I37" s="154">
        <f t="shared" si="62"/>
        <v>540.39900266605878</v>
      </c>
      <c r="J37" s="149"/>
      <c r="K37" s="169" t="s">
        <v>16</v>
      </c>
      <c r="L37" s="63">
        <f t="shared" si="59"/>
        <v>299.73215244111361</v>
      </c>
      <c r="M37" s="63">
        <f t="shared" si="59"/>
        <v>110.63750731253629</v>
      </c>
      <c r="N37" s="63">
        <f t="shared" si="59"/>
        <v>130.02934291240882</v>
      </c>
      <c r="O37" s="63">
        <f t="shared" si="59"/>
        <v>0</v>
      </c>
      <c r="P37" s="63">
        <f t="shared" si="59"/>
        <v>0</v>
      </c>
      <c r="Q37" s="63">
        <f t="shared" si="59"/>
        <v>0</v>
      </c>
      <c r="R37" s="63">
        <f t="shared" si="59"/>
        <v>0</v>
      </c>
      <c r="S37" s="158">
        <f t="shared" si="63"/>
        <v>540.39900266605878</v>
      </c>
      <c r="T37" s="149"/>
      <c r="U37" s="215" t="s">
        <v>16</v>
      </c>
      <c r="V37" s="105">
        <f t="shared" si="60"/>
        <v>290.30641521854176</v>
      </c>
      <c r="W37" s="105">
        <f t="shared" si="60"/>
        <v>0</v>
      </c>
      <c r="X37" s="105">
        <f t="shared" si="60"/>
        <v>0</v>
      </c>
      <c r="Y37" s="105">
        <f t="shared" si="60"/>
        <v>110.63750731253629</v>
      </c>
      <c r="Z37" s="105">
        <f t="shared" si="60"/>
        <v>118.23343352149188</v>
      </c>
      <c r="AA37" s="105">
        <f t="shared" si="60"/>
        <v>0</v>
      </c>
      <c r="AB37" s="105">
        <f t="shared" si="60"/>
        <v>0</v>
      </c>
      <c r="AC37" s="106">
        <f t="shared" si="60"/>
        <v>21.221646613488744</v>
      </c>
      <c r="AD37" s="105">
        <f t="shared" si="60"/>
        <v>9.4257372225718346</v>
      </c>
      <c r="AE37" s="105">
        <f t="shared" si="60"/>
        <v>0</v>
      </c>
      <c r="AF37" s="105">
        <f t="shared" si="60"/>
        <v>0</v>
      </c>
      <c r="AG37" s="105">
        <f t="shared" si="60"/>
        <v>11.795909390916908</v>
      </c>
      <c r="AH37" s="105">
        <f t="shared" si="60"/>
        <v>0</v>
      </c>
      <c r="AI37" s="210">
        <f t="shared" si="64"/>
        <v>540.39900266605866</v>
      </c>
      <c r="AJ37" s="141" t="str">
        <f t="shared" si="65"/>
        <v/>
      </c>
    </row>
    <row r="38" spans="1:36" ht="15">
      <c r="A38" s="159" t="s">
        <v>15</v>
      </c>
      <c r="B38" s="60">
        <f t="shared" si="61"/>
        <v>155.37593603360884</v>
      </c>
      <c r="C38" s="60">
        <f t="shared" si="61"/>
        <v>46.66590019320288</v>
      </c>
      <c r="D38" s="60">
        <f t="shared" si="61"/>
        <v>30.561064124113461</v>
      </c>
      <c r="E38" s="60">
        <f t="shared" si="61"/>
        <v>1.1326880048076586</v>
      </c>
      <c r="F38" s="375">
        <v>0</v>
      </c>
      <c r="G38" s="60">
        <f t="shared" si="58"/>
        <v>0</v>
      </c>
      <c r="H38" s="60">
        <f t="shared" si="58"/>
        <v>0</v>
      </c>
      <c r="I38" s="162">
        <f t="shared" si="62"/>
        <v>233.73558835573283</v>
      </c>
      <c r="J38" s="149"/>
      <c r="K38" s="163" t="s">
        <v>15</v>
      </c>
      <c r="L38" s="85">
        <f t="shared" si="59"/>
        <v>155.37593603360884</v>
      </c>
      <c r="M38" s="85">
        <f t="shared" si="59"/>
        <v>46.66590019320288</v>
      </c>
      <c r="N38" s="85">
        <f t="shared" si="59"/>
        <v>30.561064124113461</v>
      </c>
      <c r="O38" s="85">
        <f t="shared" si="59"/>
        <v>1.1326880048076586</v>
      </c>
      <c r="P38" s="85">
        <f t="shared" si="59"/>
        <v>0</v>
      </c>
      <c r="Q38" s="85">
        <f t="shared" si="59"/>
        <v>0</v>
      </c>
      <c r="R38" s="85">
        <f t="shared" si="59"/>
        <v>0</v>
      </c>
      <c r="S38" s="166">
        <f t="shared" si="63"/>
        <v>233.73558835573283</v>
      </c>
      <c r="T38" s="149"/>
      <c r="U38" s="211" t="s">
        <v>57</v>
      </c>
      <c r="V38" s="110">
        <f t="shared" si="60"/>
        <v>153.12889383233158</v>
      </c>
      <c r="W38" s="110">
        <f t="shared" si="60"/>
        <v>1.0599962507788769</v>
      </c>
      <c r="X38" s="110">
        <f t="shared" si="60"/>
        <v>0</v>
      </c>
      <c r="Y38" s="110">
        <f t="shared" si="60"/>
        <v>46.66590019320288</v>
      </c>
      <c r="Z38" s="110">
        <f t="shared" si="60"/>
        <v>24.9897993262461</v>
      </c>
      <c r="AA38" s="110">
        <f t="shared" si="60"/>
        <v>0.27493728144159446</v>
      </c>
      <c r="AB38" s="110">
        <f t="shared" si="60"/>
        <v>0</v>
      </c>
      <c r="AC38" s="111">
        <f t="shared" si="60"/>
        <v>7.616061471731812</v>
      </c>
      <c r="AD38" s="110">
        <f t="shared" si="60"/>
        <v>1.1870459504983868</v>
      </c>
      <c r="AE38" s="110">
        <f t="shared" si="60"/>
        <v>0</v>
      </c>
      <c r="AF38" s="110">
        <f t="shared" si="60"/>
        <v>0</v>
      </c>
      <c r="AG38" s="110">
        <f t="shared" si="60"/>
        <v>5.5712647978673608</v>
      </c>
      <c r="AH38" s="110">
        <f t="shared" si="60"/>
        <v>0.85775072336606406</v>
      </c>
      <c r="AI38" s="214">
        <f t="shared" si="64"/>
        <v>233.73558835573286</v>
      </c>
      <c r="AJ38" s="141" t="str">
        <f t="shared" si="65"/>
        <v/>
      </c>
    </row>
    <row r="39" spans="1:36" ht="15">
      <c r="A39" s="167" t="s">
        <v>58</v>
      </c>
      <c r="B39" s="63">
        <f t="shared" si="61"/>
        <v>0</v>
      </c>
      <c r="C39" s="63">
        <f t="shared" si="61"/>
        <v>0</v>
      </c>
      <c r="D39" s="63">
        <f t="shared" si="61"/>
        <v>3.9014605309696004</v>
      </c>
      <c r="E39" s="63">
        <f t="shared" si="61"/>
        <v>856.57160799025212</v>
      </c>
      <c r="F39" s="375">
        <v>0</v>
      </c>
      <c r="G39" s="63">
        <f t="shared" si="58"/>
        <v>0</v>
      </c>
      <c r="H39" s="63">
        <f t="shared" si="58"/>
        <v>0</v>
      </c>
      <c r="I39" s="154">
        <f t="shared" si="62"/>
        <v>860.47306852122176</v>
      </c>
      <c r="J39" s="149"/>
      <c r="K39" s="169" t="s">
        <v>58</v>
      </c>
      <c r="L39" s="63">
        <f t="shared" si="59"/>
        <v>0</v>
      </c>
      <c r="M39" s="63">
        <f t="shared" si="59"/>
        <v>0</v>
      </c>
      <c r="N39" s="63">
        <f t="shared" si="59"/>
        <v>3.9014605309696004</v>
      </c>
      <c r="O39" s="63">
        <f t="shared" si="59"/>
        <v>856.57160799025212</v>
      </c>
      <c r="P39" s="63">
        <f t="shared" si="59"/>
        <v>1982.2654097273405</v>
      </c>
      <c r="Q39" s="63">
        <f t="shared" si="59"/>
        <v>0</v>
      </c>
      <c r="R39" s="63">
        <f t="shared" si="59"/>
        <v>0</v>
      </c>
      <c r="S39" s="158">
        <f t="shared" si="63"/>
        <v>2842.7384782485624</v>
      </c>
      <c r="T39" s="149"/>
      <c r="U39" s="215" t="s">
        <v>58</v>
      </c>
      <c r="V39" s="105">
        <f t="shared" si="60"/>
        <v>0</v>
      </c>
      <c r="W39" s="105">
        <f t="shared" si="60"/>
        <v>0</v>
      </c>
      <c r="X39" s="105">
        <f t="shared" si="60"/>
        <v>0</v>
      </c>
      <c r="Y39" s="105">
        <f t="shared" si="60"/>
        <v>0</v>
      </c>
      <c r="Z39" s="105">
        <f t="shared" si="60"/>
        <v>0</v>
      </c>
      <c r="AA39" s="105">
        <f t="shared" si="60"/>
        <v>853.82604791926951</v>
      </c>
      <c r="AB39" s="105">
        <f t="shared" si="60"/>
        <v>1982.2654097273405</v>
      </c>
      <c r="AC39" s="106">
        <f t="shared" si="60"/>
        <v>6.6470206019521587</v>
      </c>
      <c r="AD39" s="105">
        <f t="shared" si="60"/>
        <v>0</v>
      </c>
      <c r="AE39" s="105">
        <f t="shared" si="60"/>
        <v>2.7455600709825592</v>
      </c>
      <c r="AF39" s="105">
        <f t="shared" si="60"/>
        <v>0</v>
      </c>
      <c r="AG39" s="105">
        <f t="shared" si="60"/>
        <v>3.9014605309696004</v>
      </c>
      <c r="AH39" s="105">
        <f t="shared" si="60"/>
        <v>0</v>
      </c>
      <c r="AI39" s="210">
        <f t="shared" si="64"/>
        <v>2842.7384782485624</v>
      </c>
      <c r="AJ39" s="141" t="str">
        <f t="shared" si="65"/>
        <v/>
      </c>
    </row>
    <row r="40" spans="1:36" ht="15">
      <c r="A40" s="159" t="s">
        <v>12</v>
      </c>
      <c r="B40" s="60">
        <f t="shared" si="61"/>
        <v>0</v>
      </c>
      <c r="C40" s="60">
        <f t="shared" si="61"/>
        <v>4.7232632317005342E-2</v>
      </c>
      <c r="D40" s="60">
        <f t="shared" si="61"/>
        <v>0</v>
      </c>
      <c r="E40" s="60">
        <f t="shared" si="61"/>
        <v>15.06771537662139</v>
      </c>
      <c r="F40" s="375">
        <v>0</v>
      </c>
      <c r="G40" s="60">
        <f t="shared" si="58"/>
        <v>0</v>
      </c>
      <c r="H40" s="60">
        <f t="shared" si="58"/>
        <v>0</v>
      </c>
      <c r="I40" s="162">
        <f t="shared" si="62"/>
        <v>15.114948008938395</v>
      </c>
      <c r="J40" s="149"/>
      <c r="K40" s="163" t="s">
        <v>12</v>
      </c>
      <c r="L40" s="85">
        <f t="shared" si="59"/>
        <v>0</v>
      </c>
      <c r="M40" s="85">
        <f t="shared" si="59"/>
        <v>4.7232632317005342E-2</v>
      </c>
      <c r="N40" s="85">
        <f t="shared" si="59"/>
        <v>0</v>
      </c>
      <c r="O40" s="85">
        <f t="shared" si="59"/>
        <v>15.06771537662139</v>
      </c>
      <c r="P40" s="85">
        <f t="shared" si="59"/>
        <v>100.33082121813594</v>
      </c>
      <c r="Q40" s="85">
        <f t="shared" si="59"/>
        <v>0</v>
      </c>
      <c r="R40" s="85">
        <f t="shared" si="59"/>
        <v>0</v>
      </c>
      <c r="S40" s="166">
        <f t="shared" si="63"/>
        <v>115.44576922707434</v>
      </c>
      <c r="T40" s="149"/>
      <c r="U40" s="211" t="s">
        <v>12</v>
      </c>
      <c r="V40" s="110">
        <f t="shared" si="60"/>
        <v>0</v>
      </c>
      <c r="W40" s="110">
        <f t="shared" si="60"/>
        <v>0</v>
      </c>
      <c r="X40" s="110">
        <f t="shared" si="60"/>
        <v>0</v>
      </c>
      <c r="Y40" s="110">
        <f t="shared" si="60"/>
        <v>4.7232632317005342E-2</v>
      </c>
      <c r="Z40" s="110">
        <f t="shared" si="60"/>
        <v>0</v>
      </c>
      <c r="AA40" s="110">
        <f t="shared" si="60"/>
        <v>15.06771537662139</v>
      </c>
      <c r="AB40" s="110">
        <f t="shared" si="60"/>
        <v>100.33082121813594</v>
      </c>
      <c r="AC40" s="111">
        <f t="shared" si="60"/>
        <v>0</v>
      </c>
      <c r="AD40" s="110">
        <f t="shared" si="60"/>
        <v>0</v>
      </c>
      <c r="AE40" s="110">
        <f t="shared" si="60"/>
        <v>0</v>
      </c>
      <c r="AF40" s="110">
        <f t="shared" si="60"/>
        <v>0</v>
      </c>
      <c r="AG40" s="110">
        <f t="shared" si="60"/>
        <v>0</v>
      </c>
      <c r="AH40" s="110">
        <f t="shared" si="60"/>
        <v>0</v>
      </c>
      <c r="AI40" s="214">
        <f t="shared" si="64"/>
        <v>115.44576922707434</v>
      </c>
      <c r="AJ40" s="141" t="str">
        <f t="shared" si="65"/>
        <v/>
      </c>
    </row>
    <row r="41" spans="1:36" ht="15">
      <c r="A41" s="167" t="s">
        <v>59</v>
      </c>
      <c r="B41" s="63">
        <f t="shared" si="61"/>
        <v>0</v>
      </c>
      <c r="C41" s="63">
        <f t="shared" si="61"/>
        <v>0</v>
      </c>
      <c r="D41" s="63">
        <f t="shared" si="61"/>
        <v>0</v>
      </c>
      <c r="E41" s="63">
        <f t="shared" si="61"/>
        <v>0</v>
      </c>
      <c r="F41" s="375">
        <v>0</v>
      </c>
      <c r="G41" s="63">
        <f t="shared" si="58"/>
        <v>0</v>
      </c>
      <c r="H41" s="63">
        <f t="shared" si="58"/>
        <v>0</v>
      </c>
      <c r="I41" s="154">
        <f t="shared" si="62"/>
        <v>0</v>
      </c>
      <c r="J41" s="149"/>
      <c r="K41" s="169" t="s">
        <v>59</v>
      </c>
      <c r="L41" s="63">
        <f t="shared" si="59"/>
        <v>0</v>
      </c>
      <c r="M41" s="63">
        <f t="shared" si="59"/>
        <v>0</v>
      </c>
      <c r="N41" s="63">
        <f t="shared" si="59"/>
        <v>0</v>
      </c>
      <c r="O41" s="63">
        <f t="shared" si="59"/>
        <v>0</v>
      </c>
      <c r="P41" s="63">
        <f t="shared" si="59"/>
        <v>0</v>
      </c>
      <c r="Q41" s="63">
        <f t="shared" si="59"/>
        <v>0</v>
      </c>
      <c r="R41" s="63">
        <f t="shared" si="59"/>
        <v>0</v>
      </c>
      <c r="S41" s="158">
        <f t="shared" si="63"/>
        <v>0</v>
      </c>
      <c r="T41" s="149"/>
      <c r="U41" s="215" t="s">
        <v>59</v>
      </c>
      <c r="V41" s="105">
        <f t="shared" si="60"/>
        <v>0</v>
      </c>
      <c r="W41" s="105">
        <f t="shared" si="60"/>
        <v>0</v>
      </c>
      <c r="X41" s="105">
        <f t="shared" si="60"/>
        <v>0</v>
      </c>
      <c r="Y41" s="105">
        <f t="shared" si="60"/>
        <v>0</v>
      </c>
      <c r="Z41" s="105">
        <f t="shared" si="60"/>
        <v>0</v>
      </c>
      <c r="AA41" s="105">
        <f t="shared" si="60"/>
        <v>0</v>
      </c>
      <c r="AB41" s="105">
        <f t="shared" si="60"/>
        <v>0</v>
      </c>
      <c r="AC41" s="106">
        <f t="shared" si="60"/>
        <v>0</v>
      </c>
      <c r="AD41" s="105">
        <f t="shared" si="60"/>
        <v>0</v>
      </c>
      <c r="AE41" s="105">
        <f t="shared" si="60"/>
        <v>0</v>
      </c>
      <c r="AF41" s="105">
        <f t="shared" si="60"/>
        <v>0</v>
      </c>
      <c r="AG41" s="105">
        <f t="shared" si="60"/>
        <v>0</v>
      </c>
      <c r="AH41" s="105">
        <f t="shared" si="60"/>
        <v>0</v>
      </c>
      <c r="AI41" s="210">
        <f t="shared" si="64"/>
        <v>0</v>
      </c>
      <c r="AJ41" s="141" t="str">
        <f t="shared" si="65"/>
        <v/>
      </c>
    </row>
    <row r="42" spans="1:36" ht="15">
      <c r="A42" s="159" t="s">
        <v>17</v>
      </c>
      <c r="B42" s="60">
        <f t="shared" si="61"/>
        <v>50.481157416472108</v>
      </c>
      <c r="C42" s="60">
        <f t="shared" si="61"/>
        <v>0.36338892576649195</v>
      </c>
      <c r="D42" s="60">
        <f t="shared" si="61"/>
        <v>30.359289758769012</v>
      </c>
      <c r="E42" s="60">
        <f t="shared" si="61"/>
        <v>19.318374158484168</v>
      </c>
      <c r="F42" s="375">
        <v>0</v>
      </c>
      <c r="G42" s="60">
        <f t="shared" si="58"/>
        <v>0</v>
      </c>
      <c r="H42" s="60">
        <f t="shared" si="58"/>
        <v>0</v>
      </c>
      <c r="I42" s="162">
        <f t="shared" si="62"/>
        <v>100.52221025949177</v>
      </c>
      <c r="J42" s="149"/>
      <c r="K42" s="163" t="s">
        <v>17</v>
      </c>
      <c r="L42" s="85">
        <f t="shared" si="59"/>
        <v>50.481157416472108</v>
      </c>
      <c r="M42" s="85">
        <f t="shared" si="59"/>
        <v>0.36338892576649195</v>
      </c>
      <c r="N42" s="85">
        <f t="shared" si="59"/>
        <v>30.359289758769012</v>
      </c>
      <c r="O42" s="85">
        <f t="shared" si="59"/>
        <v>19.318374158484168</v>
      </c>
      <c r="P42" s="85">
        <f t="shared" si="59"/>
        <v>4.0697415397690131</v>
      </c>
      <c r="Q42" s="85">
        <f t="shared" si="59"/>
        <v>0</v>
      </c>
      <c r="R42" s="85">
        <f t="shared" si="59"/>
        <v>0</v>
      </c>
      <c r="S42" s="166">
        <f t="shared" si="63"/>
        <v>104.59195179926078</v>
      </c>
      <c r="T42" s="149"/>
      <c r="U42" s="211" t="s">
        <v>17</v>
      </c>
      <c r="V42" s="110">
        <f t="shared" si="60"/>
        <v>44.887359226686627</v>
      </c>
      <c r="W42" s="110">
        <f t="shared" si="60"/>
        <v>4.0248123073098503</v>
      </c>
      <c r="X42" s="110">
        <f t="shared" si="60"/>
        <v>0</v>
      </c>
      <c r="Y42" s="110">
        <f t="shared" si="60"/>
        <v>0.36338892576649195</v>
      </c>
      <c r="Z42" s="110">
        <f t="shared" si="60"/>
        <v>22.191861430611919</v>
      </c>
      <c r="AA42" s="110">
        <f t="shared" si="60"/>
        <v>10.069607436823592</v>
      </c>
      <c r="AB42" s="110">
        <f t="shared" si="60"/>
        <v>4.0697415397690131</v>
      </c>
      <c r="AC42" s="111">
        <f t="shared" si="60"/>
        <v>18.985180932293297</v>
      </c>
      <c r="AD42" s="110">
        <f t="shared" si="60"/>
        <v>1.568985882475628</v>
      </c>
      <c r="AE42" s="110">
        <f t="shared" si="60"/>
        <v>0</v>
      </c>
      <c r="AF42" s="110">
        <f t="shared" si="60"/>
        <v>0</v>
      </c>
      <c r="AG42" s="110">
        <f t="shared" si="60"/>
        <v>8.1674283281570954</v>
      </c>
      <c r="AH42" s="110">
        <f t="shared" si="60"/>
        <v>9.2487667216605729</v>
      </c>
      <c r="AI42" s="214">
        <f t="shared" si="64"/>
        <v>104.59195179926078</v>
      </c>
      <c r="AJ42" s="141" t="str">
        <f t="shared" si="65"/>
        <v/>
      </c>
    </row>
    <row r="43" spans="1:36" ht="15">
      <c r="A43" s="167" t="s">
        <v>139</v>
      </c>
      <c r="B43" s="63">
        <f t="shared" si="61"/>
        <v>437.17268933982405</v>
      </c>
      <c r="C43" s="63">
        <f t="shared" si="61"/>
        <v>1497.8915278735217</v>
      </c>
      <c r="D43" s="63">
        <f t="shared" si="61"/>
        <v>1016.9534337633146</v>
      </c>
      <c r="E43" s="63">
        <f t="shared" si="61"/>
        <v>0.90318642998608056</v>
      </c>
      <c r="F43" s="375">
        <v>0</v>
      </c>
      <c r="G43" s="63">
        <f t="shared" si="58"/>
        <v>0</v>
      </c>
      <c r="H43" s="63">
        <f t="shared" si="58"/>
        <v>0</v>
      </c>
      <c r="I43" s="154">
        <f t="shared" si="62"/>
        <v>2952.9208374066461</v>
      </c>
      <c r="J43" s="149"/>
      <c r="K43" s="169" t="s">
        <v>139</v>
      </c>
      <c r="L43" s="63">
        <f t="shared" si="59"/>
        <v>437.17268933982405</v>
      </c>
      <c r="M43" s="63">
        <f t="shared" si="59"/>
        <v>1497.8915278735217</v>
      </c>
      <c r="N43" s="63">
        <f t="shared" si="59"/>
        <v>1016.9534337633146</v>
      </c>
      <c r="O43" s="63">
        <f t="shared" si="59"/>
        <v>0.90318642998608056</v>
      </c>
      <c r="P43" s="63">
        <f t="shared" si="59"/>
        <v>6.1334777932820037</v>
      </c>
      <c r="Q43" s="63">
        <f t="shared" si="59"/>
        <v>0</v>
      </c>
      <c r="R43" s="63">
        <f t="shared" si="59"/>
        <v>0</v>
      </c>
      <c r="S43" s="158">
        <f t="shared" si="63"/>
        <v>2959.0543151999282</v>
      </c>
      <c r="T43" s="149"/>
      <c r="U43" s="215" t="s">
        <v>139</v>
      </c>
      <c r="V43" s="105">
        <f t="shared" si="60"/>
        <v>414.85377096955654</v>
      </c>
      <c r="W43" s="105">
        <f t="shared" si="60"/>
        <v>0</v>
      </c>
      <c r="X43" s="105">
        <f t="shared" si="60"/>
        <v>0</v>
      </c>
      <c r="Y43" s="105">
        <f t="shared" si="60"/>
        <v>1497.8915278735217</v>
      </c>
      <c r="Z43" s="105">
        <f t="shared" si="60"/>
        <v>936.87645478715478</v>
      </c>
      <c r="AA43" s="105">
        <f t="shared" si="60"/>
        <v>0.90318642998608056</v>
      </c>
      <c r="AB43" s="105">
        <f t="shared" si="60"/>
        <v>6.1334777932820037</v>
      </c>
      <c r="AC43" s="106">
        <f t="shared" si="60"/>
        <v>102.39589734642715</v>
      </c>
      <c r="AD43" s="105">
        <f t="shared" si="60"/>
        <v>22.318918370267546</v>
      </c>
      <c r="AE43" s="105">
        <f t="shared" si="60"/>
        <v>0</v>
      </c>
      <c r="AF43" s="105">
        <f t="shared" si="60"/>
        <v>0</v>
      </c>
      <c r="AG43" s="105">
        <f t="shared" si="60"/>
        <v>80.076978976159623</v>
      </c>
      <c r="AH43" s="105">
        <f t="shared" si="60"/>
        <v>0</v>
      </c>
      <c r="AI43" s="210">
        <f t="shared" si="64"/>
        <v>2959.0543151999282</v>
      </c>
      <c r="AJ43" s="141" t="str">
        <f t="shared" si="65"/>
        <v/>
      </c>
    </row>
    <row r="44" spans="1:36" ht="15">
      <c r="A44" s="159" t="s">
        <v>25</v>
      </c>
      <c r="B44" s="60">
        <f t="shared" si="61"/>
        <v>437.54173785319387</v>
      </c>
      <c r="C44" s="60">
        <f t="shared" si="61"/>
        <v>11.441136696400886</v>
      </c>
      <c r="D44" s="60">
        <f t="shared" si="61"/>
        <v>413.31435060768433</v>
      </c>
      <c r="E44" s="60">
        <f t="shared" si="61"/>
        <v>3744.5324703568303</v>
      </c>
      <c r="F44" s="375">
        <v>0</v>
      </c>
      <c r="G44" s="60">
        <f t="shared" si="58"/>
        <v>365.21057652215768</v>
      </c>
      <c r="H44" s="60">
        <f t="shared" si="58"/>
        <v>13.848424862578891</v>
      </c>
      <c r="I44" s="162">
        <f t="shared" si="62"/>
        <v>4985.8886968988463</v>
      </c>
      <c r="J44" s="149"/>
      <c r="K44" s="163" t="s">
        <v>25</v>
      </c>
      <c r="L44" s="85">
        <f t="shared" si="59"/>
        <v>437.54173785319387</v>
      </c>
      <c r="M44" s="85">
        <f t="shared" si="59"/>
        <v>11.441136696400886</v>
      </c>
      <c r="N44" s="85">
        <f t="shared" si="59"/>
        <v>413.31435060768433</v>
      </c>
      <c r="O44" s="85">
        <f t="shared" si="59"/>
        <v>3744.5324703568303</v>
      </c>
      <c r="P44" s="85">
        <f t="shared" si="59"/>
        <v>6.4258209031439897</v>
      </c>
      <c r="Q44" s="85">
        <f t="shared" si="59"/>
        <v>365.21057652215768</v>
      </c>
      <c r="R44" s="85">
        <f t="shared" si="59"/>
        <v>13.848424862578891</v>
      </c>
      <c r="S44" s="166">
        <f t="shared" si="63"/>
        <v>4992.3145178019904</v>
      </c>
      <c r="T44" s="149"/>
      <c r="U44" s="211" t="s">
        <v>25</v>
      </c>
      <c r="V44" s="110">
        <f t="shared" si="60"/>
        <v>15.559550720863319</v>
      </c>
      <c r="W44" s="110">
        <f t="shared" si="60"/>
        <v>258.84931682958074</v>
      </c>
      <c r="X44" s="110">
        <f t="shared" si="60"/>
        <v>365.21057652215768</v>
      </c>
      <c r="Y44" s="110">
        <f t="shared" si="60"/>
        <v>11.441136696400886</v>
      </c>
      <c r="Z44" s="110">
        <f t="shared" si="60"/>
        <v>394.2747564760997</v>
      </c>
      <c r="AA44" s="110">
        <f t="shared" si="60"/>
        <v>3635.6812994484148</v>
      </c>
      <c r="AB44" s="110">
        <f t="shared" si="60"/>
        <v>6.4258209031439897</v>
      </c>
      <c r="AC44" s="111">
        <f t="shared" si="60"/>
        <v>304.8720602053283</v>
      </c>
      <c r="AD44" s="110">
        <f t="shared" si="60"/>
        <v>163.13287030274984</v>
      </c>
      <c r="AE44" s="110">
        <f t="shared" si="60"/>
        <v>103.30022261378465</v>
      </c>
      <c r="AF44" s="110">
        <f t="shared" si="60"/>
        <v>13.848424862578891</v>
      </c>
      <c r="AG44" s="110">
        <f t="shared" si="60"/>
        <v>19.039594131584554</v>
      </c>
      <c r="AH44" s="110">
        <f t="shared" si="60"/>
        <v>5.5509482946303255</v>
      </c>
      <c r="AI44" s="214">
        <f t="shared" si="64"/>
        <v>4992.3145178019895</v>
      </c>
      <c r="AJ44" s="141" t="str">
        <f t="shared" si="65"/>
        <v/>
      </c>
    </row>
    <row r="45" spans="1:36" ht="15">
      <c r="A45" s="167" t="s">
        <v>24</v>
      </c>
      <c r="B45" s="63">
        <f t="shared" si="61"/>
        <v>222.1127378517472</v>
      </c>
      <c r="C45" s="63">
        <f t="shared" si="61"/>
        <v>0.27122219553066629</v>
      </c>
      <c r="D45" s="63">
        <f t="shared" si="61"/>
        <v>190.99824714558838</v>
      </c>
      <c r="E45" s="63">
        <f t="shared" si="61"/>
        <v>0</v>
      </c>
      <c r="F45" s="375">
        <v>0</v>
      </c>
      <c r="G45" s="63">
        <f t="shared" si="58"/>
        <v>0</v>
      </c>
      <c r="H45" s="63">
        <f t="shared" si="58"/>
        <v>0</v>
      </c>
      <c r="I45" s="154">
        <f t="shared" si="62"/>
        <v>413.38220719286625</v>
      </c>
      <c r="J45" s="149"/>
      <c r="K45" s="169" t="s">
        <v>24</v>
      </c>
      <c r="L45" s="63">
        <f t="shared" si="59"/>
        <v>222.1127378517472</v>
      </c>
      <c r="M45" s="63">
        <f t="shared" si="59"/>
        <v>0.27122219553066629</v>
      </c>
      <c r="N45" s="63">
        <f t="shared" si="59"/>
        <v>190.99824714558838</v>
      </c>
      <c r="O45" s="63">
        <f t="shared" si="59"/>
        <v>0</v>
      </c>
      <c r="P45" s="63">
        <f t="shared" si="59"/>
        <v>0</v>
      </c>
      <c r="Q45" s="63">
        <f t="shared" si="59"/>
        <v>0</v>
      </c>
      <c r="R45" s="63">
        <f t="shared" si="59"/>
        <v>0</v>
      </c>
      <c r="S45" s="158">
        <f t="shared" si="63"/>
        <v>413.38220719286625</v>
      </c>
      <c r="T45" s="149"/>
      <c r="U45" s="215" t="s">
        <v>24</v>
      </c>
      <c r="V45" s="105">
        <f t="shared" si="60"/>
        <v>207.2956387999715</v>
      </c>
      <c r="W45" s="105">
        <f t="shared" si="60"/>
        <v>0</v>
      </c>
      <c r="X45" s="105">
        <f t="shared" si="60"/>
        <v>0</v>
      </c>
      <c r="Y45" s="105">
        <f t="shared" si="60"/>
        <v>0.27122219553066629</v>
      </c>
      <c r="Z45" s="105">
        <f t="shared" si="60"/>
        <v>2.5193418902608737</v>
      </c>
      <c r="AA45" s="105">
        <f t="shared" si="60"/>
        <v>0</v>
      </c>
      <c r="AB45" s="105">
        <f t="shared" si="60"/>
        <v>0</v>
      </c>
      <c r="AC45" s="106">
        <f t="shared" si="60"/>
        <v>203.29600430710317</v>
      </c>
      <c r="AD45" s="105">
        <f t="shared" si="60"/>
        <v>14.817099051775658</v>
      </c>
      <c r="AE45" s="105">
        <f t="shared" si="60"/>
        <v>0</v>
      </c>
      <c r="AF45" s="105">
        <f t="shared" si="60"/>
        <v>0</v>
      </c>
      <c r="AG45" s="105">
        <f t="shared" si="60"/>
        <v>188.47890525532753</v>
      </c>
      <c r="AH45" s="105">
        <f t="shared" si="60"/>
        <v>0</v>
      </c>
      <c r="AI45" s="210">
        <f t="shared" si="64"/>
        <v>413.38220719286619</v>
      </c>
      <c r="AJ45" s="141" t="str">
        <f t="shared" si="65"/>
        <v/>
      </c>
    </row>
    <row r="46" spans="1:36" ht="15">
      <c r="A46" s="159" t="s">
        <v>60</v>
      </c>
      <c r="B46" s="60">
        <f t="shared" si="61"/>
        <v>32.96373989930666</v>
      </c>
      <c r="C46" s="60">
        <f t="shared" si="61"/>
        <v>541.18779631546749</v>
      </c>
      <c r="D46" s="60">
        <f t="shared" si="61"/>
        <v>75.845786436023516</v>
      </c>
      <c r="E46" s="60">
        <f t="shared" si="61"/>
        <v>0</v>
      </c>
      <c r="F46" s="375">
        <v>0</v>
      </c>
      <c r="G46" s="60">
        <f t="shared" si="58"/>
        <v>0</v>
      </c>
      <c r="H46" s="60">
        <f t="shared" si="58"/>
        <v>0</v>
      </c>
      <c r="I46" s="162">
        <f t="shared" si="62"/>
        <v>649.99732265079774</v>
      </c>
      <c r="J46" s="149"/>
      <c r="K46" s="163" t="s">
        <v>60</v>
      </c>
      <c r="L46" s="85">
        <f t="shared" si="59"/>
        <v>32.96373989930666</v>
      </c>
      <c r="M46" s="85">
        <f t="shared" si="59"/>
        <v>541.18779631546749</v>
      </c>
      <c r="N46" s="85">
        <f t="shared" si="59"/>
        <v>75.845786436023516</v>
      </c>
      <c r="O46" s="85">
        <f t="shared" si="59"/>
        <v>0</v>
      </c>
      <c r="P46" s="85">
        <f t="shared" si="59"/>
        <v>0</v>
      </c>
      <c r="Q46" s="85">
        <f t="shared" si="59"/>
        <v>0</v>
      </c>
      <c r="R46" s="85">
        <f t="shared" si="59"/>
        <v>0</v>
      </c>
      <c r="S46" s="166">
        <f t="shared" si="63"/>
        <v>649.99732265079774</v>
      </c>
      <c r="T46" s="149"/>
      <c r="U46" s="211" t="s">
        <v>60</v>
      </c>
      <c r="V46" s="110">
        <f t="shared" si="60"/>
        <v>31.717733760709311</v>
      </c>
      <c r="W46" s="110">
        <f t="shared" si="60"/>
        <v>0</v>
      </c>
      <c r="X46" s="110">
        <f t="shared" si="60"/>
        <v>0</v>
      </c>
      <c r="Y46" s="110">
        <f t="shared" si="60"/>
        <v>541.18779631546749</v>
      </c>
      <c r="Z46" s="110">
        <f t="shared" si="60"/>
        <v>75.845786436023516</v>
      </c>
      <c r="AA46" s="110">
        <f t="shared" si="60"/>
        <v>0</v>
      </c>
      <c r="AB46" s="110">
        <f t="shared" si="60"/>
        <v>0</v>
      </c>
      <c r="AC46" s="111">
        <f t="shared" si="60"/>
        <v>1.2460061385973424</v>
      </c>
      <c r="AD46" s="110">
        <f t="shared" si="60"/>
        <v>1.2460061385973424</v>
      </c>
      <c r="AE46" s="110">
        <f t="shared" si="60"/>
        <v>0</v>
      </c>
      <c r="AF46" s="110">
        <f t="shared" si="60"/>
        <v>0</v>
      </c>
      <c r="AG46" s="110">
        <f t="shared" si="60"/>
        <v>0</v>
      </c>
      <c r="AH46" s="110">
        <f t="shared" si="60"/>
        <v>0</v>
      </c>
      <c r="AI46" s="214">
        <f t="shared" si="64"/>
        <v>649.99732265079763</v>
      </c>
      <c r="AJ46" s="141" t="str">
        <f t="shared" si="65"/>
        <v/>
      </c>
    </row>
    <row r="47" spans="1:36" ht="15">
      <c r="A47" s="167" t="s">
        <v>22</v>
      </c>
      <c r="B47" s="63">
        <f t="shared" si="61"/>
        <v>246.91791652165199</v>
      </c>
      <c r="C47" s="63">
        <f t="shared" si="61"/>
        <v>4522.3494789984579</v>
      </c>
      <c r="D47" s="63">
        <f t="shared" si="61"/>
        <v>1424.4111595146062</v>
      </c>
      <c r="E47" s="63">
        <f t="shared" si="61"/>
        <v>0</v>
      </c>
      <c r="F47" s="375">
        <v>0</v>
      </c>
      <c r="G47" s="63">
        <f t="shared" si="58"/>
        <v>0</v>
      </c>
      <c r="H47" s="63">
        <f t="shared" si="58"/>
        <v>0</v>
      </c>
      <c r="I47" s="154">
        <f t="shared" si="62"/>
        <v>6193.6785550347158</v>
      </c>
      <c r="J47" s="149"/>
      <c r="K47" s="169" t="s">
        <v>22</v>
      </c>
      <c r="L47" s="63">
        <f t="shared" si="59"/>
        <v>246.91791652165199</v>
      </c>
      <c r="M47" s="63">
        <f t="shared" si="59"/>
        <v>4522.3494789984579</v>
      </c>
      <c r="N47" s="63">
        <f t="shared" si="59"/>
        <v>1424.4111595146062</v>
      </c>
      <c r="O47" s="63">
        <f t="shared" si="59"/>
        <v>0</v>
      </c>
      <c r="P47" s="63">
        <f t="shared" si="59"/>
        <v>166.46622394381015</v>
      </c>
      <c r="Q47" s="63">
        <f t="shared" si="59"/>
        <v>0</v>
      </c>
      <c r="R47" s="63">
        <f t="shared" si="59"/>
        <v>0</v>
      </c>
      <c r="S47" s="158">
        <f t="shared" si="63"/>
        <v>6360.1447789785261</v>
      </c>
      <c r="T47" s="149"/>
      <c r="U47" s="215" t="s">
        <v>22</v>
      </c>
      <c r="V47" s="105">
        <f t="shared" si="60"/>
        <v>238.14297858717191</v>
      </c>
      <c r="W47" s="105">
        <f t="shared" si="60"/>
        <v>0</v>
      </c>
      <c r="X47" s="105">
        <f t="shared" si="60"/>
        <v>0</v>
      </c>
      <c r="Y47" s="105">
        <f t="shared" si="60"/>
        <v>4522.3494789984579</v>
      </c>
      <c r="Z47" s="105">
        <f t="shared" si="60"/>
        <v>777.56887602167217</v>
      </c>
      <c r="AA47" s="105">
        <f t="shared" si="60"/>
        <v>0</v>
      </c>
      <c r="AB47" s="105">
        <f t="shared" si="60"/>
        <v>166.46622394381015</v>
      </c>
      <c r="AC47" s="106">
        <f t="shared" si="60"/>
        <v>655.61722142741405</v>
      </c>
      <c r="AD47" s="105">
        <f t="shared" si="60"/>
        <v>8.7749379344800715</v>
      </c>
      <c r="AE47" s="105">
        <f t="shared" si="60"/>
        <v>0</v>
      </c>
      <c r="AF47" s="105">
        <f t="shared" si="60"/>
        <v>0</v>
      </c>
      <c r="AG47" s="105">
        <f t="shared" si="60"/>
        <v>646.84228349293392</v>
      </c>
      <c r="AH47" s="105">
        <f t="shared" si="60"/>
        <v>0</v>
      </c>
      <c r="AI47" s="210">
        <f t="shared" si="64"/>
        <v>6360.1447789785261</v>
      </c>
      <c r="AJ47" s="141" t="str">
        <f t="shared" si="65"/>
        <v/>
      </c>
    </row>
    <row r="48" spans="1:36" ht="15">
      <c r="A48" s="159" t="s">
        <v>21</v>
      </c>
      <c r="B48" s="60">
        <f t="shared" si="61"/>
        <v>4.0356508886751934</v>
      </c>
      <c r="C48" s="60">
        <f t="shared" si="61"/>
        <v>89.235882947120786</v>
      </c>
      <c r="D48" s="60">
        <f t="shared" si="61"/>
        <v>661.20585909011925</v>
      </c>
      <c r="E48" s="60">
        <f t="shared" si="61"/>
        <v>0</v>
      </c>
      <c r="F48" s="375">
        <v>0</v>
      </c>
      <c r="G48" s="60">
        <f t="shared" si="58"/>
        <v>0</v>
      </c>
      <c r="H48" s="60">
        <f t="shared" si="58"/>
        <v>0</v>
      </c>
      <c r="I48" s="162">
        <f t="shared" si="62"/>
        <v>754.47739292591518</v>
      </c>
      <c r="J48" s="149"/>
      <c r="K48" s="163" t="s">
        <v>21</v>
      </c>
      <c r="L48" s="85">
        <f t="shared" si="59"/>
        <v>4.0356508886751934</v>
      </c>
      <c r="M48" s="85">
        <f t="shared" si="59"/>
        <v>89.235882947120786</v>
      </c>
      <c r="N48" s="85">
        <f t="shared" si="59"/>
        <v>661.20585909011925</v>
      </c>
      <c r="O48" s="85">
        <f t="shared" si="59"/>
        <v>0</v>
      </c>
      <c r="P48" s="85">
        <f t="shared" si="59"/>
        <v>0</v>
      </c>
      <c r="Q48" s="85">
        <f t="shared" si="59"/>
        <v>0</v>
      </c>
      <c r="R48" s="85">
        <f t="shared" si="59"/>
        <v>0</v>
      </c>
      <c r="S48" s="166">
        <f t="shared" si="63"/>
        <v>754.47739292591518</v>
      </c>
      <c r="T48" s="149"/>
      <c r="U48" s="211" t="s">
        <v>61</v>
      </c>
      <c r="V48" s="110">
        <f t="shared" si="60"/>
        <v>4.0356508886751934</v>
      </c>
      <c r="W48" s="110">
        <f t="shared" si="60"/>
        <v>0</v>
      </c>
      <c r="X48" s="110">
        <f t="shared" si="60"/>
        <v>0</v>
      </c>
      <c r="Y48" s="110">
        <f t="shared" si="60"/>
        <v>89.235882947120786</v>
      </c>
      <c r="Z48" s="110">
        <f t="shared" si="60"/>
        <v>661.20585909011925</v>
      </c>
      <c r="AA48" s="110">
        <f t="shared" si="60"/>
        <v>0</v>
      </c>
      <c r="AB48" s="110">
        <f t="shared" si="60"/>
        <v>0</v>
      </c>
      <c r="AC48" s="111">
        <f t="shared" si="60"/>
        <v>0</v>
      </c>
      <c r="AD48" s="110">
        <f t="shared" si="60"/>
        <v>0</v>
      </c>
      <c r="AE48" s="110">
        <f t="shared" si="60"/>
        <v>0</v>
      </c>
      <c r="AF48" s="110">
        <f t="shared" si="60"/>
        <v>0</v>
      </c>
      <c r="AG48" s="110">
        <f t="shared" si="60"/>
        <v>0</v>
      </c>
      <c r="AH48" s="110">
        <f t="shared" si="60"/>
        <v>0</v>
      </c>
      <c r="AI48" s="214">
        <f t="shared" si="64"/>
        <v>754.47739292591518</v>
      </c>
      <c r="AJ48" s="141" t="str">
        <f t="shared" si="65"/>
        <v/>
      </c>
    </row>
    <row r="49" spans="1:36" ht="15">
      <c r="A49" s="170" t="s">
        <v>64</v>
      </c>
      <c r="B49" s="63">
        <f t="shared" si="61"/>
        <v>0.27</v>
      </c>
      <c r="C49" s="63">
        <f t="shared" si="61"/>
        <v>0</v>
      </c>
      <c r="D49" s="63">
        <f t="shared" si="61"/>
        <v>0</v>
      </c>
      <c r="E49" s="63">
        <f t="shared" si="61"/>
        <v>0</v>
      </c>
      <c r="F49" s="375">
        <v>0</v>
      </c>
      <c r="G49" s="63">
        <f t="shared" ref="G49:H53" si="66">G127+G153+G179+G205+G231+G257+G283+G309+G335+G361+G387+G413+G439</f>
        <v>0</v>
      </c>
      <c r="H49" s="63">
        <f t="shared" si="66"/>
        <v>0</v>
      </c>
      <c r="I49" s="154">
        <f t="shared" si="62"/>
        <v>0.27</v>
      </c>
      <c r="J49" s="149"/>
      <c r="K49" s="171" t="s">
        <v>64</v>
      </c>
      <c r="L49" s="63">
        <f t="shared" ref="L49:R53" si="67">L127+L153+L179+L205+L231+L257+L283+L309+L335+L361+L387+L413+L439</f>
        <v>0.27</v>
      </c>
      <c r="M49" s="63">
        <f t="shared" si="67"/>
        <v>0</v>
      </c>
      <c r="N49" s="63">
        <f t="shared" si="67"/>
        <v>0</v>
      </c>
      <c r="O49" s="63">
        <f t="shared" si="67"/>
        <v>0</v>
      </c>
      <c r="P49" s="63">
        <f t="shared" si="67"/>
        <v>0</v>
      </c>
      <c r="Q49" s="63">
        <f t="shared" si="67"/>
        <v>0</v>
      </c>
      <c r="R49" s="63">
        <f t="shared" si="67"/>
        <v>0</v>
      </c>
      <c r="S49" s="158">
        <f t="shared" si="63"/>
        <v>0.27</v>
      </c>
      <c r="T49" s="149"/>
      <c r="U49" s="216" t="s">
        <v>62</v>
      </c>
      <c r="V49" s="105">
        <f t="shared" ref="V49:AH53" si="68">V127+V153+V179+V205+V231+V257+V283+V309+V335+V361+V387+V413+V439</f>
        <v>0.27</v>
      </c>
      <c r="W49" s="105">
        <f t="shared" si="68"/>
        <v>0</v>
      </c>
      <c r="X49" s="105">
        <f t="shared" si="68"/>
        <v>0</v>
      </c>
      <c r="Y49" s="105">
        <f t="shared" si="68"/>
        <v>0</v>
      </c>
      <c r="Z49" s="105">
        <f t="shared" si="68"/>
        <v>0</v>
      </c>
      <c r="AA49" s="105">
        <f t="shared" si="68"/>
        <v>0</v>
      </c>
      <c r="AB49" s="105">
        <f t="shared" si="68"/>
        <v>0</v>
      </c>
      <c r="AC49" s="106">
        <f t="shared" si="68"/>
        <v>0</v>
      </c>
      <c r="AD49" s="105">
        <f t="shared" si="68"/>
        <v>0</v>
      </c>
      <c r="AE49" s="105">
        <f t="shared" si="68"/>
        <v>0</v>
      </c>
      <c r="AF49" s="105">
        <f t="shared" si="68"/>
        <v>0</v>
      </c>
      <c r="AG49" s="105">
        <f t="shared" si="68"/>
        <v>0</v>
      </c>
      <c r="AH49" s="105">
        <f t="shared" si="68"/>
        <v>0</v>
      </c>
      <c r="AI49" s="210">
        <f t="shared" si="64"/>
        <v>0.27</v>
      </c>
      <c r="AJ49" s="141" t="str">
        <f t="shared" si="65"/>
        <v/>
      </c>
    </row>
    <row r="50" spans="1:36">
      <c r="A50" s="172" t="s">
        <v>23</v>
      </c>
      <c r="B50" s="65">
        <f t="shared" ref="B50:E53" si="69">B128+B154+B180+B206+B232+B258+B284+B310+B336+B362+B388+B414+B440</f>
        <v>0.27</v>
      </c>
      <c r="C50" s="65">
        <f t="shared" si="69"/>
        <v>0</v>
      </c>
      <c r="D50" s="65">
        <f t="shared" si="69"/>
        <v>0</v>
      </c>
      <c r="E50" s="65">
        <f t="shared" si="69"/>
        <v>0</v>
      </c>
      <c r="F50" s="375">
        <v>0</v>
      </c>
      <c r="G50" s="65">
        <f t="shared" si="66"/>
        <v>0</v>
      </c>
      <c r="H50" s="65">
        <f t="shared" si="66"/>
        <v>0</v>
      </c>
      <c r="I50" s="175">
        <f t="shared" si="62"/>
        <v>0.27</v>
      </c>
      <c r="J50" s="149"/>
      <c r="K50" s="176" t="s">
        <v>23</v>
      </c>
      <c r="L50" s="88">
        <f t="shared" si="67"/>
        <v>0.27</v>
      </c>
      <c r="M50" s="88">
        <f t="shared" si="67"/>
        <v>0</v>
      </c>
      <c r="N50" s="88">
        <f t="shared" si="67"/>
        <v>0</v>
      </c>
      <c r="O50" s="88">
        <f t="shared" si="67"/>
        <v>0</v>
      </c>
      <c r="P50" s="88">
        <f t="shared" si="67"/>
        <v>0</v>
      </c>
      <c r="Q50" s="88">
        <f t="shared" si="67"/>
        <v>0</v>
      </c>
      <c r="R50" s="88">
        <f t="shared" si="67"/>
        <v>0</v>
      </c>
      <c r="S50" s="179">
        <f t="shared" si="63"/>
        <v>0.27</v>
      </c>
      <c r="T50" s="149"/>
      <c r="U50" s="217" t="s">
        <v>65</v>
      </c>
      <c r="V50" s="116">
        <f t="shared" si="68"/>
        <v>0.27</v>
      </c>
      <c r="W50" s="116">
        <f t="shared" si="68"/>
        <v>0</v>
      </c>
      <c r="X50" s="116">
        <f t="shared" si="68"/>
        <v>0</v>
      </c>
      <c r="Y50" s="116">
        <f t="shared" si="68"/>
        <v>0</v>
      </c>
      <c r="Z50" s="116">
        <f t="shared" si="68"/>
        <v>0</v>
      </c>
      <c r="AA50" s="116">
        <f t="shared" si="68"/>
        <v>0</v>
      </c>
      <c r="AB50" s="116">
        <f t="shared" si="68"/>
        <v>0</v>
      </c>
      <c r="AC50" s="288">
        <f t="shared" si="68"/>
        <v>0</v>
      </c>
      <c r="AD50" s="116">
        <f t="shared" si="68"/>
        <v>0</v>
      </c>
      <c r="AE50" s="116">
        <f t="shared" si="68"/>
        <v>0</v>
      </c>
      <c r="AF50" s="116">
        <f t="shared" si="68"/>
        <v>0</v>
      </c>
      <c r="AG50" s="116">
        <f t="shared" si="68"/>
        <v>0</v>
      </c>
      <c r="AH50" s="116">
        <f t="shared" si="68"/>
        <v>0</v>
      </c>
      <c r="AI50" s="219">
        <f t="shared" si="64"/>
        <v>0.27</v>
      </c>
      <c r="AJ50" s="141" t="str">
        <f t="shared" si="65"/>
        <v/>
      </c>
    </row>
    <row r="51" spans="1:36">
      <c r="A51" s="180" t="s">
        <v>19</v>
      </c>
      <c r="B51" s="68">
        <f t="shared" si="69"/>
        <v>0</v>
      </c>
      <c r="C51" s="68">
        <f t="shared" si="69"/>
        <v>0</v>
      </c>
      <c r="D51" s="68">
        <f t="shared" si="69"/>
        <v>0</v>
      </c>
      <c r="E51" s="68">
        <f t="shared" si="69"/>
        <v>0</v>
      </c>
      <c r="F51" s="375">
        <v>0</v>
      </c>
      <c r="G51" s="68">
        <f t="shared" si="66"/>
        <v>0</v>
      </c>
      <c r="H51" s="68">
        <f t="shared" si="66"/>
        <v>0</v>
      </c>
      <c r="I51" s="183">
        <f t="shared" si="62"/>
        <v>0</v>
      </c>
      <c r="J51" s="149"/>
      <c r="K51" s="184" t="s">
        <v>19</v>
      </c>
      <c r="L51" s="68">
        <f t="shared" si="67"/>
        <v>0</v>
      </c>
      <c r="M51" s="68">
        <f t="shared" si="67"/>
        <v>0</v>
      </c>
      <c r="N51" s="68">
        <f t="shared" si="67"/>
        <v>0</v>
      </c>
      <c r="O51" s="68">
        <f t="shared" si="67"/>
        <v>0</v>
      </c>
      <c r="P51" s="68">
        <f t="shared" si="67"/>
        <v>0</v>
      </c>
      <c r="Q51" s="68">
        <f t="shared" si="67"/>
        <v>0</v>
      </c>
      <c r="R51" s="68">
        <f t="shared" si="67"/>
        <v>0</v>
      </c>
      <c r="S51" s="186">
        <f t="shared" si="63"/>
        <v>0</v>
      </c>
      <c r="T51" s="149"/>
      <c r="U51" s="220" t="s">
        <v>19</v>
      </c>
      <c r="V51" s="120">
        <f t="shared" si="68"/>
        <v>0</v>
      </c>
      <c r="W51" s="120">
        <f t="shared" si="68"/>
        <v>0</v>
      </c>
      <c r="X51" s="120">
        <f t="shared" si="68"/>
        <v>0</v>
      </c>
      <c r="Y51" s="120">
        <f t="shared" si="68"/>
        <v>0</v>
      </c>
      <c r="Z51" s="120">
        <f t="shared" si="68"/>
        <v>0</v>
      </c>
      <c r="AA51" s="120">
        <f t="shared" si="68"/>
        <v>0</v>
      </c>
      <c r="AB51" s="120">
        <f t="shared" si="68"/>
        <v>0</v>
      </c>
      <c r="AC51" s="289">
        <f t="shared" si="68"/>
        <v>0</v>
      </c>
      <c r="AD51" s="120">
        <f t="shared" si="68"/>
        <v>0</v>
      </c>
      <c r="AE51" s="120">
        <f t="shared" si="68"/>
        <v>0</v>
      </c>
      <c r="AF51" s="120">
        <f t="shared" si="68"/>
        <v>0</v>
      </c>
      <c r="AG51" s="120">
        <f t="shared" si="68"/>
        <v>0</v>
      </c>
      <c r="AH51" s="120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65">
        <f t="shared" si="69"/>
        <v>0</v>
      </c>
      <c r="C52" s="65">
        <f t="shared" si="69"/>
        <v>0</v>
      </c>
      <c r="D52" s="65">
        <f t="shared" si="69"/>
        <v>0</v>
      </c>
      <c r="E52" s="65">
        <f t="shared" si="69"/>
        <v>0</v>
      </c>
      <c r="F52" s="375">
        <v>0</v>
      </c>
      <c r="G52" s="65">
        <f t="shared" si="66"/>
        <v>0</v>
      </c>
      <c r="H52" s="65">
        <f t="shared" si="66"/>
        <v>0</v>
      </c>
      <c r="I52" s="175">
        <f t="shared" si="62"/>
        <v>0</v>
      </c>
      <c r="J52" s="149"/>
      <c r="K52" s="176" t="s">
        <v>20</v>
      </c>
      <c r="L52" s="88">
        <f t="shared" si="67"/>
        <v>0</v>
      </c>
      <c r="M52" s="88">
        <f t="shared" si="67"/>
        <v>0</v>
      </c>
      <c r="N52" s="88">
        <f t="shared" si="67"/>
        <v>0</v>
      </c>
      <c r="O52" s="88">
        <f t="shared" si="67"/>
        <v>0</v>
      </c>
      <c r="P52" s="88">
        <f t="shared" si="67"/>
        <v>0</v>
      </c>
      <c r="Q52" s="88">
        <f t="shared" si="67"/>
        <v>0</v>
      </c>
      <c r="R52" s="88">
        <f t="shared" si="67"/>
        <v>0</v>
      </c>
      <c r="S52" s="179">
        <f t="shared" si="63"/>
        <v>0</v>
      </c>
      <c r="T52" s="149"/>
      <c r="U52" s="217" t="s">
        <v>20</v>
      </c>
      <c r="V52" s="116">
        <f t="shared" si="68"/>
        <v>0</v>
      </c>
      <c r="W52" s="116">
        <f t="shared" si="68"/>
        <v>0</v>
      </c>
      <c r="X52" s="116">
        <f t="shared" si="68"/>
        <v>0</v>
      </c>
      <c r="Y52" s="116">
        <f t="shared" si="68"/>
        <v>0</v>
      </c>
      <c r="Z52" s="116">
        <f t="shared" si="68"/>
        <v>0</v>
      </c>
      <c r="AA52" s="116">
        <f t="shared" si="68"/>
        <v>0</v>
      </c>
      <c r="AB52" s="116">
        <f t="shared" si="68"/>
        <v>0</v>
      </c>
      <c r="AC52" s="288">
        <f t="shared" si="68"/>
        <v>0</v>
      </c>
      <c r="AD52" s="116">
        <f t="shared" si="68"/>
        <v>0</v>
      </c>
      <c r="AE52" s="116">
        <f t="shared" si="68"/>
        <v>0</v>
      </c>
      <c r="AF52" s="116">
        <f t="shared" si="68"/>
        <v>0</v>
      </c>
      <c r="AG52" s="116">
        <f t="shared" si="68"/>
        <v>0</v>
      </c>
      <c r="AH52" s="116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71">
        <f t="shared" si="69"/>
        <v>0</v>
      </c>
      <c r="C53" s="71">
        <f t="shared" si="69"/>
        <v>0</v>
      </c>
      <c r="D53" s="71">
        <f t="shared" si="69"/>
        <v>0</v>
      </c>
      <c r="E53" s="71">
        <f t="shared" si="69"/>
        <v>0</v>
      </c>
      <c r="F53" s="376">
        <v>0</v>
      </c>
      <c r="G53" s="71">
        <f t="shared" si="66"/>
        <v>0</v>
      </c>
      <c r="H53" s="71">
        <f t="shared" si="66"/>
        <v>0</v>
      </c>
      <c r="I53" s="190">
        <f t="shared" si="62"/>
        <v>0</v>
      </c>
      <c r="J53" s="149"/>
      <c r="K53" s="191" t="s">
        <v>11</v>
      </c>
      <c r="L53" s="71">
        <f t="shared" si="67"/>
        <v>0</v>
      </c>
      <c r="M53" s="71">
        <f t="shared" si="67"/>
        <v>0</v>
      </c>
      <c r="N53" s="71">
        <f t="shared" si="67"/>
        <v>0</v>
      </c>
      <c r="O53" s="71">
        <f t="shared" si="67"/>
        <v>0</v>
      </c>
      <c r="P53" s="71">
        <f t="shared" si="67"/>
        <v>0</v>
      </c>
      <c r="Q53" s="71">
        <f t="shared" si="67"/>
        <v>0</v>
      </c>
      <c r="R53" s="71">
        <f t="shared" si="67"/>
        <v>0</v>
      </c>
      <c r="S53" s="193">
        <f t="shared" si="63"/>
        <v>0</v>
      </c>
      <c r="T53" s="149"/>
      <c r="U53" s="220" t="s">
        <v>11</v>
      </c>
      <c r="V53" s="120">
        <f t="shared" si="68"/>
        <v>0</v>
      </c>
      <c r="W53" s="120">
        <f t="shared" si="68"/>
        <v>0</v>
      </c>
      <c r="X53" s="120">
        <f t="shared" si="68"/>
        <v>0</v>
      </c>
      <c r="Y53" s="120">
        <f t="shared" si="68"/>
        <v>0</v>
      </c>
      <c r="Z53" s="120">
        <f t="shared" si="68"/>
        <v>0</v>
      </c>
      <c r="AA53" s="120">
        <f t="shared" si="68"/>
        <v>0</v>
      </c>
      <c r="AB53" s="120">
        <f t="shared" si="68"/>
        <v>0</v>
      </c>
      <c r="AC53" s="289">
        <f t="shared" si="68"/>
        <v>0</v>
      </c>
      <c r="AD53" s="120">
        <f t="shared" si="68"/>
        <v>0</v>
      </c>
      <c r="AE53" s="120">
        <f t="shared" si="68"/>
        <v>0</v>
      </c>
      <c r="AF53" s="120">
        <f t="shared" si="68"/>
        <v>0</v>
      </c>
      <c r="AG53" s="120">
        <f t="shared" si="68"/>
        <v>0</v>
      </c>
      <c r="AH53" s="120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1886.6108113339153</v>
      </c>
      <c r="C54" s="195">
        <f t="shared" ref="C54:H54" si="70">SUM(C33:C49)</f>
        <v>6820.0910740903219</v>
      </c>
      <c r="D54" s="195">
        <f t="shared" si="70"/>
        <v>4456.7071907849022</v>
      </c>
      <c r="E54" s="195">
        <f t="shared" si="70"/>
        <v>4637.5260423169821</v>
      </c>
      <c r="F54" s="195">
        <f t="shared" si="70"/>
        <v>0</v>
      </c>
      <c r="G54" s="195">
        <f t="shared" si="70"/>
        <v>365.21057652215768</v>
      </c>
      <c r="H54" s="195">
        <f t="shared" si="70"/>
        <v>13.848424862578891</v>
      </c>
      <c r="I54" s="195">
        <f t="shared" ref="I54" si="71">SUM(I33:I49)</f>
        <v>18179.994119910858</v>
      </c>
      <c r="J54" s="149"/>
      <c r="K54" s="196" t="s">
        <v>26</v>
      </c>
      <c r="L54" s="195">
        <f>SUM(L33:L49)</f>
        <v>1886.6108113339153</v>
      </c>
      <c r="M54" s="195">
        <f t="shared" ref="M54:R54" si="72">SUM(M33:M49)</f>
        <v>6820.0910740903219</v>
      </c>
      <c r="N54" s="195">
        <f t="shared" si="72"/>
        <v>4456.7071907849022</v>
      </c>
      <c r="O54" s="195">
        <f t="shared" si="72"/>
        <v>4637.5260423169821</v>
      </c>
      <c r="P54" s="195">
        <f t="shared" si="72"/>
        <v>2265.6914951254817</v>
      </c>
      <c r="Q54" s="195">
        <f t="shared" si="72"/>
        <v>365.21057652215768</v>
      </c>
      <c r="R54" s="197">
        <f t="shared" si="72"/>
        <v>13.848424862578891</v>
      </c>
      <c r="S54" s="198">
        <f t="shared" ref="S54" si="73">SUM(S33:S49)</f>
        <v>20445.685615036338</v>
      </c>
      <c r="T54" s="149" t="str">
        <f>IF(ABS(S54-AI54)&gt;0.01,S54-AI54,"")</f>
        <v/>
      </c>
      <c r="U54" s="224" t="s">
        <v>63</v>
      </c>
      <c r="V54" s="225">
        <f>SUM(V33:V49)</f>
        <v>1400.2050850928297</v>
      </c>
      <c r="W54" s="225">
        <f t="shared" ref="W54:AH54" si="74">SUM(W33:W49)</f>
        <v>263.9341253876695</v>
      </c>
      <c r="X54" s="225">
        <f t="shared" si="74"/>
        <v>365.21057652215768</v>
      </c>
      <c r="Y54" s="225">
        <f t="shared" si="74"/>
        <v>6820.0910740903219</v>
      </c>
      <c r="Z54" s="225">
        <f t="shared" si="74"/>
        <v>3492.7670303197406</v>
      </c>
      <c r="AA54" s="225">
        <f t="shared" si="74"/>
        <v>4515.8227938925575</v>
      </c>
      <c r="AB54" s="225">
        <f t="shared" si="74"/>
        <v>2265.6914951254817</v>
      </c>
      <c r="AC54" s="225">
        <f t="shared" si="74"/>
        <v>1321.9634346055805</v>
      </c>
      <c r="AD54" s="226">
        <f t="shared" si="74"/>
        <v>222.47160085341633</v>
      </c>
      <c r="AE54" s="226">
        <f t="shared" si="74"/>
        <v>106.04578268476722</v>
      </c>
      <c r="AF54" s="226">
        <f t="shared" si="74"/>
        <v>13.848424862578891</v>
      </c>
      <c r="AG54" s="226">
        <f t="shared" si="74"/>
        <v>963.94016046516117</v>
      </c>
      <c r="AH54" s="226">
        <f t="shared" si="74"/>
        <v>15.657465739656962</v>
      </c>
      <c r="AI54" s="227">
        <f>SUM(V54:AC54)</f>
        <v>20445.685615036335</v>
      </c>
      <c r="AJ54" s="141" t="str">
        <f t="shared" si="65"/>
        <v/>
      </c>
    </row>
    <row r="55" spans="1:36" ht="15" thickBot="1">
      <c r="A55" s="43" t="s">
        <v>91</v>
      </c>
      <c r="B55" s="78">
        <f>IF($I54=0,"-",B54/$I54)</f>
        <v>0.10377400558494602</v>
      </c>
      <c r="C55" s="78">
        <f t="shared" ref="C55:H55" si="75">IF($I54=0,"-",C54/$I54)</f>
        <v>0.37514264466240449</v>
      </c>
      <c r="D55" s="78">
        <f t="shared" si="75"/>
        <v>0.24514348912268816</v>
      </c>
      <c r="E55" s="78">
        <f t="shared" si="75"/>
        <v>0.25508952377701438</v>
      </c>
      <c r="F55" s="78">
        <f t="shared" si="75"/>
        <v>0</v>
      </c>
      <c r="G55" s="78">
        <f t="shared" si="75"/>
        <v>2.0088597065175972E-2</v>
      </c>
      <c r="H55" s="79">
        <f t="shared" si="75"/>
        <v>7.6173978777099817E-4</v>
      </c>
      <c r="I55" s="80">
        <f>SUM(B55:H55)</f>
        <v>1</v>
      </c>
      <c r="K55" s="55" t="s">
        <v>91</v>
      </c>
      <c r="L55" s="96">
        <f>IF($S54=0,"-",L54/$S54)</f>
        <v>9.2274274722606908E-2</v>
      </c>
      <c r="M55" s="96">
        <f t="shared" ref="M55:R55" si="76">IF($S54=0,"-",M54/$S54)</f>
        <v>0.33357116031729611</v>
      </c>
      <c r="N55" s="96">
        <f t="shared" si="76"/>
        <v>0.21797787927969081</v>
      </c>
      <c r="O55" s="96">
        <f t="shared" si="76"/>
        <v>0.22682174272045019</v>
      </c>
      <c r="P55" s="96">
        <f t="shared" si="76"/>
        <v>0.11081513908534463</v>
      </c>
      <c r="Q55" s="96">
        <f t="shared" si="76"/>
        <v>1.7862476387369052E-2</v>
      </c>
      <c r="R55" s="97">
        <f t="shared" si="76"/>
        <v>6.7732748724231412E-4</v>
      </c>
      <c r="S55" s="98">
        <f>SUM(L55:R55)</f>
        <v>1</v>
      </c>
      <c r="U55" s="127" t="s">
        <v>91</v>
      </c>
      <c r="V55" s="128">
        <f>+V54/$AI54</f>
        <v>6.8484134572776537E-2</v>
      </c>
      <c r="W55" s="128">
        <f t="shared" ref="W55:AH55" si="77">+W54/$AI54</f>
        <v>1.2909037650151721E-2</v>
      </c>
      <c r="X55" s="128">
        <f t="shared" si="77"/>
        <v>1.7862476387369056E-2</v>
      </c>
      <c r="Y55" s="128">
        <f t="shared" si="77"/>
        <v>0.33357116031729622</v>
      </c>
      <c r="Z55" s="128">
        <f t="shared" si="77"/>
        <v>0.17083149453061439</v>
      </c>
      <c r="AA55" s="128">
        <f t="shared" si="77"/>
        <v>0.22086922781261459</v>
      </c>
      <c r="AB55" s="128">
        <f t="shared" si="77"/>
        <v>0.11081513908534464</v>
      </c>
      <c r="AC55" s="128">
        <f t="shared" si="77"/>
        <v>6.4657329643833084E-2</v>
      </c>
      <c r="AD55" s="128">
        <f t="shared" si="77"/>
        <v>1.0881102499678682E-2</v>
      </c>
      <c r="AE55" s="128">
        <f t="shared" si="77"/>
        <v>5.1867070971089446E-3</v>
      </c>
      <c r="AF55" s="128">
        <f t="shared" si="77"/>
        <v>6.7732748724231423E-4</v>
      </c>
      <c r="AG55" s="128">
        <f t="shared" si="77"/>
        <v>4.7146384749076467E-2</v>
      </c>
      <c r="AH55" s="128">
        <f t="shared" si="77"/>
        <v>7.6580781072668064E-4</v>
      </c>
      <c r="AI55" s="129">
        <f>SUM(V55:AC55)</f>
        <v>1.0000000000000002</v>
      </c>
      <c r="AJ55" s="141" t="str">
        <f t="shared" si="65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6.0793511050914337E-2</v>
      </c>
      <c r="G59" s="381"/>
      <c r="H59" s="383"/>
      <c r="I59" s="154">
        <f>SUM(B59:H59)</f>
        <v>6.0793511050914337E-2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78">F450+F476+F502+F528+F554</f>
        <v>0</v>
      </c>
      <c r="G60" s="384"/>
      <c r="H60" s="386"/>
      <c r="I60" s="162">
        <f t="shared" ref="I60:I79" si="7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80">P450+P476+P502+P528+P554</f>
        <v>0</v>
      </c>
      <c r="Q60" s="384"/>
      <c r="R60" s="391"/>
      <c r="S60" s="166">
        <f t="shared" ref="S60:S79" si="8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78"/>
        <v>0</v>
      </c>
      <c r="G61" s="384"/>
      <c r="H61" s="386"/>
      <c r="I61" s="154">
        <f t="shared" si="7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80"/>
        <v>0</v>
      </c>
      <c r="Q61" s="384"/>
      <c r="R61" s="391"/>
      <c r="S61" s="158">
        <f t="shared" si="8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78"/>
        <v>0</v>
      </c>
      <c r="G62" s="384"/>
      <c r="H62" s="386"/>
      <c r="I62" s="162">
        <f t="shared" si="7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80"/>
        <v>0</v>
      </c>
      <c r="Q62" s="384"/>
      <c r="R62" s="391"/>
      <c r="S62" s="166">
        <f t="shared" si="8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78"/>
        <v>0</v>
      </c>
      <c r="G63" s="384"/>
      <c r="H63" s="386"/>
      <c r="I63" s="154">
        <f t="shared" si="7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80"/>
        <v>0</v>
      </c>
      <c r="Q63" s="384"/>
      <c r="R63" s="391"/>
      <c r="S63" s="158">
        <f t="shared" si="8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78"/>
        <v>0</v>
      </c>
      <c r="G64" s="384"/>
      <c r="H64" s="386"/>
      <c r="I64" s="162">
        <f t="shared" si="7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80"/>
        <v>0</v>
      </c>
      <c r="Q64" s="384"/>
      <c r="R64" s="391"/>
      <c r="S64" s="166">
        <f t="shared" si="8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78"/>
        <v>13989.628105927884</v>
      </c>
      <c r="G65" s="384"/>
      <c r="H65" s="386"/>
      <c r="I65" s="154">
        <f t="shared" si="79"/>
        <v>13989.628105927884</v>
      </c>
      <c r="J65" s="149"/>
      <c r="K65" s="169" t="s">
        <v>58</v>
      </c>
      <c r="L65" s="384"/>
      <c r="M65" s="385"/>
      <c r="N65" s="385"/>
      <c r="O65" s="386"/>
      <c r="P65" s="63">
        <f t="shared" si="80"/>
        <v>2064.5766673402632</v>
      </c>
      <c r="Q65" s="384"/>
      <c r="R65" s="391"/>
      <c r="S65" s="158">
        <f t="shared" si="81"/>
        <v>2064.5766673402632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78"/>
        <v>4029.9848999644532</v>
      </c>
      <c r="G66" s="384"/>
      <c r="H66" s="386"/>
      <c r="I66" s="162">
        <f t="shared" si="79"/>
        <v>4029.9848999644532</v>
      </c>
      <c r="J66" s="149"/>
      <c r="K66" s="163" t="s">
        <v>12</v>
      </c>
      <c r="L66" s="384"/>
      <c r="M66" s="385"/>
      <c r="N66" s="385"/>
      <c r="O66" s="386"/>
      <c r="P66" s="85">
        <f t="shared" si="80"/>
        <v>843.56528117087271</v>
      </c>
      <c r="Q66" s="384"/>
      <c r="R66" s="391"/>
      <c r="S66" s="166">
        <f t="shared" si="81"/>
        <v>843.56528117087271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78"/>
        <v>1989.5030967014834</v>
      </c>
      <c r="G67" s="384"/>
      <c r="H67" s="386"/>
      <c r="I67" s="154">
        <f t="shared" si="79"/>
        <v>1989.5030967014834</v>
      </c>
      <c r="J67" s="149"/>
      <c r="K67" s="169" t="s">
        <v>59</v>
      </c>
      <c r="L67" s="384"/>
      <c r="M67" s="385"/>
      <c r="N67" s="385"/>
      <c r="O67" s="386"/>
      <c r="P67" s="63">
        <f t="shared" si="80"/>
        <v>0</v>
      </c>
      <c r="Q67" s="384"/>
      <c r="R67" s="391"/>
      <c r="S67" s="158">
        <f t="shared" si="8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78"/>
        <v>4.0374193949137203</v>
      </c>
      <c r="G68" s="384"/>
      <c r="H68" s="386"/>
      <c r="I68" s="162">
        <f t="shared" si="79"/>
        <v>4.0374193949137203</v>
      </c>
      <c r="J68" s="149"/>
      <c r="K68" s="163" t="s">
        <v>17</v>
      </c>
      <c r="L68" s="384"/>
      <c r="M68" s="385"/>
      <c r="N68" s="385"/>
      <c r="O68" s="386"/>
      <c r="P68" s="85">
        <f t="shared" si="80"/>
        <v>-3.2322144855292716E-2</v>
      </c>
      <c r="Q68" s="384"/>
      <c r="R68" s="391"/>
      <c r="S68" s="166">
        <f t="shared" si="81"/>
        <v>-3.2322144855292716E-2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78"/>
        <v>30.948694977049904</v>
      </c>
      <c r="G69" s="384"/>
      <c r="H69" s="386"/>
      <c r="I69" s="154">
        <f t="shared" si="79"/>
        <v>30.948694977049904</v>
      </c>
      <c r="J69" s="149"/>
      <c r="K69" s="169" t="s">
        <v>139</v>
      </c>
      <c r="L69" s="384"/>
      <c r="M69" s="385"/>
      <c r="N69" s="385"/>
      <c r="O69" s="386"/>
      <c r="P69" s="63">
        <f t="shared" si="80"/>
        <v>24.815217183767906</v>
      </c>
      <c r="Q69" s="384"/>
      <c r="R69" s="391"/>
      <c r="S69" s="158">
        <f t="shared" si="81"/>
        <v>24.815217183767906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78"/>
        <v>949.6287071216027</v>
      </c>
      <c r="G70" s="384"/>
      <c r="H70" s="386"/>
      <c r="I70" s="162">
        <f t="shared" si="79"/>
        <v>949.6287071216027</v>
      </c>
      <c r="J70" s="149"/>
      <c r="K70" s="163" t="s">
        <v>25</v>
      </c>
      <c r="L70" s="384"/>
      <c r="M70" s="385"/>
      <c r="N70" s="385"/>
      <c r="O70" s="386"/>
      <c r="P70" s="85">
        <f t="shared" si="80"/>
        <v>-1.7621978366539476E-14</v>
      </c>
      <c r="Q70" s="384"/>
      <c r="R70" s="391"/>
      <c r="S70" s="166">
        <f t="shared" si="81"/>
        <v>-1.7621978366539476E-14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78"/>
        <v>0</v>
      </c>
      <c r="G71" s="384"/>
      <c r="H71" s="386"/>
      <c r="I71" s="154">
        <f t="shared" si="7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80"/>
        <v>0</v>
      </c>
      <c r="Q71" s="384"/>
      <c r="R71" s="391"/>
      <c r="S71" s="158">
        <f t="shared" si="8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78"/>
        <v>0</v>
      </c>
      <c r="G72" s="384"/>
      <c r="H72" s="386"/>
      <c r="I72" s="162">
        <f t="shared" si="7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80"/>
        <v>0</v>
      </c>
      <c r="Q72" s="384"/>
      <c r="R72" s="391"/>
      <c r="S72" s="166">
        <f t="shared" si="8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78"/>
        <v>1360.8347053680443</v>
      </c>
      <c r="G73" s="384"/>
      <c r="H73" s="386"/>
      <c r="I73" s="154">
        <f t="shared" si="79"/>
        <v>1360.8347053680443</v>
      </c>
      <c r="J73" s="149"/>
      <c r="K73" s="169" t="s">
        <v>22</v>
      </c>
      <c r="L73" s="384"/>
      <c r="M73" s="385"/>
      <c r="N73" s="385"/>
      <c r="O73" s="386"/>
      <c r="P73" s="63">
        <f t="shared" si="80"/>
        <v>410.82243778850454</v>
      </c>
      <c r="Q73" s="384"/>
      <c r="R73" s="391"/>
      <c r="S73" s="158">
        <f t="shared" si="81"/>
        <v>410.82243778850454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78"/>
        <v>0</v>
      </c>
      <c r="G74" s="384"/>
      <c r="H74" s="386"/>
      <c r="I74" s="162">
        <f t="shared" si="7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80"/>
        <v>0</v>
      </c>
      <c r="Q74" s="384"/>
      <c r="R74" s="391"/>
      <c r="S74" s="166">
        <f t="shared" si="8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78"/>
        <v>0</v>
      </c>
      <c r="G75" s="384"/>
      <c r="H75" s="386"/>
      <c r="I75" s="154">
        <f t="shared" si="7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80"/>
        <v>0</v>
      </c>
      <c r="Q75" s="384"/>
      <c r="R75" s="391"/>
      <c r="S75" s="158">
        <f t="shared" si="8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78"/>
        <v>0</v>
      </c>
      <c r="G76" s="384"/>
      <c r="H76" s="386"/>
      <c r="I76" s="175">
        <f t="shared" si="7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80"/>
        <v>0</v>
      </c>
      <c r="Q76" s="384"/>
      <c r="R76" s="391"/>
      <c r="S76" s="179">
        <f t="shared" si="8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78"/>
        <v>0</v>
      </c>
      <c r="G77" s="384"/>
      <c r="H77" s="386"/>
      <c r="I77" s="183">
        <f t="shared" si="7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80"/>
        <v>0</v>
      </c>
      <c r="Q77" s="384"/>
      <c r="R77" s="391"/>
      <c r="S77" s="186">
        <f t="shared" si="8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78"/>
        <v>0</v>
      </c>
      <c r="G78" s="384"/>
      <c r="H78" s="386"/>
      <c r="I78" s="175">
        <f t="shared" si="7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80"/>
        <v>0</v>
      </c>
      <c r="Q78" s="384"/>
      <c r="R78" s="391"/>
      <c r="S78" s="179">
        <f t="shared" si="8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78"/>
        <v>0</v>
      </c>
      <c r="G79" s="387"/>
      <c r="H79" s="389"/>
      <c r="I79" s="190">
        <f t="shared" si="7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80"/>
        <v>0</v>
      </c>
      <c r="Q79" s="387"/>
      <c r="R79" s="392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22354.626422966485</v>
      </c>
      <c r="G80" s="195">
        <f t="shared" si="82"/>
        <v>0</v>
      </c>
      <c r="H80" s="197">
        <f t="shared" si="82"/>
        <v>0</v>
      </c>
      <c r="I80" s="195">
        <f t="shared" ref="I80" si="83">SUM(I59:I75)</f>
        <v>22354.626422966485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3343.747281338553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3343.747281338553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86">IF($I80=0,"-",C80/$I80)</f>
        <v>0</v>
      </c>
      <c r="D81" s="78">
        <f t="shared" si="86"/>
        <v>0</v>
      </c>
      <c r="E81" s="78">
        <f t="shared" si="86"/>
        <v>0</v>
      </c>
      <c r="F81" s="78">
        <f t="shared" si="86"/>
        <v>1</v>
      </c>
      <c r="G81" s="78">
        <f t="shared" si="86"/>
        <v>0</v>
      </c>
      <c r="H81" s="78">
        <f t="shared" si="86"/>
        <v>0</v>
      </c>
      <c r="I81" s="80">
        <f>SUM(B81:H81)</f>
        <v>1</v>
      </c>
      <c r="K81" s="55" t="s">
        <v>91</v>
      </c>
      <c r="L81" s="96">
        <f t="shared" ref="L81:R81" si="87">IF($S80=0,"-",L80/$S80)</f>
        <v>0</v>
      </c>
      <c r="M81" s="96">
        <f t="shared" si="87"/>
        <v>0</v>
      </c>
      <c r="N81" s="96">
        <f t="shared" si="87"/>
        <v>0</v>
      </c>
      <c r="O81" s="96">
        <f t="shared" si="87"/>
        <v>0</v>
      </c>
      <c r="P81" s="96">
        <f t="shared" si="87"/>
        <v>1</v>
      </c>
      <c r="Q81" s="96">
        <f t="shared" si="87"/>
        <v>0</v>
      </c>
      <c r="R81" s="97">
        <f t="shared" si="87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5" si="88">B579+B605+B631</f>
        <v>4.3555217494007001</v>
      </c>
      <c r="C85" s="57">
        <f t="shared" si="88"/>
        <v>0</v>
      </c>
      <c r="D85" s="57">
        <f t="shared" si="88"/>
        <v>0.45987611228719233</v>
      </c>
      <c r="E85" s="57">
        <f t="shared" si="88"/>
        <v>0</v>
      </c>
      <c r="F85" s="57">
        <f t="shared" si="88"/>
        <v>0</v>
      </c>
      <c r="G85" s="57">
        <f t="shared" si="88"/>
        <v>0</v>
      </c>
      <c r="H85" s="57">
        <f t="shared" si="88"/>
        <v>0</v>
      </c>
      <c r="I85" s="154">
        <f>SUM(B85:H85)</f>
        <v>4.8153978616878925</v>
      </c>
      <c r="J85" s="149"/>
      <c r="K85" s="203" t="s">
        <v>7</v>
      </c>
      <c r="L85" s="57">
        <f t="shared" ref="L85:R105" si="89">L579+L605+L631</f>
        <v>4.3555217494007001</v>
      </c>
      <c r="M85" s="57">
        <f t="shared" si="89"/>
        <v>0</v>
      </c>
      <c r="N85" s="57">
        <f t="shared" si="89"/>
        <v>0.45987611228719233</v>
      </c>
      <c r="O85" s="57">
        <f t="shared" si="89"/>
        <v>0</v>
      </c>
      <c r="P85" s="57">
        <f t="shared" si="89"/>
        <v>6.0793511050914337E-2</v>
      </c>
      <c r="Q85" s="57">
        <f t="shared" si="89"/>
        <v>0</v>
      </c>
      <c r="R85" s="57">
        <f t="shared" si="89"/>
        <v>0</v>
      </c>
      <c r="S85" s="205">
        <f>SUM(L85:R85)</f>
        <v>4.8761913727388064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88"/>
        <v>27.474894719097414</v>
      </c>
      <c r="C86" s="60">
        <f t="shared" si="88"/>
        <v>0</v>
      </c>
      <c r="D86" s="60">
        <f t="shared" si="88"/>
        <v>1.773184176480628</v>
      </c>
      <c r="E86" s="60">
        <f t="shared" si="88"/>
        <v>0</v>
      </c>
      <c r="F86" s="60">
        <f t="shared" si="88"/>
        <v>0</v>
      </c>
      <c r="G86" s="60">
        <f t="shared" si="88"/>
        <v>0</v>
      </c>
      <c r="H86" s="60">
        <f t="shared" si="88"/>
        <v>0</v>
      </c>
      <c r="I86" s="162">
        <f t="shared" ref="I86:I105" si="90">SUM(B86:H86)</f>
        <v>29.24807889557804</v>
      </c>
      <c r="J86" s="149"/>
      <c r="K86" s="163" t="s">
        <v>8</v>
      </c>
      <c r="L86" s="85">
        <f t="shared" si="89"/>
        <v>27.474894719097414</v>
      </c>
      <c r="M86" s="85">
        <f t="shared" si="89"/>
        <v>0</v>
      </c>
      <c r="N86" s="85">
        <f t="shared" si="89"/>
        <v>1.773184176480628</v>
      </c>
      <c r="O86" s="85">
        <f t="shared" si="89"/>
        <v>0</v>
      </c>
      <c r="P86" s="85">
        <f t="shared" si="89"/>
        <v>0</v>
      </c>
      <c r="Q86" s="85">
        <f t="shared" si="89"/>
        <v>0</v>
      </c>
      <c r="R86" s="85">
        <f t="shared" si="89"/>
        <v>0</v>
      </c>
      <c r="S86" s="166">
        <f t="shared" ref="S86:S105" si="91">SUM(L86:R86)</f>
        <v>29.24807889557804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88"/>
        <v>34.803863708145492</v>
      </c>
      <c r="C87" s="63">
        <f t="shared" si="88"/>
        <v>0</v>
      </c>
      <c r="D87" s="63">
        <f t="shared" si="88"/>
        <v>0.22298435412340942</v>
      </c>
      <c r="E87" s="63">
        <f t="shared" si="88"/>
        <v>0</v>
      </c>
      <c r="F87" s="63">
        <f t="shared" si="88"/>
        <v>0</v>
      </c>
      <c r="G87" s="63">
        <f t="shared" si="88"/>
        <v>0</v>
      </c>
      <c r="H87" s="63">
        <f t="shared" si="88"/>
        <v>0</v>
      </c>
      <c r="I87" s="154">
        <f t="shared" si="90"/>
        <v>35.026848062268904</v>
      </c>
      <c r="J87" s="149"/>
      <c r="K87" s="169" t="s">
        <v>10</v>
      </c>
      <c r="L87" s="63">
        <f t="shared" si="89"/>
        <v>34.803863708145492</v>
      </c>
      <c r="M87" s="63">
        <f t="shared" si="89"/>
        <v>0</v>
      </c>
      <c r="N87" s="63">
        <f t="shared" si="89"/>
        <v>0.22298435412340942</v>
      </c>
      <c r="O87" s="63">
        <f t="shared" si="89"/>
        <v>0</v>
      </c>
      <c r="P87" s="63">
        <f t="shared" si="89"/>
        <v>0</v>
      </c>
      <c r="Q87" s="63">
        <f t="shared" si="89"/>
        <v>0</v>
      </c>
      <c r="R87" s="63">
        <f t="shared" si="89"/>
        <v>0</v>
      </c>
      <c r="S87" s="158">
        <f t="shared" si="91"/>
        <v>35.026848062268904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88"/>
        <v>0</v>
      </c>
      <c r="C88" s="60">
        <f t="shared" si="88"/>
        <v>0</v>
      </c>
      <c r="D88" s="60">
        <f t="shared" si="88"/>
        <v>0</v>
      </c>
      <c r="E88" s="60">
        <f t="shared" si="88"/>
        <v>0</v>
      </c>
      <c r="F88" s="60">
        <f t="shared" si="88"/>
        <v>0</v>
      </c>
      <c r="G88" s="60">
        <f t="shared" si="88"/>
        <v>0</v>
      </c>
      <c r="H88" s="60">
        <f t="shared" si="88"/>
        <v>0</v>
      </c>
      <c r="I88" s="162">
        <f t="shared" si="90"/>
        <v>0</v>
      </c>
      <c r="J88" s="149"/>
      <c r="K88" s="163" t="s">
        <v>56</v>
      </c>
      <c r="L88" s="85">
        <f t="shared" si="89"/>
        <v>0</v>
      </c>
      <c r="M88" s="85">
        <f t="shared" si="89"/>
        <v>0</v>
      </c>
      <c r="N88" s="85">
        <f t="shared" si="89"/>
        <v>0</v>
      </c>
      <c r="O88" s="85">
        <f t="shared" si="89"/>
        <v>0</v>
      </c>
      <c r="P88" s="85">
        <f t="shared" si="89"/>
        <v>0</v>
      </c>
      <c r="Q88" s="85">
        <f t="shared" si="89"/>
        <v>0</v>
      </c>
      <c r="R88" s="85">
        <f t="shared" si="89"/>
        <v>0</v>
      </c>
      <c r="S88" s="166">
        <f t="shared" si="91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88"/>
        <v>115.19320347984585</v>
      </c>
      <c r="C89" s="63">
        <f t="shared" si="88"/>
        <v>7.1485375251059828</v>
      </c>
      <c r="D89" s="63">
        <f t="shared" si="88"/>
        <v>8.5917478385388453</v>
      </c>
      <c r="E89" s="63">
        <f t="shared" si="88"/>
        <v>3.3955804405915249</v>
      </c>
      <c r="F89" s="63">
        <f t="shared" si="88"/>
        <v>0</v>
      </c>
      <c r="G89" s="63">
        <f t="shared" si="88"/>
        <v>0</v>
      </c>
      <c r="H89" s="63">
        <f t="shared" si="88"/>
        <v>0</v>
      </c>
      <c r="I89" s="154">
        <f t="shared" si="90"/>
        <v>134.32906928408218</v>
      </c>
      <c r="J89" s="149"/>
      <c r="K89" s="169" t="s">
        <v>16</v>
      </c>
      <c r="L89" s="63">
        <f t="shared" si="89"/>
        <v>115.19320347984585</v>
      </c>
      <c r="M89" s="63">
        <f t="shared" si="89"/>
        <v>7.1485375251059828</v>
      </c>
      <c r="N89" s="63">
        <f t="shared" si="89"/>
        <v>8.5917478385388453</v>
      </c>
      <c r="O89" s="63">
        <f t="shared" si="89"/>
        <v>3.3955804405915249</v>
      </c>
      <c r="P89" s="63">
        <f t="shared" si="89"/>
        <v>0</v>
      </c>
      <c r="Q89" s="63">
        <f t="shared" si="89"/>
        <v>0</v>
      </c>
      <c r="R89" s="63">
        <f t="shared" si="89"/>
        <v>0</v>
      </c>
      <c r="S89" s="158">
        <f t="shared" si="91"/>
        <v>134.32906928408218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88"/>
        <v>3831.5423961389433</v>
      </c>
      <c r="C90" s="60">
        <f t="shared" si="88"/>
        <v>6.9895452108720306</v>
      </c>
      <c r="D90" s="60">
        <f t="shared" si="88"/>
        <v>508.72342949959824</v>
      </c>
      <c r="E90" s="60">
        <f t="shared" si="88"/>
        <v>0</v>
      </c>
      <c r="F90" s="60">
        <f t="shared" si="88"/>
        <v>0</v>
      </c>
      <c r="G90" s="60">
        <f t="shared" si="88"/>
        <v>0</v>
      </c>
      <c r="H90" s="60">
        <f t="shared" si="88"/>
        <v>0</v>
      </c>
      <c r="I90" s="162">
        <f t="shared" si="90"/>
        <v>4347.2553708494133</v>
      </c>
      <c r="J90" s="149"/>
      <c r="K90" s="163" t="s">
        <v>15</v>
      </c>
      <c r="L90" s="85">
        <f t="shared" si="89"/>
        <v>3831.5423961389433</v>
      </c>
      <c r="M90" s="85">
        <f t="shared" si="89"/>
        <v>6.9895452108720306</v>
      </c>
      <c r="N90" s="85">
        <f t="shared" si="89"/>
        <v>508.72342949959824</v>
      </c>
      <c r="O90" s="85">
        <f t="shared" si="89"/>
        <v>0</v>
      </c>
      <c r="P90" s="85">
        <f t="shared" si="89"/>
        <v>0</v>
      </c>
      <c r="Q90" s="85">
        <f t="shared" si="89"/>
        <v>0</v>
      </c>
      <c r="R90" s="85">
        <f t="shared" si="89"/>
        <v>0</v>
      </c>
      <c r="S90" s="166">
        <f t="shared" si="91"/>
        <v>4347.2553708494133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88"/>
        <v>0</v>
      </c>
      <c r="C91" s="63">
        <f t="shared" si="88"/>
        <v>0.23551764661080074</v>
      </c>
      <c r="D91" s="63">
        <f t="shared" si="88"/>
        <v>0.26681856439045709</v>
      </c>
      <c r="E91" s="63">
        <f t="shared" si="88"/>
        <v>135.89777049813662</v>
      </c>
      <c r="F91" s="63">
        <f t="shared" si="88"/>
        <v>451.44214545356419</v>
      </c>
      <c r="G91" s="63">
        <f t="shared" si="88"/>
        <v>0</v>
      </c>
      <c r="H91" s="63">
        <f t="shared" si="88"/>
        <v>0</v>
      </c>
      <c r="I91" s="154">
        <f t="shared" si="90"/>
        <v>587.84225216270204</v>
      </c>
      <c r="J91" s="149"/>
      <c r="K91" s="169" t="s">
        <v>58</v>
      </c>
      <c r="L91" s="63">
        <f t="shared" si="89"/>
        <v>0</v>
      </c>
      <c r="M91" s="63">
        <f t="shared" si="89"/>
        <v>0.23551764661080074</v>
      </c>
      <c r="N91" s="63">
        <f t="shared" si="89"/>
        <v>0.26681856439045709</v>
      </c>
      <c r="O91" s="63">
        <f t="shared" si="89"/>
        <v>135.89777049813662</v>
      </c>
      <c r="P91" s="63">
        <f t="shared" si="89"/>
        <v>10394.228174313846</v>
      </c>
      <c r="Q91" s="63">
        <f t="shared" si="89"/>
        <v>0</v>
      </c>
      <c r="R91" s="63">
        <f t="shared" si="89"/>
        <v>0</v>
      </c>
      <c r="S91" s="158">
        <f t="shared" si="91"/>
        <v>10530.628281022984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88"/>
        <v>0</v>
      </c>
      <c r="C92" s="60">
        <f t="shared" si="88"/>
        <v>0</v>
      </c>
      <c r="D92" s="60">
        <f t="shared" si="88"/>
        <v>7.4769720689214711E-2</v>
      </c>
      <c r="E92" s="60">
        <f t="shared" si="88"/>
        <v>15.131791752234605</v>
      </c>
      <c r="F92" s="60">
        <f t="shared" si="88"/>
        <v>0</v>
      </c>
      <c r="G92" s="60">
        <f t="shared" si="88"/>
        <v>0</v>
      </c>
      <c r="H92" s="60">
        <f t="shared" si="88"/>
        <v>0</v>
      </c>
      <c r="I92" s="162">
        <f t="shared" si="90"/>
        <v>15.20656147292382</v>
      </c>
      <c r="J92" s="149"/>
      <c r="K92" s="163" t="s">
        <v>12</v>
      </c>
      <c r="L92" s="85">
        <f t="shared" si="89"/>
        <v>0</v>
      </c>
      <c r="M92" s="85">
        <f t="shared" si="89"/>
        <v>0</v>
      </c>
      <c r="N92" s="85">
        <f t="shared" si="89"/>
        <v>7.4769720689214711E-2</v>
      </c>
      <c r="O92" s="85">
        <f t="shared" si="89"/>
        <v>15.131791752234605</v>
      </c>
      <c r="P92" s="85">
        <f t="shared" si="89"/>
        <v>3086.0887975754445</v>
      </c>
      <c r="Q92" s="85">
        <f t="shared" si="89"/>
        <v>0</v>
      </c>
      <c r="R92" s="85">
        <f t="shared" si="89"/>
        <v>0</v>
      </c>
      <c r="S92" s="166">
        <f t="shared" si="91"/>
        <v>3101.2953590483685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88"/>
        <v>0</v>
      </c>
      <c r="C93" s="63">
        <f t="shared" si="88"/>
        <v>0</v>
      </c>
      <c r="D93" s="63">
        <f t="shared" si="88"/>
        <v>0</v>
      </c>
      <c r="E93" s="63">
        <f t="shared" si="88"/>
        <v>0</v>
      </c>
      <c r="F93" s="63">
        <f t="shared" si="88"/>
        <v>0</v>
      </c>
      <c r="G93" s="63">
        <f t="shared" si="88"/>
        <v>0</v>
      </c>
      <c r="H93" s="63">
        <f t="shared" si="88"/>
        <v>0</v>
      </c>
      <c r="I93" s="154">
        <f t="shared" si="90"/>
        <v>0</v>
      </c>
      <c r="J93" s="149"/>
      <c r="K93" s="169" t="s">
        <v>59</v>
      </c>
      <c r="L93" s="63">
        <f t="shared" si="89"/>
        <v>0</v>
      </c>
      <c r="M93" s="63">
        <f t="shared" si="89"/>
        <v>0</v>
      </c>
      <c r="N93" s="63">
        <f t="shared" si="89"/>
        <v>0</v>
      </c>
      <c r="O93" s="63">
        <f t="shared" si="89"/>
        <v>0</v>
      </c>
      <c r="P93" s="63">
        <f t="shared" si="89"/>
        <v>1989.5030967014834</v>
      </c>
      <c r="Q93" s="63">
        <f t="shared" si="89"/>
        <v>0</v>
      </c>
      <c r="R93" s="63">
        <f t="shared" si="89"/>
        <v>0</v>
      </c>
      <c r="S93" s="158">
        <f t="shared" si="91"/>
        <v>1989.5030967014834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88"/>
        <v>204.49643366086931</v>
      </c>
      <c r="C94" s="60">
        <f t="shared" si="88"/>
        <v>0.74263248865243869</v>
      </c>
      <c r="D94" s="60">
        <f t="shared" si="88"/>
        <v>26.741142127472266</v>
      </c>
      <c r="E94" s="60">
        <f t="shared" si="88"/>
        <v>2.5747853089938197</v>
      </c>
      <c r="F94" s="60">
        <f t="shared" si="88"/>
        <v>0</v>
      </c>
      <c r="G94" s="60">
        <f t="shared" si="88"/>
        <v>0</v>
      </c>
      <c r="H94" s="60">
        <f t="shared" si="88"/>
        <v>0</v>
      </c>
      <c r="I94" s="162">
        <f t="shared" si="90"/>
        <v>234.55499358598786</v>
      </c>
      <c r="J94" s="149"/>
      <c r="K94" s="163" t="s">
        <v>17</v>
      </c>
      <c r="L94" s="85">
        <f t="shared" si="89"/>
        <v>204.49643366086931</v>
      </c>
      <c r="M94" s="85">
        <f t="shared" si="89"/>
        <v>0.74263248865243869</v>
      </c>
      <c r="N94" s="85">
        <f t="shared" si="89"/>
        <v>26.741142127472266</v>
      </c>
      <c r="O94" s="85">
        <f t="shared" si="89"/>
        <v>2.5747853089938197</v>
      </c>
      <c r="P94" s="85">
        <f t="shared" si="89"/>
        <v>0</v>
      </c>
      <c r="Q94" s="85">
        <f t="shared" si="89"/>
        <v>0</v>
      </c>
      <c r="R94" s="85">
        <f t="shared" si="89"/>
        <v>0</v>
      </c>
      <c r="S94" s="166">
        <f t="shared" si="91"/>
        <v>234.55499358598786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88"/>
        <v>2534.1083006071062</v>
      </c>
      <c r="C95" s="63">
        <f t="shared" si="88"/>
        <v>86.040466066699508</v>
      </c>
      <c r="D95" s="63">
        <f t="shared" si="88"/>
        <v>292.94650802998734</v>
      </c>
      <c r="E95" s="63">
        <f t="shared" si="88"/>
        <v>13.21335084389478</v>
      </c>
      <c r="F95" s="63">
        <f t="shared" si="88"/>
        <v>0</v>
      </c>
      <c r="G95" s="63">
        <f t="shared" si="88"/>
        <v>0</v>
      </c>
      <c r="H95" s="63">
        <f t="shared" si="88"/>
        <v>0</v>
      </c>
      <c r="I95" s="154">
        <f t="shared" si="90"/>
        <v>2926.3086255476878</v>
      </c>
      <c r="J95" s="149"/>
      <c r="K95" s="169" t="s">
        <v>139</v>
      </c>
      <c r="L95" s="63">
        <f t="shared" si="89"/>
        <v>2534.1083006071062</v>
      </c>
      <c r="M95" s="63">
        <f t="shared" si="89"/>
        <v>86.040466066699508</v>
      </c>
      <c r="N95" s="63">
        <f t="shared" si="89"/>
        <v>292.94650802998734</v>
      </c>
      <c r="O95" s="63">
        <f t="shared" si="89"/>
        <v>13.21335084389478</v>
      </c>
      <c r="P95" s="63">
        <f t="shared" si="89"/>
        <v>0</v>
      </c>
      <c r="Q95" s="63">
        <f t="shared" si="89"/>
        <v>0</v>
      </c>
      <c r="R95" s="63">
        <f t="shared" si="89"/>
        <v>0</v>
      </c>
      <c r="S95" s="158">
        <f t="shared" si="91"/>
        <v>2926.3086255476878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88"/>
        <v>1569.4370724848579</v>
      </c>
      <c r="C96" s="60">
        <f t="shared" si="88"/>
        <v>0.10058088983362452</v>
      </c>
      <c r="D96" s="60">
        <f t="shared" si="88"/>
        <v>2637.4921287932607</v>
      </c>
      <c r="E96" s="60">
        <f t="shared" si="88"/>
        <v>1864.2979223019172</v>
      </c>
      <c r="F96" s="60">
        <f t="shared" si="88"/>
        <v>0</v>
      </c>
      <c r="G96" s="60">
        <f t="shared" si="88"/>
        <v>1790.3363456725599</v>
      </c>
      <c r="H96" s="60">
        <f t="shared" si="88"/>
        <v>0.87250859796150759</v>
      </c>
      <c r="I96" s="162">
        <f t="shared" si="90"/>
        <v>7862.5365587403912</v>
      </c>
      <c r="J96" s="149"/>
      <c r="K96" s="163" t="s">
        <v>25</v>
      </c>
      <c r="L96" s="85">
        <f t="shared" si="89"/>
        <v>1569.4370724848579</v>
      </c>
      <c r="M96" s="85">
        <f t="shared" si="89"/>
        <v>0.10058088983362452</v>
      </c>
      <c r="N96" s="85">
        <f t="shared" si="89"/>
        <v>2637.4921287932607</v>
      </c>
      <c r="O96" s="85">
        <f t="shared" si="89"/>
        <v>1864.2979223019172</v>
      </c>
      <c r="P96" s="85">
        <f t="shared" si="89"/>
        <v>943.20288621845873</v>
      </c>
      <c r="Q96" s="85">
        <f t="shared" si="89"/>
        <v>1790.3363456725599</v>
      </c>
      <c r="R96" s="85">
        <f t="shared" si="89"/>
        <v>0.87250859796150759</v>
      </c>
      <c r="S96" s="166">
        <f t="shared" si="91"/>
        <v>8805.7394449588501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88"/>
        <v>3734.7439813738943</v>
      </c>
      <c r="C97" s="63">
        <f t="shared" si="88"/>
        <v>13.502123843382753</v>
      </c>
      <c r="D97" s="63">
        <f t="shared" si="88"/>
        <v>269.72351695472076</v>
      </c>
      <c r="E97" s="63">
        <f t="shared" si="88"/>
        <v>0</v>
      </c>
      <c r="F97" s="63">
        <f t="shared" si="88"/>
        <v>0</v>
      </c>
      <c r="G97" s="63">
        <f t="shared" si="88"/>
        <v>0</v>
      </c>
      <c r="H97" s="63">
        <f t="shared" si="88"/>
        <v>0</v>
      </c>
      <c r="I97" s="154">
        <f t="shared" si="90"/>
        <v>4017.9696221719978</v>
      </c>
      <c r="J97" s="149"/>
      <c r="K97" s="169" t="s">
        <v>24</v>
      </c>
      <c r="L97" s="63">
        <f t="shared" si="89"/>
        <v>3734.7439813738943</v>
      </c>
      <c r="M97" s="63">
        <f t="shared" si="89"/>
        <v>13.502123843382753</v>
      </c>
      <c r="N97" s="63">
        <f t="shared" si="89"/>
        <v>269.72351695472076</v>
      </c>
      <c r="O97" s="63">
        <f t="shared" si="89"/>
        <v>0</v>
      </c>
      <c r="P97" s="63">
        <f t="shared" si="89"/>
        <v>0</v>
      </c>
      <c r="Q97" s="63">
        <f t="shared" si="89"/>
        <v>0</v>
      </c>
      <c r="R97" s="63">
        <f t="shared" si="89"/>
        <v>0</v>
      </c>
      <c r="S97" s="158">
        <f t="shared" si="91"/>
        <v>4017.9696221719978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88"/>
        <v>3009.2835011463289</v>
      </c>
      <c r="C98" s="60">
        <f t="shared" si="88"/>
        <v>5.6436937011509514</v>
      </c>
      <c r="D98" s="60">
        <f t="shared" si="88"/>
        <v>436.67357943256206</v>
      </c>
      <c r="E98" s="60">
        <f t="shared" si="88"/>
        <v>0</v>
      </c>
      <c r="F98" s="60">
        <f t="shared" si="88"/>
        <v>0</v>
      </c>
      <c r="G98" s="60">
        <f t="shared" si="88"/>
        <v>0</v>
      </c>
      <c r="H98" s="60">
        <f t="shared" si="88"/>
        <v>0</v>
      </c>
      <c r="I98" s="162">
        <f t="shared" si="90"/>
        <v>3451.6007742800421</v>
      </c>
      <c r="J98" s="149"/>
      <c r="K98" s="163" t="s">
        <v>60</v>
      </c>
      <c r="L98" s="85">
        <f t="shared" si="89"/>
        <v>3009.2835011463289</v>
      </c>
      <c r="M98" s="85">
        <f t="shared" si="89"/>
        <v>5.6436937011509514</v>
      </c>
      <c r="N98" s="85">
        <f t="shared" si="89"/>
        <v>436.67357943256206</v>
      </c>
      <c r="O98" s="85">
        <f t="shared" si="89"/>
        <v>0</v>
      </c>
      <c r="P98" s="85">
        <f t="shared" si="89"/>
        <v>0</v>
      </c>
      <c r="Q98" s="85">
        <f t="shared" si="89"/>
        <v>0</v>
      </c>
      <c r="R98" s="85">
        <f t="shared" si="89"/>
        <v>0</v>
      </c>
      <c r="S98" s="166">
        <f t="shared" si="91"/>
        <v>3451.6007742800421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88"/>
        <v>1117.4066508524393</v>
      </c>
      <c r="C99" s="63">
        <f t="shared" si="88"/>
        <v>0</v>
      </c>
      <c r="D99" s="63">
        <f t="shared" si="88"/>
        <v>183.00094446517483</v>
      </c>
      <c r="E99" s="63">
        <f t="shared" si="88"/>
        <v>0.88905270053989405</v>
      </c>
      <c r="F99" s="63">
        <f t="shared" si="88"/>
        <v>37.659044760651433</v>
      </c>
      <c r="G99" s="63">
        <f t="shared" si="88"/>
        <v>0</v>
      </c>
      <c r="H99" s="63">
        <f t="shared" si="88"/>
        <v>0</v>
      </c>
      <c r="I99" s="154">
        <f t="shared" si="90"/>
        <v>1338.9556927788053</v>
      </c>
      <c r="J99" s="149"/>
      <c r="K99" s="169" t="s">
        <v>22</v>
      </c>
      <c r="L99" s="63">
        <f t="shared" si="89"/>
        <v>1117.4066508524393</v>
      </c>
      <c r="M99" s="63">
        <f t="shared" si="89"/>
        <v>0</v>
      </c>
      <c r="N99" s="63">
        <f t="shared" si="89"/>
        <v>183.00094446517483</v>
      </c>
      <c r="O99" s="63">
        <f t="shared" si="89"/>
        <v>0.88905270053989405</v>
      </c>
      <c r="P99" s="63">
        <f t="shared" si="89"/>
        <v>821.20508839638103</v>
      </c>
      <c r="Q99" s="63">
        <f t="shared" si="89"/>
        <v>0</v>
      </c>
      <c r="R99" s="63">
        <f t="shared" si="89"/>
        <v>0</v>
      </c>
      <c r="S99" s="158">
        <f t="shared" si="91"/>
        <v>2122.5017364145351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88"/>
        <v>5.8476630880907567</v>
      </c>
      <c r="C100" s="60">
        <f t="shared" si="88"/>
        <v>0</v>
      </c>
      <c r="D100" s="60">
        <f t="shared" si="88"/>
        <v>0.10804292923500403</v>
      </c>
      <c r="E100" s="60">
        <f t="shared" si="88"/>
        <v>0</v>
      </c>
      <c r="F100" s="60">
        <f t="shared" si="88"/>
        <v>0</v>
      </c>
      <c r="G100" s="60">
        <f t="shared" si="88"/>
        <v>0</v>
      </c>
      <c r="H100" s="60">
        <f t="shared" si="88"/>
        <v>0</v>
      </c>
      <c r="I100" s="162">
        <f t="shared" si="90"/>
        <v>5.9557060173257605</v>
      </c>
      <c r="J100" s="149"/>
      <c r="K100" s="163" t="s">
        <v>21</v>
      </c>
      <c r="L100" s="85">
        <f t="shared" si="89"/>
        <v>5.8476630880907567</v>
      </c>
      <c r="M100" s="85">
        <f t="shared" si="89"/>
        <v>0</v>
      </c>
      <c r="N100" s="85">
        <f t="shared" si="89"/>
        <v>0.10804292923500403</v>
      </c>
      <c r="O100" s="85">
        <f t="shared" si="89"/>
        <v>0</v>
      </c>
      <c r="P100" s="85">
        <f t="shared" si="89"/>
        <v>0</v>
      </c>
      <c r="Q100" s="85">
        <f t="shared" si="89"/>
        <v>0</v>
      </c>
      <c r="R100" s="85">
        <f t="shared" si="89"/>
        <v>0</v>
      </c>
      <c r="S100" s="166">
        <f t="shared" si="91"/>
        <v>5.9557060173257605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si="88"/>
        <v>563.30892057002791</v>
      </c>
      <c r="C101" s="63">
        <f t="shared" si="88"/>
        <v>0</v>
      </c>
      <c r="D101" s="63">
        <f t="shared" si="88"/>
        <v>258.70196293199092</v>
      </c>
      <c r="E101" s="63">
        <f t="shared" si="88"/>
        <v>0</v>
      </c>
      <c r="F101" s="63">
        <f t="shared" si="88"/>
        <v>0</v>
      </c>
      <c r="G101" s="63">
        <f t="shared" si="88"/>
        <v>0</v>
      </c>
      <c r="H101" s="63">
        <f t="shared" si="88"/>
        <v>0</v>
      </c>
      <c r="I101" s="154">
        <f t="shared" si="90"/>
        <v>822.01088350201883</v>
      </c>
      <c r="J101" s="149"/>
      <c r="K101" s="171" t="s">
        <v>64</v>
      </c>
      <c r="L101" s="63">
        <f t="shared" si="89"/>
        <v>563.30892057002791</v>
      </c>
      <c r="M101" s="63">
        <f t="shared" si="89"/>
        <v>0</v>
      </c>
      <c r="N101" s="63">
        <f t="shared" si="89"/>
        <v>258.70196293199092</v>
      </c>
      <c r="O101" s="63">
        <f t="shared" si="89"/>
        <v>0</v>
      </c>
      <c r="P101" s="63">
        <f t="shared" si="89"/>
        <v>0</v>
      </c>
      <c r="Q101" s="63">
        <f t="shared" si="89"/>
        <v>0</v>
      </c>
      <c r="R101" s="63">
        <f t="shared" si="89"/>
        <v>0</v>
      </c>
      <c r="S101" s="158">
        <f t="shared" si="91"/>
        <v>822.01088350201883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88"/>
        <v>563.30892057002791</v>
      </c>
      <c r="C102" s="65">
        <f t="shared" si="88"/>
        <v>0</v>
      </c>
      <c r="D102" s="65">
        <f t="shared" si="88"/>
        <v>258.70196293199092</v>
      </c>
      <c r="E102" s="65">
        <f t="shared" si="88"/>
        <v>0</v>
      </c>
      <c r="F102" s="65">
        <f t="shared" si="88"/>
        <v>0</v>
      </c>
      <c r="G102" s="65">
        <f t="shared" si="88"/>
        <v>0</v>
      </c>
      <c r="H102" s="65">
        <f t="shared" si="88"/>
        <v>0</v>
      </c>
      <c r="I102" s="175">
        <f t="shared" si="90"/>
        <v>822.01088350201883</v>
      </c>
      <c r="J102" s="149"/>
      <c r="K102" s="176" t="s">
        <v>23</v>
      </c>
      <c r="L102" s="88">
        <f t="shared" si="89"/>
        <v>563.30892057002791</v>
      </c>
      <c r="M102" s="88">
        <f t="shared" si="89"/>
        <v>0</v>
      </c>
      <c r="N102" s="88">
        <f t="shared" si="89"/>
        <v>258.70196293199092</v>
      </c>
      <c r="O102" s="88">
        <f t="shared" si="89"/>
        <v>0</v>
      </c>
      <c r="P102" s="88">
        <f t="shared" si="89"/>
        <v>0</v>
      </c>
      <c r="Q102" s="88">
        <f t="shared" si="89"/>
        <v>0</v>
      </c>
      <c r="R102" s="88">
        <f t="shared" si="89"/>
        <v>0</v>
      </c>
      <c r="S102" s="179">
        <f t="shared" si="91"/>
        <v>822.01088350201883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88"/>
        <v>0</v>
      </c>
      <c r="C103" s="68">
        <f t="shared" si="88"/>
        <v>0</v>
      </c>
      <c r="D103" s="68">
        <f t="shared" si="88"/>
        <v>0</v>
      </c>
      <c r="E103" s="68">
        <f t="shared" si="88"/>
        <v>0</v>
      </c>
      <c r="F103" s="68">
        <f t="shared" si="88"/>
        <v>0</v>
      </c>
      <c r="G103" s="68">
        <f t="shared" si="88"/>
        <v>0</v>
      </c>
      <c r="H103" s="68">
        <f t="shared" si="88"/>
        <v>0</v>
      </c>
      <c r="I103" s="183">
        <f t="shared" si="90"/>
        <v>0</v>
      </c>
      <c r="J103" s="149"/>
      <c r="K103" s="184" t="s">
        <v>19</v>
      </c>
      <c r="L103" s="68">
        <f t="shared" si="89"/>
        <v>0</v>
      </c>
      <c r="M103" s="68">
        <f t="shared" si="89"/>
        <v>0</v>
      </c>
      <c r="N103" s="68">
        <f t="shared" si="89"/>
        <v>0</v>
      </c>
      <c r="O103" s="68">
        <f t="shared" si="89"/>
        <v>0</v>
      </c>
      <c r="P103" s="68">
        <f t="shared" si="89"/>
        <v>0</v>
      </c>
      <c r="Q103" s="68">
        <f t="shared" si="89"/>
        <v>0</v>
      </c>
      <c r="R103" s="68">
        <f t="shared" si="89"/>
        <v>0</v>
      </c>
      <c r="S103" s="186">
        <f t="shared" si="91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88"/>
        <v>0</v>
      </c>
      <c r="C104" s="65">
        <f t="shared" si="88"/>
        <v>0</v>
      </c>
      <c r="D104" s="65">
        <f t="shared" si="88"/>
        <v>0</v>
      </c>
      <c r="E104" s="65">
        <f t="shared" si="88"/>
        <v>0</v>
      </c>
      <c r="F104" s="65">
        <f t="shared" si="88"/>
        <v>0</v>
      </c>
      <c r="G104" s="65">
        <f t="shared" si="88"/>
        <v>0</v>
      </c>
      <c r="H104" s="65">
        <f t="shared" si="88"/>
        <v>0</v>
      </c>
      <c r="I104" s="175">
        <f t="shared" si="90"/>
        <v>0</v>
      </c>
      <c r="J104" s="149"/>
      <c r="K104" s="176" t="s">
        <v>20</v>
      </c>
      <c r="L104" s="88">
        <f t="shared" si="89"/>
        <v>0</v>
      </c>
      <c r="M104" s="88">
        <f t="shared" si="89"/>
        <v>0</v>
      </c>
      <c r="N104" s="88">
        <f t="shared" si="89"/>
        <v>0</v>
      </c>
      <c r="O104" s="88">
        <f t="shared" si="89"/>
        <v>0</v>
      </c>
      <c r="P104" s="88">
        <f t="shared" si="89"/>
        <v>0</v>
      </c>
      <c r="Q104" s="88">
        <f t="shared" si="89"/>
        <v>0</v>
      </c>
      <c r="R104" s="88">
        <f t="shared" si="89"/>
        <v>0</v>
      </c>
      <c r="S104" s="179">
        <f t="shared" si="91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88"/>
        <v>0</v>
      </c>
      <c r="C105" s="71">
        <f t="shared" si="88"/>
        <v>0</v>
      </c>
      <c r="D105" s="71">
        <f t="shared" si="88"/>
        <v>0</v>
      </c>
      <c r="E105" s="71">
        <f t="shared" si="88"/>
        <v>0</v>
      </c>
      <c r="F105" s="71">
        <f t="shared" si="88"/>
        <v>0</v>
      </c>
      <c r="G105" s="71">
        <f t="shared" si="88"/>
        <v>0</v>
      </c>
      <c r="H105" s="71">
        <f t="shared" si="88"/>
        <v>0</v>
      </c>
      <c r="I105" s="190">
        <f t="shared" si="90"/>
        <v>0</v>
      </c>
      <c r="J105" s="149"/>
      <c r="K105" s="191" t="s">
        <v>11</v>
      </c>
      <c r="L105" s="71">
        <f t="shared" si="89"/>
        <v>0</v>
      </c>
      <c r="M105" s="71">
        <f t="shared" si="89"/>
        <v>0</v>
      </c>
      <c r="N105" s="71">
        <f t="shared" si="89"/>
        <v>0</v>
      </c>
      <c r="O105" s="71">
        <f t="shared" si="89"/>
        <v>0</v>
      </c>
      <c r="P105" s="71">
        <f t="shared" si="89"/>
        <v>0</v>
      </c>
      <c r="Q105" s="71">
        <f t="shared" si="89"/>
        <v>0</v>
      </c>
      <c r="R105" s="71">
        <f t="shared" si="89"/>
        <v>0</v>
      </c>
      <c r="S105" s="193">
        <f t="shared" si="91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16752.002403579048</v>
      </c>
      <c r="C106" s="195">
        <f t="shared" ref="C106:H106" si="92">SUM(C85:C101)</f>
        <v>120.40309737230808</v>
      </c>
      <c r="D106" s="195">
        <f t="shared" si="92"/>
        <v>4625.5006359305125</v>
      </c>
      <c r="E106" s="195">
        <f t="shared" si="92"/>
        <v>2035.4002538463085</v>
      </c>
      <c r="F106" s="195">
        <f t="shared" si="92"/>
        <v>489.10119021421565</v>
      </c>
      <c r="G106" s="195">
        <f t="shared" si="92"/>
        <v>1790.3363456725599</v>
      </c>
      <c r="H106" s="195">
        <f t="shared" si="92"/>
        <v>0.87250859796150759</v>
      </c>
      <c r="I106" s="195">
        <f t="shared" ref="I106" si="93">SUM(I85:I101)</f>
        <v>25813.616435212909</v>
      </c>
      <c r="J106" s="149"/>
      <c r="K106" s="196" t="s">
        <v>26</v>
      </c>
      <c r="L106" s="195">
        <f>SUM(L85:L101)</f>
        <v>16752.002403579048</v>
      </c>
      <c r="M106" s="195">
        <f t="shared" ref="M106:R106" si="94">SUM(M85:M101)</f>
        <v>120.40309737230808</v>
      </c>
      <c r="N106" s="195">
        <f t="shared" si="94"/>
        <v>4625.5006359305125</v>
      </c>
      <c r="O106" s="195">
        <f t="shared" si="94"/>
        <v>2035.4002538463085</v>
      </c>
      <c r="P106" s="195">
        <f t="shared" si="94"/>
        <v>17234.288836716667</v>
      </c>
      <c r="Q106" s="195">
        <f t="shared" si="94"/>
        <v>1790.3363456725599</v>
      </c>
      <c r="R106" s="197">
        <f t="shared" si="94"/>
        <v>0.87250859796150759</v>
      </c>
      <c r="S106" s="198">
        <f t="shared" ref="S106" si="95">SUM(S85:S101)</f>
        <v>42558.804081715367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0.64895991794188446</v>
      </c>
      <c r="C107" s="78">
        <f t="shared" ref="C107:H107" si="96">IF($I106=0,"-",C106/$I106)</f>
        <v>4.6643250345993221E-3</v>
      </c>
      <c r="D107" s="78">
        <f t="shared" si="96"/>
        <v>0.17918840033668307</v>
      </c>
      <c r="E107" s="78">
        <f t="shared" si="96"/>
        <v>7.8849868206369383E-2</v>
      </c>
      <c r="F107" s="78">
        <f t="shared" si="96"/>
        <v>1.8947410621125607E-2</v>
      </c>
      <c r="G107" s="78">
        <f t="shared" si="96"/>
        <v>6.935627753538337E-2</v>
      </c>
      <c r="H107" s="79">
        <f t="shared" si="96"/>
        <v>3.3800323955046452E-5</v>
      </c>
      <c r="I107" s="80">
        <f>SUM(B107:H107)</f>
        <v>1.0000000000000002</v>
      </c>
      <c r="K107" s="55" t="s">
        <v>91</v>
      </c>
      <c r="L107" s="96">
        <f t="shared" ref="L107:R107" si="97">IF($S106=0,"-",L106/$S106)</f>
        <v>0.39362013959354297</v>
      </c>
      <c r="M107" s="96">
        <f t="shared" si="97"/>
        <v>2.8290996415483659E-3</v>
      </c>
      <c r="N107" s="96">
        <f t="shared" si="97"/>
        <v>0.10868492984552112</v>
      </c>
      <c r="O107" s="96">
        <f t="shared" si="97"/>
        <v>4.7825597964130342E-2</v>
      </c>
      <c r="P107" s="96">
        <f t="shared" si="97"/>
        <v>0.40495237609651424</v>
      </c>
      <c r="Q107" s="96">
        <f t="shared" si="97"/>
        <v>4.2067355610721828E-2</v>
      </c>
      <c r="R107" s="97">
        <f t="shared" si="97"/>
        <v>2.0501248021120157E-5</v>
      </c>
      <c r="S107" s="98">
        <f>SUM(L107:R107)</f>
        <v>1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98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99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00">SUM(V112:AC112)</f>
        <v>0</v>
      </c>
      <c r="AJ112" s="141" t="str">
        <f t="shared" ref="AJ112:AJ133" si="101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98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99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00"/>
        <v>0</v>
      </c>
      <c r="AJ113" s="141" t="str">
        <f t="shared" si="101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98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99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00"/>
        <v>0</v>
      </c>
      <c r="AJ114" s="141" t="str">
        <f t="shared" si="101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98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99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100"/>
        <v>0</v>
      </c>
      <c r="AJ115" s="141" t="str">
        <f t="shared" si="101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98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99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00"/>
        <v>0</v>
      </c>
      <c r="AJ116" s="141" t="str">
        <f t="shared" si="101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5.8516842057805283E-3</v>
      </c>
      <c r="F117" s="375"/>
      <c r="G117" s="156">
        <v>0</v>
      </c>
      <c r="H117" s="168">
        <v>0</v>
      </c>
      <c r="I117" s="154">
        <f t="shared" si="98"/>
        <v>5.8516842057805283E-3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5.8516842057805283E-3</v>
      </c>
      <c r="P117" s="156">
        <v>0.47542627638451546</v>
      </c>
      <c r="Q117" s="156">
        <v>0</v>
      </c>
      <c r="R117" s="157">
        <v>0</v>
      </c>
      <c r="S117" s="158">
        <f t="shared" si="99"/>
        <v>0.48127796059029598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5.8516842057805283E-3</v>
      </c>
      <c r="AB117" s="207">
        <v>0.47542627638451546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100"/>
        <v>0.48127796059029598</v>
      </c>
      <c r="AJ117" s="141" t="str">
        <f t="shared" si="101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98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99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00"/>
        <v>0</v>
      </c>
      <c r="AJ118" s="141" t="str">
        <f t="shared" si="101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98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99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00"/>
        <v>0</v>
      </c>
      <c r="AJ119" s="141" t="str">
        <f t="shared" si="101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98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99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00"/>
        <v>0</v>
      </c>
      <c r="AJ120" s="141" t="str">
        <f t="shared" si="101"/>
        <v/>
      </c>
      <c r="BA120" s="141"/>
      <c r="BR120" s="141"/>
      <c r="CG120" s="141"/>
    </row>
    <row r="121" spans="1:85" ht="15">
      <c r="A121" s="167" t="s">
        <v>139</v>
      </c>
      <c r="B121" s="156">
        <v>2.0409555054655588E-2</v>
      </c>
      <c r="C121" s="156">
        <v>1.5791337653742143E-2</v>
      </c>
      <c r="D121" s="156">
        <v>0.40434847200335472</v>
      </c>
      <c r="E121" s="156">
        <v>0</v>
      </c>
      <c r="F121" s="375"/>
      <c r="G121" s="156">
        <v>0</v>
      </c>
      <c r="H121" s="168">
        <v>0</v>
      </c>
      <c r="I121" s="154">
        <f t="shared" si="98"/>
        <v>0.44054936471175243</v>
      </c>
      <c r="J121" s="149"/>
      <c r="K121" s="169" t="s">
        <v>139</v>
      </c>
      <c r="L121" s="156">
        <v>2.0409555054655588E-2</v>
      </c>
      <c r="M121" s="156">
        <v>1.5791337653742143E-2</v>
      </c>
      <c r="N121" s="156">
        <v>0.40434847200335472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99"/>
        <v>0.44054936471175243</v>
      </c>
      <c r="U121" s="215" t="s">
        <v>139</v>
      </c>
      <c r="V121" s="207">
        <v>1.9146003111682963E-2</v>
      </c>
      <c r="W121" s="207">
        <v>0</v>
      </c>
      <c r="X121" s="207">
        <v>0</v>
      </c>
      <c r="Y121" s="207">
        <v>1.5791337653742143E-2</v>
      </c>
      <c r="Z121" s="207">
        <v>0.39470817770517075</v>
      </c>
      <c r="AA121" s="207">
        <v>0</v>
      </c>
      <c r="AB121" s="207">
        <v>0</v>
      </c>
      <c r="AC121" s="208">
        <v>1.090384624115657E-2</v>
      </c>
      <c r="AD121" s="207">
        <v>1.2635519429726252E-3</v>
      </c>
      <c r="AE121" s="207">
        <v>0</v>
      </c>
      <c r="AF121" s="207">
        <v>0</v>
      </c>
      <c r="AG121" s="207">
        <v>9.6402942981839452E-3</v>
      </c>
      <c r="AH121" s="207">
        <v>0</v>
      </c>
      <c r="AI121" s="210">
        <f t="shared" si="100"/>
        <v>0.44054936471175243</v>
      </c>
      <c r="AJ121" s="141" t="str">
        <f t="shared" si="101"/>
        <v/>
      </c>
      <c r="BA121" s="141"/>
      <c r="BR121" s="141"/>
      <c r="CG121" s="141"/>
    </row>
    <row r="122" spans="1:85" ht="15">
      <c r="A122" s="159" t="s">
        <v>25</v>
      </c>
      <c r="B122" s="160">
        <v>1.3046815198671092E-3</v>
      </c>
      <c r="C122" s="160">
        <v>2.20827228159477E-5</v>
      </c>
      <c r="D122" s="160">
        <v>1.610920997195105E-2</v>
      </c>
      <c r="E122" s="160">
        <v>2.3127315839553332E-2</v>
      </c>
      <c r="F122" s="375"/>
      <c r="G122" s="160">
        <v>1.8666916737734207E-3</v>
      </c>
      <c r="H122" s="161">
        <v>5.548536819340315E-5</v>
      </c>
      <c r="I122" s="162">
        <f t="shared" si="98"/>
        <v>4.2485467096154257E-2</v>
      </c>
      <c r="J122" s="149"/>
      <c r="K122" s="163" t="s">
        <v>25</v>
      </c>
      <c r="L122" s="164">
        <v>1.3046815198671092E-3</v>
      </c>
      <c r="M122" s="164">
        <v>2.20827228159477E-5</v>
      </c>
      <c r="N122" s="164">
        <v>1.610920997195105E-2</v>
      </c>
      <c r="O122" s="164">
        <v>2.3127315839553332E-2</v>
      </c>
      <c r="P122" s="164">
        <v>4.133290384573572E-5</v>
      </c>
      <c r="Q122" s="164">
        <v>1.8666916737734207E-3</v>
      </c>
      <c r="R122" s="165">
        <v>5.548536819340315E-5</v>
      </c>
      <c r="S122" s="166">
        <f t="shared" si="99"/>
        <v>4.252679999999999E-2</v>
      </c>
      <c r="U122" s="211" t="s">
        <v>25</v>
      </c>
      <c r="V122" s="212">
        <v>2.7222972328454424E-5</v>
      </c>
      <c r="W122" s="212">
        <v>6.3825448889167063E-4</v>
      </c>
      <c r="X122" s="212">
        <v>1.8666916737734207E-3</v>
      </c>
      <c r="Y122" s="212">
        <v>2.20827228159477E-5</v>
      </c>
      <c r="Z122" s="212">
        <v>1.610920997195105E-2</v>
      </c>
      <c r="AA122" s="212">
        <v>2.3091838226758438E-2</v>
      </c>
      <c r="AB122" s="212">
        <v>4.133290384573572E-5</v>
      </c>
      <c r="AC122" s="213">
        <v>7.3016703963528127E-4</v>
      </c>
      <c r="AD122" s="212">
        <v>6.3920405864698417E-4</v>
      </c>
      <c r="AE122" s="212">
        <v>3.547761279489397E-5</v>
      </c>
      <c r="AF122" s="212">
        <v>5.548536819340315E-5</v>
      </c>
      <c r="AG122" s="212">
        <v>0</v>
      </c>
      <c r="AH122" s="212">
        <v>0</v>
      </c>
      <c r="AI122" s="214">
        <f t="shared" si="100"/>
        <v>4.252679999999999E-2</v>
      </c>
      <c r="AJ122" s="141" t="str">
        <f t="shared" si="101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98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99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00"/>
        <v>0</v>
      </c>
      <c r="AJ123" s="141" t="str">
        <f t="shared" si="101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98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99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00"/>
        <v>0</v>
      </c>
      <c r="AJ124" s="141" t="str">
        <f t="shared" si="101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1.2700148929169906E-3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98"/>
        <v>1.2700148929169906E-3</v>
      </c>
      <c r="J125" s="149"/>
      <c r="K125" s="169" t="s">
        <v>22</v>
      </c>
      <c r="L125" s="156">
        <v>0</v>
      </c>
      <c r="M125" s="156">
        <v>1.2700148929169906E-3</v>
      </c>
      <c r="N125" s="156">
        <v>0</v>
      </c>
      <c r="O125" s="156">
        <v>0</v>
      </c>
      <c r="P125" s="156">
        <v>2.822359826866179E-2</v>
      </c>
      <c r="Q125" s="156">
        <v>0</v>
      </c>
      <c r="R125" s="157">
        <v>0</v>
      </c>
      <c r="S125" s="158">
        <f t="shared" si="99"/>
        <v>2.949361316157878E-2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1.2700148929169906E-3</v>
      </c>
      <c r="Z125" s="207">
        <v>0</v>
      </c>
      <c r="AA125" s="207">
        <v>0</v>
      </c>
      <c r="AB125" s="207">
        <v>2.822359826866179E-2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00"/>
        <v>2.949361316157878E-2</v>
      </c>
      <c r="AJ125" s="141" t="str">
        <f t="shared" si="101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98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99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00"/>
        <v>0</v>
      </c>
      <c r="AJ126" s="141" t="str">
        <f t="shared" si="101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98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99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00"/>
        <v>0</v>
      </c>
      <c r="AJ127" s="141" t="str">
        <f t="shared" si="101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98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99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100"/>
        <v>0</v>
      </c>
      <c r="AJ128" s="141" t="str">
        <f t="shared" si="101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98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99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00"/>
        <v>0</v>
      </c>
      <c r="AJ129" s="141" t="str">
        <f t="shared" si="101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98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99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100"/>
        <v>0</v>
      </c>
      <c r="AJ130" s="141" t="str">
        <f t="shared" si="101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98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99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00"/>
        <v>0</v>
      </c>
      <c r="AJ131" s="141" t="str">
        <f t="shared" si="101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2.1714236574522698E-2</v>
      </c>
      <c r="C132" s="195">
        <f t="shared" ref="C132:H132" si="102">SUM(C111:C127)</f>
        <v>1.7083435269475082E-2</v>
      </c>
      <c r="D132" s="195">
        <f t="shared" si="102"/>
        <v>0.42045768197530575</v>
      </c>
      <c r="E132" s="195">
        <f t="shared" si="102"/>
        <v>2.8979000045333859E-2</v>
      </c>
      <c r="F132" s="195">
        <f t="shared" si="102"/>
        <v>0</v>
      </c>
      <c r="G132" s="195">
        <f t="shared" si="102"/>
        <v>1.8666916737734207E-3</v>
      </c>
      <c r="H132" s="197">
        <f t="shared" si="102"/>
        <v>5.548536819340315E-5</v>
      </c>
      <c r="I132" s="154">
        <f t="shared" ref="I132" si="103">SUM(I111:I127)</f>
        <v>0.49015653090660422</v>
      </c>
      <c r="J132" s="149"/>
      <c r="K132" s="196" t="s">
        <v>26</v>
      </c>
      <c r="L132" s="195">
        <f>SUM(L111:L127)</f>
        <v>2.1714236574522698E-2</v>
      </c>
      <c r="M132" s="195">
        <f t="shared" ref="M132:R132" si="104">SUM(M111:M127)</f>
        <v>1.7083435269475082E-2</v>
      </c>
      <c r="N132" s="195">
        <f t="shared" si="104"/>
        <v>0.42045768197530575</v>
      </c>
      <c r="O132" s="195">
        <f t="shared" si="104"/>
        <v>2.8979000045333859E-2</v>
      </c>
      <c r="P132" s="195">
        <f t="shared" si="104"/>
        <v>0.50369120755702301</v>
      </c>
      <c r="Q132" s="195">
        <f t="shared" si="104"/>
        <v>1.8666916737734207E-3</v>
      </c>
      <c r="R132" s="197">
        <f t="shared" si="104"/>
        <v>5.548536819340315E-5</v>
      </c>
      <c r="S132" s="198">
        <f t="shared" ref="S132" si="105">SUM(S111:S127)</f>
        <v>0.99384773846362706</v>
      </c>
      <c r="T132" s="141" t="str">
        <f>IF(ABS(S132-AI132)&gt;0.01,S132-AI132,"")</f>
        <v/>
      </c>
      <c r="U132" s="224" t="s">
        <v>63</v>
      </c>
      <c r="V132" s="225">
        <f>SUM(V111:V127)</f>
        <v>1.9173226084011417E-2</v>
      </c>
      <c r="W132" s="225">
        <f t="shared" ref="W132:AH132" si="106">SUM(W111:W127)</f>
        <v>6.3825448889167063E-4</v>
      </c>
      <c r="X132" s="225">
        <f t="shared" si="106"/>
        <v>1.8666916737734207E-3</v>
      </c>
      <c r="Y132" s="225">
        <f t="shared" si="106"/>
        <v>1.7083435269475082E-2</v>
      </c>
      <c r="Z132" s="225">
        <f t="shared" si="106"/>
        <v>0.41081738767712178</v>
      </c>
      <c r="AA132" s="225">
        <f t="shared" si="106"/>
        <v>2.8943522432538966E-2</v>
      </c>
      <c r="AB132" s="225">
        <f t="shared" si="106"/>
        <v>0.50369120755702301</v>
      </c>
      <c r="AC132" s="225">
        <f t="shared" si="106"/>
        <v>1.1634013280791852E-2</v>
      </c>
      <c r="AD132" s="226">
        <f t="shared" si="106"/>
        <v>1.9027560016196094E-3</v>
      </c>
      <c r="AE132" s="226">
        <f t="shared" si="106"/>
        <v>3.547761279489397E-5</v>
      </c>
      <c r="AF132" s="226">
        <f t="shared" si="106"/>
        <v>5.548536819340315E-5</v>
      </c>
      <c r="AG132" s="226">
        <f t="shared" si="106"/>
        <v>9.6402942981839452E-3</v>
      </c>
      <c r="AH132" s="226">
        <f t="shared" si="106"/>
        <v>0</v>
      </c>
      <c r="AI132" s="227">
        <f>SUM(V132:AC132)</f>
        <v>0.99384773846362717</v>
      </c>
      <c r="AJ132" s="141" t="str">
        <f t="shared" si="101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>
        <f>IF($I132=0,"-",B132/$I132)</f>
        <v>4.4300616650684167E-2</v>
      </c>
      <c r="C133" s="78">
        <f t="shared" ref="C133:H133" si="107">IF($I132=0,"-",C132/$I132)</f>
        <v>3.4853019785082102E-2</v>
      </c>
      <c r="D133" s="78">
        <f t="shared" si="107"/>
        <v>0.85780287614982509</v>
      </c>
      <c r="E133" s="78">
        <f t="shared" si="107"/>
        <v>5.9121929869492239E-2</v>
      </c>
      <c r="F133" s="78">
        <f t="shared" si="107"/>
        <v>0</v>
      </c>
      <c r="G133" s="78">
        <f t="shared" si="107"/>
        <v>3.8083582612288098E-3</v>
      </c>
      <c r="H133" s="79">
        <f t="shared" si="107"/>
        <v>1.1319928368755222E-4</v>
      </c>
      <c r="I133" s="80">
        <f>SUM(B133:H133)</f>
        <v>1</v>
      </c>
      <c r="J133" s="141"/>
      <c r="K133" s="55" t="s">
        <v>91</v>
      </c>
      <c r="L133" s="96">
        <f t="shared" ref="L133:R133" si="108">IF($S132=0,"-",L132/$S132)</f>
        <v>2.1848655215627275E-2</v>
      </c>
      <c r="M133" s="96">
        <f t="shared" si="108"/>
        <v>1.7189187647480172E-2</v>
      </c>
      <c r="N133" s="96">
        <f t="shared" si="108"/>
        <v>0.42306046057445823</v>
      </c>
      <c r="O133" s="96">
        <f t="shared" si="108"/>
        <v>2.9158390087129463E-2</v>
      </c>
      <c r="P133" s="96">
        <f t="shared" si="108"/>
        <v>0.50680923049205806</v>
      </c>
      <c r="Q133" s="96">
        <f t="shared" si="108"/>
        <v>1.8782471414173652E-3</v>
      </c>
      <c r="R133" s="97">
        <f t="shared" si="108"/>
        <v>5.5828841829611718E-5</v>
      </c>
      <c r="S133" s="98">
        <f>SUM(L133:R133)</f>
        <v>1.0000000000000002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101"/>
        <v>1.0000000000000002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109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10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11">SUM(V138:AC138)</f>
        <v>0</v>
      </c>
      <c r="AJ138" s="141" t="str">
        <f t="shared" ref="AJ138:AJ159" si="112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109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10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11"/>
        <v>0</v>
      </c>
      <c r="AJ139" s="141" t="str">
        <f t="shared" si="112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109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10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11"/>
        <v>0</v>
      </c>
      <c r="AJ140" s="141" t="str">
        <f t="shared" si="112"/>
        <v/>
      </c>
      <c r="BA140" s="141"/>
      <c r="BR140" s="141"/>
      <c r="CG140" s="141"/>
    </row>
    <row r="141" spans="1:85" ht="15">
      <c r="A141" s="167" t="s">
        <v>16</v>
      </c>
      <c r="B141" s="156">
        <v>2.9443438422235966</v>
      </c>
      <c r="C141" s="156">
        <v>36.623959750144131</v>
      </c>
      <c r="D141" s="156">
        <v>3.7343406576596951</v>
      </c>
      <c r="E141" s="156">
        <v>0</v>
      </c>
      <c r="F141" s="375"/>
      <c r="G141" s="156">
        <v>0</v>
      </c>
      <c r="H141" s="168">
        <v>0</v>
      </c>
      <c r="I141" s="154">
        <f t="shared" si="109"/>
        <v>43.30264425002742</v>
      </c>
      <c r="J141" s="149"/>
      <c r="K141" s="169" t="s">
        <v>16</v>
      </c>
      <c r="L141" s="156">
        <v>2.9443438422235966</v>
      </c>
      <c r="M141" s="156">
        <v>36.623959750144131</v>
      </c>
      <c r="N141" s="156">
        <v>3.7343406576596951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10"/>
        <v>43.30264425002742</v>
      </c>
      <c r="U141" s="215" t="s">
        <v>16</v>
      </c>
      <c r="V141" s="207">
        <v>2.9443438422235966</v>
      </c>
      <c r="W141" s="207">
        <v>0</v>
      </c>
      <c r="X141" s="207">
        <v>0</v>
      </c>
      <c r="Y141" s="207">
        <v>36.623959750144131</v>
      </c>
      <c r="Z141" s="207">
        <v>0.22873579919513018</v>
      </c>
      <c r="AA141" s="207">
        <v>0</v>
      </c>
      <c r="AB141" s="207">
        <v>0</v>
      </c>
      <c r="AC141" s="208">
        <v>3.5056048584645652</v>
      </c>
      <c r="AD141" s="209">
        <v>0</v>
      </c>
      <c r="AE141" s="209">
        <v>0</v>
      </c>
      <c r="AF141" s="209">
        <v>0</v>
      </c>
      <c r="AG141" s="209">
        <v>3.5056048584645652</v>
      </c>
      <c r="AH141" s="209">
        <v>0</v>
      </c>
      <c r="AI141" s="210">
        <f t="shared" si="111"/>
        <v>43.30264425002742</v>
      </c>
      <c r="AJ141" s="141" t="str">
        <f t="shared" si="112"/>
        <v/>
      </c>
      <c r="BA141" s="141"/>
      <c r="BR141" s="141"/>
      <c r="CG141" s="141"/>
    </row>
    <row r="142" spans="1:85" ht="15">
      <c r="A142" s="159" t="s">
        <v>15</v>
      </c>
      <c r="B142" s="160">
        <v>2.1034332748675064</v>
      </c>
      <c r="C142" s="160">
        <v>0.30411083492060337</v>
      </c>
      <c r="D142" s="160">
        <v>1.0998675196295156</v>
      </c>
      <c r="E142" s="160">
        <v>0</v>
      </c>
      <c r="F142" s="375"/>
      <c r="G142" s="160">
        <v>0</v>
      </c>
      <c r="H142" s="161">
        <v>0</v>
      </c>
      <c r="I142" s="162">
        <f t="shared" si="109"/>
        <v>3.5074116294176254</v>
      </c>
      <c r="J142" s="149"/>
      <c r="K142" s="163" t="s">
        <v>15</v>
      </c>
      <c r="L142" s="164">
        <v>2.1034332748675064</v>
      </c>
      <c r="M142" s="164">
        <v>0.30411083492060337</v>
      </c>
      <c r="N142" s="164">
        <v>1.0998675196295156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10"/>
        <v>3.5074116294176254</v>
      </c>
      <c r="U142" s="211" t="s">
        <v>57</v>
      </c>
      <c r="V142" s="212">
        <v>2.1034332748675064</v>
      </c>
      <c r="W142" s="212">
        <v>0</v>
      </c>
      <c r="X142" s="212">
        <v>0</v>
      </c>
      <c r="Y142" s="212">
        <v>0.30411083492060337</v>
      </c>
      <c r="Z142" s="212">
        <v>0.42237615961194908</v>
      </c>
      <c r="AA142" s="212">
        <v>0</v>
      </c>
      <c r="AB142" s="212">
        <v>0</v>
      </c>
      <c r="AC142" s="213">
        <v>0.67749136001756638</v>
      </c>
      <c r="AD142" s="212">
        <v>0</v>
      </c>
      <c r="AE142" s="212">
        <v>0</v>
      </c>
      <c r="AF142" s="212">
        <v>0</v>
      </c>
      <c r="AG142" s="212">
        <v>0.67749136001756638</v>
      </c>
      <c r="AH142" s="212">
        <v>0</v>
      </c>
      <c r="AI142" s="214">
        <f t="shared" si="111"/>
        <v>3.5074116294176254</v>
      </c>
      <c r="AJ142" s="141" t="str">
        <f t="shared" si="112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109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19.013994849130221</v>
      </c>
      <c r="Q143" s="156">
        <v>0</v>
      </c>
      <c r="R143" s="157">
        <v>0</v>
      </c>
      <c r="S143" s="158">
        <f t="shared" si="110"/>
        <v>19.013994849130221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19.013994849130221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11"/>
        <v>19.013994849130221</v>
      </c>
      <c r="AJ143" s="141" t="str">
        <f t="shared" si="112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109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2.7604471111772826</v>
      </c>
      <c r="Q144" s="164">
        <v>0</v>
      </c>
      <c r="R144" s="165">
        <v>0</v>
      </c>
      <c r="S144" s="166">
        <f t="shared" si="110"/>
        <v>2.7604471111772826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2.7604471111772826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11"/>
        <v>2.7604471111772826</v>
      </c>
      <c r="AJ144" s="141" t="str">
        <f t="shared" si="112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109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10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11"/>
        <v>0</v>
      </c>
      <c r="AJ145" s="141" t="str">
        <f t="shared" si="112"/>
        <v/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0.29566161184111805</v>
      </c>
      <c r="E146" s="160">
        <v>0</v>
      </c>
      <c r="F146" s="375"/>
      <c r="G146" s="160">
        <v>0</v>
      </c>
      <c r="H146" s="161">
        <v>0</v>
      </c>
      <c r="I146" s="162">
        <f t="shared" si="109"/>
        <v>0.29566161184111805</v>
      </c>
      <c r="J146" s="149"/>
      <c r="K146" s="163" t="s">
        <v>17</v>
      </c>
      <c r="L146" s="164">
        <v>0</v>
      </c>
      <c r="M146" s="164">
        <v>0</v>
      </c>
      <c r="N146" s="164">
        <v>0.29566161184111805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110"/>
        <v>0.29566161184111805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0.29566161184111805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11"/>
        <v>0.29566161184111805</v>
      </c>
      <c r="AJ146" s="141" t="str">
        <f t="shared" si="112"/>
        <v/>
      </c>
      <c r="BA146" s="141"/>
      <c r="BR146" s="141"/>
      <c r="CG146" s="141"/>
    </row>
    <row r="147" spans="1:85" ht="15">
      <c r="A147" s="167" t="s">
        <v>139</v>
      </c>
      <c r="B147" s="156">
        <v>7.5982608293358052</v>
      </c>
      <c r="C147" s="156">
        <v>30.815023253163091</v>
      </c>
      <c r="D147" s="156">
        <v>6.9159946203644562</v>
      </c>
      <c r="E147" s="156">
        <v>0</v>
      </c>
      <c r="F147" s="375"/>
      <c r="G147" s="156">
        <v>0</v>
      </c>
      <c r="H147" s="168">
        <v>0</v>
      </c>
      <c r="I147" s="154">
        <f t="shared" si="109"/>
        <v>45.329278702863355</v>
      </c>
      <c r="J147" s="149"/>
      <c r="K147" s="169" t="s">
        <v>139</v>
      </c>
      <c r="L147" s="156">
        <v>7.5982608293358052</v>
      </c>
      <c r="M147" s="156">
        <v>30.815023253163091</v>
      </c>
      <c r="N147" s="156">
        <v>6.9159946203644562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110"/>
        <v>45.329278702863355</v>
      </c>
      <c r="U147" s="215" t="s">
        <v>139</v>
      </c>
      <c r="V147" s="207">
        <v>7.4647989493596478</v>
      </c>
      <c r="W147" s="207">
        <v>0</v>
      </c>
      <c r="X147" s="207">
        <v>0</v>
      </c>
      <c r="Y147" s="207">
        <v>30.815023253163091</v>
      </c>
      <c r="Z147" s="207">
        <v>6.9159946203644562</v>
      </c>
      <c r="AA147" s="207">
        <v>0</v>
      </c>
      <c r="AB147" s="207">
        <v>0</v>
      </c>
      <c r="AC147" s="208">
        <v>0.13346187997615702</v>
      </c>
      <c r="AD147" s="207">
        <v>0.13346187997615702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11"/>
        <v>45.329278702863355</v>
      </c>
      <c r="AJ147" s="141" t="str">
        <f t="shared" si="112"/>
        <v/>
      </c>
      <c r="BA147" s="141"/>
      <c r="BR147" s="141"/>
      <c r="CG147" s="141"/>
    </row>
    <row r="148" spans="1:85" ht="15">
      <c r="A148" s="159" t="s">
        <v>25</v>
      </c>
      <c r="B148" s="160">
        <v>18.079722693817569</v>
      </c>
      <c r="C148" s="160">
        <v>0.76429158412803055</v>
      </c>
      <c r="D148" s="160">
        <v>0.2450517146281263</v>
      </c>
      <c r="E148" s="160">
        <v>36.09195342270872</v>
      </c>
      <c r="F148" s="375"/>
      <c r="G148" s="160">
        <v>6.7833933399874811</v>
      </c>
      <c r="H148" s="161">
        <v>0</v>
      </c>
      <c r="I148" s="162">
        <f t="shared" si="109"/>
        <v>61.964412755269933</v>
      </c>
      <c r="J148" s="149"/>
      <c r="K148" s="163" t="s">
        <v>25</v>
      </c>
      <c r="L148" s="164">
        <v>18.079722693817569</v>
      </c>
      <c r="M148" s="164">
        <v>0.76429158412803055</v>
      </c>
      <c r="N148" s="164">
        <v>0.2450517146281263</v>
      </c>
      <c r="O148" s="164">
        <v>36.09195342270872</v>
      </c>
      <c r="P148" s="164">
        <v>1.1111843762932208E-3</v>
      </c>
      <c r="Q148" s="164">
        <v>6.7833933399874811</v>
      </c>
      <c r="R148" s="165">
        <v>0</v>
      </c>
      <c r="S148" s="166">
        <f t="shared" si="110"/>
        <v>61.965523939646225</v>
      </c>
      <c r="U148" s="211" t="s">
        <v>25</v>
      </c>
      <c r="V148" s="212">
        <v>0.50565064968613394</v>
      </c>
      <c r="W148" s="212">
        <v>12.514257218004223</v>
      </c>
      <c r="X148" s="212">
        <v>6.7833933399874811</v>
      </c>
      <c r="Y148" s="212">
        <v>0.76429158412803055</v>
      </c>
      <c r="Z148" s="212">
        <v>0.24240992297243774</v>
      </c>
      <c r="AA148" s="212">
        <v>20.603952023423297</v>
      </c>
      <c r="AB148" s="212">
        <v>1.1111843762932208E-3</v>
      </c>
      <c r="AC148" s="213">
        <v>20.550458017068323</v>
      </c>
      <c r="AD148" s="212">
        <v>5.0598148261272113</v>
      </c>
      <c r="AE148" s="212">
        <v>15.488001399285421</v>
      </c>
      <c r="AF148" s="212">
        <v>0</v>
      </c>
      <c r="AG148" s="212">
        <v>2.6417916556885691E-3</v>
      </c>
      <c r="AH148" s="212">
        <v>0</v>
      </c>
      <c r="AI148" s="214">
        <f t="shared" si="111"/>
        <v>61.965523939646218</v>
      </c>
      <c r="AJ148" s="141" t="str">
        <f t="shared" si="112"/>
        <v/>
      </c>
      <c r="BA148" s="141"/>
      <c r="BR148" s="141"/>
      <c r="CG148" s="141"/>
    </row>
    <row r="149" spans="1:85" ht="15">
      <c r="A149" s="167" t="s">
        <v>24</v>
      </c>
      <c r="B149" s="156">
        <v>3.8052907751905298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109"/>
        <v>3.8052907751905298</v>
      </c>
      <c r="J149" s="149"/>
      <c r="K149" s="169" t="s">
        <v>24</v>
      </c>
      <c r="L149" s="156">
        <v>3.8052907751905298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10"/>
        <v>3.8052907751905298</v>
      </c>
      <c r="U149" s="215" t="s">
        <v>24</v>
      </c>
      <c r="V149" s="207">
        <v>0.76105815503810592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3.0442326201524237</v>
      </c>
      <c r="AD149" s="207">
        <v>3.0442326201524237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11"/>
        <v>3.8052907751905298</v>
      </c>
      <c r="AJ149" s="141" t="str">
        <f t="shared" si="112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109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10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11"/>
        <v>0</v>
      </c>
      <c r="AJ150" s="141" t="str">
        <f t="shared" si="112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1.9420235318984247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109"/>
        <v>1.9420235318984247</v>
      </c>
      <c r="J151" s="149"/>
      <c r="K151" s="169" t="s">
        <v>22</v>
      </c>
      <c r="L151" s="156">
        <v>0</v>
      </c>
      <c r="M151" s="156">
        <v>1.9420235318984247</v>
      </c>
      <c r="N151" s="156">
        <v>0</v>
      </c>
      <c r="O151" s="156">
        <v>0</v>
      </c>
      <c r="P151" s="156">
        <v>1.1296983620843837</v>
      </c>
      <c r="Q151" s="156">
        <v>0</v>
      </c>
      <c r="R151" s="157">
        <v>0</v>
      </c>
      <c r="S151" s="158">
        <f t="shared" si="110"/>
        <v>3.0717218939828084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1.9420235318984247</v>
      </c>
      <c r="Z151" s="207">
        <v>0</v>
      </c>
      <c r="AA151" s="207">
        <v>0</v>
      </c>
      <c r="AB151" s="207">
        <v>1.1296983620843837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11"/>
        <v>3.0717218939828084</v>
      </c>
      <c r="AJ151" s="141" t="str">
        <f t="shared" si="112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0.14542275303148955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109"/>
        <v>0.14542275303148955</v>
      </c>
      <c r="J152" s="149"/>
      <c r="K152" s="163" t="s">
        <v>21</v>
      </c>
      <c r="L152" s="164">
        <v>0</v>
      </c>
      <c r="M152" s="164">
        <v>0.14542275303148955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10"/>
        <v>0.14542275303148955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0.14542275303148955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11"/>
        <v>0.14542275303148955</v>
      </c>
      <c r="AJ152" s="141" t="str">
        <f t="shared" si="112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109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10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11"/>
        <v>0</v>
      </c>
      <c r="AJ153" s="141" t="str">
        <f t="shared" si="112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109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10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111"/>
        <v>0</v>
      </c>
      <c r="AJ154" s="141" t="str">
        <f t="shared" si="112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109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10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11"/>
        <v>0</v>
      </c>
      <c r="AJ155" s="141" t="str">
        <f t="shared" si="112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109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10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111"/>
        <v>0</v>
      </c>
      <c r="AJ156" s="141" t="str">
        <f t="shared" si="112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109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10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11"/>
        <v>0</v>
      </c>
      <c r="AJ157" s="141" t="str">
        <f t="shared" si="112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34.531051415435009</v>
      </c>
      <c r="C158" s="195">
        <f t="shared" ref="C158:H158" si="113">SUM(C137:C153)</f>
        <v>70.594831707285778</v>
      </c>
      <c r="D158" s="195">
        <f t="shared" si="113"/>
        <v>12.290916124122912</v>
      </c>
      <c r="E158" s="195">
        <f t="shared" si="113"/>
        <v>36.09195342270872</v>
      </c>
      <c r="F158" s="195">
        <f t="shared" si="113"/>
        <v>0</v>
      </c>
      <c r="G158" s="195">
        <f t="shared" si="113"/>
        <v>6.7833933399874811</v>
      </c>
      <c r="H158" s="197">
        <f t="shared" si="113"/>
        <v>0</v>
      </c>
      <c r="I158" s="154">
        <f t="shared" ref="I158" si="114">SUM(I137:I153)</f>
        <v>160.29214600953992</v>
      </c>
      <c r="J158" s="149"/>
      <c r="K158" s="196" t="s">
        <v>26</v>
      </c>
      <c r="L158" s="195">
        <f>SUM(L137:L153)</f>
        <v>34.531051415435009</v>
      </c>
      <c r="M158" s="195">
        <f t="shared" ref="M158:R158" si="115">SUM(M137:M153)</f>
        <v>70.594831707285778</v>
      </c>
      <c r="N158" s="195">
        <f t="shared" si="115"/>
        <v>12.290916124122912</v>
      </c>
      <c r="O158" s="195">
        <f t="shared" si="115"/>
        <v>36.09195342270872</v>
      </c>
      <c r="P158" s="195">
        <f t="shared" si="115"/>
        <v>22.905251506768177</v>
      </c>
      <c r="Q158" s="195">
        <f t="shared" si="115"/>
        <v>6.7833933399874811</v>
      </c>
      <c r="R158" s="197">
        <f t="shared" si="115"/>
        <v>0</v>
      </c>
      <c r="S158" s="198">
        <f t="shared" ref="S158" si="116">SUM(S137:S153)</f>
        <v>183.19739751630809</v>
      </c>
      <c r="T158" s="141" t="str">
        <f>IF(ABS(S158-AI158)&gt;0.01,S158-AI158,"")</f>
        <v/>
      </c>
      <c r="U158" s="224" t="s">
        <v>63</v>
      </c>
      <c r="V158" s="225">
        <f>SUM(V137:V153)</f>
        <v>13.77928487117499</v>
      </c>
      <c r="W158" s="225">
        <f t="shared" ref="W158:AH158" si="117">SUM(W137:W153)</f>
        <v>12.514257218004223</v>
      </c>
      <c r="X158" s="225">
        <f t="shared" si="117"/>
        <v>6.7833933399874811</v>
      </c>
      <c r="Y158" s="225">
        <f t="shared" si="117"/>
        <v>70.594831707285778</v>
      </c>
      <c r="Z158" s="225">
        <f t="shared" si="117"/>
        <v>8.105178113985092</v>
      </c>
      <c r="AA158" s="225">
        <f t="shared" si="117"/>
        <v>20.603952023423297</v>
      </c>
      <c r="AB158" s="225">
        <f t="shared" si="117"/>
        <v>22.905251506768177</v>
      </c>
      <c r="AC158" s="225">
        <f t="shared" si="117"/>
        <v>27.911248735679035</v>
      </c>
      <c r="AD158" s="226">
        <f t="shared" si="117"/>
        <v>8.2375093262557932</v>
      </c>
      <c r="AE158" s="226">
        <f t="shared" si="117"/>
        <v>15.488001399285421</v>
      </c>
      <c r="AF158" s="226">
        <f t="shared" si="117"/>
        <v>0</v>
      </c>
      <c r="AG158" s="226">
        <f t="shared" si="117"/>
        <v>4.1857380101378201</v>
      </c>
      <c r="AH158" s="226">
        <f t="shared" si="117"/>
        <v>0</v>
      </c>
      <c r="AI158" s="227">
        <f>SUM(V158:AC158)</f>
        <v>183.19739751630806</v>
      </c>
      <c r="AJ158" s="141" t="str">
        <f t="shared" si="112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0.21542572281351741</v>
      </c>
      <c r="C159" s="78">
        <f t="shared" ref="C159:H159" si="118">IF($I158=0,"-",C158/$I158)</f>
        <v>0.4404135415535847</v>
      </c>
      <c r="D159" s="78">
        <f t="shared" si="118"/>
        <v>7.6678218054373096E-2</v>
      </c>
      <c r="E159" s="78">
        <f t="shared" si="118"/>
        <v>0.22516357988345029</v>
      </c>
      <c r="F159" s="78">
        <f t="shared" si="118"/>
        <v>0</v>
      </c>
      <c r="G159" s="78">
        <f t="shared" si="118"/>
        <v>4.2318937695074353E-2</v>
      </c>
      <c r="H159" s="79">
        <f t="shared" si="118"/>
        <v>0</v>
      </c>
      <c r="I159" s="80">
        <f>SUM(B159:H159)</f>
        <v>0.99999999999999978</v>
      </c>
      <c r="J159" s="141"/>
      <c r="K159" s="55" t="s">
        <v>91</v>
      </c>
      <c r="L159" s="96">
        <f t="shared" ref="L159:R159" si="119">IF($S158=0,"-",L158/$S158)</f>
        <v>0.18849094956363166</v>
      </c>
      <c r="M159" s="96">
        <f t="shared" si="119"/>
        <v>0.38534844197773871</v>
      </c>
      <c r="N159" s="96">
        <f t="shared" si="119"/>
        <v>6.7091106591886954E-2</v>
      </c>
      <c r="O159" s="96">
        <f t="shared" si="119"/>
        <v>0.19701127806412119</v>
      </c>
      <c r="P159" s="96">
        <f t="shared" si="119"/>
        <v>0.12503044157452711</v>
      </c>
      <c r="Q159" s="96">
        <f t="shared" si="119"/>
        <v>3.7027782228094309E-2</v>
      </c>
      <c r="R159" s="97">
        <f t="shared" si="119"/>
        <v>0</v>
      </c>
      <c r="S159" s="98">
        <f>SUM(L159:R159)</f>
        <v>1</v>
      </c>
      <c r="U159" s="127" t="s">
        <v>91</v>
      </c>
      <c r="V159" s="128">
        <f>+V158/$AI158</f>
        <v>7.5215505558414775E-2</v>
      </c>
      <c r="W159" s="128">
        <f t="shared" ref="W159:AH159" si="120">+W158/$AI158</f>
        <v>6.8310234684912569E-2</v>
      </c>
      <c r="X159" s="128">
        <f t="shared" si="120"/>
        <v>3.7027782228094316E-2</v>
      </c>
      <c r="Y159" s="128">
        <f t="shared" si="120"/>
        <v>0.38534844197773876</v>
      </c>
      <c r="Z159" s="128">
        <f t="shared" si="120"/>
        <v>4.4242867114220749E-2</v>
      </c>
      <c r="AA159" s="128">
        <f t="shared" si="120"/>
        <v>0.11246858472205727</v>
      </c>
      <c r="AB159" s="128">
        <f t="shared" si="120"/>
        <v>0.12503044157452714</v>
      </c>
      <c r="AC159" s="128">
        <f t="shared" si="120"/>
        <v>0.15235614214003451</v>
      </c>
      <c r="AD159" s="128">
        <f t="shared" si="120"/>
        <v>4.4965209320304338E-2</v>
      </c>
      <c r="AE159" s="128">
        <f t="shared" si="120"/>
        <v>8.4542693342063963E-2</v>
      </c>
      <c r="AF159" s="128">
        <f t="shared" si="120"/>
        <v>0</v>
      </c>
      <c r="AG159" s="128">
        <f t="shared" si="120"/>
        <v>2.2848239477666215E-2</v>
      </c>
      <c r="AH159" s="128">
        <f t="shared" si="120"/>
        <v>0</v>
      </c>
      <c r="AI159" s="129">
        <f>SUM(V159:AC159)</f>
        <v>1</v>
      </c>
      <c r="AJ159" s="26" t="str">
        <f t="shared" si="112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121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22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23">SUM(V164:AC164)</f>
        <v>0</v>
      </c>
      <c r="AJ164" s="141" t="str">
        <f t="shared" ref="AJ164:AJ185" si="124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121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22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23"/>
        <v>0</v>
      </c>
      <c r="AJ165" s="141" t="str">
        <f t="shared" si="124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121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22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23"/>
        <v>0</v>
      </c>
      <c r="AJ166" s="141" t="str">
        <f t="shared" si="124"/>
        <v/>
      </c>
      <c r="BA166" s="141"/>
      <c r="BR166" s="141"/>
      <c r="CG166" s="141"/>
    </row>
    <row r="167" spans="1:85" ht="15">
      <c r="A167" s="167" t="s">
        <v>16</v>
      </c>
      <c r="B167" s="156">
        <v>1.6800234233623106E-3</v>
      </c>
      <c r="C167" s="156">
        <v>0</v>
      </c>
      <c r="D167" s="156">
        <v>1.0376921305688194E-2</v>
      </c>
      <c r="E167" s="156">
        <v>0</v>
      </c>
      <c r="F167" s="375"/>
      <c r="G167" s="156">
        <v>0</v>
      </c>
      <c r="H167" s="168">
        <v>0</v>
      </c>
      <c r="I167" s="154">
        <f t="shared" si="121"/>
        <v>1.2056944729050504E-2</v>
      </c>
      <c r="J167" s="149"/>
      <c r="K167" s="169" t="s">
        <v>16</v>
      </c>
      <c r="L167" s="156">
        <v>1.6800234233623106E-3</v>
      </c>
      <c r="M167" s="156">
        <v>0</v>
      </c>
      <c r="N167" s="156">
        <v>1.0376921305688194E-2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22"/>
        <v>1.2056944729050504E-2</v>
      </c>
      <c r="U167" s="215" t="s">
        <v>16</v>
      </c>
      <c r="V167" s="207">
        <v>1.6800234233623106E-3</v>
      </c>
      <c r="W167" s="207">
        <v>0</v>
      </c>
      <c r="X167" s="207">
        <v>0</v>
      </c>
      <c r="Y167" s="207">
        <v>0</v>
      </c>
      <c r="Z167" s="207">
        <v>1.0376921305688194E-2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23"/>
        <v>1.2056944729050504E-2</v>
      </c>
      <c r="AJ167" s="141" t="str">
        <f t="shared" si="124"/>
        <v/>
      </c>
      <c r="BA167" s="141"/>
      <c r="BR167" s="141"/>
      <c r="CG167" s="141"/>
    </row>
    <row r="168" spans="1:85" ht="15">
      <c r="A168" s="159" t="s">
        <v>15</v>
      </c>
      <c r="B168" s="160">
        <v>0.76660647782898117</v>
      </c>
      <c r="C168" s="160">
        <v>0</v>
      </c>
      <c r="D168" s="160">
        <v>3.2516459497165966E-2</v>
      </c>
      <c r="E168" s="160">
        <v>0</v>
      </c>
      <c r="F168" s="375"/>
      <c r="G168" s="160">
        <v>0</v>
      </c>
      <c r="H168" s="161">
        <v>0</v>
      </c>
      <c r="I168" s="162">
        <f t="shared" si="121"/>
        <v>0.79912293732614714</v>
      </c>
      <c r="J168" s="149"/>
      <c r="K168" s="163" t="s">
        <v>15</v>
      </c>
      <c r="L168" s="164">
        <v>0.76660647782898117</v>
      </c>
      <c r="M168" s="164">
        <v>0</v>
      </c>
      <c r="N168" s="164">
        <v>3.2516459497165966E-2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22"/>
        <v>0.79912293732614714</v>
      </c>
      <c r="U168" s="211" t="s">
        <v>57</v>
      </c>
      <c r="V168" s="212">
        <v>0.76660647782898117</v>
      </c>
      <c r="W168" s="212">
        <v>0</v>
      </c>
      <c r="X168" s="212">
        <v>0</v>
      </c>
      <c r="Y168" s="212">
        <v>0</v>
      </c>
      <c r="Z168" s="212">
        <v>3.2516459497165966E-2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23"/>
        <v>0.79912293732614714</v>
      </c>
      <c r="AJ168" s="141" t="str">
        <f t="shared" si="124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3.6621681980585179E-2</v>
      </c>
      <c r="F169" s="375"/>
      <c r="G169" s="156">
        <v>0</v>
      </c>
      <c r="H169" s="168">
        <v>0</v>
      </c>
      <c r="I169" s="154">
        <f t="shared" si="121"/>
        <v>3.6621681980585179E-2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3.6621681980585179E-2</v>
      </c>
      <c r="P169" s="156">
        <v>0.53964788869168334</v>
      </c>
      <c r="Q169" s="156">
        <v>0</v>
      </c>
      <c r="R169" s="157">
        <v>0</v>
      </c>
      <c r="S169" s="158">
        <f t="shared" si="122"/>
        <v>0.57626957067226847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3.6621681980585179E-2</v>
      </c>
      <c r="AB169" s="207">
        <v>0.53964788869168334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23"/>
        <v>0.57626957067226847</v>
      </c>
      <c r="AJ169" s="141" t="str">
        <f t="shared" si="124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121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1.0360101729202952E-2</v>
      </c>
      <c r="Q170" s="164">
        <v>0</v>
      </c>
      <c r="R170" s="165">
        <v>0</v>
      </c>
      <c r="S170" s="166">
        <f t="shared" si="122"/>
        <v>1.0360101729202952E-2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1.0360101729202952E-2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23"/>
        <v>1.0360101729202952E-2</v>
      </c>
      <c r="AJ170" s="141" t="str">
        <f t="shared" si="124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121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22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23"/>
        <v>0</v>
      </c>
      <c r="AJ171" s="141" t="str">
        <f t="shared" si="124"/>
        <v/>
      </c>
      <c r="BA171" s="141"/>
      <c r="BR171" s="141"/>
      <c r="CG171" s="141"/>
    </row>
    <row r="172" spans="1:85" ht="15">
      <c r="A172" s="159" t="s">
        <v>17</v>
      </c>
      <c r="B172" s="160">
        <v>5.6521120064728182E-2</v>
      </c>
      <c r="C172" s="160">
        <v>0</v>
      </c>
      <c r="D172" s="160">
        <v>3.1697044132299559</v>
      </c>
      <c r="E172" s="160">
        <v>2.1636284760777946E-2</v>
      </c>
      <c r="F172" s="375"/>
      <c r="G172" s="160">
        <v>0</v>
      </c>
      <c r="H172" s="161">
        <v>0</v>
      </c>
      <c r="I172" s="162">
        <f t="shared" si="121"/>
        <v>3.2478618180554619</v>
      </c>
      <c r="J172" s="149"/>
      <c r="K172" s="163" t="s">
        <v>17</v>
      </c>
      <c r="L172" s="164">
        <v>5.6521120064728182E-2</v>
      </c>
      <c r="M172" s="164">
        <v>0</v>
      </c>
      <c r="N172" s="164">
        <v>3.1697044132299559</v>
      </c>
      <c r="O172" s="164">
        <v>2.1636284760777946E-2</v>
      </c>
      <c r="P172" s="164">
        <v>1.0129892473118311E-3</v>
      </c>
      <c r="Q172" s="164">
        <v>0</v>
      </c>
      <c r="R172" s="165">
        <v>0</v>
      </c>
      <c r="S172" s="166">
        <f t="shared" si="122"/>
        <v>3.2488748073027738</v>
      </c>
      <c r="U172" s="211" t="s">
        <v>17</v>
      </c>
      <c r="V172" s="212">
        <v>5.6521120064728182E-2</v>
      </c>
      <c r="W172" s="212">
        <v>0</v>
      </c>
      <c r="X172" s="212">
        <v>0</v>
      </c>
      <c r="Y172" s="212">
        <v>0</v>
      </c>
      <c r="Z172" s="212">
        <v>3.1697044132299559</v>
      </c>
      <c r="AA172" s="212">
        <v>0</v>
      </c>
      <c r="AB172" s="212">
        <v>1.0129892473118311E-3</v>
      </c>
      <c r="AC172" s="213">
        <v>2.1636284760777946E-2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2.1636284760777946E-2</v>
      </c>
      <c r="AI172" s="214">
        <f t="shared" si="123"/>
        <v>3.2488748073027738</v>
      </c>
      <c r="AJ172" s="141" t="str">
        <f t="shared" si="124"/>
        <v/>
      </c>
      <c r="BA172" s="141"/>
      <c r="BR172" s="141"/>
      <c r="CG172" s="141"/>
    </row>
    <row r="173" spans="1:85" ht="15">
      <c r="A173" s="167" t="s">
        <v>139</v>
      </c>
      <c r="B173" s="156">
        <v>5.2540866346539108</v>
      </c>
      <c r="C173" s="156">
        <v>13.389886253408433</v>
      </c>
      <c r="D173" s="156">
        <v>166.04130573691455</v>
      </c>
      <c r="E173" s="156">
        <v>0</v>
      </c>
      <c r="F173" s="375"/>
      <c r="G173" s="156">
        <v>0</v>
      </c>
      <c r="H173" s="168">
        <v>0</v>
      </c>
      <c r="I173" s="154">
        <f t="shared" si="121"/>
        <v>184.68527862497689</v>
      </c>
      <c r="J173" s="149"/>
      <c r="K173" s="169" t="s">
        <v>139</v>
      </c>
      <c r="L173" s="156">
        <v>5.2540866346539108</v>
      </c>
      <c r="M173" s="156">
        <v>13.389886253408433</v>
      </c>
      <c r="N173" s="156">
        <v>166.04130573691455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22"/>
        <v>184.68527862497689</v>
      </c>
      <c r="U173" s="215" t="s">
        <v>139</v>
      </c>
      <c r="V173" s="207">
        <v>5.2540866346539108</v>
      </c>
      <c r="W173" s="207">
        <v>0</v>
      </c>
      <c r="X173" s="207">
        <v>0</v>
      </c>
      <c r="Y173" s="207">
        <v>13.389886253408433</v>
      </c>
      <c r="Z173" s="207">
        <v>166.04130573691455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23"/>
        <v>184.68527862497689</v>
      </c>
      <c r="AJ173" s="141" t="str">
        <f t="shared" si="124"/>
        <v/>
      </c>
      <c r="BA173" s="141"/>
      <c r="BR173" s="141"/>
      <c r="CG173" s="141"/>
    </row>
    <row r="174" spans="1:85" ht="15">
      <c r="A174" s="159" t="s">
        <v>25</v>
      </c>
      <c r="B174" s="160">
        <v>0.31230376236087576</v>
      </c>
      <c r="C174" s="160">
        <v>0.14416852714013018</v>
      </c>
      <c r="D174" s="160">
        <v>27.240033039393413</v>
      </c>
      <c r="E174" s="160">
        <v>2.6829852230907187</v>
      </c>
      <c r="F174" s="375"/>
      <c r="G174" s="160">
        <v>0.446240033089702</v>
      </c>
      <c r="H174" s="161">
        <v>0.29249458752851448</v>
      </c>
      <c r="I174" s="162">
        <f t="shared" si="121"/>
        <v>31.118225172603353</v>
      </c>
      <c r="J174" s="149"/>
      <c r="K174" s="163" t="s">
        <v>25</v>
      </c>
      <c r="L174" s="164">
        <v>0.31230376236087576</v>
      </c>
      <c r="M174" s="164">
        <v>0.14416852714013018</v>
      </c>
      <c r="N174" s="164">
        <v>27.240033039393413</v>
      </c>
      <c r="O174" s="164">
        <v>2.6829852230907187</v>
      </c>
      <c r="P174" s="164">
        <v>0</v>
      </c>
      <c r="Q174" s="164">
        <v>0.446240033089702</v>
      </c>
      <c r="R174" s="165">
        <v>0.29249458752851448</v>
      </c>
      <c r="S174" s="166">
        <f t="shared" si="122"/>
        <v>31.118225172603353</v>
      </c>
      <c r="U174" s="211" t="s">
        <v>25</v>
      </c>
      <c r="V174" s="212">
        <v>7.7519013763220734E-2</v>
      </c>
      <c r="W174" s="212">
        <v>0.11677945653910711</v>
      </c>
      <c r="X174" s="212">
        <v>0.446240033089702</v>
      </c>
      <c r="Y174" s="212">
        <v>0.14416852714013018</v>
      </c>
      <c r="Z174" s="212">
        <v>27.114349456974953</v>
      </c>
      <c r="AA174" s="212">
        <v>2.6824437493595541</v>
      </c>
      <c r="AB174" s="212">
        <v>0</v>
      </c>
      <c r="AC174" s="213">
        <v>0.53672493573668711</v>
      </c>
      <c r="AD174" s="212">
        <v>0.11800529205854794</v>
      </c>
      <c r="AE174" s="212">
        <v>5.414737311646142E-4</v>
      </c>
      <c r="AF174" s="212">
        <v>0.29249458752851448</v>
      </c>
      <c r="AG174" s="212">
        <v>0.12568358241846003</v>
      </c>
      <c r="AH174" s="212">
        <v>0</v>
      </c>
      <c r="AI174" s="214">
        <f t="shared" si="123"/>
        <v>31.118225172603353</v>
      </c>
      <c r="AJ174" s="141" t="str">
        <f t="shared" si="124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121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22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23"/>
        <v>0</v>
      </c>
      <c r="AJ175" s="141" t="str">
        <f t="shared" si="124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121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22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23"/>
        <v>0</v>
      </c>
      <c r="AJ176" s="141" t="str">
        <f t="shared" si="124"/>
        <v/>
      </c>
      <c r="BA176" s="141"/>
      <c r="BR176" s="141"/>
      <c r="CG176" s="141"/>
    </row>
    <row r="177" spans="1:85" ht="15">
      <c r="A177" s="167" t="s">
        <v>22</v>
      </c>
      <c r="B177" s="156">
        <v>0.37673254006580348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121"/>
        <v>0.37673254006580348</v>
      </c>
      <c r="J177" s="149"/>
      <c r="K177" s="169" t="s">
        <v>22</v>
      </c>
      <c r="L177" s="156">
        <v>0.37673254006580348</v>
      </c>
      <c r="M177" s="156">
        <v>0</v>
      </c>
      <c r="N177" s="156">
        <v>0</v>
      </c>
      <c r="O177" s="156">
        <v>0</v>
      </c>
      <c r="P177" s="156">
        <v>3.1916217823238141E-2</v>
      </c>
      <c r="Q177" s="156">
        <v>0</v>
      </c>
      <c r="R177" s="157">
        <v>0</v>
      </c>
      <c r="S177" s="158">
        <f t="shared" si="122"/>
        <v>0.40864875788904165</v>
      </c>
      <c r="U177" s="215" t="s">
        <v>22</v>
      </c>
      <c r="V177" s="207">
        <v>0.37673254006580348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3.1916217823238141E-2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23"/>
        <v>0.40864875788904165</v>
      </c>
      <c r="AJ177" s="141" t="str">
        <f t="shared" si="124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121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22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23"/>
        <v>0</v>
      </c>
      <c r="AJ178" s="141" t="str">
        <f t="shared" si="124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121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22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23"/>
        <v>0</v>
      </c>
      <c r="AJ179" s="141" t="str">
        <f t="shared" si="124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121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22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123"/>
        <v>0</v>
      </c>
      <c r="AJ180" s="141" t="str">
        <f t="shared" si="124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121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22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23"/>
        <v>0</v>
      </c>
      <c r="AJ181" s="141" t="str">
        <f t="shared" si="124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121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22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123"/>
        <v>0</v>
      </c>
      <c r="AJ182" s="141" t="str">
        <f t="shared" si="124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121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22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23"/>
        <v>0</v>
      </c>
      <c r="AJ183" s="141" t="str">
        <f t="shared" si="124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6.7679305583976612</v>
      </c>
      <c r="C184" s="195">
        <f t="shared" ref="C184:H184" si="125">SUM(C163:C179)</f>
        <v>13.534054780548562</v>
      </c>
      <c r="D184" s="195">
        <f t="shared" si="125"/>
        <v>196.49393657034076</v>
      </c>
      <c r="E184" s="195">
        <f t="shared" si="125"/>
        <v>2.7412431898320819</v>
      </c>
      <c r="F184" s="195">
        <f t="shared" si="125"/>
        <v>0</v>
      </c>
      <c r="G184" s="195">
        <f t="shared" si="125"/>
        <v>0.446240033089702</v>
      </c>
      <c r="H184" s="197">
        <f t="shared" si="125"/>
        <v>0.29249458752851448</v>
      </c>
      <c r="I184" s="154">
        <f t="shared" ref="I184" si="126">SUM(I163:I179)</f>
        <v>220.27589971973728</v>
      </c>
      <c r="J184" s="149"/>
      <c r="K184" s="196" t="s">
        <v>26</v>
      </c>
      <c r="L184" s="195">
        <f>SUM(L163:L179)</f>
        <v>6.7679305583976612</v>
      </c>
      <c r="M184" s="195">
        <f t="shared" ref="M184:R184" si="127">SUM(M163:M179)</f>
        <v>13.534054780548562</v>
      </c>
      <c r="N184" s="195">
        <f t="shared" si="127"/>
        <v>196.49393657034076</v>
      </c>
      <c r="O184" s="195">
        <f t="shared" si="127"/>
        <v>2.7412431898320819</v>
      </c>
      <c r="P184" s="195">
        <f t="shared" si="127"/>
        <v>0.58293719749143635</v>
      </c>
      <c r="Q184" s="195">
        <f t="shared" si="127"/>
        <v>0.446240033089702</v>
      </c>
      <c r="R184" s="197">
        <f t="shared" si="127"/>
        <v>0.29249458752851448</v>
      </c>
      <c r="S184" s="198">
        <f t="shared" ref="S184" si="128">SUM(S163:S179)</f>
        <v>220.85883691722873</v>
      </c>
      <c r="T184" s="141" t="str">
        <f>IF(ABS(S184-AI184)&gt;0.01,S184-AI184,"")</f>
        <v/>
      </c>
      <c r="U184" s="224" t="s">
        <v>63</v>
      </c>
      <c r="V184" s="225">
        <f>SUM(V163:V179)</f>
        <v>6.5331458098000059</v>
      </c>
      <c r="W184" s="225">
        <f t="shared" ref="W184:AH184" si="129">SUM(W163:W179)</f>
        <v>0.11677945653910711</v>
      </c>
      <c r="X184" s="225">
        <f t="shared" si="129"/>
        <v>0.446240033089702</v>
      </c>
      <c r="Y184" s="225">
        <f t="shared" si="129"/>
        <v>13.534054780548562</v>
      </c>
      <c r="Z184" s="225">
        <f t="shared" si="129"/>
        <v>196.36825298792232</v>
      </c>
      <c r="AA184" s="225">
        <f t="shared" si="129"/>
        <v>2.7190654313401392</v>
      </c>
      <c r="AB184" s="225">
        <f t="shared" si="129"/>
        <v>0.58293719749143635</v>
      </c>
      <c r="AC184" s="225">
        <f t="shared" si="129"/>
        <v>0.55836122049746506</v>
      </c>
      <c r="AD184" s="226">
        <f t="shared" si="129"/>
        <v>0.11800529205854794</v>
      </c>
      <c r="AE184" s="226">
        <f t="shared" si="129"/>
        <v>5.414737311646142E-4</v>
      </c>
      <c r="AF184" s="226">
        <f t="shared" si="129"/>
        <v>0.29249458752851448</v>
      </c>
      <c r="AG184" s="226">
        <f t="shared" si="129"/>
        <v>0.12568358241846003</v>
      </c>
      <c r="AH184" s="226">
        <f t="shared" si="129"/>
        <v>2.1636284760777946E-2</v>
      </c>
      <c r="AI184" s="227">
        <f>SUM(V184:AC184)</f>
        <v>220.85883691722873</v>
      </c>
      <c r="AJ184" s="141" t="str">
        <f t="shared" si="124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3.0724789080460797E-2</v>
      </c>
      <c r="C185" s="78">
        <f t="shared" ref="C185:H185" si="130">IF($I184=0,"-",C184/$I184)</f>
        <v>6.1441377825573698E-2</v>
      </c>
      <c r="D185" s="78">
        <f t="shared" si="130"/>
        <v>0.89203556458216748</v>
      </c>
      <c r="E185" s="78">
        <f t="shared" si="130"/>
        <v>1.2444589686478805E-2</v>
      </c>
      <c r="F185" s="78">
        <f t="shared" si="130"/>
        <v>0</v>
      </c>
      <c r="G185" s="78">
        <f t="shared" si="130"/>
        <v>2.0258232228648923E-3</v>
      </c>
      <c r="H185" s="79">
        <f t="shared" si="130"/>
        <v>1.3278556024542989E-3</v>
      </c>
      <c r="I185" s="80">
        <f>SUM(B185:H185)</f>
        <v>1</v>
      </c>
      <c r="J185" s="141"/>
      <c r="K185" s="55" t="s">
        <v>91</v>
      </c>
      <c r="L185" s="96">
        <f t="shared" ref="L185:R185" si="131">IF($S184=0,"-",L184/$S184)</f>
        <v>3.0643693740604452E-2</v>
      </c>
      <c r="M185" s="96">
        <f t="shared" si="131"/>
        <v>6.1279208789914622E-2</v>
      </c>
      <c r="N185" s="96">
        <f t="shared" si="131"/>
        <v>0.88968111628687419</v>
      </c>
      <c r="O185" s="96">
        <f t="shared" si="131"/>
        <v>1.2411743302168243E-2</v>
      </c>
      <c r="P185" s="96">
        <f t="shared" si="131"/>
        <v>2.6394107912010049E-3</v>
      </c>
      <c r="Q185" s="96">
        <f t="shared" si="131"/>
        <v>2.0204762431893968E-3</v>
      </c>
      <c r="R185" s="97">
        <f t="shared" si="131"/>
        <v>1.3243508460480244E-3</v>
      </c>
      <c r="S185" s="98">
        <f>SUM(L185:R185)</f>
        <v>0.99999999999999978</v>
      </c>
      <c r="U185" s="127" t="s">
        <v>91</v>
      </c>
      <c r="V185" s="128">
        <f>+V184/$AI184</f>
        <v>2.9580640290378931E-2</v>
      </c>
      <c r="W185" s="128">
        <f t="shared" ref="W185:AH185" si="132">+W184/$AI184</f>
        <v>5.2875156896199974E-4</v>
      </c>
      <c r="X185" s="128">
        <f t="shared" si="132"/>
        <v>2.0204762431893968E-3</v>
      </c>
      <c r="Y185" s="128">
        <f t="shared" si="132"/>
        <v>6.1279208789914622E-2</v>
      </c>
      <c r="Z185" s="128">
        <f t="shared" si="132"/>
        <v>0.88911204880389394</v>
      </c>
      <c r="AA185" s="128">
        <f t="shared" si="132"/>
        <v>1.2311327313378742E-2</v>
      </c>
      <c r="AB185" s="128">
        <f t="shared" si="132"/>
        <v>2.6394107912010049E-3</v>
      </c>
      <c r="AC185" s="128">
        <f t="shared" si="132"/>
        <v>2.5281361990814166E-3</v>
      </c>
      <c r="AD185" s="128">
        <f t="shared" si="132"/>
        <v>5.3430188126351848E-4</v>
      </c>
      <c r="AE185" s="128">
        <f t="shared" si="132"/>
        <v>2.4516733798047769E-6</v>
      </c>
      <c r="AF185" s="128">
        <f t="shared" si="132"/>
        <v>1.3243508460480244E-3</v>
      </c>
      <c r="AG185" s="128">
        <f t="shared" si="132"/>
        <v>5.6906748298037296E-4</v>
      </c>
      <c r="AH185" s="128">
        <f t="shared" si="132"/>
        <v>9.7964315409695729E-5</v>
      </c>
      <c r="AI185" s="129">
        <f>SUM(V185:AC185)</f>
        <v>1</v>
      </c>
      <c r="AJ185" s="26" t="str">
        <f t="shared" si="124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9.1265794860592261E-2</v>
      </c>
      <c r="E189" s="152">
        <v>0</v>
      </c>
      <c r="F189" s="374"/>
      <c r="G189" s="152">
        <v>0</v>
      </c>
      <c r="H189" s="153">
        <v>0</v>
      </c>
      <c r="I189" s="154">
        <f>SUM(B189:H189)</f>
        <v>9.1265794860592261E-2</v>
      </c>
      <c r="J189" s="149"/>
      <c r="K189" s="203" t="s">
        <v>7</v>
      </c>
      <c r="L189" s="152">
        <v>0</v>
      </c>
      <c r="M189" s="152">
        <v>0</v>
      </c>
      <c r="N189" s="152">
        <v>9.1265794860592261E-2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9.1265794860592261E-2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9.1265794860592261E-2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9.1265794860592261E-2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357.19636539954109</v>
      </c>
      <c r="E190" s="160">
        <v>0</v>
      </c>
      <c r="F190" s="375"/>
      <c r="G190" s="160">
        <v>0</v>
      </c>
      <c r="H190" s="161">
        <v>0</v>
      </c>
      <c r="I190" s="162">
        <f t="shared" ref="I190:I209" si="133">SUM(B190:H190)</f>
        <v>357.19636539954109</v>
      </c>
      <c r="J190" s="149"/>
      <c r="K190" s="163" t="s">
        <v>8</v>
      </c>
      <c r="L190" s="164">
        <v>0</v>
      </c>
      <c r="M190" s="164">
        <v>0</v>
      </c>
      <c r="N190" s="164">
        <v>357.19636539954109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34">SUM(L190:R190)</f>
        <v>357.19636539954109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357.19636539954109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35">SUM(V190:AC190)</f>
        <v>357.19636539954109</v>
      </c>
      <c r="AJ190" s="141" t="str">
        <f t="shared" ref="AJ190:AJ211" si="136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75"/>
      <c r="G191" s="156">
        <v>0</v>
      </c>
      <c r="H191" s="168">
        <v>0</v>
      </c>
      <c r="I191" s="154">
        <f t="shared" si="133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34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35"/>
        <v>0</v>
      </c>
      <c r="AJ191" s="141" t="str">
        <f t="shared" si="136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121.52674820000007</v>
      </c>
      <c r="E192" s="160">
        <v>0</v>
      </c>
      <c r="F192" s="375"/>
      <c r="G192" s="160">
        <v>0</v>
      </c>
      <c r="H192" s="161">
        <v>0</v>
      </c>
      <c r="I192" s="162">
        <f t="shared" si="133"/>
        <v>121.52674820000007</v>
      </c>
      <c r="J192" s="149"/>
      <c r="K192" s="163" t="s">
        <v>56</v>
      </c>
      <c r="L192" s="164">
        <v>0</v>
      </c>
      <c r="M192" s="164">
        <v>0</v>
      </c>
      <c r="N192" s="164">
        <v>121.52674820000007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34"/>
        <v>121.52674820000007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121.46041263875553</v>
      </c>
      <c r="AA192" s="212">
        <v>0</v>
      </c>
      <c r="AB192" s="212">
        <v>0</v>
      </c>
      <c r="AC192" s="213">
        <v>6.6335561244541527E-2</v>
      </c>
      <c r="AD192" s="212">
        <v>0</v>
      </c>
      <c r="AE192" s="212">
        <v>0</v>
      </c>
      <c r="AF192" s="212">
        <v>0</v>
      </c>
      <c r="AG192" s="212">
        <v>6.6335561244541527E-2</v>
      </c>
      <c r="AH192" s="212">
        <v>0</v>
      </c>
      <c r="AI192" s="214">
        <f t="shared" si="135"/>
        <v>121.52674820000007</v>
      </c>
      <c r="AJ192" s="141" t="str">
        <f t="shared" si="136"/>
        <v/>
      </c>
      <c r="BA192" s="141"/>
      <c r="BR192" s="141"/>
      <c r="CG192" s="141"/>
    </row>
    <row r="193" spans="1:85" ht="15">
      <c r="A193" s="167" t="s">
        <v>16</v>
      </c>
      <c r="B193" s="156">
        <v>41.780681059348055</v>
      </c>
      <c r="C193" s="156">
        <v>0</v>
      </c>
      <c r="D193" s="156">
        <v>51.739171711778987</v>
      </c>
      <c r="E193" s="156">
        <v>0</v>
      </c>
      <c r="F193" s="375"/>
      <c r="G193" s="156">
        <v>0</v>
      </c>
      <c r="H193" s="168">
        <v>0</v>
      </c>
      <c r="I193" s="154">
        <f t="shared" si="133"/>
        <v>93.519852771127034</v>
      </c>
      <c r="J193" s="149"/>
      <c r="K193" s="169" t="s">
        <v>16</v>
      </c>
      <c r="L193" s="156">
        <v>41.780681059348055</v>
      </c>
      <c r="M193" s="156">
        <v>0</v>
      </c>
      <c r="N193" s="156">
        <v>51.739171711778987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34"/>
        <v>93.519852771127034</v>
      </c>
      <c r="U193" s="215" t="s">
        <v>16</v>
      </c>
      <c r="V193" s="207">
        <v>41.780681059348055</v>
      </c>
      <c r="W193" s="207">
        <v>0</v>
      </c>
      <c r="X193" s="207">
        <v>0</v>
      </c>
      <c r="Y193" s="207">
        <v>0</v>
      </c>
      <c r="Z193" s="207">
        <v>51.739171711778987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35"/>
        <v>93.519852771127034</v>
      </c>
      <c r="AJ193" s="141" t="str">
        <f t="shared" si="136"/>
        <v/>
      </c>
      <c r="BA193" s="141"/>
      <c r="BR193" s="141"/>
      <c r="CG193" s="141"/>
    </row>
    <row r="194" spans="1:85" ht="15">
      <c r="A194" s="159" t="s">
        <v>15</v>
      </c>
      <c r="B194" s="160">
        <v>4.5554725750866938</v>
      </c>
      <c r="C194" s="160">
        <v>2.8776816016533111</v>
      </c>
      <c r="D194" s="160">
        <v>13.141603158019558</v>
      </c>
      <c r="E194" s="160">
        <v>0</v>
      </c>
      <c r="F194" s="375"/>
      <c r="G194" s="160">
        <v>0</v>
      </c>
      <c r="H194" s="161">
        <v>0</v>
      </c>
      <c r="I194" s="162">
        <f t="shared" si="133"/>
        <v>20.574757334759564</v>
      </c>
      <c r="J194" s="149"/>
      <c r="K194" s="163" t="s">
        <v>15</v>
      </c>
      <c r="L194" s="164">
        <v>4.5554725750866938</v>
      </c>
      <c r="M194" s="164">
        <v>2.8776816016533111</v>
      </c>
      <c r="N194" s="164">
        <v>13.141603158019558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34"/>
        <v>20.574757334759564</v>
      </c>
      <c r="U194" s="211" t="s">
        <v>57</v>
      </c>
      <c r="V194" s="212">
        <v>4.4400613094120578</v>
      </c>
      <c r="W194" s="212">
        <v>0</v>
      </c>
      <c r="X194" s="212">
        <v>0</v>
      </c>
      <c r="Y194" s="212">
        <v>2.8776816016533111</v>
      </c>
      <c r="Z194" s="212">
        <v>8.9931095921955926</v>
      </c>
      <c r="AA194" s="212">
        <v>0</v>
      </c>
      <c r="AB194" s="212">
        <v>0</v>
      </c>
      <c r="AC194" s="213">
        <v>4.2639048314986017</v>
      </c>
      <c r="AD194" s="212">
        <v>0.11541126567463604</v>
      </c>
      <c r="AE194" s="212">
        <v>0</v>
      </c>
      <c r="AF194" s="212">
        <v>0</v>
      </c>
      <c r="AG194" s="212">
        <v>4.1484935658239657</v>
      </c>
      <c r="AH194" s="212">
        <v>0</v>
      </c>
      <c r="AI194" s="214">
        <f t="shared" si="135"/>
        <v>20.57475733475956</v>
      </c>
      <c r="AJ194" s="141" t="str">
        <f t="shared" si="136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0.22468243175535685</v>
      </c>
      <c r="E195" s="156">
        <v>3.1495037157684584</v>
      </c>
      <c r="F195" s="375"/>
      <c r="G195" s="156">
        <v>0</v>
      </c>
      <c r="H195" s="168">
        <v>0</v>
      </c>
      <c r="I195" s="154">
        <f t="shared" si="133"/>
        <v>3.3741861475238153</v>
      </c>
      <c r="J195" s="149"/>
      <c r="K195" s="169" t="s">
        <v>58</v>
      </c>
      <c r="L195" s="156">
        <v>0</v>
      </c>
      <c r="M195" s="156">
        <v>0</v>
      </c>
      <c r="N195" s="156">
        <v>0.22468243175535685</v>
      </c>
      <c r="O195" s="156">
        <v>3.1495037157684584</v>
      </c>
      <c r="P195" s="156">
        <v>514.49677976054181</v>
      </c>
      <c r="Q195" s="156">
        <v>0</v>
      </c>
      <c r="R195" s="157">
        <v>0</v>
      </c>
      <c r="S195" s="158">
        <f t="shared" si="134"/>
        <v>517.87096590806561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0.40394364478589917</v>
      </c>
      <c r="AB195" s="207">
        <v>514.49677976054181</v>
      </c>
      <c r="AC195" s="208">
        <v>2.9702425027379156</v>
      </c>
      <c r="AD195" s="207">
        <v>0</v>
      </c>
      <c r="AE195" s="207">
        <v>2.7455600709825592</v>
      </c>
      <c r="AF195" s="207">
        <v>0</v>
      </c>
      <c r="AG195" s="207">
        <v>0.22468243175535685</v>
      </c>
      <c r="AH195" s="207">
        <v>0</v>
      </c>
      <c r="AI195" s="210">
        <f t="shared" si="135"/>
        <v>517.87096590806573</v>
      </c>
      <c r="AJ195" s="141" t="str">
        <f t="shared" si="136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133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12.897543564634674</v>
      </c>
      <c r="Q196" s="164">
        <v>0</v>
      </c>
      <c r="R196" s="165">
        <v>0</v>
      </c>
      <c r="S196" s="166">
        <f t="shared" si="134"/>
        <v>12.897543564634674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12.897543564634674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35"/>
        <v>12.897543564634674</v>
      </c>
      <c r="AJ196" s="141" t="str">
        <f t="shared" si="136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133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34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35"/>
        <v>0</v>
      </c>
      <c r="AJ197" s="141" t="str">
        <f t="shared" si="136"/>
        <v/>
      </c>
      <c r="BA197" s="141"/>
      <c r="BR197" s="141"/>
      <c r="CG197" s="141"/>
    </row>
    <row r="198" spans="1:85" ht="15">
      <c r="A198" s="159" t="s">
        <v>17</v>
      </c>
      <c r="B198" s="160">
        <v>20.944047446658836</v>
      </c>
      <c r="C198" s="160">
        <v>0</v>
      </c>
      <c r="D198" s="160">
        <v>12.470630582813275</v>
      </c>
      <c r="E198" s="160">
        <v>0</v>
      </c>
      <c r="F198" s="375"/>
      <c r="G198" s="160">
        <v>0</v>
      </c>
      <c r="H198" s="161">
        <v>0</v>
      </c>
      <c r="I198" s="162">
        <f t="shared" si="133"/>
        <v>33.414678029472114</v>
      </c>
      <c r="J198" s="149"/>
      <c r="K198" s="163" t="s">
        <v>17</v>
      </c>
      <c r="L198" s="164">
        <v>20.944047446658836</v>
      </c>
      <c r="M198" s="164">
        <v>0</v>
      </c>
      <c r="N198" s="164">
        <v>12.470630582813275</v>
      </c>
      <c r="O198" s="164">
        <v>0</v>
      </c>
      <c r="P198" s="164">
        <v>3.7749065828092253E-2</v>
      </c>
      <c r="Q198" s="164">
        <v>0</v>
      </c>
      <c r="R198" s="165">
        <v>0</v>
      </c>
      <c r="S198" s="166">
        <f t="shared" si="134"/>
        <v>33.452427095300209</v>
      </c>
      <c r="U198" s="211" t="s">
        <v>17</v>
      </c>
      <c r="V198" s="212">
        <v>20.944047446658836</v>
      </c>
      <c r="W198" s="212">
        <v>0</v>
      </c>
      <c r="X198" s="212">
        <v>0</v>
      </c>
      <c r="Y198" s="212">
        <v>0</v>
      </c>
      <c r="Z198" s="212">
        <v>4.657467770761488</v>
      </c>
      <c r="AA198" s="212">
        <v>0</v>
      </c>
      <c r="AB198" s="212">
        <v>3.7749065828092253E-2</v>
      </c>
      <c r="AC198" s="213">
        <v>7.8131628120517869</v>
      </c>
      <c r="AD198" s="212">
        <v>0</v>
      </c>
      <c r="AE198" s="212">
        <v>0</v>
      </c>
      <c r="AF198" s="212">
        <v>0</v>
      </c>
      <c r="AG198" s="212">
        <v>7.8131628120517869</v>
      </c>
      <c r="AH198" s="212">
        <v>0</v>
      </c>
      <c r="AI198" s="214">
        <f t="shared" si="135"/>
        <v>33.452427095300202</v>
      </c>
      <c r="AJ198" s="141" t="str">
        <f t="shared" si="136"/>
        <v/>
      </c>
      <c r="BA198" s="141"/>
      <c r="BR198" s="141"/>
      <c r="CG198" s="141"/>
    </row>
    <row r="199" spans="1:85" ht="15">
      <c r="A199" s="167" t="s">
        <v>139</v>
      </c>
      <c r="B199" s="156">
        <v>41.920407831815297</v>
      </c>
      <c r="C199" s="156">
        <v>59.337869617698864</v>
      </c>
      <c r="D199" s="156">
        <v>464.30844659331603</v>
      </c>
      <c r="E199" s="156">
        <v>0</v>
      </c>
      <c r="F199" s="375"/>
      <c r="G199" s="156">
        <v>0</v>
      </c>
      <c r="H199" s="168">
        <v>0</v>
      </c>
      <c r="I199" s="154">
        <f t="shared" si="133"/>
        <v>565.56672404283017</v>
      </c>
      <c r="J199" s="149"/>
      <c r="K199" s="169" t="s">
        <v>139</v>
      </c>
      <c r="L199" s="156">
        <v>41.920407831815297</v>
      </c>
      <c r="M199" s="156">
        <v>59.337869617698864</v>
      </c>
      <c r="N199" s="156">
        <v>464.30844659331603</v>
      </c>
      <c r="O199" s="156">
        <v>0</v>
      </c>
      <c r="P199" s="156">
        <v>5.4837345938430975</v>
      </c>
      <c r="Q199" s="156">
        <v>0</v>
      </c>
      <c r="R199" s="157">
        <v>0</v>
      </c>
      <c r="S199" s="158">
        <f t="shared" si="134"/>
        <v>571.05045863667328</v>
      </c>
      <c r="U199" s="215" t="s">
        <v>139</v>
      </c>
      <c r="V199" s="207">
        <v>31.260754424492429</v>
      </c>
      <c r="W199" s="207">
        <v>0</v>
      </c>
      <c r="X199" s="207">
        <v>0</v>
      </c>
      <c r="Y199" s="207">
        <v>59.337869617698864</v>
      </c>
      <c r="Z199" s="207">
        <v>452.03127162235944</v>
      </c>
      <c r="AA199" s="207">
        <v>0</v>
      </c>
      <c r="AB199" s="207">
        <v>5.4837345938430975</v>
      </c>
      <c r="AC199" s="208">
        <v>22.936828378279447</v>
      </c>
      <c r="AD199" s="207">
        <v>10.659653407322866</v>
      </c>
      <c r="AE199" s="207">
        <v>0</v>
      </c>
      <c r="AF199" s="207">
        <v>0</v>
      </c>
      <c r="AG199" s="207">
        <v>12.277174970956587</v>
      </c>
      <c r="AH199" s="207">
        <v>0</v>
      </c>
      <c r="AI199" s="210">
        <f t="shared" si="135"/>
        <v>571.05045863667328</v>
      </c>
      <c r="AJ199" s="141" t="str">
        <f t="shared" si="136"/>
        <v/>
      </c>
      <c r="BA199" s="141"/>
      <c r="BR199" s="141"/>
      <c r="CG199" s="141"/>
    </row>
    <row r="200" spans="1:85" ht="15">
      <c r="A200" s="159" t="s">
        <v>25</v>
      </c>
      <c r="B200" s="160">
        <v>19.347488923898538</v>
      </c>
      <c r="C200" s="160">
        <v>0.19237755236694043</v>
      </c>
      <c r="D200" s="160">
        <v>200.82412537679673</v>
      </c>
      <c r="E200" s="160">
        <v>148.44030982659521</v>
      </c>
      <c r="F200" s="375"/>
      <c r="G200" s="160">
        <v>16.748314768949648</v>
      </c>
      <c r="H200" s="161">
        <v>0</v>
      </c>
      <c r="I200" s="162">
        <f t="shared" si="133"/>
        <v>385.55261644860707</v>
      </c>
      <c r="J200" s="149"/>
      <c r="K200" s="163" t="s">
        <v>25</v>
      </c>
      <c r="L200" s="164">
        <v>19.347488923898538</v>
      </c>
      <c r="M200" s="164">
        <v>0.19237755236694043</v>
      </c>
      <c r="N200" s="164">
        <v>200.82412537679673</v>
      </c>
      <c r="O200" s="164">
        <v>148.44030982659521</v>
      </c>
      <c r="P200" s="164">
        <v>0</v>
      </c>
      <c r="Q200" s="164">
        <v>16.748314768949648</v>
      </c>
      <c r="R200" s="165">
        <v>0</v>
      </c>
      <c r="S200" s="166">
        <f t="shared" si="134"/>
        <v>385.55261644860707</v>
      </c>
      <c r="U200" s="211" t="s">
        <v>25</v>
      </c>
      <c r="V200" s="212">
        <v>1.8304060070323283</v>
      </c>
      <c r="W200" s="212">
        <v>3.3923533999880511</v>
      </c>
      <c r="X200" s="212">
        <v>16.748314768949648</v>
      </c>
      <c r="Y200" s="212">
        <v>0.19237755236694043</v>
      </c>
      <c r="Z200" s="212">
        <v>197.62146558604081</v>
      </c>
      <c r="AA200" s="212">
        <v>148.24096772635852</v>
      </c>
      <c r="AB200" s="212">
        <v>0</v>
      </c>
      <c r="AC200" s="213">
        <v>17.526731407870795</v>
      </c>
      <c r="AD200" s="212">
        <v>14.12472951687816</v>
      </c>
      <c r="AE200" s="212">
        <v>0.1546366134667061</v>
      </c>
      <c r="AF200" s="212">
        <v>0</v>
      </c>
      <c r="AG200" s="212">
        <v>3.2026597907559298</v>
      </c>
      <c r="AH200" s="212">
        <v>4.4705486769997936E-2</v>
      </c>
      <c r="AI200" s="214">
        <f t="shared" si="135"/>
        <v>385.55261644860707</v>
      </c>
      <c r="AJ200" s="141" t="str">
        <f t="shared" si="136"/>
        <v/>
      </c>
      <c r="BA200" s="141"/>
      <c r="BR200" s="141"/>
      <c r="CG200" s="141"/>
    </row>
    <row r="201" spans="1:85" ht="15">
      <c r="A201" s="167" t="s">
        <v>24</v>
      </c>
      <c r="B201" s="156">
        <v>1.6547693024239314</v>
      </c>
      <c r="C201" s="156">
        <v>0.27122219553066629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133"/>
        <v>1.9259914979545978</v>
      </c>
      <c r="J201" s="149"/>
      <c r="K201" s="169" t="s">
        <v>24</v>
      </c>
      <c r="L201" s="156">
        <v>1.6547693024239314</v>
      </c>
      <c r="M201" s="156">
        <v>0.27122219553066629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34"/>
        <v>1.9259914979545978</v>
      </c>
      <c r="U201" s="215" t="s">
        <v>24</v>
      </c>
      <c r="V201" s="207">
        <v>1.654613932299468</v>
      </c>
      <c r="W201" s="207">
        <v>0</v>
      </c>
      <c r="X201" s="207">
        <v>0</v>
      </c>
      <c r="Y201" s="207">
        <v>0.27122219553066629</v>
      </c>
      <c r="Z201" s="207">
        <v>0</v>
      </c>
      <c r="AA201" s="207">
        <v>0</v>
      </c>
      <c r="AB201" s="207">
        <v>0</v>
      </c>
      <c r="AC201" s="208">
        <v>1.5537012446339537E-4</v>
      </c>
      <c r="AD201" s="207">
        <v>1.5537012446339537E-4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35"/>
        <v>1.9259914979545978</v>
      </c>
      <c r="AJ201" s="141" t="str">
        <f t="shared" si="136"/>
        <v/>
      </c>
      <c r="BA201" s="141"/>
      <c r="BR201" s="141"/>
      <c r="CG201" s="141"/>
    </row>
    <row r="202" spans="1:85" ht="15">
      <c r="A202" s="159" t="s">
        <v>60</v>
      </c>
      <c r="B202" s="160">
        <v>7.5778150149324233E-3</v>
      </c>
      <c r="C202" s="160">
        <v>1.2851036803674059E-2</v>
      </c>
      <c r="D202" s="160">
        <v>2.3436541283296156E-2</v>
      </c>
      <c r="E202" s="160">
        <v>0</v>
      </c>
      <c r="F202" s="375"/>
      <c r="G202" s="160">
        <v>0</v>
      </c>
      <c r="H202" s="161">
        <v>0</v>
      </c>
      <c r="I202" s="162">
        <f t="shared" si="133"/>
        <v>4.3865393101902642E-2</v>
      </c>
      <c r="J202" s="149"/>
      <c r="K202" s="163" t="s">
        <v>60</v>
      </c>
      <c r="L202" s="164">
        <v>7.5778150149324233E-3</v>
      </c>
      <c r="M202" s="164">
        <v>1.2851036803674059E-2</v>
      </c>
      <c r="N202" s="164">
        <v>2.3436541283296156E-2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34"/>
        <v>4.3865393101902642E-2</v>
      </c>
      <c r="U202" s="211" t="s">
        <v>60</v>
      </c>
      <c r="V202" s="212">
        <v>7.5778150149324233E-3</v>
      </c>
      <c r="W202" s="212">
        <v>0</v>
      </c>
      <c r="X202" s="212">
        <v>0</v>
      </c>
      <c r="Y202" s="212">
        <v>1.2851036803674059E-2</v>
      </c>
      <c r="Z202" s="212">
        <v>2.3436541283296156E-2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35"/>
        <v>4.3865393101902642E-2</v>
      </c>
      <c r="AJ202" s="141" t="str">
        <f t="shared" si="136"/>
        <v/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304.78697397296798</v>
      </c>
      <c r="E203" s="156">
        <v>0</v>
      </c>
      <c r="F203" s="375"/>
      <c r="G203" s="156">
        <v>0</v>
      </c>
      <c r="H203" s="168">
        <v>0</v>
      </c>
      <c r="I203" s="154">
        <f t="shared" si="133"/>
        <v>304.78697397296798</v>
      </c>
      <c r="J203" s="149"/>
      <c r="K203" s="169" t="s">
        <v>22</v>
      </c>
      <c r="L203" s="156">
        <v>0</v>
      </c>
      <c r="M203" s="156">
        <v>0</v>
      </c>
      <c r="N203" s="156">
        <v>304.78697397296798</v>
      </c>
      <c r="O203" s="156">
        <v>0</v>
      </c>
      <c r="P203" s="156">
        <v>30.554842224994278</v>
      </c>
      <c r="Q203" s="156">
        <v>0</v>
      </c>
      <c r="R203" s="157">
        <v>0</v>
      </c>
      <c r="S203" s="158">
        <f t="shared" si="134"/>
        <v>335.34181619796226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304.78697397296798</v>
      </c>
      <c r="AA203" s="207">
        <v>0</v>
      </c>
      <c r="AB203" s="207">
        <v>30.554842224994278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35"/>
        <v>335.34181619796226</v>
      </c>
      <c r="AJ203" s="141" t="str">
        <f t="shared" si="136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632.06442872737728</v>
      </c>
      <c r="E204" s="160">
        <v>0</v>
      </c>
      <c r="F204" s="375"/>
      <c r="G204" s="160">
        <v>0</v>
      </c>
      <c r="H204" s="161">
        <v>0</v>
      </c>
      <c r="I204" s="162">
        <f t="shared" si="133"/>
        <v>632.06442872737728</v>
      </c>
      <c r="J204" s="149"/>
      <c r="K204" s="163" t="s">
        <v>21</v>
      </c>
      <c r="L204" s="164">
        <v>0</v>
      </c>
      <c r="M204" s="164">
        <v>0</v>
      </c>
      <c r="N204" s="164">
        <v>632.06442872737728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34"/>
        <v>632.06442872737728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632.06442872737728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35"/>
        <v>632.06442872737728</v>
      </c>
      <c r="AJ204" s="141" t="str">
        <f t="shared" si="136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133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34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35"/>
        <v>0</v>
      </c>
      <c r="AJ205" s="141" t="str">
        <f t="shared" si="136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133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34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135"/>
        <v>0</v>
      </c>
      <c r="AJ206" s="141" t="str">
        <f t="shared" si="136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133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34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35"/>
        <v>0</v>
      </c>
      <c r="AJ207" s="141" t="str">
        <f t="shared" si="136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133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34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135"/>
        <v>0</v>
      </c>
      <c r="AJ208" s="141" t="str">
        <f t="shared" si="136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133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34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35"/>
        <v>0</v>
      </c>
      <c r="AJ209" s="141" t="str">
        <f t="shared" si="136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130.2104449542463</v>
      </c>
      <c r="C210" s="195">
        <f t="shared" ref="C210:H210" si="137">SUM(C189:C205)</f>
        <v>62.692002004053464</v>
      </c>
      <c r="D210" s="195">
        <f t="shared" si="137"/>
        <v>2158.3978784905103</v>
      </c>
      <c r="E210" s="195">
        <f t="shared" si="137"/>
        <v>151.58981354236366</v>
      </c>
      <c r="F210" s="195">
        <f t="shared" si="137"/>
        <v>0</v>
      </c>
      <c r="G210" s="195">
        <f t="shared" si="137"/>
        <v>16.748314768949648</v>
      </c>
      <c r="H210" s="197">
        <f t="shared" si="137"/>
        <v>0</v>
      </c>
      <c r="I210" s="154">
        <f t="shared" ref="I210" si="138">SUM(I189:I205)</f>
        <v>2519.638453760123</v>
      </c>
      <c r="J210" s="149"/>
      <c r="K210" s="196" t="s">
        <v>26</v>
      </c>
      <c r="L210" s="195">
        <f>SUM(L189:L205)</f>
        <v>130.2104449542463</v>
      </c>
      <c r="M210" s="195">
        <f t="shared" ref="M210:R210" si="139">SUM(M189:M205)</f>
        <v>62.692002004053464</v>
      </c>
      <c r="N210" s="195">
        <f t="shared" si="139"/>
        <v>2158.3978784905103</v>
      </c>
      <c r="O210" s="195">
        <f t="shared" si="139"/>
        <v>151.58981354236366</v>
      </c>
      <c r="P210" s="195">
        <f t="shared" si="139"/>
        <v>563.47064920984201</v>
      </c>
      <c r="Q210" s="195">
        <f t="shared" si="139"/>
        <v>16.748314768949648</v>
      </c>
      <c r="R210" s="197">
        <f t="shared" si="139"/>
        <v>0</v>
      </c>
      <c r="S210" s="198">
        <f t="shared" ref="S210" si="140">SUM(S189:S205)</f>
        <v>3083.1091029699651</v>
      </c>
      <c r="T210" s="141" t="str">
        <f>IF(ABS(S210-AI210)&gt;0.01,S210-AI210,"")</f>
        <v/>
      </c>
      <c r="U210" s="224" t="s">
        <v>63</v>
      </c>
      <c r="V210" s="225">
        <f>SUM(V189:V205)</f>
        <v>101.91814199425809</v>
      </c>
      <c r="W210" s="225">
        <f t="shared" ref="W210:AH210" si="141">SUM(W189:W205)</f>
        <v>3.3923533999880511</v>
      </c>
      <c r="X210" s="225">
        <f t="shared" si="141"/>
        <v>16.748314768949648</v>
      </c>
      <c r="Y210" s="225">
        <f t="shared" si="141"/>
        <v>62.692002004053464</v>
      </c>
      <c r="Z210" s="225">
        <f t="shared" si="141"/>
        <v>2130.6653693579219</v>
      </c>
      <c r="AA210" s="225">
        <f t="shared" si="141"/>
        <v>148.64491137114442</v>
      </c>
      <c r="AB210" s="225">
        <f t="shared" si="141"/>
        <v>563.47064920984201</v>
      </c>
      <c r="AC210" s="225">
        <f t="shared" si="141"/>
        <v>55.577360863807556</v>
      </c>
      <c r="AD210" s="226">
        <f t="shared" si="141"/>
        <v>24.899949560000127</v>
      </c>
      <c r="AE210" s="226">
        <f t="shared" si="141"/>
        <v>2.9001966844492655</v>
      </c>
      <c r="AF210" s="226">
        <f t="shared" si="141"/>
        <v>0</v>
      </c>
      <c r="AG210" s="226">
        <f t="shared" si="141"/>
        <v>27.732509132588167</v>
      </c>
      <c r="AH210" s="226">
        <f t="shared" si="141"/>
        <v>4.4705486769997936E-2</v>
      </c>
      <c r="AI210" s="227">
        <f>SUM(V210:AC210)</f>
        <v>3083.1091029699646</v>
      </c>
      <c r="AJ210" s="141" t="str">
        <f t="shared" si="136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5.1678225802566959E-2</v>
      </c>
      <c r="C211" s="78">
        <f t="shared" ref="C211:H211" si="142">IF($I210=0,"-",C210/$I210)</f>
        <v>2.4881348318246427E-2</v>
      </c>
      <c r="D211" s="78">
        <f t="shared" si="142"/>
        <v>0.8566299959700473</v>
      </c>
      <c r="E211" s="78">
        <f t="shared" si="142"/>
        <v>6.0163319589023649E-2</v>
      </c>
      <c r="F211" s="78">
        <f t="shared" si="142"/>
        <v>0</v>
      </c>
      <c r="G211" s="78">
        <f t="shared" si="142"/>
        <v>6.6471103201158465E-3</v>
      </c>
      <c r="H211" s="79">
        <f t="shared" si="142"/>
        <v>0</v>
      </c>
      <c r="I211" s="80">
        <f>SUM(B211:H211)</f>
        <v>1.0000000000000002</v>
      </c>
      <c r="J211" s="141"/>
      <c r="K211" s="55" t="s">
        <v>91</v>
      </c>
      <c r="L211" s="96">
        <f t="shared" ref="L211:R211" si="143">IF($S210=0,"-",L210/$S210)</f>
        <v>4.2233485940803818E-2</v>
      </c>
      <c r="M211" s="96">
        <f t="shared" si="143"/>
        <v>2.0334019948779022E-2</v>
      </c>
      <c r="N211" s="96">
        <f t="shared" si="143"/>
        <v>0.70007184514207466</v>
      </c>
      <c r="O211" s="96">
        <f t="shared" si="143"/>
        <v>4.9167839502123646E-2</v>
      </c>
      <c r="P211" s="96">
        <f t="shared" si="143"/>
        <v>0.18276052854148095</v>
      </c>
      <c r="Q211" s="96">
        <f t="shared" si="143"/>
        <v>5.4322809247379419E-3</v>
      </c>
      <c r="R211" s="97">
        <f t="shared" si="143"/>
        <v>0</v>
      </c>
      <c r="S211" s="98">
        <f>SUM(L211:R211)</f>
        <v>1</v>
      </c>
      <c r="U211" s="127" t="s">
        <v>91</v>
      </c>
      <c r="V211" s="128">
        <f>+V210/$AI210</f>
        <v>3.3056936550211656E-2</v>
      </c>
      <c r="W211" s="128">
        <f t="shared" ref="W211:AH211" si="144">+W210/$AI210</f>
        <v>1.100302742034069E-3</v>
      </c>
      <c r="X211" s="128">
        <f t="shared" si="144"/>
        <v>5.4322809247379427E-3</v>
      </c>
      <c r="Y211" s="128">
        <f t="shared" si="144"/>
        <v>2.0334019948779026E-2</v>
      </c>
      <c r="Z211" s="128">
        <f t="shared" si="144"/>
        <v>0.69107686371054733</v>
      </c>
      <c r="AA211" s="128">
        <f t="shared" si="144"/>
        <v>4.821266663186019E-2</v>
      </c>
      <c r="AB211" s="128">
        <f t="shared" si="144"/>
        <v>0.18276052854148098</v>
      </c>
      <c r="AC211" s="128">
        <f t="shared" si="144"/>
        <v>1.8026400950349044E-2</v>
      </c>
      <c r="AD211" s="128">
        <f t="shared" si="144"/>
        <v>8.0762466485580931E-3</v>
      </c>
      <c r="AE211" s="128">
        <f t="shared" si="144"/>
        <v>9.4067273897492003E-4</v>
      </c>
      <c r="AF211" s="128">
        <f t="shared" si="144"/>
        <v>0</v>
      </c>
      <c r="AG211" s="128">
        <f t="shared" si="144"/>
        <v>8.9949814315274761E-3</v>
      </c>
      <c r="AH211" s="128">
        <f t="shared" si="144"/>
        <v>1.4500131288553188E-5</v>
      </c>
      <c r="AI211" s="129">
        <f>SUM(V211:AC211)</f>
        <v>1.0000000000000002</v>
      </c>
      <c r="AJ211" s="26" t="str">
        <f t="shared" si="136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14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4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47">SUM(V216:AC216)</f>
        <v>0</v>
      </c>
      <c r="AJ216" s="141" t="str">
        <f t="shared" ref="AJ216:AJ237" si="14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14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4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47"/>
        <v>0</v>
      </c>
      <c r="AJ217" s="141" t="str">
        <f t="shared" si="14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14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4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47"/>
        <v>0</v>
      </c>
      <c r="AJ218" s="141" t="str">
        <f t="shared" si="148"/>
        <v/>
      </c>
      <c r="BA218" s="141"/>
      <c r="BR218" s="141"/>
      <c r="CG218" s="141"/>
    </row>
    <row r="219" spans="1:85" ht="15">
      <c r="A219" s="167" t="s">
        <v>16</v>
      </c>
      <c r="B219" s="156">
        <v>14.855103208704627</v>
      </c>
      <c r="C219" s="156">
        <v>7.6121551924895137</v>
      </c>
      <c r="D219" s="156">
        <v>2.0110819834274842</v>
      </c>
      <c r="E219" s="156">
        <v>0</v>
      </c>
      <c r="F219" s="375"/>
      <c r="G219" s="156">
        <v>0</v>
      </c>
      <c r="H219" s="168">
        <v>0</v>
      </c>
      <c r="I219" s="154">
        <f t="shared" si="145"/>
        <v>24.478340384621625</v>
      </c>
      <c r="J219" s="149"/>
      <c r="K219" s="169" t="s">
        <v>16</v>
      </c>
      <c r="L219" s="156">
        <v>14.855103208704627</v>
      </c>
      <c r="M219" s="156">
        <v>7.6121551924895137</v>
      </c>
      <c r="N219" s="156">
        <v>2.0110819834274842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46"/>
        <v>24.478340384621625</v>
      </c>
      <c r="U219" s="215" t="s">
        <v>16</v>
      </c>
      <c r="V219" s="207">
        <v>14.855103208704627</v>
      </c>
      <c r="W219" s="207">
        <v>0</v>
      </c>
      <c r="X219" s="207">
        <v>0</v>
      </c>
      <c r="Y219" s="207">
        <v>7.6121551924895137</v>
      </c>
      <c r="Z219" s="207">
        <v>1.4195872824194005</v>
      </c>
      <c r="AA219" s="207">
        <v>0</v>
      </c>
      <c r="AB219" s="207">
        <v>0</v>
      </c>
      <c r="AC219" s="208">
        <v>0.59149470100808366</v>
      </c>
      <c r="AD219" s="209">
        <v>0</v>
      </c>
      <c r="AE219" s="209">
        <v>0</v>
      </c>
      <c r="AF219" s="209">
        <v>0</v>
      </c>
      <c r="AG219" s="209">
        <v>0.59149470100808366</v>
      </c>
      <c r="AH219" s="209">
        <v>0</v>
      </c>
      <c r="AI219" s="210">
        <f t="shared" si="147"/>
        <v>24.478340384621625</v>
      </c>
      <c r="AJ219" s="141" t="str">
        <f t="shared" si="148"/>
        <v/>
      </c>
      <c r="BA219" s="141"/>
      <c r="BR219" s="141"/>
      <c r="CG219" s="141"/>
    </row>
    <row r="220" spans="1:85" ht="15">
      <c r="A220" s="159" t="s">
        <v>15</v>
      </c>
      <c r="B220" s="160">
        <v>2.2984257424288961</v>
      </c>
      <c r="C220" s="160">
        <v>0</v>
      </c>
      <c r="D220" s="160">
        <v>2.262815346339381</v>
      </c>
      <c r="E220" s="160">
        <v>0</v>
      </c>
      <c r="F220" s="375"/>
      <c r="G220" s="160">
        <v>0</v>
      </c>
      <c r="H220" s="161">
        <v>0</v>
      </c>
      <c r="I220" s="162">
        <f t="shared" si="145"/>
        <v>4.5612410887682771</v>
      </c>
      <c r="J220" s="149"/>
      <c r="K220" s="163" t="s">
        <v>15</v>
      </c>
      <c r="L220" s="164">
        <v>2.2984257424288961</v>
      </c>
      <c r="M220" s="164">
        <v>0</v>
      </c>
      <c r="N220" s="164">
        <v>2.262815346339381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46"/>
        <v>4.5612410887682771</v>
      </c>
      <c r="U220" s="211" t="s">
        <v>57</v>
      </c>
      <c r="V220" s="212">
        <v>2.2984257424288961</v>
      </c>
      <c r="W220" s="212">
        <v>0</v>
      </c>
      <c r="X220" s="212">
        <v>0</v>
      </c>
      <c r="Y220" s="212">
        <v>0</v>
      </c>
      <c r="Z220" s="212">
        <v>2.262815346339381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47"/>
        <v>4.5612410887682771</v>
      </c>
      <c r="AJ220" s="141" t="str">
        <f t="shared" si="14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8.8439085368265547E-3</v>
      </c>
      <c r="F221" s="375"/>
      <c r="G221" s="156">
        <v>0</v>
      </c>
      <c r="H221" s="168">
        <v>0</v>
      </c>
      <c r="I221" s="154">
        <f t="shared" si="145"/>
        <v>8.8439085368265547E-3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8.8439085368265547E-3</v>
      </c>
      <c r="P221" s="156">
        <v>13.236229421272197</v>
      </c>
      <c r="Q221" s="156">
        <v>0</v>
      </c>
      <c r="R221" s="157">
        <v>0</v>
      </c>
      <c r="S221" s="158">
        <f t="shared" si="146"/>
        <v>13.245073329809024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8.8439085368265547E-3</v>
      </c>
      <c r="AB221" s="207">
        <v>13.236229421272197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47"/>
        <v>13.245073329809024</v>
      </c>
      <c r="AJ221" s="141" t="str">
        <f t="shared" si="14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1.3482832514891348E-15</v>
      </c>
      <c r="F222" s="375"/>
      <c r="G222" s="160">
        <v>0</v>
      </c>
      <c r="H222" s="161">
        <v>0</v>
      </c>
      <c r="I222" s="162">
        <f t="shared" si="145"/>
        <v>1.3482832514891348E-15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1.3482832514891348E-15</v>
      </c>
      <c r="P222" s="164">
        <v>0.96755136895691252</v>
      </c>
      <c r="Q222" s="164">
        <v>0</v>
      </c>
      <c r="R222" s="165">
        <v>0</v>
      </c>
      <c r="S222" s="166">
        <f t="shared" si="146"/>
        <v>0.96755136895691385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1.3482832514891348E-15</v>
      </c>
      <c r="AB222" s="212">
        <v>0.96755136895691252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47"/>
        <v>0.96755136895691385</v>
      </c>
      <c r="AJ222" s="141" t="str">
        <f t="shared" si="14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14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4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47"/>
        <v>0</v>
      </c>
      <c r="AJ223" s="141" t="str">
        <f t="shared" si="148"/>
        <v/>
      </c>
      <c r="BA223" s="141"/>
      <c r="BR223" s="141"/>
      <c r="CG223" s="141"/>
    </row>
    <row r="224" spans="1:85" ht="15">
      <c r="A224" s="159" t="s">
        <v>17</v>
      </c>
      <c r="B224" s="160">
        <v>2.1219235725345116</v>
      </c>
      <c r="C224" s="160">
        <v>0</v>
      </c>
      <c r="D224" s="160">
        <v>8.4048647547917934</v>
      </c>
      <c r="E224" s="160">
        <v>0.44420267418162951</v>
      </c>
      <c r="F224" s="375"/>
      <c r="G224" s="160">
        <v>0</v>
      </c>
      <c r="H224" s="161">
        <v>0</v>
      </c>
      <c r="I224" s="162">
        <f t="shared" si="145"/>
        <v>10.970991001507935</v>
      </c>
      <c r="J224" s="149"/>
      <c r="K224" s="163" t="s">
        <v>17</v>
      </c>
      <c r="L224" s="164">
        <v>2.1219235725345116</v>
      </c>
      <c r="M224" s="164">
        <v>0</v>
      </c>
      <c r="N224" s="164">
        <v>8.4048647547917934</v>
      </c>
      <c r="O224" s="164">
        <v>0.44420267418162951</v>
      </c>
      <c r="P224" s="164">
        <v>0</v>
      </c>
      <c r="Q224" s="164">
        <v>0</v>
      </c>
      <c r="R224" s="165">
        <v>0</v>
      </c>
      <c r="S224" s="166">
        <f t="shared" si="146"/>
        <v>10.970991001507935</v>
      </c>
      <c r="U224" s="211" t="s">
        <v>17</v>
      </c>
      <c r="V224" s="212">
        <v>2.1219235725345116</v>
      </c>
      <c r="W224" s="212">
        <v>0</v>
      </c>
      <c r="X224" s="212">
        <v>0</v>
      </c>
      <c r="Y224" s="212">
        <v>0</v>
      </c>
      <c r="Z224" s="212">
        <v>8.4048647547917934</v>
      </c>
      <c r="AA224" s="212">
        <v>0.44420267418162951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47"/>
        <v>10.970991001507935</v>
      </c>
      <c r="AJ224" s="141" t="str">
        <f t="shared" si="148"/>
        <v/>
      </c>
      <c r="BA224" s="141"/>
      <c r="BR224" s="141"/>
      <c r="CG224" s="141"/>
    </row>
    <row r="225" spans="1:85" ht="15">
      <c r="A225" s="167" t="s">
        <v>139</v>
      </c>
      <c r="B225" s="156">
        <v>4.7473067618473017</v>
      </c>
      <c r="C225" s="156">
        <v>0.18733527548355469</v>
      </c>
      <c r="D225" s="156">
        <v>40.756839494094322</v>
      </c>
      <c r="E225" s="156">
        <v>5.1877460903138224E-2</v>
      </c>
      <c r="F225" s="375"/>
      <c r="G225" s="156">
        <v>0</v>
      </c>
      <c r="H225" s="168">
        <v>0</v>
      </c>
      <c r="I225" s="154">
        <f t="shared" si="145"/>
        <v>45.743358992328318</v>
      </c>
      <c r="J225" s="149"/>
      <c r="K225" s="169" t="s">
        <v>139</v>
      </c>
      <c r="L225" s="156">
        <v>4.7473067618473017</v>
      </c>
      <c r="M225" s="156">
        <v>0.18733527548355469</v>
      </c>
      <c r="N225" s="156">
        <v>40.756839494094322</v>
      </c>
      <c r="O225" s="156">
        <v>5.1877460903138224E-2</v>
      </c>
      <c r="P225" s="156">
        <v>0</v>
      </c>
      <c r="Q225" s="156">
        <v>0</v>
      </c>
      <c r="R225" s="157">
        <v>0</v>
      </c>
      <c r="S225" s="158">
        <f t="shared" si="146"/>
        <v>45.743358992328318</v>
      </c>
      <c r="U225" s="215" t="s">
        <v>139</v>
      </c>
      <c r="V225" s="207">
        <v>4.3610142924785498</v>
      </c>
      <c r="W225" s="207">
        <v>0</v>
      </c>
      <c r="X225" s="207">
        <v>0</v>
      </c>
      <c r="Y225" s="207">
        <v>0.18733527548355469</v>
      </c>
      <c r="Z225" s="207">
        <v>13.632676205054404</v>
      </c>
      <c r="AA225" s="207">
        <v>5.1877460903138224E-2</v>
      </c>
      <c r="AB225" s="207">
        <v>0</v>
      </c>
      <c r="AC225" s="208">
        <v>27.510455758408671</v>
      </c>
      <c r="AD225" s="207">
        <v>0.386292469368752</v>
      </c>
      <c r="AE225" s="207">
        <v>0</v>
      </c>
      <c r="AF225" s="207">
        <v>0</v>
      </c>
      <c r="AG225" s="207">
        <v>27.124163289039917</v>
      </c>
      <c r="AH225" s="207">
        <v>0</v>
      </c>
      <c r="AI225" s="210">
        <f t="shared" si="147"/>
        <v>45.743358992328318</v>
      </c>
      <c r="AJ225" s="141" t="str">
        <f t="shared" si="148"/>
        <v/>
      </c>
      <c r="BA225" s="141"/>
      <c r="BR225" s="141"/>
      <c r="CG225" s="141"/>
    </row>
    <row r="226" spans="1:85" ht="15">
      <c r="A226" s="159" t="s">
        <v>25</v>
      </c>
      <c r="B226" s="160">
        <v>8.2888372723637058</v>
      </c>
      <c r="C226" s="160">
        <v>0.34870303629247834</v>
      </c>
      <c r="D226" s="160">
        <v>10.568092723037051</v>
      </c>
      <c r="E226" s="160">
        <v>102.09949124160426</v>
      </c>
      <c r="F226" s="375"/>
      <c r="G226" s="160">
        <v>19.543068615634649</v>
      </c>
      <c r="H226" s="161">
        <v>2.152487878348631</v>
      </c>
      <c r="I226" s="162">
        <f t="shared" si="145"/>
        <v>143.00068076728078</v>
      </c>
      <c r="J226" s="149"/>
      <c r="K226" s="163" t="s">
        <v>25</v>
      </c>
      <c r="L226" s="164">
        <v>8.2888372723637058</v>
      </c>
      <c r="M226" s="164">
        <v>0.34870303629247834</v>
      </c>
      <c r="N226" s="164">
        <v>10.568092723037051</v>
      </c>
      <c r="O226" s="164">
        <v>102.09949124160426</v>
      </c>
      <c r="P226" s="164">
        <v>0</v>
      </c>
      <c r="Q226" s="164">
        <v>19.543068615634649</v>
      </c>
      <c r="R226" s="165">
        <v>2.152487878348631</v>
      </c>
      <c r="S226" s="166">
        <f t="shared" si="146"/>
        <v>143.00068076728078</v>
      </c>
      <c r="U226" s="211" t="s">
        <v>25</v>
      </c>
      <c r="V226" s="212">
        <v>0</v>
      </c>
      <c r="W226" s="212">
        <v>7.4353339041559092</v>
      </c>
      <c r="X226" s="212">
        <v>19.543068615634649</v>
      </c>
      <c r="Y226" s="212">
        <v>0.34870303629247834</v>
      </c>
      <c r="Z226" s="212">
        <v>10.43565332586477</v>
      </c>
      <c r="AA226" s="212">
        <v>101.09955121029773</v>
      </c>
      <c r="AB226" s="212">
        <v>0</v>
      </c>
      <c r="AC226" s="213">
        <v>4.1383706750352314</v>
      </c>
      <c r="AD226" s="212">
        <v>0.85350336820779615</v>
      </c>
      <c r="AE226" s="212">
        <v>0.55480553806402721</v>
      </c>
      <c r="AF226" s="212">
        <v>2.152487878348631</v>
      </c>
      <c r="AG226" s="212">
        <v>0.13243939717228045</v>
      </c>
      <c r="AH226" s="212">
        <v>0.44513449324249699</v>
      </c>
      <c r="AI226" s="214">
        <f t="shared" si="147"/>
        <v>143.00068076728076</v>
      </c>
      <c r="AJ226" s="141" t="str">
        <f t="shared" si="148"/>
        <v/>
      </c>
      <c r="BA226" s="141"/>
      <c r="BR226" s="141"/>
      <c r="CG226" s="141"/>
    </row>
    <row r="227" spans="1:85" ht="15">
      <c r="A227" s="167" t="s">
        <v>24</v>
      </c>
      <c r="B227" s="156">
        <v>6.6481954828018868</v>
      </c>
      <c r="C227" s="156">
        <v>0</v>
      </c>
      <c r="D227" s="156">
        <v>1.8303501403934463</v>
      </c>
      <c r="E227" s="156">
        <v>0</v>
      </c>
      <c r="F227" s="375"/>
      <c r="G227" s="156">
        <v>0</v>
      </c>
      <c r="H227" s="168">
        <v>0</v>
      </c>
      <c r="I227" s="154">
        <f t="shared" si="145"/>
        <v>8.478545623195334</v>
      </c>
      <c r="J227" s="149"/>
      <c r="K227" s="169" t="s">
        <v>24</v>
      </c>
      <c r="L227" s="156">
        <v>6.6481954828018868</v>
      </c>
      <c r="M227" s="156">
        <v>0</v>
      </c>
      <c r="N227" s="156">
        <v>1.8303501403934463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46"/>
        <v>8.478545623195334</v>
      </c>
      <c r="U227" s="215" t="s">
        <v>24</v>
      </c>
      <c r="V227" s="207">
        <v>6.6481954828018868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1.8303501403934463</v>
      </c>
      <c r="AD227" s="207">
        <v>0</v>
      </c>
      <c r="AE227" s="207">
        <v>0</v>
      </c>
      <c r="AF227" s="207">
        <v>0</v>
      </c>
      <c r="AG227" s="207">
        <v>1.8303501403934463</v>
      </c>
      <c r="AH227" s="207">
        <v>0</v>
      </c>
      <c r="AI227" s="210">
        <f t="shared" si="147"/>
        <v>8.478545623195334</v>
      </c>
      <c r="AJ227" s="141" t="str">
        <f t="shared" si="14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14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4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47"/>
        <v>0</v>
      </c>
      <c r="AJ228" s="141" t="str">
        <f t="shared" si="148"/>
        <v/>
      </c>
      <c r="BA228" s="141"/>
      <c r="BR228" s="141"/>
      <c r="CG228" s="141"/>
    </row>
    <row r="229" spans="1:85" ht="15">
      <c r="A229" s="167" t="s">
        <v>22</v>
      </c>
      <c r="B229" s="156">
        <v>0.49683433637761576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145"/>
        <v>0.49683433637761576</v>
      </c>
      <c r="J229" s="149"/>
      <c r="K229" s="169" t="s">
        <v>22</v>
      </c>
      <c r="L229" s="156">
        <v>0.49683433637761576</v>
      </c>
      <c r="M229" s="156">
        <v>0</v>
      </c>
      <c r="N229" s="156">
        <v>0</v>
      </c>
      <c r="O229" s="156">
        <v>0</v>
      </c>
      <c r="P229" s="156">
        <v>0.78638257600335826</v>
      </c>
      <c r="Q229" s="156">
        <v>0</v>
      </c>
      <c r="R229" s="157">
        <v>0</v>
      </c>
      <c r="S229" s="158">
        <f t="shared" si="146"/>
        <v>1.283216912380974</v>
      </c>
      <c r="U229" s="215" t="s">
        <v>22</v>
      </c>
      <c r="V229" s="207">
        <v>0.49683433637761576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0.78638257600335826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47"/>
        <v>1.283216912380974</v>
      </c>
      <c r="AJ229" s="141" t="str">
        <f t="shared" si="14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14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4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47"/>
        <v>0</v>
      </c>
      <c r="AJ230" s="141" t="str">
        <f t="shared" si="14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14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4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47"/>
        <v>0</v>
      </c>
      <c r="AJ231" s="141" t="str">
        <f t="shared" si="14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14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4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147"/>
        <v>0</v>
      </c>
      <c r="AJ232" s="141" t="str">
        <f t="shared" si="14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14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4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47"/>
        <v>0</v>
      </c>
      <c r="AJ233" s="141" t="str">
        <f t="shared" si="14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14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4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147"/>
        <v>0</v>
      </c>
      <c r="AJ234" s="141" t="str">
        <f t="shared" si="14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14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4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47"/>
        <v>0</v>
      </c>
      <c r="AJ235" s="141" t="str">
        <f t="shared" si="14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39.456626377058548</v>
      </c>
      <c r="C236" s="195">
        <f t="shared" ref="C236:H236" si="149">SUM(C215:C231)</f>
        <v>8.1481935042655476</v>
      </c>
      <c r="D236" s="195">
        <f t="shared" si="149"/>
        <v>65.834044442083481</v>
      </c>
      <c r="E236" s="195">
        <f t="shared" si="149"/>
        <v>102.60441528522585</v>
      </c>
      <c r="F236" s="195">
        <f t="shared" si="149"/>
        <v>0</v>
      </c>
      <c r="G236" s="195">
        <f t="shared" si="149"/>
        <v>19.543068615634649</v>
      </c>
      <c r="H236" s="197">
        <f t="shared" si="149"/>
        <v>2.152487878348631</v>
      </c>
      <c r="I236" s="154">
        <f t="shared" ref="I236" si="150">SUM(I215:I231)</f>
        <v>237.73883610261672</v>
      </c>
      <c r="J236" s="149"/>
      <c r="K236" s="196" t="s">
        <v>26</v>
      </c>
      <c r="L236" s="195">
        <f>SUM(L215:L231)</f>
        <v>39.456626377058548</v>
      </c>
      <c r="M236" s="195">
        <f t="shared" ref="M236:R236" si="151">SUM(M215:M231)</f>
        <v>8.1481935042655476</v>
      </c>
      <c r="N236" s="195">
        <f t="shared" si="151"/>
        <v>65.834044442083481</v>
      </c>
      <c r="O236" s="195">
        <f t="shared" si="151"/>
        <v>102.60441528522585</v>
      </c>
      <c r="P236" s="195">
        <f t="shared" si="151"/>
        <v>14.990163366232469</v>
      </c>
      <c r="Q236" s="195">
        <f t="shared" si="151"/>
        <v>19.543068615634649</v>
      </c>
      <c r="R236" s="197">
        <f t="shared" si="151"/>
        <v>2.152487878348631</v>
      </c>
      <c r="S236" s="198">
        <f t="shared" ref="S236" si="152">SUM(S215:S231)</f>
        <v>252.7289994688492</v>
      </c>
      <c r="T236" s="141" t="str">
        <f>IF(ABS(S236-AI236)&gt;0.01,S236-AI236,"")</f>
        <v/>
      </c>
      <c r="U236" s="224" t="s">
        <v>63</v>
      </c>
      <c r="V236" s="225">
        <f>SUM(V215:V231)</f>
        <v>30.781496635326093</v>
      </c>
      <c r="W236" s="225">
        <f t="shared" ref="W236:AH236" si="153">SUM(W215:W231)</f>
        <v>7.4353339041559092</v>
      </c>
      <c r="X236" s="225">
        <f t="shared" si="153"/>
        <v>19.543068615634649</v>
      </c>
      <c r="Y236" s="225">
        <f t="shared" si="153"/>
        <v>8.1481935042655476</v>
      </c>
      <c r="Z236" s="225">
        <f t="shared" si="153"/>
        <v>36.155596914469747</v>
      </c>
      <c r="AA236" s="225">
        <f t="shared" si="153"/>
        <v>101.60447525391933</v>
      </c>
      <c r="AB236" s="225">
        <f t="shared" si="153"/>
        <v>14.990163366232469</v>
      </c>
      <c r="AC236" s="225">
        <f t="shared" si="153"/>
        <v>34.070671274845438</v>
      </c>
      <c r="AD236" s="226">
        <f t="shared" si="153"/>
        <v>1.2397958375765481</v>
      </c>
      <c r="AE236" s="226">
        <f t="shared" si="153"/>
        <v>0.55480553806402721</v>
      </c>
      <c r="AF236" s="226">
        <f t="shared" si="153"/>
        <v>2.152487878348631</v>
      </c>
      <c r="AG236" s="226">
        <f t="shared" si="153"/>
        <v>29.678447527613727</v>
      </c>
      <c r="AH236" s="226">
        <f t="shared" si="153"/>
        <v>0.44513449324249699</v>
      </c>
      <c r="AI236" s="227">
        <f>SUM(V236:AC236)</f>
        <v>252.7289994688492</v>
      </c>
      <c r="AJ236" s="141" t="str">
        <f t="shared" si="14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0.16596626375350654</v>
      </c>
      <c r="C237" s="78">
        <f t="shared" ref="C237:H237" si="154">IF($I236=0,"-",C236/$I236)</f>
        <v>3.4273716645725025E-2</v>
      </c>
      <c r="D237" s="78">
        <f t="shared" si="154"/>
        <v>0.27691750124353731</v>
      </c>
      <c r="E237" s="78">
        <f t="shared" si="154"/>
        <v>0.43158457813320017</v>
      </c>
      <c r="F237" s="78">
        <f t="shared" si="154"/>
        <v>0</v>
      </c>
      <c r="G237" s="78">
        <f t="shared" si="154"/>
        <v>8.2203938304800786E-2</v>
      </c>
      <c r="H237" s="79">
        <f t="shared" si="154"/>
        <v>9.0540019192301372E-3</v>
      </c>
      <c r="I237" s="80">
        <f>SUM(B237:H237)</f>
        <v>0.99999999999999989</v>
      </c>
      <c r="J237" s="141"/>
      <c r="K237" s="55" t="s">
        <v>91</v>
      </c>
      <c r="L237" s="96">
        <f t="shared" ref="L237:R237" si="155">IF($S236=0,"-",L236/$S236)</f>
        <v>0.1561222750851031</v>
      </c>
      <c r="M237" s="96">
        <f t="shared" si="155"/>
        <v>3.2240833150886099E-2</v>
      </c>
      <c r="N237" s="96">
        <f t="shared" si="155"/>
        <v>0.26049264065637245</v>
      </c>
      <c r="O237" s="96">
        <f t="shared" si="155"/>
        <v>0.40598591970397385</v>
      </c>
      <c r="P237" s="96">
        <f t="shared" si="155"/>
        <v>5.9313190800172194E-2</v>
      </c>
      <c r="Q237" s="96">
        <f t="shared" si="155"/>
        <v>7.7328160427602544E-2</v>
      </c>
      <c r="R237" s="97">
        <f t="shared" si="155"/>
        <v>8.5169801758897146E-3</v>
      </c>
      <c r="S237" s="98">
        <f>SUM(L237:R237)</f>
        <v>1</v>
      </c>
      <c r="U237" s="127" t="s">
        <v>91</v>
      </c>
      <c r="V237" s="128">
        <f>+V236/$AI236</f>
        <v>0.12179645667896592</v>
      </c>
      <c r="W237" s="128">
        <f t="shared" ref="W237:AH237" si="156">+W236/$AI236</f>
        <v>2.9420184940321309E-2</v>
      </c>
      <c r="X237" s="128">
        <f t="shared" si="156"/>
        <v>7.7328160427602544E-2</v>
      </c>
      <c r="Y237" s="128">
        <f t="shared" si="156"/>
        <v>3.2240833150886099E-2</v>
      </c>
      <c r="Z237" s="128">
        <f t="shared" si="156"/>
        <v>0.14306073695720148</v>
      </c>
      <c r="AA237" s="128">
        <f t="shared" si="156"/>
        <v>0.40202934949078872</v>
      </c>
      <c r="AB237" s="128">
        <f t="shared" si="156"/>
        <v>5.9313190800172194E-2</v>
      </c>
      <c r="AC237" s="128">
        <f t="shared" si="156"/>
        <v>0.13481108755406168</v>
      </c>
      <c r="AD237" s="128">
        <f t="shared" si="156"/>
        <v>4.9056334658158706E-3</v>
      </c>
      <c r="AE237" s="128">
        <f t="shared" si="156"/>
        <v>2.1952587128111164E-3</v>
      </c>
      <c r="AF237" s="128">
        <f t="shared" si="156"/>
        <v>8.5169801758897146E-3</v>
      </c>
      <c r="AG237" s="128">
        <f t="shared" si="156"/>
        <v>0.11743190369917096</v>
      </c>
      <c r="AH237" s="128">
        <f t="shared" si="156"/>
        <v>1.7613115003739935E-3</v>
      </c>
      <c r="AI237" s="129">
        <f>SUM(V237:AC237)</f>
        <v>0.99999999999999989</v>
      </c>
      <c r="AJ237" s="26" t="str">
        <f t="shared" si="14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57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58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59">SUM(V242:AC242)</f>
        <v>0</v>
      </c>
      <c r="AJ242" s="141" t="str">
        <f t="shared" ref="AJ242:AJ263" si="160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0.31145345145649589</v>
      </c>
      <c r="E243" s="156">
        <v>0</v>
      </c>
      <c r="F243" s="375"/>
      <c r="G243" s="156">
        <v>0</v>
      </c>
      <c r="H243" s="168">
        <v>0</v>
      </c>
      <c r="I243" s="154">
        <f t="shared" si="157"/>
        <v>0.31145345145649589</v>
      </c>
      <c r="J243" s="149"/>
      <c r="K243" s="169" t="s">
        <v>10</v>
      </c>
      <c r="L243" s="156">
        <v>0</v>
      </c>
      <c r="M243" s="156">
        <v>0</v>
      </c>
      <c r="N243" s="156">
        <v>0.31145345145649589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58"/>
        <v>0.31145345145649589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0.31145345145649589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59"/>
        <v>0.31145345145649589</v>
      </c>
      <c r="AJ243" s="141" t="str">
        <f t="shared" si="160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57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58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59"/>
        <v>0</v>
      </c>
      <c r="AJ244" s="141" t="str">
        <f t="shared" si="160"/>
        <v/>
      </c>
      <c r="BA244" s="141"/>
      <c r="BR244" s="141"/>
      <c r="CG244" s="141"/>
    </row>
    <row r="245" spans="1:85" ht="15">
      <c r="A245" s="167" t="s">
        <v>16</v>
      </c>
      <c r="B245" s="156">
        <v>99.538174512941268</v>
      </c>
      <c r="C245" s="156">
        <v>0.58735044765367261</v>
      </c>
      <c r="D245" s="156">
        <v>2.1259242122090827</v>
      </c>
      <c r="E245" s="156">
        <v>0</v>
      </c>
      <c r="F245" s="375"/>
      <c r="G245" s="156">
        <v>0</v>
      </c>
      <c r="H245" s="168">
        <v>0</v>
      </c>
      <c r="I245" s="154">
        <f t="shared" si="157"/>
        <v>102.25144917280403</v>
      </c>
      <c r="J245" s="149"/>
      <c r="K245" s="169" t="s">
        <v>16</v>
      </c>
      <c r="L245" s="156">
        <v>99.538174512941268</v>
      </c>
      <c r="M245" s="156">
        <v>0.58735044765367261</v>
      </c>
      <c r="N245" s="156">
        <v>2.1259242122090827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58"/>
        <v>102.25144917280403</v>
      </c>
      <c r="U245" s="215" t="s">
        <v>16</v>
      </c>
      <c r="V245" s="207">
        <v>99.370894023179289</v>
      </c>
      <c r="W245" s="207">
        <v>0</v>
      </c>
      <c r="X245" s="207">
        <v>0</v>
      </c>
      <c r="Y245" s="207">
        <v>0.58735044765367261</v>
      </c>
      <c r="Z245" s="207">
        <v>2.0403286391606859</v>
      </c>
      <c r="AA245" s="207">
        <v>0</v>
      </c>
      <c r="AB245" s="207">
        <v>0</v>
      </c>
      <c r="AC245" s="208">
        <v>0.25287606281037622</v>
      </c>
      <c r="AD245" s="209">
        <v>0.16728048976197937</v>
      </c>
      <c r="AE245" s="209">
        <v>0</v>
      </c>
      <c r="AF245" s="209">
        <v>0</v>
      </c>
      <c r="AG245" s="209">
        <v>8.559557304839692E-2</v>
      </c>
      <c r="AH245" s="209">
        <v>0</v>
      </c>
      <c r="AI245" s="210">
        <f t="shared" si="159"/>
        <v>102.25144917280403</v>
      </c>
      <c r="AJ245" s="141" t="str">
        <f t="shared" si="160"/>
        <v/>
      </c>
      <c r="BA245" s="141"/>
      <c r="BR245" s="141"/>
      <c r="CG245" s="141"/>
    </row>
    <row r="246" spans="1:85" ht="15">
      <c r="A246" s="159" t="s">
        <v>15</v>
      </c>
      <c r="B246" s="160">
        <v>20.61453019334359</v>
      </c>
      <c r="C246" s="160">
        <v>0.10036616561169169</v>
      </c>
      <c r="D246" s="160">
        <v>0.34566966754928702</v>
      </c>
      <c r="E246" s="160">
        <v>0</v>
      </c>
      <c r="F246" s="375"/>
      <c r="G246" s="160">
        <v>0</v>
      </c>
      <c r="H246" s="161">
        <v>0</v>
      </c>
      <c r="I246" s="162">
        <f t="shared" si="157"/>
        <v>21.060566026504571</v>
      </c>
      <c r="J246" s="149"/>
      <c r="K246" s="163" t="s">
        <v>15</v>
      </c>
      <c r="L246" s="164">
        <v>20.61453019334359</v>
      </c>
      <c r="M246" s="164">
        <v>0.10036616561169169</v>
      </c>
      <c r="N246" s="164">
        <v>0.34566966754928702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58"/>
        <v>21.060566026504571</v>
      </c>
      <c r="U246" s="211" t="s">
        <v>57</v>
      </c>
      <c r="V246" s="212">
        <v>20.612357345552752</v>
      </c>
      <c r="W246" s="212">
        <v>0</v>
      </c>
      <c r="X246" s="212">
        <v>0</v>
      </c>
      <c r="Y246" s="212">
        <v>0.10036616561169169</v>
      </c>
      <c r="Z246" s="212">
        <v>0.34391344728722911</v>
      </c>
      <c r="AA246" s="212">
        <v>0</v>
      </c>
      <c r="AB246" s="212">
        <v>0</v>
      </c>
      <c r="AC246" s="213">
        <v>3.9290680528970149E-3</v>
      </c>
      <c r="AD246" s="212">
        <v>2.1728477908390946E-3</v>
      </c>
      <c r="AE246" s="212">
        <v>0</v>
      </c>
      <c r="AF246" s="212">
        <v>0</v>
      </c>
      <c r="AG246" s="212">
        <v>1.7562202620579196E-3</v>
      </c>
      <c r="AH246" s="212">
        <v>0</v>
      </c>
      <c r="AI246" s="214">
        <f t="shared" si="159"/>
        <v>21.060566026504571</v>
      </c>
      <c r="AJ246" s="141" t="str">
        <f t="shared" si="160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0.91336962205455086</v>
      </c>
      <c r="F247" s="375"/>
      <c r="G247" s="156">
        <v>0</v>
      </c>
      <c r="H247" s="168">
        <v>0</v>
      </c>
      <c r="I247" s="154">
        <f t="shared" si="157"/>
        <v>0.91336962205455086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0.91336962205455086</v>
      </c>
      <c r="P247" s="156">
        <v>170.42964404953639</v>
      </c>
      <c r="Q247" s="156">
        <v>0</v>
      </c>
      <c r="R247" s="157">
        <v>0</v>
      </c>
      <c r="S247" s="158">
        <f t="shared" si="158"/>
        <v>171.34301367159094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0.91336962205455086</v>
      </c>
      <c r="AB247" s="207">
        <v>170.42964404953639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59"/>
        <v>171.34301367159094</v>
      </c>
      <c r="AJ247" s="141" t="str">
        <f t="shared" si="160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0.14989860016615558</v>
      </c>
      <c r="F248" s="375"/>
      <c r="G248" s="160">
        <v>0</v>
      </c>
      <c r="H248" s="161">
        <v>0</v>
      </c>
      <c r="I248" s="162">
        <f t="shared" si="157"/>
        <v>0.14989860016615558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0.14989860016615558</v>
      </c>
      <c r="P248" s="164">
        <v>11.325497894631647</v>
      </c>
      <c r="Q248" s="164">
        <v>0</v>
      </c>
      <c r="R248" s="165">
        <v>0</v>
      </c>
      <c r="S248" s="166">
        <f t="shared" si="158"/>
        <v>11.475396494797803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0.14989860016615558</v>
      </c>
      <c r="AB248" s="212">
        <v>11.325497894631647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59"/>
        <v>11.475396494797803</v>
      </c>
      <c r="AJ248" s="141" t="str">
        <f t="shared" si="160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57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58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59"/>
        <v>0</v>
      </c>
      <c r="AJ249" s="141" t="str">
        <f t="shared" si="160"/>
        <v/>
      </c>
      <c r="BA249" s="141"/>
      <c r="BR249" s="141"/>
      <c r="CG249" s="141"/>
    </row>
    <row r="250" spans="1:85" ht="15">
      <c r="A250" s="159" t="s">
        <v>17</v>
      </c>
      <c r="B250" s="160">
        <v>5.0528772912360207</v>
      </c>
      <c r="C250" s="160">
        <v>0.24202329797275859</v>
      </c>
      <c r="D250" s="160">
        <v>2.480637066240817</v>
      </c>
      <c r="E250" s="160">
        <v>9.4165782087754189E-3</v>
      </c>
      <c r="F250" s="375"/>
      <c r="G250" s="160">
        <v>0</v>
      </c>
      <c r="H250" s="161">
        <v>0</v>
      </c>
      <c r="I250" s="162">
        <f t="shared" si="157"/>
        <v>7.7849542336583726</v>
      </c>
      <c r="J250" s="149"/>
      <c r="K250" s="163" t="s">
        <v>17</v>
      </c>
      <c r="L250" s="164">
        <v>5.0528772912360207</v>
      </c>
      <c r="M250" s="164">
        <v>0.24202329797275859</v>
      </c>
      <c r="N250" s="164">
        <v>2.480637066240817</v>
      </c>
      <c r="O250" s="164">
        <v>9.4165782087754189E-3</v>
      </c>
      <c r="P250" s="164">
        <v>3.2607411574289036E-2</v>
      </c>
      <c r="Q250" s="164">
        <v>0</v>
      </c>
      <c r="R250" s="165">
        <v>0</v>
      </c>
      <c r="S250" s="166">
        <f t="shared" si="158"/>
        <v>7.8175616452326615</v>
      </c>
      <c r="U250" s="211" t="s">
        <v>17</v>
      </c>
      <c r="V250" s="212">
        <v>5.0484998885510386</v>
      </c>
      <c r="W250" s="212">
        <v>0</v>
      </c>
      <c r="X250" s="212">
        <v>0</v>
      </c>
      <c r="Y250" s="212">
        <v>0.24202329797275859</v>
      </c>
      <c r="Z250" s="212">
        <v>2.480637066240817</v>
      </c>
      <c r="AA250" s="212">
        <v>0</v>
      </c>
      <c r="AB250" s="212">
        <v>3.2607411574289036E-2</v>
      </c>
      <c r="AC250" s="213">
        <v>1.3793980893757754E-2</v>
      </c>
      <c r="AD250" s="212">
        <v>4.3774026849823337E-3</v>
      </c>
      <c r="AE250" s="212">
        <v>0</v>
      </c>
      <c r="AF250" s="212">
        <v>0</v>
      </c>
      <c r="AG250" s="212">
        <v>0</v>
      </c>
      <c r="AH250" s="212">
        <v>9.4165782087754189E-3</v>
      </c>
      <c r="AI250" s="214">
        <f t="shared" si="159"/>
        <v>7.8175616452326615</v>
      </c>
      <c r="AJ250" s="141" t="str">
        <f t="shared" si="160"/>
        <v/>
      </c>
      <c r="BA250" s="141"/>
      <c r="BR250" s="141"/>
      <c r="CG250" s="141"/>
    </row>
    <row r="251" spans="1:85" ht="15">
      <c r="A251" s="167" t="s">
        <v>139</v>
      </c>
      <c r="B251" s="156">
        <v>205.00005409329384</v>
      </c>
      <c r="C251" s="156">
        <v>6.0122811125240183</v>
      </c>
      <c r="D251" s="156">
        <v>141.34189382269906</v>
      </c>
      <c r="E251" s="156">
        <v>0.82879761084021586</v>
      </c>
      <c r="F251" s="375"/>
      <c r="G251" s="156">
        <v>0</v>
      </c>
      <c r="H251" s="168">
        <v>0</v>
      </c>
      <c r="I251" s="154">
        <f t="shared" si="157"/>
        <v>353.18302663935714</v>
      </c>
      <c r="J251" s="149"/>
      <c r="K251" s="169" t="s">
        <v>139</v>
      </c>
      <c r="L251" s="156">
        <v>205.00005409329384</v>
      </c>
      <c r="M251" s="156">
        <v>6.0122811125240183</v>
      </c>
      <c r="N251" s="156">
        <v>141.34189382269906</v>
      </c>
      <c r="O251" s="156">
        <v>0.82879761084021586</v>
      </c>
      <c r="P251" s="156">
        <v>5.8018786482326765E-2</v>
      </c>
      <c r="Q251" s="156">
        <v>0</v>
      </c>
      <c r="R251" s="157">
        <v>0</v>
      </c>
      <c r="S251" s="158">
        <f t="shared" si="158"/>
        <v>353.24104542583945</v>
      </c>
      <c r="U251" s="215" t="s">
        <v>139</v>
      </c>
      <c r="V251" s="207">
        <v>199.28814512788088</v>
      </c>
      <c r="W251" s="207">
        <v>0</v>
      </c>
      <c r="X251" s="207">
        <v>0</v>
      </c>
      <c r="Y251" s="207">
        <v>6.0122811125240183</v>
      </c>
      <c r="Z251" s="207">
        <v>141.19624820490662</v>
      </c>
      <c r="AA251" s="207">
        <v>0.82879761084021586</v>
      </c>
      <c r="AB251" s="207">
        <v>5.8018786482326765E-2</v>
      </c>
      <c r="AC251" s="208">
        <v>5.8575545832053946</v>
      </c>
      <c r="AD251" s="207">
        <v>5.7119089654129525</v>
      </c>
      <c r="AE251" s="207">
        <v>0</v>
      </c>
      <c r="AF251" s="207">
        <v>0</v>
      </c>
      <c r="AG251" s="207">
        <v>0.14564561779244248</v>
      </c>
      <c r="AH251" s="207">
        <v>0</v>
      </c>
      <c r="AI251" s="210">
        <f t="shared" si="159"/>
        <v>353.2410454258395</v>
      </c>
      <c r="AJ251" s="141" t="str">
        <f t="shared" si="160"/>
        <v/>
      </c>
      <c r="BA251" s="141"/>
      <c r="BR251" s="141"/>
      <c r="CG251" s="141"/>
    </row>
    <row r="252" spans="1:85" ht="15">
      <c r="A252" s="159" t="s">
        <v>25</v>
      </c>
      <c r="B252" s="160">
        <v>101.6668126354048</v>
      </c>
      <c r="C252" s="160">
        <v>4.4711882413970967</v>
      </c>
      <c r="D252" s="160">
        <v>73.030823958675157</v>
      </c>
      <c r="E252" s="160">
        <v>486.52662131616478</v>
      </c>
      <c r="F252" s="375"/>
      <c r="G252" s="160">
        <v>76.057304030937956</v>
      </c>
      <c r="H252" s="161">
        <v>11.403386911333552</v>
      </c>
      <c r="I252" s="162">
        <f t="shared" si="157"/>
        <v>753.15613709391334</v>
      </c>
      <c r="J252" s="149"/>
      <c r="K252" s="163" t="s">
        <v>25</v>
      </c>
      <c r="L252" s="164">
        <v>101.6668126354048</v>
      </c>
      <c r="M252" s="164">
        <v>4.4711882413970967</v>
      </c>
      <c r="N252" s="164">
        <v>73.030823958675157</v>
      </c>
      <c r="O252" s="164">
        <v>486.52662131616478</v>
      </c>
      <c r="P252" s="164">
        <v>0.73323072201981365</v>
      </c>
      <c r="Q252" s="164">
        <v>76.057304030937956</v>
      </c>
      <c r="R252" s="165">
        <v>11.403386911333552</v>
      </c>
      <c r="S252" s="166">
        <f t="shared" si="158"/>
        <v>753.88936781593316</v>
      </c>
      <c r="U252" s="211" t="s">
        <v>25</v>
      </c>
      <c r="V252" s="212">
        <v>3.7645089753678045</v>
      </c>
      <c r="W252" s="212">
        <v>37.821238902811444</v>
      </c>
      <c r="X252" s="212">
        <v>76.057304030937956</v>
      </c>
      <c r="Y252" s="212">
        <v>4.4711882413970967</v>
      </c>
      <c r="Z252" s="212">
        <v>72.198698682669146</v>
      </c>
      <c r="AA252" s="212">
        <v>451.25365268231059</v>
      </c>
      <c r="AB252" s="212">
        <v>0.73323072201981365</v>
      </c>
      <c r="AC252" s="213">
        <v>107.5895455784193</v>
      </c>
      <c r="AD252" s="212">
        <v>60.081064757225541</v>
      </c>
      <c r="AE252" s="212">
        <v>33.676765141305779</v>
      </c>
      <c r="AF252" s="212">
        <v>11.403386911333552</v>
      </c>
      <c r="AG252" s="212">
        <v>0.83212527600600861</v>
      </c>
      <c r="AH252" s="212">
        <v>1.5962034925483863</v>
      </c>
      <c r="AI252" s="214">
        <f t="shared" si="159"/>
        <v>753.88936781593327</v>
      </c>
      <c r="AJ252" s="141" t="str">
        <f t="shared" si="160"/>
        <v/>
      </c>
      <c r="BA252" s="141"/>
      <c r="BR252" s="141"/>
      <c r="CG252" s="141"/>
    </row>
    <row r="253" spans="1:85" ht="15">
      <c r="A253" s="167" t="s">
        <v>24</v>
      </c>
      <c r="B253" s="156">
        <v>58.540095682250815</v>
      </c>
      <c r="C253" s="156">
        <v>0</v>
      </c>
      <c r="D253" s="156">
        <v>1.0757298462231597</v>
      </c>
      <c r="E253" s="156">
        <v>0</v>
      </c>
      <c r="F253" s="375"/>
      <c r="G253" s="156">
        <v>0</v>
      </c>
      <c r="H253" s="168">
        <v>0</v>
      </c>
      <c r="I253" s="154">
        <f t="shared" si="157"/>
        <v>59.615825528473977</v>
      </c>
      <c r="J253" s="149"/>
      <c r="K253" s="169" t="s">
        <v>24</v>
      </c>
      <c r="L253" s="156">
        <v>58.540095682250815</v>
      </c>
      <c r="M253" s="156">
        <v>0</v>
      </c>
      <c r="N253" s="156">
        <v>1.0757298462231597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58"/>
        <v>59.615825528473977</v>
      </c>
      <c r="U253" s="215" t="s">
        <v>24</v>
      </c>
      <c r="V253" s="207">
        <v>58.070492669526281</v>
      </c>
      <c r="W253" s="207">
        <v>0</v>
      </c>
      <c r="X253" s="207">
        <v>0</v>
      </c>
      <c r="Y253" s="207">
        <v>0</v>
      </c>
      <c r="Z253" s="207">
        <v>1.0757298462231597</v>
      </c>
      <c r="AA253" s="207">
        <v>0</v>
      </c>
      <c r="AB253" s="207">
        <v>0</v>
      </c>
      <c r="AC253" s="208">
        <v>0.46960301272453692</v>
      </c>
      <c r="AD253" s="207">
        <v>0.46960301272453692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59"/>
        <v>59.615825528473977</v>
      </c>
      <c r="AJ253" s="141" t="str">
        <f t="shared" si="160"/>
        <v/>
      </c>
      <c r="BA253" s="141"/>
      <c r="BR253" s="141"/>
      <c r="CG253" s="141"/>
    </row>
    <row r="254" spans="1:85" ht="15">
      <c r="A254" s="159" t="s">
        <v>60</v>
      </c>
      <c r="B254" s="160">
        <v>0.6043020813655654</v>
      </c>
      <c r="C254" s="160">
        <v>1.0248215709756239</v>
      </c>
      <c r="D254" s="160">
        <v>1.8689755093780371</v>
      </c>
      <c r="E254" s="160">
        <v>0</v>
      </c>
      <c r="F254" s="375"/>
      <c r="G254" s="160">
        <v>0</v>
      </c>
      <c r="H254" s="161">
        <v>0</v>
      </c>
      <c r="I254" s="162">
        <f t="shared" si="157"/>
        <v>3.4980991617192263</v>
      </c>
      <c r="J254" s="149"/>
      <c r="K254" s="163" t="s">
        <v>60</v>
      </c>
      <c r="L254" s="164">
        <v>0.6043020813655654</v>
      </c>
      <c r="M254" s="164">
        <v>1.0248215709756239</v>
      </c>
      <c r="N254" s="164">
        <v>1.8689755093780371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58"/>
        <v>3.4980991617192263</v>
      </c>
      <c r="U254" s="211" t="s">
        <v>60</v>
      </c>
      <c r="V254" s="212">
        <v>0.6043020813655654</v>
      </c>
      <c r="W254" s="212">
        <v>0</v>
      </c>
      <c r="X254" s="212">
        <v>0</v>
      </c>
      <c r="Y254" s="212">
        <v>1.0248215709756239</v>
      </c>
      <c r="Z254" s="212">
        <v>1.8689755093780371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59"/>
        <v>3.4980991617192263</v>
      </c>
      <c r="AJ254" s="141" t="str">
        <f t="shared" si="160"/>
        <v/>
      </c>
      <c r="BA254" s="141"/>
      <c r="BR254" s="141"/>
      <c r="CG254" s="141"/>
    </row>
    <row r="255" spans="1:85" ht="15">
      <c r="A255" s="167" t="s">
        <v>22</v>
      </c>
      <c r="B255" s="156">
        <v>2.134068093209502</v>
      </c>
      <c r="C255" s="156">
        <v>0</v>
      </c>
      <c r="D255" s="156">
        <v>80.324324796983873</v>
      </c>
      <c r="E255" s="156">
        <v>0</v>
      </c>
      <c r="F255" s="375"/>
      <c r="G255" s="156">
        <v>0</v>
      </c>
      <c r="H255" s="168">
        <v>0</v>
      </c>
      <c r="I255" s="154">
        <f t="shared" si="157"/>
        <v>82.45839289019338</v>
      </c>
      <c r="J255" s="149"/>
      <c r="K255" s="169" t="s">
        <v>22</v>
      </c>
      <c r="L255" s="156">
        <v>2.134068093209502</v>
      </c>
      <c r="M255" s="156">
        <v>0</v>
      </c>
      <c r="N255" s="156">
        <v>80.324324796983873</v>
      </c>
      <c r="O255" s="156">
        <v>0</v>
      </c>
      <c r="P255" s="156">
        <v>10.122262211323243</v>
      </c>
      <c r="Q255" s="156">
        <v>0</v>
      </c>
      <c r="R255" s="157">
        <v>0</v>
      </c>
      <c r="S255" s="158">
        <f t="shared" si="158"/>
        <v>92.580655101516626</v>
      </c>
      <c r="U255" s="215" t="s">
        <v>22</v>
      </c>
      <c r="V255" s="207">
        <v>2.134068093209502</v>
      </c>
      <c r="W255" s="207">
        <v>0</v>
      </c>
      <c r="X255" s="207">
        <v>0</v>
      </c>
      <c r="Y255" s="207">
        <v>0</v>
      </c>
      <c r="Z255" s="207">
        <v>80.296891026205273</v>
      </c>
      <c r="AA255" s="207">
        <v>0</v>
      </c>
      <c r="AB255" s="207">
        <v>10.122262211323243</v>
      </c>
      <c r="AC255" s="208">
        <v>2.7433770778597256E-2</v>
      </c>
      <c r="AD255" s="207">
        <v>0</v>
      </c>
      <c r="AE255" s="207">
        <v>0</v>
      </c>
      <c r="AF255" s="207">
        <v>0</v>
      </c>
      <c r="AG255" s="207">
        <v>2.7433770778597256E-2</v>
      </c>
      <c r="AH255" s="207">
        <v>0</v>
      </c>
      <c r="AI255" s="210">
        <f t="shared" si="159"/>
        <v>92.580655101516626</v>
      </c>
      <c r="AJ255" s="141" t="str">
        <f t="shared" si="160"/>
        <v/>
      </c>
      <c r="BA255" s="141"/>
      <c r="BR255" s="141"/>
      <c r="CG255" s="141"/>
    </row>
    <row r="256" spans="1:85" ht="15">
      <c r="A256" s="159" t="s">
        <v>21</v>
      </c>
      <c r="B256" s="160">
        <v>3.4060057406285778E-4</v>
      </c>
      <c r="C256" s="160">
        <v>0</v>
      </c>
      <c r="D256" s="160">
        <v>8.5150143515714445E-5</v>
      </c>
      <c r="E256" s="160">
        <v>0</v>
      </c>
      <c r="F256" s="375"/>
      <c r="G256" s="160">
        <v>0</v>
      </c>
      <c r="H256" s="161">
        <v>0</v>
      </c>
      <c r="I256" s="162">
        <f t="shared" si="157"/>
        <v>4.2575071757857221E-4</v>
      </c>
      <c r="J256" s="149"/>
      <c r="K256" s="163" t="s">
        <v>21</v>
      </c>
      <c r="L256" s="164">
        <v>3.4060057406285778E-4</v>
      </c>
      <c r="M256" s="164">
        <v>0</v>
      </c>
      <c r="N256" s="164">
        <v>8.5150143515714445E-5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58"/>
        <v>4.2575071757857221E-4</v>
      </c>
      <c r="U256" s="211" t="s">
        <v>61</v>
      </c>
      <c r="V256" s="212">
        <v>3.4060057406285778E-4</v>
      </c>
      <c r="W256" s="212">
        <v>0</v>
      </c>
      <c r="X256" s="212">
        <v>0</v>
      </c>
      <c r="Y256" s="212">
        <v>0</v>
      </c>
      <c r="Z256" s="212">
        <v>8.5150143515714445E-5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59"/>
        <v>4.2575071757857221E-4</v>
      </c>
      <c r="AJ256" s="141" t="str">
        <f t="shared" si="160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57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58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59"/>
        <v>0</v>
      </c>
      <c r="AJ257" s="141" t="str">
        <f t="shared" si="160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57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58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19">
        <f t="shared" si="159"/>
        <v>0</v>
      </c>
      <c r="AJ258" s="141" t="str">
        <f t="shared" si="160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57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58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59"/>
        <v>0</v>
      </c>
      <c r="AJ259" s="141" t="str">
        <f t="shared" si="160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57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58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59"/>
        <v>0</v>
      </c>
      <c r="AJ260" s="141" t="str">
        <f t="shared" si="160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57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58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59"/>
        <v>0</v>
      </c>
      <c r="AJ261" s="141" t="str">
        <f t="shared" si="160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493.15125518361953</v>
      </c>
      <c r="C262" s="195">
        <f t="shared" ref="C262:H262" si="161">SUM(C241:C257)</f>
        <v>12.438030836134862</v>
      </c>
      <c r="D262" s="195">
        <f t="shared" si="161"/>
        <v>302.90551748155843</v>
      </c>
      <c r="E262" s="195">
        <f t="shared" si="161"/>
        <v>488.42810372743446</v>
      </c>
      <c r="F262" s="195">
        <f t="shared" si="161"/>
        <v>0</v>
      </c>
      <c r="G262" s="195">
        <f t="shared" si="161"/>
        <v>76.057304030937956</v>
      </c>
      <c r="H262" s="197">
        <f t="shared" si="161"/>
        <v>11.403386911333552</v>
      </c>
      <c r="I262" s="154">
        <f t="shared" ref="I262" si="162">SUM(I241:I257)</f>
        <v>1384.3835981710188</v>
      </c>
      <c r="J262" s="149"/>
      <c r="K262" s="196" t="s">
        <v>26</v>
      </c>
      <c r="L262" s="195">
        <f>SUM(L241:L257)</f>
        <v>493.15125518361953</v>
      </c>
      <c r="M262" s="195">
        <f t="shared" ref="M262:R262" si="163">SUM(M241:M257)</f>
        <v>12.438030836134862</v>
      </c>
      <c r="N262" s="195">
        <f t="shared" si="163"/>
        <v>302.90551748155843</v>
      </c>
      <c r="O262" s="195">
        <f t="shared" si="163"/>
        <v>488.42810372743446</v>
      </c>
      <c r="P262" s="195">
        <f t="shared" si="163"/>
        <v>192.70126107556769</v>
      </c>
      <c r="Q262" s="195">
        <f t="shared" si="163"/>
        <v>76.057304030937956</v>
      </c>
      <c r="R262" s="197">
        <f t="shared" si="163"/>
        <v>11.403386911333552</v>
      </c>
      <c r="S262" s="198">
        <f t="shared" ref="S262" si="164">SUM(S241:S257)</f>
        <v>1577.0848592465866</v>
      </c>
      <c r="T262" s="141" t="str">
        <f>IF(ABS(S262-AI262)&gt;0.01,S262-AI262,"")</f>
        <v/>
      </c>
      <c r="U262" s="224" t="s">
        <v>63</v>
      </c>
      <c r="V262" s="225">
        <f>SUM(V241:V257)</f>
        <v>388.89360880520718</v>
      </c>
      <c r="W262" s="225">
        <f t="shared" ref="W262:AH262" si="165">SUM(W241:W257)</f>
        <v>37.821238902811444</v>
      </c>
      <c r="X262" s="225">
        <f t="shared" si="165"/>
        <v>76.057304030937956</v>
      </c>
      <c r="Y262" s="225">
        <f t="shared" si="165"/>
        <v>12.438030836134862</v>
      </c>
      <c r="Z262" s="225">
        <f t="shared" si="165"/>
        <v>301.81296102367094</v>
      </c>
      <c r="AA262" s="225">
        <f t="shared" si="165"/>
        <v>453.14571851537153</v>
      </c>
      <c r="AB262" s="225">
        <f t="shared" si="165"/>
        <v>192.70126107556769</v>
      </c>
      <c r="AC262" s="225">
        <f t="shared" si="165"/>
        <v>114.21473605688486</v>
      </c>
      <c r="AD262" s="226">
        <f t="shared" si="165"/>
        <v>66.436407475600831</v>
      </c>
      <c r="AE262" s="226">
        <f t="shared" si="165"/>
        <v>33.676765141305779</v>
      </c>
      <c r="AF262" s="226">
        <f t="shared" si="165"/>
        <v>11.403386911333552</v>
      </c>
      <c r="AG262" s="226">
        <f t="shared" si="165"/>
        <v>1.0925564578875031</v>
      </c>
      <c r="AH262" s="226">
        <f t="shared" si="165"/>
        <v>1.6056200707571617</v>
      </c>
      <c r="AI262" s="227">
        <f>SUM(V262:AC262)</f>
        <v>1577.0848592465866</v>
      </c>
      <c r="AJ262" s="141" t="str">
        <f t="shared" si="160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0.35622442785016184</v>
      </c>
      <c r="C263" s="78">
        <f t="shared" ref="C263:H263" si="166">IF($I262=0,"-",C262/$I262)</f>
        <v>8.9845262921110832E-3</v>
      </c>
      <c r="D263" s="78">
        <f t="shared" si="166"/>
        <v>0.21880172365646536</v>
      </c>
      <c r="E263" s="78">
        <f t="shared" si="166"/>
        <v>0.35281269178045899</v>
      </c>
      <c r="F263" s="78">
        <f t="shared" si="166"/>
        <v>0</v>
      </c>
      <c r="G263" s="78">
        <f t="shared" si="166"/>
        <v>5.4939472073651567E-2</v>
      </c>
      <c r="H263" s="79">
        <f t="shared" si="166"/>
        <v>8.2371583471511512E-3</v>
      </c>
      <c r="I263" s="80">
        <f>SUM(B263:H263)</f>
        <v>0.99999999999999989</v>
      </c>
      <c r="J263" s="141"/>
      <c r="K263" s="55" t="s">
        <v>91</v>
      </c>
      <c r="L263" s="96">
        <f t="shared" ref="L263:R263" si="167">IF($S262=0,"-",L262/$S262)</f>
        <v>0.31269798342950955</v>
      </c>
      <c r="M263" s="96">
        <f t="shared" si="167"/>
        <v>7.8867226219373025E-3</v>
      </c>
      <c r="N263" s="96">
        <f t="shared" si="167"/>
        <v>0.19206672089050686</v>
      </c>
      <c r="O263" s="96">
        <f t="shared" si="167"/>
        <v>0.30970312146726775</v>
      </c>
      <c r="P263" s="96">
        <f t="shared" si="167"/>
        <v>0.12218826396420163</v>
      </c>
      <c r="Q263" s="96">
        <f t="shared" si="167"/>
        <v>4.8226513357862343E-2</v>
      </c>
      <c r="R263" s="97">
        <f t="shared" si="167"/>
        <v>7.2306742687145188E-3</v>
      </c>
      <c r="S263" s="98">
        <f>SUM(L263:R263)</f>
        <v>1</v>
      </c>
      <c r="U263" s="127" t="s">
        <v>91</v>
      </c>
      <c r="V263" s="128">
        <f>+V262/$AI262</f>
        <v>0.24659016065311254</v>
      </c>
      <c r="W263" s="128">
        <f t="shared" ref="W263:AH263" si="168">+W262/$AI262</f>
        <v>2.3981739905156157E-2</v>
      </c>
      <c r="X263" s="128">
        <f t="shared" si="168"/>
        <v>4.8226513357862343E-2</v>
      </c>
      <c r="Y263" s="128">
        <f t="shared" si="168"/>
        <v>7.8867226219373025E-3</v>
      </c>
      <c r="Z263" s="128">
        <f t="shared" si="168"/>
        <v>0.19137395128367071</v>
      </c>
      <c r="AA263" s="128">
        <f t="shared" si="168"/>
        <v>0.28733122118225823</v>
      </c>
      <c r="AB263" s="128">
        <f t="shared" si="168"/>
        <v>0.12218826396420163</v>
      </c>
      <c r="AC263" s="128">
        <f t="shared" si="168"/>
        <v>7.2421427031801031E-2</v>
      </c>
      <c r="AD263" s="128">
        <f t="shared" si="168"/>
        <v>4.2126082871240797E-2</v>
      </c>
      <c r="AE263" s="128">
        <f t="shared" si="168"/>
        <v>2.1353806641320507E-2</v>
      </c>
      <c r="AF263" s="128">
        <f t="shared" si="168"/>
        <v>7.2306742687145188E-3</v>
      </c>
      <c r="AG263" s="128">
        <f t="shared" si="168"/>
        <v>6.9276960683615021E-4</v>
      </c>
      <c r="AH263" s="128">
        <f t="shared" si="168"/>
        <v>1.0180936436890321E-3</v>
      </c>
      <c r="AI263" s="129">
        <f>SUM(V263:AC263)</f>
        <v>0.99999999999999989</v>
      </c>
      <c r="AJ263" s="26" t="str">
        <f t="shared" si="160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7.0930883219730931E-3</v>
      </c>
      <c r="C267" s="152">
        <v>0</v>
      </c>
      <c r="D267" s="152">
        <v>1.3640554465332872E-3</v>
      </c>
      <c r="E267" s="152">
        <v>0</v>
      </c>
      <c r="F267" s="374"/>
      <c r="G267" s="152">
        <v>0</v>
      </c>
      <c r="H267" s="153">
        <v>0</v>
      </c>
      <c r="I267" s="154">
        <f>SUM(B267:H267)</f>
        <v>8.4571437685063804E-3</v>
      </c>
      <c r="J267" s="149"/>
      <c r="K267" s="203" t="s">
        <v>7</v>
      </c>
      <c r="L267" s="152">
        <v>7.0930883219730931E-3</v>
      </c>
      <c r="M267" s="152">
        <v>0</v>
      </c>
      <c r="N267" s="152">
        <v>1.3640554465332872E-3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8.4571437685063804E-3</v>
      </c>
      <c r="U267" s="206" t="s">
        <v>7</v>
      </c>
      <c r="V267" s="207">
        <v>7.0930883219730931E-3</v>
      </c>
      <c r="W267" s="207">
        <v>0</v>
      </c>
      <c r="X267" s="207">
        <v>0</v>
      </c>
      <c r="Y267" s="207">
        <v>0</v>
      </c>
      <c r="Z267" s="207">
        <v>1.3640554465332872E-3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8.4571437685063804E-3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69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70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71">SUM(V268:AC268)</f>
        <v>0</v>
      </c>
      <c r="AJ268" s="141" t="str">
        <f t="shared" ref="AJ268:AJ289" si="172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69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70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71"/>
        <v>0</v>
      </c>
      <c r="AJ269" s="141" t="str">
        <f t="shared" si="172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69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70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71"/>
        <v>0</v>
      </c>
      <c r="AJ270" s="141" t="str">
        <f t="shared" si="172"/>
        <v/>
      </c>
      <c r="BA270" s="141"/>
      <c r="BR270" s="141"/>
      <c r="CG270" s="141"/>
    </row>
    <row r="271" spans="1:85" ht="15">
      <c r="A271" s="167" t="s">
        <v>16</v>
      </c>
      <c r="B271" s="156">
        <v>0.85841469924478608</v>
      </c>
      <c r="C271" s="156">
        <v>4.6506777419801777</v>
      </c>
      <c r="D271" s="156">
        <v>1.6704022728834143</v>
      </c>
      <c r="E271" s="156">
        <v>0</v>
      </c>
      <c r="F271" s="375"/>
      <c r="G271" s="156">
        <v>0</v>
      </c>
      <c r="H271" s="168">
        <v>0</v>
      </c>
      <c r="I271" s="154">
        <f t="shared" si="169"/>
        <v>7.1794947141083778</v>
      </c>
      <c r="J271" s="149"/>
      <c r="K271" s="169" t="s">
        <v>16</v>
      </c>
      <c r="L271" s="156">
        <v>0.85841469924478608</v>
      </c>
      <c r="M271" s="156">
        <v>4.6506777419801777</v>
      </c>
      <c r="N271" s="156">
        <v>1.6704022728834143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70"/>
        <v>7.1794947141083778</v>
      </c>
      <c r="U271" s="215" t="s">
        <v>16</v>
      </c>
      <c r="V271" s="207">
        <v>0.85841469924478608</v>
      </c>
      <c r="W271" s="207">
        <v>0</v>
      </c>
      <c r="X271" s="207">
        <v>0</v>
      </c>
      <c r="Y271" s="207">
        <v>4.6506777419801777</v>
      </c>
      <c r="Z271" s="207">
        <v>1.6704022728834143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71"/>
        <v>7.1794947141083778</v>
      </c>
      <c r="AJ271" s="141" t="str">
        <f t="shared" si="172"/>
        <v/>
      </c>
      <c r="BA271" s="141"/>
      <c r="BR271" s="141"/>
      <c r="CG271" s="141"/>
    </row>
    <row r="272" spans="1:85" ht="15">
      <c r="A272" s="159" t="s">
        <v>15</v>
      </c>
      <c r="B272" s="160">
        <v>0.79954652631468914</v>
      </c>
      <c r="C272" s="160">
        <v>0.12642611863375511</v>
      </c>
      <c r="D272" s="160">
        <v>2.2355838051090835</v>
      </c>
      <c r="E272" s="160">
        <v>0.11440021954420279</v>
      </c>
      <c r="F272" s="375"/>
      <c r="G272" s="160">
        <v>0</v>
      </c>
      <c r="H272" s="161">
        <v>0</v>
      </c>
      <c r="I272" s="162">
        <f t="shared" si="169"/>
        <v>3.2759566696017304</v>
      </c>
      <c r="J272" s="149"/>
      <c r="K272" s="163" t="s">
        <v>15</v>
      </c>
      <c r="L272" s="164">
        <v>0.79954652631468914</v>
      </c>
      <c r="M272" s="164">
        <v>0.12642611863375511</v>
      </c>
      <c r="N272" s="164">
        <v>2.2355838051090835</v>
      </c>
      <c r="O272" s="164">
        <v>0.11440021954420279</v>
      </c>
      <c r="P272" s="164">
        <v>0</v>
      </c>
      <c r="Q272" s="164">
        <v>0</v>
      </c>
      <c r="R272" s="165">
        <v>0</v>
      </c>
      <c r="S272" s="166">
        <f t="shared" si="170"/>
        <v>3.2759566696017304</v>
      </c>
      <c r="U272" s="211" t="s">
        <v>57</v>
      </c>
      <c r="V272" s="212">
        <v>0.79954652631468914</v>
      </c>
      <c r="W272" s="212">
        <v>0</v>
      </c>
      <c r="X272" s="212">
        <v>0</v>
      </c>
      <c r="Y272" s="212">
        <v>0.12642611863375511</v>
      </c>
      <c r="Z272" s="212">
        <v>2.2355838051090835</v>
      </c>
      <c r="AA272" s="212">
        <v>0.11440021954420279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71"/>
        <v>3.2759566696017304</v>
      </c>
      <c r="AJ272" s="141" t="str">
        <f t="shared" si="172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17.84671540778962</v>
      </c>
      <c r="F273" s="375"/>
      <c r="G273" s="156">
        <v>0</v>
      </c>
      <c r="H273" s="168">
        <v>0</v>
      </c>
      <c r="I273" s="154">
        <f t="shared" si="169"/>
        <v>17.84671540778962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17.84671540778962</v>
      </c>
      <c r="P273" s="156">
        <v>244.86720277689184</v>
      </c>
      <c r="Q273" s="156">
        <v>0</v>
      </c>
      <c r="R273" s="157">
        <v>0</v>
      </c>
      <c r="S273" s="158">
        <f t="shared" si="170"/>
        <v>262.71391818468146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17.84671540778962</v>
      </c>
      <c r="AB273" s="207">
        <v>244.86720277689184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71"/>
        <v>262.71391818468146</v>
      </c>
      <c r="AJ273" s="141" t="str">
        <f t="shared" si="172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3.4891240851681717E-3</v>
      </c>
      <c r="F274" s="375"/>
      <c r="G274" s="160">
        <v>0</v>
      </c>
      <c r="H274" s="161">
        <v>0</v>
      </c>
      <c r="I274" s="162">
        <f t="shared" si="169"/>
        <v>3.4891240851681717E-3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3.4891240851681717E-3</v>
      </c>
      <c r="P274" s="164">
        <v>6.1503455253813302E-2</v>
      </c>
      <c r="Q274" s="164">
        <v>0</v>
      </c>
      <c r="R274" s="165">
        <v>0</v>
      </c>
      <c r="S274" s="166">
        <f t="shared" si="170"/>
        <v>6.4992579338981477E-2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3.4891240851681717E-3</v>
      </c>
      <c r="AB274" s="212">
        <v>6.1503455253813302E-2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71"/>
        <v>6.4992579338981477E-2</v>
      </c>
      <c r="AJ274" s="141" t="str">
        <f t="shared" si="172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69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70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71"/>
        <v>0</v>
      </c>
      <c r="AJ275" s="141" t="str">
        <f t="shared" si="172"/>
        <v/>
      </c>
      <c r="BA275" s="141"/>
      <c r="BR275" s="141"/>
      <c r="CG275" s="141"/>
    </row>
    <row r="276" spans="1:85" ht="15">
      <c r="A276" s="159" t="s">
        <v>17</v>
      </c>
      <c r="B276" s="160">
        <v>3.5868593935011003E-2</v>
      </c>
      <c r="C276" s="160">
        <v>0</v>
      </c>
      <c r="D276" s="160">
        <v>0.48471072885150002</v>
      </c>
      <c r="E276" s="160">
        <v>0</v>
      </c>
      <c r="F276" s="375"/>
      <c r="G276" s="160">
        <v>0</v>
      </c>
      <c r="H276" s="161">
        <v>0</v>
      </c>
      <c r="I276" s="162">
        <f t="shared" si="169"/>
        <v>0.52057932278651098</v>
      </c>
      <c r="J276" s="149"/>
      <c r="K276" s="163" t="s">
        <v>17</v>
      </c>
      <c r="L276" s="164">
        <v>3.5868593935011003E-2</v>
      </c>
      <c r="M276" s="164">
        <v>0</v>
      </c>
      <c r="N276" s="164">
        <v>0.48471072885150002</v>
      </c>
      <c r="O276" s="164">
        <v>0</v>
      </c>
      <c r="P276" s="164">
        <v>0.69548679144384717</v>
      </c>
      <c r="Q276" s="164">
        <v>0</v>
      </c>
      <c r="R276" s="165">
        <v>0</v>
      </c>
      <c r="S276" s="166">
        <f t="shared" si="170"/>
        <v>1.2160661142303582</v>
      </c>
      <c r="U276" s="211" t="s">
        <v>17</v>
      </c>
      <c r="V276" s="212">
        <v>3.5868593935011003E-2</v>
      </c>
      <c r="W276" s="212">
        <v>0</v>
      </c>
      <c r="X276" s="212">
        <v>0</v>
      </c>
      <c r="Y276" s="212">
        <v>0</v>
      </c>
      <c r="Z276" s="212">
        <v>0.48471072885150002</v>
      </c>
      <c r="AA276" s="212">
        <v>0</v>
      </c>
      <c r="AB276" s="212">
        <v>0.69548679144384717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71"/>
        <v>1.2160661142303582</v>
      </c>
      <c r="AJ276" s="141" t="str">
        <f t="shared" si="172"/>
        <v/>
      </c>
      <c r="BA276" s="141"/>
      <c r="BR276" s="141"/>
      <c r="CG276" s="141"/>
    </row>
    <row r="277" spans="1:85" ht="15">
      <c r="A277" s="167" t="s">
        <v>139</v>
      </c>
      <c r="B277" s="156">
        <v>0.16273719369915532</v>
      </c>
      <c r="C277" s="156">
        <v>1.8900016974090761</v>
      </c>
      <c r="D277" s="156">
        <v>7.0946543138615574</v>
      </c>
      <c r="E277" s="156">
        <v>0</v>
      </c>
      <c r="F277" s="375"/>
      <c r="G277" s="156">
        <v>0</v>
      </c>
      <c r="H277" s="168">
        <v>0</v>
      </c>
      <c r="I277" s="154">
        <f t="shared" si="169"/>
        <v>9.1473932049697879</v>
      </c>
      <c r="J277" s="149"/>
      <c r="K277" s="169" t="s">
        <v>139</v>
      </c>
      <c r="L277" s="156">
        <v>0.16273719369915532</v>
      </c>
      <c r="M277" s="156">
        <v>1.8900016974090761</v>
      </c>
      <c r="N277" s="156">
        <v>7.0946543138615574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70"/>
        <v>9.1473932049697879</v>
      </c>
      <c r="U277" s="215" t="s">
        <v>139</v>
      </c>
      <c r="V277" s="207">
        <v>0.16063485588223755</v>
      </c>
      <c r="W277" s="207">
        <v>0</v>
      </c>
      <c r="X277" s="207">
        <v>0</v>
      </c>
      <c r="Y277" s="207">
        <v>1.8900016974090761</v>
      </c>
      <c r="Z277" s="207">
        <v>5.6190234001669737</v>
      </c>
      <c r="AA277" s="207">
        <v>0</v>
      </c>
      <c r="AB277" s="207">
        <v>0</v>
      </c>
      <c r="AC277" s="208">
        <v>1.4777332515115011</v>
      </c>
      <c r="AD277" s="207">
        <v>2.102337816917771E-3</v>
      </c>
      <c r="AE277" s="207">
        <v>0</v>
      </c>
      <c r="AF277" s="207">
        <v>0</v>
      </c>
      <c r="AG277" s="207">
        <v>1.4756309136945833</v>
      </c>
      <c r="AH277" s="207">
        <v>0</v>
      </c>
      <c r="AI277" s="210">
        <f t="shared" si="171"/>
        <v>9.1473932049697879</v>
      </c>
      <c r="AJ277" s="141" t="str">
        <f t="shared" si="172"/>
        <v/>
      </c>
      <c r="BA277" s="141"/>
      <c r="BR277" s="141"/>
      <c r="CG277" s="141"/>
    </row>
    <row r="278" spans="1:85" ht="15">
      <c r="A278" s="159" t="s">
        <v>25</v>
      </c>
      <c r="B278" s="160">
        <v>2.4962280425362486</v>
      </c>
      <c r="C278" s="160">
        <v>0</v>
      </c>
      <c r="D278" s="160">
        <v>0.37456844383834226</v>
      </c>
      <c r="E278" s="160">
        <v>217.21949197354161</v>
      </c>
      <c r="F278" s="375"/>
      <c r="G278" s="160">
        <v>2.1691006500276391</v>
      </c>
      <c r="H278" s="161">
        <v>0</v>
      </c>
      <c r="I278" s="162">
        <f t="shared" si="169"/>
        <v>222.25938910994384</v>
      </c>
      <c r="J278" s="149"/>
      <c r="K278" s="163" t="s">
        <v>25</v>
      </c>
      <c r="L278" s="164">
        <v>2.4962280425362486</v>
      </c>
      <c r="M278" s="164">
        <v>0</v>
      </c>
      <c r="N278" s="164">
        <v>0.37456844383834226</v>
      </c>
      <c r="O278" s="164">
        <v>217.21949197354161</v>
      </c>
      <c r="P278" s="164">
        <v>0</v>
      </c>
      <c r="Q278" s="164">
        <v>2.1691006500276391</v>
      </c>
      <c r="R278" s="165">
        <v>0</v>
      </c>
      <c r="S278" s="166">
        <f t="shared" si="170"/>
        <v>222.25938910994384</v>
      </c>
      <c r="U278" s="211" t="s">
        <v>25</v>
      </c>
      <c r="V278" s="212">
        <v>1.2947906666634343</v>
      </c>
      <c r="W278" s="212">
        <v>0.6712912029866489</v>
      </c>
      <c r="X278" s="212">
        <v>2.1691006500276391</v>
      </c>
      <c r="Y278" s="212">
        <v>0</v>
      </c>
      <c r="Z278" s="212">
        <v>0</v>
      </c>
      <c r="AA278" s="212">
        <v>216.84492352970327</v>
      </c>
      <c r="AB278" s="212">
        <v>0</v>
      </c>
      <c r="AC278" s="213">
        <v>1.2792830605628498</v>
      </c>
      <c r="AD278" s="212">
        <v>0.5301461728861655</v>
      </c>
      <c r="AE278" s="212">
        <v>0.37456844383834226</v>
      </c>
      <c r="AF278" s="212">
        <v>0</v>
      </c>
      <c r="AG278" s="212">
        <v>0.37456844383834226</v>
      </c>
      <c r="AH278" s="212">
        <v>0</v>
      </c>
      <c r="AI278" s="214">
        <f t="shared" si="171"/>
        <v>222.25938910994384</v>
      </c>
      <c r="AJ278" s="141" t="str">
        <f t="shared" si="172"/>
        <v/>
      </c>
      <c r="BA278" s="141"/>
      <c r="BR278" s="141"/>
      <c r="CG278" s="141"/>
    </row>
    <row r="279" spans="1:85" ht="15">
      <c r="A279" s="167" t="s">
        <v>24</v>
      </c>
      <c r="B279" s="156">
        <v>0.1887561617050838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69"/>
        <v>0.1887561617050838</v>
      </c>
      <c r="J279" s="149"/>
      <c r="K279" s="169" t="s">
        <v>24</v>
      </c>
      <c r="L279" s="156">
        <v>0.1887561617050838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70"/>
        <v>0.1887561617050838</v>
      </c>
      <c r="U279" s="215" t="s">
        <v>24</v>
      </c>
      <c r="V279" s="207">
        <v>0.1887561617050838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71"/>
        <v>0.1887561617050838</v>
      </c>
      <c r="AJ279" s="141" t="str">
        <f t="shared" si="172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69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70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71"/>
        <v>0</v>
      </c>
      <c r="AJ280" s="141" t="str">
        <f t="shared" si="172"/>
        <v/>
      </c>
      <c r="BA280" s="141"/>
      <c r="BR280" s="141"/>
      <c r="CG280" s="141"/>
    </row>
    <row r="281" spans="1:85" ht="15">
      <c r="A281" s="167" t="s">
        <v>22</v>
      </c>
      <c r="B281" s="156">
        <v>4.7521462797986711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69"/>
        <v>4.7521462797986711</v>
      </c>
      <c r="J281" s="149"/>
      <c r="K281" s="169" t="s">
        <v>22</v>
      </c>
      <c r="L281" s="156">
        <v>4.7521462797986711</v>
      </c>
      <c r="M281" s="156">
        <v>0</v>
      </c>
      <c r="N281" s="156">
        <v>0</v>
      </c>
      <c r="O281" s="156">
        <v>0</v>
      </c>
      <c r="P281" s="156">
        <v>14.477183916957365</v>
      </c>
      <c r="Q281" s="156">
        <v>0</v>
      </c>
      <c r="R281" s="157">
        <v>0</v>
      </c>
      <c r="S281" s="158">
        <f t="shared" si="170"/>
        <v>19.229330196756038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14.477183916957365</v>
      </c>
      <c r="AC281" s="208">
        <v>4.7521462797986711</v>
      </c>
      <c r="AD281" s="207">
        <v>4.7521462797986711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71"/>
        <v>19.229330196756038</v>
      </c>
      <c r="AJ281" s="141" t="str">
        <f t="shared" si="172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69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70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71"/>
        <v>0</v>
      </c>
      <c r="AJ282" s="141" t="str">
        <f t="shared" si="172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69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70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71"/>
        <v>0</v>
      </c>
      <c r="AJ283" s="141" t="str">
        <f t="shared" si="172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69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70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71"/>
        <v>0</v>
      </c>
      <c r="AJ284" s="141" t="str">
        <f t="shared" si="172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69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70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71"/>
        <v>0</v>
      </c>
      <c r="AJ285" s="141" t="str">
        <f t="shared" si="172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69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70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71"/>
        <v>0</v>
      </c>
      <c r="AJ286" s="141" t="str">
        <f t="shared" si="172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69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70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71"/>
        <v>0</v>
      </c>
      <c r="AJ287" s="141" t="str">
        <f t="shared" si="172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9.3007905855556174</v>
      </c>
      <c r="C288" s="195">
        <f t="shared" ref="C288:H288" si="173">SUM(C267:C283)</f>
        <v>6.6671055580230085</v>
      </c>
      <c r="D288" s="195">
        <f t="shared" si="173"/>
        <v>11.861283619990431</v>
      </c>
      <c r="E288" s="195">
        <f t="shared" si="173"/>
        <v>235.1840967249606</v>
      </c>
      <c r="F288" s="195">
        <f t="shared" si="173"/>
        <v>0</v>
      </c>
      <c r="G288" s="195">
        <f t="shared" si="173"/>
        <v>2.1691006500276391</v>
      </c>
      <c r="H288" s="197">
        <f t="shared" si="173"/>
        <v>0</v>
      </c>
      <c r="I288" s="154">
        <f t="shared" ref="I288" si="174">SUM(I267:I283)</f>
        <v>265.18237713855734</v>
      </c>
      <c r="J288" s="149"/>
      <c r="K288" s="196" t="s">
        <v>26</v>
      </c>
      <c r="L288" s="195">
        <f>SUM(L267:L283)</f>
        <v>9.3007905855556174</v>
      </c>
      <c r="M288" s="195">
        <f t="shared" ref="M288:R288" si="175">SUM(M267:M283)</f>
        <v>6.6671055580230085</v>
      </c>
      <c r="N288" s="195">
        <f t="shared" si="175"/>
        <v>11.861283619990431</v>
      </c>
      <c r="O288" s="195">
        <f t="shared" si="175"/>
        <v>235.1840967249606</v>
      </c>
      <c r="P288" s="195">
        <f t="shared" si="175"/>
        <v>260.10137694054686</v>
      </c>
      <c r="Q288" s="195">
        <f t="shared" si="175"/>
        <v>2.1691006500276391</v>
      </c>
      <c r="R288" s="197">
        <f t="shared" si="175"/>
        <v>0</v>
      </c>
      <c r="S288" s="198">
        <f t="shared" ref="S288" si="176">SUM(S267:S283)</f>
        <v>525.28375407910414</v>
      </c>
      <c r="T288" s="141" t="str">
        <f>IF(ABS(S288-AI288)&gt;0.01,S288-AI288,"")</f>
        <v/>
      </c>
      <c r="U288" s="224" t="s">
        <v>63</v>
      </c>
      <c r="V288" s="225">
        <f>SUM(V267:V283)</f>
        <v>3.3451045920672149</v>
      </c>
      <c r="W288" s="225">
        <f t="shared" ref="W288:AH288" si="177">SUM(W267:W283)</f>
        <v>0.6712912029866489</v>
      </c>
      <c r="X288" s="225">
        <f t="shared" si="177"/>
        <v>2.1691006500276391</v>
      </c>
      <c r="Y288" s="225">
        <f t="shared" si="177"/>
        <v>6.6671055580230085</v>
      </c>
      <c r="Z288" s="225">
        <f t="shared" si="177"/>
        <v>10.011084262457505</v>
      </c>
      <c r="AA288" s="225">
        <f t="shared" si="177"/>
        <v>234.80952828112225</v>
      </c>
      <c r="AB288" s="225">
        <f t="shared" si="177"/>
        <v>260.10137694054686</v>
      </c>
      <c r="AC288" s="225">
        <f t="shared" si="177"/>
        <v>7.5091625918730216</v>
      </c>
      <c r="AD288" s="226">
        <f t="shared" si="177"/>
        <v>5.2843947905017545</v>
      </c>
      <c r="AE288" s="226">
        <f t="shared" si="177"/>
        <v>0.37456844383834226</v>
      </c>
      <c r="AF288" s="226">
        <f t="shared" si="177"/>
        <v>0</v>
      </c>
      <c r="AG288" s="226">
        <f t="shared" si="177"/>
        <v>1.8501993575329256</v>
      </c>
      <c r="AH288" s="226">
        <f t="shared" si="177"/>
        <v>0</v>
      </c>
      <c r="AI288" s="227">
        <f>SUM(V288:AC288)</f>
        <v>525.28375407910426</v>
      </c>
      <c r="AJ288" s="141" t="str">
        <f t="shared" si="172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3.5073185050664098E-2</v>
      </c>
      <c r="C289" s="78">
        <f t="shared" ref="C289:H289" si="178">IF($I288=0,"-",C288/$I288)</f>
        <v>2.5141586066028277E-2</v>
      </c>
      <c r="D289" s="78">
        <f t="shared" si="178"/>
        <v>4.4728777786741579E-2</v>
      </c>
      <c r="E289" s="78">
        <f t="shared" si="178"/>
        <v>0.88687679499183802</v>
      </c>
      <c r="F289" s="78">
        <f t="shared" si="178"/>
        <v>0</v>
      </c>
      <c r="G289" s="78">
        <f t="shared" si="178"/>
        <v>8.1796561047278327E-3</v>
      </c>
      <c r="H289" s="79">
        <f t="shared" si="178"/>
        <v>0</v>
      </c>
      <c r="I289" s="80">
        <f>SUM(B289:H289)</f>
        <v>0.99999999999999978</v>
      </c>
      <c r="J289" s="141"/>
      <c r="K289" s="55" t="s">
        <v>91</v>
      </c>
      <c r="L289" s="96">
        <f t="shared" ref="L289:R289" si="179">IF($S288=0,"-",L288/$S288)</f>
        <v>1.7706221662730087E-2</v>
      </c>
      <c r="M289" s="96">
        <f t="shared" si="179"/>
        <v>1.2692388649466946E-2</v>
      </c>
      <c r="N289" s="96">
        <f t="shared" si="179"/>
        <v>2.2580716665766522E-2</v>
      </c>
      <c r="O289" s="96">
        <f t="shared" si="179"/>
        <v>0.44772771839721409</v>
      </c>
      <c r="P289" s="96">
        <f t="shared" si="179"/>
        <v>0.49516356620726054</v>
      </c>
      <c r="Q289" s="96">
        <f t="shared" si="179"/>
        <v>4.1293884175618101E-3</v>
      </c>
      <c r="R289" s="97">
        <f t="shared" si="179"/>
        <v>0</v>
      </c>
      <c r="S289" s="98">
        <f>SUM(L289:R289)</f>
        <v>1</v>
      </c>
      <c r="U289" s="127" t="s">
        <v>91</v>
      </c>
      <c r="V289" s="128">
        <f>+V288/$AI288</f>
        <v>6.3681858920835088E-3</v>
      </c>
      <c r="W289" s="128">
        <f t="shared" ref="W289:AH289" si="180">+W288/$AI288</f>
        <v>1.277959194004612E-3</v>
      </c>
      <c r="X289" s="128">
        <f t="shared" si="180"/>
        <v>4.1293884175618092E-3</v>
      </c>
      <c r="Y289" s="128">
        <f t="shared" si="180"/>
        <v>1.2692388649466944E-2</v>
      </c>
      <c r="Z289" s="128">
        <f t="shared" si="180"/>
        <v>1.9058431152146203E-2</v>
      </c>
      <c r="AA289" s="128">
        <f t="shared" si="180"/>
        <v>0.44701464010204567</v>
      </c>
      <c r="AB289" s="128">
        <f t="shared" si="180"/>
        <v>0.49516356620726043</v>
      </c>
      <c r="AC289" s="128">
        <f t="shared" si="180"/>
        <v>1.4295440385430598E-2</v>
      </c>
      <c r="AD289" s="128">
        <f t="shared" si="180"/>
        <v>1.0060076576641964E-2</v>
      </c>
      <c r="AE289" s="128">
        <f t="shared" si="180"/>
        <v>7.1307829516831917E-4</v>
      </c>
      <c r="AF289" s="128">
        <f t="shared" si="180"/>
        <v>0</v>
      </c>
      <c r="AG289" s="128">
        <f t="shared" si="180"/>
        <v>3.5222855136203164E-3</v>
      </c>
      <c r="AH289" s="128">
        <f t="shared" si="180"/>
        <v>0</v>
      </c>
      <c r="AI289" s="129">
        <f>SUM(V289:AC289)</f>
        <v>0.99999999999999978</v>
      </c>
      <c r="AJ289" s="26" t="str">
        <f t="shared" si="172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81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82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83">SUM(V294:AC294)</f>
        <v>0</v>
      </c>
      <c r="AJ294" s="141" t="str">
        <f t="shared" ref="AJ294:AJ315" si="184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81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82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83"/>
        <v>0</v>
      </c>
      <c r="AJ295" s="141" t="str">
        <f t="shared" si="184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81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82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83"/>
        <v>0</v>
      </c>
      <c r="AJ296" s="141" t="str">
        <f t="shared" si="184"/>
        <v/>
      </c>
      <c r="BA296" s="141"/>
      <c r="BR296" s="141"/>
      <c r="CG296" s="141"/>
    </row>
    <row r="297" spans="1:85" ht="15">
      <c r="A297" s="167" t="s">
        <v>16</v>
      </c>
      <c r="B297" s="156">
        <v>18.76947759878858</v>
      </c>
      <c r="C297" s="156">
        <v>45.261574686242611</v>
      </c>
      <c r="D297" s="156">
        <v>5.9709807316174208</v>
      </c>
      <c r="E297" s="156">
        <v>0</v>
      </c>
      <c r="F297" s="375"/>
      <c r="G297" s="156">
        <v>0</v>
      </c>
      <c r="H297" s="168">
        <v>0</v>
      </c>
      <c r="I297" s="154">
        <f t="shared" si="181"/>
        <v>70.00203301664861</v>
      </c>
      <c r="J297" s="149"/>
      <c r="K297" s="169" t="s">
        <v>16</v>
      </c>
      <c r="L297" s="156">
        <v>18.76947759878858</v>
      </c>
      <c r="M297" s="156">
        <v>45.261574686242611</v>
      </c>
      <c r="N297" s="156">
        <v>5.9709807316174208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82"/>
        <v>70.00203301664861</v>
      </c>
      <c r="U297" s="215" t="s">
        <v>16</v>
      </c>
      <c r="V297" s="207">
        <v>18.670627265730566</v>
      </c>
      <c r="W297" s="207">
        <v>0</v>
      </c>
      <c r="X297" s="207">
        <v>0</v>
      </c>
      <c r="Y297" s="207">
        <v>45.261574686242611</v>
      </c>
      <c r="Z297" s="207">
        <v>5.164186455630623</v>
      </c>
      <c r="AA297" s="207">
        <v>0</v>
      </c>
      <c r="AB297" s="207">
        <v>0</v>
      </c>
      <c r="AC297" s="208">
        <v>0.90564460904481259</v>
      </c>
      <c r="AD297" s="209">
        <v>9.8850333058014717E-2</v>
      </c>
      <c r="AE297" s="209">
        <v>0</v>
      </c>
      <c r="AF297" s="209">
        <v>0</v>
      </c>
      <c r="AG297" s="209">
        <v>0.80679427598679787</v>
      </c>
      <c r="AH297" s="209">
        <v>0</v>
      </c>
      <c r="AI297" s="210">
        <f t="shared" si="183"/>
        <v>70.00203301664861</v>
      </c>
      <c r="AJ297" s="141" t="str">
        <f t="shared" si="184"/>
        <v/>
      </c>
      <c r="BA297" s="141"/>
      <c r="BR297" s="141"/>
      <c r="CG297" s="141"/>
    </row>
    <row r="298" spans="1:85" ht="15">
      <c r="A298" s="159" t="s">
        <v>15</v>
      </c>
      <c r="B298" s="160">
        <v>20.492380802732356</v>
      </c>
      <c r="C298" s="160">
        <v>37.014355447181138</v>
      </c>
      <c r="D298" s="160">
        <v>10.67989805236326</v>
      </c>
      <c r="E298" s="160">
        <v>0.16053706189739167</v>
      </c>
      <c r="F298" s="375"/>
      <c r="G298" s="160">
        <v>0</v>
      </c>
      <c r="H298" s="161">
        <v>0</v>
      </c>
      <c r="I298" s="162">
        <f t="shared" si="181"/>
        <v>68.347171364174145</v>
      </c>
      <c r="J298" s="149"/>
      <c r="K298" s="163" t="s">
        <v>15</v>
      </c>
      <c r="L298" s="164">
        <v>20.492380802732356</v>
      </c>
      <c r="M298" s="164">
        <v>37.014355447181138</v>
      </c>
      <c r="N298" s="164">
        <v>10.67989805236326</v>
      </c>
      <c r="O298" s="164">
        <v>0.16053706189739167</v>
      </c>
      <c r="P298" s="164">
        <v>0</v>
      </c>
      <c r="Q298" s="164">
        <v>0</v>
      </c>
      <c r="R298" s="165">
        <v>0</v>
      </c>
      <c r="S298" s="166">
        <f t="shared" si="182"/>
        <v>68.347171364174145</v>
      </c>
      <c r="U298" s="211" t="s">
        <v>57</v>
      </c>
      <c r="V298" s="212">
        <v>19.464140921279562</v>
      </c>
      <c r="W298" s="212">
        <v>0</v>
      </c>
      <c r="X298" s="212">
        <v>0</v>
      </c>
      <c r="Y298" s="212">
        <v>37.014355447181138</v>
      </c>
      <c r="Z298" s="212">
        <v>9.9519073557774718</v>
      </c>
      <c r="AA298" s="212">
        <v>0.16053706189739167</v>
      </c>
      <c r="AB298" s="212">
        <v>0</v>
      </c>
      <c r="AC298" s="213">
        <v>1.7562305780385821</v>
      </c>
      <c r="AD298" s="212">
        <v>1.0282398814527938</v>
      </c>
      <c r="AE298" s="212">
        <v>0</v>
      </c>
      <c r="AF298" s="212">
        <v>0</v>
      </c>
      <c r="AG298" s="212">
        <v>0.72799069658578819</v>
      </c>
      <c r="AH298" s="212">
        <v>0</v>
      </c>
      <c r="AI298" s="214">
        <f t="shared" si="183"/>
        <v>68.347171364174145</v>
      </c>
      <c r="AJ298" s="141" t="str">
        <f t="shared" si="184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0.35415086990538486</v>
      </c>
      <c r="F299" s="375"/>
      <c r="G299" s="156">
        <v>0</v>
      </c>
      <c r="H299" s="168">
        <v>0</v>
      </c>
      <c r="I299" s="154">
        <f t="shared" si="181"/>
        <v>0.35415086990538486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0.35415086990538486</v>
      </c>
      <c r="P299" s="156">
        <v>132.54372177046855</v>
      </c>
      <c r="Q299" s="156">
        <v>0</v>
      </c>
      <c r="R299" s="157">
        <v>0</v>
      </c>
      <c r="S299" s="158">
        <f t="shared" si="182"/>
        <v>132.89787264037395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0.35415086990538486</v>
      </c>
      <c r="AB299" s="207">
        <v>132.54372177046855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83"/>
        <v>132.89787264037395</v>
      </c>
      <c r="AJ299" s="141" t="str">
        <f t="shared" si="184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81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2.7786733534908721</v>
      </c>
      <c r="Q300" s="164">
        <v>0</v>
      </c>
      <c r="R300" s="165">
        <v>0</v>
      </c>
      <c r="S300" s="166">
        <f t="shared" si="182"/>
        <v>2.7786733534908721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2.7786733534908721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83"/>
        <v>2.7786733534908721</v>
      </c>
      <c r="AJ300" s="141" t="str">
        <f t="shared" si="184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81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82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83"/>
        <v>0</v>
      </c>
      <c r="AJ301" s="141" t="str">
        <f t="shared" si="184"/>
        <v/>
      </c>
      <c r="BA301" s="141"/>
      <c r="BR301" s="141"/>
      <c r="CG301" s="141"/>
    </row>
    <row r="302" spans="1:85" ht="15">
      <c r="A302" s="159" t="s">
        <v>17</v>
      </c>
      <c r="B302" s="160">
        <v>0.57426587589070488</v>
      </c>
      <c r="C302" s="160">
        <v>0.10002682246274913</v>
      </c>
      <c r="D302" s="160">
        <v>2.5008687914983017</v>
      </c>
      <c r="E302" s="160">
        <v>4.927429677967937</v>
      </c>
      <c r="F302" s="375"/>
      <c r="G302" s="160">
        <v>0</v>
      </c>
      <c r="H302" s="161">
        <v>0</v>
      </c>
      <c r="I302" s="162">
        <f t="shared" si="181"/>
        <v>8.1025911678196927</v>
      </c>
      <c r="J302" s="149"/>
      <c r="K302" s="163" t="s">
        <v>17</v>
      </c>
      <c r="L302" s="164">
        <v>0.57426587589070488</v>
      </c>
      <c r="M302" s="164">
        <v>0.10002682246274913</v>
      </c>
      <c r="N302" s="164">
        <v>2.5008687914983017</v>
      </c>
      <c r="O302" s="164">
        <v>4.927429677967937</v>
      </c>
      <c r="P302" s="164">
        <v>0.43435395481386385</v>
      </c>
      <c r="Q302" s="164">
        <v>0</v>
      </c>
      <c r="R302" s="165">
        <v>0</v>
      </c>
      <c r="S302" s="166">
        <f t="shared" si="182"/>
        <v>8.536945122633556</v>
      </c>
      <c r="U302" s="211" t="s">
        <v>17</v>
      </c>
      <c r="V302" s="212">
        <v>0.45282512369297995</v>
      </c>
      <c r="W302" s="212">
        <v>0</v>
      </c>
      <c r="X302" s="212">
        <v>0</v>
      </c>
      <c r="Y302" s="212">
        <v>0.10002682246274913</v>
      </c>
      <c r="Z302" s="212">
        <v>2.1978601848646413</v>
      </c>
      <c r="AA302" s="212">
        <v>4.927429677967937</v>
      </c>
      <c r="AB302" s="212">
        <v>0.43435395481386385</v>
      </c>
      <c r="AC302" s="213">
        <v>0.42444935883138551</v>
      </c>
      <c r="AD302" s="212">
        <v>0.12144075219772497</v>
      </c>
      <c r="AE302" s="212">
        <v>0</v>
      </c>
      <c r="AF302" s="212">
        <v>0</v>
      </c>
      <c r="AG302" s="212">
        <v>0.30300860663366053</v>
      </c>
      <c r="AH302" s="212">
        <v>0</v>
      </c>
      <c r="AI302" s="214">
        <f t="shared" si="183"/>
        <v>8.536945122633556</v>
      </c>
      <c r="AJ302" s="141" t="str">
        <f t="shared" si="184"/>
        <v/>
      </c>
      <c r="BA302" s="141"/>
      <c r="BR302" s="141"/>
      <c r="CG302" s="141"/>
    </row>
    <row r="303" spans="1:85" ht="15">
      <c r="A303" s="167" t="s">
        <v>139</v>
      </c>
      <c r="B303" s="156">
        <v>27.524873137684629</v>
      </c>
      <c r="C303" s="156">
        <v>300.71906089718533</v>
      </c>
      <c r="D303" s="156">
        <v>62.458191079175378</v>
      </c>
      <c r="E303" s="156">
        <v>0</v>
      </c>
      <c r="F303" s="375"/>
      <c r="G303" s="156">
        <v>0</v>
      </c>
      <c r="H303" s="168">
        <v>0</v>
      </c>
      <c r="I303" s="154">
        <f t="shared" si="181"/>
        <v>390.70212511404532</v>
      </c>
      <c r="J303" s="149"/>
      <c r="K303" s="169" t="s">
        <v>139</v>
      </c>
      <c r="L303" s="156">
        <v>27.524873137684629</v>
      </c>
      <c r="M303" s="156">
        <v>300.71906089718533</v>
      </c>
      <c r="N303" s="156">
        <v>62.458191079175378</v>
      </c>
      <c r="O303" s="156">
        <v>0</v>
      </c>
      <c r="P303" s="156">
        <v>0.47089269231363001</v>
      </c>
      <c r="Q303" s="156">
        <v>0</v>
      </c>
      <c r="R303" s="157">
        <v>0</v>
      </c>
      <c r="S303" s="158">
        <f t="shared" si="182"/>
        <v>391.17301780635893</v>
      </c>
      <c r="U303" s="215" t="s">
        <v>139</v>
      </c>
      <c r="V303" s="207">
        <v>24.712744952394001</v>
      </c>
      <c r="W303" s="207">
        <v>0</v>
      </c>
      <c r="X303" s="207">
        <v>0</v>
      </c>
      <c r="Y303" s="207">
        <v>300.71906089718533</v>
      </c>
      <c r="Z303" s="207">
        <v>55.591633743268616</v>
      </c>
      <c r="AA303" s="207">
        <v>0</v>
      </c>
      <c r="AB303" s="207">
        <v>0.47089269231363001</v>
      </c>
      <c r="AC303" s="208">
        <v>9.6786855211973961</v>
      </c>
      <c r="AD303" s="207">
        <v>2.8121281852906295</v>
      </c>
      <c r="AE303" s="207">
        <v>0</v>
      </c>
      <c r="AF303" s="207">
        <v>0</v>
      </c>
      <c r="AG303" s="207">
        <v>6.8665573359067649</v>
      </c>
      <c r="AH303" s="207">
        <v>0</v>
      </c>
      <c r="AI303" s="210">
        <f t="shared" si="183"/>
        <v>391.17301780635898</v>
      </c>
      <c r="AJ303" s="141" t="str">
        <f t="shared" si="184"/>
        <v/>
      </c>
      <c r="BA303" s="141"/>
      <c r="BR303" s="141"/>
      <c r="CG303" s="141"/>
    </row>
    <row r="304" spans="1:85" ht="15">
      <c r="A304" s="159" t="s">
        <v>25</v>
      </c>
      <c r="B304" s="160">
        <v>51.152721473033615</v>
      </c>
      <c r="C304" s="160">
        <v>1.8558911243217833</v>
      </c>
      <c r="D304" s="160">
        <v>6.432487513481302</v>
      </c>
      <c r="E304" s="160">
        <v>317.24200941748705</v>
      </c>
      <c r="F304" s="375"/>
      <c r="G304" s="160">
        <v>21.347713015029349</v>
      </c>
      <c r="H304" s="161">
        <v>0</v>
      </c>
      <c r="I304" s="162">
        <f t="shared" si="181"/>
        <v>398.03082254335311</v>
      </c>
      <c r="J304" s="149"/>
      <c r="K304" s="163" t="s">
        <v>25</v>
      </c>
      <c r="L304" s="164">
        <v>51.152721473033615</v>
      </c>
      <c r="M304" s="164">
        <v>1.8558911243217833</v>
      </c>
      <c r="N304" s="164">
        <v>6.432487513481302</v>
      </c>
      <c r="O304" s="164">
        <v>317.24200941748705</v>
      </c>
      <c r="P304" s="164">
        <v>0.26006358482259434</v>
      </c>
      <c r="Q304" s="164">
        <v>21.347713015029349</v>
      </c>
      <c r="R304" s="165">
        <v>0</v>
      </c>
      <c r="S304" s="166">
        <f t="shared" si="182"/>
        <v>398.29088612817571</v>
      </c>
      <c r="U304" s="211" t="s">
        <v>25</v>
      </c>
      <c r="V304" s="212">
        <v>1.0259479912646097</v>
      </c>
      <c r="W304" s="212">
        <v>29.050922871384184</v>
      </c>
      <c r="X304" s="212">
        <v>21.347713015029349</v>
      </c>
      <c r="Y304" s="212">
        <v>1.8558911243217833</v>
      </c>
      <c r="Z304" s="212">
        <v>2.7606120712401974</v>
      </c>
      <c r="AA304" s="212">
        <v>280.20180270488271</v>
      </c>
      <c r="AB304" s="212">
        <v>0.26006358482259434</v>
      </c>
      <c r="AC304" s="213">
        <v>61.787932765230266</v>
      </c>
      <c r="AD304" s="212">
        <v>21.075850610384823</v>
      </c>
      <c r="AE304" s="212">
        <v>37.040206712604324</v>
      </c>
      <c r="AF304" s="212">
        <v>0</v>
      </c>
      <c r="AG304" s="212">
        <v>3.6718754422411046</v>
      </c>
      <c r="AH304" s="212">
        <v>0</v>
      </c>
      <c r="AI304" s="214">
        <f t="shared" si="183"/>
        <v>398.29088612817571</v>
      </c>
      <c r="AJ304" s="141" t="str">
        <f t="shared" si="184"/>
        <v/>
      </c>
      <c r="BA304" s="141"/>
      <c r="BR304" s="141"/>
      <c r="CG304" s="141"/>
    </row>
    <row r="305" spans="1:85" ht="15">
      <c r="A305" s="167" t="s">
        <v>24</v>
      </c>
      <c r="B305" s="156">
        <v>5.321649393255095</v>
      </c>
      <c r="C305" s="156">
        <v>0</v>
      </c>
      <c r="D305" s="156">
        <v>33.924883034886278</v>
      </c>
      <c r="E305" s="156">
        <v>0</v>
      </c>
      <c r="F305" s="375"/>
      <c r="G305" s="156">
        <v>0</v>
      </c>
      <c r="H305" s="168">
        <v>0</v>
      </c>
      <c r="I305" s="154">
        <f t="shared" si="181"/>
        <v>39.246532428141371</v>
      </c>
      <c r="J305" s="149"/>
      <c r="K305" s="169" t="s">
        <v>24</v>
      </c>
      <c r="L305" s="156">
        <v>5.321649393255095</v>
      </c>
      <c r="M305" s="156">
        <v>0</v>
      </c>
      <c r="N305" s="156">
        <v>33.924883034886278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82"/>
        <v>39.246532428141371</v>
      </c>
      <c r="U305" s="215" t="s">
        <v>24</v>
      </c>
      <c r="V305" s="207">
        <v>4.1965342564332015</v>
      </c>
      <c r="W305" s="207">
        <v>0</v>
      </c>
      <c r="X305" s="207">
        <v>0</v>
      </c>
      <c r="Y305" s="207">
        <v>0</v>
      </c>
      <c r="Z305" s="207">
        <v>1.4436120440377138</v>
      </c>
      <c r="AA305" s="207">
        <v>0</v>
      </c>
      <c r="AB305" s="207">
        <v>0</v>
      </c>
      <c r="AC305" s="208">
        <v>33.606386127670454</v>
      </c>
      <c r="AD305" s="207">
        <v>1.125115136821893</v>
      </c>
      <c r="AE305" s="207">
        <v>0</v>
      </c>
      <c r="AF305" s="207">
        <v>0</v>
      </c>
      <c r="AG305" s="207">
        <v>32.481270990848564</v>
      </c>
      <c r="AH305" s="207">
        <v>0</v>
      </c>
      <c r="AI305" s="210">
        <f t="shared" si="183"/>
        <v>39.246532428141371</v>
      </c>
      <c r="AJ305" s="141" t="str">
        <f t="shared" si="184"/>
        <v/>
      </c>
      <c r="BA305" s="141"/>
      <c r="BR305" s="141"/>
      <c r="CG305" s="141"/>
    </row>
    <row r="306" spans="1:85" ht="15">
      <c r="A306" s="159" t="s">
        <v>60</v>
      </c>
      <c r="B306" s="160">
        <v>1.9105427458492583</v>
      </c>
      <c r="C306" s="160">
        <v>0</v>
      </c>
      <c r="D306" s="160">
        <v>1.5367409042700557</v>
      </c>
      <c r="E306" s="160">
        <v>0</v>
      </c>
      <c r="F306" s="375"/>
      <c r="G306" s="160">
        <v>0</v>
      </c>
      <c r="H306" s="161">
        <v>0</v>
      </c>
      <c r="I306" s="162">
        <f t="shared" si="181"/>
        <v>3.447283650119314</v>
      </c>
      <c r="J306" s="149"/>
      <c r="K306" s="163" t="s">
        <v>60</v>
      </c>
      <c r="L306" s="164">
        <v>1.9105427458492583</v>
      </c>
      <c r="M306" s="164">
        <v>0</v>
      </c>
      <c r="N306" s="164">
        <v>1.5367409042700557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82"/>
        <v>3.447283650119314</v>
      </c>
      <c r="U306" s="211" t="s">
        <v>60</v>
      </c>
      <c r="V306" s="212">
        <v>0.66453660725191588</v>
      </c>
      <c r="W306" s="212">
        <v>0</v>
      </c>
      <c r="X306" s="212">
        <v>0</v>
      </c>
      <c r="Y306" s="212">
        <v>0</v>
      </c>
      <c r="Z306" s="212">
        <v>1.5367409042700557</v>
      </c>
      <c r="AA306" s="212">
        <v>0</v>
      </c>
      <c r="AB306" s="212">
        <v>0</v>
      </c>
      <c r="AC306" s="213">
        <v>1.2460061385973424</v>
      </c>
      <c r="AD306" s="212">
        <v>1.2460061385973424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83"/>
        <v>3.447283650119314</v>
      </c>
      <c r="AJ306" s="141" t="str">
        <f t="shared" si="184"/>
        <v/>
      </c>
      <c r="BA306" s="141"/>
      <c r="BR306" s="141"/>
      <c r="CG306" s="141"/>
    </row>
    <row r="307" spans="1:85" ht="15">
      <c r="A307" s="167" t="s">
        <v>22</v>
      </c>
      <c r="B307" s="156">
        <v>23.121997020798744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81"/>
        <v>23.121997020798744</v>
      </c>
      <c r="J307" s="149"/>
      <c r="K307" s="169" t="s">
        <v>22</v>
      </c>
      <c r="L307" s="156">
        <v>23.121997020798744</v>
      </c>
      <c r="M307" s="156">
        <v>0</v>
      </c>
      <c r="N307" s="156">
        <v>0</v>
      </c>
      <c r="O307" s="156">
        <v>0</v>
      </c>
      <c r="P307" s="156">
        <v>7.8735425493744566</v>
      </c>
      <c r="Q307" s="156">
        <v>0</v>
      </c>
      <c r="R307" s="157">
        <v>0</v>
      </c>
      <c r="S307" s="158">
        <f t="shared" si="182"/>
        <v>30.9955395701732</v>
      </c>
      <c r="U307" s="215" t="s">
        <v>22</v>
      </c>
      <c r="V307" s="207">
        <v>23.121997020798744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7.8735425493744566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83"/>
        <v>30.9955395701732</v>
      </c>
      <c r="AJ307" s="141" t="str">
        <f t="shared" si="184"/>
        <v/>
      </c>
      <c r="BA307" s="141"/>
      <c r="BR307" s="141"/>
      <c r="CG307" s="141"/>
    </row>
    <row r="308" spans="1:85" ht="15">
      <c r="A308" s="159" t="s">
        <v>21</v>
      </c>
      <c r="B308" s="160">
        <v>1.2161646279250315E-2</v>
      </c>
      <c r="C308" s="160">
        <v>1.824246941887547E-2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81"/>
        <v>3.0404115698125785E-2</v>
      </c>
      <c r="J308" s="149"/>
      <c r="K308" s="163" t="s">
        <v>21</v>
      </c>
      <c r="L308" s="164">
        <v>1.2161646279250315E-2</v>
      </c>
      <c r="M308" s="164">
        <v>1.824246941887547E-2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82"/>
        <v>3.0404115698125785E-2</v>
      </c>
      <c r="U308" s="211" t="s">
        <v>61</v>
      </c>
      <c r="V308" s="212">
        <v>1.2161646279250315E-2</v>
      </c>
      <c r="W308" s="212">
        <v>0</v>
      </c>
      <c r="X308" s="212">
        <v>0</v>
      </c>
      <c r="Y308" s="212">
        <v>1.824246941887547E-2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83"/>
        <v>3.0404115698125785E-2</v>
      </c>
      <c r="AJ308" s="141" t="str">
        <f t="shared" si="184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81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82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83"/>
        <v>0</v>
      </c>
      <c r="AJ309" s="141" t="str">
        <f t="shared" si="184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81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82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83"/>
        <v>0</v>
      </c>
      <c r="AJ310" s="141" t="str">
        <f t="shared" si="184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81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82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83"/>
        <v>0</v>
      </c>
      <c r="AJ311" s="141" t="str">
        <f t="shared" si="184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81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82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83"/>
        <v>0</v>
      </c>
      <c r="AJ312" s="141" t="str">
        <f t="shared" si="184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81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82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83"/>
        <v>0</v>
      </c>
      <c r="AJ313" s="141" t="str">
        <f t="shared" si="184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148.88006969431223</v>
      </c>
      <c r="C314" s="195">
        <f t="shared" ref="C314:H314" si="185">SUM(C293:C309)</f>
        <v>384.96915144681242</v>
      </c>
      <c r="D314" s="195">
        <f t="shared" si="185"/>
        <v>123.504050107292</v>
      </c>
      <c r="E314" s="195">
        <f t="shared" si="185"/>
        <v>322.68412702725777</v>
      </c>
      <c r="F314" s="195">
        <f t="shared" si="185"/>
        <v>0</v>
      </c>
      <c r="G314" s="195">
        <f t="shared" si="185"/>
        <v>21.347713015029349</v>
      </c>
      <c r="H314" s="197">
        <f t="shared" si="185"/>
        <v>0</v>
      </c>
      <c r="I314" s="154">
        <f t="shared" ref="I314" si="186">SUM(I293:I309)</f>
        <v>1001.3851112907038</v>
      </c>
      <c r="J314" s="149"/>
      <c r="K314" s="196" t="s">
        <v>26</v>
      </c>
      <c r="L314" s="195">
        <f>SUM(L293:L309)</f>
        <v>148.88006969431223</v>
      </c>
      <c r="M314" s="195">
        <f t="shared" ref="M314:R314" si="187">SUM(M293:M309)</f>
        <v>384.96915144681242</v>
      </c>
      <c r="N314" s="195">
        <f t="shared" si="187"/>
        <v>123.504050107292</v>
      </c>
      <c r="O314" s="195">
        <f t="shared" si="187"/>
        <v>322.68412702725777</v>
      </c>
      <c r="P314" s="195">
        <f t="shared" si="187"/>
        <v>144.36124790528399</v>
      </c>
      <c r="Q314" s="195">
        <f t="shared" si="187"/>
        <v>21.347713015029349</v>
      </c>
      <c r="R314" s="197">
        <f t="shared" si="187"/>
        <v>0</v>
      </c>
      <c r="S314" s="198">
        <f t="shared" ref="S314" si="188">SUM(S293:S309)</f>
        <v>1145.7463591959877</v>
      </c>
      <c r="T314" s="141" t="str">
        <f>IF(ABS(S314-AI314)&gt;0.01,S314-AI314,"")</f>
        <v/>
      </c>
      <c r="U314" s="224" t="s">
        <v>63</v>
      </c>
      <c r="V314" s="225">
        <f>SUM(V293:V309)</f>
        <v>92.321515785124831</v>
      </c>
      <c r="W314" s="225">
        <f t="shared" ref="W314:AH314" si="189">SUM(W293:W309)</f>
        <v>29.050922871384184</v>
      </c>
      <c r="X314" s="225">
        <f t="shared" si="189"/>
        <v>21.347713015029349</v>
      </c>
      <c r="Y314" s="225">
        <f t="shared" si="189"/>
        <v>384.96915144681242</v>
      </c>
      <c r="Z314" s="225">
        <f t="shared" si="189"/>
        <v>78.646552759089332</v>
      </c>
      <c r="AA314" s="225">
        <f t="shared" si="189"/>
        <v>285.64392031465343</v>
      </c>
      <c r="AB314" s="225">
        <f t="shared" si="189"/>
        <v>144.36124790528399</v>
      </c>
      <c r="AC314" s="225">
        <f t="shared" si="189"/>
        <v>109.40533509861022</v>
      </c>
      <c r="AD314" s="226">
        <f t="shared" si="189"/>
        <v>27.507631037803222</v>
      </c>
      <c r="AE314" s="226">
        <f t="shared" si="189"/>
        <v>37.040206712604324</v>
      </c>
      <c r="AF314" s="226">
        <f t="shared" si="189"/>
        <v>0</v>
      </c>
      <c r="AG314" s="226">
        <f t="shared" si="189"/>
        <v>44.857497348202678</v>
      </c>
      <c r="AH314" s="226">
        <f t="shared" si="189"/>
        <v>0</v>
      </c>
      <c r="AI314" s="227">
        <f>SUM(V314:AC314)</f>
        <v>1145.7463591959879</v>
      </c>
      <c r="AJ314" s="141" t="str">
        <f t="shared" si="184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0.14867413946510344</v>
      </c>
      <c r="C315" s="78">
        <f t="shared" ref="C315:H315" si="190">IF($I314=0,"-",C314/$I314)</f>
        <v>0.38443666388310743</v>
      </c>
      <c r="D315" s="78">
        <f t="shared" si="190"/>
        <v>0.12333321987192854</v>
      </c>
      <c r="E315" s="78">
        <f t="shared" si="190"/>
        <v>0.32223779182351159</v>
      </c>
      <c r="F315" s="78">
        <f t="shared" si="190"/>
        <v>0</v>
      </c>
      <c r="G315" s="78">
        <f t="shared" si="190"/>
        <v>2.1318184956348997E-2</v>
      </c>
      <c r="H315" s="79">
        <f t="shared" si="190"/>
        <v>0</v>
      </c>
      <c r="I315" s="80">
        <f>SUM(B315:H315)</f>
        <v>0.99999999999999989</v>
      </c>
      <c r="J315" s="141"/>
      <c r="K315" s="55" t="s">
        <v>91</v>
      </c>
      <c r="L315" s="96">
        <f t="shared" ref="L315:R315" si="191">IF($S314=0,"-",L314/$S314)</f>
        <v>0.12994156036313906</v>
      </c>
      <c r="M315" s="96">
        <f t="shared" si="191"/>
        <v>0.33599858149840373</v>
      </c>
      <c r="N315" s="96">
        <f t="shared" si="191"/>
        <v>0.10779353485701611</v>
      </c>
      <c r="O315" s="96">
        <f t="shared" si="191"/>
        <v>0.28163661567617554</v>
      </c>
      <c r="P315" s="96">
        <f t="shared" si="191"/>
        <v>0.12599756197923909</v>
      </c>
      <c r="Q315" s="96">
        <f t="shared" si="191"/>
        <v>1.8632145626026535E-2</v>
      </c>
      <c r="R315" s="97">
        <f t="shared" si="191"/>
        <v>0</v>
      </c>
      <c r="S315" s="98">
        <f>SUM(L315:R315)</f>
        <v>1</v>
      </c>
      <c r="U315" s="127" t="s">
        <v>91</v>
      </c>
      <c r="V315" s="128">
        <f>+V314/$AI314</f>
        <v>8.0577620905477029E-2</v>
      </c>
      <c r="W315" s="128">
        <f t="shared" ref="W315:AH315" si="192">+W314/$AI314</f>
        <v>2.5355457286174821E-2</v>
      </c>
      <c r="X315" s="128">
        <f t="shared" si="192"/>
        <v>1.8632145626026532E-2</v>
      </c>
      <c r="Y315" s="128">
        <f t="shared" si="192"/>
        <v>0.33599858149840367</v>
      </c>
      <c r="Z315" s="128">
        <f t="shared" si="192"/>
        <v>6.8642201764689437E-2</v>
      </c>
      <c r="AA315" s="128">
        <f t="shared" si="192"/>
        <v>0.2493081632090895</v>
      </c>
      <c r="AB315" s="128">
        <f t="shared" si="192"/>
        <v>0.12599756197923906</v>
      </c>
      <c r="AC315" s="128">
        <f t="shared" si="192"/>
        <v>9.5488267730899828E-2</v>
      </c>
      <c r="AD315" s="128">
        <f t="shared" si="192"/>
        <v>2.400848217148718E-2</v>
      </c>
      <c r="AE315" s="128">
        <f t="shared" si="192"/>
        <v>3.2328452467085989E-2</v>
      </c>
      <c r="AF315" s="128">
        <f t="shared" si="192"/>
        <v>0</v>
      </c>
      <c r="AG315" s="128">
        <f t="shared" si="192"/>
        <v>3.9151333092326671E-2</v>
      </c>
      <c r="AH315" s="128">
        <f t="shared" si="192"/>
        <v>0</v>
      </c>
      <c r="AI315" s="129">
        <f>SUM(V315:AC315)</f>
        <v>0.99999999999999989</v>
      </c>
      <c r="AJ315" s="26" t="str">
        <f t="shared" si="184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93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94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95">SUM(V320:AC320)</f>
        <v>0</v>
      </c>
      <c r="AJ320" s="141" t="str">
        <f t="shared" ref="AJ320:AJ341" si="196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93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94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95"/>
        <v>0</v>
      </c>
      <c r="AJ321" s="141" t="str">
        <f t="shared" si="196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93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94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95"/>
        <v>0</v>
      </c>
      <c r="AJ322" s="141" t="str">
        <f t="shared" si="196"/>
        <v/>
      </c>
      <c r="BA322" s="141"/>
      <c r="BR322" s="141"/>
      <c r="CG322" s="141"/>
    </row>
    <row r="323" spans="1:85" ht="15">
      <c r="A323" s="167" t="s">
        <v>16</v>
      </c>
      <c r="B323" s="156">
        <v>3.8259083004330576</v>
      </c>
      <c r="C323" s="156">
        <v>10.36143379102031</v>
      </c>
      <c r="D323" s="156">
        <v>5.7982051274040218</v>
      </c>
      <c r="E323" s="156">
        <v>0</v>
      </c>
      <c r="F323" s="375"/>
      <c r="G323" s="156">
        <v>0</v>
      </c>
      <c r="H323" s="168">
        <v>0</v>
      </c>
      <c r="I323" s="154">
        <f t="shared" si="193"/>
        <v>19.985547218857391</v>
      </c>
      <c r="J323" s="149"/>
      <c r="K323" s="169" t="s">
        <v>16</v>
      </c>
      <c r="L323" s="156">
        <v>3.8259083004330576</v>
      </c>
      <c r="M323" s="156">
        <v>10.36143379102031</v>
      </c>
      <c r="N323" s="156">
        <v>5.7982051274040218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94"/>
        <v>19.985547218857391</v>
      </c>
      <c r="U323" s="215" t="s">
        <v>16</v>
      </c>
      <c r="V323" s="207">
        <v>3.8259083004330576</v>
      </c>
      <c r="W323" s="207">
        <v>0</v>
      </c>
      <c r="X323" s="207">
        <v>0</v>
      </c>
      <c r="Y323" s="207">
        <v>10.36143379102031</v>
      </c>
      <c r="Z323" s="207">
        <v>5.7982051274040218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95"/>
        <v>19.985547218857391</v>
      </c>
      <c r="AJ323" s="141" t="str">
        <f t="shared" si="196"/>
        <v/>
      </c>
      <c r="BA323" s="141"/>
      <c r="BR323" s="141"/>
      <c r="CG323" s="141"/>
    </row>
    <row r="324" spans="1:85" ht="15">
      <c r="A324" s="159" t="s">
        <v>15</v>
      </c>
      <c r="B324" s="160">
        <v>2.451108021251986</v>
      </c>
      <c r="C324" s="160">
        <v>1.0881925477717493E-4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93"/>
        <v>2.4512168405067634</v>
      </c>
      <c r="J324" s="149"/>
      <c r="K324" s="163" t="s">
        <v>15</v>
      </c>
      <c r="L324" s="164">
        <v>2.451108021251986</v>
      </c>
      <c r="M324" s="164">
        <v>1.0881925477717493E-4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94"/>
        <v>2.4512168405067634</v>
      </c>
      <c r="U324" s="211" t="s">
        <v>57</v>
      </c>
      <c r="V324" s="212">
        <v>2.4499113924932141</v>
      </c>
      <c r="W324" s="212">
        <v>0</v>
      </c>
      <c r="X324" s="212">
        <v>0</v>
      </c>
      <c r="Y324" s="212">
        <v>1.0881925477717493E-4</v>
      </c>
      <c r="Z324" s="212">
        <v>0</v>
      </c>
      <c r="AA324" s="212">
        <v>0</v>
      </c>
      <c r="AB324" s="212">
        <v>0</v>
      </c>
      <c r="AC324" s="213">
        <v>1.1966287587721087E-3</v>
      </c>
      <c r="AD324" s="212">
        <v>1.1966287587721087E-3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95"/>
        <v>2.4512168405067634</v>
      </c>
      <c r="AJ324" s="141" t="str">
        <f t="shared" si="196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2.0371960291230788</v>
      </c>
      <c r="F325" s="375"/>
      <c r="G325" s="156">
        <v>0</v>
      </c>
      <c r="H325" s="168">
        <v>0</v>
      </c>
      <c r="I325" s="154">
        <f t="shared" si="193"/>
        <v>2.0371960291230788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2.0371960291230788</v>
      </c>
      <c r="P325" s="156">
        <v>31.850522756807337</v>
      </c>
      <c r="Q325" s="156">
        <v>0</v>
      </c>
      <c r="R325" s="157">
        <v>0</v>
      </c>
      <c r="S325" s="158">
        <f t="shared" si="194"/>
        <v>33.887718785930417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2.0371960291230788</v>
      </c>
      <c r="AB325" s="207">
        <v>31.850522756807337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95"/>
        <v>33.887718785930417</v>
      </c>
      <c r="AJ325" s="141" t="str">
        <f t="shared" si="196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93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3.0180465188161829</v>
      </c>
      <c r="Q326" s="164">
        <v>0</v>
      </c>
      <c r="R326" s="165">
        <v>0</v>
      </c>
      <c r="S326" s="166">
        <f t="shared" si="194"/>
        <v>3.0180465188161829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3.0180465188161829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95"/>
        <v>3.0180465188161829</v>
      </c>
      <c r="AJ326" s="141" t="str">
        <f t="shared" si="196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93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94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95"/>
        <v>0</v>
      </c>
      <c r="AJ327" s="141" t="str">
        <f t="shared" si="196"/>
        <v/>
      </c>
      <c r="BA327" s="141"/>
      <c r="BR327" s="141"/>
      <c r="CG327" s="141"/>
    </row>
    <row r="328" spans="1:85" ht="15">
      <c r="A328" s="159" t="s">
        <v>17</v>
      </c>
      <c r="B328" s="160">
        <v>4.0248123073098503</v>
      </c>
      <c r="C328" s="160">
        <v>0</v>
      </c>
      <c r="D328" s="160">
        <v>5.1256909471648432E-2</v>
      </c>
      <c r="E328" s="160">
        <v>0</v>
      </c>
      <c r="F328" s="375"/>
      <c r="G328" s="160">
        <v>0</v>
      </c>
      <c r="H328" s="161">
        <v>0</v>
      </c>
      <c r="I328" s="162">
        <f t="shared" si="193"/>
        <v>4.0760692167814989</v>
      </c>
      <c r="J328" s="149"/>
      <c r="K328" s="163" t="s">
        <v>17</v>
      </c>
      <c r="L328" s="164">
        <v>4.0248123073098503</v>
      </c>
      <c r="M328" s="164">
        <v>0</v>
      </c>
      <c r="N328" s="164">
        <v>5.1256909471648432E-2</v>
      </c>
      <c r="O328" s="164">
        <v>0</v>
      </c>
      <c r="P328" s="164">
        <v>1.4915883286534004E-2</v>
      </c>
      <c r="Q328" s="164">
        <v>0</v>
      </c>
      <c r="R328" s="165">
        <v>0</v>
      </c>
      <c r="S328" s="166">
        <f t="shared" si="194"/>
        <v>4.0909851000680328</v>
      </c>
      <c r="U328" s="211" t="s">
        <v>17</v>
      </c>
      <c r="V328" s="212">
        <v>0</v>
      </c>
      <c r="W328" s="212">
        <v>4.0248123073098503</v>
      </c>
      <c r="X328" s="212">
        <v>0</v>
      </c>
      <c r="Y328" s="212">
        <v>0</v>
      </c>
      <c r="Z328" s="212">
        <v>0</v>
      </c>
      <c r="AA328" s="212">
        <v>0</v>
      </c>
      <c r="AB328" s="212">
        <v>1.4915883286534004E-2</v>
      </c>
      <c r="AC328" s="213">
        <v>5.1256909471648432E-2</v>
      </c>
      <c r="AD328" s="212">
        <v>0</v>
      </c>
      <c r="AE328" s="212">
        <v>0</v>
      </c>
      <c r="AF328" s="212">
        <v>0</v>
      </c>
      <c r="AG328" s="212">
        <v>5.1256909471648432E-2</v>
      </c>
      <c r="AH328" s="212">
        <v>0</v>
      </c>
      <c r="AI328" s="214">
        <f t="shared" si="195"/>
        <v>4.0909851000680328</v>
      </c>
      <c r="AJ328" s="141" t="str">
        <f t="shared" si="196"/>
        <v/>
      </c>
      <c r="BA328" s="141"/>
      <c r="BR328" s="141"/>
      <c r="CG328" s="141"/>
    </row>
    <row r="329" spans="1:85" ht="15">
      <c r="A329" s="167" t="s">
        <v>139</v>
      </c>
      <c r="B329" s="156">
        <v>17.022228665168896</v>
      </c>
      <c r="C329" s="156">
        <v>184.29226555642745</v>
      </c>
      <c r="D329" s="156">
        <v>38.083647386517882</v>
      </c>
      <c r="E329" s="156">
        <v>0</v>
      </c>
      <c r="F329" s="375"/>
      <c r="G329" s="156">
        <v>0</v>
      </c>
      <c r="H329" s="168">
        <v>0</v>
      </c>
      <c r="I329" s="154">
        <f t="shared" si="193"/>
        <v>239.39814160811426</v>
      </c>
      <c r="J329" s="149"/>
      <c r="K329" s="169" t="s">
        <v>139</v>
      </c>
      <c r="L329" s="156">
        <v>17.022228665168896</v>
      </c>
      <c r="M329" s="156">
        <v>184.29226555642745</v>
      </c>
      <c r="N329" s="156">
        <v>38.083647386517882</v>
      </c>
      <c r="O329" s="156">
        <v>0</v>
      </c>
      <c r="P329" s="156">
        <v>2.7743602584814203E-2</v>
      </c>
      <c r="Q329" s="156">
        <v>0</v>
      </c>
      <c r="R329" s="157">
        <v>0</v>
      </c>
      <c r="S329" s="158">
        <f t="shared" si="194"/>
        <v>239.42588521069908</v>
      </c>
      <c r="U329" s="215" t="s">
        <v>139</v>
      </c>
      <c r="V329" s="207">
        <v>16.689990086776582</v>
      </c>
      <c r="W329" s="207">
        <v>0</v>
      </c>
      <c r="X329" s="207">
        <v>0</v>
      </c>
      <c r="Y329" s="207">
        <v>184.29226555642745</v>
      </c>
      <c r="Z329" s="207">
        <v>10.965042753753433</v>
      </c>
      <c r="AA329" s="207">
        <v>0</v>
      </c>
      <c r="AB329" s="207">
        <v>2.7743602584814203E-2</v>
      </c>
      <c r="AC329" s="208">
        <v>27.450843211156759</v>
      </c>
      <c r="AD329" s="207">
        <v>0.33223857839231402</v>
      </c>
      <c r="AE329" s="207">
        <v>0</v>
      </c>
      <c r="AF329" s="207">
        <v>0</v>
      </c>
      <c r="AG329" s="207">
        <v>27.118604632764445</v>
      </c>
      <c r="AH329" s="207">
        <v>0</v>
      </c>
      <c r="AI329" s="210">
        <f t="shared" si="195"/>
        <v>239.42588521069905</v>
      </c>
      <c r="AJ329" s="141" t="str">
        <f t="shared" si="196"/>
        <v/>
      </c>
      <c r="BA329" s="141"/>
      <c r="BR329" s="141"/>
      <c r="CG329" s="141"/>
    </row>
    <row r="330" spans="1:85" ht="15">
      <c r="A330" s="159" t="s">
        <v>25</v>
      </c>
      <c r="B330" s="160">
        <v>61.475544463772792</v>
      </c>
      <c r="C330" s="160">
        <v>3.5638605462966995</v>
      </c>
      <c r="D330" s="160">
        <v>7.4612683542649281</v>
      </c>
      <c r="E330" s="160">
        <v>896.43175751475576</v>
      </c>
      <c r="F330" s="375"/>
      <c r="G330" s="160">
        <v>43.785847055905037</v>
      </c>
      <c r="H330" s="161">
        <v>0</v>
      </c>
      <c r="I330" s="162">
        <f t="shared" si="193"/>
        <v>1012.7182779349952</v>
      </c>
      <c r="J330" s="149"/>
      <c r="K330" s="163" t="s">
        <v>25</v>
      </c>
      <c r="L330" s="164">
        <v>61.475544463772792</v>
      </c>
      <c r="M330" s="164">
        <v>3.5638605462966995</v>
      </c>
      <c r="N330" s="164">
        <v>7.4612683542649281</v>
      </c>
      <c r="O330" s="164">
        <v>896.43175751475576</v>
      </c>
      <c r="P330" s="164">
        <v>0</v>
      </c>
      <c r="Q330" s="164">
        <v>43.785847055905037</v>
      </c>
      <c r="R330" s="165">
        <v>0</v>
      </c>
      <c r="S330" s="166">
        <f t="shared" si="194"/>
        <v>1012.7182779349952</v>
      </c>
      <c r="U330" s="211" t="s">
        <v>25</v>
      </c>
      <c r="V330" s="212">
        <v>1.7805582132658584</v>
      </c>
      <c r="W330" s="212">
        <v>18.417744146995247</v>
      </c>
      <c r="X330" s="212">
        <v>43.785847055905037</v>
      </c>
      <c r="Y330" s="212">
        <v>3.5638605462966995</v>
      </c>
      <c r="Z330" s="212">
        <v>6.1686201926049636E-2</v>
      </c>
      <c r="AA330" s="212">
        <v>883.48740210350184</v>
      </c>
      <c r="AB330" s="212">
        <v>0</v>
      </c>
      <c r="AC330" s="213">
        <v>61.621179667104435</v>
      </c>
      <c r="AD330" s="212">
        <v>41.277242103511682</v>
      </c>
      <c r="AE330" s="212">
        <v>12.944355411253873</v>
      </c>
      <c r="AF330" s="212">
        <v>0</v>
      </c>
      <c r="AG330" s="212">
        <v>7.3995821523388781</v>
      </c>
      <c r="AH330" s="212">
        <v>0</v>
      </c>
      <c r="AI330" s="214">
        <f t="shared" si="195"/>
        <v>1012.7182779349952</v>
      </c>
      <c r="AJ330" s="141" t="str">
        <f t="shared" si="196"/>
        <v/>
      </c>
      <c r="BA330" s="141"/>
      <c r="BR330" s="141"/>
      <c r="CG330" s="141"/>
    </row>
    <row r="331" spans="1:85" ht="15">
      <c r="A331" s="167" t="s">
        <v>24</v>
      </c>
      <c r="B331" s="156">
        <v>6.0318825351268437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93"/>
        <v>6.0318825351268437</v>
      </c>
      <c r="J331" s="149"/>
      <c r="K331" s="169" t="s">
        <v>24</v>
      </c>
      <c r="L331" s="156">
        <v>6.0318825351268437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94"/>
        <v>6.0318825351268437</v>
      </c>
      <c r="U331" s="215" t="s">
        <v>24</v>
      </c>
      <c r="V331" s="207">
        <v>5.5960473666264559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0.43583516850038745</v>
      </c>
      <c r="AD331" s="207">
        <v>0.43583516850038745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95"/>
        <v>6.0318825351268437</v>
      </c>
      <c r="AJ331" s="141" t="str">
        <f t="shared" si="196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500.74189000000001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93"/>
        <v>500.74189000000001</v>
      </c>
      <c r="J332" s="149"/>
      <c r="K332" s="163" t="s">
        <v>60</v>
      </c>
      <c r="L332" s="164">
        <v>0</v>
      </c>
      <c r="M332" s="164">
        <v>500.74189000000001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94"/>
        <v>500.74189000000001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500.74189000000001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95"/>
        <v>500.74189000000001</v>
      </c>
      <c r="AJ332" s="141" t="str">
        <f t="shared" si="196"/>
        <v/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2442.3979491270879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93"/>
        <v>2442.3979491270879</v>
      </c>
      <c r="J333" s="149"/>
      <c r="K333" s="169" t="s">
        <v>22</v>
      </c>
      <c r="L333" s="156">
        <v>0</v>
      </c>
      <c r="M333" s="156">
        <v>2442.3979491270879</v>
      </c>
      <c r="N333" s="156">
        <v>0</v>
      </c>
      <c r="O333" s="156">
        <v>0</v>
      </c>
      <c r="P333" s="156">
        <v>1.8842218687806378</v>
      </c>
      <c r="Q333" s="156">
        <v>0</v>
      </c>
      <c r="R333" s="157">
        <v>0</v>
      </c>
      <c r="S333" s="158">
        <f t="shared" si="194"/>
        <v>2444.2821709958685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2442.3979491270879</v>
      </c>
      <c r="Z333" s="207">
        <v>0</v>
      </c>
      <c r="AA333" s="207">
        <v>0</v>
      </c>
      <c r="AB333" s="207">
        <v>1.8842218687806378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95"/>
        <v>2444.2821709958685</v>
      </c>
      <c r="AJ333" s="141" t="str">
        <f t="shared" si="196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93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94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95"/>
        <v>0</v>
      </c>
      <c r="AJ334" s="141" t="str">
        <f t="shared" si="196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93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94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95"/>
        <v>0</v>
      </c>
      <c r="AJ335" s="141" t="str">
        <f t="shared" si="196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93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94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95"/>
        <v>0</v>
      </c>
      <c r="AJ336" s="141" t="str">
        <f t="shared" si="196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93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94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95"/>
        <v>0</v>
      </c>
      <c r="AJ337" s="141" t="str">
        <f t="shared" si="196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93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94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95"/>
        <v>0</v>
      </c>
      <c r="AJ338" s="141" t="str">
        <f t="shared" si="196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93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94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95"/>
        <v>0</v>
      </c>
      <c r="AJ339" s="141" t="str">
        <f t="shared" si="196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94.831484293063426</v>
      </c>
      <c r="C340" s="195">
        <f t="shared" ref="C340:H340" si="197">SUM(C319:C335)</f>
        <v>3141.3575078400872</v>
      </c>
      <c r="D340" s="195">
        <f t="shared" si="197"/>
        <v>51.394377777658484</v>
      </c>
      <c r="E340" s="195">
        <f t="shared" si="197"/>
        <v>898.4689535438788</v>
      </c>
      <c r="F340" s="195">
        <f t="shared" si="197"/>
        <v>0</v>
      </c>
      <c r="G340" s="195">
        <f t="shared" si="197"/>
        <v>43.785847055905037</v>
      </c>
      <c r="H340" s="197">
        <f t="shared" si="197"/>
        <v>0</v>
      </c>
      <c r="I340" s="154">
        <f t="shared" ref="I340" si="198">SUM(I319:I335)</f>
        <v>4229.838170510593</v>
      </c>
      <c r="J340" s="149"/>
      <c r="K340" s="196" t="s">
        <v>26</v>
      </c>
      <c r="L340" s="195">
        <f>SUM(L319:L335)</f>
        <v>94.831484293063426</v>
      </c>
      <c r="M340" s="195">
        <f t="shared" ref="M340:R340" si="199">SUM(M319:M335)</f>
        <v>3141.3575078400872</v>
      </c>
      <c r="N340" s="195">
        <f t="shared" si="199"/>
        <v>51.394377777658484</v>
      </c>
      <c r="O340" s="195">
        <f t="shared" si="199"/>
        <v>898.4689535438788</v>
      </c>
      <c r="P340" s="195">
        <f t="shared" si="199"/>
        <v>36.795450630275504</v>
      </c>
      <c r="Q340" s="195">
        <f t="shared" si="199"/>
        <v>43.785847055905037</v>
      </c>
      <c r="R340" s="197">
        <f t="shared" si="199"/>
        <v>0</v>
      </c>
      <c r="S340" s="198">
        <f t="shared" ref="S340" si="200">SUM(S319:S335)</f>
        <v>4266.6336211408689</v>
      </c>
      <c r="T340" s="141" t="str">
        <f>IF(ABS(S340-AI340)&gt;0.01,S340-AI340,"")</f>
        <v/>
      </c>
      <c r="U340" s="224" t="s">
        <v>63</v>
      </c>
      <c r="V340" s="225">
        <f>SUM(V319:V335)</f>
        <v>30.342415359595165</v>
      </c>
      <c r="W340" s="225">
        <f t="shared" ref="W340:AH340" si="201">SUM(W319:W335)</f>
        <v>22.442556454305098</v>
      </c>
      <c r="X340" s="225">
        <f t="shared" si="201"/>
        <v>43.785847055905037</v>
      </c>
      <c r="Y340" s="225">
        <f t="shared" si="201"/>
        <v>3141.3575078400872</v>
      </c>
      <c r="Z340" s="225">
        <f t="shared" si="201"/>
        <v>16.824934083083505</v>
      </c>
      <c r="AA340" s="225">
        <f t="shared" si="201"/>
        <v>885.52459813262487</v>
      </c>
      <c r="AB340" s="225">
        <f t="shared" si="201"/>
        <v>36.795450630275504</v>
      </c>
      <c r="AC340" s="225">
        <f t="shared" si="201"/>
        <v>89.560311584992007</v>
      </c>
      <c r="AD340" s="226">
        <f t="shared" si="201"/>
        <v>42.046512479163155</v>
      </c>
      <c r="AE340" s="226">
        <f t="shared" si="201"/>
        <v>12.944355411253873</v>
      </c>
      <c r="AF340" s="226">
        <f t="shared" si="201"/>
        <v>0</v>
      </c>
      <c r="AG340" s="226">
        <f t="shared" si="201"/>
        <v>34.569443694574971</v>
      </c>
      <c r="AH340" s="226">
        <f t="shared" si="201"/>
        <v>0</v>
      </c>
      <c r="AI340" s="227">
        <f>SUM(V340:AC340)</f>
        <v>4266.6336211408689</v>
      </c>
      <c r="AJ340" s="141" t="str">
        <f t="shared" si="196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2.2419648334114899E-2</v>
      </c>
      <c r="C341" s="78">
        <f t="shared" ref="C341:H341" si="202">IF($I340=0,"-",C340/$I340)</f>
        <v>0.74266612130479859</v>
      </c>
      <c r="D341" s="78">
        <f t="shared" si="202"/>
        <v>1.2150435951892352E-2</v>
      </c>
      <c r="E341" s="78">
        <f t="shared" si="202"/>
        <v>0.21241213430050035</v>
      </c>
      <c r="F341" s="78">
        <f t="shared" si="202"/>
        <v>0</v>
      </c>
      <c r="G341" s="78">
        <f t="shared" si="202"/>
        <v>1.0351660108693839E-2</v>
      </c>
      <c r="H341" s="79">
        <f t="shared" si="202"/>
        <v>0</v>
      </c>
      <c r="I341" s="80">
        <f>SUM(B341:H341)</f>
        <v>1</v>
      </c>
      <c r="J341" s="141"/>
      <c r="K341" s="55" t="s">
        <v>91</v>
      </c>
      <c r="L341" s="96">
        <f t="shared" ref="L341:R341" si="203">IF($S340=0,"-",L340/$S340)</f>
        <v>2.2226301274892717E-2</v>
      </c>
      <c r="M341" s="96">
        <f t="shared" si="203"/>
        <v>0.73626136827752964</v>
      </c>
      <c r="N341" s="96">
        <f t="shared" si="203"/>
        <v>1.204565058574586E-2</v>
      </c>
      <c r="O341" s="96">
        <f t="shared" si="203"/>
        <v>0.21058029194070671</v>
      </c>
      <c r="P341" s="96">
        <f t="shared" si="203"/>
        <v>8.6240005347439815E-3</v>
      </c>
      <c r="Q341" s="96">
        <f t="shared" si="203"/>
        <v>1.0262387386380975E-2</v>
      </c>
      <c r="R341" s="97">
        <f t="shared" si="203"/>
        <v>0</v>
      </c>
      <c r="S341" s="98">
        <f>SUM(L341:R341)</f>
        <v>0.99999999999999978</v>
      </c>
      <c r="U341" s="127" t="s">
        <v>91</v>
      </c>
      <c r="V341" s="128">
        <f>+V340/$AI340</f>
        <v>7.1115586792478815E-3</v>
      </c>
      <c r="W341" s="128">
        <f t="shared" ref="W341:AH341" si="204">+W340/$AI340</f>
        <v>5.2600149080304932E-3</v>
      </c>
      <c r="X341" s="128">
        <f t="shared" si="204"/>
        <v>1.0262387386380975E-2</v>
      </c>
      <c r="Y341" s="128">
        <f t="shared" si="204"/>
        <v>0.73626136827752964</v>
      </c>
      <c r="Z341" s="128">
        <f t="shared" si="204"/>
        <v>3.9433744673358275E-3</v>
      </c>
      <c r="AA341" s="128">
        <f t="shared" si="204"/>
        <v>0.20754643514383633</v>
      </c>
      <c r="AB341" s="128">
        <f t="shared" si="204"/>
        <v>8.6240005347439815E-3</v>
      </c>
      <c r="AC341" s="128">
        <f t="shared" si="204"/>
        <v>2.0990860602894745E-2</v>
      </c>
      <c r="AD341" s="128">
        <f t="shared" si="204"/>
        <v>9.8547276876143411E-3</v>
      </c>
      <c r="AE341" s="128">
        <f t="shared" si="204"/>
        <v>3.0338567968703723E-3</v>
      </c>
      <c r="AF341" s="128">
        <f t="shared" si="204"/>
        <v>0</v>
      </c>
      <c r="AG341" s="128">
        <f t="shared" si="204"/>
        <v>8.1022761184100303E-3</v>
      </c>
      <c r="AH341" s="128">
        <f t="shared" si="204"/>
        <v>0</v>
      </c>
      <c r="AI341" s="129">
        <f>SUM(V341:AC341)</f>
        <v>0.99999999999999989</v>
      </c>
      <c r="AJ341" s="26" t="str">
        <f t="shared" si="196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20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0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07">SUM(V346:AC346)</f>
        <v>0</v>
      </c>
      <c r="AJ346" s="141" t="str">
        <f t="shared" ref="AJ346:AJ367" si="20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20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0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07"/>
        <v>0</v>
      </c>
      <c r="AJ347" s="141" t="str">
        <f t="shared" si="20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20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0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07"/>
        <v>0</v>
      </c>
      <c r="AJ348" s="141" t="str">
        <f t="shared" si="208"/>
        <v/>
      </c>
      <c r="BA348" s="141"/>
      <c r="BR348" s="141"/>
      <c r="CG348" s="141"/>
    </row>
    <row r="349" spans="1:85" ht="15">
      <c r="A349" s="167" t="s">
        <v>16</v>
      </c>
      <c r="B349" s="156">
        <v>60.943152256866746</v>
      </c>
      <c r="C349" s="156">
        <v>0</v>
      </c>
      <c r="D349" s="156">
        <v>55.629925099272249</v>
      </c>
      <c r="E349" s="156">
        <v>0</v>
      </c>
      <c r="F349" s="375"/>
      <c r="G349" s="156">
        <v>0</v>
      </c>
      <c r="H349" s="168">
        <v>0</v>
      </c>
      <c r="I349" s="154">
        <f t="shared" si="205"/>
        <v>116.573077356139</v>
      </c>
      <c r="J349" s="149"/>
      <c r="K349" s="169" t="s">
        <v>16</v>
      </c>
      <c r="L349" s="156">
        <v>60.943152256866746</v>
      </c>
      <c r="M349" s="156">
        <v>0</v>
      </c>
      <c r="N349" s="156">
        <v>55.629925099272249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06"/>
        <v>116.573077356139</v>
      </c>
      <c r="U349" s="215" t="s">
        <v>16</v>
      </c>
      <c r="V349" s="207">
        <v>60.943152256866746</v>
      </c>
      <c r="W349" s="207">
        <v>0</v>
      </c>
      <c r="X349" s="207">
        <v>0</v>
      </c>
      <c r="Y349" s="207">
        <v>0</v>
      </c>
      <c r="Z349" s="207">
        <v>48.886903875118037</v>
      </c>
      <c r="AA349" s="207">
        <v>0</v>
      </c>
      <c r="AB349" s="207">
        <v>0</v>
      </c>
      <c r="AC349" s="208">
        <v>6.7430212241542122</v>
      </c>
      <c r="AD349" s="209">
        <v>0</v>
      </c>
      <c r="AE349" s="209">
        <v>0</v>
      </c>
      <c r="AF349" s="209">
        <v>0</v>
      </c>
      <c r="AG349" s="209">
        <v>6.7430212241542122</v>
      </c>
      <c r="AH349" s="209">
        <v>0</v>
      </c>
      <c r="AI349" s="210">
        <f t="shared" si="207"/>
        <v>116.57307735613898</v>
      </c>
      <c r="AJ349" s="141" t="str">
        <f t="shared" si="208"/>
        <v/>
      </c>
      <c r="BA349" s="141"/>
      <c r="BR349" s="141"/>
      <c r="CG349" s="141"/>
    </row>
    <row r="350" spans="1:85" ht="15">
      <c r="A350" s="159" t="s">
        <v>15</v>
      </c>
      <c r="B350" s="160">
        <v>7.9608987027982039</v>
      </c>
      <c r="C350" s="160">
        <v>0</v>
      </c>
      <c r="D350" s="160">
        <v>1.5532955177981934E-2</v>
      </c>
      <c r="E350" s="160">
        <v>0</v>
      </c>
      <c r="F350" s="375"/>
      <c r="G350" s="160">
        <v>0</v>
      </c>
      <c r="H350" s="161">
        <v>0</v>
      </c>
      <c r="I350" s="162">
        <f t="shared" si="205"/>
        <v>7.9764316579761863</v>
      </c>
      <c r="J350" s="149"/>
      <c r="K350" s="163" t="s">
        <v>15</v>
      </c>
      <c r="L350" s="164">
        <v>7.9608987027982039</v>
      </c>
      <c r="M350" s="164">
        <v>0</v>
      </c>
      <c r="N350" s="164">
        <v>1.5532955177981934E-2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206"/>
        <v>7.9764316579761863</v>
      </c>
      <c r="U350" s="211" t="s">
        <v>57</v>
      </c>
      <c r="V350" s="212">
        <v>7.9608987027982039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1.5532955177981934E-2</v>
      </c>
      <c r="AD350" s="212">
        <v>0</v>
      </c>
      <c r="AE350" s="212">
        <v>0</v>
      </c>
      <c r="AF350" s="212">
        <v>0</v>
      </c>
      <c r="AG350" s="212">
        <v>1.5532955177981934E-2</v>
      </c>
      <c r="AH350" s="212">
        <v>0</v>
      </c>
      <c r="AI350" s="214">
        <f t="shared" si="207"/>
        <v>7.9764316579761863</v>
      </c>
      <c r="AJ350" s="141" t="str">
        <f t="shared" si="20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3.6767780992142436</v>
      </c>
      <c r="E351" s="156">
        <v>0</v>
      </c>
      <c r="F351" s="375"/>
      <c r="G351" s="156">
        <v>0</v>
      </c>
      <c r="H351" s="168">
        <v>0</v>
      </c>
      <c r="I351" s="154">
        <f t="shared" si="205"/>
        <v>3.6767780992142436</v>
      </c>
      <c r="J351" s="149"/>
      <c r="K351" s="169" t="s">
        <v>58</v>
      </c>
      <c r="L351" s="156">
        <v>0</v>
      </c>
      <c r="M351" s="156">
        <v>0</v>
      </c>
      <c r="N351" s="156">
        <v>3.6767780992142436</v>
      </c>
      <c r="O351" s="156">
        <v>0</v>
      </c>
      <c r="P351" s="156">
        <v>213.95946579077497</v>
      </c>
      <c r="Q351" s="156">
        <v>0</v>
      </c>
      <c r="R351" s="157">
        <v>0</v>
      </c>
      <c r="S351" s="158">
        <f t="shared" si="206"/>
        <v>217.6362438899892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213.95946579077497</v>
      </c>
      <c r="AC351" s="208">
        <v>3.6767780992142436</v>
      </c>
      <c r="AD351" s="207">
        <v>0</v>
      </c>
      <c r="AE351" s="207">
        <v>0</v>
      </c>
      <c r="AF351" s="207">
        <v>0</v>
      </c>
      <c r="AG351" s="207">
        <v>3.6767780992142436</v>
      </c>
      <c r="AH351" s="207">
        <v>0</v>
      </c>
      <c r="AI351" s="210">
        <f t="shared" si="207"/>
        <v>217.6362438899892</v>
      </c>
      <c r="AJ351" s="141" t="str">
        <f t="shared" si="20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20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1.8076897008832984</v>
      </c>
      <c r="Q352" s="164">
        <v>0</v>
      </c>
      <c r="R352" s="165">
        <v>0</v>
      </c>
      <c r="S352" s="166">
        <f t="shared" si="206"/>
        <v>1.8076897008832984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1.8076897008832984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07"/>
        <v>1.8076897008832984</v>
      </c>
      <c r="AJ352" s="141" t="str">
        <f t="shared" si="20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20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0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07"/>
        <v>0</v>
      </c>
      <c r="AJ353" s="141" t="str">
        <f t="shared" si="20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2.133880533098418E-2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205"/>
        <v>2.133880533098418E-2</v>
      </c>
      <c r="J354" s="149"/>
      <c r="K354" s="163" t="s">
        <v>17</v>
      </c>
      <c r="L354" s="164">
        <v>0</v>
      </c>
      <c r="M354" s="164">
        <v>2.133880533098418E-2</v>
      </c>
      <c r="N354" s="164">
        <v>0</v>
      </c>
      <c r="O354" s="164">
        <v>0</v>
      </c>
      <c r="P354" s="164">
        <v>0.96663978321430699</v>
      </c>
      <c r="Q354" s="164">
        <v>0</v>
      </c>
      <c r="R354" s="165">
        <v>0</v>
      </c>
      <c r="S354" s="166">
        <f t="shared" si="206"/>
        <v>0.98797858854529119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2.133880533098418E-2</v>
      </c>
      <c r="Z354" s="212">
        <v>0</v>
      </c>
      <c r="AA354" s="212">
        <v>0</v>
      </c>
      <c r="AB354" s="212">
        <v>0.96663978321430699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07"/>
        <v>0.98797858854529119</v>
      </c>
      <c r="AJ354" s="141" t="str">
        <f t="shared" si="208"/>
        <v/>
      </c>
      <c r="BA354" s="141"/>
      <c r="BR354" s="141"/>
      <c r="CG354" s="141"/>
    </row>
    <row r="355" spans="1:85" ht="15">
      <c r="A355" s="167" t="s">
        <v>139</v>
      </c>
      <c r="B355" s="156">
        <v>22.467849160187214</v>
      </c>
      <c r="C355" s="156">
        <v>779.61270613892452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205"/>
        <v>802.08055529911178</v>
      </c>
      <c r="J355" s="149"/>
      <c r="K355" s="169" t="s">
        <v>139</v>
      </c>
      <c r="L355" s="156">
        <v>22.467849160187214</v>
      </c>
      <c r="M355" s="156">
        <v>779.61270613892452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06"/>
        <v>802.08055529911178</v>
      </c>
      <c r="U355" s="215" t="s">
        <v>139</v>
      </c>
      <c r="V355" s="207">
        <v>22.467849160187214</v>
      </c>
      <c r="W355" s="207">
        <v>0</v>
      </c>
      <c r="X355" s="207">
        <v>0</v>
      </c>
      <c r="Y355" s="207">
        <v>779.61270613892452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07"/>
        <v>802.08055529911178</v>
      </c>
      <c r="AJ355" s="141" t="str">
        <f t="shared" si="208"/>
        <v/>
      </c>
      <c r="BA355" s="141"/>
      <c r="BR355" s="141"/>
      <c r="CG355" s="141"/>
    </row>
    <row r="356" spans="1:85" ht="15">
      <c r="A356" s="159" t="s">
        <v>25</v>
      </c>
      <c r="B356" s="160">
        <v>10.23747197216343</v>
      </c>
      <c r="C356" s="160">
        <v>0</v>
      </c>
      <c r="D356" s="160">
        <v>77.279500999373838</v>
      </c>
      <c r="E356" s="160">
        <v>1176.1007730572333</v>
      </c>
      <c r="F356" s="375"/>
      <c r="G356" s="160">
        <v>33.510282251038092</v>
      </c>
      <c r="H356" s="161">
        <v>0</v>
      </c>
      <c r="I356" s="162">
        <f t="shared" si="205"/>
        <v>1297.1280282798086</v>
      </c>
      <c r="J356" s="149"/>
      <c r="K356" s="163" t="s">
        <v>25</v>
      </c>
      <c r="L356" s="164">
        <v>10.23747197216343</v>
      </c>
      <c r="M356" s="164">
        <v>0</v>
      </c>
      <c r="N356" s="164">
        <v>77.279500999373838</v>
      </c>
      <c r="O356" s="164">
        <v>1176.1007730572333</v>
      </c>
      <c r="P356" s="164">
        <v>4.5201849633010012</v>
      </c>
      <c r="Q356" s="164">
        <v>33.510282251038092</v>
      </c>
      <c r="R356" s="165">
        <v>0</v>
      </c>
      <c r="S356" s="166">
        <f t="shared" si="206"/>
        <v>1301.6482132431097</v>
      </c>
      <c r="U356" s="211" t="s">
        <v>25</v>
      </c>
      <c r="V356" s="212">
        <v>0.72361751822244458</v>
      </c>
      <c r="W356" s="212">
        <v>1.6205188539544664</v>
      </c>
      <c r="X356" s="212">
        <v>33.510282251038092</v>
      </c>
      <c r="Y356" s="212">
        <v>0</v>
      </c>
      <c r="Z356" s="212">
        <v>75.893889266317615</v>
      </c>
      <c r="AA356" s="212">
        <v>1175.6845466078244</v>
      </c>
      <c r="AB356" s="212">
        <v>4.5201849633010012</v>
      </c>
      <c r="AC356" s="213">
        <v>9.6951737824516719</v>
      </c>
      <c r="AD356" s="212">
        <v>7.8933355999865187</v>
      </c>
      <c r="AE356" s="212">
        <v>0.41622644940893327</v>
      </c>
      <c r="AF356" s="212">
        <v>0</v>
      </c>
      <c r="AG356" s="212">
        <v>1.3856117330562199</v>
      </c>
      <c r="AH356" s="212">
        <v>0</v>
      </c>
      <c r="AI356" s="214">
        <f t="shared" si="207"/>
        <v>1301.6482132431097</v>
      </c>
      <c r="AJ356" s="141" t="str">
        <f t="shared" si="208"/>
        <v/>
      </c>
      <c r="BA356" s="141"/>
      <c r="BR356" s="141"/>
      <c r="CG356" s="141"/>
    </row>
    <row r="357" spans="1:85" ht="15">
      <c r="A357" s="167" t="s">
        <v>24</v>
      </c>
      <c r="B357" s="156">
        <v>40.944625801063459</v>
      </c>
      <c r="C357" s="156">
        <v>0</v>
      </c>
      <c r="D357" s="156">
        <v>154.16728412408551</v>
      </c>
      <c r="E357" s="156">
        <v>0</v>
      </c>
      <c r="F357" s="375"/>
      <c r="G357" s="156">
        <v>0</v>
      </c>
      <c r="H357" s="168">
        <v>0</v>
      </c>
      <c r="I357" s="154">
        <f t="shared" si="205"/>
        <v>195.11190992514898</v>
      </c>
      <c r="J357" s="149"/>
      <c r="K357" s="169" t="s">
        <v>24</v>
      </c>
      <c r="L357" s="156">
        <v>40.944625801063459</v>
      </c>
      <c r="M357" s="156">
        <v>0</v>
      </c>
      <c r="N357" s="156">
        <v>154.16728412408551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06"/>
        <v>195.11190992514898</v>
      </c>
      <c r="U357" s="215" t="s">
        <v>24</v>
      </c>
      <c r="V357" s="207">
        <v>40.944625801063459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154.16728412408551</v>
      </c>
      <c r="AD357" s="207">
        <v>0</v>
      </c>
      <c r="AE357" s="207">
        <v>0</v>
      </c>
      <c r="AF357" s="207">
        <v>0</v>
      </c>
      <c r="AG357" s="207">
        <v>154.16728412408551</v>
      </c>
      <c r="AH357" s="207">
        <v>0</v>
      </c>
      <c r="AI357" s="210">
        <f t="shared" si="207"/>
        <v>195.11190992514898</v>
      </c>
      <c r="AJ357" s="141" t="str">
        <f t="shared" si="208"/>
        <v/>
      </c>
      <c r="BA357" s="141"/>
      <c r="BR357" s="141"/>
      <c r="CG357" s="141"/>
    </row>
    <row r="358" spans="1:85" ht="15">
      <c r="A358" s="159" t="s">
        <v>60</v>
      </c>
      <c r="B358" s="160">
        <v>23.204121393604044</v>
      </c>
      <c r="C358" s="160">
        <v>39.351319270596548</v>
      </c>
      <c r="D358" s="160">
        <v>71.765323897744466</v>
      </c>
      <c r="E358" s="160">
        <v>0</v>
      </c>
      <c r="F358" s="375"/>
      <c r="G358" s="160">
        <v>0</v>
      </c>
      <c r="H358" s="161">
        <v>0</v>
      </c>
      <c r="I358" s="162">
        <f t="shared" si="205"/>
        <v>134.32076456194505</v>
      </c>
      <c r="J358" s="149"/>
      <c r="K358" s="163" t="s">
        <v>60</v>
      </c>
      <c r="L358" s="164">
        <v>23.204121393604044</v>
      </c>
      <c r="M358" s="164">
        <v>39.351319270596548</v>
      </c>
      <c r="N358" s="164">
        <v>71.765323897744466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06"/>
        <v>134.32076456194505</v>
      </c>
      <c r="U358" s="211" t="s">
        <v>60</v>
      </c>
      <c r="V358" s="212">
        <v>23.204121393604044</v>
      </c>
      <c r="W358" s="212">
        <v>0</v>
      </c>
      <c r="X358" s="212">
        <v>0</v>
      </c>
      <c r="Y358" s="212">
        <v>39.351319270596548</v>
      </c>
      <c r="Z358" s="212">
        <v>71.765323897744466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07"/>
        <v>134.32076456194505</v>
      </c>
      <c r="AJ358" s="141" t="str">
        <f t="shared" si="208"/>
        <v/>
      </c>
      <c r="BA358" s="141"/>
      <c r="BR358" s="141"/>
      <c r="CG358" s="141"/>
    </row>
    <row r="359" spans="1:85" ht="15">
      <c r="A359" s="167" t="s">
        <v>22</v>
      </c>
      <c r="B359" s="156">
        <v>44.406416929707191</v>
      </c>
      <c r="C359" s="156">
        <v>2078.0082363245792</v>
      </c>
      <c r="D359" s="156">
        <v>918.49785369375809</v>
      </c>
      <c r="E359" s="156">
        <v>0</v>
      </c>
      <c r="F359" s="375"/>
      <c r="G359" s="156">
        <v>0</v>
      </c>
      <c r="H359" s="168">
        <v>0</v>
      </c>
      <c r="I359" s="154">
        <f t="shared" si="205"/>
        <v>3040.9125069480442</v>
      </c>
      <c r="J359" s="149"/>
      <c r="K359" s="169" t="s">
        <v>22</v>
      </c>
      <c r="L359" s="156">
        <v>44.406416929707191</v>
      </c>
      <c r="M359" s="156">
        <v>2078.0082363245792</v>
      </c>
      <c r="N359" s="156">
        <v>918.49785369375809</v>
      </c>
      <c r="O359" s="156">
        <v>0</v>
      </c>
      <c r="P359" s="156">
        <v>12.697494431856425</v>
      </c>
      <c r="Q359" s="156">
        <v>0</v>
      </c>
      <c r="R359" s="157">
        <v>0</v>
      </c>
      <c r="S359" s="158">
        <f t="shared" si="206"/>
        <v>3053.6100013799005</v>
      </c>
      <c r="U359" s="215" t="s">
        <v>22</v>
      </c>
      <c r="V359" s="207">
        <v>44.406416929707191</v>
      </c>
      <c r="W359" s="207">
        <v>0</v>
      </c>
      <c r="X359" s="207">
        <v>0</v>
      </c>
      <c r="Y359" s="207">
        <v>2078.0082363245792</v>
      </c>
      <c r="Z359" s="207">
        <v>280.15632255781486</v>
      </c>
      <c r="AA359" s="207">
        <v>0</v>
      </c>
      <c r="AB359" s="207">
        <v>12.697494431856425</v>
      </c>
      <c r="AC359" s="208">
        <v>638.34153113594323</v>
      </c>
      <c r="AD359" s="207">
        <v>0</v>
      </c>
      <c r="AE359" s="207">
        <v>0</v>
      </c>
      <c r="AF359" s="207">
        <v>0</v>
      </c>
      <c r="AG359" s="207">
        <v>638.34153113594323</v>
      </c>
      <c r="AH359" s="207">
        <v>0</v>
      </c>
      <c r="AI359" s="210">
        <f t="shared" si="207"/>
        <v>3053.6100013799005</v>
      </c>
      <c r="AJ359" s="141" t="str">
        <f t="shared" si="208"/>
        <v/>
      </c>
      <c r="BA359" s="141"/>
      <c r="BR359" s="141"/>
      <c r="CG359" s="141"/>
    </row>
    <row r="360" spans="1:85" ht="15">
      <c r="A360" s="159" t="s">
        <v>21</v>
      </c>
      <c r="B360" s="160">
        <v>1.6540326237444472</v>
      </c>
      <c r="C360" s="160">
        <v>89.044529154383952</v>
      </c>
      <c r="D360" s="160">
        <v>27.723343268778603</v>
      </c>
      <c r="E360" s="160">
        <v>0</v>
      </c>
      <c r="F360" s="375"/>
      <c r="G360" s="160">
        <v>0</v>
      </c>
      <c r="H360" s="161">
        <v>0</v>
      </c>
      <c r="I360" s="162">
        <f t="shared" si="205"/>
        <v>118.421905046907</v>
      </c>
      <c r="J360" s="149"/>
      <c r="K360" s="163" t="s">
        <v>21</v>
      </c>
      <c r="L360" s="164">
        <v>1.6540326237444472</v>
      </c>
      <c r="M360" s="164">
        <v>89.044529154383952</v>
      </c>
      <c r="N360" s="164">
        <v>27.723343268778603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06"/>
        <v>118.421905046907</v>
      </c>
      <c r="U360" s="211" t="s">
        <v>61</v>
      </c>
      <c r="V360" s="212">
        <v>1.6540326237444472</v>
      </c>
      <c r="W360" s="212">
        <v>0</v>
      </c>
      <c r="X360" s="212">
        <v>0</v>
      </c>
      <c r="Y360" s="212">
        <v>89.044529154383952</v>
      </c>
      <c r="Z360" s="212">
        <v>27.723343268778603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07"/>
        <v>118.421905046907</v>
      </c>
      <c r="AJ360" s="141" t="str">
        <f t="shared" si="20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20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0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07"/>
        <v>0</v>
      </c>
      <c r="AJ361" s="141" t="str">
        <f t="shared" si="20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20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0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207"/>
        <v>0</v>
      </c>
      <c r="AJ362" s="141" t="str">
        <f t="shared" si="20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20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0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07"/>
        <v>0</v>
      </c>
      <c r="AJ363" s="141" t="str">
        <f t="shared" si="20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20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0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207"/>
        <v>0</v>
      </c>
      <c r="AJ364" s="141" t="str">
        <f t="shared" si="20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20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0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07"/>
        <v>0</v>
      </c>
      <c r="AJ365" s="141" t="str">
        <f t="shared" si="20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211.81856884013473</v>
      </c>
      <c r="C366" s="195">
        <f t="shared" ref="C366:H366" si="209">SUM(C345:C361)</f>
        <v>2986.0381296938149</v>
      </c>
      <c r="D366" s="195">
        <f t="shared" si="209"/>
        <v>1308.755542137405</v>
      </c>
      <c r="E366" s="195">
        <f t="shared" si="209"/>
        <v>1176.1007730572333</v>
      </c>
      <c r="F366" s="195">
        <f t="shared" si="209"/>
        <v>0</v>
      </c>
      <c r="G366" s="195">
        <f t="shared" si="209"/>
        <v>33.510282251038092</v>
      </c>
      <c r="H366" s="197">
        <f t="shared" si="209"/>
        <v>0</v>
      </c>
      <c r="I366" s="154">
        <f t="shared" ref="I366" si="210">SUM(I345:I361)</f>
        <v>5716.2232959796265</v>
      </c>
      <c r="J366" s="149"/>
      <c r="K366" s="196" t="s">
        <v>26</v>
      </c>
      <c r="L366" s="195">
        <f>SUM(L345:L361)</f>
        <v>211.81856884013473</v>
      </c>
      <c r="M366" s="195">
        <f t="shared" ref="M366:R366" si="211">SUM(M345:M361)</f>
        <v>2986.0381296938149</v>
      </c>
      <c r="N366" s="195">
        <f t="shared" si="211"/>
        <v>1308.755542137405</v>
      </c>
      <c r="O366" s="195">
        <f t="shared" si="211"/>
        <v>1176.1007730572333</v>
      </c>
      <c r="P366" s="195">
        <f t="shared" si="211"/>
        <v>233.95147467003</v>
      </c>
      <c r="Q366" s="195">
        <f t="shared" si="211"/>
        <v>33.510282251038092</v>
      </c>
      <c r="R366" s="197">
        <f t="shared" si="211"/>
        <v>0</v>
      </c>
      <c r="S366" s="198">
        <f t="shared" ref="S366" si="212">SUM(S345:S361)</f>
        <v>5950.1747706496562</v>
      </c>
      <c r="T366" s="141" t="str">
        <f>IF(ABS(S366-AI366)&gt;0.01,S366-AI366,"")</f>
        <v/>
      </c>
      <c r="U366" s="224" t="s">
        <v>63</v>
      </c>
      <c r="V366" s="225">
        <f>SUM(V345:V361)</f>
        <v>202.30471438619378</v>
      </c>
      <c r="W366" s="225">
        <f t="shared" ref="W366:AH366" si="213">SUM(W345:W361)</f>
        <v>1.6205188539544664</v>
      </c>
      <c r="X366" s="225">
        <f t="shared" si="213"/>
        <v>33.510282251038092</v>
      </c>
      <c r="Y366" s="225">
        <f t="shared" si="213"/>
        <v>2986.0381296938149</v>
      </c>
      <c r="Z366" s="225">
        <f t="shared" si="213"/>
        <v>504.42578286577356</v>
      </c>
      <c r="AA366" s="225">
        <f t="shared" si="213"/>
        <v>1175.6845466078244</v>
      </c>
      <c r="AB366" s="225">
        <f t="shared" si="213"/>
        <v>233.95147467003</v>
      </c>
      <c r="AC366" s="225">
        <f t="shared" si="213"/>
        <v>812.63932132102684</v>
      </c>
      <c r="AD366" s="226">
        <f t="shared" si="213"/>
        <v>7.8933355999865187</v>
      </c>
      <c r="AE366" s="226">
        <f t="shared" si="213"/>
        <v>0.41622644940893327</v>
      </c>
      <c r="AF366" s="226">
        <f t="shared" si="213"/>
        <v>0</v>
      </c>
      <c r="AG366" s="226">
        <f t="shared" si="213"/>
        <v>804.32975927163136</v>
      </c>
      <c r="AH366" s="226">
        <f t="shared" si="213"/>
        <v>0</v>
      </c>
      <c r="AI366" s="227">
        <f>SUM(V366:AC366)</f>
        <v>5950.1747706496553</v>
      </c>
      <c r="AJ366" s="141" t="str">
        <f t="shared" si="20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3.7055684824123719E-2</v>
      </c>
      <c r="C367" s="78">
        <f t="shared" ref="C367:H367" si="214">IF($I366=0,"-",C366/$I366)</f>
        <v>0.52237954591346625</v>
      </c>
      <c r="D367" s="78">
        <f t="shared" si="214"/>
        <v>0.22895458668626328</v>
      </c>
      <c r="E367" s="78">
        <f t="shared" si="214"/>
        <v>0.20574787095605879</v>
      </c>
      <c r="F367" s="78">
        <f t="shared" si="214"/>
        <v>0</v>
      </c>
      <c r="G367" s="78">
        <f t="shared" si="214"/>
        <v>5.8623116200878251E-3</v>
      </c>
      <c r="H367" s="79">
        <f t="shared" si="214"/>
        <v>0</v>
      </c>
      <c r="I367" s="80">
        <f>SUM(B367:H367)</f>
        <v>0.99999999999999989</v>
      </c>
      <c r="J367" s="141"/>
      <c r="K367" s="55" t="s">
        <v>91</v>
      </c>
      <c r="L367" s="96">
        <f t="shared" ref="L367:R367" si="215">IF($S366=0,"-",L366/$S366)</f>
        <v>3.5598713820133354E-2</v>
      </c>
      <c r="M367" s="96">
        <f t="shared" si="215"/>
        <v>0.50184040717980305</v>
      </c>
      <c r="N367" s="96">
        <f t="shared" si="215"/>
        <v>0.21995245393346849</v>
      </c>
      <c r="O367" s="96">
        <f t="shared" si="215"/>
        <v>0.19765818961462595</v>
      </c>
      <c r="P367" s="96">
        <f t="shared" si="215"/>
        <v>3.931842066623642E-2</v>
      </c>
      <c r="Q367" s="96">
        <f t="shared" si="215"/>
        <v>5.6318147857326462E-3</v>
      </c>
      <c r="R367" s="97">
        <f t="shared" si="215"/>
        <v>0</v>
      </c>
      <c r="S367" s="98">
        <f>SUM(L367:R367)</f>
        <v>1</v>
      </c>
      <c r="U367" s="127" t="s">
        <v>91</v>
      </c>
      <c r="V367" s="128">
        <f>+V366/$AI366</f>
        <v>3.3999793650448626E-2</v>
      </c>
      <c r="W367" s="128">
        <f t="shared" ref="W367:AH367" si="216">+W366/$AI366</f>
        <v>2.7234811016778489E-4</v>
      </c>
      <c r="X367" s="128">
        <f t="shared" si="216"/>
        <v>5.6318147857326471E-3</v>
      </c>
      <c r="Y367" s="128">
        <f t="shared" si="216"/>
        <v>0.50184040717980316</v>
      </c>
      <c r="Z367" s="128">
        <f t="shared" si="216"/>
        <v>8.4774952385255578E-2</v>
      </c>
      <c r="AA367" s="128">
        <f t="shared" si="216"/>
        <v>0.19758823764422975</v>
      </c>
      <c r="AB367" s="128">
        <f t="shared" si="216"/>
        <v>3.9318420666236427E-2</v>
      </c>
      <c r="AC367" s="128">
        <f t="shared" si="216"/>
        <v>0.13657402557812615</v>
      </c>
      <c r="AD367" s="128">
        <f t="shared" si="216"/>
        <v>1.3265720595169517E-3</v>
      </c>
      <c r="AE367" s="128">
        <f t="shared" si="216"/>
        <v>6.9951970396239067E-5</v>
      </c>
      <c r="AF367" s="128">
        <f t="shared" si="216"/>
        <v>0</v>
      </c>
      <c r="AG367" s="128">
        <f t="shared" si="216"/>
        <v>0.13517750154821295</v>
      </c>
      <c r="AH367" s="128">
        <f t="shared" si="216"/>
        <v>0</v>
      </c>
      <c r="AI367" s="129">
        <f>SUM(V367:AC367)</f>
        <v>1</v>
      </c>
      <c r="AJ367" s="26" t="str">
        <f t="shared" si="20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217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18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19">SUM(V372:AC372)</f>
        <v>0</v>
      </c>
      <c r="AJ372" s="141" t="str">
        <f t="shared" ref="AJ372:AJ393" si="220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217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18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19"/>
        <v>0</v>
      </c>
      <c r="AJ373" s="141" t="str">
        <f t="shared" si="220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217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18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19"/>
        <v>0</v>
      </c>
      <c r="AJ374" s="141" t="str">
        <f t="shared" si="220"/>
        <v/>
      </c>
      <c r="BA374" s="141"/>
      <c r="BR374" s="141"/>
      <c r="CG374" s="141"/>
    </row>
    <row r="375" spans="1:85" ht="15">
      <c r="A375" s="167" t="s">
        <v>16</v>
      </c>
      <c r="B375" s="156">
        <v>16.05089934848602</v>
      </c>
      <c r="C375" s="156">
        <v>0.33024694286460998</v>
      </c>
      <c r="D375" s="156">
        <v>0.33024694286460998</v>
      </c>
      <c r="E375" s="156">
        <v>0</v>
      </c>
      <c r="F375" s="375"/>
      <c r="G375" s="156">
        <v>0</v>
      </c>
      <c r="H375" s="168">
        <v>0</v>
      </c>
      <c r="I375" s="154">
        <f t="shared" si="217"/>
        <v>16.711393234215237</v>
      </c>
      <c r="J375" s="149"/>
      <c r="K375" s="169" t="s">
        <v>16</v>
      </c>
      <c r="L375" s="156">
        <v>16.05089934848602</v>
      </c>
      <c r="M375" s="156">
        <v>0.33024694286460998</v>
      </c>
      <c r="N375" s="156">
        <v>0.33024694286460998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18"/>
        <v>16.711393234215237</v>
      </c>
      <c r="U375" s="215" t="s">
        <v>16</v>
      </c>
      <c r="V375" s="207">
        <v>16.05089934848602</v>
      </c>
      <c r="W375" s="207">
        <v>0</v>
      </c>
      <c r="X375" s="207">
        <v>0</v>
      </c>
      <c r="Y375" s="207">
        <v>0.33024694286460998</v>
      </c>
      <c r="Z375" s="207">
        <v>0.33024694286460998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19"/>
        <v>16.711393234215237</v>
      </c>
      <c r="AJ375" s="141" t="str">
        <f t="shared" si="220"/>
        <v/>
      </c>
      <c r="BA375" s="141"/>
      <c r="BR375" s="141"/>
      <c r="CG375" s="141"/>
    </row>
    <row r="376" spans="1:85" ht="15">
      <c r="A376" s="159" t="s">
        <v>15</v>
      </c>
      <c r="B376" s="160">
        <v>82.594622079459356</v>
      </c>
      <c r="C376" s="160">
        <v>0.40769086568418339</v>
      </c>
      <c r="D376" s="160">
        <v>0</v>
      </c>
      <c r="E376" s="160">
        <v>0.85775072336606406</v>
      </c>
      <c r="F376" s="375"/>
      <c r="G376" s="160">
        <v>0</v>
      </c>
      <c r="H376" s="161">
        <v>0</v>
      </c>
      <c r="I376" s="162">
        <f t="shared" si="217"/>
        <v>83.860063668509611</v>
      </c>
      <c r="J376" s="149"/>
      <c r="K376" s="163" t="s">
        <v>15</v>
      </c>
      <c r="L376" s="164">
        <v>82.594622079459356</v>
      </c>
      <c r="M376" s="164">
        <v>0.40769086568418339</v>
      </c>
      <c r="N376" s="164">
        <v>0</v>
      </c>
      <c r="O376" s="164">
        <v>0.85775072336606406</v>
      </c>
      <c r="P376" s="164">
        <v>0</v>
      </c>
      <c r="Q376" s="164">
        <v>0</v>
      </c>
      <c r="R376" s="165">
        <v>0</v>
      </c>
      <c r="S376" s="166">
        <f t="shared" si="218"/>
        <v>83.860063668509611</v>
      </c>
      <c r="U376" s="211" t="s">
        <v>57</v>
      </c>
      <c r="V376" s="212">
        <v>81.534625828680475</v>
      </c>
      <c r="W376" s="212">
        <v>1.0599962507788769</v>
      </c>
      <c r="X376" s="212">
        <v>0</v>
      </c>
      <c r="Y376" s="212">
        <v>0.40769086568418339</v>
      </c>
      <c r="Z376" s="212">
        <v>0</v>
      </c>
      <c r="AA376" s="212">
        <v>0</v>
      </c>
      <c r="AB376" s="212">
        <v>0</v>
      </c>
      <c r="AC376" s="213">
        <v>0.85775072336606406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0.85775072336606406</v>
      </c>
      <c r="AI376" s="214">
        <f t="shared" si="219"/>
        <v>83.860063668509611</v>
      </c>
      <c r="AJ376" s="141" t="str">
        <f t="shared" si="220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832.21078112374926</v>
      </c>
      <c r="F377" s="375"/>
      <c r="G377" s="156">
        <v>0</v>
      </c>
      <c r="H377" s="168">
        <v>0</v>
      </c>
      <c r="I377" s="154">
        <f t="shared" si="217"/>
        <v>832.21078112374926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832.21078112374926</v>
      </c>
      <c r="P377" s="156">
        <v>527.03601071373805</v>
      </c>
      <c r="Q377" s="156">
        <v>0</v>
      </c>
      <c r="R377" s="157">
        <v>0</v>
      </c>
      <c r="S377" s="158">
        <f t="shared" si="218"/>
        <v>1359.2467918374873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832.21078112374926</v>
      </c>
      <c r="AB377" s="207">
        <v>527.03601071373805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219"/>
        <v>1359.2467918374873</v>
      </c>
      <c r="AJ377" s="141" t="str">
        <f t="shared" si="220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14.914327652370064</v>
      </c>
      <c r="F378" s="375"/>
      <c r="G378" s="160">
        <v>0</v>
      </c>
      <c r="H378" s="161">
        <v>0</v>
      </c>
      <c r="I378" s="162">
        <f t="shared" si="217"/>
        <v>14.914327652370064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14.914327652370064</v>
      </c>
      <c r="P378" s="164">
        <v>55.936509819536909</v>
      </c>
      <c r="Q378" s="164">
        <v>0</v>
      </c>
      <c r="R378" s="165">
        <v>0</v>
      </c>
      <c r="S378" s="166">
        <f t="shared" si="218"/>
        <v>70.850837471906971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14.914327652370064</v>
      </c>
      <c r="AB378" s="212">
        <v>55.936509819536909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219"/>
        <v>70.850837471906971</v>
      </c>
      <c r="AJ378" s="141" t="str">
        <f t="shared" si="220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217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218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219"/>
        <v>0</v>
      </c>
      <c r="AJ379" s="141" t="str">
        <f t="shared" si="220"/>
        <v/>
      </c>
      <c r="BA379" s="141"/>
      <c r="BR379" s="141"/>
      <c r="CG379" s="141"/>
    </row>
    <row r="380" spans="1:85" ht="15">
      <c r="A380" s="159" t="s">
        <v>17</v>
      </c>
      <c r="B380" s="160">
        <v>17.67084120884244</v>
      </c>
      <c r="C380" s="160">
        <v>0</v>
      </c>
      <c r="D380" s="160">
        <v>0</v>
      </c>
      <c r="E380" s="160">
        <v>9.2177138586910203</v>
      </c>
      <c r="F380" s="375"/>
      <c r="G380" s="160">
        <v>0</v>
      </c>
      <c r="H380" s="161">
        <v>0</v>
      </c>
      <c r="I380" s="162">
        <f t="shared" si="217"/>
        <v>26.88855506753346</v>
      </c>
      <c r="J380" s="149"/>
      <c r="K380" s="163" t="s">
        <v>17</v>
      </c>
      <c r="L380" s="164">
        <v>17.67084120884244</v>
      </c>
      <c r="M380" s="164">
        <v>0</v>
      </c>
      <c r="N380" s="164">
        <v>0</v>
      </c>
      <c r="O380" s="164">
        <v>9.2177138586910203</v>
      </c>
      <c r="P380" s="164">
        <v>1.7171504281010566</v>
      </c>
      <c r="Q380" s="164">
        <v>0</v>
      </c>
      <c r="R380" s="165">
        <v>0</v>
      </c>
      <c r="S380" s="166">
        <f t="shared" si="218"/>
        <v>28.605705495634517</v>
      </c>
      <c r="U380" s="211" t="s">
        <v>17</v>
      </c>
      <c r="V380" s="212">
        <v>16.227673481249518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1.7171504281010566</v>
      </c>
      <c r="AC380" s="213">
        <v>10.66088158628394</v>
      </c>
      <c r="AD380" s="212">
        <v>1.4431677275929207</v>
      </c>
      <c r="AE380" s="212">
        <v>0</v>
      </c>
      <c r="AF380" s="212">
        <v>0</v>
      </c>
      <c r="AG380" s="212">
        <v>0</v>
      </c>
      <c r="AH380" s="212">
        <v>9.2177138586910203</v>
      </c>
      <c r="AI380" s="214">
        <f t="shared" si="219"/>
        <v>28.605705495634517</v>
      </c>
      <c r="AJ380" s="141" t="str">
        <f t="shared" si="220"/>
        <v/>
      </c>
      <c r="BA380" s="141"/>
      <c r="BR380" s="141"/>
      <c r="CG380" s="141"/>
    </row>
    <row r="381" spans="1:85" ht="15">
      <c r="A381" s="167" t="s">
        <v>139</v>
      </c>
      <c r="B381" s="156">
        <v>52.538015879021536</v>
      </c>
      <c r="C381" s="156">
        <v>0</v>
      </c>
      <c r="D381" s="156">
        <v>40.032445098920391</v>
      </c>
      <c r="E381" s="156">
        <v>2.2511358242726421E-2</v>
      </c>
      <c r="F381" s="375"/>
      <c r="G381" s="156">
        <v>0</v>
      </c>
      <c r="H381" s="168">
        <v>0</v>
      </c>
      <c r="I381" s="154">
        <f t="shared" si="217"/>
        <v>92.592972336184658</v>
      </c>
      <c r="J381" s="149"/>
      <c r="K381" s="169" t="s">
        <v>139</v>
      </c>
      <c r="L381" s="156">
        <v>52.538015879021536</v>
      </c>
      <c r="M381" s="156">
        <v>0</v>
      </c>
      <c r="N381" s="156">
        <v>40.032445098920391</v>
      </c>
      <c r="O381" s="156">
        <v>2.2511358242726421E-2</v>
      </c>
      <c r="P381" s="156">
        <v>9.3088118058135133E-2</v>
      </c>
      <c r="Q381" s="156">
        <v>0</v>
      </c>
      <c r="R381" s="157">
        <v>0</v>
      </c>
      <c r="S381" s="158">
        <f t="shared" si="218"/>
        <v>92.686060454242792</v>
      </c>
      <c r="U381" s="215" t="s">
        <v>139</v>
      </c>
      <c r="V381" s="207">
        <v>52.287097114792736</v>
      </c>
      <c r="W381" s="207">
        <v>0</v>
      </c>
      <c r="X381" s="207">
        <v>0</v>
      </c>
      <c r="Y381" s="207">
        <v>0</v>
      </c>
      <c r="Z381" s="207">
        <v>40.032445098920391</v>
      </c>
      <c r="AA381" s="207">
        <v>2.2511358242726421E-2</v>
      </c>
      <c r="AB381" s="207">
        <v>9.3088118058135133E-2</v>
      </c>
      <c r="AC381" s="208">
        <v>0.2509187642288026</v>
      </c>
      <c r="AD381" s="207">
        <v>0.2509187642288026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19"/>
        <v>92.686060454242792</v>
      </c>
      <c r="AJ381" s="141" t="str">
        <f t="shared" si="220"/>
        <v/>
      </c>
      <c r="BA381" s="141"/>
      <c r="BR381" s="141"/>
      <c r="CG381" s="141"/>
    </row>
    <row r="382" spans="1:85" ht="15">
      <c r="A382" s="159" t="s">
        <v>25</v>
      </c>
      <c r="B382" s="160">
        <v>16.220872826836821</v>
      </c>
      <c r="C382" s="160">
        <v>2.7726486465356392E-3</v>
      </c>
      <c r="D382" s="160">
        <v>4.9336273130606818</v>
      </c>
      <c r="E382" s="160">
        <v>58.396645863710518</v>
      </c>
      <c r="F382" s="375"/>
      <c r="G382" s="160">
        <v>64.023501677136693</v>
      </c>
      <c r="H382" s="161">
        <v>0</v>
      </c>
      <c r="I382" s="162">
        <f t="shared" si="217"/>
        <v>143.57742032939126</v>
      </c>
      <c r="J382" s="149"/>
      <c r="K382" s="163" t="s">
        <v>25</v>
      </c>
      <c r="L382" s="164">
        <v>16.220872826836821</v>
      </c>
      <c r="M382" s="164">
        <v>2.7726486465356392E-3</v>
      </c>
      <c r="N382" s="164">
        <v>4.9336273130606818</v>
      </c>
      <c r="O382" s="164">
        <v>58.396645863710518</v>
      </c>
      <c r="P382" s="164">
        <v>0</v>
      </c>
      <c r="Q382" s="164">
        <v>64.023501677136693</v>
      </c>
      <c r="R382" s="165">
        <v>0</v>
      </c>
      <c r="S382" s="166">
        <f t="shared" si="218"/>
        <v>143.57742032939126</v>
      </c>
      <c r="U382" s="211" t="s">
        <v>25</v>
      </c>
      <c r="V382" s="212">
        <v>4.3599534838781899</v>
      </c>
      <c r="W382" s="212">
        <v>7.6925695176461302</v>
      </c>
      <c r="X382" s="212">
        <v>64.023501677136693</v>
      </c>
      <c r="Y382" s="212">
        <v>2.7726486465356392E-3</v>
      </c>
      <c r="Z382" s="212">
        <v>4.9336273130606818</v>
      </c>
      <c r="AA382" s="212">
        <v>54.931741041641075</v>
      </c>
      <c r="AB382" s="212">
        <v>0</v>
      </c>
      <c r="AC382" s="213">
        <v>7.6332546473819454</v>
      </c>
      <c r="AD382" s="212">
        <v>4.1683498253125011</v>
      </c>
      <c r="AE382" s="212">
        <v>0</v>
      </c>
      <c r="AF382" s="212">
        <v>0</v>
      </c>
      <c r="AG382" s="212">
        <v>0</v>
      </c>
      <c r="AH382" s="212">
        <v>3.4649048220694443</v>
      </c>
      <c r="AI382" s="214">
        <f t="shared" si="219"/>
        <v>143.57742032939126</v>
      </c>
      <c r="AJ382" s="141" t="str">
        <f t="shared" si="220"/>
        <v/>
      </c>
      <c r="BA382" s="141"/>
      <c r="BR382" s="141"/>
      <c r="CG382" s="141"/>
    </row>
    <row r="383" spans="1:85" ht="15">
      <c r="A383" s="167" t="s">
        <v>24</v>
      </c>
      <c r="B383" s="156">
        <v>29.096649219247414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217"/>
        <v>29.096649219247414</v>
      </c>
      <c r="J383" s="149"/>
      <c r="K383" s="169" t="s">
        <v>24</v>
      </c>
      <c r="L383" s="156">
        <v>29.096649219247414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18"/>
        <v>29.096649219247414</v>
      </c>
      <c r="U383" s="215" t="s">
        <v>24</v>
      </c>
      <c r="V383" s="207">
        <v>29.096649219247414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19"/>
        <v>29.096649219247414</v>
      </c>
      <c r="AJ383" s="141" t="str">
        <f t="shared" si="220"/>
        <v/>
      </c>
      <c r="BA383" s="141"/>
      <c r="BR383" s="141"/>
      <c r="CG383" s="141"/>
    </row>
    <row r="384" spans="1:85" ht="15">
      <c r="A384" s="159" t="s">
        <v>60</v>
      </c>
      <c r="B384" s="160">
        <v>5.8714171749539705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217"/>
        <v>5.8714171749539705</v>
      </c>
      <c r="J384" s="149"/>
      <c r="K384" s="163" t="s">
        <v>60</v>
      </c>
      <c r="L384" s="164">
        <v>5.8714171749539705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18"/>
        <v>5.8714171749539705</v>
      </c>
      <c r="U384" s="211" t="s">
        <v>60</v>
      </c>
      <c r="V384" s="212">
        <v>5.8714171749539705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19"/>
        <v>5.8714171749539705</v>
      </c>
      <c r="AJ384" s="141" t="str">
        <f t="shared" si="220"/>
        <v/>
      </c>
      <c r="BA384" s="141"/>
      <c r="BR384" s="141"/>
      <c r="CG384" s="141"/>
    </row>
    <row r="385" spans="1:85" ht="15">
      <c r="A385" s="167" t="s">
        <v>22</v>
      </c>
      <c r="B385" s="156">
        <v>146.36220072015249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217"/>
        <v>146.36220072015249</v>
      </c>
      <c r="J385" s="149"/>
      <c r="K385" s="169" t="s">
        <v>22</v>
      </c>
      <c r="L385" s="156">
        <v>146.36220072015249</v>
      </c>
      <c r="M385" s="156">
        <v>0</v>
      </c>
      <c r="N385" s="156">
        <v>0</v>
      </c>
      <c r="O385" s="156">
        <v>0</v>
      </c>
      <c r="P385" s="156">
        <v>80.118175855408154</v>
      </c>
      <c r="Q385" s="156">
        <v>0</v>
      </c>
      <c r="R385" s="157">
        <v>0</v>
      </c>
      <c r="S385" s="158">
        <f t="shared" si="218"/>
        <v>226.48037657556063</v>
      </c>
      <c r="U385" s="215" t="s">
        <v>22</v>
      </c>
      <c r="V385" s="207">
        <v>144.98766130995739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80.118175855408154</v>
      </c>
      <c r="AC385" s="208">
        <v>1.3745394101950887</v>
      </c>
      <c r="AD385" s="207">
        <v>1.3745394101950887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219"/>
        <v>226.48037657556063</v>
      </c>
      <c r="AJ385" s="141" t="str">
        <f t="shared" si="220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217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18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19"/>
        <v>0</v>
      </c>
      <c r="AJ386" s="141" t="str">
        <f t="shared" si="220"/>
        <v/>
      </c>
      <c r="BA386" s="141"/>
      <c r="BR386" s="141"/>
      <c r="CG386" s="141"/>
    </row>
    <row r="387" spans="1:85" ht="15">
      <c r="A387" s="170" t="s">
        <v>64</v>
      </c>
      <c r="B387" s="156">
        <v>0.27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217"/>
        <v>0.27</v>
      </c>
      <c r="J387" s="149"/>
      <c r="K387" s="171" t="s">
        <v>64</v>
      </c>
      <c r="L387" s="156">
        <v>0.27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18"/>
        <v>0.27</v>
      </c>
      <c r="U387" s="216" t="s">
        <v>62</v>
      </c>
      <c r="V387" s="207">
        <v>0.27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19"/>
        <v>0.27</v>
      </c>
      <c r="AJ387" s="141" t="str">
        <f t="shared" si="220"/>
        <v/>
      </c>
      <c r="BA387" s="141"/>
      <c r="BR387" s="141"/>
      <c r="CG387" s="141"/>
    </row>
    <row r="388" spans="1:85">
      <c r="A388" s="172" t="s">
        <v>23</v>
      </c>
      <c r="B388" s="173">
        <v>0.27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217"/>
        <v>0.27</v>
      </c>
      <c r="J388" s="149"/>
      <c r="K388" s="176" t="s">
        <v>23</v>
      </c>
      <c r="L388" s="177">
        <v>0.27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18"/>
        <v>0.27</v>
      </c>
      <c r="U388" s="217" t="s">
        <v>65</v>
      </c>
      <c r="V388" s="218">
        <v>0.27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219"/>
        <v>0.27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217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18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19"/>
        <v>0</v>
      </c>
      <c r="AJ389" s="141" t="str">
        <f t="shared" si="220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217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18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219"/>
        <v>0</v>
      </c>
      <c r="AJ390" s="141" t="str">
        <f t="shared" si="220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217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18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19"/>
        <v>0</v>
      </c>
      <c r="AJ391" s="141" t="str">
        <f t="shared" si="220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366.67551845700001</v>
      </c>
      <c r="C392" s="195">
        <f t="shared" ref="C392:H392" si="221">SUM(C371:C387)</f>
        <v>0.74071045719532891</v>
      </c>
      <c r="D392" s="195">
        <f t="shared" si="221"/>
        <v>45.296319354845686</v>
      </c>
      <c r="E392" s="195">
        <f t="shared" si="221"/>
        <v>915.61973058012961</v>
      </c>
      <c r="F392" s="195">
        <f t="shared" si="221"/>
        <v>0</v>
      </c>
      <c r="G392" s="195">
        <f t="shared" si="221"/>
        <v>64.023501677136693</v>
      </c>
      <c r="H392" s="197">
        <f t="shared" si="221"/>
        <v>0</v>
      </c>
      <c r="I392" s="154">
        <f t="shared" ref="I392" si="222">SUM(I371:I387)</f>
        <v>1392.3557805263074</v>
      </c>
      <c r="J392" s="149"/>
      <c r="K392" s="196" t="s">
        <v>26</v>
      </c>
      <c r="L392" s="195">
        <f>SUM(L371:L387)</f>
        <v>366.67551845700001</v>
      </c>
      <c r="M392" s="195">
        <f t="shared" ref="M392:R392" si="223">SUM(M371:M387)</f>
        <v>0.74071045719532891</v>
      </c>
      <c r="N392" s="195">
        <f t="shared" si="223"/>
        <v>45.296319354845686</v>
      </c>
      <c r="O392" s="195">
        <f t="shared" si="223"/>
        <v>915.61973058012961</v>
      </c>
      <c r="P392" s="195">
        <f t="shared" si="223"/>
        <v>664.90093493484233</v>
      </c>
      <c r="Q392" s="195">
        <f t="shared" si="223"/>
        <v>64.023501677136693</v>
      </c>
      <c r="R392" s="197">
        <f t="shared" si="223"/>
        <v>0</v>
      </c>
      <c r="S392" s="198">
        <f t="shared" ref="S392" si="224">SUM(S371:S387)</f>
        <v>2057.2567154611497</v>
      </c>
      <c r="T392" s="141" t="str">
        <f>IF(ABS(S392-AI392)&gt;0.01,S392-AI392,"")</f>
        <v/>
      </c>
      <c r="U392" s="224" t="s">
        <v>63</v>
      </c>
      <c r="V392" s="225">
        <f>SUM(V371:V387)</f>
        <v>350.68597696124573</v>
      </c>
      <c r="W392" s="225">
        <f t="shared" ref="W392:AH392" si="225">SUM(W371:W387)</f>
        <v>8.7525657684250078</v>
      </c>
      <c r="X392" s="225">
        <f t="shared" si="225"/>
        <v>64.023501677136693</v>
      </c>
      <c r="Y392" s="225">
        <f t="shared" si="225"/>
        <v>0.74071045719532891</v>
      </c>
      <c r="Z392" s="225">
        <f t="shared" si="225"/>
        <v>45.296319354845686</v>
      </c>
      <c r="AA392" s="225">
        <f t="shared" si="225"/>
        <v>902.07936117600309</v>
      </c>
      <c r="AB392" s="225">
        <f t="shared" si="225"/>
        <v>664.90093493484233</v>
      </c>
      <c r="AC392" s="225">
        <f t="shared" si="225"/>
        <v>20.777345131455839</v>
      </c>
      <c r="AD392" s="226">
        <f t="shared" si="225"/>
        <v>7.2369757273293134</v>
      </c>
      <c r="AE392" s="226">
        <f t="shared" si="225"/>
        <v>0</v>
      </c>
      <c r="AF392" s="226">
        <f t="shared" si="225"/>
        <v>0</v>
      </c>
      <c r="AG392" s="226">
        <f t="shared" si="225"/>
        <v>0</v>
      </c>
      <c r="AH392" s="226">
        <f t="shared" si="225"/>
        <v>13.540369404126528</v>
      </c>
      <c r="AI392" s="227">
        <f>SUM(V392:AC392)</f>
        <v>2057.2567154611497</v>
      </c>
      <c r="AJ392" s="141" t="str">
        <f t="shared" si="220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0.26334901149934359</v>
      </c>
      <c r="C393" s="78">
        <f t="shared" ref="C393:H393" si="226">IF($I392=0,"-",C392/$I392)</f>
        <v>5.3198361191515438E-4</v>
      </c>
      <c r="D393" s="78">
        <f t="shared" si="226"/>
        <v>3.2532144433460662E-2</v>
      </c>
      <c r="E393" s="78">
        <f t="shared" si="226"/>
        <v>0.65760471812314192</v>
      </c>
      <c r="F393" s="78">
        <f t="shared" si="226"/>
        <v>0</v>
      </c>
      <c r="G393" s="78">
        <f t="shared" si="226"/>
        <v>4.5982142332138667E-2</v>
      </c>
      <c r="H393" s="79">
        <f t="shared" si="226"/>
        <v>0</v>
      </c>
      <c r="I393" s="80">
        <f>SUM(B393:H393)</f>
        <v>1</v>
      </c>
      <c r="J393" s="141"/>
      <c r="K393" s="55" t="s">
        <v>91</v>
      </c>
      <c r="L393" s="96">
        <f t="shared" ref="L393:R393" si="227">IF($S392=0,"-",L392/$S392)</f>
        <v>0.17823517877048559</v>
      </c>
      <c r="M393" s="96">
        <f t="shared" si="227"/>
        <v>3.6004765551551161E-4</v>
      </c>
      <c r="N393" s="96">
        <f t="shared" si="227"/>
        <v>2.2017825492766551E-2</v>
      </c>
      <c r="O393" s="96">
        <f t="shared" si="227"/>
        <v>0.44506829103964624</v>
      </c>
      <c r="P393" s="96">
        <f t="shared" si="227"/>
        <v>0.32319784397242796</v>
      </c>
      <c r="Q393" s="96">
        <f t="shared" si="227"/>
        <v>3.1120813069158138E-2</v>
      </c>
      <c r="R393" s="97">
        <f t="shared" si="227"/>
        <v>0</v>
      </c>
      <c r="S393" s="98">
        <f>SUM(L393:R393)</f>
        <v>0.99999999999999989</v>
      </c>
      <c r="U393" s="127" t="s">
        <v>91</v>
      </c>
      <c r="V393" s="128">
        <f>+V392/$AI392</f>
        <v>0.17046291516546919</v>
      </c>
      <c r="W393" s="128">
        <f t="shared" ref="W393:AH393" si="228">+W392/$AI392</f>
        <v>4.2544839944600949E-3</v>
      </c>
      <c r="X393" s="128">
        <f t="shared" si="228"/>
        <v>3.1120813069158138E-2</v>
      </c>
      <c r="Y393" s="128">
        <f t="shared" si="228"/>
        <v>3.6004765551551161E-4</v>
      </c>
      <c r="Z393" s="128">
        <f t="shared" si="228"/>
        <v>2.2017825492766551E-2</v>
      </c>
      <c r="AA393" s="128">
        <f t="shared" si="228"/>
        <v>0.4384865313096305</v>
      </c>
      <c r="AB393" s="128">
        <f t="shared" si="228"/>
        <v>0.32319784397242796</v>
      </c>
      <c r="AC393" s="128">
        <f t="shared" si="228"/>
        <v>1.0099539340572009E-2</v>
      </c>
      <c r="AD393" s="128">
        <f t="shared" si="228"/>
        <v>3.5177796105563277E-3</v>
      </c>
      <c r="AE393" s="128">
        <f t="shared" si="228"/>
        <v>0</v>
      </c>
      <c r="AF393" s="128">
        <f t="shared" si="228"/>
        <v>0</v>
      </c>
      <c r="AG393" s="128">
        <f t="shared" si="228"/>
        <v>0</v>
      </c>
      <c r="AH393" s="128">
        <f t="shared" si="228"/>
        <v>6.5817597300156828E-3</v>
      </c>
      <c r="AI393" s="129">
        <f>SUM(V393:AC393)</f>
        <v>1</v>
      </c>
      <c r="AJ393" s="26" t="str">
        <f t="shared" si="220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229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30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31">SUM(V398:AC398)</f>
        <v>0</v>
      </c>
      <c r="AJ398" s="141" t="str">
        <f t="shared" ref="AJ398:AJ419" si="232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229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30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31"/>
        <v>0</v>
      </c>
      <c r="AJ399" s="141" t="str">
        <f t="shared" si="232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229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30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31"/>
        <v>0</v>
      </c>
      <c r="AJ400" s="141" t="str">
        <f t="shared" si="232"/>
        <v/>
      </c>
      <c r="BA400" s="141"/>
      <c r="BR400" s="141"/>
      <c r="CG400" s="141"/>
    </row>
    <row r="401" spans="1:85" ht="15">
      <c r="A401" s="167" t="s">
        <v>16</v>
      </c>
      <c r="B401" s="156">
        <v>11.949564519312169</v>
      </c>
      <c r="C401" s="156">
        <v>5.210108760141261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229"/>
        <v>17.159673279453429</v>
      </c>
      <c r="J401" s="149"/>
      <c r="K401" s="169" t="s">
        <v>16</v>
      </c>
      <c r="L401" s="156">
        <v>11.949564519312169</v>
      </c>
      <c r="M401" s="156">
        <v>5.210108760141261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30"/>
        <v>17.159673279453429</v>
      </c>
      <c r="U401" s="215" t="s">
        <v>16</v>
      </c>
      <c r="V401" s="207">
        <v>11.949564519312169</v>
      </c>
      <c r="W401" s="207">
        <v>0</v>
      </c>
      <c r="X401" s="207">
        <v>0</v>
      </c>
      <c r="Y401" s="207">
        <v>5.210108760141261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31"/>
        <v>17.159673279453429</v>
      </c>
      <c r="AJ401" s="141" t="str">
        <f t="shared" si="232"/>
        <v/>
      </c>
      <c r="BA401" s="141"/>
      <c r="BR401" s="141"/>
      <c r="CG401" s="141"/>
    </row>
    <row r="402" spans="1:85" ht="15">
      <c r="A402" s="159" t="s">
        <v>15</v>
      </c>
      <c r="B402" s="160">
        <v>4.9137418838246267</v>
      </c>
      <c r="C402" s="160">
        <v>3.1018900494331527</v>
      </c>
      <c r="D402" s="160">
        <v>0.74757716042822775</v>
      </c>
      <c r="E402" s="160">
        <v>0</v>
      </c>
      <c r="F402" s="375"/>
      <c r="G402" s="160">
        <v>0</v>
      </c>
      <c r="H402" s="161">
        <v>0</v>
      </c>
      <c r="I402" s="162">
        <f t="shared" si="229"/>
        <v>8.7632090936860081</v>
      </c>
      <c r="J402" s="149"/>
      <c r="K402" s="163" t="s">
        <v>15</v>
      </c>
      <c r="L402" s="164">
        <v>4.9137418838246267</v>
      </c>
      <c r="M402" s="164">
        <v>3.1018900494331527</v>
      </c>
      <c r="N402" s="164">
        <v>0.74757716042822775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30"/>
        <v>8.7632090936860081</v>
      </c>
      <c r="U402" s="211" t="s">
        <v>57</v>
      </c>
      <c r="V402" s="212">
        <v>4.9137418838246267</v>
      </c>
      <c r="W402" s="212">
        <v>0</v>
      </c>
      <c r="X402" s="212">
        <v>0</v>
      </c>
      <c r="Y402" s="212">
        <v>3.1018900494331527</v>
      </c>
      <c r="Z402" s="212">
        <v>0.74757716042822775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31"/>
        <v>8.7632090936860081</v>
      </c>
      <c r="AJ402" s="141" t="str">
        <f t="shared" si="232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229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14.533023113346799</v>
      </c>
      <c r="Q403" s="156">
        <v>0</v>
      </c>
      <c r="R403" s="157">
        <v>0</v>
      </c>
      <c r="S403" s="158">
        <f t="shared" si="230"/>
        <v>14.533023113346799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14.533023113346799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31"/>
        <v>14.533023113346799</v>
      </c>
      <c r="AJ403" s="141" t="str">
        <f t="shared" si="232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4.7232632317005342E-2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229"/>
        <v>4.7232632317005342E-2</v>
      </c>
      <c r="J404" s="149"/>
      <c r="K404" s="163" t="s">
        <v>12</v>
      </c>
      <c r="L404" s="164">
        <v>0</v>
      </c>
      <c r="M404" s="164">
        <v>4.7232632317005342E-2</v>
      </c>
      <c r="N404" s="164">
        <v>0</v>
      </c>
      <c r="O404" s="164">
        <v>0</v>
      </c>
      <c r="P404" s="164">
        <v>2.0564990513317625</v>
      </c>
      <c r="Q404" s="164">
        <v>0</v>
      </c>
      <c r="R404" s="165">
        <v>0</v>
      </c>
      <c r="S404" s="166">
        <f t="shared" si="230"/>
        <v>2.1037316836487676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4.7232632317005342E-2</v>
      </c>
      <c r="Z404" s="212">
        <v>0</v>
      </c>
      <c r="AA404" s="212">
        <v>0</v>
      </c>
      <c r="AB404" s="212">
        <v>2.0564990513317625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31"/>
        <v>2.1037316836487676</v>
      </c>
      <c r="AJ404" s="141" t="str">
        <f t="shared" si="232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229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30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31"/>
        <v>0</v>
      </c>
      <c r="AJ405" s="141" t="str">
        <f t="shared" si="232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0.50095490003060195</v>
      </c>
      <c r="E406" s="160">
        <v>0</v>
      </c>
      <c r="F406" s="375"/>
      <c r="G406" s="160">
        <v>0</v>
      </c>
      <c r="H406" s="161">
        <v>0</v>
      </c>
      <c r="I406" s="162">
        <f t="shared" si="229"/>
        <v>0.50095490003060195</v>
      </c>
      <c r="J406" s="149"/>
      <c r="K406" s="163" t="s">
        <v>17</v>
      </c>
      <c r="L406" s="164">
        <v>0</v>
      </c>
      <c r="M406" s="164">
        <v>0</v>
      </c>
      <c r="N406" s="164">
        <v>0.50095490003060195</v>
      </c>
      <c r="O406" s="164">
        <v>0</v>
      </c>
      <c r="P406" s="164">
        <v>4.8352028725314355E-2</v>
      </c>
      <c r="Q406" s="164">
        <v>0</v>
      </c>
      <c r="R406" s="165">
        <v>0</v>
      </c>
      <c r="S406" s="166">
        <f t="shared" si="230"/>
        <v>0.54930692875591625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0.50095490003060195</v>
      </c>
      <c r="AA406" s="212">
        <v>0</v>
      </c>
      <c r="AB406" s="212">
        <v>4.8352028725314355E-2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31"/>
        <v>0.54930692875591625</v>
      </c>
      <c r="AJ406" s="141" t="str">
        <f t="shared" si="232"/>
        <v/>
      </c>
      <c r="BA406" s="141"/>
      <c r="BR406" s="141"/>
      <c r="CG406" s="141"/>
    </row>
    <row r="407" spans="1:85" ht="15">
      <c r="A407" s="167" t="s">
        <v>139</v>
      </c>
      <c r="B407" s="156">
        <v>3.0601603244164997</v>
      </c>
      <c r="C407" s="156">
        <v>22.603033793835063</v>
      </c>
      <c r="D407" s="156">
        <v>8.9312165958704206</v>
      </c>
      <c r="E407" s="156">
        <v>0</v>
      </c>
      <c r="F407" s="375"/>
      <c r="G407" s="156">
        <v>0</v>
      </c>
      <c r="H407" s="168">
        <v>0</v>
      </c>
      <c r="I407" s="154">
        <f t="shared" si="229"/>
        <v>34.594410714121985</v>
      </c>
      <c r="J407" s="149"/>
      <c r="K407" s="169" t="s">
        <v>139</v>
      </c>
      <c r="L407" s="156">
        <v>3.0601603244164997</v>
      </c>
      <c r="M407" s="156">
        <v>22.603033793835063</v>
      </c>
      <c r="N407" s="156">
        <v>8.9312165958704206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30"/>
        <v>34.594410714121985</v>
      </c>
      <c r="U407" s="215" t="s">
        <v>139</v>
      </c>
      <c r="V407" s="207">
        <v>3.0601603244164997</v>
      </c>
      <c r="W407" s="207">
        <v>0</v>
      </c>
      <c r="X407" s="207">
        <v>0</v>
      </c>
      <c r="Y407" s="207">
        <v>22.603033793835063</v>
      </c>
      <c r="Z407" s="207">
        <v>3.8716546741637128</v>
      </c>
      <c r="AA407" s="207">
        <v>0</v>
      </c>
      <c r="AB407" s="207">
        <v>0</v>
      </c>
      <c r="AC407" s="208">
        <v>5.0595619217067078</v>
      </c>
      <c r="AD407" s="207">
        <v>0</v>
      </c>
      <c r="AE407" s="207">
        <v>0</v>
      </c>
      <c r="AF407" s="207">
        <v>0</v>
      </c>
      <c r="AG407" s="207">
        <v>5.0595619217067078</v>
      </c>
      <c r="AH407" s="207">
        <v>0</v>
      </c>
      <c r="AI407" s="210">
        <f t="shared" si="231"/>
        <v>34.594410714121985</v>
      </c>
      <c r="AJ407" s="141" t="str">
        <f t="shared" si="232"/>
        <v/>
      </c>
      <c r="BA407" s="141"/>
      <c r="BR407" s="141"/>
      <c r="CG407" s="141"/>
    </row>
    <row r="408" spans="1:85" ht="15">
      <c r="A408" s="159" t="s">
        <v>25</v>
      </c>
      <c r="B408" s="160">
        <v>3.9920636413265673</v>
      </c>
      <c r="C408" s="160">
        <v>9.7570622375249716E-2</v>
      </c>
      <c r="D408" s="160">
        <v>0.78637275414338148</v>
      </c>
      <c r="E408" s="160">
        <v>29.198827739810014</v>
      </c>
      <c r="F408" s="375"/>
      <c r="G408" s="160">
        <v>4.064443662361497</v>
      </c>
      <c r="H408" s="161">
        <v>0</v>
      </c>
      <c r="I408" s="162">
        <f t="shared" si="229"/>
        <v>38.139278420016709</v>
      </c>
      <c r="J408" s="149"/>
      <c r="K408" s="163" t="s">
        <v>25</v>
      </c>
      <c r="L408" s="164">
        <v>3.9920636413265673</v>
      </c>
      <c r="M408" s="164">
        <v>9.7570622375249716E-2</v>
      </c>
      <c r="N408" s="164">
        <v>0.78637275414338148</v>
      </c>
      <c r="O408" s="164">
        <v>29.198827739810014</v>
      </c>
      <c r="P408" s="164">
        <v>0</v>
      </c>
      <c r="Q408" s="164">
        <v>4.064443662361497</v>
      </c>
      <c r="R408" s="165">
        <v>0</v>
      </c>
      <c r="S408" s="166">
        <f t="shared" si="230"/>
        <v>38.139278420016709</v>
      </c>
      <c r="U408" s="211" t="s">
        <v>25</v>
      </c>
      <c r="V408" s="212">
        <v>0</v>
      </c>
      <c r="W408" s="212">
        <v>3.0813610028780647</v>
      </c>
      <c r="X408" s="212">
        <v>4.064443662361497</v>
      </c>
      <c r="Y408" s="212">
        <v>9.7570622375249716E-2</v>
      </c>
      <c r="Z408" s="212">
        <v>0.78637275414338148</v>
      </c>
      <c r="AA408" s="212">
        <v>28.00841140433991</v>
      </c>
      <c r="AB408" s="212">
        <v>0</v>
      </c>
      <c r="AC408" s="213">
        <v>2.1011189739186071</v>
      </c>
      <c r="AD408" s="212">
        <v>0.91070263844850252</v>
      </c>
      <c r="AE408" s="212">
        <v>1.1904163354701038</v>
      </c>
      <c r="AF408" s="212">
        <v>0</v>
      </c>
      <c r="AG408" s="212">
        <v>0</v>
      </c>
      <c r="AH408" s="212">
        <v>0</v>
      </c>
      <c r="AI408" s="214">
        <f t="shared" si="231"/>
        <v>38.139278420016709</v>
      </c>
      <c r="AJ408" s="141" t="str">
        <f t="shared" si="232"/>
        <v/>
      </c>
      <c r="BA408" s="141"/>
      <c r="BR408" s="141"/>
      <c r="CG408" s="141"/>
    </row>
    <row r="409" spans="1:85" ht="15">
      <c r="A409" s="167" t="s">
        <v>24</v>
      </c>
      <c r="B409" s="156">
        <v>7.684722998407989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229"/>
        <v>7.684722998407989</v>
      </c>
      <c r="J409" s="149"/>
      <c r="K409" s="169" t="s">
        <v>24</v>
      </c>
      <c r="L409" s="156">
        <v>7.684722998407989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30"/>
        <v>7.684722998407989</v>
      </c>
      <c r="U409" s="215" t="s">
        <v>24</v>
      </c>
      <c r="V409" s="207">
        <v>7.684722998407989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31"/>
        <v>7.684722998407989</v>
      </c>
      <c r="AJ409" s="141" t="str">
        <f t="shared" si="232"/>
        <v/>
      </c>
      <c r="BA409" s="141"/>
      <c r="BR409" s="141"/>
      <c r="CG409" s="141"/>
    </row>
    <row r="410" spans="1:85" ht="15">
      <c r="A410" s="159" t="s">
        <v>60</v>
      </c>
      <c r="B410" s="160">
        <v>0.50729614993268302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229"/>
        <v>0.50729614993268302</v>
      </c>
      <c r="J410" s="149"/>
      <c r="K410" s="163" t="s">
        <v>60</v>
      </c>
      <c r="L410" s="164">
        <v>0.50729614993268302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30"/>
        <v>0.50729614993268302</v>
      </c>
      <c r="U410" s="211" t="s">
        <v>60</v>
      </c>
      <c r="V410" s="212">
        <v>0.50729614993268302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31"/>
        <v>0.50729614993268302</v>
      </c>
      <c r="AJ410" s="141" t="str">
        <f t="shared" si="232"/>
        <v/>
      </c>
      <c r="BA410" s="141"/>
      <c r="BR410" s="141"/>
      <c r="CG410" s="141"/>
    </row>
    <row r="411" spans="1:85" ht="15">
      <c r="A411" s="167" t="s">
        <v>22</v>
      </c>
      <c r="B411" s="156">
        <v>2.5792183672997897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229"/>
        <v>2.5792183672997897</v>
      </c>
      <c r="J411" s="149"/>
      <c r="K411" s="169" t="s">
        <v>22</v>
      </c>
      <c r="L411" s="156">
        <v>2.5792183672997897</v>
      </c>
      <c r="M411" s="156">
        <v>0</v>
      </c>
      <c r="N411" s="156">
        <v>0</v>
      </c>
      <c r="O411" s="156">
        <v>0</v>
      </c>
      <c r="P411" s="156">
        <v>0.86346570184504901</v>
      </c>
      <c r="Q411" s="156">
        <v>0</v>
      </c>
      <c r="R411" s="157">
        <v>0</v>
      </c>
      <c r="S411" s="158">
        <f t="shared" si="230"/>
        <v>3.4426840691448386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0.86346570184504901</v>
      </c>
      <c r="AC411" s="208">
        <v>2.5792183672997897</v>
      </c>
      <c r="AD411" s="207">
        <v>2.5792183672997897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31"/>
        <v>3.4426840691448386</v>
      </c>
      <c r="AJ411" s="141" t="str">
        <f t="shared" si="232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229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30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31"/>
        <v>0</v>
      </c>
      <c r="AJ412" s="141" t="str">
        <f t="shared" si="232"/>
        <v/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229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30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31"/>
        <v>0</v>
      </c>
      <c r="AJ413" s="141" t="str">
        <f t="shared" si="232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229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30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231"/>
        <v>0</v>
      </c>
      <c r="AJ414" s="141" t="str">
        <f t="shared" si="232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229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30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31"/>
        <v>0</v>
      </c>
      <c r="AJ415" s="141" t="str">
        <f t="shared" si="232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229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30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231"/>
        <v>0</v>
      </c>
      <c r="AJ416" s="141" t="str">
        <f t="shared" si="232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229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30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31"/>
        <v>0</v>
      </c>
      <c r="AJ417" s="141" t="str">
        <f t="shared" si="232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34.686767884520322</v>
      </c>
      <c r="C418" s="195">
        <f t="shared" ref="C418:H418" si="233">SUM(C397:C413)</f>
        <v>31.059835858101735</v>
      </c>
      <c r="D418" s="195">
        <f t="shared" si="233"/>
        <v>10.966121410472631</v>
      </c>
      <c r="E418" s="195">
        <f t="shared" si="233"/>
        <v>29.198827739810014</v>
      </c>
      <c r="F418" s="195">
        <f t="shared" si="233"/>
        <v>0</v>
      </c>
      <c r="G418" s="195">
        <f t="shared" si="233"/>
        <v>4.064443662361497</v>
      </c>
      <c r="H418" s="197">
        <f t="shared" si="233"/>
        <v>0</v>
      </c>
      <c r="I418" s="154">
        <f t="shared" ref="I418" si="234">SUM(I397:I413)</f>
        <v>109.97599655526621</v>
      </c>
      <c r="J418" s="149"/>
      <c r="K418" s="196" t="s">
        <v>26</v>
      </c>
      <c r="L418" s="195">
        <f>SUM(L397:L413)</f>
        <v>34.686767884520322</v>
      </c>
      <c r="M418" s="195">
        <f t="shared" ref="M418:R418" si="235">SUM(M397:M413)</f>
        <v>31.059835858101735</v>
      </c>
      <c r="N418" s="195">
        <f t="shared" si="235"/>
        <v>10.966121410472631</v>
      </c>
      <c r="O418" s="195">
        <f t="shared" si="235"/>
        <v>29.198827739810014</v>
      </c>
      <c r="P418" s="195">
        <f t="shared" si="235"/>
        <v>17.501339895248925</v>
      </c>
      <c r="Q418" s="195">
        <f t="shared" si="235"/>
        <v>4.064443662361497</v>
      </c>
      <c r="R418" s="197">
        <f t="shared" si="235"/>
        <v>0</v>
      </c>
      <c r="S418" s="198">
        <f t="shared" ref="S418" si="236">SUM(S397:S413)</f>
        <v>127.47733645051512</v>
      </c>
      <c r="T418" s="141" t="str">
        <f>IF(ABS(S418-AI418)&gt;0.01,S418-AI418,"")</f>
        <v/>
      </c>
      <c r="U418" s="224" t="s">
        <v>63</v>
      </c>
      <c r="V418" s="225">
        <f>SUM(V397:V413)</f>
        <v>28.115485875893967</v>
      </c>
      <c r="W418" s="225">
        <f t="shared" ref="W418:AH418" si="237">SUM(W397:W413)</f>
        <v>3.0813610028780647</v>
      </c>
      <c r="X418" s="225">
        <f t="shared" si="237"/>
        <v>4.064443662361497</v>
      </c>
      <c r="Y418" s="225">
        <f t="shared" si="237"/>
        <v>31.059835858101735</v>
      </c>
      <c r="Z418" s="225">
        <f t="shared" si="237"/>
        <v>5.9065594887659243</v>
      </c>
      <c r="AA418" s="225">
        <f t="shared" si="237"/>
        <v>28.00841140433991</v>
      </c>
      <c r="AB418" s="225">
        <f t="shared" si="237"/>
        <v>17.501339895248925</v>
      </c>
      <c r="AC418" s="225">
        <f t="shared" si="237"/>
        <v>9.7398992629251051</v>
      </c>
      <c r="AD418" s="226">
        <f t="shared" si="237"/>
        <v>3.4899210057482923</v>
      </c>
      <c r="AE418" s="226">
        <f t="shared" si="237"/>
        <v>1.1904163354701038</v>
      </c>
      <c r="AF418" s="226">
        <f t="shared" si="237"/>
        <v>0</v>
      </c>
      <c r="AG418" s="226">
        <f t="shared" si="237"/>
        <v>5.0595619217067078</v>
      </c>
      <c r="AH418" s="226">
        <f t="shared" si="237"/>
        <v>0</v>
      </c>
      <c r="AI418" s="227">
        <f>SUM(V418:AC418)</f>
        <v>127.47733645051512</v>
      </c>
      <c r="AJ418" s="141" t="str">
        <f t="shared" si="232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0.31540307858987382</v>
      </c>
      <c r="C419" s="78">
        <f t="shared" ref="C419:H419" si="238">IF($I418=0,"-",C418/$I418)</f>
        <v>0.28242377274111125</v>
      </c>
      <c r="D419" s="78">
        <f t="shared" si="238"/>
        <v>9.9713771677093457E-2</v>
      </c>
      <c r="E419" s="78">
        <f t="shared" si="238"/>
        <v>0.26550182452892557</v>
      </c>
      <c r="F419" s="78">
        <f t="shared" si="238"/>
        <v>0</v>
      </c>
      <c r="G419" s="78">
        <f t="shared" si="238"/>
        <v>3.6957552462995806E-2</v>
      </c>
      <c r="H419" s="79">
        <f t="shared" si="238"/>
        <v>0</v>
      </c>
      <c r="I419" s="80">
        <f>SUM(B419:H419)</f>
        <v>0.99999999999999989</v>
      </c>
      <c r="J419" s="141"/>
      <c r="K419" s="55" t="s">
        <v>91</v>
      </c>
      <c r="L419" s="96">
        <f t="shared" ref="L419:R419" si="239">IF($S418=0,"-",L418/$S418)</f>
        <v>0.27210144838557421</v>
      </c>
      <c r="M419" s="96">
        <f t="shared" si="239"/>
        <v>0.24364986532456079</v>
      </c>
      <c r="N419" s="96">
        <f t="shared" si="239"/>
        <v>8.602408644402075E-2</v>
      </c>
      <c r="O419" s="96">
        <f t="shared" si="239"/>
        <v>0.22905112824619284</v>
      </c>
      <c r="P419" s="96">
        <f t="shared" si="239"/>
        <v>0.13728981466476353</v>
      </c>
      <c r="Q419" s="96">
        <f t="shared" si="239"/>
        <v>3.1883656934887837E-2</v>
      </c>
      <c r="R419" s="97">
        <f t="shared" si="239"/>
        <v>0</v>
      </c>
      <c r="S419" s="98">
        <f>SUM(L419:R419)</f>
        <v>1</v>
      </c>
      <c r="U419" s="127" t="s">
        <v>91</v>
      </c>
      <c r="V419" s="128">
        <f>+V418/$AI418</f>
        <v>0.22055281871070467</v>
      </c>
      <c r="W419" s="128">
        <f t="shared" ref="W419:AH419" si="240">+W418/$AI418</f>
        <v>2.4171833901426118E-2</v>
      </c>
      <c r="X419" s="128">
        <f t="shared" si="240"/>
        <v>3.1883656934887837E-2</v>
      </c>
      <c r="Y419" s="128">
        <f t="shared" si="240"/>
        <v>0.24364986532456079</v>
      </c>
      <c r="Z419" s="128">
        <f t="shared" si="240"/>
        <v>4.6334192831670638E-2</v>
      </c>
      <c r="AA419" s="128">
        <f t="shared" si="240"/>
        <v>0.21971286963006459</v>
      </c>
      <c r="AB419" s="128">
        <f t="shared" si="240"/>
        <v>0.13728981466476353</v>
      </c>
      <c r="AC419" s="128">
        <f t="shared" si="240"/>
        <v>7.6404948001921852E-2</v>
      </c>
      <c r="AD419" s="128">
        <f t="shared" si="240"/>
        <v>2.7376795773443461E-2</v>
      </c>
      <c r="AE419" s="128">
        <f t="shared" si="240"/>
        <v>9.3382586161282598E-3</v>
      </c>
      <c r="AF419" s="128">
        <f t="shared" si="240"/>
        <v>0</v>
      </c>
      <c r="AG419" s="128">
        <f t="shared" si="240"/>
        <v>3.9689893612350126E-2</v>
      </c>
      <c r="AH419" s="128">
        <f t="shared" si="240"/>
        <v>0</v>
      </c>
      <c r="AI419" s="129">
        <f>SUM(V419:AC419)</f>
        <v>1</v>
      </c>
      <c r="AJ419" s="26" t="str">
        <f t="shared" si="232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241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42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43">SUM(V424:AC424)</f>
        <v>0</v>
      </c>
      <c r="AJ424" s="141" t="str">
        <f t="shared" ref="AJ424:AJ445" si="244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241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42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43"/>
        <v>0</v>
      </c>
      <c r="AJ425" s="141" t="str">
        <f t="shared" si="244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241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42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43"/>
        <v>0</v>
      </c>
      <c r="AJ426" s="141" t="str">
        <f t="shared" si="244"/>
        <v/>
      </c>
      <c r="BA426" s="141"/>
      <c r="BR426" s="141"/>
      <c r="CG426" s="141"/>
    </row>
    <row r="427" spans="1:85" ht="15">
      <c r="A427" s="167" t="s">
        <v>16</v>
      </c>
      <c r="B427" s="156">
        <v>28.214753071341338</v>
      </c>
      <c r="C427" s="156">
        <v>0</v>
      </c>
      <c r="D427" s="156">
        <v>1.0086872519861425</v>
      </c>
      <c r="E427" s="156">
        <v>0</v>
      </c>
      <c r="F427" s="375"/>
      <c r="G427" s="156">
        <v>0</v>
      </c>
      <c r="H427" s="168">
        <v>0</v>
      </c>
      <c r="I427" s="154">
        <f t="shared" si="241"/>
        <v>29.22344032332748</v>
      </c>
      <c r="J427" s="149"/>
      <c r="K427" s="169" t="s">
        <v>16</v>
      </c>
      <c r="L427" s="156">
        <v>28.214753071341338</v>
      </c>
      <c r="M427" s="156">
        <v>0</v>
      </c>
      <c r="N427" s="156">
        <v>1.0086872519861425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42"/>
        <v>29.22344032332748</v>
      </c>
      <c r="U427" s="215" t="s">
        <v>16</v>
      </c>
      <c r="V427" s="207">
        <v>19.055146671589497</v>
      </c>
      <c r="W427" s="207">
        <v>0</v>
      </c>
      <c r="X427" s="207">
        <v>0</v>
      </c>
      <c r="Y427" s="207">
        <v>0</v>
      </c>
      <c r="Z427" s="207">
        <v>0.94528849373128976</v>
      </c>
      <c r="AA427" s="207">
        <v>0</v>
      </c>
      <c r="AB427" s="207">
        <v>0</v>
      </c>
      <c r="AC427" s="208">
        <v>9.2230051580066945</v>
      </c>
      <c r="AD427" s="209">
        <v>9.1596063997518407</v>
      </c>
      <c r="AE427" s="209">
        <v>0</v>
      </c>
      <c r="AF427" s="209">
        <v>0</v>
      </c>
      <c r="AG427" s="209">
        <v>6.3398758254852819E-2</v>
      </c>
      <c r="AH427" s="209">
        <v>0</v>
      </c>
      <c r="AI427" s="210">
        <f t="shared" si="243"/>
        <v>29.22344032332748</v>
      </c>
      <c r="AJ427" s="141" t="str">
        <f t="shared" si="244"/>
        <v/>
      </c>
      <c r="BA427" s="141"/>
      <c r="BR427" s="141"/>
      <c r="CG427" s="141"/>
    </row>
    <row r="428" spans="1:85" ht="15">
      <c r="A428" s="159" t="s">
        <v>15</v>
      </c>
      <c r="B428" s="160">
        <v>5.8251697536719682</v>
      </c>
      <c r="C428" s="160">
        <v>2.733270290830268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241"/>
        <v>8.5584400445022357</v>
      </c>
      <c r="J428" s="149"/>
      <c r="K428" s="163" t="s">
        <v>15</v>
      </c>
      <c r="L428" s="164">
        <v>5.8251697536719682</v>
      </c>
      <c r="M428" s="164">
        <v>2.733270290830268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42"/>
        <v>8.5584400445022357</v>
      </c>
      <c r="U428" s="211" t="s">
        <v>57</v>
      </c>
      <c r="V428" s="212">
        <v>5.7851444268506222</v>
      </c>
      <c r="W428" s="212">
        <v>0</v>
      </c>
      <c r="X428" s="212">
        <v>0</v>
      </c>
      <c r="Y428" s="212">
        <v>2.733270290830268</v>
      </c>
      <c r="Z428" s="212">
        <v>0</v>
      </c>
      <c r="AA428" s="212">
        <v>0</v>
      </c>
      <c r="AB428" s="212">
        <v>0</v>
      </c>
      <c r="AC428" s="213">
        <v>4.0025326821345728E-2</v>
      </c>
      <c r="AD428" s="212">
        <v>4.0025326821345728E-2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43"/>
        <v>8.5584400445022357</v>
      </c>
      <c r="AJ428" s="141" t="str">
        <f t="shared" si="244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8.5739471384824288E-3</v>
      </c>
      <c r="F429" s="375"/>
      <c r="G429" s="156">
        <v>0</v>
      </c>
      <c r="H429" s="168">
        <v>0</v>
      </c>
      <c r="I429" s="154">
        <f t="shared" si="241"/>
        <v>8.5739471384824288E-3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8.5739471384824288E-3</v>
      </c>
      <c r="P429" s="156">
        <v>99.283740559756197</v>
      </c>
      <c r="Q429" s="156">
        <v>0</v>
      </c>
      <c r="R429" s="157">
        <v>0</v>
      </c>
      <c r="S429" s="158">
        <f t="shared" si="242"/>
        <v>99.292314506894684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8.5739471384824288E-3</v>
      </c>
      <c r="AB429" s="207">
        <v>99.283740559756197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43"/>
        <v>99.292314506894684</v>
      </c>
      <c r="AJ429" s="141" t="str">
        <f t="shared" si="244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241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6.7104992776933532</v>
      </c>
      <c r="Q430" s="164">
        <v>0</v>
      </c>
      <c r="R430" s="165">
        <v>0</v>
      </c>
      <c r="S430" s="166">
        <f t="shared" si="242"/>
        <v>6.7104992776933532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6.7104992776933532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43"/>
        <v>6.7104992776933532</v>
      </c>
      <c r="AJ430" s="141" t="str">
        <f t="shared" si="244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241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42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43"/>
        <v>0</v>
      </c>
      <c r="AJ431" s="141" t="str">
        <f t="shared" si="244"/>
        <v/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4.6979750846740256</v>
      </c>
      <c r="F432" s="375"/>
      <c r="G432" s="160">
        <v>0</v>
      </c>
      <c r="H432" s="161">
        <v>0</v>
      </c>
      <c r="I432" s="162">
        <f t="shared" si="241"/>
        <v>4.6979750846740256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4.6979750846740256</v>
      </c>
      <c r="P432" s="164">
        <v>0.12147320353439674</v>
      </c>
      <c r="Q432" s="164">
        <v>0</v>
      </c>
      <c r="R432" s="165">
        <v>0</v>
      </c>
      <c r="S432" s="166">
        <f t="shared" si="242"/>
        <v>4.819448288208422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4.6979750846740256</v>
      </c>
      <c r="AB432" s="212">
        <v>0.12147320353439674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43"/>
        <v>4.819448288208422</v>
      </c>
      <c r="AJ432" s="141" t="str">
        <f t="shared" si="244"/>
        <v/>
      </c>
      <c r="BA432" s="141"/>
      <c r="BR432" s="141"/>
      <c r="CG432" s="141"/>
    </row>
    <row r="433" spans="1:85" ht="15">
      <c r="A433" s="167" t="s">
        <v>139</v>
      </c>
      <c r="B433" s="156">
        <v>49.856299273645348</v>
      </c>
      <c r="C433" s="156">
        <v>99.016272939808417</v>
      </c>
      <c r="D433" s="156">
        <v>40.58445054957717</v>
      </c>
      <c r="E433" s="156">
        <v>0</v>
      </c>
      <c r="F433" s="375"/>
      <c r="G433" s="156">
        <v>0</v>
      </c>
      <c r="H433" s="168">
        <v>0</v>
      </c>
      <c r="I433" s="154">
        <f t="shared" si="241"/>
        <v>189.45702276303092</v>
      </c>
      <c r="J433" s="149"/>
      <c r="K433" s="169" t="s">
        <v>139</v>
      </c>
      <c r="L433" s="156">
        <v>49.856299273645348</v>
      </c>
      <c r="M433" s="156">
        <v>99.016272939808417</v>
      </c>
      <c r="N433" s="156">
        <v>40.58445054957717</v>
      </c>
      <c r="O433" s="156">
        <v>0</v>
      </c>
      <c r="P433" s="156">
        <v>0</v>
      </c>
      <c r="Q433" s="156">
        <v>0</v>
      </c>
      <c r="R433" s="157">
        <v>0</v>
      </c>
      <c r="S433" s="158">
        <f t="shared" si="242"/>
        <v>189.45702276303092</v>
      </c>
      <c r="U433" s="215" t="s">
        <v>139</v>
      </c>
      <c r="V433" s="207">
        <v>47.82734904313017</v>
      </c>
      <c r="W433" s="207">
        <v>0</v>
      </c>
      <c r="X433" s="207">
        <v>0</v>
      </c>
      <c r="Y433" s="207">
        <v>99.016272939808417</v>
      </c>
      <c r="Z433" s="207">
        <v>40.58445054957717</v>
      </c>
      <c r="AA433" s="207">
        <v>0</v>
      </c>
      <c r="AB433" s="207">
        <v>0</v>
      </c>
      <c r="AC433" s="208">
        <v>2.0289502305151812</v>
      </c>
      <c r="AD433" s="207">
        <v>2.0289502305151812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43"/>
        <v>189.45702276303098</v>
      </c>
      <c r="AJ433" s="141" t="str">
        <f t="shared" si="244"/>
        <v/>
      </c>
      <c r="BA433" s="141"/>
      <c r="BR433" s="141"/>
      <c r="CG433" s="141"/>
    </row>
    <row r="434" spans="1:85" ht="15">
      <c r="A434" s="159" t="s">
        <v>25</v>
      </c>
      <c r="B434" s="160">
        <v>144.27036546415906</v>
      </c>
      <c r="C434" s="160">
        <v>2.9073071312451734E-4</v>
      </c>
      <c r="D434" s="160">
        <v>4.1222892070193744</v>
      </c>
      <c r="E434" s="160">
        <v>274.07847644428853</v>
      </c>
      <c r="F434" s="375"/>
      <c r="G434" s="160">
        <v>76.729500730386206</v>
      </c>
      <c r="H434" s="161">
        <v>0</v>
      </c>
      <c r="I434" s="162">
        <f t="shared" si="241"/>
        <v>499.20092257656631</v>
      </c>
      <c r="J434" s="149"/>
      <c r="K434" s="163" t="s">
        <v>25</v>
      </c>
      <c r="L434" s="164">
        <v>144.27036546415906</v>
      </c>
      <c r="M434" s="164">
        <v>2.9073071312451734E-4</v>
      </c>
      <c r="N434" s="164">
        <v>4.1222892070193744</v>
      </c>
      <c r="O434" s="164">
        <v>274.07847644428853</v>
      </c>
      <c r="P434" s="164">
        <v>0.9111891157204417</v>
      </c>
      <c r="Q434" s="164">
        <v>76.729500730386206</v>
      </c>
      <c r="R434" s="165">
        <v>0</v>
      </c>
      <c r="S434" s="166">
        <f t="shared" si="242"/>
        <v>500.1121116922867</v>
      </c>
      <c r="U434" s="211" t="s">
        <v>25</v>
      </c>
      <c r="V434" s="212">
        <v>0.19657097874696602</v>
      </c>
      <c r="W434" s="212">
        <v>137.03430809774835</v>
      </c>
      <c r="X434" s="212">
        <v>76.729500730386206</v>
      </c>
      <c r="Y434" s="212">
        <v>2.9073071312451734E-4</v>
      </c>
      <c r="Z434" s="212">
        <v>2.2098826849177335</v>
      </c>
      <c r="AA434" s="212">
        <v>272.61881282654537</v>
      </c>
      <c r="AB434" s="212">
        <v>0.9111891157204417</v>
      </c>
      <c r="AC434" s="213">
        <v>10.411556527508559</v>
      </c>
      <c r="AD434" s="212">
        <v>7.0394863876637404</v>
      </c>
      <c r="AE434" s="212">
        <v>1.4596636177431783</v>
      </c>
      <c r="AF434" s="212">
        <v>0</v>
      </c>
      <c r="AG434" s="212">
        <v>1.9124065221016404</v>
      </c>
      <c r="AH434" s="212">
        <v>0</v>
      </c>
      <c r="AI434" s="214">
        <f t="shared" si="243"/>
        <v>500.11211169228676</v>
      </c>
      <c r="AJ434" s="141" t="str">
        <f t="shared" si="244"/>
        <v/>
      </c>
      <c r="BA434" s="141"/>
      <c r="BR434" s="141"/>
      <c r="CG434" s="141"/>
    </row>
    <row r="435" spans="1:85" ht="15">
      <c r="A435" s="167" t="s">
        <v>24</v>
      </c>
      <c r="B435" s="156">
        <v>62.196100500274149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241"/>
        <v>62.196100500274149</v>
      </c>
      <c r="J435" s="149"/>
      <c r="K435" s="169" t="s">
        <v>24</v>
      </c>
      <c r="L435" s="156">
        <v>62.196100500274149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42"/>
        <v>62.196100500274149</v>
      </c>
      <c r="U435" s="215" t="s">
        <v>24</v>
      </c>
      <c r="V435" s="207">
        <v>52.453942756822194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9.7421577434519531</v>
      </c>
      <c r="AD435" s="207">
        <v>9.7421577434519531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43"/>
        <v>62.196100500274149</v>
      </c>
      <c r="AJ435" s="141" t="str">
        <f t="shared" si="244"/>
        <v/>
      </c>
      <c r="BA435" s="141"/>
      <c r="BR435" s="141"/>
      <c r="CG435" s="141"/>
    </row>
    <row r="436" spans="1:85" ht="15">
      <c r="A436" s="159" t="s">
        <v>60</v>
      </c>
      <c r="B436" s="160">
        <v>0.85848253858620049</v>
      </c>
      <c r="C436" s="160">
        <v>5.6914437091572956E-2</v>
      </c>
      <c r="D436" s="160">
        <v>0.65130958334766553</v>
      </c>
      <c r="E436" s="160">
        <v>0</v>
      </c>
      <c r="F436" s="375"/>
      <c r="G436" s="160">
        <v>0</v>
      </c>
      <c r="H436" s="161">
        <v>0</v>
      </c>
      <c r="I436" s="162">
        <f t="shared" si="241"/>
        <v>1.566706559025439</v>
      </c>
      <c r="J436" s="149"/>
      <c r="K436" s="163" t="s">
        <v>60</v>
      </c>
      <c r="L436" s="164">
        <v>0.85848253858620049</v>
      </c>
      <c r="M436" s="164">
        <v>5.6914437091572956E-2</v>
      </c>
      <c r="N436" s="164">
        <v>0.65130958334766553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42"/>
        <v>1.566706559025439</v>
      </c>
      <c r="U436" s="211" t="s">
        <v>60</v>
      </c>
      <c r="V436" s="212">
        <v>0.85848253858620049</v>
      </c>
      <c r="W436" s="212">
        <v>0</v>
      </c>
      <c r="X436" s="212">
        <v>0</v>
      </c>
      <c r="Y436" s="212">
        <v>5.6914437091572956E-2</v>
      </c>
      <c r="Z436" s="212">
        <v>0.65130958334766553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43"/>
        <v>1.566706559025439</v>
      </c>
      <c r="AJ436" s="141" t="str">
        <f t="shared" si="244"/>
        <v/>
      </c>
      <c r="BA436" s="141"/>
      <c r="BR436" s="141"/>
      <c r="CG436" s="141"/>
    </row>
    <row r="437" spans="1:85" ht="15">
      <c r="A437" s="167" t="s">
        <v>22</v>
      </c>
      <c r="B437" s="156">
        <v>22.688302234242169</v>
      </c>
      <c r="C437" s="156">
        <v>0</v>
      </c>
      <c r="D437" s="156">
        <v>120.80200705089624</v>
      </c>
      <c r="E437" s="156">
        <v>0</v>
      </c>
      <c r="F437" s="375"/>
      <c r="G437" s="156">
        <v>0</v>
      </c>
      <c r="H437" s="168">
        <v>0</v>
      </c>
      <c r="I437" s="154">
        <f t="shared" si="241"/>
        <v>143.49030928513841</v>
      </c>
      <c r="J437" s="149"/>
      <c r="K437" s="169" t="s">
        <v>22</v>
      </c>
      <c r="L437" s="156">
        <v>22.688302234242169</v>
      </c>
      <c r="M437" s="156">
        <v>0</v>
      </c>
      <c r="N437" s="156">
        <v>120.80200705089624</v>
      </c>
      <c r="O437" s="156">
        <v>0</v>
      </c>
      <c r="P437" s="156">
        <v>5.8988144290908826</v>
      </c>
      <c r="Q437" s="156">
        <v>0</v>
      </c>
      <c r="R437" s="157">
        <v>0</v>
      </c>
      <c r="S437" s="158">
        <f t="shared" si="242"/>
        <v>149.3891237142293</v>
      </c>
      <c r="U437" s="215" t="s">
        <v>22</v>
      </c>
      <c r="V437" s="207">
        <v>22.619268357055645</v>
      </c>
      <c r="W437" s="207">
        <v>0</v>
      </c>
      <c r="X437" s="207">
        <v>0</v>
      </c>
      <c r="Y437" s="207">
        <v>0</v>
      </c>
      <c r="Z437" s="207">
        <v>112.32868846468408</v>
      </c>
      <c r="AA437" s="207">
        <v>0</v>
      </c>
      <c r="AB437" s="207">
        <v>5.8988144290908826</v>
      </c>
      <c r="AC437" s="208">
        <v>8.5423524633986894</v>
      </c>
      <c r="AD437" s="207">
        <v>6.9033877186521819E-2</v>
      </c>
      <c r="AE437" s="207">
        <v>0</v>
      </c>
      <c r="AF437" s="207">
        <v>0</v>
      </c>
      <c r="AG437" s="207">
        <v>8.4733185862121658</v>
      </c>
      <c r="AH437" s="207">
        <v>0</v>
      </c>
      <c r="AI437" s="210">
        <f t="shared" si="243"/>
        <v>149.3891237142293</v>
      </c>
      <c r="AJ437" s="141" t="str">
        <f t="shared" si="244"/>
        <v/>
      </c>
      <c r="BA437" s="141"/>
      <c r="BR437" s="141"/>
      <c r="CG437" s="141"/>
    </row>
    <row r="438" spans="1:85" ht="15">
      <c r="A438" s="159" t="s">
        <v>21</v>
      </c>
      <c r="B438" s="160">
        <v>2.3691160180774333</v>
      </c>
      <c r="C438" s="160">
        <v>2.7688570286477893E-2</v>
      </c>
      <c r="D438" s="160">
        <v>1.4180019438197937</v>
      </c>
      <c r="E438" s="160">
        <v>0</v>
      </c>
      <c r="F438" s="375"/>
      <c r="G438" s="160">
        <v>0</v>
      </c>
      <c r="H438" s="161">
        <v>0</v>
      </c>
      <c r="I438" s="162">
        <f t="shared" si="241"/>
        <v>3.814806532183705</v>
      </c>
      <c r="J438" s="149"/>
      <c r="K438" s="163" t="s">
        <v>21</v>
      </c>
      <c r="L438" s="164">
        <v>2.3691160180774333</v>
      </c>
      <c r="M438" s="164">
        <v>2.7688570286477893E-2</v>
      </c>
      <c r="N438" s="164">
        <v>1.4180019438197937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42"/>
        <v>3.814806532183705</v>
      </c>
      <c r="U438" s="211" t="s">
        <v>61</v>
      </c>
      <c r="V438" s="212">
        <v>2.3691160180774333</v>
      </c>
      <c r="W438" s="212">
        <v>0</v>
      </c>
      <c r="X438" s="212">
        <v>0</v>
      </c>
      <c r="Y438" s="212">
        <v>2.7688570286477893E-2</v>
      </c>
      <c r="Z438" s="212">
        <v>1.4180019438197937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43"/>
        <v>3.814806532183705</v>
      </c>
      <c r="AJ438" s="141" t="str">
        <f t="shared" si="244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241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42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43"/>
        <v>0</v>
      </c>
      <c r="AJ439" s="141" t="str">
        <f t="shared" si="244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241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42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243"/>
        <v>0</v>
      </c>
      <c r="AJ440" s="141" t="str">
        <f t="shared" si="244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241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42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43"/>
        <v>0</v>
      </c>
      <c r="AJ441" s="141" t="str">
        <f t="shared" si="244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241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42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243"/>
        <v>0</v>
      </c>
      <c r="AJ442" s="141" t="str">
        <f t="shared" si="244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241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42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43"/>
        <v>0</v>
      </c>
      <c r="AJ443" s="150" t="str">
        <f t="shared" si="244"/>
        <v/>
      </c>
    </row>
    <row r="444" spans="1:85" ht="15">
      <c r="A444" s="194" t="s">
        <v>26</v>
      </c>
      <c r="B444" s="195">
        <f>SUM(B423:B439)</f>
        <v>316.27858885399763</v>
      </c>
      <c r="C444" s="195">
        <f t="shared" ref="C444:H444" si="245">SUM(C423:C439)</f>
        <v>101.83443696872985</v>
      </c>
      <c r="D444" s="195">
        <f t="shared" si="245"/>
        <v>168.5867455866464</v>
      </c>
      <c r="E444" s="195">
        <f t="shared" si="245"/>
        <v>278.78502547610105</v>
      </c>
      <c r="F444" s="195">
        <f t="shared" si="245"/>
        <v>0</v>
      </c>
      <c r="G444" s="195">
        <f t="shared" si="245"/>
        <v>76.729500730386206</v>
      </c>
      <c r="H444" s="197">
        <f t="shared" si="245"/>
        <v>0</v>
      </c>
      <c r="I444" s="154">
        <f t="shared" ref="I444" si="246">SUM(I423:I439)</f>
        <v>942.21429761586126</v>
      </c>
      <c r="J444" s="149"/>
      <c r="K444" s="196" t="s">
        <v>26</v>
      </c>
      <c r="L444" s="195">
        <f>SUM(L423:L439)</f>
        <v>316.27858885399763</v>
      </c>
      <c r="M444" s="195">
        <f t="shared" ref="M444:R444" si="247">SUM(M423:M439)</f>
        <v>101.83443696872985</v>
      </c>
      <c r="N444" s="195">
        <f t="shared" si="247"/>
        <v>168.5867455866464</v>
      </c>
      <c r="O444" s="195">
        <f t="shared" si="247"/>
        <v>278.78502547610105</v>
      </c>
      <c r="P444" s="195">
        <f t="shared" si="247"/>
        <v>112.92571658579527</v>
      </c>
      <c r="Q444" s="195">
        <f t="shared" si="247"/>
        <v>76.729500730386206</v>
      </c>
      <c r="R444" s="197">
        <f t="shared" si="247"/>
        <v>0</v>
      </c>
      <c r="S444" s="198">
        <f t="shared" ref="S444" si="248">SUM(S423:S439)</f>
        <v>1055.1400142016562</v>
      </c>
      <c r="T444" s="141" t="str">
        <f>IF(ABS(S444-AI444)&gt;0.01,S444-AI444,"")</f>
        <v/>
      </c>
      <c r="U444" s="224" t="s">
        <v>63</v>
      </c>
      <c r="V444" s="225">
        <f>SUM(V423:V439)</f>
        <v>151.1650207908587</v>
      </c>
      <c r="W444" s="225">
        <f t="shared" ref="W444:AH444" si="249">SUM(W423:W439)</f>
        <v>137.03430809774835</v>
      </c>
      <c r="X444" s="225">
        <f t="shared" si="249"/>
        <v>76.729500730386206</v>
      </c>
      <c r="Y444" s="225">
        <f t="shared" si="249"/>
        <v>101.83443696872985</v>
      </c>
      <c r="Z444" s="225">
        <f t="shared" si="249"/>
        <v>158.13762172007776</v>
      </c>
      <c r="AA444" s="225">
        <f t="shared" si="249"/>
        <v>277.32536185835789</v>
      </c>
      <c r="AB444" s="225">
        <f t="shared" si="249"/>
        <v>112.92571658579527</v>
      </c>
      <c r="AC444" s="225">
        <f t="shared" si="249"/>
        <v>39.988047449702421</v>
      </c>
      <c r="AD444" s="226">
        <f t="shared" si="249"/>
        <v>28.07925996539058</v>
      </c>
      <c r="AE444" s="226">
        <f t="shared" si="249"/>
        <v>1.4596636177431783</v>
      </c>
      <c r="AF444" s="226">
        <f t="shared" si="249"/>
        <v>0</v>
      </c>
      <c r="AG444" s="226">
        <f t="shared" si="249"/>
        <v>10.449123866568659</v>
      </c>
      <c r="AH444" s="226">
        <f t="shared" si="249"/>
        <v>0</v>
      </c>
      <c r="AI444" s="227">
        <f>SUM(V444:AC444)</f>
        <v>1055.1400142016564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0.33567585384163184</v>
      </c>
      <c r="C445" s="78">
        <f t="shared" ref="C445:H445" si="250">IF($I444=0,"-",C444/$I444)</f>
        <v>0.10807991051123651</v>
      </c>
      <c r="D445" s="78">
        <f t="shared" si="250"/>
        <v>0.17892611692820953</v>
      </c>
      <c r="E445" s="78">
        <f t="shared" si="250"/>
        <v>0.29588282217912287</v>
      </c>
      <c r="F445" s="78">
        <f t="shared" si="250"/>
        <v>0</v>
      </c>
      <c r="G445" s="78">
        <f t="shared" si="250"/>
        <v>8.1435296539799126E-2</v>
      </c>
      <c r="H445" s="79">
        <f t="shared" si="250"/>
        <v>0</v>
      </c>
      <c r="I445" s="80">
        <f>SUM(B445:H445)</f>
        <v>0.99999999999999989</v>
      </c>
      <c r="J445" s="141"/>
      <c r="K445" s="55" t="s">
        <v>91</v>
      </c>
      <c r="L445" s="96">
        <f t="shared" ref="L445:R445" si="251">IF($S444=0,"-",L444/$S444)</f>
        <v>0.29975035028247077</v>
      </c>
      <c r="M445" s="96">
        <f t="shared" si="251"/>
        <v>9.6512723996900238E-2</v>
      </c>
      <c r="N445" s="96">
        <f t="shared" si="251"/>
        <v>0.15977665837476851</v>
      </c>
      <c r="O445" s="96">
        <f t="shared" si="251"/>
        <v>0.26421614356748319</v>
      </c>
      <c r="P445" s="96">
        <f t="shared" si="251"/>
        <v>0.10702439019075353</v>
      </c>
      <c r="Q445" s="96">
        <f t="shared" si="251"/>
        <v>7.2719733587623972E-2</v>
      </c>
      <c r="R445" s="97">
        <f t="shared" si="251"/>
        <v>0</v>
      </c>
      <c r="S445" s="98">
        <f>SUM(L445:R445)</f>
        <v>1.0000000000000002</v>
      </c>
      <c r="U445" s="127" t="s">
        <v>91</v>
      </c>
      <c r="V445" s="128">
        <f>+V444/$AI444</f>
        <v>0.14326536645018972</v>
      </c>
      <c r="W445" s="128">
        <f t="shared" ref="W445:AH445" si="252">+W444/$AI444</f>
        <v>0.1298731033354201</v>
      </c>
      <c r="X445" s="128">
        <f t="shared" si="252"/>
        <v>7.2719733587623944E-2</v>
      </c>
      <c r="Y445" s="128">
        <f t="shared" si="252"/>
        <v>9.6512723996900224E-2</v>
      </c>
      <c r="Z445" s="128">
        <f t="shared" si="252"/>
        <v>0.14987358984743687</v>
      </c>
      <c r="AA445" s="128">
        <f t="shared" si="252"/>
        <v>0.26283275975292125</v>
      </c>
      <c r="AB445" s="128">
        <f t="shared" si="252"/>
        <v>0.10702439019075351</v>
      </c>
      <c r="AC445" s="128">
        <f t="shared" si="252"/>
        <v>3.7898332838754399E-2</v>
      </c>
      <c r="AD445" s="128">
        <f t="shared" si="252"/>
        <v>2.6611880496860887E-2</v>
      </c>
      <c r="AE445" s="128">
        <f t="shared" si="252"/>
        <v>1.3833838145618938E-3</v>
      </c>
      <c r="AF445" s="128">
        <f t="shared" si="252"/>
        <v>0</v>
      </c>
      <c r="AG445" s="128">
        <f t="shared" si="252"/>
        <v>9.9030685273316169E-3</v>
      </c>
      <c r="AH445" s="128">
        <f t="shared" si="252"/>
        <v>0</v>
      </c>
      <c r="AI445" s="129">
        <f>SUM(V445:AC445)</f>
        <v>1</v>
      </c>
      <c r="AJ445" s="141" t="str">
        <f t="shared" si="244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6.0793511050914337E-2</v>
      </c>
      <c r="G449" s="381"/>
      <c r="H449" s="383"/>
      <c r="I449" s="154">
        <f>SUM(B449:H449)</f>
        <v>6.0793511050914337E-2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253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254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253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254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253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254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253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254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253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254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145.80147257603608</v>
      </c>
      <c r="G455" s="384"/>
      <c r="H455" s="386"/>
      <c r="I455" s="154">
        <f t="shared" si="253"/>
        <v>145.80147257603608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254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253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254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253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254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253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254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253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254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560.56541587468439</v>
      </c>
      <c r="G460" s="384"/>
      <c r="H460" s="386"/>
      <c r="I460" s="162">
        <f t="shared" si="253"/>
        <v>560.56541587468439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254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253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254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253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254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9.3929589466564067</v>
      </c>
      <c r="G463" s="384"/>
      <c r="H463" s="386"/>
      <c r="I463" s="154">
        <f t="shared" si="253"/>
        <v>9.3929589466564067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254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253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254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253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254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253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254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253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254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253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254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253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254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55">SUM(C449:C465)</f>
        <v>0</v>
      </c>
      <c r="D470" s="195">
        <f t="shared" si="255"/>
        <v>0</v>
      </c>
      <c r="E470" s="195">
        <f t="shared" si="255"/>
        <v>0</v>
      </c>
      <c r="F470" s="195">
        <f t="shared" si="255"/>
        <v>715.82064090842789</v>
      </c>
      <c r="G470" s="195">
        <f t="shared" si="255"/>
        <v>0</v>
      </c>
      <c r="H470" s="197">
        <f t="shared" si="255"/>
        <v>0</v>
      </c>
      <c r="I470" s="154">
        <f t="shared" ref="I470" si="256">SUM(I449:I465)</f>
        <v>715.82064090842789</v>
      </c>
      <c r="J470" s="149"/>
      <c r="K470" s="196" t="s">
        <v>26</v>
      </c>
      <c r="L470" s="195">
        <f>SUM(L449:L465)</f>
        <v>0</v>
      </c>
      <c r="M470" s="195">
        <f t="shared" ref="M470:R470" si="257">SUM(M449:M465)</f>
        <v>0</v>
      </c>
      <c r="N470" s="195">
        <f t="shared" si="257"/>
        <v>0</v>
      </c>
      <c r="O470" s="195">
        <f t="shared" si="257"/>
        <v>0</v>
      </c>
      <c r="P470" s="195">
        <f t="shared" si="257"/>
        <v>0</v>
      </c>
      <c r="Q470" s="195">
        <f t="shared" si="257"/>
        <v>0</v>
      </c>
      <c r="R470" s="197">
        <f t="shared" si="257"/>
        <v>0</v>
      </c>
      <c r="S470" s="198">
        <f t="shared" ref="S470" si="258">SUM(S449:S465)</f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259">IF($I470=0,"-",C470/$I470)</f>
        <v>0</v>
      </c>
      <c r="D471" s="78">
        <f t="shared" si="259"/>
        <v>0</v>
      </c>
      <c r="E471" s="78">
        <f t="shared" si="259"/>
        <v>0</v>
      </c>
      <c r="F471" s="78">
        <f t="shared" si="259"/>
        <v>1</v>
      </c>
      <c r="G471" s="78">
        <f t="shared" si="259"/>
        <v>0</v>
      </c>
      <c r="H471" s="79">
        <f t="shared" si="259"/>
        <v>0</v>
      </c>
      <c r="I471" s="80">
        <f>SUM(B471:H471)</f>
        <v>1</v>
      </c>
      <c r="J471" s="26"/>
      <c r="K471" s="55" t="s">
        <v>91</v>
      </c>
      <c r="L471" s="96" t="str">
        <f t="shared" ref="L471:R471" si="260">IF($S470=0,"-",L470/$S470)</f>
        <v>-</v>
      </c>
      <c r="M471" s="96" t="str">
        <f t="shared" si="260"/>
        <v>-</v>
      </c>
      <c r="N471" s="96" t="str">
        <f t="shared" si="260"/>
        <v>-</v>
      </c>
      <c r="O471" s="96" t="str">
        <f t="shared" si="260"/>
        <v>-</v>
      </c>
      <c r="P471" s="96" t="str">
        <f t="shared" si="260"/>
        <v>-</v>
      </c>
      <c r="Q471" s="96" t="str">
        <f t="shared" si="260"/>
        <v>-</v>
      </c>
      <c r="R471" s="97" t="str">
        <f t="shared" si="26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26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26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26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26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26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26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26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26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26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26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13840.575732980837</v>
      </c>
      <c r="G481" s="384"/>
      <c r="H481" s="386"/>
      <c r="I481" s="154">
        <f t="shared" si="261"/>
        <v>13840.575732980837</v>
      </c>
      <c r="J481" s="149"/>
      <c r="K481" s="169" t="s">
        <v>58</v>
      </c>
      <c r="L481" s="384"/>
      <c r="M481" s="385"/>
      <c r="N481" s="385"/>
      <c r="O481" s="386"/>
      <c r="P481" s="156">
        <v>2064.5766673402632</v>
      </c>
      <c r="Q481" s="384"/>
      <c r="R481" s="391"/>
      <c r="S481" s="158">
        <f t="shared" si="262"/>
        <v>2064.5766673402632</v>
      </c>
    </row>
    <row r="482" spans="1:19" ht="15">
      <c r="A482" s="159" t="s">
        <v>12</v>
      </c>
      <c r="B482" s="384"/>
      <c r="C482" s="385"/>
      <c r="D482" s="385"/>
      <c r="E482" s="386"/>
      <c r="F482" s="160">
        <v>4006.5824046446219</v>
      </c>
      <c r="G482" s="384"/>
      <c r="H482" s="386"/>
      <c r="I482" s="162">
        <f t="shared" si="261"/>
        <v>4006.5824046446219</v>
      </c>
      <c r="J482" s="149"/>
      <c r="K482" s="163" t="s">
        <v>12</v>
      </c>
      <c r="L482" s="384"/>
      <c r="M482" s="385"/>
      <c r="N482" s="385"/>
      <c r="O482" s="386"/>
      <c r="P482" s="164">
        <v>843.56528117087271</v>
      </c>
      <c r="Q482" s="384"/>
      <c r="R482" s="391"/>
      <c r="S482" s="166">
        <f t="shared" si="262"/>
        <v>843.56528117087271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26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26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4.0374193949137203</v>
      </c>
      <c r="G484" s="384"/>
      <c r="H484" s="386"/>
      <c r="I484" s="162">
        <f t="shared" si="261"/>
        <v>4.0374193949137203</v>
      </c>
      <c r="J484" s="149"/>
      <c r="K484" s="163" t="s">
        <v>17</v>
      </c>
      <c r="L484" s="384"/>
      <c r="M484" s="385"/>
      <c r="N484" s="385"/>
      <c r="O484" s="386"/>
      <c r="P484" s="164">
        <v>-3.2322144855292716E-2</v>
      </c>
      <c r="Q484" s="384"/>
      <c r="R484" s="391"/>
      <c r="S484" s="166">
        <f t="shared" si="262"/>
        <v>-3.2322144855292716E-2</v>
      </c>
    </row>
    <row r="485" spans="1:19" ht="15">
      <c r="A485" s="167" t="s">
        <v>139</v>
      </c>
      <c r="B485" s="384"/>
      <c r="C485" s="385"/>
      <c r="D485" s="385"/>
      <c r="E485" s="386"/>
      <c r="F485" s="156">
        <v>30.948694977049904</v>
      </c>
      <c r="G485" s="384"/>
      <c r="H485" s="386"/>
      <c r="I485" s="154">
        <f t="shared" si="261"/>
        <v>30.948694977049904</v>
      </c>
      <c r="J485" s="149"/>
      <c r="K485" s="169" t="s">
        <v>139</v>
      </c>
      <c r="L485" s="384"/>
      <c r="M485" s="385"/>
      <c r="N485" s="385"/>
      <c r="O485" s="386"/>
      <c r="P485" s="156">
        <v>24.815217183767906</v>
      </c>
      <c r="Q485" s="384"/>
      <c r="R485" s="391"/>
      <c r="S485" s="158">
        <f t="shared" si="262"/>
        <v>24.815217183767906</v>
      </c>
    </row>
    <row r="486" spans="1:19" ht="15">
      <c r="A486" s="159" t="s">
        <v>25</v>
      </c>
      <c r="B486" s="384"/>
      <c r="C486" s="385"/>
      <c r="D486" s="385"/>
      <c r="E486" s="386"/>
      <c r="F486" s="160">
        <v>389.06329124691825</v>
      </c>
      <c r="G486" s="384"/>
      <c r="H486" s="386"/>
      <c r="I486" s="162">
        <f t="shared" si="261"/>
        <v>389.06329124691825</v>
      </c>
      <c r="J486" s="149"/>
      <c r="K486" s="163" t="s">
        <v>25</v>
      </c>
      <c r="L486" s="384"/>
      <c r="M486" s="385"/>
      <c r="N486" s="385"/>
      <c r="O486" s="386"/>
      <c r="P486" s="164">
        <v>-1.7621978366539476E-14</v>
      </c>
      <c r="Q486" s="384"/>
      <c r="R486" s="391"/>
      <c r="S486" s="166">
        <f t="shared" si="262"/>
        <v>-1.7621978366539476E-14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26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26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26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26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1351.441746421388</v>
      </c>
      <c r="G489" s="384"/>
      <c r="H489" s="386"/>
      <c r="I489" s="154">
        <f t="shared" si="261"/>
        <v>1351.441746421388</v>
      </c>
      <c r="J489" s="149"/>
      <c r="K489" s="169" t="s">
        <v>22</v>
      </c>
      <c r="L489" s="384"/>
      <c r="M489" s="385"/>
      <c r="N489" s="385"/>
      <c r="O489" s="386"/>
      <c r="P489" s="156">
        <v>410.82243778850454</v>
      </c>
      <c r="Q489" s="384"/>
      <c r="R489" s="391"/>
      <c r="S489" s="158">
        <f t="shared" si="262"/>
        <v>410.82243778850454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26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26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26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26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26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26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26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26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26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26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26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26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63">SUM(C475:C491)</f>
        <v>0</v>
      </c>
      <c r="D496" s="195">
        <f t="shared" si="263"/>
        <v>0</v>
      </c>
      <c r="E496" s="195">
        <f t="shared" si="263"/>
        <v>0</v>
      </c>
      <c r="F496" s="195">
        <f t="shared" si="263"/>
        <v>19622.649289665729</v>
      </c>
      <c r="G496" s="195">
        <f t="shared" si="263"/>
        <v>0</v>
      </c>
      <c r="H496" s="197">
        <f t="shared" si="263"/>
        <v>0</v>
      </c>
      <c r="I496" s="154">
        <f t="shared" ref="I496" si="264">SUM(I475:I491)</f>
        <v>19622.649289665729</v>
      </c>
      <c r="J496" s="149"/>
      <c r="K496" s="196" t="s">
        <v>26</v>
      </c>
      <c r="L496" s="195">
        <f>SUM(L475:L491)</f>
        <v>0</v>
      </c>
      <c r="M496" s="195">
        <f t="shared" ref="M496:R496" si="265">SUM(M475:M491)</f>
        <v>0</v>
      </c>
      <c r="N496" s="195">
        <f t="shared" si="265"/>
        <v>0</v>
      </c>
      <c r="O496" s="195">
        <f t="shared" si="265"/>
        <v>0</v>
      </c>
      <c r="P496" s="195">
        <f t="shared" si="265"/>
        <v>3343.747281338553</v>
      </c>
      <c r="Q496" s="195">
        <f t="shared" si="265"/>
        <v>0</v>
      </c>
      <c r="R496" s="197">
        <f t="shared" si="265"/>
        <v>0</v>
      </c>
      <c r="S496" s="198">
        <f t="shared" ref="S496" si="266">SUM(S475:S491)</f>
        <v>3343.747281338553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267">IF($I496=0,"-",C496/$I496)</f>
        <v>0</v>
      </c>
      <c r="D497" s="78">
        <f t="shared" si="267"/>
        <v>0</v>
      </c>
      <c r="E497" s="78">
        <f t="shared" si="267"/>
        <v>0</v>
      </c>
      <c r="F497" s="78">
        <f t="shared" si="267"/>
        <v>1</v>
      </c>
      <c r="G497" s="78">
        <f t="shared" si="267"/>
        <v>0</v>
      </c>
      <c r="H497" s="79">
        <f t="shared" si="267"/>
        <v>0</v>
      </c>
      <c r="I497" s="80">
        <f>SUM(B497:H497)</f>
        <v>1</v>
      </c>
      <c r="J497" s="26"/>
      <c r="K497" s="55" t="s">
        <v>91</v>
      </c>
      <c r="L497" s="96">
        <f t="shared" ref="L497:R497" si="268">IF($S496=0,"-",L496/$S496)</f>
        <v>0</v>
      </c>
      <c r="M497" s="96">
        <f t="shared" si="268"/>
        <v>0</v>
      </c>
      <c r="N497" s="96">
        <f t="shared" si="268"/>
        <v>0</v>
      </c>
      <c r="O497" s="96">
        <f t="shared" si="268"/>
        <v>0</v>
      </c>
      <c r="P497" s="96">
        <f t="shared" si="268"/>
        <v>1</v>
      </c>
      <c r="Q497" s="96">
        <f t="shared" si="268"/>
        <v>0</v>
      </c>
      <c r="R497" s="97">
        <f t="shared" si="268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269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270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269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270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269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270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269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270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269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270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269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270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269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270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269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270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269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270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269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270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269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270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269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270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269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270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269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270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269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270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269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270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269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270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269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270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269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270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269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270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71">SUM(C501:C517)</f>
        <v>0</v>
      </c>
      <c r="D522" s="195">
        <f t="shared" si="271"/>
        <v>0</v>
      </c>
      <c r="E522" s="195">
        <f t="shared" si="271"/>
        <v>0</v>
      </c>
      <c r="F522" s="195">
        <f t="shared" si="271"/>
        <v>0</v>
      </c>
      <c r="G522" s="195">
        <f t="shared" si="271"/>
        <v>0</v>
      </c>
      <c r="H522" s="197">
        <f t="shared" si="271"/>
        <v>0</v>
      </c>
      <c r="I522" s="154">
        <f t="shared" ref="I522" si="272">SUM(I501:I517)</f>
        <v>0</v>
      </c>
      <c r="J522" s="149"/>
      <c r="K522" s="196" t="s">
        <v>26</v>
      </c>
      <c r="L522" s="195">
        <f>SUM(L501:L517)</f>
        <v>0</v>
      </c>
      <c r="M522" s="195">
        <f t="shared" ref="M522:R522" si="273">SUM(M501:M517)</f>
        <v>0</v>
      </c>
      <c r="N522" s="195">
        <f t="shared" si="273"/>
        <v>0</v>
      </c>
      <c r="O522" s="195">
        <f t="shared" si="273"/>
        <v>0</v>
      </c>
      <c r="P522" s="195">
        <f t="shared" si="273"/>
        <v>0</v>
      </c>
      <c r="Q522" s="195">
        <f t="shared" si="273"/>
        <v>0</v>
      </c>
      <c r="R522" s="197">
        <f t="shared" si="273"/>
        <v>0</v>
      </c>
      <c r="S522" s="198">
        <f t="shared" ref="S522" si="274">SUM(S501:S517)</f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75">IF($I522=0,"-",C522/$I522)</f>
        <v>-</v>
      </c>
      <c r="D523" s="78" t="str">
        <f t="shared" si="275"/>
        <v>-</v>
      </c>
      <c r="E523" s="78" t="str">
        <f t="shared" si="275"/>
        <v>-</v>
      </c>
      <c r="F523" s="78" t="str">
        <f t="shared" si="275"/>
        <v>-</v>
      </c>
      <c r="G523" s="78" t="str">
        <f t="shared" si="275"/>
        <v>-</v>
      </c>
      <c r="H523" s="79" t="str">
        <f t="shared" si="275"/>
        <v>-</v>
      </c>
      <c r="I523" s="80">
        <f>SUM(B523:H523)</f>
        <v>0</v>
      </c>
      <c r="J523" s="26"/>
      <c r="K523" s="55" t="s">
        <v>91</v>
      </c>
      <c r="L523" s="96" t="str">
        <f t="shared" ref="L523:R523" si="276">IF($S522=0,"-",L522/$S522)</f>
        <v>-</v>
      </c>
      <c r="M523" s="96" t="str">
        <f t="shared" si="276"/>
        <v>-</v>
      </c>
      <c r="N523" s="96" t="str">
        <f t="shared" si="276"/>
        <v>-</v>
      </c>
      <c r="O523" s="96" t="str">
        <f t="shared" si="276"/>
        <v>-</v>
      </c>
      <c r="P523" s="96" t="str">
        <f t="shared" si="276"/>
        <v>-</v>
      </c>
      <c r="Q523" s="96" t="str">
        <f t="shared" si="276"/>
        <v>-</v>
      </c>
      <c r="R523" s="97" t="str">
        <f t="shared" si="276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77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78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77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78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77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78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77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78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77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78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3.2509003710110318</v>
      </c>
      <c r="G533" s="384"/>
      <c r="H533" s="386"/>
      <c r="I533" s="154">
        <f t="shared" si="277"/>
        <v>3.2509003710110318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78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0.3742097743497545</v>
      </c>
      <c r="G534" s="384"/>
      <c r="H534" s="386"/>
      <c r="I534" s="162">
        <f t="shared" si="277"/>
        <v>0.3742097743497545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78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77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78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77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78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77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78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77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78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77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78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77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78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77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78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77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78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77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78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77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78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77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78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77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78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77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78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79">SUM(C527:C543)</f>
        <v>0</v>
      </c>
      <c r="D548" s="195">
        <f t="shared" si="279"/>
        <v>0</v>
      </c>
      <c r="E548" s="195">
        <f t="shared" si="279"/>
        <v>0</v>
      </c>
      <c r="F548" s="195">
        <f t="shared" si="279"/>
        <v>3.6251101453607864</v>
      </c>
      <c r="G548" s="195">
        <f t="shared" si="279"/>
        <v>0</v>
      </c>
      <c r="H548" s="197">
        <f t="shared" si="279"/>
        <v>0</v>
      </c>
      <c r="I548" s="154">
        <f t="shared" ref="I548" si="280">SUM(I527:I543)</f>
        <v>3.6251101453607864</v>
      </c>
      <c r="J548" s="149"/>
      <c r="K548" s="196" t="s">
        <v>26</v>
      </c>
      <c r="L548" s="195">
        <f>SUM(L527:L543)</f>
        <v>0</v>
      </c>
      <c r="M548" s="195">
        <f t="shared" ref="M548:R548" si="281">SUM(M527:M543)</f>
        <v>0</v>
      </c>
      <c r="N548" s="195">
        <f t="shared" si="281"/>
        <v>0</v>
      </c>
      <c r="O548" s="195">
        <f t="shared" si="281"/>
        <v>0</v>
      </c>
      <c r="P548" s="195">
        <f t="shared" si="281"/>
        <v>0</v>
      </c>
      <c r="Q548" s="195">
        <f t="shared" si="281"/>
        <v>0</v>
      </c>
      <c r="R548" s="197">
        <f t="shared" si="281"/>
        <v>0</v>
      </c>
      <c r="S548" s="198">
        <f t="shared" ref="S548" si="282">SUM(S527:S543)</f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83">IF($I548=0,"-",C548/$I548)</f>
        <v>0</v>
      </c>
      <c r="D549" s="78">
        <f t="shared" si="283"/>
        <v>0</v>
      </c>
      <c r="E549" s="78">
        <f t="shared" si="283"/>
        <v>0</v>
      </c>
      <c r="F549" s="78">
        <f t="shared" si="283"/>
        <v>1</v>
      </c>
      <c r="G549" s="78">
        <f t="shared" si="283"/>
        <v>0</v>
      </c>
      <c r="H549" s="79">
        <f t="shared" si="283"/>
        <v>0</v>
      </c>
      <c r="I549" s="80">
        <f>SUM(B549:H549)</f>
        <v>1</v>
      </c>
      <c r="J549" s="26"/>
      <c r="K549" s="55" t="s">
        <v>91</v>
      </c>
      <c r="L549" s="96" t="str">
        <f t="shared" ref="L549:R549" si="284">IF($S548=0,"-",L548/$S548)</f>
        <v>-</v>
      </c>
      <c r="M549" s="96" t="str">
        <f t="shared" si="284"/>
        <v>-</v>
      </c>
      <c r="N549" s="96" t="str">
        <f t="shared" si="284"/>
        <v>-</v>
      </c>
      <c r="O549" s="96" t="str">
        <f t="shared" si="284"/>
        <v>-</v>
      </c>
      <c r="P549" s="96" t="str">
        <f t="shared" si="284"/>
        <v>-</v>
      </c>
      <c r="Q549" s="96" t="str">
        <f t="shared" si="284"/>
        <v>-</v>
      </c>
      <c r="R549" s="97" t="str">
        <f t="shared" si="284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85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86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85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86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85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86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85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86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85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86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85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86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23.028285545481676</v>
      </c>
      <c r="G560" s="384"/>
      <c r="H560" s="386"/>
      <c r="I560" s="162">
        <f t="shared" si="285"/>
        <v>23.028285545481676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86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1989.5030967014834</v>
      </c>
      <c r="G561" s="384"/>
      <c r="H561" s="386"/>
      <c r="I561" s="154">
        <f t="shared" si="285"/>
        <v>1989.5030967014834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86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85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86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85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86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85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86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85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86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85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86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85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86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85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86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85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86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85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86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85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86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85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86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85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86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287">SUM(C553:C569)</f>
        <v>0</v>
      </c>
      <c r="D574" s="195">
        <f t="shared" si="287"/>
        <v>0</v>
      </c>
      <c r="E574" s="195">
        <f t="shared" si="287"/>
        <v>0</v>
      </c>
      <c r="F574" s="195">
        <f t="shared" si="287"/>
        <v>2012.531382246965</v>
      </c>
      <c r="G574" s="195">
        <f t="shared" si="287"/>
        <v>0</v>
      </c>
      <c r="H574" s="197">
        <f t="shared" si="287"/>
        <v>0</v>
      </c>
      <c r="I574" s="154">
        <f t="shared" ref="I574" si="288">SUM(I553:I569)</f>
        <v>2012.531382246965</v>
      </c>
      <c r="J574" s="149"/>
      <c r="K574" s="196" t="s">
        <v>26</v>
      </c>
      <c r="L574" s="195">
        <f>SUM(L553:L569)</f>
        <v>0</v>
      </c>
      <c r="M574" s="195">
        <f t="shared" ref="M574:R574" si="289">SUM(M553:M569)</f>
        <v>0</v>
      </c>
      <c r="N574" s="195">
        <f t="shared" si="289"/>
        <v>0</v>
      </c>
      <c r="O574" s="195">
        <f t="shared" si="289"/>
        <v>0</v>
      </c>
      <c r="P574" s="195">
        <f t="shared" si="289"/>
        <v>0</v>
      </c>
      <c r="Q574" s="195">
        <f t="shared" si="289"/>
        <v>0</v>
      </c>
      <c r="R574" s="197">
        <f t="shared" si="289"/>
        <v>0</v>
      </c>
      <c r="S574" s="198">
        <f t="shared" ref="S574" si="290">SUM(S553:S569)</f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91">IF($I574=0,"-",C574/$I574)</f>
        <v>0</v>
      </c>
      <c r="D575" s="78">
        <f t="shared" si="291"/>
        <v>0</v>
      </c>
      <c r="E575" s="78">
        <f t="shared" si="291"/>
        <v>0</v>
      </c>
      <c r="F575" s="78">
        <f t="shared" si="291"/>
        <v>1</v>
      </c>
      <c r="G575" s="78">
        <f t="shared" si="291"/>
        <v>0</v>
      </c>
      <c r="H575" s="79">
        <f t="shared" si="291"/>
        <v>0</v>
      </c>
      <c r="I575" s="80">
        <f>SUM(B575:H575)</f>
        <v>1</v>
      </c>
      <c r="J575" s="26"/>
      <c r="K575" s="55" t="s">
        <v>91</v>
      </c>
      <c r="L575" s="96" t="str">
        <f t="shared" ref="L575:R575" si="292">IF($S574=0,"-",L574/$S574)</f>
        <v>-</v>
      </c>
      <c r="M575" s="96" t="str">
        <f t="shared" si="292"/>
        <v>-</v>
      </c>
      <c r="N575" s="96" t="str">
        <f t="shared" si="292"/>
        <v>-</v>
      </c>
      <c r="O575" s="96" t="str">
        <f t="shared" si="292"/>
        <v>-</v>
      </c>
      <c r="P575" s="96" t="str">
        <f t="shared" si="292"/>
        <v>-</v>
      </c>
      <c r="Q575" s="96" t="str">
        <f t="shared" si="292"/>
        <v>-</v>
      </c>
      <c r="R575" s="97" t="str">
        <f t="shared" si="292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0.88843953910666706</v>
      </c>
      <c r="C579" s="152">
        <v>0</v>
      </c>
      <c r="D579" s="152">
        <v>0.16939501663397322</v>
      </c>
      <c r="E579" s="152">
        <v>0</v>
      </c>
      <c r="F579" s="374"/>
      <c r="G579" s="152">
        <v>0</v>
      </c>
      <c r="H579" s="153">
        <v>0</v>
      </c>
      <c r="I579" s="154">
        <f>SUM(B579:H579)</f>
        <v>1.0578345557406403</v>
      </c>
      <c r="J579" s="149"/>
      <c r="K579" s="203" t="s">
        <v>7</v>
      </c>
      <c r="L579" s="152">
        <v>0.88843953910666706</v>
      </c>
      <c r="M579" s="152">
        <v>0</v>
      </c>
      <c r="N579" s="152">
        <v>0.16939501663397322</v>
      </c>
      <c r="O579" s="152">
        <v>0</v>
      </c>
      <c r="P579" s="152">
        <v>6.0793511050914337E-2</v>
      </c>
      <c r="Q579" s="152">
        <v>0</v>
      </c>
      <c r="R579" s="204">
        <v>0</v>
      </c>
      <c r="S579" s="205">
        <f>SUM(L579:R579)</f>
        <v>1.1186280667915547</v>
      </c>
    </row>
    <row r="580" spans="1:19" ht="15">
      <c r="A580" s="159" t="s">
        <v>8</v>
      </c>
      <c r="B580" s="160">
        <v>7.1458008275716089</v>
      </c>
      <c r="C580" s="160">
        <v>0</v>
      </c>
      <c r="D580" s="160">
        <v>1.7417410579438377</v>
      </c>
      <c r="E580" s="160">
        <v>0</v>
      </c>
      <c r="F580" s="375"/>
      <c r="G580" s="160">
        <v>0</v>
      </c>
      <c r="H580" s="161">
        <v>0</v>
      </c>
      <c r="I580" s="162">
        <f t="shared" ref="I580:I599" si="293">SUM(B580:H580)</f>
        <v>8.8875418855154464</v>
      </c>
      <c r="J580" s="149"/>
      <c r="K580" s="163" t="s">
        <v>8</v>
      </c>
      <c r="L580" s="164">
        <v>7.1458008275716089</v>
      </c>
      <c r="M580" s="164">
        <v>0</v>
      </c>
      <c r="N580" s="164">
        <v>1.7417410579438377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94">SUM(L580:R580)</f>
        <v>8.8875418855154464</v>
      </c>
    </row>
    <row r="581" spans="1:19" ht="15">
      <c r="A581" s="167" t="s">
        <v>10</v>
      </c>
      <c r="B581" s="156">
        <v>3.4401304258031113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93"/>
        <v>3.4401304258031113</v>
      </c>
      <c r="J581" s="149"/>
      <c r="K581" s="169" t="s">
        <v>10</v>
      </c>
      <c r="L581" s="156">
        <v>3.4401304258031113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94"/>
        <v>3.4401304258031113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93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94"/>
        <v>0</v>
      </c>
    </row>
    <row r="583" spans="1:19" ht="15">
      <c r="A583" s="167" t="s">
        <v>16</v>
      </c>
      <c r="B583" s="156">
        <v>58.29454085888181</v>
      </c>
      <c r="C583" s="156">
        <v>7.0609145447873782</v>
      </c>
      <c r="D583" s="156">
        <v>1.5224879532169522</v>
      </c>
      <c r="E583" s="156">
        <v>3.3955804405915249</v>
      </c>
      <c r="F583" s="375"/>
      <c r="G583" s="156">
        <v>0</v>
      </c>
      <c r="H583" s="168">
        <v>0</v>
      </c>
      <c r="I583" s="154">
        <f t="shared" si="293"/>
        <v>70.273523797477665</v>
      </c>
      <c r="J583" s="149"/>
      <c r="K583" s="169" t="s">
        <v>16</v>
      </c>
      <c r="L583" s="156">
        <v>58.29454085888181</v>
      </c>
      <c r="M583" s="156">
        <v>7.0609145447873782</v>
      </c>
      <c r="N583" s="156">
        <v>1.5224879532169522</v>
      </c>
      <c r="O583" s="156">
        <v>3.3955804405915249</v>
      </c>
      <c r="P583" s="156">
        <v>0</v>
      </c>
      <c r="Q583" s="156">
        <v>0</v>
      </c>
      <c r="R583" s="157">
        <v>0</v>
      </c>
      <c r="S583" s="158">
        <f t="shared" si="294"/>
        <v>70.273523797477665</v>
      </c>
    </row>
    <row r="584" spans="1:19" ht="15">
      <c r="A584" s="159" t="s">
        <v>15</v>
      </c>
      <c r="B584" s="160">
        <v>455.16976631042382</v>
      </c>
      <c r="C584" s="160">
        <v>6.9075857823842011</v>
      </c>
      <c r="D584" s="160">
        <v>8.1675124885486827</v>
      </c>
      <c r="E584" s="160">
        <v>0</v>
      </c>
      <c r="F584" s="375"/>
      <c r="G584" s="160">
        <v>0</v>
      </c>
      <c r="H584" s="161">
        <v>0</v>
      </c>
      <c r="I584" s="162">
        <f t="shared" si="293"/>
        <v>470.24486458135675</v>
      </c>
      <c r="J584" s="149"/>
      <c r="K584" s="163" t="s">
        <v>15</v>
      </c>
      <c r="L584" s="164">
        <v>455.16976631042382</v>
      </c>
      <c r="M584" s="164">
        <v>6.9075857823842011</v>
      </c>
      <c r="N584" s="164">
        <v>8.1675124885486827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94"/>
        <v>470.24486458135675</v>
      </c>
    </row>
    <row r="585" spans="1:19" ht="15">
      <c r="A585" s="167" t="s">
        <v>58</v>
      </c>
      <c r="B585" s="156">
        <v>0</v>
      </c>
      <c r="C585" s="156">
        <v>0</v>
      </c>
      <c r="D585" s="156">
        <v>0.26681856439045709</v>
      </c>
      <c r="E585" s="156">
        <v>124.46676590805869</v>
      </c>
      <c r="F585" s="375"/>
      <c r="G585" s="156">
        <v>0</v>
      </c>
      <c r="H585" s="168">
        <v>0</v>
      </c>
      <c r="I585" s="154">
        <f t="shared" si="293"/>
        <v>124.73358447244915</v>
      </c>
      <c r="J585" s="149"/>
      <c r="K585" s="169" t="s">
        <v>58</v>
      </c>
      <c r="L585" s="156">
        <v>0</v>
      </c>
      <c r="M585" s="156">
        <v>0</v>
      </c>
      <c r="N585" s="156">
        <v>0.26681856439045709</v>
      </c>
      <c r="O585" s="156">
        <v>124.46676590805869</v>
      </c>
      <c r="P585" s="156">
        <v>5011.8014868440177</v>
      </c>
      <c r="Q585" s="156">
        <v>0</v>
      </c>
      <c r="R585" s="157">
        <v>0</v>
      </c>
      <c r="S585" s="158">
        <f t="shared" si="294"/>
        <v>5136.5350713164671</v>
      </c>
    </row>
    <row r="586" spans="1:19" ht="15">
      <c r="A586" s="159" t="s">
        <v>12</v>
      </c>
      <c r="B586" s="160">
        <v>0</v>
      </c>
      <c r="C586" s="160">
        <v>0</v>
      </c>
      <c r="D586" s="160">
        <v>7.4769720689214711E-2</v>
      </c>
      <c r="E586" s="160">
        <v>2.1860803844008712</v>
      </c>
      <c r="F586" s="375"/>
      <c r="G586" s="160">
        <v>0</v>
      </c>
      <c r="H586" s="161">
        <v>0</v>
      </c>
      <c r="I586" s="162">
        <f t="shared" si="293"/>
        <v>2.260850105090086</v>
      </c>
      <c r="J586" s="149"/>
      <c r="K586" s="163" t="s">
        <v>12</v>
      </c>
      <c r="L586" s="164">
        <v>0</v>
      </c>
      <c r="M586" s="164">
        <v>0</v>
      </c>
      <c r="N586" s="164">
        <v>7.4769720689214711E-2</v>
      </c>
      <c r="O586" s="164">
        <v>2.1860803844008712</v>
      </c>
      <c r="P586" s="164">
        <v>280.61712883600092</v>
      </c>
      <c r="Q586" s="164">
        <v>0</v>
      </c>
      <c r="R586" s="165">
        <v>0</v>
      </c>
      <c r="S586" s="166">
        <f t="shared" si="294"/>
        <v>282.87797894109099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93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1989.5030967014834</v>
      </c>
      <c r="Q587" s="156">
        <v>0</v>
      </c>
      <c r="R587" s="157">
        <v>0</v>
      </c>
      <c r="S587" s="158">
        <f t="shared" si="294"/>
        <v>1989.5030967014834</v>
      </c>
    </row>
    <row r="588" spans="1:19" ht="15">
      <c r="A588" s="159" t="s">
        <v>17</v>
      </c>
      <c r="B588" s="160">
        <v>137.06018760863867</v>
      </c>
      <c r="C588" s="160">
        <v>0.74263248865243869</v>
      </c>
      <c r="D588" s="160">
        <v>17.395186968204115</v>
      </c>
      <c r="E588" s="160">
        <v>2.3712652916746175</v>
      </c>
      <c r="F588" s="375"/>
      <c r="G588" s="160">
        <v>0</v>
      </c>
      <c r="H588" s="161">
        <v>0</v>
      </c>
      <c r="I588" s="162">
        <f t="shared" si="293"/>
        <v>157.56927235716984</v>
      </c>
      <c r="J588" s="149"/>
      <c r="K588" s="163" t="s">
        <v>17</v>
      </c>
      <c r="L588" s="164">
        <v>137.06018760863867</v>
      </c>
      <c r="M588" s="164">
        <v>0.74263248865243869</v>
      </c>
      <c r="N588" s="164">
        <v>17.395186968204115</v>
      </c>
      <c r="O588" s="164">
        <v>2.3712652916746175</v>
      </c>
      <c r="P588" s="164">
        <v>0</v>
      </c>
      <c r="Q588" s="164">
        <v>0</v>
      </c>
      <c r="R588" s="165">
        <v>0</v>
      </c>
      <c r="S588" s="166">
        <f t="shared" si="294"/>
        <v>157.56927235716984</v>
      </c>
    </row>
    <row r="589" spans="1:19" ht="15">
      <c r="A589" s="167" t="s">
        <v>139</v>
      </c>
      <c r="B589" s="156">
        <v>545.98783036646012</v>
      </c>
      <c r="C589" s="156">
        <v>86.040466066699508</v>
      </c>
      <c r="D589" s="156">
        <v>16.780575109863854</v>
      </c>
      <c r="E589" s="156">
        <v>13.21335084389478</v>
      </c>
      <c r="F589" s="375"/>
      <c r="G589" s="156">
        <v>0</v>
      </c>
      <c r="H589" s="168">
        <v>0</v>
      </c>
      <c r="I589" s="154">
        <f t="shared" si="293"/>
        <v>662.02222238691832</v>
      </c>
      <c r="J589" s="149"/>
      <c r="K589" s="169" t="s">
        <v>139</v>
      </c>
      <c r="L589" s="156">
        <v>545.98783036646012</v>
      </c>
      <c r="M589" s="156">
        <v>86.040466066699508</v>
      </c>
      <c r="N589" s="156">
        <v>16.780575109863854</v>
      </c>
      <c r="O589" s="156">
        <v>13.21335084389478</v>
      </c>
      <c r="P589" s="156">
        <v>0</v>
      </c>
      <c r="Q589" s="156">
        <v>0</v>
      </c>
      <c r="R589" s="157">
        <v>0</v>
      </c>
      <c r="S589" s="158">
        <f t="shared" si="294"/>
        <v>662.02222238691832</v>
      </c>
    </row>
    <row r="590" spans="1:19" ht="15">
      <c r="A590" s="159" t="s">
        <v>25</v>
      </c>
      <c r="B590" s="160">
        <v>670.93449068106474</v>
      </c>
      <c r="C590" s="160">
        <v>0</v>
      </c>
      <c r="D590" s="160">
        <v>1479.765861627604</v>
      </c>
      <c r="E590" s="160">
        <v>326.08625671172837</v>
      </c>
      <c r="F590" s="375"/>
      <c r="G590" s="160">
        <v>1013.8072953746439</v>
      </c>
      <c r="H590" s="161">
        <v>0.26392754331190593</v>
      </c>
      <c r="I590" s="162">
        <f t="shared" si="293"/>
        <v>3490.8578319383532</v>
      </c>
      <c r="J590" s="149"/>
      <c r="K590" s="163" t="s">
        <v>25</v>
      </c>
      <c r="L590" s="164">
        <v>670.93449068106474</v>
      </c>
      <c r="M590" s="164">
        <v>0</v>
      </c>
      <c r="N590" s="164">
        <v>1479.765861627604</v>
      </c>
      <c r="O590" s="164">
        <v>326.08625671172837</v>
      </c>
      <c r="P590" s="164">
        <v>943.20288621845873</v>
      </c>
      <c r="Q590" s="164">
        <v>1013.8072953746439</v>
      </c>
      <c r="R590" s="165">
        <v>0.26392754331190593</v>
      </c>
      <c r="S590" s="166">
        <f t="shared" si="294"/>
        <v>4434.0607181568121</v>
      </c>
    </row>
    <row r="591" spans="1:19" ht="15">
      <c r="A591" s="167" t="s">
        <v>24</v>
      </c>
      <c r="B591" s="156">
        <v>2129.7324768281792</v>
      </c>
      <c r="C591" s="156">
        <v>13.502123843382753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93"/>
        <v>2143.234600671562</v>
      </c>
      <c r="J591" s="149"/>
      <c r="K591" s="169" t="s">
        <v>24</v>
      </c>
      <c r="L591" s="156">
        <v>2129.7324768281792</v>
      </c>
      <c r="M591" s="156">
        <v>13.502123843382753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94"/>
        <v>2143.234600671562</v>
      </c>
    </row>
    <row r="592" spans="1:19" ht="15">
      <c r="A592" s="159" t="s">
        <v>60</v>
      </c>
      <c r="B592" s="160">
        <v>50.136723008518814</v>
      </c>
      <c r="C592" s="160">
        <v>0</v>
      </c>
      <c r="D592" s="160">
        <v>8.9128329320764514</v>
      </c>
      <c r="E592" s="160">
        <v>0</v>
      </c>
      <c r="F592" s="375"/>
      <c r="G592" s="160">
        <v>0</v>
      </c>
      <c r="H592" s="161">
        <v>0</v>
      </c>
      <c r="I592" s="162">
        <f t="shared" si="293"/>
        <v>59.049555940595269</v>
      </c>
      <c r="J592" s="149"/>
      <c r="K592" s="163" t="s">
        <v>60</v>
      </c>
      <c r="L592" s="164">
        <v>50.136723008518814</v>
      </c>
      <c r="M592" s="164">
        <v>0</v>
      </c>
      <c r="N592" s="164">
        <v>8.9128329320764514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94"/>
        <v>59.049555940595269</v>
      </c>
    </row>
    <row r="593" spans="1:85" ht="15">
      <c r="A593" s="167" t="s">
        <v>22</v>
      </c>
      <c r="B593" s="156">
        <v>186.96107406974278</v>
      </c>
      <c r="C593" s="156">
        <v>0</v>
      </c>
      <c r="D593" s="156">
        <v>11.531612877981001</v>
      </c>
      <c r="E593" s="156">
        <v>0</v>
      </c>
      <c r="F593" s="375"/>
      <c r="G593" s="156">
        <v>0</v>
      </c>
      <c r="H593" s="168">
        <v>0</v>
      </c>
      <c r="I593" s="154">
        <f t="shared" si="293"/>
        <v>198.49268694772377</v>
      </c>
      <c r="J593" s="149"/>
      <c r="K593" s="169" t="s">
        <v>22</v>
      </c>
      <c r="L593" s="156">
        <v>186.96107406974278</v>
      </c>
      <c r="M593" s="156">
        <v>0</v>
      </c>
      <c r="N593" s="156">
        <v>11.531612877981001</v>
      </c>
      <c r="O593" s="156">
        <v>0</v>
      </c>
      <c r="P593" s="156">
        <v>335.95445945892862</v>
      </c>
      <c r="Q593" s="156">
        <v>0</v>
      </c>
      <c r="R593" s="157">
        <v>0</v>
      </c>
      <c r="S593" s="158">
        <f t="shared" si="294"/>
        <v>534.44714640665234</v>
      </c>
    </row>
    <row r="594" spans="1:85" ht="15">
      <c r="A594" s="159" t="s">
        <v>21</v>
      </c>
      <c r="B594" s="160">
        <v>5.8476630880907567</v>
      </c>
      <c r="C594" s="160">
        <v>0</v>
      </c>
      <c r="D594" s="160">
        <v>0.10804292923500403</v>
      </c>
      <c r="E594" s="160">
        <v>0</v>
      </c>
      <c r="F594" s="375"/>
      <c r="G594" s="160">
        <v>0</v>
      </c>
      <c r="H594" s="161">
        <v>0</v>
      </c>
      <c r="I594" s="162">
        <f t="shared" si="293"/>
        <v>5.9557060173257605</v>
      </c>
      <c r="J594" s="149"/>
      <c r="K594" s="163" t="s">
        <v>21</v>
      </c>
      <c r="L594" s="164">
        <v>5.8476630880907567</v>
      </c>
      <c r="M594" s="164">
        <v>0</v>
      </c>
      <c r="N594" s="164">
        <v>0.10804292923500403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94"/>
        <v>5.9557060173257605</v>
      </c>
    </row>
    <row r="595" spans="1:85" ht="15">
      <c r="A595" s="170" t="s">
        <v>64</v>
      </c>
      <c r="B595" s="156">
        <v>357.35567216856543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93"/>
        <v>357.35567216856543</v>
      </c>
      <c r="J595" s="149"/>
      <c r="K595" s="171" t="s">
        <v>64</v>
      </c>
      <c r="L595" s="156">
        <v>357.35567216856543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94"/>
        <v>357.35567216856543</v>
      </c>
    </row>
    <row r="596" spans="1:85">
      <c r="A596" s="172" t="s">
        <v>23</v>
      </c>
      <c r="B596" s="173">
        <v>357.35567216856543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93"/>
        <v>357.35567216856543</v>
      </c>
      <c r="J596" s="149"/>
      <c r="K596" s="176" t="s">
        <v>23</v>
      </c>
      <c r="L596" s="177">
        <v>357.35567216856543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94"/>
        <v>357.35567216856543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93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94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93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94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93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94"/>
        <v>0</v>
      </c>
    </row>
    <row r="600" spans="1:85" ht="15">
      <c r="A600" s="194" t="s">
        <v>26</v>
      </c>
      <c r="B600" s="195">
        <f>SUM(B579:B595)</f>
        <v>4608.9547957810473</v>
      </c>
      <c r="C600" s="195">
        <f t="shared" ref="C600:H600" si="295">SUM(C579:C595)</f>
        <v>114.25372272590627</v>
      </c>
      <c r="D600" s="195">
        <f t="shared" si="295"/>
        <v>1546.4368372463873</v>
      </c>
      <c r="E600" s="195">
        <f t="shared" si="295"/>
        <v>471.71929958034883</v>
      </c>
      <c r="F600" s="195">
        <f t="shared" si="295"/>
        <v>0</v>
      </c>
      <c r="G600" s="195">
        <f t="shared" si="295"/>
        <v>1013.8072953746439</v>
      </c>
      <c r="H600" s="197">
        <f t="shared" si="295"/>
        <v>0.26392754331190593</v>
      </c>
      <c r="I600" s="154">
        <f t="shared" ref="I600" si="296">SUM(I579:I595)</f>
        <v>7755.4358782516456</v>
      </c>
      <c r="J600" s="149"/>
      <c r="K600" s="196" t="s">
        <v>26</v>
      </c>
      <c r="L600" s="195">
        <f>SUM(L579:L595)</f>
        <v>4608.9547957810473</v>
      </c>
      <c r="M600" s="195">
        <f t="shared" ref="M600:R600" si="297">SUM(M579:M595)</f>
        <v>114.25372272590627</v>
      </c>
      <c r="N600" s="195">
        <f t="shared" si="297"/>
        <v>1546.4368372463873</v>
      </c>
      <c r="O600" s="195">
        <f t="shared" si="297"/>
        <v>471.71929958034883</v>
      </c>
      <c r="P600" s="195">
        <f t="shared" si="297"/>
        <v>8561.1398515699402</v>
      </c>
      <c r="Q600" s="195">
        <f t="shared" si="297"/>
        <v>1013.8072953746439</v>
      </c>
      <c r="R600" s="197">
        <f t="shared" si="297"/>
        <v>0.26392754331190593</v>
      </c>
      <c r="S600" s="198">
        <f t="shared" ref="S600" si="298">SUM(S579:S595)</f>
        <v>16316.575729821587</v>
      </c>
    </row>
    <row r="601" spans="1:85" s="26" customFormat="1" ht="15" thickBot="1">
      <c r="A601" s="45" t="s">
        <v>91</v>
      </c>
      <c r="B601" s="78">
        <f>IF($I600=0,"-",B600/$I600)</f>
        <v>0.59428700954201841</v>
      </c>
      <c r="C601" s="78">
        <f t="shared" ref="C601:H601" si="299">IF($I600=0,"-",C600/$I600)</f>
        <v>1.4732082699091721E-2</v>
      </c>
      <c r="D601" s="78">
        <f t="shared" si="299"/>
        <v>0.19940037691279447</v>
      </c>
      <c r="E601" s="78">
        <f t="shared" si="299"/>
        <v>6.0824343980868723E-2</v>
      </c>
      <c r="F601" s="78">
        <f t="shared" si="299"/>
        <v>0</v>
      </c>
      <c r="G601" s="78">
        <f t="shared" si="299"/>
        <v>0.13072215556802366</v>
      </c>
      <c r="H601" s="79">
        <f t="shared" si="299"/>
        <v>3.40312972030406E-5</v>
      </c>
      <c r="I601" s="80">
        <f>SUM(B601:H601)</f>
        <v>1</v>
      </c>
      <c r="K601" s="55" t="s">
        <v>91</v>
      </c>
      <c r="L601" s="96">
        <f t="shared" ref="L601:R601" si="300">IF($S600=0,"-",L600/$S600)</f>
        <v>0.28247071395975093</v>
      </c>
      <c r="M601" s="96">
        <f t="shared" si="300"/>
        <v>7.0023100813417774E-3</v>
      </c>
      <c r="N601" s="96">
        <f t="shared" si="300"/>
        <v>9.4777045309818619E-2</v>
      </c>
      <c r="O601" s="96">
        <f t="shared" si="300"/>
        <v>2.8910434848054167E-2</v>
      </c>
      <c r="P601" s="96">
        <f t="shared" si="300"/>
        <v>0.52468973841875777</v>
      </c>
      <c r="Q601" s="96">
        <f t="shared" si="300"/>
        <v>6.2133581957501162E-2</v>
      </c>
      <c r="R601" s="97">
        <f t="shared" si="300"/>
        <v>1.6175424775526223E-5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122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3.4559752526116148</v>
      </c>
      <c r="C605" s="152">
        <v>0</v>
      </c>
      <c r="D605" s="152">
        <v>0.2738074234606398</v>
      </c>
      <c r="E605" s="152">
        <v>0</v>
      </c>
      <c r="F605" s="374"/>
      <c r="G605" s="152">
        <v>0</v>
      </c>
      <c r="H605" s="153">
        <v>0</v>
      </c>
      <c r="I605" s="154">
        <f>SUM(B605:H605)</f>
        <v>3.7297826760722543</v>
      </c>
      <c r="J605" s="149"/>
      <c r="K605" s="203" t="s">
        <v>7</v>
      </c>
      <c r="L605" s="152">
        <v>3.4559752526116148</v>
      </c>
      <c r="M605" s="152">
        <v>0</v>
      </c>
      <c r="N605" s="152">
        <v>0.2738074234606398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3.7297826760722543</v>
      </c>
      <c r="U605" s="104" t="s">
        <v>7</v>
      </c>
      <c r="V605" s="207">
        <v>3.4559752526116148</v>
      </c>
      <c r="W605" s="207">
        <v>0.2738074234606398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7">
        <v>0</v>
      </c>
      <c r="AE605" s="243">
        <f>P605</f>
        <v>0</v>
      </c>
      <c r="AF605" s="283">
        <f>SUM(V605:AE605)</f>
        <v>3.7297826760722543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19.600811370969591</v>
      </c>
      <c r="C606" s="160">
        <v>0</v>
      </c>
      <c r="D606" s="160">
        <v>3.1443118536790382E-2</v>
      </c>
      <c r="E606" s="160">
        <v>0</v>
      </c>
      <c r="F606" s="375"/>
      <c r="G606" s="160">
        <v>0</v>
      </c>
      <c r="H606" s="161">
        <v>0</v>
      </c>
      <c r="I606" s="162">
        <f t="shared" ref="I606:I625" si="301">SUM(B606:H606)</f>
        <v>19.63225448950638</v>
      </c>
      <c r="J606" s="149"/>
      <c r="K606" s="163" t="s">
        <v>8</v>
      </c>
      <c r="L606" s="164">
        <v>19.600811370969591</v>
      </c>
      <c r="M606" s="164">
        <v>0</v>
      </c>
      <c r="N606" s="164">
        <v>3.1443118536790382E-2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02">SUM(L606:R606)</f>
        <v>19.63225448950638</v>
      </c>
      <c r="U606" s="109" t="s">
        <v>8</v>
      </c>
      <c r="V606" s="212">
        <v>19.600811370969591</v>
      </c>
      <c r="W606" s="212">
        <v>0</v>
      </c>
      <c r="X606" s="212">
        <v>3.1443118536790382E-2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12">
        <f t="shared" ref="AE606:AE625" si="303">P606</f>
        <v>0</v>
      </c>
      <c r="AF606" s="214">
        <f t="shared" ref="AF606:AF625" si="304">SUM(V606:AE606)</f>
        <v>19.63225448950638</v>
      </c>
      <c r="AG606" s="244" t="str">
        <f t="shared" ref="AG606:AG626" si="30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30.652803120582281</v>
      </c>
      <c r="C607" s="156">
        <v>0</v>
      </c>
      <c r="D607" s="156">
        <v>0.22070692813909701</v>
      </c>
      <c r="E607" s="156">
        <v>0</v>
      </c>
      <c r="F607" s="375"/>
      <c r="G607" s="156">
        <v>0</v>
      </c>
      <c r="H607" s="168">
        <v>0</v>
      </c>
      <c r="I607" s="154">
        <f t="shared" si="301"/>
        <v>30.873510048721378</v>
      </c>
      <c r="J607" s="149"/>
      <c r="K607" s="169" t="s">
        <v>10</v>
      </c>
      <c r="L607" s="156">
        <v>30.652803120582281</v>
      </c>
      <c r="M607" s="156">
        <v>0</v>
      </c>
      <c r="N607" s="156">
        <v>0.22070692813909701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02"/>
        <v>30.873510048721378</v>
      </c>
      <c r="U607" s="276" t="s">
        <v>10</v>
      </c>
      <c r="V607" s="207">
        <v>30.652803120582281</v>
      </c>
      <c r="W607" s="207">
        <v>0.22070692813909701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7">
        <v>0</v>
      </c>
      <c r="AE607" s="243">
        <f t="shared" si="303"/>
        <v>0</v>
      </c>
      <c r="AF607" s="210">
        <f t="shared" si="304"/>
        <v>30.873510048721378</v>
      </c>
      <c r="AG607" s="244" t="str">
        <f t="shared" si="30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301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02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12">
        <f t="shared" si="303"/>
        <v>0</v>
      </c>
      <c r="AF608" s="214">
        <f t="shared" si="304"/>
        <v>0</v>
      </c>
      <c r="AG608" s="244" t="str">
        <f t="shared" si="30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36.625245308162683</v>
      </c>
      <c r="C609" s="156">
        <v>0</v>
      </c>
      <c r="D609" s="156">
        <v>5.4356333956854419</v>
      </c>
      <c r="E609" s="156">
        <v>0</v>
      </c>
      <c r="F609" s="375"/>
      <c r="G609" s="156">
        <v>0</v>
      </c>
      <c r="H609" s="168">
        <v>0</v>
      </c>
      <c r="I609" s="154">
        <f t="shared" si="301"/>
        <v>42.060878703848125</v>
      </c>
      <c r="J609" s="149"/>
      <c r="K609" s="169" t="s">
        <v>16</v>
      </c>
      <c r="L609" s="156">
        <v>36.625245308162683</v>
      </c>
      <c r="M609" s="156">
        <v>0</v>
      </c>
      <c r="N609" s="156">
        <v>5.4356333956854419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02"/>
        <v>42.060878703848125</v>
      </c>
      <c r="U609" s="276" t="s">
        <v>16</v>
      </c>
      <c r="V609" s="207">
        <v>36.625245308162683</v>
      </c>
      <c r="W609" s="207">
        <v>5.4356333956854419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7">
        <v>0</v>
      </c>
      <c r="AE609" s="243">
        <f t="shared" si="303"/>
        <v>0</v>
      </c>
      <c r="AF609" s="210">
        <f t="shared" si="304"/>
        <v>42.060878703848125</v>
      </c>
      <c r="AG609" s="244" t="str">
        <f t="shared" si="30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3372.7409331052199</v>
      </c>
      <c r="C610" s="160">
        <v>0</v>
      </c>
      <c r="D610" s="160">
        <v>500.55591701104953</v>
      </c>
      <c r="E610" s="160">
        <v>0</v>
      </c>
      <c r="F610" s="375"/>
      <c r="G610" s="160">
        <v>0</v>
      </c>
      <c r="H610" s="161">
        <v>0</v>
      </c>
      <c r="I610" s="162">
        <f t="shared" si="301"/>
        <v>3873.2968501162695</v>
      </c>
      <c r="J610" s="149"/>
      <c r="K610" s="163" t="s">
        <v>15</v>
      </c>
      <c r="L610" s="164">
        <v>3372.7409331052199</v>
      </c>
      <c r="M610" s="164">
        <v>0</v>
      </c>
      <c r="N610" s="164">
        <v>500.55591701104953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02"/>
        <v>3873.2968501162695</v>
      </c>
      <c r="U610" s="109" t="s">
        <v>15</v>
      </c>
      <c r="V610" s="212">
        <v>3372.7409331052199</v>
      </c>
      <c r="W610" s="212">
        <v>500.55591701104953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12">
        <f t="shared" si="303"/>
        <v>0</v>
      </c>
      <c r="AF610" s="214">
        <f t="shared" si="304"/>
        <v>3873.2968501162695</v>
      </c>
      <c r="AG610" s="244" t="str">
        <f t="shared" si="30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301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4930.9845420162637</v>
      </c>
      <c r="Q611" s="156">
        <v>0</v>
      </c>
      <c r="R611" s="157">
        <v>0</v>
      </c>
      <c r="S611" s="158">
        <f t="shared" si="302"/>
        <v>4930.9845420162637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3">
        <f t="shared" si="303"/>
        <v>4930.9845420162637</v>
      </c>
      <c r="AF611" s="210">
        <f t="shared" si="304"/>
        <v>4930.9845420162637</v>
      </c>
      <c r="AG611" s="244" t="str">
        <f t="shared" si="30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301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2805.4716687394434</v>
      </c>
      <c r="Q612" s="164">
        <v>0</v>
      </c>
      <c r="R612" s="165">
        <v>0</v>
      </c>
      <c r="S612" s="166">
        <f t="shared" si="302"/>
        <v>2805.4716687394434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12">
        <f t="shared" si="303"/>
        <v>2805.4716687394434</v>
      </c>
      <c r="AF612" s="214">
        <f t="shared" si="304"/>
        <v>2805.4716687394434</v>
      </c>
      <c r="AG612" s="244" t="str">
        <f t="shared" si="30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301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02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3">
        <f t="shared" si="303"/>
        <v>0</v>
      </c>
      <c r="AF613" s="210">
        <f t="shared" si="304"/>
        <v>0</v>
      </c>
      <c r="AG613" s="244" t="str">
        <f t="shared" si="30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60.527310546951739</v>
      </c>
      <c r="C614" s="160">
        <v>0</v>
      </c>
      <c r="D614" s="160">
        <v>9.3125074009896718</v>
      </c>
      <c r="E614" s="160">
        <v>0</v>
      </c>
      <c r="F614" s="375"/>
      <c r="G614" s="160">
        <v>0</v>
      </c>
      <c r="H614" s="161">
        <v>0</v>
      </c>
      <c r="I614" s="162">
        <f t="shared" si="301"/>
        <v>69.839817947941413</v>
      </c>
      <c r="J614" s="149"/>
      <c r="K614" s="163" t="s">
        <v>17</v>
      </c>
      <c r="L614" s="164">
        <v>60.527310546951739</v>
      </c>
      <c r="M614" s="164">
        <v>0</v>
      </c>
      <c r="N614" s="164">
        <v>9.3125074009896718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02"/>
        <v>69.839817947941413</v>
      </c>
      <c r="U614" s="109" t="s">
        <v>17</v>
      </c>
      <c r="V614" s="212">
        <v>60.527310546951739</v>
      </c>
      <c r="W614" s="212">
        <v>8.677226904659598</v>
      </c>
      <c r="X614" s="212">
        <v>0.635280496330073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12">
        <f t="shared" si="303"/>
        <v>0</v>
      </c>
      <c r="AF614" s="214">
        <f t="shared" si="304"/>
        <v>69.839817947941413</v>
      </c>
      <c r="AG614" s="244" t="str">
        <f t="shared" si="30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1967.4884799826775</v>
      </c>
      <c r="C615" s="156">
        <v>0</v>
      </c>
      <c r="D615" s="156">
        <v>270.83346429422318</v>
      </c>
      <c r="E615" s="156">
        <v>0</v>
      </c>
      <c r="F615" s="375"/>
      <c r="G615" s="156">
        <v>0</v>
      </c>
      <c r="H615" s="168">
        <v>0</v>
      </c>
      <c r="I615" s="154">
        <f t="shared" si="301"/>
        <v>2238.3219442769005</v>
      </c>
      <c r="J615" s="149"/>
      <c r="K615" s="169" t="s">
        <v>139</v>
      </c>
      <c r="L615" s="156">
        <v>1967.4884799826775</v>
      </c>
      <c r="M615" s="156">
        <v>0</v>
      </c>
      <c r="N615" s="156">
        <v>270.83346429422318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02"/>
        <v>2238.3219442769005</v>
      </c>
      <c r="U615" s="113" t="s">
        <v>139</v>
      </c>
      <c r="V615" s="207">
        <v>1967.4884799826775</v>
      </c>
      <c r="W615" s="207">
        <v>267.85943035588656</v>
      </c>
      <c r="X615" s="207">
        <v>2.9740339383366079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3">
        <f t="shared" si="303"/>
        <v>0</v>
      </c>
      <c r="AF615" s="210">
        <f t="shared" si="304"/>
        <v>2238.3219442769005</v>
      </c>
      <c r="AG615" s="244" t="str">
        <f t="shared" si="30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821.09238154731941</v>
      </c>
      <c r="C616" s="160">
        <v>0</v>
      </c>
      <c r="D616" s="160">
        <v>1156.1250912662813</v>
      </c>
      <c r="E616" s="160">
        <v>1409.5801519431229</v>
      </c>
      <c r="F616" s="375"/>
      <c r="G616" s="160">
        <v>733.15189866614855</v>
      </c>
      <c r="H616" s="161">
        <v>0</v>
      </c>
      <c r="I616" s="162">
        <f t="shared" si="301"/>
        <v>4119.9495234228725</v>
      </c>
      <c r="J616" s="149"/>
      <c r="K616" s="163" t="s">
        <v>25</v>
      </c>
      <c r="L616" s="164">
        <v>821.09238154731941</v>
      </c>
      <c r="M616" s="164">
        <v>0</v>
      </c>
      <c r="N616" s="164">
        <v>1156.1250912662813</v>
      </c>
      <c r="O616" s="164">
        <v>1409.5801519431229</v>
      </c>
      <c r="P616" s="164">
        <v>0</v>
      </c>
      <c r="Q616" s="164">
        <v>733.15189866614855</v>
      </c>
      <c r="R616" s="165">
        <v>0</v>
      </c>
      <c r="S616" s="166">
        <f t="shared" si="302"/>
        <v>4119.9495234228725</v>
      </c>
      <c r="U616" s="109" t="s">
        <v>25</v>
      </c>
      <c r="V616" s="212">
        <v>821.09238154731941</v>
      </c>
      <c r="W616" s="212">
        <v>761.08116585082439</v>
      </c>
      <c r="X616" s="212">
        <v>395.04392541545695</v>
      </c>
      <c r="Y616" s="212">
        <v>462.05094570385461</v>
      </c>
      <c r="Z616" s="212">
        <v>470.54265830819008</v>
      </c>
      <c r="AA616" s="212">
        <v>138.05969847370659</v>
      </c>
      <c r="AB616" s="212">
        <v>402.23628919213252</v>
      </c>
      <c r="AC616" s="212">
        <v>330.91560947401609</v>
      </c>
      <c r="AD616" s="212">
        <v>338.92684945737153</v>
      </c>
      <c r="AE616" s="212">
        <f t="shared" si="303"/>
        <v>0</v>
      </c>
      <c r="AF616" s="214">
        <f t="shared" si="304"/>
        <v>4119.9495234228725</v>
      </c>
      <c r="AG616" s="244" t="str">
        <f t="shared" si="30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1578.8793878285901</v>
      </c>
      <c r="C617" s="156">
        <v>0</v>
      </c>
      <c r="D617" s="156">
        <v>269.72351695472076</v>
      </c>
      <c r="E617" s="156">
        <v>0</v>
      </c>
      <c r="F617" s="375"/>
      <c r="G617" s="156">
        <v>0</v>
      </c>
      <c r="H617" s="168">
        <v>0</v>
      </c>
      <c r="I617" s="154">
        <f t="shared" si="301"/>
        <v>1848.6029047833108</v>
      </c>
      <c r="J617" s="149"/>
      <c r="K617" s="169" t="s">
        <v>24</v>
      </c>
      <c r="L617" s="156">
        <v>1578.8793878285901</v>
      </c>
      <c r="M617" s="156">
        <v>0</v>
      </c>
      <c r="N617" s="156">
        <v>269.72351695472076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02"/>
        <v>1848.6029047833108</v>
      </c>
      <c r="U617" s="278" t="s">
        <v>24</v>
      </c>
      <c r="V617" s="207">
        <v>1578.8793878285901</v>
      </c>
      <c r="W617" s="207">
        <v>269.72351695472076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3">
        <f t="shared" si="303"/>
        <v>0</v>
      </c>
      <c r="AF617" s="210">
        <f t="shared" si="304"/>
        <v>1848.6029047833108</v>
      </c>
      <c r="AG617" s="244" t="str">
        <f t="shared" si="30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2834.5525933642984</v>
      </c>
      <c r="C618" s="160">
        <v>0</v>
      </c>
      <c r="D618" s="160">
        <v>356.81587115948849</v>
      </c>
      <c r="E618" s="160">
        <v>0</v>
      </c>
      <c r="F618" s="375"/>
      <c r="G618" s="160">
        <v>0</v>
      </c>
      <c r="H618" s="161">
        <v>0</v>
      </c>
      <c r="I618" s="162">
        <f t="shared" si="301"/>
        <v>3191.3684645237868</v>
      </c>
      <c r="J618" s="149"/>
      <c r="K618" s="163" t="s">
        <v>60</v>
      </c>
      <c r="L618" s="164">
        <v>2834.5525933642984</v>
      </c>
      <c r="M618" s="164">
        <v>0</v>
      </c>
      <c r="N618" s="164">
        <v>356.81587115948849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02"/>
        <v>3191.3684645237868</v>
      </c>
      <c r="U618" s="109" t="s">
        <v>60</v>
      </c>
      <c r="V618" s="212">
        <v>2834.5525933642984</v>
      </c>
      <c r="W618" s="212">
        <v>326.77281978391824</v>
      </c>
      <c r="X618" s="212">
        <v>30.04305137557024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12">
        <f t="shared" si="303"/>
        <v>0</v>
      </c>
      <c r="AF618" s="214">
        <f t="shared" si="304"/>
        <v>3191.3684645237868</v>
      </c>
      <c r="AG618" s="244" t="str">
        <f t="shared" si="30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735.68559509697218</v>
      </c>
      <c r="C619" s="156">
        <v>0</v>
      </c>
      <c r="D619" s="156">
        <v>171.46933158719384</v>
      </c>
      <c r="E619" s="156">
        <v>0</v>
      </c>
      <c r="F619" s="375"/>
      <c r="G619" s="156">
        <v>0</v>
      </c>
      <c r="H619" s="168">
        <v>0</v>
      </c>
      <c r="I619" s="154">
        <f t="shared" si="301"/>
        <v>907.15492668416596</v>
      </c>
      <c r="J619" s="149"/>
      <c r="K619" s="169" t="s">
        <v>22</v>
      </c>
      <c r="L619" s="156">
        <v>735.68559509697218</v>
      </c>
      <c r="M619" s="156">
        <v>0</v>
      </c>
      <c r="N619" s="156">
        <v>171.46933158719384</v>
      </c>
      <c r="O619" s="156">
        <v>0</v>
      </c>
      <c r="P619" s="156">
        <v>447.59158417680101</v>
      </c>
      <c r="Q619" s="156">
        <v>0</v>
      </c>
      <c r="R619" s="157">
        <v>0</v>
      </c>
      <c r="S619" s="158">
        <f t="shared" si="302"/>
        <v>1354.746510860967</v>
      </c>
      <c r="U619" s="278" t="s">
        <v>22</v>
      </c>
      <c r="V619" s="207">
        <v>735.68559509697218</v>
      </c>
      <c r="W619" s="207">
        <v>170.84395489686239</v>
      </c>
      <c r="X619" s="207">
        <v>0.62537669033146082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3">
        <f t="shared" si="303"/>
        <v>447.59158417680101</v>
      </c>
      <c r="AF619" s="210">
        <f t="shared" si="304"/>
        <v>1354.746510860967</v>
      </c>
      <c r="AG619" s="244" t="str">
        <f t="shared" si="30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301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02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12">
        <f t="shared" si="303"/>
        <v>0</v>
      </c>
      <c r="AF620" s="214">
        <f t="shared" si="304"/>
        <v>0</v>
      </c>
      <c r="AG620" s="244" t="str">
        <f t="shared" si="30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199.76269728701604</v>
      </c>
      <c r="C621" s="156">
        <v>0</v>
      </c>
      <c r="D621" s="156">
        <v>258.70196293199092</v>
      </c>
      <c r="E621" s="156">
        <v>0</v>
      </c>
      <c r="F621" s="375"/>
      <c r="G621" s="156">
        <v>0</v>
      </c>
      <c r="H621" s="168">
        <v>0</v>
      </c>
      <c r="I621" s="154">
        <f t="shared" si="301"/>
        <v>458.46466021900699</v>
      </c>
      <c r="J621" s="149"/>
      <c r="K621" s="171" t="s">
        <v>64</v>
      </c>
      <c r="L621" s="156">
        <v>199.76269728701604</v>
      </c>
      <c r="M621" s="156">
        <v>0</v>
      </c>
      <c r="N621" s="156">
        <v>258.70196293199092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02"/>
        <v>458.46466021900699</v>
      </c>
      <c r="U621" s="279" t="s">
        <v>64</v>
      </c>
      <c r="V621" s="207">
        <v>199.76269728701604</v>
      </c>
      <c r="W621" s="207">
        <v>258.70196293199092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7">
        <v>0</v>
      </c>
      <c r="AE621" s="243">
        <f t="shared" si="303"/>
        <v>0</v>
      </c>
      <c r="AF621" s="210">
        <f t="shared" si="304"/>
        <v>458.46466021900699</v>
      </c>
      <c r="AG621" s="244" t="str">
        <f t="shared" si="30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>
      <c r="A622" s="172" t="s">
        <v>23</v>
      </c>
      <c r="B622" s="173">
        <v>199.76269728701604</v>
      </c>
      <c r="C622" s="173">
        <v>0</v>
      </c>
      <c r="D622" s="173">
        <v>258.70196293199092</v>
      </c>
      <c r="E622" s="173">
        <v>0</v>
      </c>
      <c r="F622" s="375"/>
      <c r="G622" s="173">
        <v>0</v>
      </c>
      <c r="H622" s="174">
        <v>0</v>
      </c>
      <c r="I622" s="175">
        <f t="shared" si="301"/>
        <v>458.46466021900699</v>
      </c>
      <c r="J622" s="149"/>
      <c r="K622" s="176" t="s">
        <v>23</v>
      </c>
      <c r="L622" s="177">
        <v>199.76269728701604</v>
      </c>
      <c r="M622" s="177">
        <v>0</v>
      </c>
      <c r="N622" s="177">
        <v>258.70196293199092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02"/>
        <v>458.46466021900699</v>
      </c>
      <c r="U622" s="280" t="s">
        <v>134</v>
      </c>
      <c r="V622" s="212">
        <v>199.76269728701604</v>
      </c>
      <c r="W622" s="212">
        <v>258.70196293199092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12">
        <f t="shared" si="303"/>
        <v>0</v>
      </c>
      <c r="AF622" s="284">
        <f t="shared" si="304"/>
        <v>458.46466021900699</v>
      </c>
      <c r="AG622" s="248" t="str">
        <f t="shared" si="30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301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02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3">
        <f t="shared" si="303"/>
        <v>0</v>
      </c>
      <c r="AF623" s="285">
        <f t="shared" si="304"/>
        <v>0</v>
      </c>
      <c r="AG623" s="248" t="str">
        <f t="shared" si="30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301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02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12">
        <f t="shared" si="303"/>
        <v>0</v>
      </c>
      <c r="AF624" s="284">
        <f t="shared" si="304"/>
        <v>0</v>
      </c>
      <c r="AG624" s="248" t="str">
        <f t="shared" si="30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301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02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3">
        <f t="shared" si="303"/>
        <v>0</v>
      </c>
      <c r="AF625" s="285">
        <f t="shared" si="304"/>
        <v>0</v>
      </c>
      <c r="AG625" s="248" t="str">
        <f t="shared" si="30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11661.064213811373</v>
      </c>
      <c r="C626" s="195">
        <f t="shared" ref="C626:H626" si="306">SUM(C605:C621)</f>
        <v>0</v>
      </c>
      <c r="D626" s="195">
        <f t="shared" si="306"/>
        <v>2999.4992534717594</v>
      </c>
      <c r="E626" s="195">
        <f t="shared" si="306"/>
        <v>1409.5801519431229</v>
      </c>
      <c r="F626" s="195">
        <f t="shared" si="306"/>
        <v>0</v>
      </c>
      <c r="G626" s="195">
        <f t="shared" si="306"/>
        <v>733.15189866614855</v>
      </c>
      <c r="H626" s="197">
        <f t="shared" si="306"/>
        <v>0</v>
      </c>
      <c r="I626" s="154">
        <f t="shared" ref="I626" si="307">SUM(I605:I621)</f>
        <v>16803.295517892402</v>
      </c>
      <c r="J626" s="149"/>
      <c r="K626" s="196" t="s">
        <v>26</v>
      </c>
      <c r="L626" s="195">
        <f>SUM(L605:L621)</f>
        <v>11661.064213811373</v>
      </c>
      <c r="M626" s="195">
        <f t="shared" ref="M626:R626" si="308">SUM(M605:M621)</f>
        <v>0</v>
      </c>
      <c r="N626" s="195">
        <f t="shared" si="308"/>
        <v>2999.4992534717594</v>
      </c>
      <c r="O626" s="195">
        <f t="shared" si="308"/>
        <v>1409.5801519431229</v>
      </c>
      <c r="P626" s="195">
        <f t="shared" si="308"/>
        <v>8184.0477949325077</v>
      </c>
      <c r="Q626" s="195">
        <f t="shared" si="308"/>
        <v>733.15189866614855</v>
      </c>
      <c r="R626" s="197">
        <f t="shared" si="308"/>
        <v>0</v>
      </c>
      <c r="S626" s="198">
        <f t="shared" ref="S626" si="309">SUM(S605:S621)</f>
        <v>24987.343312824916</v>
      </c>
      <c r="U626" s="224" t="s">
        <v>63</v>
      </c>
      <c r="V626" s="225">
        <f>SUM(V605:V621)</f>
        <v>11661.064213811373</v>
      </c>
      <c r="W626" s="225">
        <f t="shared" ref="W626:AE626" si="310">SUM(W605:W621)</f>
        <v>2570.1461424371973</v>
      </c>
      <c r="X626" s="225">
        <f t="shared" si="310"/>
        <v>429.35311103456212</v>
      </c>
      <c r="Y626" s="225">
        <f t="shared" si="310"/>
        <v>462.05094570385461</v>
      </c>
      <c r="Z626" s="225">
        <f t="shared" si="310"/>
        <v>470.54265830819008</v>
      </c>
      <c r="AA626" s="225">
        <f t="shared" si="310"/>
        <v>138.05969847370659</v>
      </c>
      <c r="AB626" s="225">
        <f t="shared" si="310"/>
        <v>402.23628919213252</v>
      </c>
      <c r="AC626" s="225">
        <f t="shared" si="310"/>
        <v>330.91560947401609</v>
      </c>
      <c r="AD626" s="225">
        <f t="shared" si="310"/>
        <v>338.92684945737153</v>
      </c>
      <c r="AE626" s="225">
        <f t="shared" si="310"/>
        <v>8184.0477949325077</v>
      </c>
      <c r="AF626" s="250">
        <f>SUM(AF605:AF621)</f>
        <v>24987.343312824916</v>
      </c>
      <c r="AG626" s="251" t="str">
        <f t="shared" si="30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0.69397483376963143</v>
      </c>
      <c r="C627" s="78">
        <f t="shared" ref="C627:H627" si="311">IF($I626=0,"-",C626/$I626)</f>
        <v>0</v>
      </c>
      <c r="D627" s="78">
        <f t="shared" si="311"/>
        <v>0.1785066060569992</v>
      </c>
      <c r="E627" s="78">
        <f t="shared" si="311"/>
        <v>8.3887125025098846E-2</v>
      </c>
      <c r="F627" s="78">
        <f t="shared" si="311"/>
        <v>0</v>
      </c>
      <c r="G627" s="78">
        <f t="shared" si="311"/>
        <v>4.3631435148270607E-2</v>
      </c>
      <c r="H627" s="79">
        <f t="shared" si="311"/>
        <v>0</v>
      </c>
      <c r="I627" s="80">
        <f>SUM(B627:H627)</f>
        <v>1</v>
      </c>
      <c r="K627" s="55" t="s">
        <v>91</v>
      </c>
      <c r="L627" s="96">
        <f t="shared" ref="L627:R627" si="312">IF($S626=0,"-",L626/$S626)</f>
        <v>0.46667883287241085</v>
      </c>
      <c r="M627" s="96">
        <f t="shared" si="312"/>
        <v>0</v>
      </c>
      <c r="N627" s="96">
        <f t="shared" si="312"/>
        <v>0.1200407428640982</v>
      </c>
      <c r="O627" s="96">
        <f t="shared" si="312"/>
        <v>5.6411765520492402E-2</v>
      </c>
      <c r="P627" s="96">
        <f t="shared" si="312"/>
        <v>0.32752772843730016</v>
      </c>
      <c r="Q627" s="96">
        <f t="shared" si="312"/>
        <v>2.9340930305698149E-2</v>
      </c>
      <c r="R627" s="97">
        <f t="shared" si="312"/>
        <v>0</v>
      </c>
      <c r="S627" s="98">
        <f>SUM(L627:R627)</f>
        <v>0.99999999999999978</v>
      </c>
      <c r="U627" s="127" t="s">
        <v>91</v>
      </c>
      <c r="V627" s="128">
        <v>0.45209644391346648</v>
      </c>
      <c r="W627" s="128">
        <v>7.3906070275124039E-2</v>
      </c>
      <c r="X627" s="128">
        <v>1.8810747829345359E-2</v>
      </c>
      <c r="Y627" s="128">
        <v>1.6827645409073111E-2</v>
      </c>
      <c r="Z627" s="128">
        <v>1.4901374936906917E-2</v>
      </c>
      <c r="AA627" s="128">
        <v>5.1331895541502923E-3</v>
      </c>
      <c r="AB627" s="128">
        <v>1.4859920772308497E-2</v>
      </c>
      <c r="AC627" s="128">
        <v>1.1376550736247874E-2</v>
      </c>
      <c r="AD627" s="252">
        <v>1.5789669959612229E-2</v>
      </c>
      <c r="AE627" s="252">
        <v>0.3762983866137653</v>
      </c>
      <c r="AF627" s="253"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1.1106957682418839E-2</v>
      </c>
      <c r="C631" s="152">
        <v>0</v>
      </c>
      <c r="D631" s="152">
        <v>1.667367219257929E-2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2.7780629874998131E-2</v>
      </c>
      <c r="J631" s="149"/>
      <c r="K631" s="203" t="s">
        <v>7</v>
      </c>
      <c r="L631" s="152">
        <v>1.1106957682418839E-2</v>
      </c>
      <c r="M631" s="152">
        <v>0</v>
      </c>
      <c r="N631" s="152">
        <v>1.667367219257929E-2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2.7780629874998131E-2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0.72828252055621401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13">SUM(B632:H632)</f>
        <v>0.72828252055621401</v>
      </c>
      <c r="J632" s="149"/>
      <c r="K632" s="163" t="s">
        <v>8</v>
      </c>
      <c r="L632" s="164">
        <v>0.72828252055621401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14">SUM(L632:R632)</f>
        <v>0.72828252055621401</v>
      </c>
    </row>
    <row r="633" spans="1:85" ht="15">
      <c r="A633" s="167" t="s">
        <v>10</v>
      </c>
      <c r="B633" s="156">
        <v>0.7109301617601067</v>
      </c>
      <c r="C633" s="156">
        <v>0</v>
      </c>
      <c r="D633" s="156">
        <v>2.2774259843124068E-3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13"/>
        <v>0.71320758774441906</v>
      </c>
      <c r="J633" s="149"/>
      <c r="K633" s="169" t="s">
        <v>10</v>
      </c>
      <c r="L633" s="156">
        <v>0.7109301617601067</v>
      </c>
      <c r="M633" s="156">
        <v>0</v>
      </c>
      <c r="N633" s="156">
        <v>2.2774259843124068E-3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14"/>
        <v>0.71320758774441906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13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14"/>
        <v>0</v>
      </c>
    </row>
    <row r="635" spans="1:85" ht="15">
      <c r="A635" s="167" t="s">
        <v>16</v>
      </c>
      <c r="B635" s="156">
        <v>20.27341731280136</v>
      </c>
      <c r="C635" s="156">
        <v>8.7622980318604188E-2</v>
      </c>
      <c r="D635" s="156">
        <v>1.6336264896364505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13"/>
        <v>21.994666782756415</v>
      </c>
      <c r="J635" s="149"/>
      <c r="K635" s="169" t="s">
        <v>16</v>
      </c>
      <c r="L635" s="156">
        <v>20.27341731280136</v>
      </c>
      <c r="M635" s="156">
        <v>8.7622980318604188E-2</v>
      </c>
      <c r="N635" s="156">
        <v>1.6336264896364505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14"/>
        <v>21.994666782756415</v>
      </c>
    </row>
    <row r="636" spans="1:85" ht="15">
      <c r="A636" s="159" t="s">
        <v>15</v>
      </c>
      <c r="B636" s="160">
        <v>3.631696723299874</v>
      </c>
      <c r="C636" s="160">
        <v>8.1959428487829514E-2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13"/>
        <v>3.7136561517877036</v>
      </c>
      <c r="J636" s="149"/>
      <c r="K636" s="163" t="s">
        <v>15</v>
      </c>
      <c r="L636" s="164">
        <v>3.631696723299874</v>
      </c>
      <c r="M636" s="164">
        <v>8.1959428487829514E-2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14"/>
        <v>3.7136561517877036</v>
      </c>
    </row>
    <row r="637" spans="1:85" ht="15">
      <c r="A637" s="167" t="s">
        <v>58</v>
      </c>
      <c r="B637" s="156">
        <v>0</v>
      </c>
      <c r="C637" s="156">
        <v>0.23551764661080074</v>
      </c>
      <c r="D637" s="156">
        <v>0</v>
      </c>
      <c r="E637" s="156">
        <v>11.431004590077938</v>
      </c>
      <c r="F637" s="156">
        <v>451.44214545356419</v>
      </c>
      <c r="G637" s="156">
        <v>0</v>
      </c>
      <c r="H637" s="168">
        <v>0</v>
      </c>
      <c r="I637" s="154">
        <f t="shared" si="313"/>
        <v>463.10866769025296</v>
      </c>
      <c r="J637" s="149"/>
      <c r="K637" s="169" t="s">
        <v>58</v>
      </c>
      <c r="L637" s="156">
        <v>0</v>
      </c>
      <c r="M637" s="156">
        <v>0.23551764661080074</v>
      </c>
      <c r="N637" s="156">
        <v>0</v>
      </c>
      <c r="O637" s="156">
        <v>11.431004590077938</v>
      </c>
      <c r="P637" s="156">
        <v>451.44214545356419</v>
      </c>
      <c r="Q637" s="156">
        <v>0</v>
      </c>
      <c r="R637" s="157">
        <v>0</v>
      </c>
      <c r="S637" s="158">
        <f t="shared" si="314"/>
        <v>463.10866769025296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12.945711367833734</v>
      </c>
      <c r="F638" s="160">
        <v>0</v>
      </c>
      <c r="G638" s="160">
        <v>0</v>
      </c>
      <c r="H638" s="161">
        <v>0</v>
      </c>
      <c r="I638" s="162">
        <f t="shared" si="313"/>
        <v>12.945711367833734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12.945711367833734</v>
      </c>
      <c r="P638" s="164">
        <v>0</v>
      </c>
      <c r="Q638" s="164">
        <v>0</v>
      </c>
      <c r="R638" s="165">
        <v>0</v>
      </c>
      <c r="S638" s="166">
        <f t="shared" si="314"/>
        <v>12.945711367833734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13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14"/>
        <v>0</v>
      </c>
    </row>
    <row r="640" spans="1:85" ht="15">
      <c r="A640" s="159" t="s">
        <v>17</v>
      </c>
      <c r="B640" s="160">
        <v>6.9089355052788788</v>
      </c>
      <c r="C640" s="160">
        <v>0</v>
      </c>
      <c r="D640" s="160">
        <v>3.3447758278475521E-2</v>
      </c>
      <c r="E640" s="160">
        <v>0.20352001731920238</v>
      </c>
      <c r="F640" s="160">
        <v>0</v>
      </c>
      <c r="G640" s="160">
        <v>0</v>
      </c>
      <c r="H640" s="161">
        <v>0</v>
      </c>
      <c r="I640" s="162">
        <f t="shared" si="313"/>
        <v>7.1459032808765564</v>
      </c>
      <c r="J640" s="149"/>
      <c r="K640" s="163" t="s">
        <v>17</v>
      </c>
      <c r="L640" s="164">
        <v>6.9089355052788788</v>
      </c>
      <c r="M640" s="164">
        <v>0</v>
      </c>
      <c r="N640" s="164">
        <v>3.3447758278475521E-2</v>
      </c>
      <c r="O640" s="164">
        <v>0.20352001731920238</v>
      </c>
      <c r="P640" s="164">
        <v>0</v>
      </c>
      <c r="Q640" s="164">
        <v>0</v>
      </c>
      <c r="R640" s="165">
        <v>0</v>
      </c>
      <c r="S640" s="166">
        <f t="shared" si="314"/>
        <v>7.1459032808765564</v>
      </c>
    </row>
    <row r="641" spans="1:70" ht="15">
      <c r="A641" s="167" t="s">
        <v>139</v>
      </c>
      <c r="B641" s="156">
        <v>20.631990257968312</v>
      </c>
      <c r="C641" s="156">
        <v>0</v>
      </c>
      <c r="D641" s="156">
        <v>5.3324686259003311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13"/>
        <v>25.964458883868645</v>
      </c>
      <c r="J641" s="149"/>
      <c r="K641" s="169" t="s">
        <v>139</v>
      </c>
      <c r="L641" s="156">
        <v>20.631990257968312</v>
      </c>
      <c r="M641" s="156">
        <v>0</v>
      </c>
      <c r="N641" s="156">
        <v>5.3324686259003311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14"/>
        <v>25.964458883868645</v>
      </c>
    </row>
    <row r="642" spans="1:70" ht="15">
      <c r="A642" s="159" t="s">
        <v>25</v>
      </c>
      <c r="B642" s="160">
        <v>77.410200256473871</v>
      </c>
      <c r="C642" s="160">
        <v>0.10058088983362452</v>
      </c>
      <c r="D642" s="160">
        <v>1.6011758993756329</v>
      </c>
      <c r="E642" s="160">
        <v>128.6315136470659</v>
      </c>
      <c r="F642" s="160">
        <v>0</v>
      </c>
      <c r="G642" s="160">
        <v>43.377151631767461</v>
      </c>
      <c r="H642" s="161">
        <v>0.60858105464960166</v>
      </c>
      <c r="I642" s="162">
        <f t="shared" si="313"/>
        <v>251.72920337916608</v>
      </c>
      <c r="J642" s="149"/>
      <c r="K642" s="163" t="s">
        <v>25</v>
      </c>
      <c r="L642" s="164">
        <v>77.410200256473871</v>
      </c>
      <c r="M642" s="164">
        <v>0.10058088983362452</v>
      </c>
      <c r="N642" s="164">
        <v>1.6011758993756329</v>
      </c>
      <c r="O642" s="164">
        <v>128.6315136470659</v>
      </c>
      <c r="P642" s="164">
        <v>0</v>
      </c>
      <c r="Q642" s="164">
        <v>43.377151631767461</v>
      </c>
      <c r="R642" s="165">
        <v>0.60858105464960166</v>
      </c>
      <c r="S642" s="166">
        <f t="shared" si="314"/>
        <v>251.72920337916608</v>
      </c>
    </row>
    <row r="643" spans="1:70" ht="15">
      <c r="A643" s="167" t="s">
        <v>24</v>
      </c>
      <c r="B643" s="156">
        <v>26.132116717125129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13"/>
        <v>26.132116717125129</v>
      </c>
      <c r="J643" s="149"/>
      <c r="K643" s="169" t="s">
        <v>24</v>
      </c>
      <c r="L643" s="156">
        <v>26.132116717125129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14"/>
        <v>26.132116717125129</v>
      </c>
    </row>
    <row r="644" spans="1:70" ht="15">
      <c r="A644" s="159" t="s">
        <v>60</v>
      </c>
      <c r="B644" s="160">
        <v>124.59418477351183</v>
      </c>
      <c r="C644" s="160">
        <v>5.6436937011509514</v>
      </c>
      <c r="D644" s="160">
        <v>70.944875340997129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13"/>
        <v>201.18275381565991</v>
      </c>
      <c r="J644" s="149"/>
      <c r="K644" s="163" t="s">
        <v>60</v>
      </c>
      <c r="L644" s="164">
        <v>124.59418477351183</v>
      </c>
      <c r="M644" s="164">
        <v>5.6436937011509514</v>
      </c>
      <c r="N644" s="164">
        <v>70.944875340997129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14"/>
        <v>201.18275381565991</v>
      </c>
    </row>
    <row r="645" spans="1:70" ht="15">
      <c r="A645" s="167" t="s">
        <v>22</v>
      </c>
      <c r="B645" s="156">
        <v>194.75998168572443</v>
      </c>
      <c r="C645" s="156">
        <v>0</v>
      </c>
      <c r="D645" s="156">
        <v>0</v>
      </c>
      <c r="E645" s="156">
        <v>0.88905270053989405</v>
      </c>
      <c r="F645" s="156">
        <v>37.659044760651433</v>
      </c>
      <c r="G645" s="156">
        <v>0</v>
      </c>
      <c r="H645" s="168">
        <v>0</v>
      </c>
      <c r="I645" s="154">
        <f t="shared" si="313"/>
        <v>233.30807914691576</v>
      </c>
      <c r="J645" s="149"/>
      <c r="K645" s="169" t="s">
        <v>22</v>
      </c>
      <c r="L645" s="156">
        <v>194.75998168572443</v>
      </c>
      <c r="M645" s="156">
        <v>0</v>
      </c>
      <c r="N645" s="156">
        <v>0</v>
      </c>
      <c r="O645" s="156">
        <v>0.88905270053989405</v>
      </c>
      <c r="P645" s="156">
        <v>37.659044760651433</v>
      </c>
      <c r="Q645" s="156">
        <v>0</v>
      </c>
      <c r="R645" s="157">
        <v>0</v>
      </c>
      <c r="S645" s="158">
        <f t="shared" si="314"/>
        <v>233.30807914691576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13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14"/>
        <v>0</v>
      </c>
    </row>
    <row r="647" spans="1:70" ht="15">
      <c r="A647" s="170" t="s">
        <v>64</v>
      </c>
      <c r="B647" s="156">
        <v>6.1905511144463867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13"/>
        <v>6.1905511144463867</v>
      </c>
      <c r="J647" s="149"/>
      <c r="K647" s="171" t="s">
        <v>64</v>
      </c>
      <c r="L647" s="156">
        <v>6.1905511144463867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14"/>
        <v>6.1905511144463867</v>
      </c>
    </row>
    <row r="648" spans="1:70">
      <c r="A648" s="172" t="s">
        <v>23</v>
      </c>
      <c r="B648" s="173">
        <v>6.1905511144463867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13"/>
        <v>6.1905511144463867</v>
      </c>
      <c r="J648" s="149"/>
      <c r="K648" s="176" t="s">
        <v>23</v>
      </c>
      <c r="L648" s="177">
        <v>6.1905511144463867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14"/>
        <v>6.1905511144463867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13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14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13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14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13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14"/>
        <v>0</v>
      </c>
    </row>
    <row r="652" spans="1:70" ht="15">
      <c r="A652" s="194" t="s">
        <v>26</v>
      </c>
      <c r="B652" s="195">
        <f>SUM(B631:B647)</f>
        <v>481.98339398662881</v>
      </c>
      <c r="C652" s="195">
        <f t="shared" ref="C652:H652" si="315">SUM(C631:C647)</f>
        <v>6.1493746464018102</v>
      </c>
      <c r="D652" s="195">
        <f t="shared" si="315"/>
        <v>79.564545212364905</v>
      </c>
      <c r="E652" s="195">
        <f t="shared" si="315"/>
        <v>154.10080232283667</v>
      </c>
      <c r="F652" s="195">
        <f t="shared" si="315"/>
        <v>489.10119021421565</v>
      </c>
      <c r="G652" s="195">
        <f t="shared" si="315"/>
        <v>43.377151631767461</v>
      </c>
      <c r="H652" s="197">
        <f t="shared" si="315"/>
        <v>0.60858105464960166</v>
      </c>
      <c r="I652" s="154">
        <f t="shared" ref="I652" si="316">SUM(I631:I647)</f>
        <v>1254.8850390688649</v>
      </c>
      <c r="J652" s="149"/>
      <c r="K652" s="196" t="s">
        <v>26</v>
      </c>
      <c r="L652" s="195">
        <f>SUM(L631:L647)</f>
        <v>481.98339398662881</v>
      </c>
      <c r="M652" s="195">
        <f t="shared" ref="M652:R652" si="317">SUM(M631:M647)</f>
        <v>6.1493746464018102</v>
      </c>
      <c r="N652" s="195">
        <f t="shared" si="317"/>
        <v>79.564545212364905</v>
      </c>
      <c r="O652" s="195">
        <f t="shared" si="317"/>
        <v>154.10080232283667</v>
      </c>
      <c r="P652" s="195">
        <f t="shared" si="317"/>
        <v>489.10119021421565</v>
      </c>
      <c r="Q652" s="195">
        <f t="shared" si="317"/>
        <v>43.377151631767461</v>
      </c>
      <c r="R652" s="197">
        <f t="shared" si="317"/>
        <v>0.60858105464960166</v>
      </c>
      <c r="S652" s="198">
        <f t="shared" ref="S652" si="318">SUM(S631:S647)</f>
        <v>1254.8850390688649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0.38408569628359301</v>
      </c>
      <c r="C653" s="78">
        <f t="shared" ref="C653:H653" si="319">IF($I652=0,"-",C652/$I652)</f>
        <v>4.900349000068323E-3</v>
      </c>
      <c r="D653" s="78">
        <f t="shared" si="319"/>
        <v>6.3403851934837357E-2</v>
      </c>
      <c r="E653" s="78">
        <f t="shared" si="319"/>
        <v>0.12280073275650871</v>
      </c>
      <c r="F653" s="78">
        <f t="shared" si="319"/>
        <v>0.38975776663743861</v>
      </c>
      <c r="G653" s="78">
        <f t="shared" si="319"/>
        <v>3.4566633820061851E-2</v>
      </c>
      <c r="H653" s="79">
        <f t="shared" si="319"/>
        <v>4.8496956749215361E-4</v>
      </c>
      <c r="I653" s="80">
        <f>SUM(B653:H653)</f>
        <v>0.99999999999999989</v>
      </c>
      <c r="K653" s="55" t="s">
        <v>91</v>
      </c>
      <c r="L653" s="96">
        <f t="shared" ref="L653:R653" si="320">IF($S652=0,"-",L652/$S652)</f>
        <v>0.38408569628359301</v>
      </c>
      <c r="M653" s="96">
        <f t="shared" si="320"/>
        <v>4.900349000068323E-3</v>
      </c>
      <c r="N653" s="96">
        <f t="shared" si="320"/>
        <v>6.3403851934837357E-2</v>
      </c>
      <c r="O653" s="96">
        <f t="shared" si="320"/>
        <v>0.12280073275650871</v>
      </c>
      <c r="P653" s="96">
        <f t="shared" si="320"/>
        <v>0.38975776663743861</v>
      </c>
      <c r="Q653" s="96">
        <f t="shared" si="320"/>
        <v>3.4566633820061851E-2</v>
      </c>
      <c r="R653" s="97">
        <f t="shared" si="320"/>
        <v>4.8496956749215361E-4</v>
      </c>
      <c r="S653" s="98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88</v>
      </c>
      <c r="B1" s="340"/>
      <c r="C1" s="340"/>
      <c r="D1" s="340"/>
      <c r="E1" s="340"/>
      <c r="F1" s="340"/>
      <c r="G1" s="340"/>
      <c r="H1" s="340"/>
      <c r="I1" s="341"/>
      <c r="K1" s="348" t="s">
        <v>89</v>
      </c>
      <c r="L1" s="349"/>
      <c r="M1" s="349"/>
      <c r="N1" s="349"/>
      <c r="O1" s="349"/>
      <c r="P1" s="349"/>
      <c r="Q1" s="349"/>
      <c r="R1" s="349"/>
      <c r="S1" s="350"/>
      <c r="U1" s="357" t="s">
        <v>90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28.5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5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17.683160388795518</v>
      </c>
      <c r="C7" s="57">
        <f t="shared" ref="C7:E7" si="0">C33+C85</f>
        <v>0</v>
      </c>
      <c r="D7" s="57">
        <f t="shared" si="0"/>
        <v>0.843382043513771</v>
      </c>
      <c r="E7" s="57">
        <f t="shared" si="0"/>
        <v>0</v>
      </c>
      <c r="F7" s="152">
        <f>F59+F85</f>
        <v>5.9429644807940378E-2</v>
      </c>
      <c r="G7" s="57">
        <f t="shared" ref="G7:H7" si="1">G33+G85</f>
        <v>0</v>
      </c>
      <c r="H7" s="57">
        <f t="shared" si="1"/>
        <v>0</v>
      </c>
      <c r="I7" s="154">
        <f>SUM(B7:H7)</f>
        <v>18.58597207711723</v>
      </c>
      <c r="J7" s="149"/>
      <c r="K7" s="155" t="s">
        <v>7</v>
      </c>
      <c r="L7" s="57">
        <f>L33+L85</f>
        <v>17.683160388795518</v>
      </c>
      <c r="M7" s="57">
        <f t="shared" ref="M7:O7" si="2">M33+M85</f>
        <v>0</v>
      </c>
      <c r="N7" s="57">
        <f t="shared" si="2"/>
        <v>0.843382043513771</v>
      </c>
      <c r="O7" s="57">
        <f t="shared" si="2"/>
        <v>0</v>
      </c>
      <c r="P7" s="63">
        <f>P59+P85+P33</f>
        <v>5.9429644807940378E-2</v>
      </c>
      <c r="Q7" s="57">
        <f t="shared" ref="Q7:R7" si="3">Q33+Q85</f>
        <v>0</v>
      </c>
      <c r="R7" s="57">
        <f t="shared" si="3"/>
        <v>0</v>
      </c>
      <c r="S7" s="158">
        <f>SUM(L7:R7)</f>
        <v>18.58597207711723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7" si="4">B34+B86</f>
        <v>25.266324896122615</v>
      </c>
      <c r="C8" s="60">
        <f t="shared" si="4"/>
        <v>0</v>
      </c>
      <c r="D8" s="60">
        <f t="shared" si="4"/>
        <v>477.27499434213098</v>
      </c>
      <c r="E8" s="60">
        <f t="shared" si="4"/>
        <v>0</v>
      </c>
      <c r="F8" s="1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162">
        <f t="shared" ref="I8:I27" si="7">SUM(B8:H8)</f>
        <v>502.54131923825361</v>
      </c>
      <c r="J8" s="149"/>
      <c r="K8" s="163" t="s">
        <v>8</v>
      </c>
      <c r="L8" s="85">
        <f t="shared" ref="L8:O27" si="8">L34+L86</f>
        <v>25.266324896122615</v>
      </c>
      <c r="M8" s="85">
        <f t="shared" si="8"/>
        <v>0</v>
      </c>
      <c r="N8" s="85">
        <f t="shared" si="8"/>
        <v>477.27499434213098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166">
        <f t="shared" ref="S8:S27" si="11">SUM(L8:R8)</f>
        <v>502.54131923825361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7.0697133253631899</v>
      </c>
      <c r="C9" s="63">
        <f t="shared" si="4"/>
        <v>0</v>
      </c>
      <c r="D9" s="63">
        <f t="shared" si="4"/>
        <v>0.84734579116248188</v>
      </c>
      <c r="E9" s="63">
        <f t="shared" si="4"/>
        <v>0</v>
      </c>
      <c r="F9" s="156">
        <f t="shared" si="5"/>
        <v>0</v>
      </c>
      <c r="G9" s="63">
        <f t="shared" ref="G9:H9" si="13">G35+G87</f>
        <v>0</v>
      </c>
      <c r="H9" s="63">
        <f t="shared" si="13"/>
        <v>0</v>
      </c>
      <c r="I9" s="154">
        <f t="shared" si="7"/>
        <v>7.9170591165256718</v>
      </c>
      <c r="J9" s="149"/>
      <c r="K9" s="155" t="s">
        <v>10</v>
      </c>
      <c r="L9" s="63">
        <f t="shared" si="8"/>
        <v>7.0697133253631899</v>
      </c>
      <c r="M9" s="63">
        <f t="shared" si="8"/>
        <v>0</v>
      </c>
      <c r="N9" s="63">
        <f t="shared" si="8"/>
        <v>0.84734579116248188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158">
        <f t="shared" si="11"/>
        <v>7.9170591165256718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152.07613220999986</v>
      </c>
      <c r="E10" s="60">
        <f t="shared" si="4"/>
        <v>0</v>
      </c>
      <c r="F10" s="160">
        <f t="shared" si="5"/>
        <v>0</v>
      </c>
      <c r="G10" s="60">
        <f t="shared" ref="G10:H10" si="15">G36+G88</f>
        <v>0</v>
      </c>
      <c r="H10" s="60">
        <f t="shared" si="15"/>
        <v>0</v>
      </c>
      <c r="I10" s="162">
        <f t="shared" si="7"/>
        <v>152.07613220999986</v>
      </c>
      <c r="J10" s="149"/>
      <c r="K10" s="163" t="s">
        <v>56</v>
      </c>
      <c r="L10" s="85">
        <f t="shared" si="8"/>
        <v>0</v>
      </c>
      <c r="M10" s="85">
        <f t="shared" si="8"/>
        <v>0</v>
      </c>
      <c r="N10" s="85">
        <f t="shared" si="8"/>
        <v>152.07613220999986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166">
        <f t="shared" si="11"/>
        <v>152.07613220999986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528.96871881571019</v>
      </c>
      <c r="C11" s="63">
        <f t="shared" si="4"/>
        <v>125.51713827800317</v>
      </c>
      <c r="D11" s="63">
        <f t="shared" si="4"/>
        <v>295.26887380001784</v>
      </c>
      <c r="E11" s="63">
        <f t="shared" si="4"/>
        <v>1.0147517615043506</v>
      </c>
      <c r="F11" s="156">
        <f t="shared" si="5"/>
        <v>0</v>
      </c>
      <c r="G11" s="63">
        <f t="shared" ref="G11:H11" si="17">G37+G89</f>
        <v>0</v>
      </c>
      <c r="H11" s="63">
        <f t="shared" si="17"/>
        <v>0</v>
      </c>
      <c r="I11" s="154">
        <f t="shared" si="7"/>
        <v>950.76948265523561</v>
      </c>
      <c r="J11" s="149"/>
      <c r="K11" s="155" t="s">
        <v>16</v>
      </c>
      <c r="L11" s="63">
        <f t="shared" si="8"/>
        <v>528.96871881571019</v>
      </c>
      <c r="M11" s="63">
        <f t="shared" si="8"/>
        <v>125.51713827800317</v>
      </c>
      <c r="N11" s="63">
        <f t="shared" si="8"/>
        <v>295.26887380001784</v>
      </c>
      <c r="O11" s="63">
        <f t="shared" si="8"/>
        <v>1.0147517615043506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158">
        <f t="shared" si="11"/>
        <v>950.76948265523561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4529.7854357208071</v>
      </c>
      <c r="C12" s="60">
        <f t="shared" si="4"/>
        <v>59.660872787333602</v>
      </c>
      <c r="D12" s="60">
        <f t="shared" si="4"/>
        <v>552.53790252915167</v>
      </c>
      <c r="E12" s="60">
        <f t="shared" si="4"/>
        <v>1.2345243278812532</v>
      </c>
      <c r="F12" s="160">
        <f t="shared" si="5"/>
        <v>0</v>
      </c>
      <c r="G12" s="60">
        <f t="shared" ref="G12:H12" si="19">G38+G90</f>
        <v>0</v>
      </c>
      <c r="H12" s="60">
        <f t="shared" si="19"/>
        <v>0</v>
      </c>
      <c r="I12" s="162">
        <f t="shared" si="7"/>
        <v>5143.2187353651734</v>
      </c>
      <c r="J12" s="149"/>
      <c r="K12" s="163" t="s">
        <v>15</v>
      </c>
      <c r="L12" s="85">
        <f t="shared" si="8"/>
        <v>4529.7854357208071</v>
      </c>
      <c r="M12" s="85">
        <f t="shared" si="8"/>
        <v>59.660872787333602</v>
      </c>
      <c r="N12" s="85">
        <f t="shared" si="8"/>
        <v>552.53790252915167</v>
      </c>
      <c r="O12" s="85">
        <f t="shared" si="8"/>
        <v>1.2345243278812532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166">
        <f t="shared" si="11"/>
        <v>5143.2187353651734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0.23809559056440147</v>
      </c>
      <c r="D13" s="63">
        <f t="shared" si="4"/>
        <v>4.0929494070273478</v>
      </c>
      <c r="E13" s="63">
        <f t="shared" si="4"/>
        <v>992.90350033050822</v>
      </c>
      <c r="F13" s="156">
        <f t="shared" si="5"/>
        <v>15031.402688212951</v>
      </c>
      <c r="G13" s="63">
        <f t="shared" ref="G13:H13" si="21">G39+G91</f>
        <v>0</v>
      </c>
      <c r="H13" s="63">
        <f t="shared" si="21"/>
        <v>0</v>
      </c>
      <c r="I13" s="154">
        <f t="shared" si="7"/>
        <v>16028.637233541051</v>
      </c>
      <c r="J13" s="149"/>
      <c r="K13" s="169" t="s">
        <v>58</v>
      </c>
      <c r="L13" s="63">
        <f t="shared" si="8"/>
        <v>0</v>
      </c>
      <c r="M13" s="63">
        <f t="shared" si="8"/>
        <v>0.23809559056440147</v>
      </c>
      <c r="N13" s="63">
        <f t="shared" si="8"/>
        <v>4.0929494070273478</v>
      </c>
      <c r="O13" s="63">
        <f t="shared" si="8"/>
        <v>992.90350033050822</v>
      </c>
      <c r="P13" s="63">
        <f t="shared" si="9"/>
        <v>15031.402688212949</v>
      </c>
      <c r="Q13" s="63">
        <f t="shared" ref="Q13:R13" si="22">Q39+Q91</f>
        <v>0</v>
      </c>
      <c r="R13" s="63">
        <f t="shared" si="22"/>
        <v>0</v>
      </c>
      <c r="S13" s="158">
        <f t="shared" si="11"/>
        <v>16028.637233541049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4.6863708499192018E-2</v>
      </c>
      <c r="D14" s="60">
        <f t="shared" si="4"/>
        <v>7.9694204189704285E-2</v>
      </c>
      <c r="E14" s="60">
        <f t="shared" si="4"/>
        <v>30.79710959248726</v>
      </c>
      <c r="F14" s="160">
        <f t="shared" si="5"/>
        <v>4343.8962912692305</v>
      </c>
      <c r="G14" s="60">
        <f t="shared" ref="G14:H14" si="23">G40+G92</f>
        <v>0</v>
      </c>
      <c r="H14" s="60">
        <f t="shared" si="23"/>
        <v>0</v>
      </c>
      <c r="I14" s="162">
        <f t="shared" si="7"/>
        <v>4374.8199587744066</v>
      </c>
      <c r="J14" s="149"/>
      <c r="K14" s="163" t="s">
        <v>12</v>
      </c>
      <c r="L14" s="85">
        <f t="shared" si="8"/>
        <v>0</v>
      </c>
      <c r="M14" s="85">
        <f t="shared" si="8"/>
        <v>4.6863708499192018E-2</v>
      </c>
      <c r="N14" s="85">
        <f t="shared" si="8"/>
        <v>7.9694204189704285E-2</v>
      </c>
      <c r="O14" s="85">
        <f t="shared" si="8"/>
        <v>30.79710959248726</v>
      </c>
      <c r="P14" s="85">
        <f t="shared" si="9"/>
        <v>4343.8962912692305</v>
      </c>
      <c r="Q14" s="85">
        <f t="shared" ref="Q14:R14" si="24">Q40+Q92</f>
        <v>0</v>
      </c>
      <c r="R14" s="85">
        <f t="shared" si="24"/>
        <v>0</v>
      </c>
      <c r="S14" s="166">
        <f t="shared" si="11"/>
        <v>4374.8199587744066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1909.8958527699535</v>
      </c>
      <c r="G15" s="63">
        <f t="shared" ref="G15:H15" si="25">G41+G93</f>
        <v>0</v>
      </c>
      <c r="H15" s="63">
        <f t="shared" si="25"/>
        <v>0</v>
      </c>
      <c r="I15" s="154">
        <f t="shared" si="7"/>
        <v>1909.8958527699535</v>
      </c>
      <c r="J15" s="149"/>
      <c r="K15" s="16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1909.8958527699535</v>
      </c>
      <c r="Q15" s="63">
        <f t="shared" ref="Q15:R15" si="26">Q41+Q93</f>
        <v>0</v>
      </c>
      <c r="R15" s="63">
        <f t="shared" si="26"/>
        <v>0</v>
      </c>
      <c r="S15" s="158">
        <f t="shared" si="11"/>
        <v>1909.8958527699535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293.73062097407222</v>
      </c>
      <c r="C16" s="60">
        <f t="shared" si="4"/>
        <v>1.3061003320570614</v>
      </c>
      <c r="D16" s="60">
        <f t="shared" si="4"/>
        <v>59.182854121199782</v>
      </c>
      <c r="E16" s="60">
        <f t="shared" si="4"/>
        <v>36.392471652064714</v>
      </c>
      <c r="F16" s="160">
        <f t="shared" si="5"/>
        <v>4.4765058208433572</v>
      </c>
      <c r="G16" s="60">
        <f t="shared" ref="G16:H16" si="27">G42+G94</f>
        <v>0</v>
      </c>
      <c r="H16" s="60">
        <f t="shared" si="27"/>
        <v>0</v>
      </c>
      <c r="I16" s="162">
        <f t="shared" si="7"/>
        <v>395.08855290023712</v>
      </c>
      <c r="J16" s="149"/>
      <c r="K16" s="163" t="s">
        <v>17</v>
      </c>
      <c r="L16" s="85">
        <f t="shared" si="8"/>
        <v>293.73062097407222</v>
      </c>
      <c r="M16" s="85">
        <f t="shared" si="8"/>
        <v>1.3061003320570614</v>
      </c>
      <c r="N16" s="85">
        <f t="shared" si="8"/>
        <v>59.182854121199782</v>
      </c>
      <c r="O16" s="85">
        <f t="shared" si="8"/>
        <v>36.392471652064714</v>
      </c>
      <c r="P16" s="85">
        <f t="shared" si="9"/>
        <v>4.4765058208433572</v>
      </c>
      <c r="Q16" s="85">
        <f t="shared" ref="Q16:R16" si="28">Q42+Q94</f>
        <v>0</v>
      </c>
      <c r="R16" s="85">
        <f t="shared" si="28"/>
        <v>0</v>
      </c>
      <c r="S16" s="166">
        <f t="shared" si="11"/>
        <v>395.08855290023712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3442.0122097106132</v>
      </c>
      <c r="C17" s="63">
        <f t="shared" si="4"/>
        <v>1814.7320979404058</v>
      </c>
      <c r="D17" s="63">
        <f t="shared" si="4"/>
        <v>1280.2637508801199</v>
      </c>
      <c r="E17" s="63">
        <f t="shared" si="4"/>
        <v>18.590673977889548</v>
      </c>
      <c r="F17" s="156">
        <f t="shared" si="5"/>
        <v>28.913477103840499</v>
      </c>
      <c r="G17" s="63">
        <f t="shared" ref="G17:H17" si="29">G43+G95</f>
        <v>0</v>
      </c>
      <c r="H17" s="63">
        <f t="shared" si="29"/>
        <v>0</v>
      </c>
      <c r="I17" s="154">
        <f t="shared" si="7"/>
        <v>6584.5122096128689</v>
      </c>
      <c r="J17" s="149"/>
      <c r="K17" s="169" t="s">
        <v>139</v>
      </c>
      <c r="L17" s="63">
        <f t="shared" si="8"/>
        <v>3442.0122097106132</v>
      </c>
      <c r="M17" s="63">
        <f t="shared" si="8"/>
        <v>1814.7320979404058</v>
      </c>
      <c r="N17" s="63">
        <f t="shared" si="8"/>
        <v>1280.2637508801199</v>
      </c>
      <c r="O17" s="63">
        <f t="shared" si="8"/>
        <v>18.590673977889548</v>
      </c>
      <c r="P17" s="63">
        <f t="shared" si="9"/>
        <v>28.913477103840499</v>
      </c>
      <c r="Q17" s="63">
        <f t="shared" ref="Q17:R17" si="30">Q43+Q95</f>
        <v>0</v>
      </c>
      <c r="R17" s="63">
        <f t="shared" si="30"/>
        <v>0</v>
      </c>
      <c r="S17" s="158">
        <f t="shared" si="11"/>
        <v>6584.5122096128689</v>
      </c>
      <c r="T17" s="149" t="str">
        <f t="shared" si="12"/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2390.582270681552</v>
      </c>
      <c r="C18" s="60">
        <f t="shared" si="4"/>
        <v>11.333091561626032</v>
      </c>
      <c r="D18" s="60">
        <f t="shared" si="4"/>
        <v>3069.9951689648215</v>
      </c>
      <c r="E18" s="60">
        <f t="shared" si="4"/>
        <v>5623.3815413473185</v>
      </c>
      <c r="F18" s="160">
        <f t="shared" si="5"/>
        <v>980.00744639435095</v>
      </c>
      <c r="G18" s="60">
        <f t="shared" ref="G18:H18" si="31">G44+G96</f>
        <v>2140.1886461373379</v>
      </c>
      <c r="H18" s="60">
        <f t="shared" si="31"/>
        <v>13.610267964606464</v>
      </c>
      <c r="I18" s="162">
        <f t="shared" si="7"/>
        <v>14229.098433051613</v>
      </c>
      <c r="J18" s="149"/>
      <c r="K18" s="163" t="s">
        <v>25</v>
      </c>
      <c r="L18" s="85">
        <f t="shared" si="8"/>
        <v>2390.582270681552</v>
      </c>
      <c r="M18" s="85">
        <f t="shared" si="8"/>
        <v>11.333091561626032</v>
      </c>
      <c r="N18" s="85">
        <f t="shared" si="8"/>
        <v>3069.9951689648215</v>
      </c>
      <c r="O18" s="85">
        <f t="shared" si="8"/>
        <v>5623.3815413473185</v>
      </c>
      <c r="P18" s="85">
        <f t="shared" si="9"/>
        <v>980.00744639435095</v>
      </c>
      <c r="Q18" s="85">
        <f t="shared" ref="Q18:R18" si="32">Q44+Q96</f>
        <v>2140.1886461373379</v>
      </c>
      <c r="R18" s="85">
        <f t="shared" si="32"/>
        <v>13.610267964606464</v>
      </c>
      <c r="S18" s="166">
        <f t="shared" si="11"/>
        <v>14229.098433051613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4020.987196948633</v>
      </c>
      <c r="C19" s="63">
        <f t="shared" si="4"/>
        <v>15.451094505438293</v>
      </c>
      <c r="D19" s="63">
        <f t="shared" si="4"/>
        <v>464.80993098083513</v>
      </c>
      <c r="E19" s="63">
        <f t="shared" si="4"/>
        <v>0</v>
      </c>
      <c r="F19" s="156">
        <f t="shared" si="5"/>
        <v>0</v>
      </c>
      <c r="G19" s="63">
        <f t="shared" ref="G19:H19" si="33">G45+G97</f>
        <v>0</v>
      </c>
      <c r="H19" s="63">
        <f t="shared" si="33"/>
        <v>0</v>
      </c>
      <c r="I19" s="154">
        <f t="shared" si="7"/>
        <v>4501.2482224349069</v>
      </c>
      <c r="J19" s="149"/>
      <c r="K19" s="169" t="s">
        <v>24</v>
      </c>
      <c r="L19" s="63">
        <f t="shared" si="8"/>
        <v>4020.987196948633</v>
      </c>
      <c r="M19" s="63">
        <f t="shared" si="8"/>
        <v>15.451094505438293</v>
      </c>
      <c r="N19" s="63">
        <f t="shared" si="8"/>
        <v>464.80993098083513</v>
      </c>
      <c r="O19" s="63">
        <f t="shared" si="8"/>
        <v>0</v>
      </c>
      <c r="P19" s="63">
        <f t="shared" si="9"/>
        <v>0</v>
      </c>
      <c r="Q19" s="63">
        <f t="shared" ref="Q19:R19" si="34">Q45+Q97</f>
        <v>0</v>
      </c>
      <c r="R19" s="63">
        <f t="shared" si="34"/>
        <v>0</v>
      </c>
      <c r="S19" s="158">
        <f t="shared" si="11"/>
        <v>4501.2482224349069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3652.1242474161463</v>
      </c>
      <c r="C20" s="60">
        <f t="shared" si="4"/>
        <v>604.52585334595983</v>
      </c>
      <c r="D20" s="60">
        <f t="shared" si="4"/>
        <v>562.96805573984739</v>
      </c>
      <c r="E20" s="60">
        <f t="shared" si="4"/>
        <v>0</v>
      </c>
      <c r="F20" s="160">
        <f t="shared" si="5"/>
        <v>0</v>
      </c>
      <c r="G20" s="60">
        <f t="shared" ref="G20:H20" si="35">G46+G98</f>
        <v>0</v>
      </c>
      <c r="H20" s="60">
        <f t="shared" si="35"/>
        <v>0</v>
      </c>
      <c r="I20" s="162">
        <f t="shared" si="7"/>
        <v>4819.6181565019542</v>
      </c>
      <c r="J20" s="149"/>
      <c r="K20" s="163" t="s">
        <v>60</v>
      </c>
      <c r="L20" s="85">
        <f t="shared" si="8"/>
        <v>3652.1242474161463</v>
      </c>
      <c r="M20" s="85">
        <f t="shared" si="8"/>
        <v>604.52585334595983</v>
      </c>
      <c r="N20" s="85">
        <f t="shared" si="8"/>
        <v>562.96805573984739</v>
      </c>
      <c r="O20" s="85">
        <f t="shared" si="8"/>
        <v>0</v>
      </c>
      <c r="P20" s="85">
        <f t="shared" si="9"/>
        <v>0</v>
      </c>
      <c r="Q20" s="85">
        <f t="shared" ref="Q20:R20" si="36">Q46+Q98</f>
        <v>0</v>
      </c>
      <c r="R20" s="85">
        <f t="shared" si="36"/>
        <v>0</v>
      </c>
      <c r="S20" s="166">
        <f t="shared" si="11"/>
        <v>4819.6181565019542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1249.7721948390217</v>
      </c>
      <c r="C21" s="63">
        <f t="shared" si="4"/>
        <v>4883.6227683103643</v>
      </c>
      <c r="D21" s="63">
        <f t="shared" si="4"/>
        <v>1491.1062524478486</v>
      </c>
      <c r="E21" s="63">
        <f t="shared" si="4"/>
        <v>0.86394738504382196</v>
      </c>
      <c r="F21" s="156">
        <f t="shared" si="5"/>
        <v>1390.7410913828978</v>
      </c>
      <c r="G21" s="63">
        <f t="shared" ref="G21:H21" si="37">G47+G99</f>
        <v>0</v>
      </c>
      <c r="H21" s="63">
        <f t="shared" si="37"/>
        <v>0</v>
      </c>
      <c r="I21" s="154">
        <f t="shared" si="7"/>
        <v>9016.1062543651751</v>
      </c>
      <c r="J21" s="149"/>
      <c r="K21" s="169" t="s">
        <v>22</v>
      </c>
      <c r="L21" s="63">
        <f t="shared" si="8"/>
        <v>1249.7721948390217</v>
      </c>
      <c r="M21" s="63">
        <f t="shared" si="8"/>
        <v>4883.6227683103643</v>
      </c>
      <c r="N21" s="63">
        <f t="shared" si="8"/>
        <v>1491.1062524478486</v>
      </c>
      <c r="O21" s="63">
        <f t="shared" si="8"/>
        <v>0.86394738504382196</v>
      </c>
      <c r="P21" s="63">
        <f t="shared" si="9"/>
        <v>1390.7410913828978</v>
      </c>
      <c r="Q21" s="63">
        <f t="shared" ref="Q21:R21" si="38">Q47+Q99</f>
        <v>0</v>
      </c>
      <c r="R21" s="63">
        <f t="shared" si="38"/>
        <v>0</v>
      </c>
      <c r="S21" s="158">
        <f t="shared" si="11"/>
        <v>9016.1062543651751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9.066951483048209</v>
      </c>
      <c r="C22" s="60">
        <f t="shared" si="4"/>
        <v>75.502983717535088</v>
      </c>
      <c r="D22" s="60">
        <f t="shared" si="4"/>
        <v>504.79338932649551</v>
      </c>
      <c r="E22" s="60">
        <f t="shared" si="4"/>
        <v>0</v>
      </c>
      <c r="F22" s="160">
        <f t="shared" si="5"/>
        <v>0</v>
      </c>
      <c r="G22" s="60">
        <f t="shared" ref="G22:H22" si="39">G48+G100</f>
        <v>0</v>
      </c>
      <c r="H22" s="60">
        <f t="shared" si="39"/>
        <v>0</v>
      </c>
      <c r="I22" s="162">
        <f t="shared" si="7"/>
        <v>589.36332452707882</v>
      </c>
      <c r="J22" s="149"/>
      <c r="K22" s="163" t="s">
        <v>21</v>
      </c>
      <c r="L22" s="85">
        <f t="shared" si="8"/>
        <v>9.066951483048209</v>
      </c>
      <c r="M22" s="85">
        <f t="shared" si="8"/>
        <v>75.502983717535088</v>
      </c>
      <c r="N22" s="85">
        <f t="shared" si="8"/>
        <v>504.79338932649551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166">
        <f t="shared" si="11"/>
        <v>589.36332452707882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566.018424043187</v>
      </c>
      <c r="C23" s="63">
        <f t="shared" si="4"/>
        <v>0</v>
      </c>
      <c r="D23" s="63">
        <f t="shared" si="4"/>
        <v>250.18027251172714</v>
      </c>
      <c r="E23" s="63">
        <f t="shared" si="4"/>
        <v>0</v>
      </c>
      <c r="F23" s="156">
        <f t="shared" si="5"/>
        <v>0</v>
      </c>
      <c r="G23" s="63">
        <f t="shared" ref="G23:H23" si="41">G49+G101</f>
        <v>0</v>
      </c>
      <c r="H23" s="63">
        <f t="shared" si="41"/>
        <v>0</v>
      </c>
      <c r="I23" s="154">
        <f t="shared" si="7"/>
        <v>816.19869655491414</v>
      </c>
      <c r="J23" s="149"/>
      <c r="K23" s="171" t="s">
        <v>64</v>
      </c>
      <c r="L23" s="63">
        <f t="shared" si="8"/>
        <v>566.018424043187</v>
      </c>
      <c r="M23" s="63">
        <f t="shared" si="8"/>
        <v>0</v>
      </c>
      <c r="N23" s="63">
        <f t="shared" si="8"/>
        <v>250.18027251172714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158">
        <f t="shared" si="11"/>
        <v>816.19869655491414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tr">
        <f>A50</f>
        <v>Umgebungswärme etc.</v>
      </c>
      <c r="B24" s="65">
        <f t="shared" si="4"/>
        <v>566.018424043187</v>
      </c>
      <c r="C24" s="65">
        <f t="shared" si="4"/>
        <v>0</v>
      </c>
      <c r="D24" s="65">
        <f t="shared" si="4"/>
        <v>250.18027251172714</v>
      </c>
      <c r="E24" s="65">
        <f t="shared" si="4"/>
        <v>0</v>
      </c>
      <c r="F24" s="173">
        <f t="shared" si="5"/>
        <v>0</v>
      </c>
      <c r="G24" s="65">
        <f t="shared" ref="G24:H24" si="43">G50+G102</f>
        <v>0</v>
      </c>
      <c r="H24" s="65">
        <f t="shared" si="43"/>
        <v>0</v>
      </c>
      <c r="I24" s="175">
        <f t="shared" si="7"/>
        <v>816.19869655491414</v>
      </c>
      <c r="J24" s="149"/>
      <c r="K24" s="176" t="s">
        <v>23</v>
      </c>
      <c r="L24" s="88">
        <f t="shared" si="8"/>
        <v>566.018424043187</v>
      </c>
      <c r="M24" s="88">
        <f t="shared" si="8"/>
        <v>0</v>
      </c>
      <c r="N24" s="88">
        <f t="shared" si="8"/>
        <v>250.18027251172714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179">
        <f t="shared" si="11"/>
        <v>816.19869655491414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181">
        <f t="shared" si="5"/>
        <v>0</v>
      </c>
      <c r="G25" s="68">
        <f t="shared" ref="G25:H25" si="45">G51+G103</f>
        <v>0</v>
      </c>
      <c r="H25" s="68">
        <f t="shared" si="45"/>
        <v>0</v>
      </c>
      <c r="I25" s="183">
        <f t="shared" si="7"/>
        <v>0</v>
      </c>
      <c r="J25" s="149"/>
      <c r="K25" s="184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173">
        <f t="shared" si="5"/>
        <v>0</v>
      </c>
      <c r="G26" s="65">
        <f t="shared" ref="G26:H26" si="47">G52+G104</f>
        <v>0</v>
      </c>
      <c r="H26" s="65">
        <f t="shared" si="47"/>
        <v>0</v>
      </c>
      <c r="I26" s="175">
        <f t="shared" si="7"/>
        <v>0</v>
      </c>
      <c r="J26" s="149"/>
      <c r="K26" s="176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188">
        <f t="shared" si="5"/>
        <v>0</v>
      </c>
      <c r="G27" s="71">
        <f t="shared" ref="G27:H27" si="49">G53+G105</f>
        <v>0</v>
      </c>
      <c r="H27" s="71">
        <f t="shared" si="49"/>
        <v>0</v>
      </c>
      <c r="I27" s="190">
        <f t="shared" si="7"/>
        <v>0</v>
      </c>
      <c r="J27" s="149"/>
      <c r="K27" s="191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20733.067469243073</v>
      </c>
      <c r="C28" s="195">
        <f t="shared" ref="C28:H28" si="51">SUM(C7:C23)</f>
        <v>7591.9369600777873</v>
      </c>
      <c r="D28" s="195">
        <f t="shared" si="51"/>
        <v>9166.3209493000904</v>
      </c>
      <c r="E28" s="195">
        <f t="shared" si="51"/>
        <v>6705.1785203746967</v>
      </c>
      <c r="F28" s="195">
        <f t="shared" si="51"/>
        <v>23689.392782598872</v>
      </c>
      <c r="G28" s="195">
        <f t="shared" si="51"/>
        <v>2140.1886461373379</v>
      </c>
      <c r="H28" s="195">
        <f t="shared" si="51"/>
        <v>13.610267964606464</v>
      </c>
      <c r="I28" s="154">
        <f t="shared" ref="I28" si="52">SUM(I7:I23)</f>
        <v>70039.695595696467</v>
      </c>
      <c r="J28" s="237"/>
      <c r="K28" s="196" t="s">
        <v>26</v>
      </c>
      <c r="L28" s="195">
        <f>SUM(L7:L23)</f>
        <v>20733.067469243073</v>
      </c>
      <c r="M28" s="195">
        <f t="shared" ref="M28:R28" si="53">SUM(M7:M23)</f>
        <v>7591.9369600777873</v>
      </c>
      <c r="N28" s="195">
        <f t="shared" si="53"/>
        <v>9166.3209493000904</v>
      </c>
      <c r="O28" s="195">
        <f t="shared" si="53"/>
        <v>6705.1785203746967</v>
      </c>
      <c r="P28" s="195">
        <f t="shared" si="53"/>
        <v>23689.392782598872</v>
      </c>
      <c r="Q28" s="195">
        <f t="shared" si="53"/>
        <v>2140.1886461373379</v>
      </c>
      <c r="R28" s="197">
        <f t="shared" si="53"/>
        <v>13.610267964606464</v>
      </c>
      <c r="S28" s="198">
        <f t="shared" ref="S28" si="54">SUM(S7:S23)</f>
        <v>70039.695595696467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0.29601881180244594</v>
      </c>
      <c r="C29" s="76">
        <f t="shared" ref="C29:H29" si="55">IF($I28=0,"-",C28/$I28)</f>
        <v>0.10839477378517144</v>
      </c>
      <c r="D29" s="76">
        <f t="shared" si="55"/>
        <v>0.13087322655159153</v>
      </c>
      <c r="E29" s="76">
        <f t="shared" si="55"/>
        <v>9.573397575969321E-2</v>
      </c>
      <c r="F29" s="76">
        <f t="shared" si="55"/>
        <v>0.33822809452721903</v>
      </c>
      <c r="G29" s="76">
        <f t="shared" si="55"/>
        <v>3.0556795370607522E-2</v>
      </c>
      <c r="H29" s="76">
        <f t="shared" si="55"/>
        <v>1.9432220327129373E-4</v>
      </c>
      <c r="I29" s="77">
        <f>SUM(B29:H29)</f>
        <v>1</v>
      </c>
      <c r="K29" s="55" t="s">
        <v>91</v>
      </c>
      <c r="L29" s="96">
        <f>IF($S28=0,"-",L28/$S28)</f>
        <v>0.29601881180244594</v>
      </c>
      <c r="M29" s="96">
        <f t="shared" ref="M29:R29" si="56">IF($S28=0,"-",M28/$S28)</f>
        <v>0.10839477378517144</v>
      </c>
      <c r="N29" s="96">
        <f t="shared" si="56"/>
        <v>0.13087322655159153</v>
      </c>
      <c r="O29" s="96">
        <f t="shared" si="56"/>
        <v>9.573397575969321E-2</v>
      </c>
      <c r="P29" s="96">
        <f t="shared" si="56"/>
        <v>0.33822809452721903</v>
      </c>
      <c r="Q29" s="96">
        <f t="shared" si="56"/>
        <v>3.0556795370607522E-2</v>
      </c>
      <c r="R29" s="97">
        <f t="shared" si="56"/>
        <v>1.9432220327129373E-4</v>
      </c>
      <c r="S29" s="98">
        <f>SUM(L29:R29)</f>
        <v>1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8.1611382484039069E-3</v>
      </c>
      <c r="C33" s="57">
        <f t="shared" ref="C33:E33" si="57">C111+C137+C163+C189+C215+C241+C267+C293+C319+C345+C371+C397+C423</f>
        <v>0</v>
      </c>
      <c r="D33" s="57">
        <f t="shared" si="57"/>
        <v>0.10657769648004656</v>
      </c>
      <c r="E33" s="57">
        <f t="shared" si="57"/>
        <v>0</v>
      </c>
      <c r="F33" s="374"/>
      <c r="G33" s="57">
        <f t="shared" ref="G33:H48" si="58">G111+G137+G163+G189+G215+G241+G267+G293+G319+G345+G371+G397+G423</f>
        <v>0</v>
      </c>
      <c r="H33" s="57">
        <f t="shared" si="58"/>
        <v>0</v>
      </c>
      <c r="I33" s="154">
        <f>SUM(B33:H33)</f>
        <v>0.11473883472845046</v>
      </c>
      <c r="J33" s="149"/>
      <c r="K33" s="203" t="s">
        <v>7</v>
      </c>
      <c r="L33" s="57">
        <f t="shared" ref="L33:R48" si="59">L111+L137+L163+L189+L215+L241+L267+L293+L319+L345+L371+L397+L423</f>
        <v>8.1611382484039069E-3</v>
      </c>
      <c r="M33" s="57">
        <f t="shared" si="59"/>
        <v>0</v>
      </c>
      <c r="N33" s="57">
        <f t="shared" si="59"/>
        <v>0.10657769648004656</v>
      </c>
      <c r="O33" s="57">
        <f t="shared" si="59"/>
        <v>0</v>
      </c>
      <c r="P33" s="57">
        <f t="shared" si="59"/>
        <v>0</v>
      </c>
      <c r="Q33" s="57">
        <f t="shared" si="59"/>
        <v>0</v>
      </c>
      <c r="R33" s="57">
        <f t="shared" si="59"/>
        <v>0</v>
      </c>
      <c r="S33" s="205">
        <f>SUM(L33:R33)</f>
        <v>0.11473883472845046</v>
      </c>
      <c r="T33" s="149"/>
      <c r="U33" s="206" t="s">
        <v>7</v>
      </c>
      <c r="V33" s="105">
        <f t="shared" ref="V33:AH48" si="60">V111+V137+V163+V189+V215+V241+V267+V293+V319+V345+V371+V397+V423</f>
        <v>8.1611382484039069E-3</v>
      </c>
      <c r="W33" s="105">
        <f t="shared" si="60"/>
        <v>0</v>
      </c>
      <c r="X33" s="105">
        <f t="shared" si="60"/>
        <v>0</v>
      </c>
      <c r="Y33" s="105">
        <f t="shared" si="60"/>
        <v>0</v>
      </c>
      <c r="Z33" s="105">
        <f t="shared" si="60"/>
        <v>0.10657769648004656</v>
      </c>
      <c r="AA33" s="105">
        <f t="shared" si="60"/>
        <v>0</v>
      </c>
      <c r="AB33" s="105">
        <f t="shared" si="60"/>
        <v>0</v>
      </c>
      <c r="AC33" s="106">
        <f t="shared" si="60"/>
        <v>0</v>
      </c>
      <c r="AD33" s="105">
        <f t="shared" si="60"/>
        <v>0</v>
      </c>
      <c r="AE33" s="105">
        <f t="shared" si="60"/>
        <v>0</v>
      </c>
      <c r="AF33" s="105">
        <f t="shared" si="60"/>
        <v>0</v>
      </c>
      <c r="AG33" s="105">
        <f t="shared" si="60"/>
        <v>0</v>
      </c>
      <c r="AH33" s="105">
        <f t="shared" si="60"/>
        <v>0</v>
      </c>
      <c r="AI33" s="210">
        <f>SUM(V33:AC33)</f>
        <v>0.11473883472845046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61">B112+B138+B164+B190+B216+B242+B268+B294+B320+B346+B372+B398+B424</f>
        <v>0</v>
      </c>
      <c r="C34" s="60">
        <f t="shared" si="61"/>
        <v>0</v>
      </c>
      <c r="D34" s="60">
        <f t="shared" si="61"/>
        <v>474.50801944818818</v>
      </c>
      <c r="E34" s="60">
        <f t="shared" si="61"/>
        <v>0</v>
      </c>
      <c r="F34" s="375"/>
      <c r="G34" s="60">
        <f t="shared" si="58"/>
        <v>0</v>
      </c>
      <c r="H34" s="60">
        <f t="shared" si="58"/>
        <v>0</v>
      </c>
      <c r="I34" s="162">
        <f t="shared" ref="I34:I53" si="62">SUM(B34:H34)</f>
        <v>474.50801944818818</v>
      </c>
      <c r="J34" s="149"/>
      <c r="K34" s="163" t="s">
        <v>8</v>
      </c>
      <c r="L34" s="85">
        <f t="shared" si="59"/>
        <v>0</v>
      </c>
      <c r="M34" s="85">
        <f t="shared" si="59"/>
        <v>0</v>
      </c>
      <c r="N34" s="85">
        <f t="shared" si="59"/>
        <v>474.50801944818818</v>
      </c>
      <c r="O34" s="85">
        <f t="shared" si="59"/>
        <v>0</v>
      </c>
      <c r="P34" s="85">
        <f t="shared" si="59"/>
        <v>0</v>
      </c>
      <c r="Q34" s="85">
        <f t="shared" si="59"/>
        <v>0</v>
      </c>
      <c r="R34" s="85">
        <f t="shared" si="59"/>
        <v>0</v>
      </c>
      <c r="S34" s="166">
        <f t="shared" ref="S34:S53" si="63">SUM(L34:R34)</f>
        <v>474.50801944818818</v>
      </c>
      <c r="T34" s="149"/>
      <c r="U34" s="211" t="s">
        <v>8</v>
      </c>
      <c r="V34" s="110">
        <f t="shared" si="60"/>
        <v>0</v>
      </c>
      <c r="W34" s="110">
        <f t="shared" si="60"/>
        <v>0</v>
      </c>
      <c r="X34" s="110">
        <f t="shared" si="60"/>
        <v>0</v>
      </c>
      <c r="Y34" s="110">
        <f t="shared" si="60"/>
        <v>0</v>
      </c>
      <c r="Z34" s="110">
        <f t="shared" si="60"/>
        <v>474.50801944818818</v>
      </c>
      <c r="AA34" s="110">
        <f t="shared" si="60"/>
        <v>0</v>
      </c>
      <c r="AB34" s="110">
        <f t="shared" si="60"/>
        <v>0</v>
      </c>
      <c r="AC34" s="111">
        <f t="shared" si="60"/>
        <v>0</v>
      </c>
      <c r="AD34" s="110">
        <f t="shared" si="60"/>
        <v>0</v>
      </c>
      <c r="AE34" s="110">
        <f t="shared" si="60"/>
        <v>0</v>
      </c>
      <c r="AF34" s="110">
        <f t="shared" si="60"/>
        <v>0</v>
      </c>
      <c r="AG34" s="110">
        <f t="shared" si="60"/>
        <v>0</v>
      </c>
      <c r="AH34" s="110">
        <f t="shared" si="60"/>
        <v>0</v>
      </c>
      <c r="AI34" s="214">
        <f t="shared" ref="AI34:AI53" si="64">SUM(V34:AC34)</f>
        <v>474.50801944818818</v>
      </c>
      <c r="AJ34" s="141" t="str">
        <f t="shared" ref="AJ34:AJ55" si="65">IF(ABS(S34-AI34)&gt;0.001,S34-AI34,"")</f>
        <v/>
      </c>
    </row>
    <row r="35" spans="1:36" ht="15">
      <c r="A35" s="167" t="s">
        <v>10</v>
      </c>
      <c r="B35" s="63">
        <f t="shared" si="61"/>
        <v>0</v>
      </c>
      <c r="C35" s="63">
        <f t="shared" si="61"/>
        <v>0</v>
      </c>
      <c r="D35" s="63">
        <f t="shared" si="61"/>
        <v>0.36287710235721399</v>
      </c>
      <c r="E35" s="63">
        <f t="shared" si="61"/>
        <v>0</v>
      </c>
      <c r="F35" s="375"/>
      <c r="G35" s="63">
        <f t="shared" si="58"/>
        <v>0</v>
      </c>
      <c r="H35" s="63">
        <f t="shared" si="58"/>
        <v>0</v>
      </c>
      <c r="I35" s="154">
        <f t="shared" si="62"/>
        <v>0.36287710235721399</v>
      </c>
      <c r="J35" s="149"/>
      <c r="K35" s="169" t="s">
        <v>10</v>
      </c>
      <c r="L35" s="63">
        <f t="shared" si="59"/>
        <v>0</v>
      </c>
      <c r="M35" s="63">
        <f t="shared" si="59"/>
        <v>0</v>
      </c>
      <c r="N35" s="63">
        <f t="shared" si="59"/>
        <v>0.36287710235721399</v>
      </c>
      <c r="O35" s="63">
        <f t="shared" si="59"/>
        <v>0</v>
      </c>
      <c r="P35" s="63">
        <f t="shared" si="59"/>
        <v>0</v>
      </c>
      <c r="Q35" s="63">
        <f t="shared" si="59"/>
        <v>0</v>
      </c>
      <c r="R35" s="63">
        <f t="shared" si="59"/>
        <v>0</v>
      </c>
      <c r="S35" s="158">
        <f t="shared" si="63"/>
        <v>0.36287710235721399</v>
      </c>
      <c r="T35" s="149"/>
      <c r="U35" s="215" t="s">
        <v>10</v>
      </c>
      <c r="V35" s="105">
        <f t="shared" si="60"/>
        <v>0</v>
      </c>
      <c r="W35" s="105">
        <f t="shared" si="60"/>
        <v>0</v>
      </c>
      <c r="X35" s="105">
        <f t="shared" si="60"/>
        <v>0</v>
      </c>
      <c r="Y35" s="105">
        <f t="shared" si="60"/>
        <v>0</v>
      </c>
      <c r="Z35" s="105">
        <f t="shared" si="60"/>
        <v>0.36287710235721399</v>
      </c>
      <c r="AA35" s="105">
        <f t="shared" si="60"/>
        <v>0</v>
      </c>
      <c r="AB35" s="105">
        <f t="shared" si="60"/>
        <v>0</v>
      </c>
      <c r="AC35" s="106">
        <f t="shared" si="60"/>
        <v>0</v>
      </c>
      <c r="AD35" s="105">
        <f t="shared" si="60"/>
        <v>0</v>
      </c>
      <c r="AE35" s="105">
        <f t="shared" si="60"/>
        <v>0</v>
      </c>
      <c r="AF35" s="105">
        <f t="shared" si="60"/>
        <v>0</v>
      </c>
      <c r="AG35" s="105">
        <f t="shared" si="60"/>
        <v>0</v>
      </c>
      <c r="AH35" s="105">
        <f t="shared" si="60"/>
        <v>0</v>
      </c>
      <c r="AI35" s="210">
        <f t="shared" si="64"/>
        <v>0.36287710235721399</v>
      </c>
      <c r="AJ35" s="141" t="str">
        <f t="shared" si="65"/>
        <v/>
      </c>
    </row>
    <row r="36" spans="1:36" ht="15">
      <c r="A36" s="159" t="s">
        <v>56</v>
      </c>
      <c r="B36" s="60">
        <f t="shared" si="61"/>
        <v>0</v>
      </c>
      <c r="C36" s="60">
        <f t="shared" si="61"/>
        <v>0</v>
      </c>
      <c r="D36" s="60">
        <f t="shared" si="61"/>
        <v>152.07613220999986</v>
      </c>
      <c r="E36" s="60">
        <f t="shared" si="61"/>
        <v>0</v>
      </c>
      <c r="F36" s="375"/>
      <c r="G36" s="60">
        <f t="shared" si="58"/>
        <v>0</v>
      </c>
      <c r="H36" s="60">
        <f t="shared" si="58"/>
        <v>0</v>
      </c>
      <c r="I36" s="162">
        <f t="shared" si="62"/>
        <v>152.07613220999986</v>
      </c>
      <c r="J36" s="149"/>
      <c r="K36" s="163" t="s">
        <v>56</v>
      </c>
      <c r="L36" s="85">
        <f t="shared" si="59"/>
        <v>0</v>
      </c>
      <c r="M36" s="85">
        <f t="shared" si="59"/>
        <v>0</v>
      </c>
      <c r="N36" s="85">
        <f t="shared" si="59"/>
        <v>152.07613220999986</v>
      </c>
      <c r="O36" s="85">
        <f t="shared" si="59"/>
        <v>0</v>
      </c>
      <c r="P36" s="85">
        <f t="shared" si="59"/>
        <v>0</v>
      </c>
      <c r="Q36" s="85">
        <f t="shared" si="59"/>
        <v>0</v>
      </c>
      <c r="R36" s="85">
        <f t="shared" si="59"/>
        <v>0</v>
      </c>
      <c r="S36" s="166">
        <f t="shared" si="63"/>
        <v>152.07613220999986</v>
      </c>
      <c r="T36" s="149"/>
      <c r="U36" s="211" t="s">
        <v>56</v>
      </c>
      <c r="V36" s="110">
        <f t="shared" si="60"/>
        <v>0</v>
      </c>
      <c r="W36" s="110">
        <f t="shared" si="60"/>
        <v>0</v>
      </c>
      <c r="X36" s="110">
        <f t="shared" si="60"/>
        <v>0</v>
      </c>
      <c r="Y36" s="110">
        <f t="shared" si="60"/>
        <v>0</v>
      </c>
      <c r="Z36" s="110">
        <f t="shared" si="60"/>
        <v>151.99312122080227</v>
      </c>
      <c r="AA36" s="110">
        <f t="shared" si="60"/>
        <v>0</v>
      </c>
      <c r="AB36" s="110">
        <f t="shared" si="60"/>
        <v>0</v>
      </c>
      <c r="AC36" s="111">
        <f t="shared" si="60"/>
        <v>8.3010989197598181E-2</v>
      </c>
      <c r="AD36" s="110">
        <f t="shared" si="60"/>
        <v>0</v>
      </c>
      <c r="AE36" s="110">
        <f t="shared" si="60"/>
        <v>0</v>
      </c>
      <c r="AF36" s="110">
        <f t="shared" si="60"/>
        <v>0</v>
      </c>
      <c r="AG36" s="110">
        <f t="shared" si="60"/>
        <v>8.3010989197598181E-2</v>
      </c>
      <c r="AH36" s="110">
        <f t="shared" si="60"/>
        <v>0</v>
      </c>
      <c r="AI36" s="214">
        <f t="shared" si="64"/>
        <v>152.07613220999986</v>
      </c>
      <c r="AJ36" s="141" t="str">
        <f t="shared" si="65"/>
        <v/>
      </c>
    </row>
    <row r="37" spans="1:36" ht="15">
      <c r="A37" s="167" t="s">
        <v>16</v>
      </c>
      <c r="B37" s="63">
        <f t="shared" si="61"/>
        <v>392.35844350983132</v>
      </c>
      <c r="C37" s="63">
        <f t="shared" si="61"/>
        <v>123.30097748931918</v>
      </c>
      <c r="D37" s="63">
        <f t="shared" si="61"/>
        <v>280.31222157531391</v>
      </c>
      <c r="E37" s="63">
        <f t="shared" si="61"/>
        <v>0</v>
      </c>
      <c r="F37" s="375"/>
      <c r="G37" s="63">
        <f t="shared" si="58"/>
        <v>0</v>
      </c>
      <c r="H37" s="63">
        <f t="shared" si="58"/>
        <v>0</v>
      </c>
      <c r="I37" s="154">
        <f t="shared" si="62"/>
        <v>795.97164257446434</v>
      </c>
      <c r="J37" s="149"/>
      <c r="K37" s="169" t="s">
        <v>16</v>
      </c>
      <c r="L37" s="63">
        <f t="shared" si="59"/>
        <v>392.35844350983132</v>
      </c>
      <c r="M37" s="63">
        <f t="shared" si="59"/>
        <v>123.30097748931918</v>
      </c>
      <c r="N37" s="63">
        <f t="shared" si="59"/>
        <v>280.31222157531391</v>
      </c>
      <c r="O37" s="63">
        <f t="shared" si="59"/>
        <v>0</v>
      </c>
      <c r="P37" s="63">
        <f t="shared" si="59"/>
        <v>0</v>
      </c>
      <c r="Q37" s="63">
        <f t="shared" si="59"/>
        <v>0</v>
      </c>
      <c r="R37" s="63">
        <f t="shared" si="59"/>
        <v>0</v>
      </c>
      <c r="S37" s="158">
        <f t="shared" si="63"/>
        <v>795.97164257446434</v>
      </c>
      <c r="T37" s="149"/>
      <c r="U37" s="215" t="s">
        <v>16</v>
      </c>
      <c r="V37" s="105">
        <f t="shared" si="60"/>
        <v>383.27070310194654</v>
      </c>
      <c r="W37" s="105">
        <f t="shared" si="60"/>
        <v>0</v>
      </c>
      <c r="X37" s="105">
        <f t="shared" si="60"/>
        <v>0</v>
      </c>
      <c r="Y37" s="105">
        <f t="shared" si="60"/>
        <v>123.30097748931918</v>
      </c>
      <c r="Z37" s="105">
        <f t="shared" si="60"/>
        <v>268.41993653664917</v>
      </c>
      <c r="AA37" s="105">
        <f t="shared" si="60"/>
        <v>0</v>
      </c>
      <c r="AB37" s="105">
        <f t="shared" si="60"/>
        <v>0</v>
      </c>
      <c r="AC37" s="106">
        <f t="shared" si="60"/>
        <v>20.98002544654949</v>
      </c>
      <c r="AD37" s="105">
        <f t="shared" si="60"/>
        <v>9.0877404078847643</v>
      </c>
      <c r="AE37" s="105">
        <f t="shared" si="60"/>
        <v>0</v>
      </c>
      <c r="AF37" s="105">
        <f t="shared" si="60"/>
        <v>0</v>
      </c>
      <c r="AG37" s="105">
        <f t="shared" si="60"/>
        <v>11.892285038664726</v>
      </c>
      <c r="AH37" s="105">
        <f t="shared" si="60"/>
        <v>0</v>
      </c>
      <c r="AI37" s="210">
        <f t="shared" si="64"/>
        <v>795.97164257446434</v>
      </c>
      <c r="AJ37" s="141" t="str">
        <f t="shared" si="65"/>
        <v/>
      </c>
    </row>
    <row r="38" spans="1:36" ht="15">
      <c r="A38" s="159" t="s">
        <v>15</v>
      </c>
      <c r="B38" s="60">
        <f t="shared" si="61"/>
        <v>171.22714556999699</v>
      </c>
      <c r="C38" s="60">
        <f t="shared" si="61"/>
        <v>51.807795846865034</v>
      </c>
      <c r="D38" s="60">
        <f t="shared" si="61"/>
        <v>34.843565402951484</v>
      </c>
      <c r="E38" s="60">
        <f t="shared" si="61"/>
        <v>1.2345243278812532</v>
      </c>
      <c r="F38" s="375"/>
      <c r="G38" s="60">
        <f t="shared" si="58"/>
        <v>0</v>
      </c>
      <c r="H38" s="60">
        <f t="shared" si="58"/>
        <v>0</v>
      </c>
      <c r="I38" s="162">
        <f t="shared" si="62"/>
        <v>259.11303114769476</v>
      </c>
      <c r="J38" s="149"/>
      <c r="K38" s="163" t="s">
        <v>15</v>
      </c>
      <c r="L38" s="85">
        <f t="shared" si="59"/>
        <v>171.22714556999699</v>
      </c>
      <c r="M38" s="85">
        <f t="shared" si="59"/>
        <v>51.807795846865034</v>
      </c>
      <c r="N38" s="85">
        <f t="shared" si="59"/>
        <v>34.843565402951484</v>
      </c>
      <c r="O38" s="85">
        <f t="shared" si="59"/>
        <v>1.2345243278812532</v>
      </c>
      <c r="P38" s="85">
        <f t="shared" si="59"/>
        <v>0</v>
      </c>
      <c r="Q38" s="85">
        <f t="shared" si="59"/>
        <v>0</v>
      </c>
      <c r="R38" s="85">
        <f t="shared" si="59"/>
        <v>0</v>
      </c>
      <c r="S38" s="166">
        <f t="shared" si="63"/>
        <v>259.11303114769476</v>
      </c>
      <c r="T38" s="149"/>
      <c r="U38" s="211" t="s">
        <v>57</v>
      </c>
      <c r="V38" s="110">
        <f t="shared" si="60"/>
        <v>168.74998802558645</v>
      </c>
      <c r="W38" s="110">
        <f t="shared" si="60"/>
        <v>1.1567301783426724</v>
      </c>
      <c r="X38" s="110">
        <f t="shared" si="60"/>
        <v>0</v>
      </c>
      <c r="Y38" s="110">
        <f t="shared" si="60"/>
        <v>51.807795846865034</v>
      </c>
      <c r="Z38" s="110">
        <f t="shared" si="60"/>
        <v>28.56070631818956</v>
      </c>
      <c r="AA38" s="110">
        <f t="shared" si="60"/>
        <v>0.29849634996743224</v>
      </c>
      <c r="AB38" s="110">
        <f t="shared" si="60"/>
        <v>0</v>
      </c>
      <c r="AC38" s="111">
        <f t="shared" si="60"/>
        <v>8.5393144287435856</v>
      </c>
      <c r="AD38" s="110">
        <f t="shared" si="60"/>
        <v>1.3204273660678392</v>
      </c>
      <c r="AE38" s="110">
        <f t="shared" si="60"/>
        <v>0</v>
      </c>
      <c r="AF38" s="110">
        <f t="shared" si="60"/>
        <v>0</v>
      </c>
      <c r="AG38" s="110">
        <f t="shared" si="60"/>
        <v>6.2828590847619266</v>
      </c>
      <c r="AH38" s="110">
        <f t="shared" si="60"/>
        <v>0.93602797791382086</v>
      </c>
      <c r="AI38" s="214">
        <f t="shared" si="64"/>
        <v>259.1130311476947</v>
      </c>
      <c r="AJ38" s="141" t="str">
        <f t="shared" si="65"/>
        <v/>
      </c>
    </row>
    <row r="39" spans="1:36" ht="15">
      <c r="A39" s="167" t="s">
        <v>58</v>
      </c>
      <c r="B39" s="63">
        <f t="shared" si="61"/>
        <v>0</v>
      </c>
      <c r="C39" s="63">
        <f t="shared" si="61"/>
        <v>0</v>
      </c>
      <c r="D39" s="63">
        <f t="shared" si="61"/>
        <v>3.8170034649990505</v>
      </c>
      <c r="E39" s="63">
        <f t="shared" si="61"/>
        <v>852.62282601251889</v>
      </c>
      <c r="F39" s="375"/>
      <c r="G39" s="63">
        <f t="shared" si="58"/>
        <v>0</v>
      </c>
      <c r="H39" s="63">
        <f t="shared" si="58"/>
        <v>0</v>
      </c>
      <c r="I39" s="154">
        <f t="shared" si="62"/>
        <v>856.43982947751795</v>
      </c>
      <c r="J39" s="149"/>
      <c r="K39" s="169" t="s">
        <v>58</v>
      </c>
      <c r="L39" s="63">
        <f t="shared" si="59"/>
        <v>0</v>
      </c>
      <c r="M39" s="63">
        <f t="shared" si="59"/>
        <v>0</v>
      </c>
      <c r="N39" s="63">
        <f t="shared" si="59"/>
        <v>3.8170034649990505</v>
      </c>
      <c r="O39" s="63">
        <f t="shared" si="59"/>
        <v>852.62282601251889</v>
      </c>
      <c r="P39" s="63">
        <f t="shared" si="59"/>
        <v>2384.801022152988</v>
      </c>
      <c r="Q39" s="63">
        <f t="shared" si="59"/>
        <v>0</v>
      </c>
      <c r="R39" s="63">
        <f t="shared" si="59"/>
        <v>0</v>
      </c>
      <c r="S39" s="158">
        <f t="shared" si="63"/>
        <v>3241.2408516305059</v>
      </c>
      <c r="T39" s="149"/>
      <c r="U39" s="215" t="s">
        <v>58</v>
      </c>
      <c r="V39" s="105">
        <f t="shared" si="60"/>
        <v>0</v>
      </c>
      <c r="W39" s="105">
        <f t="shared" si="60"/>
        <v>0</v>
      </c>
      <c r="X39" s="105">
        <f t="shared" si="60"/>
        <v>0</v>
      </c>
      <c r="Y39" s="105">
        <f t="shared" si="60"/>
        <v>0</v>
      </c>
      <c r="Z39" s="105">
        <f t="shared" si="60"/>
        <v>0</v>
      </c>
      <c r="AA39" s="105">
        <f t="shared" si="60"/>
        <v>849.92724631161707</v>
      </c>
      <c r="AB39" s="105">
        <f t="shared" si="60"/>
        <v>2384.801022152988</v>
      </c>
      <c r="AC39" s="106">
        <f t="shared" si="60"/>
        <v>6.5125831659008568</v>
      </c>
      <c r="AD39" s="105">
        <f t="shared" si="60"/>
        <v>0</v>
      </c>
      <c r="AE39" s="105">
        <f t="shared" si="60"/>
        <v>2.6955797009018063</v>
      </c>
      <c r="AF39" s="105">
        <f t="shared" si="60"/>
        <v>0</v>
      </c>
      <c r="AG39" s="105">
        <f t="shared" si="60"/>
        <v>3.8170034649990505</v>
      </c>
      <c r="AH39" s="105">
        <f t="shared" si="60"/>
        <v>0</v>
      </c>
      <c r="AI39" s="210">
        <f t="shared" si="64"/>
        <v>3241.2408516305059</v>
      </c>
      <c r="AJ39" s="141" t="str">
        <f t="shared" si="65"/>
        <v/>
      </c>
    </row>
    <row r="40" spans="1:36" ht="15">
      <c r="A40" s="159" t="s">
        <v>12</v>
      </c>
      <c r="B40" s="60">
        <f t="shared" si="61"/>
        <v>0</v>
      </c>
      <c r="C40" s="60">
        <f t="shared" si="61"/>
        <v>4.6863708499192018E-2</v>
      </c>
      <c r="D40" s="60">
        <f t="shared" si="61"/>
        <v>0</v>
      </c>
      <c r="E40" s="60">
        <f t="shared" si="61"/>
        <v>15.226724968295148</v>
      </c>
      <c r="F40" s="375"/>
      <c r="G40" s="60">
        <f t="shared" si="58"/>
        <v>0</v>
      </c>
      <c r="H40" s="60">
        <f t="shared" si="58"/>
        <v>0</v>
      </c>
      <c r="I40" s="162">
        <f t="shared" si="62"/>
        <v>15.27358867679434</v>
      </c>
      <c r="J40" s="149"/>
      <c r="K40" s="163" t="s">
        <v>12</v>
      </c>
      <c r="L40" s="85">
        <f t="shared" si="59"/>
        <v>0</v>
      </c>
      <c r="M40" s="85">
        <f t="shared" si="59"/>
        <v>4.6863708499192018E-2</v>
      </c>
      <c r="N40" s="85">
        <f t="shared" si="59"/>
        <v>0</v>
      </c>
      <c r="O40" s="85">
        <f t="shared" si="59"/>
        <v>15.226724968295148</v>
      </c>
      <c r="P40" s="85">
        <f t="shared" si="59"/>
        <v>105.83999853903985</v>
      </c>
      <c r="Q40" s="85">
        <f t="shared" si="59"/>
        <v>0</v>
      </c>
      <c r="R40" s="85">
        <f t="shared" si="59"/>
        <v>0</v>
      </c>
      <c r="S40" s="166">
        <f t="shared" si="63"/>
        <v>121.1135872158342</v>
      </c>
      <c r="T40" s="149"/>
      <c r="U40" s="211" t="s">
        <v>12</v>
      </c>
      <c r="V40" s="110">
        <f t="shared" si="60"/>
        <v>0</v>
      </c>
      <c r="W40" s="110">
        <f t="shared" si="60"/>
        <v>0</v>
      </c>
      <c r="X40" s="110">
        <f t="shared" si="60"/>
        <v>0</v>
      </c>
      <c r="Y40" s="110">
        <f t="shared" si="60"/>
        <v>4.6863708499192018E-2</v>
      </c>
      <c r="Z40" s="110">
        <f t="shared" si="60"/>
        <v>0</v>
      </c>
      <c r="AA40" s="110">
        <f t="shared" si="60"/>
        <v>15.226724968295148</v>
      </c>
      <c r="AB40" s="110">
        <f t="shared" si="60"/>
        <v>105.83999853903985</v>
      </c>
      <c r="AC40" s="111">
        <f t="shared" si="60"/>
        <v>0</v>
      </c>
      <c r="AD40" s="110">
        <f t="shared" si="60"/>
        <v>0</v>
      </c>
      <c r="AE40" s="110">
        <f t="shared" si="60"/>
        <v>0</v>
      </c>
      <c r="AF40" s="110">
        <f t="shared" si="60"/>
        <v>0</v>
      </c>
      <c r="AG40" s="110">
        <f t="shared" si="60"/>
        <v>0</v>
      </c>
      <c r="AH40" s="110">
        <f t="shared" si="60"/>
        <v>0</v>
      </c>
      <c r="AI40" s="214">
        <f t="shared" si="64"/>
        <v>121.1135872158342</v>
      </c>
      <c r="AJ40" s="141" t="str">
        <f t="shared" si="65"/>
        <v/>
      </c>
    </row>
    <row r="41" spans="1:36" ht="15">
      <c r="A41" s="167" t="s">
        <v>59</v>
      </c>
      <c r="B41" s="63">
        <f t="shared" si="61"/>
        <v>0</v>
      </c>
      <c r="C41" s="63">
        <f t="shared" si="61"/>
        <v>0</v>
      </c>
      <c r="D41" s="63">
        <f t="shared" si="61"/>
        <v>0</v>
      </c>
      <c r="E41" s="63">
        <f t="shared" si="61"/>
        <v>0</v>
      </c>
      <c r="F41" s="375"/>
      <c r="G41" s="63">
        <f t="shared" si="58"/>
        <v>0</v>
      </c>
      <c r="H41" s="63">
        <f t="shared" si="58"/>
        <v>0</v>
      </c>
      <c r="I41" s="154">
        <f t="shared" si="62"/>
        <v>0</v>
      </c>
      <c r="J41" s="149"/>
      <c r="K41" s="169" t="s">
        <v>59</v>
      </c>
      <c r="L41" s="63">
        <f t="shared" si="59"/>
        <v>0</v>
      </c>
      <c r="M41" s="63">
        <f t="shared" si="59"/>
        <v>0</v>
      </c>
      <c r="N41" s="63">
        <f t="shared" si="59"/>
        <v>0</v>
      </c>
      <c r="O41" s="63">
        <f t="shared" si="59"/>
        <v>0</v>
      </c>
      <c r="P41" s="63">
        <f t="shared" si="59"/>
        <v>0</v>
      </c>
      <c r="Q41" s="63">
        <f t="shared" si="59"/>
        <v>0</v>
      </c>
      <c r="R41" s="63">
        <f t="shared" si="59"/>
        <v>0</v>
      </c>
      <c r="S41" s="158">
        <f t="shared" si="63"/>
        <v>0</v>
      </c>
      <c r="T41" s="149"/>
      <c r="U41" s="215" t="s">
        <v>59</v>
      </c>
      <c r="V41" s="105">
        <f t="shared" si="60"/>
        <v>0</v>
      </c>
      <c r="W41" s="105">
        <f t="shared" si="60"/>
        <v>0</v>
      </c>
      <c r="X41" s="105">
        <f t="shared" si="60"/>
        <v>0</v>
      </c>
      <c r="Y41" s="105">
        <f t="shared" si="60"/>
        <v>0</v>
      </c>
      <c r="Z41" s="105">
        <f t="shared" si="60"/>
        <v>0</v>
      </c>
      <c r="AA41" s="105">
        <f t="shared" si="60"/>
        <v>0</v>
      </c>
      <c r="AB41" s="105">
        <f t="shared" si="60"/>
        <v>0</v>
      </c>
      <c r="AC41" s="106">
        <f t="shared" si="60"/>
        <v>0</v>
      </c>
      <c r="AD41" s="105">
        <f t="shared" si="60"/>
        <v>0</v>
      </c>
      <c r="AE41" s="105">
        <f t="shared" si="60"/>
        <v>0</v>
      </c>
      <c r="AF41" s="105">
        <f t="shared" si="60"/>
        <v>0</v>
      </c>
      <c r="AG41" s="105">
        <f t="shared" si="60"/>
        <v>0</v>
      </c>
      <c r="AH41" s="105">
        <f t="shared" si="60"/>
        <v>0</v>
      </c>
      <c r="AI41" s="210">
        <f t="shared" si="64"/>
        <v>0</v>
      </c>
      <c r="AJ41" s="141" t="str">
        <f t="shared" si="65"/>
        <v/>
      </c>
    </row>
    <row r="42" spans="1:36" ht="15">
      <c r="A42" s="159" t="s">
        <v>17</v>
      </c>
      <c r="B42" s="60">
        <f t="shared" si="61"/>
        <v>74.970010193676472</v>
      </c>
      <c r="C42" s="60">
        <f t="shared" si="61"/>
        <v>0.40506465164796751</v>
      </c>
      <c r="D42" s="60">
        <f t="shared" si="61"/>
        <v>28.499418694970416</v>
      </c>
      <c r="E42" s="60">
        <f t="shared" si="61"/>
        <v>33.350963335533805</v>
      </c>
      <c r="F42" s="375"/>
      <c r="G42" s="60">
        <f t="shared" si="58"/>
        <v>0</v>
      </c>
      <c r="H42" s="60">
        <f t="shared" si="58"/>
        <v>0</v>
      </c>
      <c r="I42" s="162">
        <f t="shared" si="62"/>
        <v>137.22545687582866</v>
      </c>
      <c r="J42" s="149"/>
      <c r="K42" s="163" t="s">
        <v>17</v>
      </c>
      <c r="L42" s="85">
        <f t="shared" si="59"/>
        <v>74.970010193676472</v>
      </c>
      <c r="M42" s="85">
        <f t="shared" si="59"/>
        <v>0.40506465164796751</v>
      </c>
      <c r="N42" s="85">
        <f t="shared" si="59"/>
        <v>28.499418694970416</v>
      </c>
      <c r="O42" s="85">
        <f t="shared" si="59"/>
        <v>33.350963335533805</v>
      </c>
      <c r="P42" s="85">
        <f t="shared" si="59"/>
        <v>4.5291990685448962</v>
      </c>
      <c r="Q42" s="85">
        <f t="shared" si="59"/>
        <v>0</v>
      </c>
      <c r="R42" s="85">
        <f t="shared" si="59"/>
        <v>0</v>
      </c>
      <c r="S42" s="166">
        <f t="shared" si="63"/>
        <v>141.75465594437355</v>
      </c>
      <c r="T42" s="149"/>
      <c r="U42" s="211" t="s">
        <v>17</v>
      </c>
      <c r="V42" s="110">
        <f t="shared" si="60"/>
        <v>67.267673679953674</v>
      </c>
      <c r="W42" s="110">
        <f t="shared" si="60"/>
        <v>4.0689390128857008</v>
      </c>
      <c r="X42" s="110">
        <f t="shared" si="60"/>
        <v>0</v>
      </c>
      <c r="Y42" s="110">
        <f t="shared" si="60"/>
        <v>0.40506465164796751</v>
      </c>
      <c r="Z42" s="110">
        <f t="shared" si="60"/>
        <v>20.484237332293986</v>
      </c>
      <c r="AA42" s="110">
        <f t="shared" si="60"/>
        <v>11.046154997445816</v>
      </c>
      <c r="AB42" s="110">
        <f t="shared" si="60"/>
        <v>4.5291990685448962</v>
      </c>
      <c r="AC42" s="111">
        <f t="shared" si="60"/>
        <v>33.953387201601522</v>
      </c>
      <c r="AD42" s="110">
        <f t="shared" si="60"/>
        <v>3.6333975008370971</v>
      </c>
      <c r="AE42" s="110">
        <f t="shared" si="60"/>
        <v>0</v>
      </c>
      <c r="AF42" s="110">
        <f t="shared" si="60"/>
        <v>0</v>
      </c>
      <c r="AG42" s="110">
        <f t="shared" si="60"/>
        <v>8.0151813626764312</v>
      </c>
      <c r="AH42" s="110">
        <f t="shared" si="60"/>
        <v>22.304808338087994</v>
      </c>
      <c r="AI42" s="214">
        <f t="shared" si="64"/>
        <v>141.75465594437355</v>
      </c>
      <c r="AJ42" s="141" t="str">
        <f t="shared" si="65"/>
        <v/>
      </c>
    </row>
    <row r="43" spans="1:36" ht="15">
      <c r="A43" s="167" t="s">
        <v>139</v>
      </c>
      <c r="B43" s="63">
        <f t="shared" si="61"/>
        <v>443.12015214045414</v>
      </c>
      <c r="C43" s="63">
        <f t="shared" si="61"/>
        <v>1699.4916766772242</v>
      </c>
      <c r="D43" s="63">
        <f t="shared" si="61"/>
        <v>990.2563754148639</v>
      </c>
      <c r="E43" s="63">
        <f t="shared" si="61"/>
        <v>0.89304648749186255</v>
      </c>
      <c r="F43" s="375"/>
      <c r="G43" s="63">
        <f t="shared" si="58"/>
        <v>0</v>
      </c>
      <c r="H43" s="63">
        <f t="shared" si="58"/>
        <v>0</v>
      </c>
      <c r="I43" s="154">
        <f t="shared" si="62"/>
        <v>3133.7612507200347</v>
      </c>
      <c r="J43" s="149"/>
      <c r="K43" s="169" t="s">
        <v>139</v>
      </c>
      <c r="L43" s="63">
        <f t="shared" si="59"/>
        <v>443.12015214045414</v>
      </c>
      <c r="M43" s="63">
        <f t="shared" si="59"/>
        <v>1699.4916766772242</v>
      </c>
      <c r="N43" s="63">
        <f t="shared" si="59"/>
        <v>990.2563754148639</v>
      </c>
      <c r="O43" s="63">
        <f t="shared" si="59"/>
        <v>0.89304648749186255</v>
      </c>
      <c r="P43" s="63">
        <f t="shared" si="59"/>
        <v>6.1087855022858122</v>
      </c>
      <c r="Q43" s="63">
        <f t="shared" si="59"/>
        <v>0</v>
      </c>
      <c r="R43" s="63">
        <f t="shared" si="59"/>
        <v>0</v>
      </c>
      <c r="S43" s="158">
        <f t="shared" si="63"/>
        <v>3139.8700362223203</v>
      </c>
      <c r="T43" s="149"/>
      <c r="U43" s="215" t="s">
        <v>139</v>
      </c>
      <c r="V43" s="105">
        <f t="shared" si="60"/>
        <v>420.42768093715085</v>
      </c>
      <c r="W43" s="105">
        <f t="shared" si="60"/>
        <v>0</v>
      </c>
      <c r="X43" s="105">
        <f t="shared" si="60"/>
        <v>0</v>
      </c>
      <c r="Y43" s="105">
        <f t="shared" si="60"/>
        <v>1699.4916766772242</v>
      </c>
      <c r="Z43" s="105">
        <f t="shared" si="60"/>
        <v>907.1304678461878</v>
      </c>
      <c r="AA43" s="105">
        <f t="shared" si="60"/>
        <v>0.89304648749186255</v>
      </c>
      <c r="AB43" s="105">
        <f t="shared" si="60"/>
        <v>6.1087855022858122</v>
      </c>
      <c r="AC43" s="106">
        <f t="shared" si="60"/>
        <v>105.81837877197955</v>
      </c>
      <c r="AD43" s="105">
        <f t="shared" si="60"/>
        <v>22.692471203303306</v>
      </c>
      <c r="AE43" s="105">
        <f t="shared" si="60"/>
        <v>0</v>
      </c>
      <c r="AF43" s="105">
        <f t="shared" si="60"/>
        <v>0</v>
      </c>
      <c r="AG43" s="105">
        <f t="shared" si="60"/>
        <v>83.125907568676254</v>
      </c>
      <c r="AH43" s="105">
        <f t="shared" si="60"/>
        <v>0</v>
      </c>
      <c r="AI43" s="210">
        <f t="shared" si="64"/>
        <v>3139.8700362223203</v>
      </c>
      <c r="AJ43" s="141" t="str">
        <f t="shared" si="65"/>
        <v/>
      </c>
    </row>
    <row r="44" spans="1:36" ht="15">
      <c r="A44" s="159" t="s">
        <v>25</v>
      </c>
      <c r="B44" s="60">
        <f t="shared" si="61"/>
        <v>413.80270513370129</v>
      </c>
      <c r="C44" s="60">
        <f t="shared" si="61"/>
        <v>11.230275568114138</v>
      </c>
      <c r="D44" s="60">
        <f t="shared" si="61"/>
        <v>410.52491641683559</v>
      </c>
      <c r="E44" s="60">
        <f t="shared" si="61"/>
        <v>3783.1275779799507</v>
      </c>
      <c r="F44" s="375"/>
      <c r="G44" s="60">
        <f t="shared" si="58"/>
        <v>356.82115983051392</v>
      </c>
      <c r="H44" s="60">
        <f t="shared" si="58"/>
        <v>12.722737275482739</v>
      </c>
      <c r="I44" s="162">
        <f t="shared" si="62"/>
        <v>4988.2293722045988</v>
      </c>
      <c r="J44" s="149"/>
      <c r="K44" s="163" t="s">
        <v>25</v>
      </c>
      <c r="L44" s="85">
        <f t="shared" si="59"/>
        <v>413.80270513370129</v>
      </c>
      <c r="M44" s="85">
        <f t="shared" si="59"/>
        <v>11.230275568114138</v>
      </c>
      <c r="N44" s="85">
        <f t="shared" si="59"/>
        <v>410.52491641683559</v>
      </c>
      <c r="O44" s="85">
        <f t="shared" si="59"/>
        <v>3783.1275779799507</v>
      </c>
      <c r="P44" s="85">
        <f t="shared" si="59"/>
        <v>6.3650255973908578</v>
      </c>
      <c r="Q44" s="85">
        <f t="shared" si="59"/>
        <v>356.82115983051392</v>
      </c>
      <c r="R44" s="85">
        <f t="shared" si="59"/>
        <v>12.722737275482739</v>
      </c>
      <c r="S44" s="166">
        <f t="shared" si="63"/>
        <v>4994.5943978019895</v>
      </c>
      <c r="T44" s="149"/>
      <c r="U44" s="211" t="s">
        <v>25</v>
      </c>
      <c r="V44" s="110">
        <f t="shared" si="60"/>
        <v>15.858960618132389</v>
      </c>
      <c r="W44" s="110">
        <f t="shared" si="60"/>
        <v>237.021844624349</v>
      </c>
      <c r="X44" s="110">
        <f t="shared" si="60"/>
        <v>356.82115983051392</v>
      </c>
      <c r="Y44" s="110">
        <f t="shared" si="60"/>
        <v>11.230275568114138</v>
      </c>
      <c r="Z44" s="110">
        <f t="shared" si="60"/>
        <v>391.18413420924986</v>
      </c>
      <c r="AA44" s="110">
        <f t="shared" si="60"/>
        <v>3678.7192887309211</v>
      </c>
      <c r="AB44" s="110">
        <f t="shared" si="60"/>
        <v>6.3650255973908578</v>
      </c>
      <c r="AC44" s="111">
        <f t="shared" si="60"/>
        <v>297.39370862331828</v>
      </c>
      <c r="AD44" s="110">
        <f t="shared" si="60"/>
        <v>160.92189989121999</v>
      </c>
      <c r="AE44" s="110">
        <f t="shared" si="60"/>
        <v>98.715998495247035</v>
      </c>
      <c r="AF44" s="110">
        <f t="shared" si="60"/>
        <v>12.722737275482739</v>
      </c>
      <c r="AG44" s="110">
        <f t="shared" si="60"/>
        <v>19.340782207585622</v>
      </c>
      <c r="AH44" s="110">
        <f t="shared" si="60"/>
        <v>5.6922907537828547</v>
      </c>
      <c r="AI44" s="214">
        <f t="shared" si="64"/>
        <v>4994.5943978019895</v>
      </c>
      <c r="AJ44" s="141" t="str">
        <f t="shared" si="65"/>
        <v/>
      </c>
    </row>
    <row r="45" spans="1:36" ht="15">
      <c r="A45" s="167" t="s">
        <v>24</v>
      </c>
      <c r="B45" s="63">
        <f t="shared" si="61"/>
        <v>238.14813633314597</v>
      </c>
      <c r="C45" s="63">
        <f t="shared" si="61"/>
        <v>0.23875517846363259</v>
      </c>
      <c r="D45" s="63">
        <f t="shared" si="61"/>
        <v>220.23310660182611</v>
      </c>
      <c r="E45" s="63">
        <f t="shared" si="61"/>
        <v>0</v>
      </c>
      <c r="F45" s="375"/>
      <c r="G45" s="63">
        <f t="shared" si="58"/>
        <v>0</v>
      </c>
      <c r="H45" s="63">
        <f t="shared" si="58"/>
        <v>0</v>
      </c>
      <c r="I45" s="154">
        <f t="shared" si="62"/>
        <v>458.61999811343571</v>
      </c>
      <c r="J45" s="149"/>
      <c r="K45" s="169" t="s">
        <v>24</v>
      </c>
      <c r="L45" s="63">
        <f t="shared" si="59"/>
        <v>238.14813633314597</v>
      </c>
      <c r="M45" s="63">
        <f t="shared" si="59"/>
        <v>0.23875517846363259</v>
      </c>
      <c r="N45" s="63">
        <f t="shared" si="59"/>
        <v>220.23310660182611</v>
      </c>
      <c r="O45" s="63">
        <f t="shared" si="59"/>
        <v>0</v>
      </c>
      <c r="P45" s="63">
        <f t="shared" si="59"/>
        <v>0</v>
      </c>
      <c r="Q45" s="63">
        <f t="shared" si="59"/>
        <v>0</v>
      </c>
      <c r="R45" s="63">
        <f t="shared" si="59"/>
        <v>0</v>
      </c>
      <c r="S45" s="158">
        <f t="shared" si="63"/>
        <v>458.61999811343571</v>
      </c>
      <c r="T45" s="149"/>
      <c r="U45" s="215" t="s">
        <v>24</v>
      </c>
      <c r="V45" s="105">
        <f t="shared" si="60"/>
        <v>223.17608505612199</v>
      </c>
      <c r="W45" s="105">
        <f t="shared" si="60"/>
        <v>0</v>
      </c>
      <c r="X45" s="105">
        <f t="shared" si="60"/>
        <v>0</v>
      </c>
      <c r="Y45" s="105">
        <f t="shared" si="60"/>
        <v>0.23875517846363259</v>
      </c>
      <c r="Z45" s="105">
        <f t="shared" si="60"/>
        <v>2.7505932799663735</v>
      </c>
      <c r="AA45" s="105">
        <f t="shared" si="60"/>
        <v>0</v>
      </c>
      <c r="AB45" s="105">
        <f t="shared" si="60"/>
        <v>0</v>
      </c>
      <c r="AC45" s="106">
        <f t="shared" si="60"/>
        <v>232.45456459888374</v>
      </c>
      <c r="AD45" s="105">
        <f t="shared" si="60"/>
        <v>14.972051277023981</v>
      </c>
      <c r="AE45" s="105">
        <f t="shared" si="60"/>
        <v>0</v>
      </c>
      <c r="AF45" s="105">
        <f t="shared" si="60"/>
        <v>0</v>
      </c>
      <c r="AG45" s="105">
        <f t="shared" si="60"/>
        <v>217.48251332185976</v>
      </c>
      <c r="AH45" s="105">
        <f t="shared" si="60"/>
        <v>0</v>
      </c>
      <c r="AI45" s="210">
        <f t="shared" si="64"/>
        <v>458.61999811343571</v>
      </c>
      <c r="AJ45" s="141" t="str">
        <f t="shared" si="65"/>
        <v/>
      </c>
    </row>
    <row r="46" spans="1:36" ht="15">
      <c r="A46" s="159" t="s">
        <v>60</v>
      </c>
      <c r="B46" s="60">
        <f t="shared" si="61"/>
        <v>38.523099245019132</v>
      </c>
      <c r="C46" s="60">
        <f t="shared" si="61"/>
        <v>597.82860980323323</v>
      </c>
      <c r="D46" s="60">
        <f t="shared" si="61"/>
        <v>88.686537149416935</v>
      </c>
      <c r="E46" s="60">
        <f t="shared" si="61"/>
        <v>0</v>
      </c>
      <c r="F46" s="375"/>
      <c r="G46" s="60">
        <f t="shared" si="58"/>
        <v>0</v>
      </c>
      <c r="H46" s="60">
        <f t="shared" si="58"/>
        <v>0</v>
      </c>
      <c r="I46" s="162">
        <f t="shared" si="62"/>
        <v>725.03824619766931</v>
      </c>
      <c r="J46" s="149"/>
      <c r="K46" s="163" t="s">
        <v>60</v>
      </c>
      <c r="L46" s="85">
        <f t="shared" si="59"/>
        <v>38.523099245019132</v>
      </c>
      <c r="M46" s="85">
        <f t="shared" si="59"/>
        <v>597.82860980323323</v>
      </c>
      <c r="N46" s="85">
        <f t="shared" si="59"/>
        <v>88.686537149416935</v>
      </c>
      <c r="O46" s="85">
        <f t="shared" si="59"/>
        <v>0</v>
      </c>
      <c r="P46" s="85">
        <f t="shared" si="59"/>
        <v>0</v>
      </c>
      <c r="Q46" s="85">
        <f t="shared" si="59"/>
        <v>0</v>
      </c>
      <c r="R46" s="85">
        <f t="shared" si="59"/>
        <v>0</v>
      </c>
      <c r="S46" s="166">
        <f t="shared" si="63"/>
        <v>725.03824619766931</v>
      </c>
      <c r="T46" s="149"/>
      <c r="U46" s="211" t="s">
        <v>60</v>
      </c>
      <c r="V46" s="110">
        <f t="shared" si="60"/>
        <v>37.050365298127595</v>
      </c>
      <c r="W46" s="110">
        <f t="shared" si="60"/>
        <v>0</v>
      </c>
      <c r="X46" s="110">
        <f t="shared" si="60"/>
        <v>0</v>
      </c>
      <c r="Y46" s="110">
        <f t="shared" si="60"/>
        <v>597.82860980323323</v>
      </c>
      <c r="Z46" s="110">
        <f t="shared" si="60"/>
        <v>88.686537149416935</v>
      </c>
      <c r="AA46" s="110">
        <f t="shared" si="60"/>
        <v>0</v>
      </c>
      <c r="AB46" s="110">
        <f t="shared" si="60"/>
        <v>0</v>
      </c>
      <c r="AC46" s="111">
        <f t="shared" si="60"/>
        <v>1.4727339468915384</v>
      </c>
      <c r="AD46" s="110">
        <f t="shared" si="60"/>
        <v>1.4727339468915384</v>
      </c>
      <c r="AE46" s="110">
        <f t="shared" si="60"/>
        <v>0</v>
      </c>
      <c r="AF46" s="110">
        <f t="shared" si="60"/>
        <v>0</v>
      </c>
      <c r="AG46" s="110">
        <f t="shared" si="60"/>
        <v>0</v>
      </c>
      <c r="AH46" s="110">
        <f t="shared" si="60"/>
        <v>0</v>
      </c>
      <c r="AI46" s="214">
        <f t="shared" si="64"/>
        <v>725.03824619766942</v>
      </c>
      <c r="AJ46" s="141" t="str">
        <f t="shared" si="65"/>
        <v/>
      </c>
    </row>
    <row r="47" spans="1:36" ht="15">
      <c r="A47" s="167" t="s">
        <v>22</v>
      </c>
      <c r="B47" s="63">
        <f t="shared" si="61"/>
        <v>267.4817693959011</v>
      </c>
      <c r="C47" s="63">
        <f t="shared" si="61"/>
        <v>4883.6227683103643</v>
      </c>
      <c r="D47" s="63">
        <f t="shared" si="61"/>
        <v>1340.9224373700522</v>
      </c>
      <c r="E47" s="63">
        <f t="shared" si="61"/>
        <v>0</v>
      </c>
      <c r="F47" s="375"/>
      <c r="G47" s="63">
        <f t="shared" si="58"/>
        <v>0</v>
      </c>
      <c r="H47" s="63">
        <f t="shared" si="58"/>
        <v>0</v>
      </c>
      <c r="I47" s="154">
        <f t="shared" si="62"/>
        <v>6492.0269750763182</v>
      </c>
      <c r="J47" s="149"/>
      <c r="K47" s="169" t="s">
        <v>22</v>
      </c>
      <c r="L47" s="63">
        <f t="shared" si="59"/>
        <v>267.4817693959011</v>
      </c>
      <c r="M47" s="63">
        <f t="shared" si="59"/>
        <v>4883.6227683103643</v>
      </c>
      <c r="N47" s="63">
        <f t="shared" si="59"/>
        <v>1340.9224373700522</v>
      </c>
      <c r="O47" s="63">
        <f t="shared" si="59"/>
        <v>0</v>
      </c>
      <c r="P47" s="63">
        <f t="shared" si="59"/>
        <v>186.56423740882934</v>
      </c>
      <c r="Q47" s="63">
        <f t="shared" si="59"/>
        <v>0</v>
      </c>
      <c r="R47" s="63">
        <f t="shared" si="59"/>
        <v>0</v>
      </c>
      <c r="S47" s="158">
        <f t="shared" si="63"/>
        <v>6678.5912124851475</v>
      </c>
      <c r="T47" s="149"/>
      <c r="U47" s="215" t="s">
        <v>22</v>
      </c>
      <c r="V47" s="105">
        <f t="shared" si="60"/>
        <v>253.53841747901259</v>
      </c>
      <c r="W47" s="105">
        <f t="shared" si="60"/>
        <v>0</v>
      </c>
      <c r="X47" s="105">
        <f t="shared" si="60"/>
        <v>0</v>
      </c>
      <c r="Y47" s="105">
        <f t="shared" si="60"/>
        <v>4883.6227683103643</v>
      </c>
      <c r="Z47" s="105">
        <f t="shared" si="60"/>
        <v>695.84779614813556</v>
      </c>
      <c r="AA47" s="105">
        <f t="shared" si="60"/>
        <v>0</v>
      </c>
      <c r="AB47" s="105">
        <f t="shared" si="60"/>
        <v>186.56423740882934</v>
      </c>
      <c r="AC47" s="106">
        <f t="shared" si="60"/>
        <v>659.01799313880508</v>
      </c>
      <c r="AD47" s="105">
        <f t="shared" si="60"/>
        <v>13.94335191688852</v>
      </c>
      <c r="AE47" s="105">
        <f t="shared" si="60"/>
        <v>0</v>
      </c>
      <c r="AF47" s="105">
        <f t="shared" si="60"/>
        <v>0</v>
      </c>
      <c r="AG47" s="105">
        <f t="shared" si="60"/>
        <v>645.07464122191664</v>
      </c>
      <c r="AH47" s="105">
        <f t="shared" si="60"/>
        <v>0</v>
      </c>
      <c r="AI47" s="210">
        <f t="shared" si="64"/>
        <v>6678.5912124851466</v>
      </c>
      <c r="AJ47" s="141" t="str">
        <f t="shared" si="65"/>
        <v/>
      </c>
    </row>
    <row r="48" spans="1:36" ht="15">
      <c r="A48" s="159" t="s">
        <v>21</v>
      </c>
      <c r="B48" s="60">
        <f t="shared" si="61"/>
        <v>2.0112843323183509</v>
      </c>
      <c r="C48" s="60">
        <f t="shared" si="61"/>
        <v>75.502983717535088</v>
      </c>
      <c r="D48" s="60">
        <f t="shared" si="61"/>
        <v>504.66302700308728</v>
      </c>
      <c r="E48" s="60">
        <f t="shared" si="61"/>
        <v>0</v>
      </c>
      <c r="F48" s="375"/>
      <c r="G48" s="60">
        <f t="shared" si="58"/>
        <v>0</v>
      </c>
      <c r="H48" s="60">
        <f t="shared" si="58"/>
        <v>0</v>
      </c>
      <c r="I48" s="162">
        <f t="shared" si="62"/>
        <v>582.17729505294074</v>
      </c>
      <c r="J48" s="149"/>
      <c r="K48" s="163" t="s">
        <v>21</v>
      </c>
      <c r="L48" s="85">
        <f t="shared" si="59"/>
        <v>2.0112843323183509</v>
      </c>
      <c r="M48" s="85">
        <f t="shared" si="59"/>
        <v>75.502983717535088</v>
      </c>
      <c r="N48" s="85">
        <f t="shared" si="59"/>
        <v>504.66302700308728</v>
      </c>
      <c r="O48" s="85">
        <f t="shared" si="59"/>
        <v>0</v>
      </c>
      <c r="P48" s="85">
        <f t="shared" si="59"/>
        <v>0</v>
      </c>
      <c r="Q48" s="85">
        <f t="shared" si="59"/>
        <v>0</v>
      </c>
      <c r="R48" s="85">
        <f t="shared" si="59"/>
        <v>0</v>
      </c>
      <c r="S48" s="166">
        <f t="shared" si="63"/>
        <v>582.17729505294074</v>
      </c>
      <c r="T48" s="149"/>
      <c r="U48" s="211" t="s">
        <v>61</v>
      </c>
      <c r="V48" s="110">
        <f t="shared" si="60"/>
        <v>2.0112843323183509</v>
      </c>
      <c r="W48" s="110">
        <f t="shared" si="60"/>
        <v>0</v>
      </c>
      <c r="X48" s="110">
        <f t="shared" si="60"/>
        <v>0</v>
      </c>
      <c r="Y48" s="110">
        <f t="shared" si="60"/>
        <v>75.502983717535088</v>
      </c>
      <c r="Z48" s="110">
        <f t="shared" si="60"/>
        <v>504.66302700308728</v>
      </c>
      <c r="AA48" s="110">
        <f t="shared" si="60"/>
        <v>0</v>
      </c>
      <c r="AB48" s="110">
        <f t="shared" si="60"/>
        <v>0</v>
      </c>
      <c r="AC48" s="111">
        <f t="shared" si="60"/>
        <v>0</v>
      </c>
      <c r="AD48" s="110">
        <f t="shared" si="60"/>
        <v>0</v>
      </c>
      <c r="AE48" s="110">
        <f t="shared" si="60"/>
        <v>0</v>
      </c>
      <c r="AF48" s="110">
        <f t="shared" si="60"/>
        <v>0</v>
      </c>
      <c r="AG48" s="110">
        <f t="shared" si="60"/>
        <v>0</v>
      </c>
      <c r="AH48" s="110">
        <f t="shared" si="60"/>
        <v>0</v>
      </c>
      <c r="AI48" s="214">
        <f t="shared" si="64"/>
        <v>582.17729505294074</v>
      </c>
      <c r="AJ48" s="141" t="str">
        <f t="shared" si="65"/>
        <v/>
      </c>
    </row>
    <row r="49" spans="1:36" ht="15">
      <c r="A49" s="170" t="s">
        <v>64</v>
      </c>
      <c r="B49" s="63">
        <f t="shared" si="61"/>
        <v>1.7999999999999999E-2</v>
      </c>
      <c r="C49" s="63">
        <f t="shared" si="61"/>
        <v>0</v>
      </c>
      <c r="D49" s="63">
        <f t="shared" si="61"/>
        <v>0</v>
      </c>
      <c r="E49" s="63">
        <f t="shared" si="61"/>
        <v>0</v>
      </c>
      <c r="F49" s="375"/>
      <c r="G49" s="63">
        <f t="shared" ref="G49:H53" si="66">G127+G153+G179+G205+G231+G257+G283+G309+G335+G361+G387+G413+G439</f>
        <v>0</v>
      </c>
      <c r="H49" s="63">
        <f t="shared" si="66"/>
        <v>0</v>
      </c>
      <c r="I49" s="154">
        <f t="shared" si="62"/>
        <v>1.7999999999999999E-2</v>
      </c>
      <c r="J49" s="149"/>
      <c r="K49" s="171" t="s">
        <v>64</v>
      </c>
      <c r="L49" s="63">
        <f t="shared" ref="L49:R53" si="67">L127+L153+L179+L205+L231+L257+L283+L309+L335+L361+L387+L413+L439</f>
        <v>1.7999999999999999E-2</v>
      </c>
      <c r="M49" s="63">
        <f t="shared" si="67"/>
        <v>0</v>
      </c>
      <c r="N49" s="63">
        <f t="shared" si="67"/>
        <v>0</v>
      </c>
      <c r="O49" s="63">
        <f t="shared" si="67"/>
        <v>0</v>
      </c>
      <c r="P49" s="63">
        <f t="shared" si="67"/>
        <v>0</v>
      </c>
      <c r="Q49" s="63">
        <f t="shared" si="67"/>
        <v>0</v>
      </c>
      <c r="R49" s="63">
        <f t="shared" si="67"/>
        <v>0</v>
      </c>
      <c r="S49" s="158">
        <f t="shared" si="63"/>
        <v>1.7999999999999999E-2</v>
      </c>
      <c r="T49" s="149"/>
      <c r="U49" s="216" t="s">
        <v>62</v>
      </c>
      <c r="V49" s="105">
        <f t="shared" ref="V49:AH53" si="68">V127+V153+V179+V205+V231+V257+V283+V309+V335+V361+V387+V413+V439</f>
        <v>1.7999999999999999E-2</v>
      </c>
      <c r="W49" s="105">
        <f t="shared" si="68"/>
        <v>0</v>
      </c>
      <c r="X49" s="105">
        <f t="shared" si="68"/>
        <v>0</v>
      </c>
      <c r="Y49" s="105">
        <f t="shared" si="68"/>
        <v>0</v>
      </c>
      <c r="Z49" s="105">
        <f t="shared" si="68"/>
        <v>0</v>
      </c>
      <c r="AA49" s="105">
        <f t="shared" si="68"/>
        <v>0</v>
      </c>
      <c r="AB49" s="105">
        <f t="shared" si="68"/>
        <v>0</v>
      </c>
      <c r="AC49" s="106">
        <f t="shared" si="68"/>
        <v>0</v>
      </c>
      <c r="AD49" s="105">
        <f t="shared" si="68"/>
        <v>0</v>
      </c>
      <c r="AE49" s="105">
        <f t="shared" si="68"/>
        <v>0</v>
      </c>
      <c r="AF49" s="105">
        <f t="shared" si="68"/>
        <v>0</v>
      </c>
      <c r="AG49" s="105">
        <f t="shared" si="68"/>
        <v>0</v>
      </c>
      <c r="AH49" s="105">
        <f t="shared" si="68"/>
        <v>0</v>
      </c>
      <c r="AI49" s="210">
        <f t="shared" si="64"/>
        <v>1.7999999999999999E-2</v>
      </c>
      <c r="AJ49" s="141" t="str">
        <f t="shared" si="65"/>
        <v/>
      </c>
    </row>
    <row r="50" spans="1:36">
      <c r="A50" s="172" t="s">
        <v>23</v>
      </c>
      <c r="B50" s="65">
        <f t="shared" ref="B50:E53" si="69">B128+B154+B180+B206+B232+B258+B284+B310+B336+B362+B388+B414+B440</f>
        <v>1.7999999999999999E-2</v>
      </c>
      <c r="C50" s="65">
        <f t="shared" si="69"/>
        <v>0</v>
      </c>
      <c r="D50" s="65">
        <f t="shared" si="69"/>
        <v>0</v>
      </c>
      <c r="E50" s="65">
        <f t="shared" si="69"/>
        <v>0</v>
      </c>
      <c r="F50" s="375"/>
      <c r="G50" s="65">
        <f t="shared" si="66"/>
        <v>0</v>
      </c>
      <c r="H50" s="65">
        <f t="shared" si="66"/>
        <v>0</v>
      </c>
      <c r="I50" s="175">
        <f t="shared" si="62"/>
        <v>1.7999999999999999E-2</v>
      </c>
      <c r="J50" s="149"/>
      <c r="K50" s="176" t="s">
        <v>23</v>
      </c>
      <c r="L50" s="88">
        <f t="shared" si="67"/>
        <v>1.7999999999999999E-2</v>
      </c>
      <c r="M50" s="88">
        <f t="shared" si="67"/>
        <v>0</v>
      </c>
      <c r="N50" s="88">
        <f t="shared" si="67"/>
        <v>0</v>
      </c>
      <c r="O50" s="88">
        <f t="shared" si="67"/>
        <v>0</v>
      </c>
      <c r="P50" s="88">
        <f t="shared" si="67"/>
        <v>0</v>
      </c>
      <c r="Q50" s="88">
        <f t="shared" si="67"/>
        <v>0</v>
      </c>
      <c r="R50" s="88">
        <f t="shared" si="67"/>
        <v>0</v>
      </c>
      <c r="S50" s="255">
        <f t="shared" si="63"/>
        <v>1.7999999999999999E-2</v>
      </c>
      <c r="T50" s="149"/>
      <c r="U50" s="217" t="s">
        <v>65</v>
      </c>
      <c r="V50" s="116">
        <f t="shared" si="68"/>
        <v>0</v>
      </c>
      <c r="W50" s="116">
        <f t="shared" si="68"/>
        <v>0</v>
      </c>
      <c r="X50" s="116">
        <f t="shared" si="68"/>
        <v>0</v>
      </c>
      <c r="Y50" s="116">
        <f t="shared" si="68"/>
        <v>0</v>
      </c>
      <c r="Z50" s="116">
        <f t="shared" si="68"/>
        <v>0</v>
      </c>
      <c r="AA50" s="116">
        <f t="shared" si="68"/>
        <v>0</v>
      </c>
      <c r="AB50" s="116">
        <f t="shared" si="68"/>
        <v>0</v>
      </c>
      <c r="AC50" s="288">
        <f t="shared" si="68"/>
        <v>0</v>
      </c>
      <c r="AD50" s="116">
        <f t="shared" si="68"/>
        <v>0</v>
      </c>
      <c r="AE50" s="116">
        <f t="shared" si="68"/>
        <v>0</v>
      </c>
      <c r="AF50" s="116">
        <f t="shared" si="68"/>
        <v>0</v>
      </c>
      <c r="AG50" s="116">
        <f t="shared" si="68"/>
        <v>0</v>
      </c>
      <c r="AH50" s="116">
        <f t="shared" si="68"/>
        <v>0</v>
      </c>
      <c r="AI50" s="219">
        <f t="shared" si="64"/>
        <v>0</v>
      </c>
      <c r="AJ50" s="141" t="str">
        <f>IF(ABS(S50-AI50)&gt;0.1,S50-AI50,"")</f>
        <v/>
      </c>
    </row>
    <row r="51" spans="1:36">
      <c r="A51" s="180" t="s">
        <v>19</v>
      </c>
      <c r="B51" s="68">
        <f t="shared" si="69"/>
        <v>0</v>
      </c>
      <c r="C51" s="68">
        <f t="shared" si="69"/>
        <v>0</v>
      </c>
      <c r="D51" s="68">
        <f t="shared" si="69"/>
        <v>0</v>
      </c>
      <c r="E51" s="68">
        <f t="shared" si="69"/>
        <v>0</v>
      </c>
      <c r="F51" s="375"/>
      <c r="G51" s="68">
        <f t="shared" si="66"/>
        <v>0</v>
      </c>
      <c r="H51" s="68">
        <f t="shared" si="66"/>
        <v>0</v>
      </c>
      <c r="I51" s="183">
        <f t="shared" si="62"/>
        <v>0</v>
      </c>
      <c r="J51" s="149"/>
      <c r="K51" s="184" t="s">
        <v>19</v>
      </c>
      <c r="L51" s="68">
        <f t="shared" si="67"/>
        <v>0</v>
      </c>
      <c r="M51" s="68">
        <f t="shared" si="67"/>
        <v>0</v>
      </c>
      <c r="N51" s="68">
        <f t="shared" si="67"/>
        <v>0</v>
      </c>
      <c r="O51" s="68">
        <f t="shared" si="67"/>
        <v>0</v>
      </c>
      <c r="P51" s="68">
        <f t="shared" si="67"/>
        <v>0</v>
      </c>
      <c r="Q51" s="68">
        <f t="shared" si="67"/>
        <v>0</v>
      </c>
      <c r="R51" s="68">
        <f t="shared" si="67"/>
        <v>0</v>
      </c>
      <c r="S51" s="186">
        <f t="shared" si="63"/>
        <v>0</v>
      </c>
      <c r="T51" s="149"/>
      <c r="U51" s="220" t="s">
        <v>19</v>
      </c>
      <c r="V51" s="120">
        <f t="shared" si="68"/>
        <v>0</v>
      </c>
      <c r="W51" s="120">
        <f t="shared" si="68"/>
        <v>0</v>
      </c>
      <c r="X51" s="120">
        <f t="shared" si="68"/>
        <v>0</v>
      </c>
      <c r="Y51" s="120">
        <f t="shared" si="68"/>
        <v>0</v>
      </c>
      <c r="Z51" s="120">
        <f t="shared" si="68"/>
        <v>0</v>
      </c>
      <c r="AA51" s="120">
        <f t="shared" si="68"/>
        <v>0</v>
      </c>
      <c r="AB51" s="120">
        <f t="shared" si="68"/>
        <v>0</v>
      </c>
      <c r="AC51" s="289">
        <f t="shared" si="68"/>
        <v>0</v>
      </c>
      <c r="AD51" s="120">
        <f t="shared" si="68"/>
        <v>0</v>
      </c>
      <c r="AE51" s="120">
        <f t="shared" si="68"/>
        <v>0</v>
      </c>
      <c r="AF51" s="120">
        <f t="shared" si="68"/>
        <v>0</v>
      </c>
      <c r="AG51" s="120">
        <f t="shared" si="68"/>
        <v>0</v>
      </c>
      <c r="AH51" s="120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65">
        <f t="shared" si="69"/>
        <v>0</v>
      </c>
      <c r="C52" s="65">
        <f t="shared" si="69"/>
        <v>0</v>
      </c>
      <c r="D52" s="65">
        <f t="shared" si="69"/>
        <v>0</v>
      </c>
      <c r="E52" s="65">
        <f t="shared" si="69"/>
        <v>0</v>
      </c>
      <c r="F52" s="375"/>
      <c r="G52" s="65">
        <f t="shared" si="66"/>
        <v>0</v>
      </c>
      <c r="H52" s="65">
        <f t="shared" si="66"/>
        <v>0</v>
      </c>
      <c r="I52" s="175">
        <f t="shared" si="62"/>
        <v>0</v>
      </c>
      <c r="J52" s="149"/>
      <c r="K52" s="176" t="s">
        <v>20</v>
      </c>
      <c r="L52" s="88">
        <f t="shared" si="67"/>
        <v>0</v>
      </c>
      <c r="M52" s="88">
        <f t="shared" si="67"/>
        <v>0</v>
      </c>
      <c r="N52" s="88">
        <f t="shared" si="67"/>
        <v>0</v>
      </c>
      <c r="O52" s="88">
        <f t="shared" si="67"/>
        <v>0</v>
      </c>
      <c r="P52" s="88">
        <f t="shared" si="67"/>
        <v>0</v>
      </c>
      <c r="Q52" s="88">
        <f t="shared" si="67"/>
        <v>0</v>
      </c>
      <c r="R52" s="88">
        <f t="shared" si="67"/>
        <v>0</v>
      </c>
      <c r="S52" s="179">
        <f t="shared" si="63"/>
        <v>0</v>
      </c>
      <c r="T52" s="149"/>
      <c r="U52" s="217" t="s">
        <v>20</v>
      </c>
      <c r="V52" s="116">
        <f t="shared" si="68"/>
        <v>0</v>
      </c>
      <c r="W52" s="116">
        <f t="shared" si="68"/>
        <v>0</v>
      </c>
      <c r="X52" s="116">
        <f t="shared" si="68"/>
        <v>0</v>
      </c>
      <c r="Y52" s="116">
        <f t="shared" si="68"/>
        <v>0</v>
      </c>
      <c r="Z52" s="116">
        <f t="shared" si="68"/>
        <v>0</v>
      </c>
      <c r="AA52" s="116">
        <f t="shared" si="68"/>
        <v>0</v>
      </c>
      <c r="AB52" s="116">
        <f t="shared" si="68"/>
        <v>0</v>
      </c>
      <c r="AC52" s="288">
        <f t="shared" si="68"/>
        <v>0</v>
      </c>
      <c r="AD52" s="116">
        <f t="shared" si="68"/>
        <v>0</v>
      </c>
      <c r="AE52" s="116">
        <f t="shared" si="68"/>
        <v>0</v>
      </c>
      <c r="AF52" s="116">
        <f t="shared" si="68"/>
        <v>0</v>
      </c>
      <c r="AG52" s="116">
        <f t="shared" si="68"/>
        <v>0</v>
      </c>
      <c r="AH52" s="116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71">
        <f t="shared" si="69"/>
        <v>0</v>
      </c>
      <c r="C53" s="71">
        <f t="shared" si="69"/>
        <v>0</v>
      </c>
      <c r="D53" s="71">
        <f t="shared" si="69"/>
        <v>0</v>
      </c>
      <c r="E53" s="71">
        <f t="shared" si="69"/>
        <v>0</v>
      </c>
      <c r="F53" s="376"/>
      <c r="G53" s="71">
        <f t="shared" si="66"/>
        <v>0</v>
      </c>
      <c r="H53" s="71">
        <f t="shared" si="66"/>
        <v>0</v>
      </c>
      <c r="I53" s="190">
        <f t="shared" si="62"/>
        <v>0</v>
      </c>
      <c r="J53" s="149"/>
      <c r="K53" s="191" t="s">
        <v>11</v>
      </c>
      <c r="L53" s="71">
        <f t="shared" si="67"/>
        <v>0</v>
      </c>
      <c r="M53" s="71">
        <f t="shared" si="67"/>
        <v>0</v>
      </c>
      <c r="N53" s="71">
        <f t="shared" si="67"/>
        <v>0</v>
      </c>
      <c r="O53" s="71">
        <f t="shared" si="67"/>
        <v>0</v>
      </c>
      <c r="P53" s="71">
        <f t="shared" si="67"/>
        <v>0</v>
      </c>
      <c r="Q53" s="71">
        <f t="shared" si="67"/>
        <v>0</v>
      </c>
      <c r="R53" s="71">
        <f t="shared" si="67"/>
        <v>0</v>
      </c>
      <c r="S53" s="193">
        <f t="shared" si="63"/>
        <v>0</v>
      </c>
      <c r="T53" s="149"/>
      <c r="U53" s="220" t="s">
        <v>11</v>
      </c>
      <c r="V53" s="120">
        <f t="shared" si="68"/>
        <v>0</v>
      </c>
      <c r="W53" s="120">
        <f t="shared" si="68"/>
        <v>0</v>
      </c>
      <c r="X53" s="120">
        <f t="shared" si="68"/>
        <v>0</v>
      </c>
      <c r="Y53" s="120">
        <f t="shared" si="68"/>
        <v>0</v>
      </c>
      <c r="Z53" s="120">
        <f t="shared" si="68"/>
        <v>0</v>
      </c>
      <c r="AA53" s="120">
        <f t="shared" si="68"/>
        <v>0</v>
      </c>
      <c r="AB53" s="120">
        <f t="shared" si="68"/>
        <v>0</v>
      </c>
      <c r="AC53" s="289">
        <f t="shared" si="68"/>
        <v>0</v>
      </c>
      <c r="AD53" s="120">
        <f t="shared" si="68"/>
        <v>0</v>
      </c>
      <c r="AE53" s="120">
        <f t="shared" si="68"/>
        <v>0</v>
      </c>
      <c r="AF53" s="120">
        <f t="shared" si="68"/>
        <v>0</v>
      </c>
      <c r="AG53" s="120">
        <f t="shared" si="68"/>
        <v>0</v>
      </c>
      <c r="AH53" s="120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2041.6689069922934</v>
      </c>
      <c r="C54" s="195">
        <f t="shared" ref="C54:H54" si="70">SUM(C33:C49)</f>
        <v>7443.475770951266</v>
      </c>
      <c r="D54" s="195">
        <f t="shared" si="70"/>
        <v>4529.812215551342</v>
      </c>
      <c r="E54" s="195">
        <f t="shared" si="70"/>
        <v>4686.455663111672</v>
      </c>
      <c r="F54" s="195">
        <f t="shared" si="70"/>
        <v>0</v>
      </c>
      <c r="G54" s="195">
        <f t="shared" si="70"/>
        <v>356.82115983051392</v>
      </c>
      <c r="H54" s="197">
        <f t="shared" si="70"/>
        <v>12.722737275482739</v>
      </c>
      <c r="I54" s="154">
        <f t="shared" ref="I54" si="71">SUM(I33:I49)</f>
        <v>19070.956453712573</v>
      </c>
      <c r="J54" s="149"/>
      <c r="K54" s="196" t="s">
        <v>26</v>
      </c>
      <c r="L54" s="195">
        <f>SUM(L33:L49)</f>
        <v>2041.6689069922934</v>
      </c>
      <c r="M54" s="195">
        <f t="shared" ref="M54:R54" si="72">SUM(M33:M49)</f>
        <v>7443.475770951266</v>
      </c>
      <c r="N54" s="195">
        <f t="shared" si="72"/>
        <v>4529.812215551342</v>
      </c>
      <c r="O54" s="195">
        <f t="shared" si="72"/>
        <v>4686.455663111672</v>
      </c>
      <c r="P54" s="195">
        <f t="shared" si="72"/>
        <v>2694.2082682690784</v>
      </c>
      <c r="Q54" s="195">
        <f t="shared" si="72"/>
        <v>356.82115983051392</v>
      </c>
      <c r="R54" s="197">
        <f t="shared" si="72"/>
        <v>12.722737275482739</v>
      </c>
      <c r="S54" s="198">
        <f t="shared" ref="S54" si="73">SUM(S33:S49)</f>
        <v>21765.164721981648</v>
      </c>
      <c r="T54" s="149" t="str">
        <f>IF(ABS(S54-AI54)&gt;0.01,S54-AI54,"")</f>
        <v/>
      </c>
      <c r="U54" s="224" t="s">
        <v>63</v>
      </c>
      <c r="V54" s="225">
        <f>SUM(V33:V49)</f>
        <v>1571.3773196665991</v>
      </c>
      <c r="W54" s="225">
        <f t="shared" ref="W54:AH54" si="74">SUM(W33:W49)</f>
        <v>242.24751381557738</v>
      </c>
      <c r="X54" s="225">
        <f t="shared" si="74"/>
        <v>356.82115983051392</v>
      </c>
      <c r="Y54" s="225">
        <f t="shared" si="74"/>
        <v>7443.475770951266</v>
      </c>
      <c r="Z54" s="225">
        <f t="shared" si="74"/>
        <v>3534.6980312910046</v>
      </c>
      <c r="AA54" s="225">
        <f t="shared" si="74"/>
        <v>4556.1109578457381</v>
      </c>
      <c r="AB54" s="225">
        <f t="shared" si="74"/>
        <v>2694.2082682690784</v>
      </c>
      <c r="AC54" s="225">
        <f t="shared" si="74"/>
        <v>1366.2257003118712</v>
      </c>
      <c r="AD54" s="226">
        <f t="shared" si="74"/>
        <v>228.04407351011704</v>
      </c>
      <c r="AE54" s="226">
        <f t="shared" si="74"/>
        <v>101.41157819614884</v>
      </c>
      <c r="AF54" s="226">
        <f t="shared" si="74"/>
        <v>12.722737275482739</v>
      </c>
      <c r="AG54" s="226">
        <f t="shared" si="74"/>
        <v>995.11418426033799</v>
      </c>
      <c r="AH54" s="226">
        <f t="shared" si="74"/>
        <v>28.933127069784668</v>
      </c>
      <c r="AI54" s="227">
        <f>SUM(V54:AC54)</f>
        <v>21765.164721981648</v>
      </c>
      <c r="AJ54" s="141" t="str">
        <f t="shared" si="65"/>
        <v/>
      </c>
    </row>
    <row r="55" spans="1:36" ht="15" thickBot="1">
      <c r="A55" s="43" t="s">
        <v>91</v>
      </c>
      <c r="B55" s="78">
        <f>IF($I54=0,"-",B54/$I54)</f>
        <v>0.1070564505743412</v>
      </c>
      <c r="C55" s="78">
        <f t="shared" ref="C55:H55" si="75">IF($I54=0,"-",C54/$I54)</f>
        <v>0.39030427178717786</v>
      </c>
      <c r="D55" s="78">
        <f t="shared" si="75"/>
        <v>0.23752412347779842</v>
      </c>
      <c r="E55" s="78">
        <f t="shared" si="75"/>
        <v>0.24573784091459935</v>
      </c>
      <c r="F55" s="78">
        <f t="shared" si="75"/>
        <v>0</v>
      </c>
      <c r="G55" s="78">
        <f t="shared" si="75"/>
        <v>1.871018691152488E-2</v>
      </c>
      <c r="H55" s="79">
        <f t="shared" si="75"/>
        <v>6.6712633455811719E-4</v>
      </c>
      <c r="I55" s="80">
        <f>SUM(B55:H55)</f>
        <v>0.99999999999999989</v>
      </c>
      <c r="K55" s="55" t="s">
        <v>91</v>
      </c>
      <c r="L55" s="96">
        <f>IF($S54=0,"-",L54/$S54)</f>
        <v>9.3804431671969724E-2</v>
      </c>
      <c r="M55" s="96">
        <f t="shared" ref="M55:R55" si="76">IF($S54=0,"-",M54/$S54)</f>
        <v>0.34199032564333204</v>
      </c>
      <c r="N55" s="96">
        <f t="shared" si="76"/>
        <v>0.20812211960778201</v>
      </c>
      <c r="O55" s="96">
        <f t="shared" si="76"/>
        <v>0.21531909925674045</v>
      </c>
      <c r="P55" s="96">
        <f t="shared" si="76"/>
        <v>0.12378533784070436</v>
      </c>
      <c r="Q55" s="96">
        <f t="shared" si="76"/>
        <v>1.6394140103619052E-2</v>
      </c>
      <c r="R55" s="97">
        <f t="shared" si="76"/>
        <v>5.8454587585241003E-4</v>
      </c>
      <c r="S55" s="98">
        <f>SUM(L55:R55)</f>
        <v>1</v>
      </c>
      <c r="U55" s="127" t="s">
        <v>91</v>
      </c>
      <c r="V55" s="128">
        <f>+V54/$AI54</f>
        <v>7.2196895348078494E-2</v>
      </c>
      <c r="W55" s="128">
        <f t="shared" ref="W55:AH55" si="77">+W54/$AI54</f>
        <v>1.113005653345322E-2</v>
      </c>
      <c r="X55" s="128">
        <f t="shared" si="77"/>
        <v>1.6394140103619052E-2</v>
      </c>
      <c r="Y55" s="128">
        <f t="shared" si="77"/>
        <v>0.34199032564333204</v>
      </c>
      <c r="Z55" s="128">
        <f t="shared" si="77"/>
        <v>0.16240162095907087</v>
      </c>
      <c r="AA55" s="128">
        <f t="shared" si="77"/>
        <v>0.20933041472662556</v>
      </c>
      <c r="AB55" s="128">
        <f t="shared" si="77"/>
        <v>0.12378533784070436</v>
      </c>
      <c r="AC55" s="128">
        <f t="shared" si="77"/>
        <v>6.2771208845116458E-2</v>
      </c>
      <c r="AD55" s="128">
        <f t="shared" si="77"/>
        <v>1.047747979043801E-2</v>
      </c>
      <c r="AE55" s="128">
        <f t="shared" si="77"/>
        <v>4.6593526624555516E-3</v>
      </c>
      <c r="AF55" s="128">
        <f t="shared" si="77"/>
        <v>5.8454587585241003E-4</v>
      </c>
      <c r="AG55" s="128">
        <f t="shared" si="77"/>
        <v>4.5720498648711173E-2</v>
      </c>
      <c r="AH55" s="128">
        <f t="shared" si="77"/>
        <v>1.3293318676593226E-3</v>
      </c>
      <c r="AI55" s="129">
        <f>SUM(V55:AC55)</f>
        <v>1</v>
      </c>
      <c r="AJ55" s="141" t="str">
        <f t="shared" si="65"/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5.9429644807940378E-2</v>
      </c>
      <c r="G59" s="381"/>
      <c r="H59" s="383"/>
      <c r="I59" s="154">
        <f>SUM(B59:H59)</f>
        <v>5.9429644807940378E-2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78">F450+F476+F502+F528+F554</f>
        <v>0</v>
      </c>
      <c r="G60" s="384"/>
      <c r="H60" s="386"/>
      <c r="I60" s="162">
        <f t="shared" ref="I60:I79" si="7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80">P450+P476+P502+P528+P554</f>
        <v>0</v>
      </c>
      <c r="Q60" s="384"/>
      <c r="R60" s="391"/>
      <c r="S60" s="166">
        <f t="shared" ref="S60:S79" si="8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78"/>
        <v>0</v>
      </c>
      <c r="G61" s="384"/>
      <c r="H61" s="386"/>
      <c r="I61" s="154">
        <f t="shared" si="7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80"/>
        <v>0</v>
      </c>
      <c r="Q61" s="384"/>
      <c r="R61" s="391"/>
      <c r="S61" s="158">
        <f t="shared" si="8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78"/>
        <v>0</v>
      </c>
      <c r="G62" s="384"/>
      <c r="H62" s="386"/>
      <c r="I62" s="162">
        <f t="shared" si="7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80"/>
        <v>0</v>
      </c>
      <c r="Q62" s="384"/>
      <c r="R62" s="391"/>
      <c r="S62" s="166">
        <f t="shared" si="8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78"/>
        <v>0</v>
      </c>
      <c r="G63" s="384"/>
      <c r="H63" s="386"/>
      <c r="I63" s="154">
        <f t="shared" si="7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80"/>
        <v>0</v>
      </c>
      <c r="Q63" s="384"/>
      <c r="R63" s="391"/>
      <c r="S63" s="158">
        <f t="shared" si="8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78"/>
        <v>0</v>
      </c>
      <c r="G64" s="384"/>
      <c r="H64" s="386"/>
      <c r="I64" s="162">
        <f t="shared" si="7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80"/>
        <v>0</v>
      </c>
      <c r="Q64" s="384"/>
      <c r="R64" s="391"/>
      <c r="S64" s="166">
        <f t="shared" si="8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78"/>
        <v>14575.019118768361</v>
      </c>
      <c r="G65" s="384"/>
      <c r="H65" s="386"/>
      <c r="I65" s="154">
        <f t="shared" si="79"/>
        <v>14575.019118768361</v>
      </c>
      <c r="J65" s="149"/>
      <c r="K65" s="169" t="s">
        <v>58</v>
      </c>
      <c r="L65" s="384"/>
      <c r="M65" s="385"/>
      <c r="N65" s="385"/>
      <c r="O65" s="386"/>
      <c r="P65" s="63">
        <f t="shared" si="80"/>
        <v>1905.6057635324819</v>
      </c>
      <c r="Q65" s="384"/>
      <c r="R65" s="391"/>
      <c r="S65" s="158">
        <f t="shared" si="81"/>
        <v>1905.6057635324819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78"/>
        <v>4343.8962912692305</v>
      </c>
      <c r="G66" s="384"/>
      <c r="H66" s="386"/>
      <c r="I66" s="162">
        <f t="shared" si="79"/>
        <v>4343.8962912692305</v>
      </c>
      <c r="J66" s="149"/>
      <c r="K66" s="163" t="s">
        <v>12</v>
      </c>
      <c r="L66" s="384"/>
      <c r="M66" s="385"/>
      <c r="N66" s="385"/>
      <c r="O66" s="386"/>
      <c r="P66" s="85">
        <f t="shared" si="80"/>
        <v>1106.1880559571798</v>
      </c>
      <c r="Q66" s="384"/>
      <c r="R66" s="391"/>
      <c r="S66" s="166">
        <f t="shared" si="81"/>
        <v>1106.1880559571798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78"/>
        <v>1909.8958527699535</v>
      </c>
      <c r="G67" s="384"/>
      <c r="H67" s="386"/>
      <c r="I67" s="154">
        <f t="shared" si="79"/>
        <v>1909.8958527699535</v>
      </c>
      <c r="J67" s="149"/>
      <c r="K67" s="169" t="s">
        <v>59</v>
      </c>
      <c r="L67" s="384"/>
      <c r="M67" s="385"/>
      <c r="N67" s="385"/>
      <c r="O67" s="386"/>
      <c r="P67" s="63">
        <f t="shared" si="80"/>
        <v>0</v>
      </c>
      <c r="Q67" s="384"/>
      <c r="R67" s="391"/>
      <c r="S67" s="158">
        <f t="shared" si="8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78"/>
        <v>4.4765058208433572</v>
      </c>
      <c r="G68" s="384"/>
      <c r="H68" s="386"/>
      <c r="I68" s="162">
        <f t="shared" si="79"/>
        <v>4.4765058208433572</v>
      </c>
      <c r="J68" s="149"/>
      <c r="K68" s="163" t="s">
        <v>17</v>
      </c>
      <c r="L68" s="384"/>
      <c r="M68" s="385"/>
      <c r="N68" s="385"/>
      <c r="O68" s="386"/>
      <c r="P68" s="85">
        <f t="shared" si="80"/>
        <v>-5.2693247701539263E-2</v>
      </c>
      <c r="Q68" s="384"/>
      <c r="R68" s="391"/>
      <c r="S68" s="166">
        <f t="shared" si="81"/>
        <v>-5.2693247701539263E-2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78"/>
        <v>28.913477103840499</v>
      </c>
      <c r="G69" s="384"/>
      <c r="H69" s="386"/>
      <c r="I69" s="154">
        <f t="shared" si="79"/>
        <v>28.913477103840499</v>
      </c>
      <c r="J69" s="149"/>
      <c r="K69" s="169" t="s">
        <v>139</v>
      </c>
      <c r="L69" s="384"/>
      <c r="M69" s="385"/>
      <c r="N69" s="385"/>
      <c r="O69" s="386"/>
      <c r="P69" s="63">
        <f t="shared" si="80"/>
        <v>22.804691601554687</v>
      </c>
      <c r="Q69" s="384"/>
      <c r="R69" s="391"/>
      <c r="S69" s="158">
        <f t="shared" si="81"/>
        <v>22.804691601554687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78"/>
        <v>980.00744639435095</v>
      </c>
      <c r="G70" s="384"/>
      <c r="H70" s="386"/>
      <c r="I70" s="162">
        <f t="shared" si="79"/>
        <v>980.00744639435095</v>
      </c>
      <c r="J70" s="149"/>
      <c r="K70" s="163" t="s">
        <v>25</v>
      </c>
      <c r="L70" s="384"/>
      <c r="M70" s="385"/>
      <c r="N70" s="385"/>
      <c r="O70" s="386"/>
      <c r="P70" s="85">
        <f t="shared" si="80"/>
        <v>-3.1539508960239104E-15</v>
      </c>
      <c r="Q70" s="384"/>
      <c r="R70" s="391"/>
      <c r="S70" s="166">
        <f t="shared" si="81"/>
        <v>-3.1539508960239104E-15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78"/>
        <v>0</v>
      </c>
      <c r="G71" s="384"/>
      <c r="H71" s="386"/>
      <c r="I71" s="154">
        <f t="shared" si="7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80"/>
        <v>0</v>
      </c>
      <c r="Q71" s="384"/>
      <c r="R71" s="391"/>
      <c r="S71" s="158">
        <f t="shared" si="81"/>
        <v>0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78"/>
        <v>0</v>
      </c>
      <c r="G72" s="384"/>
      <c r="H72" s="386"/>
      <c r="I72" s="162">
        <f t="shared" si="7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80"/>
        <v>0</v>
      </c>
      <c r="Q72" s="384"/>
      <c r="R72" s="391"/>
      <c r="S72" s="166">
        <f t="shared" si="81"/>
        <v>0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78"/>
        <v>1352.7724298085718</v>
      </c>
      <c r="G73" s="384"/>
      <c r="H73" s="386"/>
      <c r="I73" s="154">
        <f t="shared" si="79"/>
        <v>1352.7724298085718</v>
      </c>
      <c r="J73" s="149"/>
      <c r="K73" s="169" t="s">
        <v>22</v>
      </c>
      <c r="L73" s="384"/>
      <c r="M73" s="385"/>
      <c r="N73" s="385"/>
      <c r="O73" s="386"/>
      <c r="P73" s="63">
        <f t="shared" si="80"/>
        <v>374.38288972553113</v>
      </c>
      <c r="Q73" s="384"/>
      <c r="R73" s="391"/>
      <c r="S73" s="158">
        <f t="shared" si="81"/>
        <v>374.38288972553113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78"/>
        <v>0</v>
      </c>
      <c r="G74" s="384"/>
      <c r="H74" s="386"/>
      <c r="I74" s="162">
        <f t="shared" si="7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80"/>
        <v>0</v>
      </c>
      <c r="Q74" s="384"/>
      <c r="R74" s="391"/>
      <c r="S74" s="166">
        <f t="shared" si="8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78"/>
        <v>0</v>
      </c>
      <c r="G75" s="384"/>
      <c r="H75" s="386"/>
      <c r="I75" s="154">
        <f t="shared" si="7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80"/>
        <v>0</v>
      </c>
      <c r="Q75" s="384"/>
      <c r="R75" s="391"/>
      <c r="S75" s="158">
        <f t="shared" si="8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78"/>
        <v>0</v>
      </c>
      <c r="G76" s="384"/>
      <c r="H76" s="386"/>
      <c r="I76" s="175">
        <f t="shared" si="7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80"/>
        <v>0</v>
      </c>
      <c r="Q76" s="384"/>
      <c r="R76" s="391"/>
      <c r="S76" s="179">
        <f t="shared" si="8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78"/>
        <v>0</v>
      </c>
      <c r="G77" s="384"/>
      <c r="H77" s="386"/>
      <c r="I77" s="183">
        <f t="shared" si="7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80"/>
        <v>0</v>
      </c>
      <c r="Q77" s="384"/>
      <c r="R77" s="391"/>
      <c r="S77" s="186">
        <f t="shared" si="8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78"/>
        <v>0</v>
      </c>
      <c r="G78" s="384"/>
      <c r="H78" s="386"/>
      <c r="I78" s="175">
        <f t="shared" si="7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80"/>
        <v>0</v>
      </c>
      <c r="Q78" s="384"/>
      <c r="R78" s="391"/>
      <c r="S78" s="179">
        <f t="shared" si="8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78"/>
        <v>0</v>
      </c>
      <c r="G79" s="387"/>
      <c r="H79" s="389"/>
      <c r="I79" s="190">
        <f t="shared" si="7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80"/>
        <v>0</v>
      </c>
      <c r="Q79" s="387"/>
      <c r="R79" s="392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23195.040551579958</v>
      </c>
      <c r="G80" s="195">
        <f t="shared" si="82"/>
        <v>0</v>
      </c>
      <c r="H80" s="197">
        <f t="shared" si="82"/>
        <v>0</v>
      </c>
      <c r="I80" s="154">
        <f t="shared" ref="I80" si="83">SUM(I59:I75)</f>
        <v>23195.040551579958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3408.9287075690459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3408.9287075690459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86">IF($I80=0,"-",C80/$I80)</f>
        <v>0</v>
      </c>
      <c r="D81" s="78">
        <f t="shared" si="86"/>
        <v>0</v>
      </c>
      <c r="E81" s="78">
        <f t="shared" si="86"/>
        <v>0</v>
      </c>
      <c r="F81" s="78">
        <f t="shared" si="86"/>
        <v>1</v>
      </c>
      <c r="G81" s="78">
        <f t="shared" si="86"/>
        <v>0</v>
      </c>
      <c r="H81" s="78">
        <f t="shared" si="86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7">IF($S80=0,"-",M80/$S80)</f>
        <v>0</v>
      </c>
      <c r="N81" s="96">
        <f t="shared" si="87"/>
        <v>0</v>
      </c>
      <c r="O81" s="96">
        <f t="shared" si="87"/>
        <v>0</v>
      </c>
      <c r="P81" s="96">
        <f t="shared" si="87"/>
        <v>1</v>
      </c>
      <c r="Q81" s="96">
        <f t="shared" si="87"/>
        <v>0</v>
      </c>
      <c r="R81" s="97">
        <f t="shared" si="87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5" si="88">B579+B605+B631</f>
        <v>17.674999250547113</v>
      </c>
      <c r="C85" s="57">
        <f t="shared" si="88"/>
        <v>0</v>
      </c>
      <c r="D85" s="57">
        <f t="shared" si="88"/>
        <v>0.73680434703372444</v>
      </c>
      <c r="E85" s="57">
        <f t="shared" si="88"/>
        <v>0</v>
      </c>
      <c r="F85" s="57">
        <f t="shared" si="88"/>
        <v>0</v>
      </c>
      <c r="G85" s="57">
        <f t="shared" si="88"/>
        <v>0</v>
      </c>
      <c r="H85" s="57">
        <f t="shared" si="88"/>
        <v>0</v>
      </c>
      <c r="I85" s="154">
        <f>SUM(B85:H85)</f>
        <v>18.411803597580839</v>
      </c>
      <c r="J85" s="149"/>
      <c r="K85" s="203" t="s">
        <v>7</v>
      </c>
      <c r="L85" s="57">
        <f t="shared" ref="L85:R105" si="89">L579+L605+L631</f>
        <v>17.674999250547113</v>
      </c>
      <c r="M85" s="57">
        <f t="shared" si="89"/>
        <v>0</v>
      </c>
      <c r="N85" s="57">
        <f t="shared" si="89"/>
        <v>0.73680434703372444</v>
      </c>
      <c r="O85" s="57">
        <f t="shared" si="89"/>
        <v>0</v>
      </c>
      <c r="P85" s="57">
        <f t="shared" si="89"/>
        <v>5.9429644807940378E-2</v>
      </c>
      <c r="Q85" s="57">
        <f t="shared" si="89"/>
        <v>0</v>
      </c>
      <c r="R85" s="57">
        <f t="shared" si="89"/>
        <v>0</v>
      </c>
      <c r="S85" s="205">
        <f>SUM(L85:R85)</f>
        <v>18.471233242388781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88"/>
        <v>25.266324896122615</v>
      </c>
      <c r="C86" s="60">
        <f t="shared" si="88"/>
        <v>0</v>
      </c>
      <c r="D86" s="60">
        <f t="shared" si="88"/>
        <v>2.7669748939427743</v>
      </c>
      <c r="E86" s="60">
        <f t="shared" si="88"/>
        <v>0</v>
      </c>
      <c r="F86" s="60">
        <f t="shared" si="88"/>
        <v>0</v>
      </c>
      <c r="G86" s="60">
        <f t="shared" si="88"/>
        <v>0</v>
      </c>
      <c r="H86" s="60">
        <f t="shared" si="88"/>
        <v>0</v>
      </c>
      <c r="I86" s="162">
        <f t="shared" ref="I86:I105" si="90">SUM(B86:H86)</f>
        <v>28.033299790065389</v>
      </c>
      <c r="J86" s="149"/>
      <c r="K86" s="163" t="s">
        <v>8</v>
      </c>
      <c r="L86" s="85">
        <f t="shared" si="89"/>
        <v>25.266324896122615</v>
      </c>
      <c r="M86" s="85">
        <f t="shared" si="89"/>
        <v>0</v>
      </c>
      <c r="N86" s="85">
        <f t="shared" si="89"/>
        <v>2.7669748939427743</v>
      </c>
      <c r="O86" s="85">
        <f t="shared" si="89"/>
        <v>0</v>
      </c>
      <c r="P86" s="85">
        <f t="shared" si="89"/>
        <v>0</v>
      </c>
      <c r="Q86" s="85">
        <f t="shared" si="89"/>
        <v>0</v>
      </c>
      <c r="R86" s="85">
        <f t="shared" si="89"/>
        <v>0</v>
      </c>
      <c r="S86" s="166">
        <f t="shared" ref="S86:S105" si="91">SUM(L86:R86)</f>
        <v>28.033299790065389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88"/>
        <v>7.0697133253631899</v>
      </c>
      <c r="C87" s="63">
        <f t="shared" si="88"/>
        <v>0</v>
      </c>
      <c r="D87" s="63">
        <f t="shared" si="88"/>
        <v>0.48446868880526789</v>
      </c>
      <c r="E87" s="63">
        <f t="shared" si="88"/>
        <v>0</v>
      </c>
      <c r="F87" s="63">
        <f t="shared" si="88"/>
        <v>0</v>
      </c>
      <c r="G87" s="63">
        <f t="shared" si="88"/>
        <v>0</v>
      </c>
      <c r="H87" s="63">
        <f t="shared" si="88"/>
        <v>0</v>
      </c>
      <c r="I87" s="154">
        <f t="shared" si="90"/>
        <v>7.5541820141684575</v>
      </c>
      <c r="J87" s="149"/>
      <c r="K87" s="169" t="s">
        <v>10</v>
      </c>
      <c r="L87" s="63">
        <f t="shared" si="89"/>
        <v>7.0697133253631899</v>
      </c>
      <c r="M87" s="63">
        <f t="shared" si="89"/>
        <v>0</v>
      </c>
      <c r="N87" s="63">
        <f t="shared" si="89"/>
        <v>0.48446868880526789</v>
      </c>
      <c r="O87" s="63">
        <f t="shared" si="89"/>
        <v>0</v>
      </c>
      <c r="P87" s="63">
        <f t="shared" si="89"/>
        <v>0</v>
      </c>
      <c r="Q87" s="63">
        <f t="shared" si="89"/>
        <v>0</v>
      </c>
      <c r="R87" s="63">
        <f t="shared" si="89"/>
        <v>0</v>
      </c>
      <c r="S87" s="158">
        <f t="shared" si="91"/>
        <v>7.5541820141684575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88"/>
        <v>0</v>
      </c>
      <c r="C88" s="60">
        <f t="shared" si="88"/>
        <v>0</v>
      </c>
      <c r="D88" s="60">
        <f t="shared" si="88"/>
        <v>0</v>
      </c>
      <c r="E88" s="60">
        <f t="shared" si="88"/>
        <v>0</v>
      </c>
      <c r="F88" s="60">
        <f t="shared" si="88"/>
        <v>0</v>
      </c>
      <c r="G88" s="60">
        <f t="shared" si="88"/>
        <v>0</v>
      </c>
      <c r="H88" s="60">
        <f t="shared" si="88"/>
        <v>0</v>
      </c>
      <c r="I88" s="162">
        <f t="shared" si="90"/>
        <v>0</v>
      </c>
      <c r="J88" s="149"/>
      <c r="K88" s="163" t="s">
        <v>56</v>
      </c>
      <c r="L88" s="85">
        <f t="shared" si="89"/>
        <v>0</v>
      </c>
      <c r="M88" s="85">
        <f t="shared" si="89"/>
        <v>0</v>
      </c>
      <c r="N88" s="85">
        <f t="shared" si="89"/>
        <v>0</v>
      </c>
      <c r="O88" s="85">
        <f t="shared" si="89"/>
        <v>0</v>
      </c>
      <c r="P88" s="85">
        <f t="shared" si="89"/>
        <v>0</v>
      </c>
      <c r="Q88" s="85">
        <f t="shared" si="89"/>
        <v>0</v>
      </c>
      <c r="R88" s="85">
        <f t="shared" si="89"/>
        <v>0</v>
      </c>
      <c r="S88" s="166">
        <f t="shared" si="91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88"/>
        <v>136.61027530587882</v>
      </c>
      <c r="C89" s="63">
        <f t="shared" si="88"/>
        <v>2.2161607886839945</v>
      </c>
      <c r="D89" s="63">
        <f t="shared" si="88"/>
        <v>14.95665222470393</v>
      </c>
      <c r="E89" s="63">
        <f t="shared" si="88"/>
        <v>1.0147517615043506</v>
      </c>
      <c r="F89" s="63">
        <f t="shared" si="88"/>
        <v>0</v>
      </c>
      <c r="G89" s="63">
        <f t="shared" si="88"/>
        <v>0</v>
      </c>
      <c r="H89" s="63">
        <f t="shared" si="88"/>
        <v>0</v>
      </c>
      <c r="I89" s="154">
        <f t="shared" si="90"/>
        <v>154.7978400807711</v>
      </c>
      <c r="J89" s="149"/>
      <c r="K89" s="169" t="s">
        <v>16</v>
      </c>
      <c r="L89" s="63">
        <f t="shared" si="89"/>
        <v>136.61027530587882</v>
      </c>
      <c r="M89" s="63">
        <f t="shared" si="89"/>
        <v>2.2161607886839945</v>
      </c>
      <c r="N89" s="63">
        <f t="shared" si="89"/>
        <v>14.95665222470393</v>
      </c>
      <c r="O89" s="63">
        <f t="shared" si="89"/>
        <v>1.0147517615043506</v>
      </c>
      <c r="P89" s="63">
        <f t="shared" si="89"/>
        <v>0</v>
      </c>
      <c r="Q89" s="63">
        <f t="shared" si="89"/>
        <v>0</v>
      </c>
      <c r="R89" s="63">
        <f t="shared" si="89"/>
        <v>0</v>
      </c>
      <c r="S89" s="158">
        <f t="shared" si="91"/>
        <v>154.7978400807711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88"/>
        <v>4358.5582901508096</v>
      </c>
      <c r="C90" s="60">
        <f t="shared" si="88"/>
        <v>7.8530769404685685</v>
      </c>
      <c r="D90" s="60">
        <f t="shared" si="88"/>
        <v>517.69433712620014</v>
      </c>
      <c r="E90" s="60">
        <f t="shared" si="88"/>
        <v>0</v>
      </c>
      <c r="F90" s="60">
        <f t="shared" si="88"/>
        <v>0</v>
      </c>
      <c r="G90" s="60">
        <f t="shared" si="88"/>
        <v>0</v>
      </c>
      <c r="H90" s="60">
        <f t="shared" si="88"/>
        <v>0</v>
      </c>
      <c r="I90" s="162">
        <f t="shared" si="90"/>
        <v>4884.1057042174789</v>
      </c>
      <c r="J90" s="149"/>
      <c r="K90" s="163" t="s">
        <v>15</v>
      </c>
      <c r="L90" s="85">
        <f t="shared" si="89"/>
        <v>4358.5582901508096</v>
      </c>
      <c r="M90" s="85">
        <f t="shared" si="89"/>
        <v>7.8530769404685685</v>
      </c>
      <c r="N90" s="85">
        <f t="shared" si="89"/>
        <v>517.69433712620014</v>
      </c>
      <c r="O90" s="85">
        <f t="shared" si="89"/>
        <v>0</v>
      </c>
      <c r="P90" s="85">
        <f t="shared" si="89"/>
        <v>0</v>
      </c>
      <c r="Q90" s="85">
        <f t="shared" si="89"/>
        <v>0</v>
      </c>
      <c r="R90" s="85">
        <f t="shared" si="89"/>
        <v>0</v>
      </c>
      <c r="S90" s="166">
        <f t="shared" si="91"/>
        <v>4884.1057042174789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88"/>
        <v>0</v>
      </c>
      <c r="C91" s="63">
        <f t="shared" si="88"/>
        <v>0.23809559056440147</v>
      </c>
      <c r="D91" s="63">
        <f t="shared" si="88"/>
        <v>0.27594594202829725</v>
      </c>
      <c r="E91" s="63">
        <f t="shared" si="88"/>
        <v>140.28067431798928</v>
      </c>
      <c r="F91" s="63">
        <f t="shared" si="88"/>
        <v>456.38356944459002</v>
      </c>
      <c r="G91" s="63">
        <f t="shared" si="88"/>
        <v>0</v>
      </c>
      <c r="H91" s="63">
        <f t="shared" si="88"/>
        <v>0</v>
      </c>
      <c r="I91" s="154">
        <f t="shared" si="90"/>
        <v>597.17828529517203</v>
      </c>
      <c r="J91" s="149"/>
      <c r="K91" s="169" t="s">
        <v>58</v>
      </c>
      <c r="L91" s="63">
        <f t="shared" si="89"/>
        <v>0</v>
      </c>
      <c r="M91" s="63">
        <f t="shared" si="89"/>
        <v>0.23809559056440147</v>
      </c>
      <c r="N91" s="63">
        <f t="shared" si="89"/>
        <v>0.27594594202829725</v>
      </c>
      <c r="O91" s="63">
        <f t="shared" si="89"/>
        <v>140.28067431798928</v>
      </c>
      <c r="P91" s="63">
        <f t="shared" si="89"/>
        <v>10740.99590252748</v>
      </c>
      <c r="Q91" s="63">
        <f t="shared" si="89"/>
        <v>0</v>
      </c>
      <c r="R91" s="63">
        <f t="shared" si="89"/>
        <v>0</v>
      </c>
      <c r="S91" s="158">
        <f t="shared" si="91"/>
        <v>10881.790618378061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88"/>
        <v>0</v>
      </c>
      <c r="C92" s="60">
        <f t="shared" si="88"/>
        <v>0</v>
      </c>
      <c r="D92" s="60">
        <f t="shared" si="88"/>
        <v>7.9694204189704285E-2</v>
      </c>
      <c r="E92" s="60">
        <f t="shared" si="88"/>
        <v>15.570384624192112</v>
      </c>
      <c r="F92" s="60">
        <f t="shared" si="88"/>
        <v>0</v>
      </c>
      <c r="G92" s="60">
        <f t="shared" si="88"/>
        <v>0</v>
      </c>
      <c r="H92" s="60">
        <f t="shared" si="88"/>
        <v>0</v>
      </c>
      <c r="I92" s="162">
        <f t="shared" si="90"/>
        <v>15.650078828381817</v>
      </c>
      <c r="J92" s="149"/>
      <c r="K92" s="163" t="s">
        <v>12</v>
      </c>
      <c r="L92" s="85">
        <f t="shared" si="89"/>
        <v>0</v>
      </c>
      <c r="M92" s="85">
        <f t="shared" si="89"/>
        <v>0</v>
      </c>
      <c r="N92" s="85">
        <f t="shared" si="89"/>
        <v>7.9694204189704285E-2</v>
      </c>
      <c r="O92" s="85">
        <f t="shared" si="89"/>
        <v>15.570384624192112</v>
      </c>
      <c r="P92" s="85">
        <f t="shared" si="89"/>
        <v>3131.8682367730112</v>
      </c>
      <c r="Q92" s="85">
        <f t="shared" si="89"/>
        <v>0</v>
      </c>
      <c r="R92" s="85">
        <f t="shared" si="89"/>
        <v>0</v>
      </c>
      <c r="S92" s="166">
        <f t="shared" si="91"/>
        <v>3147.5183156013932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88"/>
        <v>0</v>
      </c>
      <c r="C93" s="63">
        <f t="shared" si="88"/>
        <v>0</v>
      </c>
      <c r="D93" s="63">
        <f t="shared" si="88"/>
        <v>0</v>
      </c>
      <c r="E93" s="63">
        <f t="shared" si="88"/>
        <v>0</v>
      </c>
      <c r="F93" s="63">
        <f t="shared" si="88"/>
        <v>0</v>
      </c>
      <c r="G93" s="63">
        <f t="shared" si="88"/>
        <v>0</v>
      </c>
      <c r="H93" s="63">
        <f t="shared" si="88"/>
        <v>0</v>
      </c>
      <c r="I93" s="154">
        <f t="shared" si="90"/>
        <v>0</v>
      </c>
      <c r="J93" s="149"/>
      <c r="K93" s="169" t="s">
        <v>59</v>
      </c>
      <c r="L93" s="63">
        <f t="shared" si="89"/>
        <v>0</v>
      </c>
      <c r="M93" s="63">
        <f t="shared" si="89"/>
        <v>0</v>
      </c>
      <c r="N93" s="63">
        <f t="shared" si="89"/>
        <v>0</v>
      </c>
      <c r="O93" s="63">
        <f t="shared" si="89"/>
        <v>0</v>
      </c>
      <c r="P93" s="63">
        <f t="shared" si="89"/>
        <v>1909.8958527699535</v>
      </c>
      <c r="Q93" s="63">
        <f t="shared" si="89"/>
        <v>0</v>
      </c>
      <c r="R93" s="63">
        <f t="shared" si="89"/>
        <v>0</v>
      </c>
      <c r="S93" s="158">
        <f t="shared" si="91"/>
        <v>1909.8958527699535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88"/>
        <v>218.76061078039575</v>
      </c>
      <c r="C94" s="60">
        <f t="shared" si="88"/>
        <v>0.90103568040909388</v>
      </c>
      <c r="D94" s="60">
        <f t="shared" si="88"/>
        <v>30.683435426229369</v>
      </c>
      <c r="E94" s="60">
        <f t="shared" si="88"/>
        <v>3.0415083165309058</v>
      </c>
      <c r="F94" s="60">
        <f t="shared" si="88"/>
        <v>0</v>
      </c>
      <c r="G94" s="60">
        <f t="shared" si="88"/>
        <v>0</v>
      </c>
      <c r="H94" s="60">
        <f t="shared" si="88"/>
        <v>0</v>
      </c>
      <c r="I94" s="162">
        <f t="shared" si="90"/>
        <v>253.38659020356511</v>
      </c>
      <c r="J94" s="149"/>
      <c r="K94" s="163" t="s">
        <v>17</v>
      </c>
      <c r="L94" s="85">
        <f t="shared" si="89"/>
        <v>218.76061078039575</v>
      </c>
      <c r="M94" s="85">
        <f t="shared" si="89"/>
        <v>0.90103568040909388</v>
      </c>
      <c r="N94" s="85">
        <f t="shared" si="89"/>
        <v>30.683435426229369</v>
      </c>
      <c r="O94" s="85">
        <f t="shared" si="89"/>
        <v>3.0415083165309058</v>
      </c>
      <c r="P94" s="85">
        <f t="shared" si="89"/>
        <v>0</v>
      </c>
      <c r="Q94" s="85">
        <f t="shared" si="89"/>
        <v>0</v>
      </c>
      <c r="R94" s="85">
        <f t="shared" si="89"/>
        <v>0</v>
      </c>
      <c r="S94" s="166">
        <f t="shared" si="91"/>
        <v>253.38659020356511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88"/>
        <v>2998.8920575701591</v>
      </c>
      <c r="C95" s="63">
        <f t="shared" si="88"/>
        <v>115.24042126318159</v>
      </c>
      <c r="D95" s="63">
        <f t="shared" si="88"/>
        <v>290.0073754652559</v>
      </c>
      <c r="E95" s="63">
        <f t="shared" si="88"/>
        <v>17.697627490397686</v>
      </c>
      <c r="F95" s="63">
        <f t="shared" si="88"/>
        <v>0</v>
      </c>
      <c r="G95" s="63">
        <f t="shared" si="88"/>
        <v>0</v>
      </c>
      <c r="H95" s="63">
        <f t="shared" si="88"/>
        <v>0</v>
      </c>
      <c r="I95" s="154">
        <f t="shared" si="90"/>
        <v>3421.837481788994</v>
      </c>
      <c r="J95" s="149"/>
      <c r="K95" s="169" t="s">
        <v>139</v>
      </c>
      <c r="L95" s="63">
        <f t="shared" si="89"/>
        <v>2998.8920575701591</v>
      </c>
      <c r="M95" s="63">
        <f t="shared" si="89"/>
        <v>115.24042126318159</v>
      </c>
      <c r="N95" s="63">
        <f t="shared" si="89"/>
        <v>290.0073754652559</v>
      </c>
      <c r="O95" s="63">
        <f t="shared" si="89"/>
        <v>17.697627490397686</v>
      </c>
      <c r="P95" s="63">
        <f t="shared" si="89"/>
        <v>0</v>
      </c>
      <c r="Q95" s="63">
        <f t="shared" si="89"/>
        <v>0</v>
      </c>
      <c r="R95" s="63">
        <f t="shared" si="89"/>
        <v>0</v>
      </c>
      <c r="S95" s="158">
        <f t="shared" si="91"/>
        <v>3421.837481788994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88"/>
        <v>1976.7795655478508</v>
      </c>
      <c r="C96" s="60">
        <f t="shared" si="88"/>
        <v>0.10281599351189415</v>
      </c>
      <c r="D96" s="60">
        <f t="shared" si="88"/>
        <v>2659.4702525479856</v>
      </c>
      <c r="E96" s="60">
        <f t="shared" si="88"/>
        <v>1840.2539633673673</v>
      </c>
      <c r="F96" s="60">
        <f t="shared" si="88"/>
        <v>0</v>
      </c>
      <c r="G96" s="60">
        <f t="shared" si="88"/>
        <v>1783.367486306824</v>
      </c>
      <c r="H96" s="60">
        <f t="shared" si="88"/>
        <v>0.88753068912372435</v>
      </c>
      <c r="I96" s="162">
        <f t="shared" si="90"/>
        <v>8260.8616144526641</v>
      </c>
      <c r="J96" s="149"/>
      <c r="K96" s="163" t="s">
        <v>25</v>
      </c>
      <c r="L96" s="85">
        <f t="shared" si="89"/>
        <v>1976.7795655478508</v>
      </c>
      <c r="M96" s="85">
        <f t="shared" si="89"/>
        <v>0.10281599351189415</v>
      </c>
      <c r="N96" s="85">
        <f t="shared" si="89"/>
        <v>2659.4702525479856</v>
      </c>
      <c r="O96" s="85">
        <f t="shared" si="89"/>
        <v>1840.2539633673673</v>
      </c>
      <c r="P96" s="85">
        <f t="shared" si="89"/>
        <v>973.6424207969601</v>
      </c>
      <c r="Q96" s="85">
        <f t="shared" si="89"/>
        <v>1783.367486306824</v>
      </c>
      <c r="R96" s="85">
        <f t="shared" si="89"/>
        <v>0.88753068912372435</v>
      </c>
      <c r="S96" s="166">
        <f t="shared" si="91"/>
        <v>9234.5040352496235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88"/>
        <v>3782.8390606154871</v>
      </c>
      <c r="C97" s="63">
        <f t="shared" si="88"/>
        <v>15.212339326974661</v>
      </c>
      <c r="D97" s="63">
        <f t="shared" si="88"/>
        <v>244.57682437900905</v>
      </c>
      <c r="E97" s="63">
        <f t="shared" si="88"/>
        <v>0</v>
      </c>
      <c r="F97" s="63">
        <f t="shared" si="88"/>
        <v>0</v>
      </c>
      <c r="G97" s="63">
        <f t="shared" si="88"/>
        <v>0</v>
      </c>
      <c r="H97" s="63">
        <f t="shared" si="88"/>
        <v>0</v>
      </c>
      <c r="I97" s="154">
        <f t="shared" si="90"/>
        <v>4042.628224321471</v>
      </c>
      <c r="J97" s="149"/>
      <c r="K97" s="169" t="s">
        <v>24</v>
      </c>
      <c r="L97" s="63">
        <f t="shared" si="89"/>
        <v>3782.8390606154871</v>
      </c>
      <c r="M97" s="63">
        <f t="shared" si="89"/>
        <v>15.212339326974661</v>
      </c>
      <c r="N97" s="63">
        <f t="shared" si="89"/>
        <v>244.57682437900905</v>
      </c>
      <c r="O97" s="63">
        <f t="shared" si="89"/>
        <v>0</v>
      </c>
      <c r="P97" s="63">
        <f t="shared" si="89"/>
        <v>0</v>
      </c>
      <c r="Q97" s="63">
        <f t="shared" si="89"/>
        <v>0</v>
      </c>
      <c r="R97" s="63">
        <f t="shared" si="89"/>
        <v>0</v>
      </c>
      <c r="S97" s="158">
        <f t="shared" si="91"/>
        <v>4042.628224321471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88"/>
        <v>3613.6011481711271</v>
      </c>
      <c r="C98" s="60">
        <f t="shared" si="88"/>
        <v>6.697243542726623</v>
      </c>
      <c r="D98" s="60">
        <f t="shared" si="88"/>
        <v>474.28151859043049</v>
      </c>
      <c r="E98" s="60">
        <f t="shared" si="88"/>
        <v>0</v>
      </c>
      <c r="F98" s="60">
        <f t="shared" si="88"/>
        <v>0</v>
      </c>
      <c r="G98" s="60">
        <f t="shared" si="88"/>
        <v>0</v>
      </c>
      <c r="H98" s="60">
        <f t="shared" si="88"/>
        <v>0</v>
      </c>
      <c r="I98" s="162">
        <f t="shared" si="90"/>
        <v>4094.5799103042841</v>
      </c>
      <c r="J98" s="149"/>
      <c r="K98" s="163" t="s">
        <v>60</v>
      </c>
      <c r="L98" s="85">
        <f t="shared" si="89"/>
        <v>3613.6011481711271</v>
      </c>
      <c r="M98" s="85">
        <f t="shared" si="89"/>
        <v>6.697243542726623</v>
      </c>
      <c r="N98" s="85">
        <f t="shared" si="89"/>
        <v>474.28151859043049</v>
      </c>
      <c r="O98" s="85">
        <f t="shared" si="89"/>
        <v>0</v>
      </c>
      <c r="P98" s="85">
        <f t="shared" si="89"/>
        <v>0</v>
      </c>
      <c r="Q98" s="85">
        <f t="shared" si="89"/>
        <v>0</v>
      </c>
      <c r="R98" s="85">
        <f t="shared" si="89"/>
        <v>0</v>
      </c>
      <c r="S98" s="166">
        <f t="shared" si="91"/>
        <v>4094.5799103042841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88"/>
        <v>982.29042544312074</v>
      </c>
      <c r="C99" s="63">
        <f t="shared" si="88"/>
        <v>0</v>
      </c>
      <c r="D99" s="63">
        <f t="shared" si="88"/>
        <v>150.18381507779651</v>
      </c>
      <c r="E99" s="63">
        <f t="shared" si="88"/>
        <v>0.86394738504382196</v>
      </c>
      <c r="F99" s="63">
        <f t="shared" si="88"/>
        <v>37.968661574326049</v>
      </c>
      <c r="G99" s="63">
        <f t="shared" si="88"/>
        <v>0</v>
      </c>
      <c r="H99" s="63">
        <f t="shared" si="88"/>
        <v>0</v>
      </c>
      <c r="I99" s="154">
        <f t="shared" si="90"/>
        <v>1171.3068494802869</v>
      </c>
      <c r="J99" s="149"/>
      <c r="K99" s="169" t="s">
        <v>22</v>
      </c>
      <c r="L99" s="63">
        <f t="shared" si="89"/>
        <v>982.29042544312074</v>
      </c>
      <c r="M99" s="63">
        <f t="shared" si="89"/>
        <v>0</v>
      </c>
      <c r="N99" s="63">
        <f t="shared" si="89"/>
        <v>150.18381507779651</v>
      </c>
      <c r="O99" s="63">
        <f t="shared" si="89"/>
        <v>0.86394738504382196</v>
      </c>
      <c r="P99" s="63">
        <f t="shared" si="89"/>
        <v>829.79396424853735</v>
      </c>
      <c r="Q99" s="63">
        <f t="shared" si="89"/>
        <v>0</v>
      </c>
      <c r="R99" s="63">
        <f t="shared" si="89"/>
        <v>0</v>
      </c>
      <c r="S99" s="158">
        <f t="shared" si="91"/>
        <v>1963.1321521544983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88"/>
        <v>7.0556671507298576</v>
      </c>
      <c r="C100" s="60">
        <f t="shared" si="88"/>
        <v>0</v>
      </c>
      <c r="D100" s="60">
        <f t="shared" si="88"/>
        <v>0.1303623234082287</v>
      </c>
      <c r="E100" s="60">
        <f t="shared" si="88"/>
        <v>0</v>
      </c>
      <c r="F100" s="60">
        <f t="shared" si="88"/>
        <v>0</v>
      </c>
      <c r="G100" s="60">
        <f t="shared" si="88"/>
        <v>0</v>
      </c>
      <c r="H100" s="60">
        <f t="shared" si="88"/>
        <v>0</v>
      </c>
      <c r="I100" s="162">
        <f t="shared" si="90"/>
        <v>7.1860294741380866</v>
      </c>
      <c r="J100" s="149"/>
      <c r="K100" s="163" t="s">
        <v>21</v>
      </c>
      <c r="L100" s="85">
        <f t="shared" si="89"/>
        <v>7.0556671507298576</v>
      </c>
      <c r="M100" s="85">
        <f t="shared" si="89"/>
        <v>0</v>
      </c>
      <c r="N100" s="85">
        <f t="shared" si="89"/>
        <v>0.1303623234082287</v>
      </c>
      <c r="O100" s="85">
        <f t="shared" si="89"/>
        <v>0</v>
      </c>
      <c r="P100" s="85">
        <f t="shared" si="89"/>
        <v>0</v>
      </c>
      <c r="Q100" s="85">
        <f t="shared" si="89"/>
        <v>0</v>
      </c>
      <c r="R100" s="85">
        <f t="shared" si="89"/>
        <v>0</v>
      </c>
      <c r="S100" s="166">
        <f t="shared" si="91"/>
        <v>7.1860294741380866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si="88"/>
        <v>566.00042404318697</v>
      </c>
      <c r="C101" s="63">
        <f t="shared" si="88"/>
        <v>0</v>
      </c>
      <c r="D101" s="63">
        <f t="shared" si="88"/>
        <v>250.18027251172714</v>
      </c>
      <c r="E101" s="63">
        <f t="shared" si="88"/>
        <v>0</v>
      </c>
      <c r="F101" s="63">
        <f t="shared" si="88"/>
        <v>0</v>
      </c>
      <c r="G101" s="63">
        <f t="shared" si="88"/>
        <v>0</v>
      </c>
      <c r="H101" s="63">
        <f t="shared" si="88"/>
        <v>0</v>
      </c>
      <c r="I101" s="154">
        <f t="shared" si="90"/>
        <v>816.18069655491411</v>
      </c>
      <c r="J101" s="149"/>
      <c r="K101" s="171" t="s">
        <v>64</v>
      </c>
      <c r="L101" s="63">
        <f t="shared" si="89"/>
        <v>566.00042404318697</v>
      </c>
      <c r="M101" s="63">
        <f t="shared" si="89"/>
        <v>0</v>
      </c>
      <c r="N101" s="63">
        <f t="shared" si="89"/>
        <v>250.18027251172714</v>
      </c>
      <c r="O101" s="63">
        <f t="shared" si="89"/>
        <v>0</v>
      </c>
      <c r="P101" s="63">
        <f t="shared" si="89"/>
        <v>0</v>
      </c>
      <c r="Q101" s="63">
        <f t="shared" si="89"/>
        <v>0</v>
      </c>
      <c r="R101" s="63">
        <f t="shared" si="89"/>
        <v>0</v>
      </c>
      <c r="S101" s="158">
        <f t="shared" si="91"/>
        <v>816.18069655491411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88"/>
        <v>566.00042404318697</v>
      </c>
      <c r="C102" s="65">
        <f t="shared" si="88"/>
        <v>0</v>
      </c>
      <c r="D102" s="65">
        <f t="shared" si="88"/>
        <v>250.18027251172714</v>
      </c>
      <c r="E102" s="65">
        <f t="shared" si="88"/>
        <v>0</v>
      </c>
      <c r="F102" s="65">
        <f t="shared" si="88"/>
        <v>0</v>
      </c>
      <c r="G102" s="65">
        <f t="shared" si="88"/>
        <v>0</v>
      </c>
      <c r="H102" s="65">
        <f t="shared" si="88"/>
        <v>0</v>
      </c>
      <c r="I102" s="175">
        <f t="shared" si="90"/>
        <v>816.18069655491411</v>
      </c>
      <c r="J102" s="149"/>
      <c r="K102" s="176" t="s">
        <v>23</v>
      </c>
      <c r="L102" s="88">
        <f t="shared" si="89"/>
        <v>566.00042404318697</v>
      </c>
      <c r="M102" s="88">
        <f t="shared" si="89"/>
        <v>0</v>
      </c>
      <c r="N102" s="88">
        <f t="shared" si="89"/>
        <v>250.18027251172714</v>
      </c>
      <c r="O102" s="88">
        <f t="shared" si="89"/>
        <v>0</v>
      </c>
      <c r="P102" s="88">
        <f t="shared" si="89"/>
        <v>0</v>
      </c>
      <c r="Q102" s="88">
        <f t="shared" si="89"/>
        <v>0</v>
      </c>
      <c r="R102" s="88">
        <f t="shared" si="89"/>
        <v>0</v>
      </c>
      <c r="S102" s="179">
        <f t="shared" si="91"/>
        <v>816.18069655491411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88"/>
        <v>0</v>
      </c>
      <c r="C103" s="68">
        <f t="shared" si="88"/>
        <v>0</v>
      </c>
      <c r="D103" s="68">
        <f t="shared" si="88"/>
        <v>0</v>
      </c>
      <c r="E103" s="68">
        <f t="shared" si="88"/>
        <v>0</v>
      </c>
      <c r="F103" s="68">
        <f t="shared" si="88"/>
        <v>0</v>
      </c>
      <c r="G103" s="68">
        <f t="shared" si="88"/>
        <v>0</v>
      </c>
      <c r="H103" s="68">
        <f t="shared" si="88"/>
        <v>0</v>
      </c>
      <c r="I103" s="183">
        <f t="shared" si="90"/>
        <v>0</v>
      </c>
      <c r="J103" s="149"/>
      <c r="K103" s="184" t="s">
        <v>19</v>
      </c>
      <c r="L103" s="68">
        <f t="shared" si="89"/>
        <v>0</v>
      </c>
      <c r="M103" s="68">
        <f t="shared" si="89"/>
        <v>0</v>
      </c>
      <c r="N103" s="68">
        <f t="shared" si="89"/>
        <v>0</v>
      </c>
      <c r="O103" s="68">
        <f t="shared" si="89"/>
        <v>0</v>
      </c>
      <c r="P103" s="68">
        <f t="shared" si="89"/>
        <v>0</v>
      </c>
      <c r="Q103" s="68">
        <f t="shared" si="89"/>
        <v>0</v>
      </c>
      <c r="R103" s="68">
        <f t="shared" si="89"/>
        <v>0</v>
      </c>
      <c r="S103" s="186">
        <f t="shared" si="91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88"/>
        <v>0</v>
      </c>
      <c r="C104" s="65">
        <f t="shared" si="88"/>
        <v>0</v>
      </c>
      <c r="D104" s="65">
        <f t="shared" si="88"/>
        <v>0</v>
      </c>
      <c r="E104" s="65">
        <f t="shared" si="88"/>
        <v>0</v>
      </c>
      <c r="F104" s="65">
        <f t="shared" si="88"/>
        <v>0</v>
      </c>
      <c r="G104" s="65">
        <f t="shared" si="88"/>
        <v>0</v>
      </c>
      <c r="H104" s="65">
        <f t="shared" si="88"/>
        <v>0</v>
      </c>
      <c r="I104" s="175">
        <f t="shared" si="90"/>
        <v>0</v>
      </c>
      <c r="J104" s="149"/>
      <c r="K104" s="176" t="s">
        <v>20</v>
      </c>
      <c r="L104" s="88">
        <f t="shared" si="89"/>
        <v>0</v>
      </c>
      <c r="M104" s="88">
        <f t="shared" si="89"/>
        <v>0</v>
      </c>
      <c r="N104" s="88">
        <f t="shared" si="89"/>
        <v>0</v>
      </c>
      <c r="O104" s="88">
        <f t="shared" si="89"/>
        <v>0</v>
      </c>
      <c r="P104" s="88">
        <f t="shared" si="89"/>
        <v>0</v>
      </c>
      <c r="Q104" s="88">
        <f t="shared" si="89"/>
        <v>0</v>
      </c>
      <c r="R104" s="88">
        <f t="shared" si="89"/>
        <v>0</v>
      </c>
      <c r="S104" s="179">
        <f t="shared" si="91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88"/>
        <v>0</v>
      </c>
      <c r="C105" s="71">
        <f t="shared" si="88"/>
        <v>0</v>
      </c>
      <c r="D105" s="71">
        <f t="shared" si="88"/>
        <v>0</v>
      </c>
      <c r="E105" s="71">
        <f t="shared" si="88"/>
        <v>0</v>
      </c>
      <c r="F105" s="71">
        <f t="shared" si="88"/>
        <v>0</v>
      </c>
      <c r="G105" s="71">
        <f t="shared" si="88"/>
        <v>0</v>
      </c>
      <c r="H105" s="71">
        <f t="shared" si="88"/>
        <v>0</v>
      </c>
      <c r="I105" s="190">
        <f t="shared" si="90"/>
        <v>0</v>
      </c>
      <c r="J105" s="149"/>
      <c r="K105" s="191" t="s">
        <v>11</v>
      </c>
      <c r="L105" s="71">
        <f t="shared" si="89"/>
        <v>0</v>
      </c>
      <c r="M105" s="71">
        <f t="shared" si="89"/>
        <v>0</v>
      </c>
      <c r="N105" s="71">
        <f t="shared" si="89"/>
        <v>0</v>
      </c>
      <c r="O105" s="71">
        <f t="shared" si="89"/>
        <v>0</v>
      </c>
      <c r="P105" s="71">
        <f t="shared" si="89"/>
        <v>0</v>
      </c>
      <c r="Q105" s="71">
        <f t="shared" si="89"/>
        <v>0</v>
      </c>
      <c r="R105" s="71">
        <f t="shared" si="89"/>
        <v>0</v>
      </c>
      <c r="S105" s="193">
        <f t="shared" si="91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18691.398562250779</v>
      </c>
      <c r="C106" s="195">
        <f t="shared" ref="C106:H106" si="92">SUM(C85:C101)</f>
        <v>148.46118912652082</v>
      </c>
      <c r="D106" s="195">
        <f t="shared" si="92"/>
        <v>4636.5087337487457</v>
      </c>
      <c r="E106" s="195">
        <f t="shared" si="92"/>
        <v>2018.7228572630254</v>
      </c>
      <c r="F106" s="195">
        <f t="shared" si="92"/>
        <v>494.35223101891609</v>
      </c>
      <c r="G106" s="195">
        <f t="shared" si="92"/>
        <v>1783.367486306824</v>
      </c>
      <c r="H106" s="197">
        <f t="shared" si="92"/>
        <v>0.88753068912372435</v>
      </c>
      <c r="I106" s="154">
        <f t="shared" ref="I106" si="93">SUM(I85:I101)</f>
        <v>27773.698590403936</v>
      </c>
      <c r="J106" s="149"/>
      <c r="K106" s="196" t="s">
        <v>26</v>
      </c>
      <c r="L106" s="195">
        <f>SUM(L85:L101)</f>
        <v>18691.398562250779</v>
      </c>
      <c r="M106" s="195">
        <f t="shared" ref="M106:R106" si="94">SUM(M85:M101)</f>
        <v>148.46118912652082</v>
      </c>
      <c r="N106" s="195">
        <f t="shared" si="94"/>
        <v>4636.5087337487457</v>
      </c>
      <c r="O106" s="195">
        <f t="shared" si="94"/>
        <v>2018.7228572630254</v>
      </c>
      <c r="P106" s="195">
        <f t="shared" si="94"/>
        <v>17586.25580676075</v>
      </c>
      <c r="Q106" s="195">
        <f t="shared" si="94"/>
        <v>1783.367486306824</v>
      </c>
      <c r="R106" s="197">
        <f t="shared" si="94"/>
        <v>0.88753068912372435</v>
      </c>
      <c r="S106" s="198">
        <f t="shared" ref="S106" si="95">SUM(S85:S101)</f>
        <v>44865.602166145756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0.67298917720338569</v>
      </c>
      <c r="C107" s="78">
        <f t="shared" ref="C107:H107" si="96">IF($I106=0,"-",C106/$I106)</f>
        <v>5.3453877827354078E-3</v>
      </c>
      <c r="D107" s="78">
        <f t="shared" si="96"/>
        <v>0.16693882950651381</v>
      </c>
      <c r="E107" s="78">
        <f t="shared" si="96"/>
        <v>7.2684696663357334E-2</v>
      </c>
      <c r="F107" s="78">
        <f t="shared" si="96"/>
        <v>1.7799294156296462E-2</v>
      </c>
      <c r="G107" s="78">
        <f t="shared" si="96"/>
        <v>6.4210658890170053E-2</v>
      </c>
      <c r="H107" s="79">
        <f t="shared" si="96"/>
        <v>3.1955797541144706E-5</v>
      </c>
      <c r="I107" s="80">
        <f>SUM(B107:H107)</f>
        <v>0.99999999999999989</v>
      </c>
      <c r="K107" s="55" t="s">
        <v>91</v>
      </c>
      <c r="L107" s="96">
        <f>IF($S106=0,"-",L106/$S106)</f>
        <v>0.41660866364911403</v>
      </c>
      <c r="M107" s="96">
        <f t="shared" ref="M107:R107" si="97">IF($S106=0,"-",M106/$S106)</f>
        <v>3.3090203175417357E-3</v>
      </c>
      <c r="N107" s="96">
        <f t="shared" si="97"/>
        <v>0.10334217105966577</v>
      </c>
      <c r="O107" s="96">
        <f t="shared" si="97"/>
        <v>4.4994890512943864E-2</v>
      </c>
      <c r="P107" s="96">
        <f t="shared" si="97"/>
        <v>0.39197636848014522</v>
      </c>
      <c r="Q107" s="96">
        <f t="shared" si="97"/>
        <v>3.9749103995142629E-2</v>
      </c>
      <c r="R107" s="97">
        <f t="shared" si="97"/>
        <v>1.9781985447047639E-5</v>
      </c>
      <c r="S107" s="98">
        <f>SUM(L107:R107)</f>
        <v>1.0000000000000002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AJ111" s="141" t="str">
        <f>IF(ABS(S111-AI111)&gt;0.001,S111-AI111,"")</f>
        <v/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98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99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00">SUM(V112:AC112)</f>
        <v>0</v>
      </c>
      <c r="AJ112" s="141" t="str">
        <f t="shared" ref="AJ112:AJ133" si="101">IF(ABS(S112-AI112)&gt;0.001,S112-AI112,"")</f>
        <v/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98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99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00"/>
        <v>0</v>
      </c>
      <c r="AJ113" s="141" t="str">
        <f t="shared" si="101"/>
        <v/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98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99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00"/>
        <v>0</v>
      </c>
      <c r="AJ114" s="141" t="str">
        <f t="shared" si="101"/>
        <v/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98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99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100"/>
        <v>0</v>
      </c>
      <c r="AJ115" s="141" t="str">
        <f t="shared" si="101"/>
        <v/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98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99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00"/>
        <v>0</v>
      </c>
      <c r="AJ116" s="141" t="str">
        <f t="shared" si="101"/>
        <v/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5.8999474135763355E-3</v>
      </c>
      <c r="F117" s="375"/>
      <c r="G117" s="156">
        <v>0</v>
      </c>
      <c r="H117" s="168">
        <v>0</v>
      </c>
      <c r="I117" s="154">
        <f t="shared" si="98"/>
        <v>5.8999474135763355E-3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5.8999474135763355E-3</v>
      </c>
      <c r="P117" s="156">
        <v>0.47514749334659773</v>
      </c>
      <c r="Q117" s="156">
        <v>0</v>
      </c>
      <c r="R117" s="157">
        <v>0</v>
      </c>
      <c r="S117" s="158">
        <f t="shared" si="99"/>
        <v>0.48104744076017408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5.8999474135763355E-3</v>
      </c>
      <c r="AB117" s="207">
        <v>0.47514749334659773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100"/>
        <v>0.48104744076017408</v>
      </c>
      <c r="AJ117" s="141" t="str">
        <f t="shared" si="101"/>
        <v/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98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99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00"/>
        <v>0</v>
      </c>
      <c r="AJ118" s="141" t="str">
        <f t="shared" si="101"/>
        <v/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98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99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00"/>
        <v>0</v>
      </c>
      <c r="AJ119" s="141" t="str">
        <f t="shared" si="101"/>
        <v/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98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99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00"/>
        <v>0</v>
      </c>
      <c r="AJ120" s="141" t="str">
        <f t="shared" si="101"/>
        <v/>
      </c>
      <c r="BA120" s="141"/>
      <c r="BR120" s="141"/>
      <c r="CG120" s="141"/>
    </row>
    <row r="121" spans="1:85" ht="15">
      <c r="A121" s="167" t="s">
        <v>139</v>
      </c>
      <c r="B121" s="156">
        <v>2.3765578103625774E-2</v>
      </c>
      <c r="C121" s="156">
        <v>1.8387969133365725E-2</v>
      </c>
      <c r="D121" s="156">
        <v>0.47083707443614453</v>
      </c>
      <c r="E121" s="156">
        <v>0</v>
      </c>
      <c r="F121" s="375"/>
      <c r="G121" s="156">
        <v>0</v>
      </c>
      <c r="H121" s="168">
        <v>0</v>
      </c>
      <c r="I121" s="154">
        <f t="shared" si="98"/>
        <v>0.51299062167313603</v>
      </c>
      <c r="J121" s="149"/>
      <c r="K121" s="169" t="s">
        <v>139</v>
      </c>
      <c r="L121" s="156">
        <v>2.3765578103625774E-2</v>
      </c>
      <c r="M121" s="156">
        <v>1.8387969133365725E-2</v>
      </c>
      <c r="N121" s="156">
        <v>0.47083707443614453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99"/>
        <v>0.51299062167313603</v>
      </c>
      <c r="U121" s="215" t="s">
        <v>139</v>
      </c>
      <c r="V121" s="207">
        <v>2.2294255367373658E-2</v>
      </c>
      <c r="W121" s="207">
        <v>0</v>
      </c>
      <c r="X121" s="207">
        <v>0</v>
      </c>
      <c r="Y121" s="207">
        <v>1.8387969133365725E-2</v>
      </c>
      <c r="Z121" s="207">
        <v>0.45961158880101466</v>
      </c>
      <c r="AA121" s="207">
        <v>0</v>
      </c>
      <c r="AB121" s="207">
        <v>0</v>
      </c>
      <c r="AC121" s="208">
        <v>1.2696808371381993E-2</v>
      </c>
      <c r="AD121" s="207">
        <v>1.4713227362521139E-3</v>
      </c>
      <c r="AE121" s="207">
        <v>0</v>
      </c>
      <c r="AF121" s="207">
        <v>0</v>
      </c>
      <c r="AG121" s="207">
        <v>1.122548563512988E-2</v>
      </c>
      <c r="AH121" s="207">
        <v>0</v>
      </c>
      <c r="AI121" s="210">
        <f t="shared" si="100"/>
        <v>0.51299062167313603</v>
      </c>
      <c r="AJ121" s="141" t="str">
        <f t="shared" si="101"/>
        <v/>
      </c>
      <c r="BA121" s="141"/>
      <c r="BR121" s="141"/>
      <c r="CG121" s="141"/>
    </row>
    <row r="122" spans="1:85" ht="15">
      <c r="A122" s="159" t="s">
        <v>25</v>
      </c>
      <c r="B122" s="160">
        <v>1.3046815198671092E-3</v>
      </c>
      <c r="C122" s="160">
        <v>2.20827228159477E-5</v>
      </c>
      <c r="D122" s="160">
        <v>1.610920997195105E-2</v>
      </c>
      <c r="E122" s="160">
        <v>2.3127315839553332E-2</v>
      </c>
      <c r="F122" s="375"/>
      <c r="G122" s="160">
        <v>1.8666916737734207E-3</v>
      </c>
      <c r="H122" s="161">
        <v>5.548536819340315E-5</v>
      </c>
      <c r="I122" s="162">
        <f t="shared" si="98"/>
        <v>4.2485467096154257E-2</v>
      </c>
      <c r="J122" s="149"/>
      <c r="K122" s="163" t="s">
        <v>25</v>
      </c>
      <c r="L122" s="164">
        <v>1.3046815198671092E-3</v>
      </c>
      <c r="M122" s="164">
        <v>2.20827228159477E-5</v>
      </c>
      <c r="N122" s="164">
        <v>1.610920997195105E-2</v>
      </c>
      <c r="O122" s="164">
        <v>2.3127315839553332E-2</v>
      </c>
      <c r="P122" s="164">
        <v>4.133290384573572E-5</v>
      </c>
      <c r="Q122" s="164">
        <v>1.8666916737734207E-3</v>
      </c>
      <c r="R122" s="165">
        <v>5.548536819340315E-5</v>
      </c>
      <c r="S122" s="166">
        <f t="shared" si="99"/>
        <v>4.252679999999999E-2</v>
      </c>
      <c r="U122" s="211" t="s">
        <v>25</v>
      </c>
      <c r="V122" s="212">
        <v>2.7222972328454424E-5</v>
      </c>
      <c r="W122" s="212">
        <v>6.3825448889167063E-4</v>
      </c>
      <c r="X122" s="212">
        <v>1.8666916737734207E-3</v>
      </c>
      <c r="Y122" s="212">
        <v>2.20827228159477E-5</v>
      </c>
      <c r="Z122" s="212">
        <v>1.610920997195105E-2</v>
      </c>
      <c r="AA122" s="212">
        <v>2.3091838226758438E-2</v>
      </c>
      <c r="AB122" s="212">
        <v>4.133290384573572E-5</v>
      </c>
      <c r="AC122" s="213">
        <v>7.3016703963528127E-4</v>
      </c>
      <c r="AD122" s="212">
        <v>6.3920405864698417E-4</v>
      </c>
      <c r="AE122" s="212">
        <v>3.547761279489397E-5</v>
      </c>
      <c r="AF122" s="212">
        <v>5.548536819340315E-5</v>
      </c>
      <c r="AG122" s="212">
        <v>0</v>
      </c>
      <c r="AH122" s="212">
        <v>0</v>
      </c>
      <c r="AI122" s="214">
        <f t="shared" si="100"/>
        <v>4.252679999999999E-2</v>
      </c>
      <c r="AJ122" s="141" t="str">
        <f t="shared" si="101"/>
        <v/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98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99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00"/>
        <v>0</v>
      </c>
      <c r="AJ123" s="141" t="str">
        <f t="shared" si="101"/>
        <v/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98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99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00"/>
        <v>0</v>
      </c>
      <c r="AJ124" s="141" t="str">
        <f t="shared" si="101"/>
        <v/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1.2258851633538742E-3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98"/>
        <v>1.2258851633538742E-3</v>
      </c>
      <c r="J125" s="149"/>
      <c r="K125" s="169" t="s">
        <v>22</v>
      </c>
      <c r="L125" s="156">
        <v>0</v>
      </c>
      <c r="M125" s="156">
        <v>1.2258851633538742E-3</v>
      </c>
      <c r="N125" s="156">
        <v>0</v>
      </c>
      <c r="O125" s="156">
        <v>0</v>
      </c>
      <c r="P125" s="156">
        <v>2.7653737199724669E-2</v>
      </c>
      <c r="Q125" s="156">
        <v>0</v>
      </c>
      <c r="R125" s="157">
        <v>0</v>
      </c>
      <c r="S125" s="158">
        <f t="shared" si="99"/>
        <v>2.8879622363078544E-2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1.2258851633538742E-3</v>
      </c>
      <c r="Z125" s="207">
        <v>0</v>
      </c>
      <c r="AA125" s="207">
        <v>0</v>
      </c>
      <c r="AB125" s="207">
        <v>2.7653737199724669E-2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00"/>
        <v>2.8879622363078544E-2</v>
      </c>
      <c r="AJ125" s="141" t="str">
        <f t="shared" si="101"/>
        <v/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98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99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00"/>
        <v>0</v>
      </c>
      <c r="AJ126" s="141" t="str">
        <f t="shared" si="101"/>
        <v/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98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99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00"/>
        <v>0</v>
      </c>
      <c r="AJ127" s="141" t="str">
        <f t="shared" si="101"/>
        <v/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98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99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100"/>
        <v>0</v>
      </c>
      <c r="AJ128" s="141" t="str">
        <f t="shared" si="101"/>
        <v/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98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99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00"/>
        <v>0</v>
      </c>
      <c r="AJ129" s="141" t="str">
        <f t="shared" si="101"/>
        <v/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98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99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100"/>
        <v>0</v>
      </c>
      <c r="AJ130" s="141" t="str">
        <f t="shared" si="101"/>
        <v/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98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99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00"/>
        <v>0</v>
      </c>
      <c r="AJ131" s="141" t="str">
        <f t="shared" si="101"/>
        <v/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2.5070259623492883E-2</v>
      </c>
      <c r="C132" s="195">
        <f t="shared" ref="C132:H132" si="102">SUM(C111:C127)</f>
        <v>1.9635937019535549E-2</v>
      </c>
      <c r="D132" s="195">
        <f t="shared" si="102"/>
        <v>0.48694628440809556</v>
      </c>
      <c r="E132" s="195">
        <f t="shared" si="102"/>
        <v>2.9027263253129668E-2</v>
      </c>
      <c r="F132" s="195">
        <f t="shared" si="102"/>
        <v>0</v>
      </c>
      <c r="G132" s="195">
        <f t="shared" si="102"/>
        <v>1.8666916737734207E-3</v>
      </c>
      <c r="H132" s="197">
        <f t="shared" si="102"/>
        <v>5.548536819340315E-5</v>
      </c>
      <c r="I132" s="154">
        <f t="shared" ref="I132" si="103">SUM(I111:I127)</f>
        <v>0.56260192134622056</v>
      </c>
      <c r="J132" s="149"/>
      <c r="K132" s="196" t="s">
        <v>26</v>
      </c>
      <c r="L132" s="195">
        <f>SUM(L111:L127)</f>
        <v>2.5070259623492883E-2</v>
      </c>
      <c r="M132" s="195">
        <f t="shared" ref="M132:R132" si="104">SUM(M111:M127)</f>
        <v>1.9635937019535549E-2</v>
      </c>
      <c r="N132" s="195">
        <f t="shared" si="104"/>
        <v>0.48694628440809556</v>
      </c>
      <c r="O132" s="195">
        <f t="shared" si="104"/>
        <v>2.9027263253129668E-2</v>
      </c>
      <c r="P132" s="195">
        <f t="shared" si="104"/>
        <v>0.50284256345016809</v>
      </c>
      <c r="Q132" s="195">
        <f t="shared" si="104"/>
        <v>1.8666916737734207E-3</v>
      </c>
      <c r="R132" s="197">
        <f t="shared" si="104"/>
        <v>5.548536819340315E-5</v>
      </c>
      <c r="S132" s="198">
        <f t="shared" ref="S132" si="105">SUM(S111:S127)</f>
        <v>1.0654444847963886</v>
      </c>
      <c r="T132" s="141" t="str">
        <f>IF(ABS(S132-AI132)&gt;0.01,S132-AI132,"")</f>
        <v/>
      </c>
      <c r="U132" s="224" t="s">
        <v>63</v>
      </c>
      <c r="V132" s="225">
        <f>SUM(V111:V127)</f>
        <v>2.2321478339702112E-2</v>
      </c>
      <c r="W132" s="225">
        <f t="shared" ref="W132:AH132" si="106">SUM(W111:W127)</f>
        <v>6.3825448889167063E-4</v>
      </c>
      <c r="X132" s="225">
        <f t="shared" si="106"/>
        <v>1.8666916737734207E-3</v>
      </c>
      <c r="Y132" s="225">
        <f t="shared" si="106"/>
        <v>1.9635937019535549E-2</v>
      </c>
      <c r="Z132" s="225">
        <f t="shared" si="106"/>
        <v>0.47572079877296569</v>
      </c>
      <c r="AA132" s="225">
        <f t="shared" si="106"/>
        <v>2.8991785640334774E-2</v>
      </c>
      <c r="AB132" s="225">
        <f t="shared" si="106"/>
        <v>0.50284256345016809</v>
      </c>
      <c r="AC132" s="225">
        <f t="shared" si="106"/>
        <v>1.3426975411017275E-2</v>
      </c>
      <c r="AD132" s="226">
        <f t="shared" si="106"/>
        <v>2.1105267948990981E-3</v>
      </c>
      <c r="AE132" s="226">
        <f t="shared" si="106"/>
        <v>3.547761279489397E-5</v>
      </c>
      <c r="AF132" s="226">
        <f t="shared" si="106"/>
        <v>5.548536819340315E-5</v>
      </c>
      <c r="AG132" s="226">
        <f t="shared" si="106"/>
        <v>1.122548563512988E-2</v>
      </c>
      <c r="AH132" s="226">
        <f t="shared" si="106"/>
        <v>0</v>
      </c>
      <c r="AI132" s="227">
        <f>SUM(V132:AC132)</f>
        <v>1.0654444847963886</v>
      </c>
      <c r="AJ132" s="141" t="str">
        <f t="shared" si="101"/>
        <v/>
      </c>
      <c r="BA132" s="141"/>
      <c r="BR132" s="141"/>
      <c r="CG132" s="141"/>
    </row>
    <row r="133" spans="1:85" s="26" customFormat="1" ht="15" thickBot="1">
      <c r="A133" s="43" t="s">
        <v>91</v>
      </c>
      <c r="B133" s="78">
        <f>IF($I132=0,"-",B132/$I132)</f>
        <v>4.4561276227965199E-2</v>
      </c>
      <c r="C133" s="78">
        <f t="shared" ref="C133:H133" si="107">IF($I132=0,"-",C132/$I132)</f>
        <v>3.4902008461950768E-2</v>
      </c>
      <c r="D133" s="78">
        <f t="shared" si="107"/>
        <v>0.8655254558016926</v>
      </c>
      <c r="E133" s="78">
        <f t="shared" si="107"/>
        <v>5.1594674941158852E-2</v>
      </c>
      <c r="F133" s="78">
        <f t="shared" si="107"/>
        <v>0</v>
      </c>
      <c r="G133" s="78">
        <f t="shared" si="107"/>
        <v>3.3179617824743868E-3</v>
      </c>
      <c r="H133" s="79">
        <f t="shared" si="107"/>
        <v>9.8622784758066817E-5</v>
      </c>
      <c r="I133" s="80">
        <f>SUM(B133:H133)</f>
        <v>0.99999999999999978</v>
      </c>
      <c r="J133" s="141"/>
      <c r="K133" s="55" t="s">
        <v>91</v>
      </c>
      <c r="L133" s="96">
        <f>IF($S132=0,"-",L132/$S132)</f>
        <v>2.3530329342578489E-2</v>
      </c>
      <c r="M133" s="96">
        <f t="shared" ref="M133:R133" si="108">IF($S132=0,"-",M132/$S132)</f>
        <v>1.842980774665896E-2</v>
      </c>
      <c r="N133" s="96">
        <f t="shared" si="108"/>
        <v>0.45703581120996017</v>
      </c>
      <c r="O133" s="96">
        <f t="shared" si="108"/>
        <v>2.7244275668362874E-2</v>
      </c>
      <c r="P133" s="96">
        <f t="shared" si="108"/>
        <v>0.47195566791662885</v>
      </c>
      <c r="Q133" s="96">
        <f t="shared" si="108"/>
        <v>1.7520309133048392E-3</v>
      </c>
      <c r="R133" s="97">
        <f t="shared" si="108"/>
        <v>5.2077202505775471E-5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  <c r="AJ133" s="26">
        <f t="shared" si="101"/>
        <v>1</v>
      </c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AJ137" s="141" t="str">
        <f>IF(ABS(S137-AI137)&gt;0.001,S137-AI137,"")</f>
        <v/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109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10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11">SUM(V138:AC138)</f>
        <v>0</v>
      </c>
      <c r="AJ138" s="141" t="str">
        <f t="shared" ref="AJ138:AJ159" si="112">IF(ABS(S138-AI138)&gt;0.001,S138-AI138,"")</f>
        <v/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109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10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11"/>
        <v>0</v>
      </c>
      <c r="AJ139" s="141" t="str">
        <f t="shared" si="112"/>
        <v/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109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10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11"/>
        <v>0</v>
      </c>
      <c r="AJ140" s="141" t="str">
        <f t="shared" si="112"/>
        <v/>
      </c>
      <c r="BA140" s="141"/>
      <c r="BR140" s="141"/>
      <c r="CG140" s="141"/>
    </row>
    <row r="141" spans="1:85" ht="15">
      <c r="A141" s="167" t="s">
        <v>16</v>
      </c>
      <c r="B141" s="156">
        <v>2.9214391607549275</v>
      </c>
      <c r="C141" s="156">
        <v>36.339054121878618</v>
      </c>
      <c r="D141" s="156">
        <v>3.7052904217352798</v>
      </c>
      <c r="E141" s="156">
        <v>0</v>
      </c>
      <c r="F141" s="375"/>
      <c r="G141" s="156">
        <v>0</v>
      </c>
      <c r="H141" s="168">
        <v>0</v>
      </c>
      <c r="I141" s="154">
        <f t="shared" si="109"/>
        <v>42.965783704368825</v>
      </c>
      <c r="J141" s="149"/>
      <c r="K141" s="169" t="s">
        <v>16</v>
      </c>
      <c r="L141" s="156">
        <v>2.9214391607549275</v>
      </c>
      <c r="M141" s="156">
        <v>36.339054121878618</v>
      </c>
      <c r="N141" s="156">
        <v>3.7052904217352798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10"/>
        <v>42.965783704368825</v>
      </c>
      <c r="U141" s="215" t="s">
        <v>16</v>
      </c>
      <c r="V141" s="207">
        <v>2.9214391607549275</v>
      </c>
      <c r="W141" s="207">
        <v>0</v>
      </c>
      <c r="X141" s="207">
        <v>0</v>
      </c>
      <c r="Y141" s="207">
        <v>36.339054121878618</v>
      </c>
      <c r="Z141" s="207">
        <v>0.22695641441475439</v>
      </c>
      <c r="AA141" s="207">
        <v>0</v>
      </c>
      <c r="AB141" s="207">
        <v>0</v>
      </c>
      <c r="AC141" s="208">
        <v>3.4783340073205253</v>
      </c>
      <c r="AD141" s="209">
        <v>0</v>
      </c>
      <c r="AE141" s="209">
        <v>0</v>
      </c>
      <c r="AF141" s="209">
        <v>0</v>
      </c>
      <c r="AG141" s="209">
        <v>3.4783340073205253</v>
      </c>
      <c r="AH141" s="209">
        <v>0</v>
      </c>
      <c r="AI141" s="210">
        <f t="shared" si="111"/>
        <v>42.965783704368825</v>
      </c>
      <c r="AJ141" s="141" t="str">
        <f t="shared" si="112"/>
        <v/>
      </c>
      <c r="BA141" s="141"/>
      <c r="BR141" s="141"/>
      <c r="CG141" s="141"/>
    </row>
    <row r="142" spans="1:85" ht="15">
      <c r="A142" s="159" t="s">
        <v>15</v>
      </c>
      <c r="B142" s="160">
        <v>2.1338858045523192</v>
      </c>
      <c r="C142" s="160">
        <v>0.30851361029672086</v>
      </c>
      <c r="D142" s="160">
        <v>1.1157908905731404</v>
      </c>
      <c r="E142" s="160">
        <v>0</v>
      </c>
      <c r="F142" s="375"/>
      <c r="G142" s="160">
        <v>0</v>
      </c>
      <c r="H142" s="161">
        <v>0</v>
      </c>
      <c r="I142" s="162">
        <f t="shared" si="109"/>
        <v>3.5581903054221806</v>
      </c>
      <c r="J142" s="149"/>
      <c r="K142" s="163" t="s">
        <v>15</v>
      </c>
      <c r="L142" s="164">
        <v>2.1338858045523192</v>
      </c>
      <c r="M142" s="164">
        <v>0.30851361029672086</v>
      </c>
      <c r="N142" s="164">
        <v>1.1157908905731404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10"/>
        <v>3.5581903054221806</v>
      </c>
      <c r="U142" s="211" t="s">
        <v>57</v>
      </c>
      <c r="V142" s="212">
        <v>2.1338858045523192</v>
      </c>
      <c r="W142" s="212">
        <v>0</v>
      </c>
      <c r="X142" s="212">
        <v>0</v>
      </c>
      <c r="Y142" s="212">
        <v>0.30851361029672086</v>
      </c>
      <c r="Z142" s="212">
        <v>0.42849112541211226</v>
      </c>
      <c r="AA142" s="212">
        <v>0</v>
      </c>
      <c r="AB142" s="212">
        <v>0</v>
      </c>
      <c r="AC142" s="213">
        <v>0.6872997651610282</v>
      </c>
      <c r="AD142" s="212">
        <v>0</v>
      </c>
      <c r="AE142" s="212">
        <v>0</v>
      </c>
      <c r="AF142" s="212">
        <v>0</v>
      </c>
      <c r="AG142" s="212">
        <v>0.6872997651610282</v>
      </c>
      <c r="AH142" s="212">
        <v>0</v>
      </c>
      <c r="AI142" s="214">
        <f t="shared" si="111"/>
        <v>3.5581903054221806</v>
      </c>
      <c r="AJ142" s="141" t="str">
        <f t="shared" si="112"/>
        <v/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109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16.855460064951973</v>
      </c>
      <c r="Q143" s="156">
        <v>0</v>
      </c>
      <c r="R143" s="157">
        <v>0</v>
      </c>
      <c r="S143" s="158">
        <f t="shared" si="110"/>
        <v>16.855460064951973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16.855460064951973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11"/>
        <v>16.855460064951973</v>
      </c>
      <c r="AJ143" s="141" t="str">
        <f t="shared" si="112"/>
        <v/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109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2.7595807627026461</v>
      </c>
      <c r="Q144" s="164">
        <v>0</v>
      </c>
      <c r="R144" s="165">
        <v>0</v>
      </c>
      <c r="S144" s="166">
        <f t="shared" si="110"/>
        <v>2.7595807627026461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2.7595807627026461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11"/>
        <v>2.7595807627026461</v>
      </c>
      <c r="AJ144" s="141" t="str">
        <f t="shared" si="112"/>
        <v/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109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10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11"/>
        <v>0</v>
      </c>
      <c r="AJ145" s="141" t="str">
        <f t="shared" si="112"/>
        <v/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0.34406250989709569</v>
      </c>
      <c r="E146" s="160">
        <v>0</v>
      </c>
      <c r="F146" s="375"/>
      <c r="G146" s="160">
        <v>0</v>
      </c>
      <c r="H146" s="161">
        <v>0</v>
      </c>
      <c r="I146" s="162">
        <f t="shared" si="109"/>
        <v>0.34406250989709569</v>
      </c>
      <c r="J146" s="149"/>
      <c r="K146" s="163" t="s">
        <v>17</v>
      </c>
      <c r="L146" s="164">
        <v>0</v>
      </c>
      <c r="M146" s="164">
        <v>0</v>
      </c>
      <c r="N146" s="164">
        <v>0.34406250989709569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110"/>
        <v>0.34406250989709569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0.34406250989709569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11"/>
        <v>0.34406250989709569</v>
      </c>
      <c r="AJ146" s="141" t="str">
        <f t="shared" si="112"/>
        <v/>
      </c>
      <c r="BA146" s="141"/>
      <c r="BR146" s="141"/>
      <c r="CG146" s="141"/>
    </row>
    <row r="147" spans="1:85" ht="15">
      <c r="A147" s="167" t="s">
        <v>139</v>
      </c>
      <c r="B147" s="156">
        <v>8.2415420163171671</v>
      </c>
      <c r="C147" s="156">
        <v>33.423873512504059</v>
      </c>
      <c r="D147" s="156">
        <v>7.5015140344082702</v>
      </c>
      <c r="E147" s="156">
        <v>0</v>
      </c>
      <c r="F147" s="375"/>
      <c r="G147" s="156">
        <v>0</v>
      </c>
      <c r="H147" s="168">
        <v>0</v>
      </c>
      <c r="I147" s="154">
        <f t="shared" si="109"/>
        <v>49.166929563229502</v>
      </c>
      <c r="J147" s="149"/>
      <c r="K147" s="169" t="s">
        <v>139</v>
      </c>
      <c r="L147" s="156">
        <v>8.2415420163171671</v>
      </c>
      <c r="M147" s="156">
        <v>33.423873512504059</v>
      </c>
      <c r="N147" s="156">
        <v>7.5015140344082702</v>
      </c>
      <c r="O147" s="156">
        <v>0</v>
      </c>
      <c r="P147" s="156">
        <v>0</v>
      </c>
      <c r="Q147" s="156">
        <v>0</v>
      </c>
      <c r="R147" s="157">
        <v>0</v>
      </c>
      <c r="S147" s="158">
        <f t="shared" si="110"/>
        <v>49.166929563229502</v>
      </c>
      <c r="U147" s="215" t="s">
        <v>139</v>
      </c>
      <c r="V147" s="207">
        <v>8.0967810353366918</v>
      </c>
      <c r="W147" s="207">
        <v>0</v>
      </c>
      <c r="X147" s="207">
        <v>0</v>
      </c>
      <c r="Y147" s="207">
        <v>33.423873512504059</v>
      </c>
      <c r="Z147" s="207">
        <v>7.5015140344082702</v>
      </c>
      <c r="AA147" s="207">
        <v>0</v>
      </c>
      <c r="AB147" s="207">
        <v>0</v>
      </c>
      <c r="AC147" s="208">
        <v>0.1447609809804761</v>
      </c>
      <c r="AD147" s="207">
        <v>0.1447609809804761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11"/>
        <v>49.166929563229502</v>
      </c>
      <c r="AJ147" s="141" t="str">
        <f t="shared" si="112"/>
        <v/>
      </c>
      <c r="BA147" s="141"/>
      <c r="BR147" s="141"/>
      <c r="CG147" s="141"/>
    </row>
    <row r="148" spans="1:85" ht="15">
      <c r="A148" s="159" t="s">
        <v>25</v>
      </c>
      <c r="B148" s="160">
        <v>16.698480322399945</v>
      </c>
      <c r="C148" s="160">
        <v>0.70590175492580931</v>
      </c>
      <c r="D148" s="160">
        <v>0.22633042021642327</v>
      </c>
      <c r="E148" s="160">
        <v>33.334624885157446</v>
      </c>
      <c r="F148" s="375"/>
      <c r="G148" s="160">
        <v>6.2651602640793671</v>
      </c>
      <c r="H148" s="161">
        <v>0</v>
      </c>
      <c r="I148" s="162">
        <f t="shared" si="109"/>
        <v>57.230497646778993</v>
      </c>
      <c r="J148" s="149"/>
      <c r="K148" s="163" t="s">
        <v>25</v>
      </c>
      <c r="L148" s="164">
        <v>16.698480322399945</v>
      </c>
      <c r="M148" s="164">
        <v>0.70590175492580931</v>
      </c>
      <c r="N148" s="164">
        <v>0.22633042021642327</v>
      </c>
      <c r="O148" s="164">
        <v>33.334624885157446</v>
      </c>
      <c r="P148" s="164">
        <v>1.0262928672260881E-3</v>
      </c>
      <c r="Q148" s="164">
        <v>6.2651602640793671</v>
      </c>
      <c r="R148" s="165">
        <v>0</v>
      </c>
      <c r="S148" s="166">
        <f t="shared" si="110"/>
        <v>57.231523939646216</v>
      </c>
      <c r="U148" s="211" t="s">
        <v>25</v>
      </c>
      <c r="V148" s="212">
        <v>0.46702029487874702</v>
      </c>
      <c r="W148" s="212">
        <v>11.558201496959509</v>
      </c>
      <c r="X148" s="212">
        <v>6.2651602640793671</v>
      </c>
      <c r="Y148" s="212">
        <v>0.70590175492580931</v>
      </c>
      <c r="Z148" s="212">
        <v>0.22389045436487395</v>
      </c>
      <c r="AA148" s="212">
        <v>19.02986529458537</v>
      </c>
      <c r="AB148" s="212">
        <v>1.0262928672260881E-3</v>
      </c>
      <c r="AC148" s="213">
        <v>18.980458086985315</v>
      </c>
      <c r="AD148" s="212">
        <v>4.6732585305616903</v>
      </c>
      <c r="AE148" s="212">
        <v>14.304759590572074</v>
      </c>
      <c r="AF148" s="212">
        <v>0</v>
      </c>
      <c r="AG148" s="212">
        <v>2.4399658515493086E-3</v>
      </c>
      <c r="AH148" s="212">
        <v>0</v>
      </c>
      <c r="AI148" s="214">
        <f t="shared" si="111"/>
        <v>57.231523939646216</v>
      </c>
      <c r="AJ148" s="141" t="str">
        <f t="shared" si="112"/>
        <v/>
      </c>
      <c r="BA148" s="141"/>
      <c r="BR148" s="141"/>
      <c r="CG148" s="141"/>
    </row>
    <row r="149" spans="1:85" ht="15">
      <c r="A149" s="167" t="s">
        <v>24</v>
      </c>
      <c r="B149" s="156">
        <v>4.4282309321369882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109"/>
        <v>4.4282309321369882</v>
      </c>
      <c r="J149" s="149"/>
      <c r="K149" s="169" t="s">
        <v>24</v>
      </c>
      <c r="L149" s="156">
        <v>4.4282309321369882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10"/>
        <v>4.4282309321369882</v>
      </c>
      <c r="U149" s="215" t="s">
        <v>24</v>
      </c>
      <c r="V149" s="207">
        <v>0.88564618642739767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3.5425847457095907</v>
      </c>
      <c r="AD149" s="207">
        <v>3.5425847457095907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11"/>
        <v>4.4282309321369882</v>
      </c>
      <c r="AJ149" s="141" t="str">
        <f t="shared" si="112"/>
        <v/>
      </c>
      <c r="BA149" s="141"/>
      <c r="BR149" s="141"/>
      <c r="CG149" s="141"/>
    </row>
    <row r="150" spans="1:85" ht="15">
      <c r="A150" s="159" t="s">
        <v>60</v>
      </c>
      <c r="B150" s="160">
        <v>0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109"/>
        <v>0</v>
      </c>
      <c r="J150" s="149"/>
      <c r="K150" s="163" t="s">
        <v>60</v>
      </c>
      <c r="L150" s="164">
        <v>0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10"/>
        <v>0</v>
      </c>
      <c r="U150" s="211" t="s">
        <v>60</v>
      </c>
      <c r="V150" s="212">
        <v>0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11"/>
        <v>0</v>
      </c>
      <c r="AJ150" s="141" t="str">
        <f t="shared" si="112"/>
        <v/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1.6918446143711345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109"/>
        <v>1.6918446143711345</v>
      </c>
      <c r="J151" s="149"/>
      <c r="K151" s="169" t="s">
        <v>22</v>
      </c>
      <c r="L151" s="156">
        <v>0</v>
      </c>
      <c r="M151" s="156">
        <v>1.6918446143711345</v>
      </c>
      <c r="N151" s="156">
        <v>0</v>
      </c>
      <c r="O151" s="156">
        <v>0</v>
      </c>
      <c r="P151" s="156">
        <v>0.98168694512433363</v>
      </c>
      <c r="Q151" s="156">
        <v>0</v>
      </c>
      <c r="R151" s="157">
        <v>0</v>
      </c>
      <c r="S151" s="158">
        <f t="shared" si="110"/>
        <v>2.6735315594954683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1.6918446143711345</v>
      </c>
      <c r="Z151" s="207">
        <v>0</v>
      </c>
      <c r="AA151" s="207">
        <v>0</v>
      </c>
      <c r="AB151" s="207">
        <v>0.98168694512433363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11"/>
        <v>2.6735315594954683</v>
      </c>
      <c r="AJ151" s="141" t="str">
        <f t="shared" si="112"/>
        <v/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0.1754640317125358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109"/>
        <v>0.1754640317125358</v>
      </c>
      <c r="J152" s="149"/>
      <c r="K152" s="163" t="s">
        <v>21</v>
      </c>
      <c r="L152" s="164">
        <v>0</v>
      </c>
      <c r="M152" s="164">
        <v>0.1754640317125358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10"/>
        <v>0.1754640317125358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0.1754640317125358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11"/>
        <v>0.1754640317125358</v>
      </c>
      <c r="AJ152" s="141" t="str">
        <f t="shared" si="112"/>
        <v/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109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10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11"/>
        <v>0</v>
      </c>
      <c r="AJ153" s="141" t="str">
        <f t="shared" si="112"/>
        <v/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109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10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111"/>
        <v>0</v>
      </c>
      <c r="AJ154" s="141" t="str">
        <f t="shared" si="112"/>
        <v/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109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10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11"/>
        <v>0</v>
      </c>
      <c r="AJ155" s="141" t="str">
        <f t="shared" si="112"/>
        <v/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109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10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111"/>
        <v>0</v>
      </c>
      <c r="AJ156" s="141" t="str">
        <f t="shared" si="112"/>
        <v/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109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10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11"/>
        <v>0</v>
      </c>
      <c r="AJ157" s="141" t="str">
        <f t="shared" si="112"/>
        <v/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34.423578236161347</v>
      </c>
      <c r="C158" s="195">
        <f t="shared" ref="C158:H158" si="113">SUM(C137:C153)</f>
        <v>72.644651645688867</v>
      </c>
      <c r="D158" s="195">
        <f t="shared" si="113"/>
        <v>12.892988276830208</v>
      </c>
      <c r="E158" s="195">
        <f t="shared" si="113"/>
        <v>33.334624885157446</v>
      </c>
      <c r="F158" s="195">
        <f t="shared" si="113"/>
        <v>0</v>
      </c>
      <c r="G158" s="195">
        <f t="shared" si="113"/>
        <v>6.2651602640793671</v>
      </c>
      <c r="H158" s="197">
        <f t="shared" si="113"/>
        <v>0</v>
      </c>
      <c r="I158" s="154">
        <f t="shared" ref="I158" si="114">SUM(I137:I153)</f>
        <v>159.56100330791722</v>
      </c>
      <c r="J158" s="149"/>
      <c r="K158" s="196" t="s">
        <v>26</v>
      </c>
      <c r="L158" s="195">
        <f>SUM(L137:L153)</f>
        <v>34.423578236161347</v>
      </c>
      <c r="M158" s="195">
        <f t="shared" ref="M158:R158" si="115">SUM(M137:M153)</f>
        <v>72.644651645688867</v>
      </c>
      <c r="N158" s="195">
        <f t="shared" si="115"/>
        <v>12.892988276830208</v>
      </c>
      <c r="O158" s="195">
        <f t="shared" si="115"/>
        <v>33.334624885157446</v>
      </c>
      <c r="P158" s="195">
        <f t="shared" si="115"/>
        <v>20.597754065646182</v>
      </c>
      <c r="Q158" s="195">
        <f t="shared" si="115"/>
        <v>6.2651602640793671</v>
      </c>
      <c r="R158" s="197">
        <f t="shared" si="115"/>
        <v>0</v>
      </c>
      <c r="S158" s="198">
        <f t="shared" ref="S158" si="116">SUM(S137:S153)</f>
        <v>180.15875737356342</v>
      </c>
      <c r="T158" s="141" t="str">
        <f>IF(ABS(S158-AI158)&gt;0.01,S158-AI158,"")</f>
        <v/>
      </c>
      <c r="U158" s="224" t="s">
        <v>63</v>
      </c>
      <c r="V158" s="225">
        <f>SUM(V137:V153)</f>
        <v>14.504772481950083</v>
      </c>
      <c r="W158" s="225">
        <f t="shared" ref="W158:AH158" si="117">SUM(W137:W153)</f>
        <v>11.558201496959509</v>
      </c>
      <c r="X158" s="225">
        <f t="shared" si="117"/>
        <v>6.2651602640793671</v>
      </c>
      <c r="Y158" s="225">
        <f t="shared" si="117"/>
        <v>72.644651645688867</v>
      </c>
      <c r="Z158" s="225">
        <f t="shared" si="117"/>
        <v>8.7249145384971065</v>
      </c>
      <c r="AA158" s="225">
        <f t="shared" si="117"/>
        <v>19.02986529458537</v>
      </c>
      <c r="AB158" s="225">
        <f t="shared" si="117"/>
        <v>20.597754065646182</v>
      </c>
      <c r="AC158" s="225">
        <f t="shared" si="117"/>
        <v>26.833437586156936</v>
      </c>
      <c r="AD158" s="226">
        <f t="shared" si="117"/>
        <v>8.360604257251758</v>
      </c>
      <c r="AE158" s="226">
        <f t="shared" si="117"/>
        <v>14.304759590572074</v>
      </c>
      <c r="AF158" s="226">
        <f t="shared" si="117"/>
        <v>0</v>
      </c>
      <c r="AG158" s="226">
        <f t="shared" si="117"/>
        <v>4.1680737383331037</v>
      </c>
      <c r="AH158" s="226">
        <f t="shared" si="117"/>
        <v>0</v>
      </c>
      <c r="AI158" s="227">
        <f>SUM(V158:AC158)</f>
        <v>180.15875737356342</v>
      </c>
      <c r="AJ158" s="141" t="str">
        <f t="shared" si="112"/>
        <v/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0.21573929420418286</v>
      </c>
      <c r="C159" s="78">
        <f t="shared" ref="C159:H159" si="118">IF($I158=0,"-",C158/$I158)</f>
        <v>0.45527823302477521</v>
      </c>
      <c r="D159" s="78">
        <f t="shared" si="118"/>
        <v>8.0802877956022937E-2</v>
      </c>
      <c r="E159" s="78">
        <f t="shared" si="118"/>
        <v>0.20891461067607503</v>
      </c>
      <c r="F159" s="78">
        <f t="shared" si="118"/>
        <v>0</v>
      </c>
      <c r="G159" s="78">
        <f t="shared" si="118"/>
        <v>3.926498413894404E-2</v>
      </c>
      <c r="H159" s="79">
        <f t="shared" si="118"/>
        <v>0</v>
      </c>
      <c r="I159" s="80">
        <f>SUM(B159:H159)</f>
        <v>1</v>
      </c>
      <c r="J159" s="141"/>
      <c r="K159" s="55" t="s">
        <v>91</v>
      </c>
      <c r="L159" s="96">
        <f>IF($S158=0,"-",L158/$S158)</f>
        <v>0.19107357720492738</v>
      </c>
      <c r="M159" s="96">
        <f t="shared" ref="M159:R159" si="119">IF($S158=0,"-",M158/$S158)</f>
        <v>0.40322575879594058</v>
      </c>
      <c r="N159" s="96">
        <f t="shared" si="119"/>
        <v>7.1564593721615721E-2</v>
      </c>
      <c r="O159" s="96">
        <f t="shared" si="119"/>
        <v>0.18502916744722722</v>
      </c>
      <c r="P159" s="96">
        <f t="shared" si="119"/>
        <v>0.11433112864414498</v>
      </c>
      <c r="Q159" s="96">
        <f t="shared" si="119"/>
        <v>3.4775774186144116E-2</v>
      </c>
      <c r="R159" s="97">
        <f t="shared" si="119"/>
        <v>0</v>
      </c>
      <c r="S159" s="98">
        <f>SUM(L159:R159)</f>
        <v>0.99999999999999989</v>
      </c>
      <c r="U159" s="127" t="s">
        <v>91</v>
      </c>
      <c r="V159" s="128">
        <f>+V158/$AI158</f>
        <v>8.0511059764217269E-2</v>
      </c>
      <c r="W159" s="128">
        <f t="shared" ref="W159:AH159" si="120">+W158/$AI158</f>
        <v>6.4155646194835297E-2</v>
      </c>
      <c r="X159" s="128">
        <f t="shared" si="120"/>
        <v>3.4775774186144116E-2</v>
      </c>
      <c r="Y159" s="128">
        <f t="shared" si="120"/>
        <v>0.40322575879594058</v>
      </c>
      <c r="Z159" s="128">
        <f t="shared" si="120"/>
        <v>4.8429033734984035E-2</v>
      </c>
      <c r="AA159" s="128">
        <f t="shared" si="120"/>
        <v>0.10562831122955904</v>
      </c>
      <c r="AB159" s="128">
        <f t="shared" si="120"/>
        <v>0.11433112864414498</v>
      </c>
      <c r="AC159" s="128">
        <f t="shared" si="120"/>
        <v>0.14894328745017468</v>
      </c>
      <c r="AD159" s="128">
        <f t="shared" si="120"/>
        <v>4.6406871245874816E-2</v>
      </c>
      <c r="AE159" s="128">
        <f t="shared" si="120"/>
        <v>7.9400856217668167E-2</v>
      </c>
      <c r="AF159" s="128">
        <f t="shared" si="120"/>
        <v>0</v>
      </c>
      <c r="AG159" s="128">
        <f t="shared" si="120"/>
        <v>2.3135559986631707E-2</v>
      </c>
      <c r="AH159" s="128">
        <f t="shared" si="120"/>
        <v>0</v>
      </c>
      <c r="AI159" s="129">
        <f>SUM(V159:AC159)</f>
        <v>1</v>
      </c>
      <c r="AJ159" s="26" t="str">
        <f t="shared" si="112"/>
        <v/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AJ163" s="141" t="str">
        <f>IF(ABS(S163-AI163)&gt;0.001,S163-AI163,"")</f>
        <v/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121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22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23">SUM(V164:AC164)</f>
        <v>0</v>
      </c>
      <c r="AJ164" s="141" t="str">
        <f t="shared" ref="AJ164:AJ185" si="124">IF(ABS(S164-AI164)&gt;0.001,S164-AI164,"")</f>
        <v/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121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22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23"/>
        <v>0</v>
      </c>
      <c r="AJ165" s="141" t="str">
        <f t="shared" si="124"/>
        <v/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121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22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23"/>
        <v>0</v>
      </c>
      <c r="AJ166" s="141" t="str">
        <f t="shared" si="124"/>
        <v/>
      </c>
      <c r="BA166" s="141"/>
      <c r="BR166" s="141"/>
      <c r="CG166" s="141"/>
    </row>
    <row r="167" spans="1:85" ht="15">
      <c r="A167" s="167" t="s">
        <v>16</v>
      </c>
      <c r="B167" s="156">
        <v>7.9708948841247817E-5</v>
      </c>
      <c r="C167" s="156">
        <v>0</v>
      </c>
      <c r="D167" s="156">
        <v>4.9233449842584528E-4</v>
      </c>
      <c r="E167" s="156">
        <v>0</v>
      </c>
      <c r="F167" s="375"/>
      <c r="G167" s="156">
        <v>0</v>
      </c>
      <c r="H167" s="168">
        <v>0</v>
      </c>
      <c r="I167" s="154">
        <f t="shared" si="121"/>
        <v>5.720434472670931E-4</v>
      </c>
      <c r="J167" s="149"/>
      <c r="K167" s="169" t="s">
        <v>16</v>
      </c>
      <c r="L167" s="156">
        <v>7.9708948841247817E-5</v>
      </c>
      <c r="M167" s="156">
        <v>0</v>
      </c>
      <c r="N167" s="156">
        <v>4.9233449842584528E-4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22"/>
        <v>5.720434472670931E-4</v>
      </c>
      <c r="U167" s="215" t="s">
        <v>16</v>
      </c>
      <c r="V167" s="207">
        <v>7.9708948841247817E-5</v>
      </c>
      <c r="W167" s="207">
        <v>0</v>
      </c>
      <c r="X167" s="207">
        <v>0</v>
      </c>
      <c r="Y167" s="207">
        <v>0</v>
      </c>
      <c r="Z167" s="207">
        <v>4.9233449842584528E-4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23"/>
        <v>5.720434472670931E-4</v>
      </c>
      <c r="AJ167" s="141" t="str">
        <f t="shared" si="124"/>
        <v/>
      </c>
      <c r="BA167" s="141"/>
      <c r="BR167" s="141"/>
      <c r="CG167" s="141"/>
    </row>
    <row r="168" spans="1:85" ht="15">
      <c r="A168" s="159" t="s">
        <v>15</v>
      </c>
      <c r="B168" s="160">
        <v>0.53165974090171986</v>
      </c>
      <c r="C168" s="160">
        <v>0</v>
      </c>
      <c r="D168" s="160">
        <v>2.2550934451092859E-2</v>
      </c>
      <c r="E168" s="160">
        <v>0</v>
      </c>
      <c r="F168" s="375"/>
      <c r="G168" s="160">
        <v>0</v>
      </c>
      <c r="H168" s="161">
        <v>0</v>
      </c>
      <c r="I168" s="162">
        <f t="shared" si="121"/>
        <v>0.55421067535281276</v>
      </c>
      <c r="J168" s="149"/>
      <c r="K168" s="163" t="s">
        <v>15</v>
      </c>
      <c r="L168" s="164">
        <v>0.53165974090171986</v>
      </c>
      <c r="M168" s="164">
        <v>0</v>
      </c>
      <c r="N168" s="164">
        <v>2.2550934451092859E-2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22"/>
        <v>0.55421067535281276</v>
      </c>
      <c r="U168" s="211" t="s">
        <v>57</v>
      </c>
      <c r="V168" s="212">
        <v>0.53165974090171986</v>
      </c>
      <c r="W168" s="212">
        <v>0</v>
      </c>
      <c r="X168" s="212">
        <v>0</v>
      </c>
      <c r="Y168" s="212">
        <v>0</v>
      </c>
      <c r="Z168" s="212">
        <v>2.2550934451092859E-2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23"/>
        <v>0.55421067535281276</v>
      </c>
      <c r="AJ168" s="141" t="str">
        <f t="shared" si="124"/>
        <v/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5.7416987199354556E-2</v>
      </c>
      <c r="F169" s="375"/>
      <c r="G169" s="156">
        <v>0</v>
      </c>
      <c r="H169" s="168">
        <v>0</v>
      </c>
      <c r="I169" s="154">
        <f t="shared" si="121"/>
        <v>5.7416987199354556E-2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5.7416987199354556E-2</v>
      </c>
      <c r="P169" s="156">
        <v>0.83820780907800518</v>
      </c>
      <c r="Q169" s="156">
        <v>0</v>
      </c>
      <c r="R169" s="157">
        <v>0</v>
      </c>
      <c r="S169" s="158">
        <f t="shared" si="122"/>
        <v>0.89562479627735969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5.7416987199354556E-2</v>
      </c>
      <c r="AB169" s="207">
        <v>0.83820780907800518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23"/>
        <v>0.89562479627735969</v>
      </c>
      <c r="AJ169" s="141" t="str">
        <f t="shared" si="124"/>
        <v/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121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1.0356850278271748E-2</v>
      </c>
      <c r="Q170" s="164">
        <v>0</v>
      </c>
      <c r="R170" s="165">
        <v>0</v>
      </c>
      <c r="S170" s="166">
        <f t="shared" si="122"/>
        <v>1.0356850278271748E-2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1.0356850278271748E-2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23"/>
        <v>1.0356850278271748E-2</v>
      </c>
      <c r="AJ170" s="141" t="str">
        <f t="shared" si="124"/>
        <v/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121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22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23"/>
        <v>0</v>
      </c>
      <c r="AJ171" s="141" t="str">
        <f t="shared" si="124"/>
        <v/>
      </c>
      <c r="BA171" s="141"/>
      <c r="BR171" s="141"/>
      <c r="CG171" s="141"/>
    </row>
    <row r="172" spans="1:85" ht="15">
      <c r="A172" s="159" t="s">
        <v>17</v>
      </c>
      <c r="B172" s="160">
        <v>5.392261393989857E-2</v>
      </c>
      <c r="C172" s="160">
        <v>0</v>
      </c>
      <c r="D172" s="160">
        <v>3.0239801897495115</v>
      </c>
      <c r="E172" s="160">
        <v>2.0641576616193171E-2</v>
      </c>
      <c r="F172" s="375"/>
      <c r="G172" s="160">
        <v>0</v>
      </c>
      <c r="H172" s="161">
        <v>0</v>
      </c>
      <c r="I172" s="162">
        <f t="shared" si="121"/>
        <v>3.0985443803056034</v>
      </c>
      <c r="J172" s="149"/>
      <c r="K172" s="163" t="s">
        <v>17</v>
      </c>
      <c r="L172" s="164">
        <v>5.392261393989857E-2</v>
      </c>
      <c r="M172" s="164">
        <v>0</v>
      </c>
      <c r="N172" s="164">
        <v>3.0239801897495115</v>
      </c>
      <c r="O172" s="164">
        <v>2.0641576616193171E-2</v>
      </c>
      <c r="P172" s="164">
        <v>1.0129892473118311E-3</v>
      </c>
      <c r="Q172" s="164">
        <v>0</v>
      </c>
      <c r="R172" s="165">
        <v>0</v>
      </c>
      <c r="S172" s="166">
        <f t="shared" si="122"/>
        <v>3.0995573695529153</v>
      </c>
      <c r="U172" s="211" t="s">
        <v>17</v>
      </c>
      <c r="V172" s="212">
        <v>5.392261393989857E-2</v>
      </c>
      <c r="W172" s="212">
        <v>0</v>
      </c>
      <c r="X172" s="212">
        <v>0</v>
      </c>
      <c r="Y172" s="212">
        <v>0</v>
      </c>
      <c r="Z172" s="212">
        <v>3.0239801897495115</v>
      </c>
      <c r="AA172" s="212">
        <v>0</v>
      </c>
      <c r="AB172" s="212">
        <v>1.0129892473118311E-3</v>
      </c>
      <c r="AC172" s="213">
        <v>2.0641576616193171E-2</v>
      </c>
      <c r="AD172" s="212">
        <v>0</v>
      </c>
      <c r="AE172" s="212">
        <v>0</v>
      </c>
      <c r="AF172" s="212">
        <v>0</v>
      </c>
      <c r="AG172" s="212">
        <v>0</v>
      </c>
      <c r="AH172" s="212">
        <v>2.0641576616193171E-2</v>
      </c>
      <c r="AI172" s="214">
        <f t="shared" si="123"/>
        <v>3.0995573695529153</v>
      </c>
      <c r="AJ172" s="141" t="str">
        <f t="shared" si="124"/>
        <v/>
      </c>
      <c r="BA172" s="141"/>
      <c r="BR172" s="141"/>
      <c r="CG172" s="141"/>
    </row>
    <row r="173" spans="1:85" ht="15">
      <c r="A173" s="167" t="s">
        <v>139</v>
      </c>
      <c r="B173" s="156">
        <v>4.2255299295563233</v>
      </c>
      <c r="C173" s="156">
        <v>10.768639546968382</v>
      </c>
      <c r="D173" s="156">
        <v>133.53653179343894</v>
      </c>
      <c r="E173" s="156">
        <v>0</v>
      </c>
      <c r="F173" s="375"/>
      <c r="G173" s="156">
        <v>0</v>
      </c>
      <c r="H173" s="168">
        <v>0</v>
      </c>
      <c r="I173" s="154">
        <f t="shared" si="121"/>
        <v>148.53070126996366</v>
      </c>
      <c r="J173" s="149"/>
      <c r="K173" s="169" t="s">
        <v>139</v>
      </c>
      <c r="L173" s="156">
        <v>4.2255299295563233</v>
      </c>
      <c r="M173" s="156">
        <v>10.768639546968382</v>
      </c>
      <c r="N173" s="156">
        <v>133.53653179343894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22"/>
        <v>148.53070126996366</v>
      </c>
      <c r="U173" s="215" t="s">
        <v>139</v>
      </c>
      <c r="V173" s="207">
        <v>4.2255299295563233</v>
      </c>
      <c r="W173" s="207">
        <v>0</v>
      </c>
      <c r="X173" s="207">
        <v>0</v>
      </c>
      <c r="Y173" s="207">
        <v>10.768639546968382</v>
      </c>
      <c r="Z173" s="207">
        <v>133.53653179343894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23"/>
        <v>148.53070126996366</v>
      </c>
      <c r="AJ173" s="141" t="str">
        <f t="shared" si="124"/>
        <v/>
      </c>
      <c r="BA173" s="141"/>
      <c r="BR173" s="141"/>
      <c r="CG173" s="141"/>
    </row>
    <row r="174" spans="1:85" ht="15">
      <c r="A174" s="159" t="s">
        <v>25</v>
      </c>
      <c r="B174" s="160">
        <v>0.26678028349241767</v>
      </c>
      <c r="C174" s="160">
        <v>0.12315356129678993</v>
      </c>
      <c r="D174" s="160">
        <v>23.269344184828789</v>
      </c>
      <c r="E174" s="160">
        <v>2.2918954066106307</v>
      </c>
      <c r="F174" s="375"/>
      <c r="G174" s="160">
        <v>0.38119311030192826</v>
      </c>
      <c r="H174" s="161">
        <v>0.24985862607280065</v>
      </c>
      <c r="I174" s="162">
        <f t="shared" si="121"/>
        <v>26.582225172603358</v>
      </c>
      <c r="J174" s="149"/>
      <c r="K174" s="163" t="s">
        <v>25</v>
      </c>
      <c r="L174" s="164">
        <v>0.26678028349241767</v>
      </c>
      <c r="M174" s="164">
        <v>0.12315356129678993</v>
      </c>
      <c r="N174" s="164">
        <v>23.269344184828789</v>
      </c>
      <c r="O174" s="164">
        <v>2.2918954066106307</v>
      </c>
      <c r="P174" s="164">
        <v>0</v>
      </c>
      <c r="Q174" s="164">
        <v>0.38119311030192826</v>
      </c>
      <c r="R174" s="165">
        <v>0.24985862607280065</v>
      </c>
      <c r="S174" s="166">
        <f t="shared" si="122"/>
        <v>26.582225172603358</v>
      </c>
      <c r="U174" s="211" t="s">
        <v>25</v>
      </c>
      <c r="V174" s="212">
        <v>6.6219325414042574E-2</v>
      </c>
      <c r="W174" s="212">
        <v>9.9756904259109144E-2</v>
      </c>
      <c r="X174" s="212">
        <v>0.38119311030192826</v>
      </c>
      <c r="Y174" s="212">
        <v>0.12315356129678993</v>
      </c>
      <c r="Z174" s="212">
        <v>23.161981079451934</v>
      </c>
      <c r="AA174" s="212">
        <v>2.2914328617011113</v>
      </c>
      <c r="AB174" s="212">
        <v>0</v>
      </c>
      <c r="AC174" s="213">
        <v>0.45848833017844237</v>
      </c>
      <c r="AD174" s="212">
        <v>0.10080405381926592</v>
      </c>
      <c r="AE174" s="212">
        <v>4.62544909519443E-4</v>
      </c>
      <c r="AF174" s="212">
        <v>0.24985862607280065</v>
      </c>
      <c r="AG174" s="212">
        <v>0.10736310537685634</v>
      </c>
      <c r="AH174" s="212">
        <v>0</v>
      </c>
      <c r="AI174" s="214">
        <f t="shared" si="123"/>
        <v>26.582225172603358</v>
      </c>
      <c r="AJ174" s="141" t="str">
        <f t="shared" si="124"/>
        <v/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121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22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23"/>
        <v>0</v>
      </c>
      <c r="AJ175" s="141" t="str">
        <f t="shared" si="124"/>
        <v/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121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22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23"/>
        <v>0</v>
      </c>
      <c r="AJ176" s="141" t="str">
        <f t="shared" si="124"/>
        <v/>
      </c>
      <c r="BA176" s="141"/>
      <c r="BR176" s="141"/>
      <c r="CG176" s="141"/>
    </row>
    <row r="177" spans="1:85" ht="15">
      <c r="A177" s="167" t="s">
        <v>22</v>
      </c>
      <c r="B177" s="156">
        <v>0.25079176645026169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121"/>
        <v>0.25079176645026169</v>
      </c>
      <c r="J177" s="149"/>
      <c r="K177" s="169" t="s">
        <v>22</v>
      </c>
      <c r="L177" s="156">
        <v>0.25079176645026169</v>
      </c>
      <c r="M177" s="156">
        <v>0</v>
      </c>
      <c r="N177" s="156">
        <v>0</v>
      </c>
      <c r="O177" s="156">
        <v>0</v>
      </c>
      <c r="P177" s="156">
        <v>4.8628147274557769E-2</v>
      </c>
      <c r="Q177" s="156">
        <v>0</v>
      </c>
      <c r="R177" s="157">
        <v>0</v>
      </c>
      <c r="S177" s="158">
        <f t="shared" si="122"/>
        <v>0.29941991372481946</v>
      </c>
      <c r="U177" s="215" t="s">
        <v>22</v>
      </c>
      <c r="V177" s="207">
        <v>0.25079176645026169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4.8628147274557769E-2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23"/>
        <v>0.29941991372481946</v>
      </c>
      <c r="AJ177" s="141" t="str">
        <f t="shared" si="124"/>
        <v/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121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22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23"/>
        <v>0</v>
      </c>
      <c r="AJ178" s="141" t="str">
        <f t="shared" si="124"/>
        <v/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121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22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23"/>
        <v>0</v>
      </c>
      <c r="AJ179" s="141" t="str">
        <f t="shared" si="124"/>
        <v/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121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22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123"/>
        <v>0</v>
      </c>
      <c r="AJ180" s="141" t="str">
        <f t="shared" si="124"/>
        <v/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121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22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23"/>
        <v>0</v>
      </c>
      <c r="AJ181" s="141" t="str">
        <f t="shared" si="124"/>
        <v/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121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22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123"/>
        <v>0</v>
      </c>
      <c r="AJ182" s="141" t="str">
        <f t="shared" si="124"/>
        <v/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121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22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23"/>
        <v>0</v>
      </c>
      <c r="AJ183" s="141" t="str">
        <f t="shared" si="124"/>
        <v/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5.3287640432894632</v>
      </c>
      <c r="C184" s="195">
        <f t="shared" ref="C184:H184" si="125">SUM(C163:C179)</f>
        <v>10.891793108265173</v>
      </c>
      <c r="D184" s="195">
        <f t="shared" si="125"/>
        <v>159.85289943696674</v>
      </c>
      <c r="E184" s="195">
        <f t="shared" si="125"/>
        <v>2.3699539704261783</v>
      </c>
      <c r="F184" s="195">
        <f t="shared" si="125"/>
        <v>0</v>
      </c>
      <c r="G184" s="195">
        <f t="shared" si="125"/>
        <v>0.38119311030192826</v>
      </c>
      <c r="H184" s="197">
        <f t="shared" si="125"/>
        <v>0.24985862607280065</v>
      </c>
      <c r="I184" s="154">
        <f t="shared" ref="I184" si="126">SUM(I163:I179)</f>
        <v>179.07446229532229</v>
      </c>
      <c r="J184" s="149"/>
      <c r="K184" s="196" t="s">
        <v>26</v>
      </c>
      <c r="L184" s="195">
        <f>SUM(L163:L179)</f>
        <v>5.3287640432894632</v>
      </c>
      <c r="M184" s="195">
        <f t="shared" ref="M184:R184" si="127">SUM(M163:M179)</f>
        <v>10.891793108265173</v>
      </c>
      <c r="N184" s="195">
        <f t="shared" si="127"/>
        <v>159.85289943696674</v>
      </c>
      <c r="O184" s="195">
        <f t="shared" si="127"/>
        <v>2.3699539704261783</v>
      </c>
      <c r="P184" s="195">
        <f t="shared" si="127"/>
        <v>0.89820579587814653</v>
      </c>
      <c r="Q184" s="195">
        <f t="shared" si="127"/>
        <v>0.38119311030192826</v>
      </c>
      <c r="R184" s="197">
        <f t="shared" si="127"/>
        <v>0.24985862607280065</v>
      </c>
      <c r="S184" s="198">
        <f t="shared" ref="S184" si="128">SUM(S163:S179)</f>
        <v>179.97266809120046</v>
      </c>
      <c r="T184" s="141" t="str">
        <f>IF(ABS(S184-AI184)&gt;0.01,S184-AI184,"")</f>
        <v/>
      </c>
      <c r="U184" s="224" t="s">
        <v>63</v>
      </c>
      <c r="V184" s="225">
        <f>SUM(V163:V179)</f>
        <v>5.128203085211088</v>
      </c>
      <c r="W184" s="225">
        <f t="shared" ref="W184:AH184" si="129">SUM(W163:W179)</f>
        <v>9.9756904259109144E-2</v>
      </c>
      <c r="X184" s="225">
        <f t="shared" si="129"/>
        <v>0.38119311030192826</v>
      </c>
      <c r="Y184" s="225">
        <f t="shared" si="129"/>
        <v>10.891793108265173</v>
      </c>
      <c r="Z184" s="225">
        <f t="shared" si="129"/>
        <v>159.7455363315899</v>
      </c>
      <c r="AA184" s="225">
        <f t="shared" si="129"/>
        <v>2.3488498489004659</v>
      </c>
      <c r="AB184" s="225">
        <f t="shared" si="129"/>
        <v>0.89820579587814653</v>
      </c>
      <c r="AC184" s="225">
        <f t="shared" si="129"/>
        <v>0.47912990679463552</v>
      </c>
      <c r="AD184" s="226">
        <f t="shared" si="129"/>
        <v>0.10080405381926592</v>
      </c>
      <c r="AE184" s="226">
        <f t="shared" si="129"/>
        <v>4.62544909519443E-4</v>
      </c>
      <c r="AF184" s="226">
        <f t="shared" si="129"/>
        <v>0.24985862607280065</v>
      </c>
      <c r="AG184" s="226">
        <f t="shared" si="129"/>
        <v>0.10736310537685634</v>
      </c>
      <c r="AH184" s="226">
        <f t="shared" si="129"/>
        <v>2.0641576616193171E-2</v>
      </c>
      <c r="AI184" s="227">
        <f>SUM(V184:AC184)</f>
        <v>179.97266809120046</v>
      </c>
      <c r="AJ184" s="141" t="str">
        <f t="shared" si="124"/>
        <v/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2.9757252792983305E-2</v>
      </c>
      <c r="C185" s="78">
        <f t="shared" ref="C185:H185" si="130">IF($I184=0,"-",C184/$I184)</f>
        <v>6.0822704525578149E-2</v>
      </c>
      <c r="D185" s="78">
        <f t="shared" si="130"/>
        <v>0.89266161901602625</v>
      </c>
      <c r="E185" s="78">
        <f t="shared" si="130"/>
        <v>1.3234460905529606E-2</v>
      </c>
      <c r="F185" s="78">
        <f t="shared" si="130"/>
        <v>0</v>
      </c>
      <c r="G185" s="78">
        <f t="shared" si="130"/>
        <v>2.1286849359529567E-3</v>
      </c>
      <c r="H185" s="79">
        <f t="shared" si="130"/>
        <v>1.3952778239297125E-3</v>
      </c>
      <c r="I185" s="80">
        <f>SUM(B185:H185)</f>
        <v>1</v>
      </c>
      <c r="J185" s="141"/>
      <c r="K185" s="55" t="s">
        <v>91</v>
      </c>
      <c r="L185" s="96">
        <f>IF($S184=0,"-",L184/$S184)</f>
        <v>2.9608740592705622E-2</v>
      </c>
      <c r="M185" s="96">
        <f t="shared" ref="M185:R185" si="131">IF($S184=0,"-",M184/$S184)</f>
        <v>6.0519151178810099E-2</v>
      </c>
      <c r="N185" s="96">
        <f t="shared" si="131"/>
        <v>0.88820653231612867</v>
      </c>
      <c r="O185" s="96">
        <f t="shared" si="131"/>
        <v>1.316841049011516E-2</v>
      </c>
      <c r="P185" s="96">
        <f t="shared" si="131"/>
        <v>4.9907900205323633E-3</v>
      </c>
      <c r="Q185" s="96">
        <f t="shared" si="131"/>
        <v>2.1180611164177449E-3</v>
      </c>
      <c r="R185" s="97">
        <f t="shared" si="131"/>
        <v>1.3883142852901739E-3</v>
      </c>
      <c r="S185" s="98">
        <f>SUM(L185:R185)</f>
        <v>0.99999999999999989</v>
      </c>
      <c r="U185" s="127" t="s">
        <v>91</v>
      </c>
      <c r="V185" s="128">
        <f>+V184/$AI184</f>
        <v>2.8494343833433591E-2</v>
      </c>
      <c r="W185" s="128">
        <f t="shared" ref="W185:AH185" si="132">+W184/$AI184</f>
        <v>5.5428918911485888E-4</v>
      </c>
      <c r="X185" s="128">
        <f t="shared" si="132"/>
        <v>2.1180611164177449E-3</v>
      </c>
      <c r="Y185" s="128">
        <f t="shared" si="132"/>
        <v>6.0519151178810099E-2</v>
      </c>
      <c r="Z185" s="128">
        <f t="shared" si="132"/>
        <v>0.88760998003674352</v>
      </c>
      <c r="AA185" s="128">
        <f t="shared" si="132"/>
        <v>1.3051147564863546E-2</v>
      </c>
      <c r="AB185" s="128">
        <f t="shared" si="132"/>
        <v>4.9907900205323633E-3</v>
      </c>
      <c r="AC185" s="128">
        <f t="shared" si="132"/>
        <v>2.6622370600842471E-3</v>
      </c>
      <c r="AD185" s="128">
        <f t="shared" si="132"/>
        <v>5.6010757015717441E-4</v>
      </c>
      <c r="AE185" s="128">
        <f t="shared" si="132"/>
        <v>2.5700841934790352E-6</v>
      </c>
      <c r="AF185" s="128">
        <f t="shared" si="132"/>
        <v>1.3883142852901739E-3</v>
      </c>
      <c r="AG185" s="128">
        <f t="shared" si="132"/>
        <v>5.9655227938528138E-4</v>
      </c>
      <c r="AH185" s="128">
        <f t="shared" si="132"/>
        <v>1.1469284105813852E-4</v>
      </c>
      <c r="AI185" s="129">
        <f>SUM(V185:AC185)</f>
        <v>1</v>
      </c>
      <c r="AJ185" s="26" t="str">
        <f t="shared" si="124"/>
        <v/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0.10500824681689196</v>
      </c>
      <c r="E189" s="152">
        <v>0</v>
      </c>
      <c r="F189" s="374"/>
      <c r="G189" s="152">
        <v>0</v>
      </c>
      <c r="H189" s="153">
        <v>0</v>
      </c>
      <c r="I189" s="154">
        <f>SUM(B189:H189)</f>
        <v>0.10500824681689196</v>
      </c>
      <c r="J189" s="149"/>
      <c r="K189" s="203" t="s">
        <v>7</v>
      </c>
      <c r="L189" s="152">
        <v>0</v>
      </c>
      <c r="M189" s="152">
        <v>0</v>
      </c>
      <c r="N189" s="152">
        <v>0.10500824681689196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0.10500824681689196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0.10500824681689196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0.10500824681689196</v>
      </c>
      <c r="AJ189" s="141" t="str">
        <f>IF(ABS(S189-AI189)&gt;0.001,S189-AI189,"")</f>
        <v/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474.50801944818818</v>
      </c>
      <c r="E190" s="160">
        <v>0</v>
      </c>
      <c r="F190" s="375"/>
      <c r="G190" s="160">
        <v>0</v>
      </c>
      <c r="H190" s="161">
        <v>0</v>
      </c>
      <c r="I190" s="162">
        <f t="shared" ref="I190:I209" si="133">SUM(B190:H190)</f>
        <v>474.50801944818818</v>
      </c>
      <c r="J190" s="149"/>
      <c r="K190" s="163" t="s">
        <v>8</v>
      </c>
      <c r="L190" s="164">
        <v>0</v>
      </c>
      <c r="M190" s="164">
        <v>0</v>
      </c>
      <c r="N190" s="164">
        <v>474.50801944818818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34">SUM(L190:R190)</f>
        <v>474.50801944818818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474.50801944818818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35">SUM(V190:AC190)</f>
        <v>474.50801944818818</v>
      </c>
      <c r="AJ190" s="141" t="str">
        <f t="shared" ref="AJ190:AJ211" si="136">IF(ABS(S190-AI190)&gt;0.001,S190-AI190,"")</f>
        <v/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0</v>
      </c>
      <c r="E191" s="156">
        <v>0</v>
      </c>
      <c r="F191" s="375"/>
      <c r="G191" s="156">
        <v>0</v>
      </c>
      <c r="H191" s="168">
        <v>0</v>
      </c>
      <c r="I191" s="154">
        <f t="shared" si="133"/>
        <v>0</v>
      </c>
      <c r="J191" s="149"/>
      <c r="K191" s="169" t="s">
        <v>10</v>
      </c>
      <c r="L191" s="156">
        <v>0</v>
      </c>
      <c r="M191" s="156">
        <v>0</v>
      </c>
      <c r="N191" s="156">
        <v>0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34"/>
        <v>0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0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35"/>
        <v>0</v>
      </c>
      <c r="AJ191" s="141" t="str">
        <f t="shared" si="136"/>
        <v/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152.07613220999986</v>
      </c>
      <c r="E192" s="160">
        <v>0</v>
      </c>
      <c r="F192" s="375"/>
      <c r="G192" s="160">
        <v>0</v>
      </c>
      <c r="H192" s="161">
        <v>0</v>
      </c>
      <c r="I192" s="162">
        <f t="shared" si="133"/>
        <v>152.07613220999986</v>
      </c>
      <c r="J192" s="149"/>
      <c r="K192" s="163" t="s">
        <v>56</v>
      </c>
      <c r="L192" s="164">
        <v>0</v>
      </c>
      <c r="M192" s="164">
        <v>0</v>
      </c>
      <c r="N192" s="164">
        <v>152.07613220999986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34"/>
        <v>152.07613220999986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151.99312122080227</v>
      </c>
      <c r="AA192" s="212">
        <v>0</v>
      </c>
      <c r="AB192" s="212">
        <v>0</v>
      </c>
      <c r="AC192" s="213">
        <v>8.3010989197598181E-2</v>
      </c>
      <c r="AD192" s="212">
        <v>0</v>
      </c>
      <c r="AE192" s="212">
        <v>0</v>
      </c>
      <c r="AF192" s="212">
        <v>0</v>
      </c>
      <c r="AG192" s="212">
        <v>8.3010989197598181E-2</v>
      </c>
      <c r="AH192" s="212">
        <v>0</v>
      </c>
      <c r="AI192" s="214">
        <f t="shared" si="135"/>
        <v>152.07613220999986</v>
      </c>
      <c r="AJ192" s="141" t="str">
        <f t="shared" si="136"/>
        <v/>
      </c>
      <c r="BA192" s="141"/>
      <c r="BR192" s="141"/>
      <c r="CG192" s="141"/>
    </row>
    <row r="193" spans="1:85" ht="15">
      <c r="A193" s="167" t="s">
        <v>16</v>
      </c>
      <c r="B193" s="156">
        <v>155.94790208899622</v>
      </c>
      <c r="C193" s="156">
        <v>0</v>
      </c>
      <c r="D193" s="156">
        <v>193.11832836839292</v>
      </c>
      <c r="E193" s="156">
        <v>0</v>
      </c>
      <c r="F193" s="375"/>
      <c r="G193" s="156">
        <v>0</v>
      </c>
      <c r="H193" s="168">
        <v>0</v>
      </c>
      <c r="I193" s="154">
        <f t="shared" si="133"/>
        <v>349.06623045738911</v>
      </c>
      <c r="J193" s="149"/>
      <c r="K193" s="169" t="s">
        <v>16</v>
      </c>
      <c r="L193" s="156">
        <v>155.94790208899622</v>
      </c>
      <c r="M193" s="156">
        <v>0</v>
      </c>
      <c r="N193" s="156">
        <v>193.11832836839292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34"/>
        <v>349.06623045738911</v>
      </c>
      <c r="U193" s="215" t="s">
        <v>16</v>
      </c>
      <c r="V193" s="207">
        <v>155.94790208899622</v>
      </c>
      <c r="W193" s="207">
        <v>0</v>
      </c>
      <c r="X193" s="207">
        <v>0</v>
      </c>
      <c r="Y193" s="207">
        <v>0</v>
      </c>
      <c r="Z193" s="207">
        <v>193.11832836839292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35"/>
        <v>349.06623045738911</v>
      </c>
      <c r="AJ193" s="141" t="str">
        <f t="shared" si="136"/>
        <v/>
      </c>
      <c r="BA193" s="141"/>
      <c r="BR193" s="141"/>
      <c r="CG193" s="141"/>
    </row>
    <row r="194" spans="1:85" ht="15">
      <c r="A194" s="159" t="s">
        <v>15</v>
      </c>
      <c r="B194" s="160">
        <v>5.2374699958674906</v>
      </c>
      <c r="C194" s="160">
        <v>3.3084978117846076</v>
      </c>
      <c r="D194" s="160">
        <v>15.109025705508724</v>
      </c>
      <c r="E194" s="160">
        <v>0</v>
      </c>
      <c r="F194" s="375"/>
      <c r="G194" s="160">
        <v>0</v>
      </c>
      <c r="H194" s="161">
        <v>0</v>
      </c>
      <c r="I194" s="162">
        <f t="shared" si="133"/>
        <v>23.654993513160822</v>
      </c>
      <c r="J194" s="149"/>
      <c r="K194" s="163" t="s">
        <v>15</v>
      </c>
      <c r="L194" s="164">
        <v>5.2374699958674906</v>
      </c>
      <c r="M194" s="164">
        <v>3.3084978117846076</v>
      </c>
      <c r="N194" s="164">
        <v>15.109025705508724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34"/>
        <v>23.654993513160822</v>
      </c>
      <c r="U194" s="211" t="s">
        <v>57</v>
      </c>
      <c r="V194" s="212">
        <v>5.1047805698655147</v>
      </c>
      <c r="W194" s="212">
        <v>0</v>
      </c>
      <c r="X194" s="212">
        <v>0</v>
      </c>
      <c r="Y194" s="212">
        <v>3.3084978117846076</v>
      </c>
      <c r="Z194" s="212">
        <v>10.339463333894873</v>
      </c>
      <c r="AA194" s="212">
        <v>0</v>
      </c>
      <c r="AB194" s="212">
        <v>0</v>
      </c>
      <c r="AC194" s="213">
        <v>4.9022517976158291</v>
      </c>
      <c r="AD194" s="212">
        <v>0.1326894260019762</v>
      </c>
      <c r="AE194" s="212">
        <v>0</v>
      </c>
      <c r="AF194" s="212">
        <v>0</v>
      </c>
      <c r="AG194" s="212">
        <v>4.7695623716138522</v>
      </c>
      <c r="AH194" s="212">
        <v>0</v>
      </c>
      <c r="AI194" s="214">
        <f t="shared" si="135"/>
        <v>23.654993513160825</v>
      </c>
      <c r="AJ194" s="141" t="str">
        <f t="shared" si="136"/>
        <v/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0.22059229684683257</v>
      </c>
      <c r="E195" s="156">
        <v>3.0921699269548411</v>
      </c>
      <c r="F195" s="375"/>
      <c r="G195" s="156">
        <v>0</v>
      </c>
      <c r="H195" s="168">
        <v>0</v>
      </c>
      <c r="I195" s="154">
        <f t="shared" si="133"/>
        <v>3.3127622238016734</v>
      </c>
      <c r="J195" s="149"/>
      <c r="K195" s="169" t="s">
        <v>58</v>
      </c>
      <c r="L195" s="156">
        <v>0</v>
      </c>
      <c r="M195" s="156">
        <v>0</v>
      </c>
      <c r="N195" s="156">
        <v>0.22059229684683257</v>
      </c>
      <c r="O195" s="156">
        <v>3.0921699269548411</v>
      </c>
      <c r="P195" s="156">
        <v>500.73345486819233</v>
      </c>
      <c r="Q195" s="156">
        <v>0</v>
      </c>
      <c r="R195" s="157">
        <v>0</v>
      </c>
      <c r="S195" s="158">
        <f t="shared" si="134"/>
        <v>504.04621709199398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0.3965902260530349</v>
      </c>
      <c r="AB195" s="207">
        <v>500.73345486819233</v>
      </c>
      <c r="AC195" s="208">
        <v>2.9161719977486391</v>
      </c>
      <c r="AD195" s="207">
        <v>0</v>
      </c>
      <c r="AE195" s="207">
        <v>2.6955797009018063</v>
      </c>
      <c r="AF195" s="207">
        <v>0</v>
      </c>
      <c r="AG195" s="207">
        <v>0.22059229684683257</v>
      </c>
      <c r="AH195" s="207">
        <v>0</v>
      </c>
      <c r="AI195" s="210">
        <f t="shared" si="135"/>
        <v>504.04621709199398</v>
      </c>
      <c r="AJ195" s="141" t="str">
        <f t="shared" si="136"/>
        <v/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133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11.581188109626817</v>
      </c>
      <c r="Q196" s="164">
        <v>0</v>
      </c>
      <c r="R196" s="165">
        <v>0</v>
      </c>
      <c r="S196" s="166">
        <f t="shared" si="134"/>
        <v>11.581188109626817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11.581188109626817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35"/>
        <v>11.581188109626817</v>
      </c>
      <c r="AJ196" s="141" t="str">
        <f t="shared" si="136"/>
        <v/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133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34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35"/>
        <v>0</v>
      </c>
      <c r="AJ197" s="141" t="str">
        <f t="shared" si="136"/>
        <v/>
      </c>
      <c r="BA197" s="141"/>
      <c r="BR197" s="141"/>
      <c r="CG197" s="141"/>
    </row>
    <row r="198" spans="1:85" ht="15">
      <c r="A198" s="159" t="s">
        <v>17</v>
      </c>
      <c r="B198" s="160">
        <v>20.401458189377106</v>
      </c>
      <c r="C198" s="160">
        <v>0</v>
      </c>
      <c r="D198" s="160">
        <v>12.147558826840772</v>
      </c>
      <c r="E198" s="160">
        <v>0</v>
      </c>
      <c r="F198" s="375"/>
      <c r="G198" s="160">
        <v>0</v>
      </c>
      <c r="H198" s="161">
        <v>0</v>
      </c>
      <c r="I198" s="162">
        <f t="shared" si="133"/>
        <v>32.549017016217874</v>
      </c>
      <c r="J198" s="149"/>
      <c r="K198" s="163" t="s">
        <v>17</v>
      </c>
      <c r="L198" s="164">
        <v>20.401458189377106</v>
      </c>
      <c r="M198" s="164">
        <v>0</v>
      </c>
      <c r="N198" s="164">
        <v>12.147558826840772</v>
      </c>
      <c r="O198" s="164">
        <v>0</v>
      </c>
      <c r="P198" s="164">
        <v>3.7749065828092253E-2</v>
      </c>
      <c r="Q198" s="164">
        <v>0</v>
      </c>
      <c r="R198" s="165">
        <v>0</v>
      </c>
      <c r="S198" s="166">
        <f t="shared" si="134"/>
        <v>32.586766082045969</v>
      </c>
      <c r="U198" s="211" t="s">
        <v>17</v>
      </c>
      <c r="V198" s="212">
        <v>20.401458189377106</v>
      </c>
      <c r="W198" s="212">
        <v>0</v>
      </c>
      <c r="X198" s="212">
        <v>0</v>
      </c>
      <c r="Y198" s="212">
        <v>0</v>
      </c>
      <c r="Z198" s="212">
        <v>4.5368085722475824</v>
      </c>
      <c r="AA198" s="212">
        <v>0</v>
      </c>
      <c r="AB198" s="212">
        <v>3.7749065828092253E-2</v>
      </c>
      <c r="AC198" s="213">
        <v>7.6107502545931904</v>
      </c>
      <c r="AD198" s="212">
        <v>0</v>
      </c>
      <c r="AE198" s="212">
        <v>0</v>
      </c>
      <c r="AF198" s="212">
        <v>0</v>
      </c>
      <c r="AG198" s="212">
        <v>7.6107502545931904</v>
      </c>
      <c r="AH198" s="212">
        <v>0</v>
      </c>
      <c r="AI198" s="214">
        <f t="shared" si="135"/>
        <v>32.586766082045969</v>
      </c>
      <c r="AJ198" s="141" t="str">
        <f t="shared" si="136"/>
        <v/>
      </c>
      <c r="BA198" s="141"/>
      <c r="BR198" s="141"/>
      <c r="CG198" s="141"/>
    </row>
    <row r="199" spans="1:85" ht="15">
      <c r="A199" s="167" t="s">
        <v>139</v>
      </c>
      <c r="B199" s="156">
        <v>41.56537619914765</v>
      </c>
      <c r="C199" s="156">
        <v>58.835326302425997</v>
      </c>
      <c r="D199" s="156">
        <v>460.37613308823859</v>
      </c>
      <c r="E199" s="156">
        <v>0</v>
      </c>
      <c r="F199" s="375"/>
      <c r="G199" s="156">
        <v>0</v>
      </c>
      <c r="H199" s="168">
        <v>0</v>
      </c>
      <c r="I199" s="154">
        <f t="shared" si="133"/>
        <v>560.77683558981221</v>
      </c>
      <c r="J199" s="149"/>
      <c r="K199" s="169" t="s">
        <v>139</v>
      </c>
      <c r="L199" s="156">
        <v>41.56537619914765</v>
      </c>
      <c r="M199" s="156">
        <v>58.835326302425997</v>
      </c>
      <c r="N199" s="156">
        <v>460.37613308823859</v>
      </c>
      <c r="O199" s="156">
        <v>0</v>
      </c>
      <c r="P199" s="156">
        <v>5.4837345938430975</v>
      </c>
      <c r="Q199" s="156">
        <v>0</v>
      </c>
      <c r="R199" s="157">
        <v>0</v>
      </c>
      <c r="S199" s="158">
        <f t="shared" si="134"/>
        <v>566.26057018365532</v>
      </c>
      <c r="U199" s="215" t="s">
        <v>139</v>
      </c>
      <c r="V199" s="207">
        <v>30.996001354191272</v>
      </c>
      <c r="W199" s="207">
        <v>0</v>
      </c>
      <c r="X199" s="207">
        <v>0</v>
      </c>
      <c r="Y199" s="207">
        <v>58.835326302425997</v>
      </c>
      <c r="Z199" s="207">
        <v>448.20293576683093</v>
      </c>
      <c r="AA199" s="207">
        <v>0</v>
      </c>
      <c r="AB199" s="207">
        <v>5.4837345938430975</v>
      </c>
      <c r="AC199" s="208">
        <v>22.742572166364027</v>
      </c>
      <c r="AD199" s="207">
        <v>10.56937484495638</v>
      </c>
      <c r="AE199" s="207">
        <v>0</v>
      </c>
      <c r="AF199" s="207">
        <v>0</v>
      </c>
      <c r="AG199" s="207">
        <v>12.173197321407649</v>
      </c>
      <c r="AH199" s="207">
        <v>0</v>
      </c>
      <c r="AI199" s="210">
        <f t="shared" si="135"/>
        <v>566.26057018365532</v>
      </c>
      <c r="AJ199" s="141" t="str">
        <f t="shared" si="136"/>
        <v/>
      </c>
      <c r="BA199" s="141"/>
      <c r="BR199" s="141"/>
      <c r="CG199" s="141"/>
    </row>
    <row r="200" spans="1:85" ht="15">
      <c r="A200" s="159" t="s">
        <v>25</v>
      </c>
      <c r="B200" s="160">
        <v>19.858373578373921</v>
      </c>
      <c r="C200" s="160">
        <v>0.1974574229256672</v>
      </c>
      <c r="D200" s="160">
        <v>206.12703389929314</v>
      </c>
      <c r="E200" s="160">
        <v>152.35998522707081</v>
      </c>
      <c r="F200" s="375"/>
      <c r="G200" s="160">
        <v>17.190566320943596</v>
      </c>
      <c r="H200" s="161">
        <v>0</v>
      </c>
      <c r="I200" s="162">
        <f t="shared" si="133"/>
        <v>395.73341644860716</v>
      </c>
      <c r="J200" s="149"/>
      <c r="K200" s="163" t="s">
        <v>25</v>
      </c>
      <c r="L200" s="164">
        <v>19.858373578373921</v>
      </c>
      <c r="M200" s="164">
        <v>0.1974574229256672</v>
      </c>
      <c r="N200" s="164">
        <v>206.12703389929314</v>
      </c>
      <c r="O200" s="164">
        <v>152.35998522707081</v>
      </c>
      <c r="P200" s="164">
        <v>0</v>
      </c>
      <c r="Q200" s="164">
        <v>17.190566320943596</v>
      </c>
      <c r="R200" s="165">
        <v>0</v>
      </c>
      <c r="S200" s="166">
        <f t="shared" si="134"/>
        <v>395.73341644860716</v>
      </c>
      <c r="U200" s="211" t="s">
        <v>25</v>
      </c>
      <c r="V200" s="212">
        <v>1.8787392219591132</v>
      </c>
      <c r="W200" s="212">
        <v>3.4819309829719862</v>
      </c>
      <c r="X200" s="212">
        <v>17.190566320943596</v>
      </c>
      <c r="Y200" s="212">
        <v>0.1974574229256672</v>
      </c>
      <c r="Z200" s="212">
        <v>202.83980552462234</v>
      </c>
      <c r="AA200" s="212">
        <v>152.15537935227388</v>
      </c>
      <c r="AB200" s="212">
        <v>0</v>
      </c>
      <c r="AC200" s="213">
        <v>17.989537622910543</v>
      </c>
      <c r="AD200" s="212">
        <v>14.497703373442823</v>
      </c>
      <c r="AE200" s="212">
        <v>0.15871990681557047</v>
      </c>
      <c r="AF200" s="212">
        <v>0</v>
      </c>
      <c r="AG200" s="212">
        <v>3.2872283746707902</v>
      </c>
      <c r="AH200" s="212">
        <v>4.5885967981357224E-2</v>
      </c>
      <c r="AI200" s="214">
        <f t="shared" si="135"/>
        <v>395.7334164486071</v>
      </c>
      <c r="AJ200" s="141" t="str">
        <f t="shared" si="136"/>
        <v/>
      </c>
      <c r="BA200" s="141"/>
      <c r="BR200" s="141"/>
      <c r="CG200" s="141"/>
    </row>
    <row r="201" spans="1:85" ht="15">
      <c r="A201" s="167" t="s">
        <v>24</v>
      </c>
      <c r="B201" s="156">
        <v>1.4566829213344947</v>
      </c>
      <c r="C201" s="156">
        <v>0.23875517846363259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133"/>
        <v>1.6954380997981273</v>
      </c>
      <c r="J201" s="149"/>
      <c r="K201" s="169" t="s">
        <v>24</v>
      </c>
      <c r="L201" s="156">
        <v>1.4566829213344947</v>
      </c>
      <c r="M201" s="156">
        <v>0.23875517846363259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34"/>
        <v>1.6954380997981273</v>
      </c>
      <c r="U201" s="215" t="s">
        <v>24</v>
      </c>
      <c r="V201" s="207">
        <v>1.4565461499993848</v>
      </c>
      <c r="W201" s="207">
        <v>0</v>
      </c>
      <c r="X201" s="207">
        <v>0</v>
      </c>
      <c r="Y201" s="207">
        <v>0.23875517846363259</v>
      </c>
      <c r="Z201" s="207">
        <v>0</v>
      </c>
      <c r="AA201" s="207">
        <v>0</v>
      </c>
      <c r="AB201" s="207">
        <v>0</v>
      </c>
      <c r="AC201" s="208">
        <v>1.3677133510992651E-4</v>
      </c>
      <c r="AD201" s="207">
        <v>1.3677133510992651E-4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35"/>
        <v>1.6954380997981273</v>
      </c>
      <c r="AJ201" s="141" t="str">
        <f t="shared" si="136"/>
        <v/>
      </c>
      <c r="BA201" s="141"/>
      <c r="BR201" s="141"/>
      <c r="CG201" s="141"/>
    </row>
    <row r="202" spans="1:85" ht="15">
      <c r="A202" s="159" t="s">
        <v>60</v>
      </c>
      <c r="B202" s="160">
        <v>8.8183313259302017E-3</v>
      </c>
      <c r="C202" s="160">
        <v>1.4954799001190911E-2</v>
      </c>
      <c r="D202" s="160">
        <v>2.7273189667825368E-2</v>
      </c>
      <c r="E202" s="160">
        <v>0</v>
      </c>
      <c r="F202" s="375"/>
      <c r="G202" s="160">
        <v>0</v>
      </c>
      <c r="H202" s="161">
        <v>0</v>
      </c>
      <c r="I202" s="162">
        <f t="shared" si="133"/>
        <v>5.1046319994946479E-2</v>
      </c>
      <c r="J202" s="149"/>
      <c r="K202" s="163" t="s">
        <v>60</v>
      </c>
      <c r="L202" s="164">
        <v>8.8183313259302017E-3</v>
      </c>
      <c r="M202" s="164">
        <v>1.4954799001190911E-2</v>
      </c>
      <c r="N202" s="164">
        <v>2.7273189667825368E-2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34"/>
        <v>5.1046319994946479E-2</v>
      </c>
      <c r="U202" s="211" t="s">
        <v>60</v>
      </c>
      <c r="V202" s="212">
        <v>8.8183313259302017E-3</v>
      </c>
      <c r="W202" s="212">
        <v>0</v>
      </c>
      <c r="X202" s="212">
        <v>0</v>
      </c>
      <c r="Y202" s="212">
        <v>1.4954799001190911E-2</v>
      </c>
      <c r="Z202" s="212">
        <v>2.7273189667825368E-2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35"/>
        <v>5.1046319994946479E-2</v>
      </c>
      <c r="AJ202" s="141" t="str">
        <f t="shared" si="136"/>
        <v/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215.30463226170707</v>
      </c>
      <c r="E203" s="156">
        <v>0</v>
      </c>
      <c r="F203" s="375"/>
      <c r="G203" s="156">
        <v>0</v>
      </c>
      <c r="H203" s="168">
        <v>0</v>
      </c>
      <c r="I203" s="154">
        <f t="shared" si="133"/>
        <v>215.30463226170707</v>
      </c>
      <c r="J203" s="149"/>
      <c r="K203" s="169" t="s">
        <v>22</v>
      </c>
      <c r="L203" s="156">
        <v>0</v>
      </c>
      <c r="M203" s="156">
        <v>0</v>
      </c>
      <c r="N203" s="156">
        <v>215.30463226170707</v>
      </c>
      <c r="O203" s="156">
        <v>0</v>
      </c>
      <c r="P203" s="156">
        <v>29.152477046125131</v>
      </c>
      <c r="Q203" s="156">
        <v>0</v>
      </c>
      <c r="R203" s="157">
        <v>0</v>
      </c>
      <c r="S203" s="158">
        <f t="shared" si="134"/>
        <v>244.45710930783221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215.30463226170707</v>
      </c>
      <c r="AA203" s="207">
        <v>0</v>
      </c>
      <c r="AB203" s="207">
        <v>29.152477046125131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35"/>
        <v>244.45710930783221</v>
      </c>
      <c r="AJ203" s="141" t="str">
        <f t="shared" si="136"/>
        <v/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480.86166813694149</v>
      </c>
      <c r="E204" s="160">
        <v>0</v>
      </c>
      <c r="F204" s="375"/>
      <c r="G204" s="160">
        <v>0</v>
      </c>
      <c r="H204" s="161">
        <v>0</v>
      </c>
      <c r="I204" s="162">
        <f t="shared" si="133"/>
        <v>480.86166813694149</v>
      </c>
      <c r="J204" s="149"/>
      <c r="K204" s="163" t="s">
        <v>21</v>
      </c>
      <c r="L204" s="164">
        <v>0</v>
      </c>
      <c r="M204" s="164">
        <v>0</v>
      </c>
      <c r="N204" s="164">
        <v>480.86166813694149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34"/>
        <v>480.86166813694149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480.86166813694149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35"/>
        <v>480.86166813694149</v>
      </c>
      <c r="AJ204" s="141" t="str">
        <f t="shared" si="136"/>
        <v/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133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34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35"/>
        <v>0</v>
      </c>
      <c r="AJ205" s="141" t="str">
        <f t="shared" si="136"/>
        <v/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133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34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135"/>
        <v>0</v>
      </c>
      <c r="AJ206" s="141" t="str">
        <f t="shared" si="136"/>
        <v/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133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34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35"/>
        <v>0</v>
      </c>
      <c r="AJ207" s="141" t="str">
        <f t="shared" si="136"/>
        <v/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133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34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135"/>
        <v>0</v>
      </c>
      <c r="AJ208" s="141" t="str">
        <f t="shared" si="136"/>
        <v/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133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34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35"/>
        <v>0</v>
      </c>
      <c r="AJ209" s="141" t="str">
        <f t="shared" si="136"/>
        <v/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244.47608130442279</v>
      </c>
      <c r="C210" s="195">
        <f t="shared" ref="C210:H210" si="137">SUM(C189:C205)</f>
        <v>62.594991514601091</v>
      </c>
      <c r="D210" s="195">
        <f t="shared" si="137"/>
        <v>2209.9814056784426</v>
      </c>
      <c r="E210" s="195">
        <f t="shared" si="137"/>
        <v>155.45215515402566</v>
      </c>
      <c r="F210" s="195">
        <f t="shared" si="137"/>
        <v>0</v>
      </c>
      <c r="G210" s="195">
        <f t="shared" si="137"/>
        <v>17.190566320943596</v>
      </c>
      <c r="H210" s="197">
        <f t="shared" si="137"/>
        <v>0</v>
      </c>
      <c r="I210" s="154">
        <f t="shared" ref="I210" si="138">SUM(I189:I205)</f>
        <v>2689.6951999724351</v>
      </c>
      <c r="J210" s="149"/>
      <c r="K210" s="196" t="s">
        <v>26</v>
      </c>
      <c r="L210" s="195">
        <f>SUM(L189:L205)</f>
        <v>244.47608130442279</v>
      </c>
      <c r="M210" s="195">
        <f t="shared" ref="M210:R210" si="139">SUM(M189:M205)</f>
        <v>62.594991514601091</v>
      </c>
      <c r="N210" s="195">
        <f t="shared" si="139"/>
        <v>2209.9814056784426</v>
      </c>
      <c r="O210" s="195">
        <f t="shared" si="139"/>
        <v>155.45215515402566</v>
      </c>
      <c r="P210" s="195">
        <f t="shared" si="139"/>
        <v>546.98860368361545</v>
      </c>
      <c r="Q210" s="195">
        <f t="shared" si="139"/>
        <v>17.190566320943596</v>
      </c>
      <c r="R210" s="197">
        <f t="shared" si="139"/>
        <v>0</v>
      </c>
      <c r="S210" s="198">
        <f t="shared" ref="S210" si="140">SUM(S189:S205)</f>
        <v>3236.6838036560503</v>
      </c>
      <c r="T210" s="141" t="str">
        <f>IF(ABS(S210-AI210)&gt;0.01,S210-AI210,"")</f>
        <v/>
      </c>
      <c r="U210" s="224" t="s">
        <v>63</v>
      </c>
      <c r="V210" s="225">
        <f>SUM(V189:V205)</f>
        <v>215.79424590571452</v>
      </c>
      <c r="W210" s="225">
        <f t="shared" ref="W210:AH210" si="141">SUM(W189:W205)</f>
        <v>3.4819309829719862</v>
      </c>
      <c r="X210" s="225">
        <f t="shared" si="141"/>
        <v>17.190566320943596</v>
      </c>
      <c r="Y210" s="225">
        <f t="shared" si="141"/>
        <v>62.594991514601091</v>
      </c>
      <c r="Z210" s="225">
        <f t="shared" si="141"/>
        <v>2181.8370640701123</v>
      </c>
      <c r="AA210" s="225">
        <f t="shared" si="141"/>
        <v>152.55196957832692</v>
      </c>
      <c r="AB210" s="225">
        <f t="shared" si="141"/>
        <v>546.98860368361545</v>
      </c>
      <c r="AC210" s="225">
        <f t="shared" si="141"/>
        <v>56.244431599764937</v>
      </c>
      <c r="AD210" s="226">
        <f t="shared" si="141"/>
        <v>25.199904415736288</v>
      </c>
      <c r="AE210" s="226">
        <f t="shared" si="141"/>
        <v>2.854299607717377</v>
      </c>
      <c r="AF210" s="226">
        <f t="shared" si="141"/>
        <v>0</v>
      </c>
      <c r="AG210" s="226">
        <f t="shared" si="141"/>
        <v>28.14434160832991</v>
      </c>
      <c r="AH210" s="226">
        <f t="shared" si="141"/>
        <v>4.5885967981357224E-2</v>
      </c>
      <c r="AI210" s="227">
        <f>SUM(V210:AC210)</f>
        <v>3236.6838036560512</v>
      </c>
      <c r="AJ210" s="141" t="str">
        <f t="shared" si="136"/>
        <v/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9.0893600623196361E-2</v>
      </c>
      <c r="C211" s="78">
        <f t="shared" ref="C211:H211" si="142">IF($I210=0,"-",C210/$I210)</f>
        <v>2.3272150508073401E-2</v>
      </c>
      <c r="D211" s="78">
        <f t="shared" si="142"/>
        <v>0.82164752560107601</v>
      </c>
      <c r="E211" s="78">
        <f t="shared" si="142"/>
        <v>5.7795453981409783E-2</v>
      </c>
      <c r="F211" s="78">
        <f t="shared" si="142"/>
        <v>0</v>
      </c>
      <c r="G211" s="78">
        <f t="shared" si="142"/>
        <v>6.3912692862446909E-3</v>
      </c>
      <c r="H211" s="79">
        <f t="shared" si="142"/>
        <v>0</v>
      </c>
      <c r="I211" s="80">
        <f>SUM(B211:H211)</f>
        <v>1.0000000000000002</v>
      </c>
      <c r="J211" s="141"/>
      <c r="K211" s="55" t="s">
        <v>91</v>
      </c>
      <c r="L211" s="96">
        <f>IF($S210=0,"-",L210/$S210)</f>
        <v>7.5532889875826223E-2</v>
      </c>
      <c r="M211" s="96">
        <f t="shared" ref="M211:R211" si="143">IF($S210=0,"-",M210/$S210)</f>
        <v>1.9339235869718221E-2</v>
      </c>
      <c r="N211" s="96">
        <f t="shared" si="143"/>
        <v>0.6827918758026722</v>
      </c>
      <c r="O211" s="96">
        <f t="shared" si="143"/>
        <v>4.8028217949010674E-2</v>
      </c>
      <c r="P211" s="96">
        <f t="shared" si="143"/>
        <v>0.16899661408561298</v>
      </c>
      <c r="Q211" s="96">
        <f t="shared" si="143"/>
        <v>5.3111664171599663E-3</v>
      </c>
      <c r="R211" s="97">
        <f t="shared" si="143"/>
        <v>0</v>
      </c>
      <c r="S211" s="98">
        <f>SUM(L211:R211)</f>
        <v>1.0000000000000002</v>
      </c>
      <c r="U211" s="127" t="s">
        <v>91</v>
      </c>
      <c r="V211" s="128">
        <f>+V210/$AI210</f>
        <v>6.6671401655595916E-2</v>
      </c>
      <c r="W211" s="128">
        <f t="shared" ref="W211:AH211" si="144">+W210/$AI210</f>
        <v>1.0757711269290227E-3</v>
      </c>
      <c r="X211" s="128">
        <f t="shared" si="144"/>
        <v>5.3111664171599645E-3</v>
      </c>
      <c r="Y211" s="128">
        <f t="shared" si="144"/>
        <v>1.9339235869718214E-2</v>
      </c>
      <c r="Z211" s="128">
        <f t="shared" si="144"/>
        <v>0.6740964506961048</v>
      </c>
      <c r="AA211" s="128">
        <f t="shared" si="144"/>
        <v>4.7132181835621151E-2</v>
      </c>
      <c r="AB211" s="128">
        <f t="shared" si="144"/>
        <v>0.16899661408561292</v>
      </c>
      <c r="AC211" s="128">
        <f t="shared" si="144"/>
        <v>1.7377178313257875E-2</v>
      </c>
      <c r="AD211" s="128">
        <f t="shared" si="144"/>
        <v>7.7857170933012696E-3</v>
      </c>
      <c r="AE211" s="128">
        <f t="shared" si="144"/>
        <v>8.8185926734432769E-4</v>
      </c>
      <c r="AF211" s="128">
        <f t="shared" si="144"/>
        <v>0</v>
      </c>
      <c r="AG211" s="128">
        <f t="shared" si="144"/>
        <v>8.6954251065670951E-3</v>
      </c>
      <c r="AH211" s="128">
        <f t="shared" si="144"/>
        <v>1.4176846045179313E-5</v>
      </c>
      <c r="AI211" s="129">
        <f>SUM(V211:AC211)</f>
        <v>1</v>
      </c>
      <c r="AJ211" s="26" t="str">
        <f t="shared" si="136"/>
        <v/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AJ215" s="141" t="str">
        <f>IF(ABS(S215-AI215)&gt;0.001,S215-AI215,"")</f>
        <v/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145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46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47">SUM(V216:AC216)</f>
        <v>0</v>
      </c>
      <c r="AJ216" s="141" t="str">
        <f t="shared" ref="AJ216:AJ237" si="148">IF(ABS(S216-AI216)&gt;0.001,S216-AI216,"")</f>
        <v/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145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46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47"/>
        <v>0</v>
      </c>
      <c r="AJ217" s="141" t="str">
        <f t="shared" si="148"/>
        <v/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145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46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47"/>
        <v>0</v>
      </c>
      <c r="AJ218" s="141" t="str">
        <f t="shared" si="148"/>
        <v/>
      </c>
      <c r="BA218" s="141"/>
      <c r="BR218" s="141"/>
      <c r="CG218" s="141"/>
    </row>
    <row r="219" spans="1:85" ht="15">
      <c r="A219" s="167" t="s">
        <v>16</v>
      </c>
      <c r="B219" s="156">
        <v>17.402608584531567</v>
      </c>
      <c r="C219" s="156">
        <v>8.9175655960424738</v>
      </c>
      <c r="D219" s="156">
        <v>2.355962937267519</v>
      </c>
      <c r="E219" s="156">
        <v>0</v>
      </c>
      <c r="F219" s="375"/>
      <c r="G219" s="156">
        <v>0</v>
      </c>
      <c r="H219" s="168">
        <v>0</v>
      </c>
      <c r="I219" s="154">
        <f t="shared" si="145"/>
        <v>28.676137117841563</v>
      </c>
      <c r="J219" s="149"/>
      <c r="K219" s="169" t="s">
        <v>16</v>
      </c>
      <c r="L219" s="156">
        <v>17.402608584531567</v>
      </c>
      <c r="M219" s="156">
        <v>8.9175655960424738</v>
      </c>
      <c r="N219" s="156">
        <v>2.355962937267519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46"/>
        <v>28.676137117841563</v>
      </c>
      <c r="U219" s="215" t="s">
        <v>16</v>
      </c>
      <c r="V219" s="207">
        <v>17.402608584531567</v>
      </c>
      <c r="W219" s="207">
        <v>0</v>
      </c>
      <c r="X219" s="207">
        <v>0</v>
      </c>
      <c r="Y219" s="207">
        <v>8.9175655960424738</v>
      </c>
      <c r="Z219" s="207">
        <v>1.6630326616006017</v>
      </c>
      <c r="AA219" s="207">
        <v>0</v>
      </c>
      <c r="AB219" s="207">
        <v>0</v>
      </c>
      <c r="AC219" s="208">
        <v>0.69293027566691745</v>
      </c>
      <c r="AD219" s="209">
        <v>0</v>
      </c>
      <c r="AE219" s="209">
        <v>0</v>
      </c>
      <c r="AF219" s="209">
        <v>0</v>
      </c>
      <c r="AG219" s="209">
        <v>0.69293027566691745</v>
      </c>
      <c r="AH219" s="209">
        <v>0</v>
      </c>
      <c r="AI219" s="210">
        <f t="shared" si="147"/>
        <v>28.676137117841563</v>
      </c>
      <c r="AJ219" s="141" t="str">
        <f t="shared" si="148"/>
        <v/>
      </c>
      <c r="BA219" s="141"/>
      <c r="BR219" s="141"/>
      <c r="CG219" s="141"/>
    </row>
    <row r="220" spans="1:85" ht="15">
      <c r="A220" s="159" t="s">
        <v>15</v>
      </c>
      <c r="B220" s="160">
        <v>3.2218639395137347</v>
      </c>
      <c r="C220" s="160">
        <v>0</v>
      </c>
      <c r="D220" s="160">
        <v>3.1719463594437496</v>
      </c>
      <c r="E220" s="160">
        <v>0</v>
      </c>
      <c r="F220" s="375"/>
      <c r="G220" s="160">
        <v>0</v>
      </c>
      <c r="H220" s="161">
        <v>0</v>
      </c>
      <c r="I220" s="162">
        <f t="shared" si="145"/>
        <v>6.3938102989574848</v>
      </c>
      <c r="J220" s="149"/>
      <c r="K220" s="163" t="s">
        <v>15</v>
      </c>
      <c r="L220" s="164">
        <v>3.2218639395137347</v>
      </c>
      <c r="M220" s="164">
        <v>0</v>
      </c>
      <c r="N220" s="164">
        <v>3.1719463594437496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46"/>
        <v>6.3938102989574848</v>
      </c>
      <c r="U220" s="211" t="s">
        <v>57</v>
      </c>
      <c r="V220" s="212">
        <v>3.2218639395137347</v>
      </c>
      <c r="W220" s="212">
        <v>0</v>
      </c>
      <c r="X220" s="212">
        <v>0</v>
      </c>
      <c r="Y220" s="212">
        <v>0</v>
      </c>
      <c r="Z220" s="212">
        <v>3.1719463594437496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47"/>
        <v>6.3938102989574848</v>
      </c>
      <c r="AJ220" s="141" t="str">
        <f t="shared" si="148"/>
        <v/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9.7212688546985133E-3</v>
      </c>
      <c r="F221" s="375"/>
      <c r="G221" s="156">
        <v>0</v>
      </c>
      <c r="H221" s="168">
        <v>0</v>
      </c>
      <c r="I221" s="154">
        <f t="shared" si="145"/>
        <v>9.7212688546985133E-3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9.7212688546985133E-3</v>
      </c>
      <c r="P221" s="156">
        <v>14.423512586248158</v>
      </c>
      <c r="Q221" s="156">
        <v>0</v>
      </c>
      <c r="R221" s="157">
        <v>0</v>
      </c>
      <c r="S221" s="158">
        <f t="shared" si="146"/>
        <v>14.433233855102857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9.7212688546985133E-3</v>
      </c>
      <c r="AB221" s="207">
        <v>14.423512586248158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47"/>
        <v>14.433233855102857</v>
      </c>
      <c r="AJ221" s="141" t="str">
        <f t="shared" si="148"/>
        <v/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1.765350439509471E-15</v>
      </c>
      <c r="F222" s="375"/>
      <c r="G222" s="160">
        <v>0</v>
      </c>
      <c r="H222" s="161">
        <v>0</v>
      </c>
      <c r="I222" s="162">
        <f t="shared" si="145"/>
        <v>1.765350439509471E-15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1.765350439509471E-15</v>
      </c>
      <c r="P222" s="164">
        <v>0.92491520455975007</v>
      </c>
      <c r="Q222" s="164">
        <v>0</v>
      </c>
      <c r="R222" s="165">
        <v>0</v>
      </c>
      <c r="S222" s="166">
        <f t="shared" si="146"/>
        <v>0.92491520455975185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1.765350439509471E-15</v>
      </c>
      <c r="AB222" s="212">
        <v>0.92491520455975007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47"/>
        <v>0.92491520455975185</v>
      </c>
      <c r="AJ222" s="141" t="str">
        <f t="shared" si="148"/>
        <v/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145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46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47"/>
        <v>0</v>
      </c>
      <c r="AJ223" s="141" t="str">
        <f t="shared" si="148"/>
        <v/>
      </c>
      <c r="BA223" s="141"/>
      <c r="BR223" s="141"/>
      <c r="CG223" s="141"/>
    </row>
    <row r="224" spans="1:85" ht="15">
      <c r="A224" s="159" t="s">
        <v>17</v>
      </c>
      <c r="B224" s="160">
        <v>1.5145870400810597</v>
      </c>
      <c r="C224" s="160">
        <v>0</v>
      </c>
      <c r="D224" s="160">
        <v>5.9992260777029855</v>
      </c>
      <c r="E224" s="160">
        <v>0.31706307531201305</v>
      </c>
      <c r="F224" s="375"/>
      <c r="G224" s="160">
        <v>0</v>
      </c>
      <c r="H224" s="161">
        <v>0</v>
      </c>
      <c r="I224" s="162">
        <f t="shared" si="145"/>
        <v>7.8308761930960582</v>
      </c>
      <c r="J224" s="149"/>
      <c r="K224" s="163" t="s">
        <v>17</v>
      </c>
      <c r="L224" s="164">
        <v>1.5145870400810597</v>
      </c>
      <c r="M224" s="164">
        <v>0</v>
      </c>
      <c r="N224" s="164">
        <v>5.9992260777029855</v>
      </c>
      <c r="O224" s="164">
        <v>0.31706307531201305</v>
      </c>
      <c r="P224" s="164">
        <v>0</v>
      </c>
      <c r="Q224" s="164">
        <v>0</v>
      </c>
      <c r="R224" s="165">
        <v>0</v>
      </c>
      <c r="S224" s="166">
        <f t="shared" si="146"/>
        <v>7.8308761930960582</v>
      </c>
      <c r="U224" s="211" t="s">
        <v>17</v>
      </c>
      <c r="V224" s="212">
        <v>1.5145870400810597</v>
      </c>
      <c r="W224" s="212">
        <v>0</v>
      </c>
      <c r="X224" s="212">
        <v>0</v>
      </c>
      <c r="Y224" s="212">
        <v>0</v>
      </c>
      <c r="Z224" s="212">
        <v>5.9992260777029855</v>
      </c>
      <c r="AA224" s="212">
        <v>0.31706307531201305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47"/>
        <v>7.8308761930960582</v>
      </c>
      <c r="AJ224" s="141" t="str">
        <f t="shared" si="148"/>
        <v/>
      </c>
      <c r="BA224" s="141"/>
      <c r="BR224" s="141"/>
      <c r="CG224" s="141"/>
    </row>
    <row r="225" spans="1:85" ht="15">
      <c r="A225" s="167" t="s">
        <v>139</v>
      </c>
      <c r="B225" s="156">
        <v>5.010194376472084</v>
      </c>
      <c r="C225" s="156">
        <v>0.19770918350709779</v>
      </c>
      <c r="D225" s="156">
        <v>43.013796723055499</v>
      </c>
      <c r="E225" s="156">
        <v>5.4750235432734773E-2</v>
      </c>
      <c r="F225" s="375"/>
      <c r="G225" s="156">
        <v>0</v>
      </c>
      <c r="H225" s="168">
        <v>0</v>
      </c>
      <c r="I225" s="154">
        <f t="shared" si="145"/>
        <v>48.276450518467414</v>
      </c>
      <c r="J225" s="149"/>
      <c r="K225" s="169" t="s">
        <v>139</v>
      </c>
      <c r="L225" s="156">
        <v>5.010194376472084</v>
      </c>
      <c r="M225" s="156">
        <v>0.19770918350709779</v>
      </c>
      <c r="N225" s="156">
        <v>43.013796723055499</v>
      </c>
      <c r="O225" s="156">
        <v>5.4750235432734773E-2</v>
      </c>
      <c r="P225" s="156">
        <v>0</v>
      </c>
      <c r="Q225" s="156">
        <v>0</v>
      </c>
      <c r="R225" s="157">
        <v>0</v>
      </c>
      <c r="S225" s="158">
        <f t="shared" si="146"/>
        <v>48.276450518467414</v>
      </c>
      <c r="U225" s="215" t="s">
        <v>139</v>
      </c>
      <c r="V225" s="207">
        <v>4.6025105138535833</v>
      </c>
      <c r="W225" s="207">
        <v>0</v>
      </c>
      <c r="X225" s="207">
        <v>0</v>
      </c>
      <c r="Y225" s="207">
        <v>0.19770918350709779</v>
      </c>
      <c r="Z225" s="207">
        <v>14.387601451786132</v>
      </c>
      <c r="AA225" s="207">
        <v>5.4750235432734773E-2</v>
      </c>
      <c r="AB225" s="207">
        <v>0</v>
      </c>
      <c r="AC225" s="208">
        <v>29.033879133887872</v>
      </c>
      <c r="AD225" s="207">
        <v>0.40768386261850093</v>
      </c>
      <c r="AE225" s="207">
        <v>0</v>
      </c>
      <c r="AF225" s="207">
        <v>0</v>
      </c>
      <c r="AG225" s="207">
        <v>28.626195271269367</v>
      </c>
      <c r="AH225" s="207">
        <v>0</v>
      </c>
      <c r="AI225" s="210">
        <f t="shared" si="147"/>
        <v>48.276450518467421</v>
      </c>
      <c r="AJ225" s="141" t="str">
        <f t="shared" si="148"/>
        <v/>
      </c>
      <c r="BA225" s="141"/>
      <c r="BR225" s="141"/>
      <c r="CG225" s="141"/>
    </row>
    <row r="226" spans="1:85" ht="15">
      <c r="A226" s="159" t="s">
        <v>25</v>
      </c>
      <c r="B226" s="160">
        <v>7.447901057919001</v>
      </c>
      <c r="C226" s="160">
        <v>0.31332569666453441</v>
      </c>
      <c r="D226" s="160">
        <v>9.4959167837117153</v>
      </c>
      <c r="E226" s="160">
        <v>91.741083078892103</v>
      </c>
      <c r="F226" s="375"/>
      <c r="G226" s="160">
        <v>17.560344911423439</v>
      </c>
      <c r="H226" s="161">
        <v>1.934109238669965</v>
      </c>
      <c r="I226" s="162">
        <f t="shared" si="145"/>
        <v>128.49268076728077</v>
      </c>
      <c r="J226" s="149"/>
      <c r="K226" s="163" t="s">
        <v>25</v>
      </c>
      <c r="L226" s="164">
        <v>7.447901057919001</v>
      </c>
      <c r="M226" s="164">
        <v>0.31332569666453441</v>
      </c>
      <c r="N226" s="164">
        <v>9.4959167837117153</v>
      </c>
      <c r="O226" s="164">
        <v>91.741083078892103</v>
      </c>
      <c r="P226" s="164">
        <v>0</v>
      </c>
      <c r="Q226" s="164">
        <v>17.560344911423439</v>
      </c>
      <c r="R226" s="165">
        <v>1.934109238669965</v>
      </c>
      <c r="S226" s="166">
        <f t="shared" si="146"/>
        <v>128.49268076728077</v>
      </c>
      <c r="U226" s="211" t="s">
        <v>25</v>
      </c>
      <c r="V226" s="212">
        <v>0</v>
      </c>
      <c r="W226" s="212">
        <v>6.6809890737488109</v>
      </c>
      <c r="X226" s="212">
        <v>17.560344911423439</v>
      </c>
      <c r="Y226" s="212">
        <v>0.31332569666453441</v>
      </c>
      <c r="Z226" s="212">
        <v>9.3769139014138112</v>
      </c>
      <c r="AA226" s="212">
        <v>90.842591025989293</v>
      </c>
      <c r="AB226" s="212">
        <v>0</v>
      </c>
      <c r="AC226" s="213">
        <v>3.7185161580408721</v>
      </c>
      <c r="AD226" s="212">
        <v>0.76691198417019013</v>
      </c>
      <c r="AE226" s="212">
        <v>0.49851826234586438</v>
      </c>
      <c r="AF226" s="212">
        <v>1.934109238669965</v>
      </c>
      <c r="AG226" s="212">
        <v>0.11900288229790457</v>
      </c>
      <c r="AH226" s="212">
        <v>0.39997379055694882</v>
      </c>
      <c r="AI226" s="214">
        <f t="shared" si="147"/>
        <v>128.49268076728077</v>
      </c>
      <c r="AJ226" s="141" t="str">
        <f t="shared" si="148"/>
        <v/>
      </c>
      <c r="BA226" s="141"/>
      <c r="BR226" s="141"/>
      <c r="CG226" s="141"/>
    </row>
    <row r="227" spans="1:85" ht="15">
      <c r="A227" s="167" t="s">
        <v>24</v>
      </c>
      <c r="B227" s="156">
        <v>8.3715935047603676</v>
      </c>
      <c r="C227" s="156">
        <v>0</v>
      </c>
      <c r="D227" s="156">
        <v>2.304828037381526</v>
      </c>
      <c r="E227" s="156">
        <v>0</v>
      </c>
      <c r="F227" s="375"/>
      <c r="G227" s="156">
        <v>0</v>
      </c>
      <c r="H227" s="168">
        <v>0</v>
      </c>
      <c r="I227" s="154">
        <f t="shared" si="145"/>
        <v>10.676421542141894</v>
      </c>
      <c r="J227" s="149"/>
      <c r="K227" s="169" t="s">
        <v>24</v>
      </c>
      <c r="L227" s="156">
        <v>8.3715935047603676</v>
      </c>
      <c r="M227" s="156">
        <v>0</v>
      </c>
      <c r="N227" s="156">
        <v>2.304828037381526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46"/>
        <v>10.676421542141894</v>
      </c>
      <c r="U227" s="215" t="s">
        <v>24</v>
      </c>
      <c r="V227" s="207">
        <v>8.3715935047603676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2.304828037381526</v>
      </c>
      <c r="AD227" s="207">
        <v>0</v>
      </c>
      <c r="AE227" s="207">
        <v>0</v>
      </c>
      <c r="AF227" s="207">
        <v>0</v>
      </c>
      <c r="AG227" s="207">
        <v>2.304828037381526</v>
      </c>
      <c r="AH227" s="207">
        <v>0</v>
      </c>
      <c r="AI227" s="210">
        <f t="shared" si="147"/>
        <v>10.676421542141894</v>
      </c>
      <c r="AJ227" s="141" t="str">
        <f t="shared" si="148"/>
        <v/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145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46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47"/>
        <v>0</v>
      </c>
      <c r="AJ228" s="141" t="str">
        <f t="shared" si="148"/>
        <v/>
      </c>
      <c r="BA228" s="141"/>
      <c r="BR228" s="141"/>
      <c r="CG228" s="141"/>
    </row>
    <row r="229" spans="1:85" ht="15">
      <c r="A229" s="167" t="s">
        <v>22</v>
      </c>
      <c r="B229" s="156">
        <v>0.54913339870681588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145"/>
        <v>0.54913339870681588</v>
      </c>
      <c r="J229" s="149"/>
      <c r="K229" s="169" t="s">
        <v>22</v>
      </c>
      <c r="L229" s="156">
        <v>0.54913339870681588</v>
      </c>
      <c r="M229" s="156">
        <v>0</v>
      </c>
      <c r="N229" s="156">
        <v>0</v>
      </c>
      <c r="O229" s="156">
        <v>0</v>
      </c>
      <c r="P229" s="156">
        <v>0.84001450152982393</v>
      </c>
      <c r="Q229" s="156">
        <v>0</v>
      </c>
      <c r="R229" s="157">
        <v>0</v>
      </c>
      <c r="S229" s="158">
        <f t="shared" si="146"/>
        <v>1.3891479002366398</v>
      </c>
      <c r="U229" s="215" t="s">
        <v>22</v>
      </c>
      <c r="V229" s="207">
        <v>0.54913339870681588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0.84001450152982393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47"/>
        <v>1.3891479002366398</v>
      </c>
      <c r="AJ229" s="141" t="str">
        <f t="shared" si="148"/>
        <v/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145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46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47"/>
        <v>0</v>
      </c>
      <c r="AJ230" s="141" t="str">
        <f t="shared" si="148"/>
        <v/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145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46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47"/>
        <v>0</v>
      </c>
      <c r="AJ231" s="141" t="str">
        <f t="shared" si="148"/>
        <v/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145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46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147"/>
        <v>0</v>
      </c>
      <c r="AJ232" s="141" t="str">
        <f t="shared" si="148"/>
        <v/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145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46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47"/>
        <v>0</v>
      </c>
      <c r="AJ233" s="141" t="str">
        <f t="shared" si="148"/>
        <v/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145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46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147"/>
        <v>0</v>
      </c>
      <c r="AJ234" s="141" t="str">
        <f t="shared" si="148"/>
        <v/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145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46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47"/>
        <v>0</v>
      </c>
      <c r="AJ235" s="141" t="str">
        <f t="shared" si="148"/>
        <v/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43.517881901984637</v>
      </c>
      <c r="C236" s="195">
        <f t="shared" ref="C236:H236" si="149">SUM(C215:C231)</f>
        <v>9.4286004762141058</v>
      </c>
      <c r="D236" s="195">
        <f t="shared" si="149"/>
        <v>66.341676918562996</v>
      </c>
      <c r="E236" s="195">
        <f t="shared" si="149"/>
        <v>92.122617658491549</v>
      </c>
      <c r="F236" s="195">
        <f t="shared" si="149"/>
        <v>0</v>
      </c>
      <c r="G236" s="195">
        <f t="shared" si="149"/>
        <v>17.560344911423439</v>
      </c>
      <c r="H236" s="197">
        <f t="shared" si="149"/>
        <v>1.934109238669965</v>
      </c>
      <c r="I236" s="154">
        <f t="shared" ref="I236" si="150">SUM(I215:I231)</f>
        <v>230.90523110534673</v>
      </c>
      <c r="J236" s="149"/>
      <c r="K236" s="196" t="s">
        <v>26</v>
      </c>
      <c r="L236" s="195">
        <f>SUM(L215:L231)</f>
        <v>43.517881901984637</v>
      </c>
      <c r="M236" s="195">
        <f t="shared" ref="M236:R236" si="151">SUM(M215:M231)</f>
        <v>9.4286004762141058</v>
      </c>
      <c r="N236" s="195">
        <f t="shared" si="151"/>
        <v>66.341676918562996</v>
      </c>
      <c r="O236" s="195">
        <f t="shared" si="151"/>
        <v>92.122617658491549</v>
      </c>
      <c r="P236" s="195">
        <f t="shared" si="151"/>
        <v>16.188442292337733</v>
      </c>
      <c r="Q236" s="195">
        <f t="shared" si="151"/>
        <v>17.560344911423439</v>
      </c>
      <c r="R236" s="197">
        <f t="shared" si="151"/>
        <v>1.934109238669965</v>
      </c>
      <c r="S236" s="198">
        <f t="shared" ref="S236" si="152">SUM(S215:S231)</f>
        <v>247.09367339768446</v>
      </c>
      <c r="T236" s="141" t="str">
        <f>IF(ABS(S236-AI236)&gt;0.01,S236-AI236,"")</f>
        <v/>
      </c>
      <c r="U236" s="224" t="s">
        <v>63</v>
      </c>
      <c r="V236" s="225">
        <f>SUM(V215:V231)</f>
        <v>35.662296981447128</v>
      </c>
      <c r="W236" s="225">
        <f t="shared" ref="W236:AH236" si="153">SUM(W215:W231)</f>
        <v>6.6809890737488109</v>
      </c>
      <c r="X236" s="225">
        <f t="shared" si="153"/>
        <v>17.560344911423439</v>
      </c>
      <c r="Y236" s="225">
        <f t="shared" si="153"/>
        <v>9.4286004762141058</v>
      </c>
      <c r="Z236" s="225">
        <f t="shared" si="153"/>
        <v>34.59872045194728</v>
      </c>
      <c r="AA236" s="225">
        <f t="shared" si="153"/>
        <v>91.224125605588739</v>
      </c>
      <c r="AB236" s="225">
        <f t="shared" si="153"/>
        <v>16.188442292337733</v>
      </c>
      <c r="AC236" s="225">
        <f t="shared" si="153"/>
        <v>35.750153604977186</v>
      </c>
      <c r="AD236" s="226">
        <f t="shared" si="153"/>
        <v>1.174595846788691</v>
      </c>
      <c r="AE236" s="226">
        <f t="shared" si="153"/>
        <v>0.49851826234586438</v>
      </c>
      <c r="AF236" s="226">
        <f t="shared" si="153"/>
        <v>1.934109238669965</v>
      </c>
      <c r="AG236" s="226">
        <f t="shared" si="153"/>
        <v>31.742956466615716</v>
      </c>
      <c r="AH236" s="226">
        <f t="shared" si="153"/>
        <v>0.39997379055694882</v>
      </c>
      <c r="AI236" s="227">
        <f>SUM(V236:AC236)</f>
        <v>247.0936733976844</v>
      </c>
      <c r="AJ236" s="141" t="str">
        <f t="shared" si="148"/>
        <v/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0.18846641842483991</v>
      </c>
      <c r="C237" s="78">
        <f t="shared" ref="C237:H237" si="154">IF($I236=0,"-",C236/$I236)</f>
        <v>4.0833204302385254E-2</v>
      </c>
      <c r="D237" s="78">
        <f t="shared" si="154"/>
        <v>0.28731127744912671</v>
      </c>
      <c r="E237" s="78">
        <f t="shared" si="154"/>
        <v>0.39896288714421596</v>
      </c>
      <c r="F237" s="78">
        <f t="shared" si="154"/>
        <v>0</v>
      </c>
      <c r="G237" s="78">
        <f t="shared" si="154"/>
        <v>7.6050009033410845E-2</v>
      </c>
      <c r="H237" s="79">
        <f t="shared" si="154"/>
        <v>8.3762036460211641E-3</v>
      </c>
      <c r="I237" s="80">
        <f>SUM(B237:H237)</f>
        <v>0.99999999999999989</v>
      </c>
      <c r="J237" s="141"/>
      <c r="K237" s="55" t="s">
        <v>91</v>
      </c>
      <c r="L237" s="96">
        <f>IF($S236=0,"-",L236/$S236)</f>
        <v>0.17611896453514156</v>
      </c>
      <c r="M237" s="96">
        <f t="shared" ref="M237:R237" si="155">IF($S236=0,"-",M236/$S236)</f>
        <v>3.8158000350900376E-2</v>
      </c>
      <c r="N237" s="96">
        <f t="shared" si="155"/>
        <v>0.26848796250557783</v>
      </c>
      <c r="O237" s="96">
        <f t="shared" si="155"/>
        <v>0.37282467167916911</v>
      </c>
      <c r="P237" s="96">
        <f t="shared" si="155"/>
        <v>6.5515405836730087E-2</v>
      </c>
      <c r="Q237" s="96">
        <f t="shared" si="155"/>
        <v>7.1067561827699952E-2</v>
      </c>
      <c r="R237" s="97">
        <f t="shared" si="155"/>
        <v>7.8274332647809905E-3</v>
      </c>
      <c r="S237" s="98">
        <f>SUM(L237:R237)</f>
        <v>0.99999999999999989</v>
      </c>
      <c r="U237" s="127" t="s">
        <v>91</v>
      </c>
      <c r="V237" s="128">
        <f>+V236/$AI236</f>
        <v>0.14432703391822793</v>
      </c>
      <c r="W237" s="128">
        <f t="shared" ref="W237:AH237" si="156">+W236/$AI236</f>
        <v>2.7038284638700994E-2</v>
      </c>
      <c r="X237" s="128">
        <f t="shared" si="156"/>
        <v>7.1067561827699965E-2</v>
      </c>
      <c r="Y237" s="128">
        <f t="shared" si="156"/>
        <v>3.8158000350900383E-2</v>
      </c>
      <c r="Z237" s="128">
        <f t="shared" si="156"/>
        <v>0.14002268846544866</v>
      </c>
      <c r="AA237" s="128">
        <f t="shared" si="156"/>
        <v>0.36918843105613741</v>
      </c>
      <c r="AB237" s="128">
        <f t="shared" si="156"/>
        <v>6.5515405836730101E-2</v>
      </c>
      <c r="AC237" s="128">
        <f t="shared" si="156"/>
        <v>0.14468259390615468</v>
      </c>
      <c r="AD237" s="128">
        <f t="shared" si="156"/>
        <v>4.7536459782126436E-3</v>
      </c>
      <c r="AE237" s="128">
        <f t="shared" si="156"/>
        <v>2.0175274238750955E-3</v>
      </c>
      <c r="AF237" s="128">
        <f t="shared" si="156"/>
        <v>7.8274332647809922E-3</v>
      </c>
      <c r="AG237" s="128">
        <f t="shared" si="156"/>
        <v>0.12846527404012922</v>
      </c>
      <c r="AH237" s="128">
        <f t="shared" si="156"/>
        <v>1.6187131991567095E-3</v>
      </c>
      <c r="AI237" s="129">
        <f>SUM(V237:AC237)</f>
        <v>1</v>
      </c>
      <c r="AJ237" s="26" t="str">
        <f t="shared" si="148"/>
        <v/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AJ241" s="141" t="str">
        <f>IF(ABS(S241-AI241)&gt;0.001,S241-AI241,"")</f>
        <v/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57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58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59">SUM(V242:AC242)</f>
        <v>0</v>
      </c>
      <c r="AJ242" s="141" t="str">
        <f t="shared" ref="AJ242:AJ263" si="160">IF(ABS(S242-AI242)&gt;0.001,S242-AI242,"")</f>
        <v/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0.36287710235721399</v>
      </c>
      <c r="E243" s="156">
        <v>0</v>
      </c>
      <c r="F243" s="375"/>
      <c r="G243" s="156">
        <v>0</v>
      </c>
      <c r="H243" s="168">
        <v>0</v>
      </c>
      <c r="I243" s="154">
        <f t="shared" si="157"/>
        <v>0.36287710235721399</v>
      </c>
      <c r="J243" s="149"/>
      <c r="K243" s="169" t="s">
        <v>10</v>
      </c>
      <c r="L243" s="156">
        <v>0</v>
      </c>
      <c r="M243" s="156">
        <v>0</v>
      </c>
      <c r="N243" s="156">
        <v>0.36287710235721399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58"/>
        <v>0.36287710235721399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0.36287710235721399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59"/>
        <v>0.36287710235721399</v>
      </c>
      <c r="AJ243" s="141" t="str">
        <f t="shared" si="160"/>
        <v/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57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58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59"/>
        <v>0</v>
      </c>
      <c r="AJ244" s="141" t="str">
        <f t="shared" si="160"/>
        <v/>
      </c>
      <c r="BA244" s="141"/>
      <c r="BR244" s="141"/>
      <c r="CG244" s="141"/>
    </row>
    <row r="245" spans="1:85" ht="15">
      <c r="A245" s="167" t="s">
        <v>16</v>
      </c>
      <c r="B245" s="156">
        <v>79.184202722295169</v>
      </c>
      <c r="C245" s="156">
        <v>0.46724663319993343</v>
      </c>
      <c r="D245" s="156">
        <v>1.6912065608548337</v>
      </c>
      <c r="E245" s="156">
        <v>0</v>
      </c>
      <c r="F245" s="375"/>
      <c r="G245" s="156">
        <v>0</v>
      </c>
      <c r="H245" s="168">
        <v>0</v>
      </c>
      <c r="I245" s="154">
        <f t="shared" si="157"/>
        <v>81.342655916349941</v>
      </c>
      <c r="J245" s="149"/>
      <c r="K245" s="169" t="s">
        <v>16</v>
      </c>
      <c r="L245" s="156">
        <v>79.184202722295169</v>
      </c>
      <c r="M245" s="156">
        <v>0.46724663319993343</v>
      </c>
      <c r="N245" s="156">
        <v>1.6912065608548337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58"/>
        <v>81.342655916349941</v>
      </c>
      <c r="U245" s="215" t="s">
        <v>16</v>
      </c>
      <c r="V245" s="207">
        <v>79.051128429164791</v>
      </c>
      <c r="W245" s="207">
        <v>0</v>
      </c>
      <c r="X245" s="207">
        <v>0</v>
      </c>
      <c r="Y245" s="207">
        <v>0.46724663319993343</v>
      </c>
      <c r="Z245" s="207">
        <v>1.6231139195987487</v>
      </c>
      <c r="AA245" s="207">
        <v>0</v>
      </c>
      <c r="AB245" s="207">
        <v>0</v>
      </c>
      <c r="AC245" s="208">
        <v>0.20116693438645816</v>
      </c>
      <c r="AD245" s="209">
        <v>0.13307429313037328</v>
      </c>
      <c r="AE245" s="209">
        <v>0</v>
      </c>
      <c r="AF245" s="209">
        <v>0</v>
      </c>
      <c r="AG245" s="209">
        <v>6.8092641256084926E-2</v>
      </c>
      <c r="AH245" s="209">
        <v>0</v>
      </c>
      <c r="AI245" s="210">
        <f t="shared" si="159"/>
        <v>81.342655916349941</v>
      </c>
      <c r="AJ245" s="141" t="str">
        <f t="shared" si="160"/>
        <v/>
      </c>
      <c r="BA245" s="141"/>
      <c r="BR245" s="141"/>
      <c r="CG245" s="141"/>
    </row>
    <row r="246" spans="1:85" ht="15">
      <c r="A246" s="159" t="s">
        <v>15</v>
      </c>
      <c r="B246" s="160">
        <v>22.929314320993207</v>
      </c>
      <c r="C246" s="160">
        <v>0.11163617782793005</v>
      </c>
      <c r="D246" s="160">
        <v>0.38448455454153957</v>
      </c>
      <c r="E246" s="160">
        <v>0</v>
      </c>
      <c r="F246" s="375"/>
      <c r="G246" s="160">
        <v>0</v>
      </c>
      <c r="H246" s="161">
        <v>0</v>
      </c>
      <c r="I246" s="162">
        <f t="shared" si="157"/>
        <v>23.425435053362676</v>
      </c>
      <c r="J246" s="149"/>
      <c r="K246" s="163" t="s">
        <v>15</v>
      </c>
      <c r="L246" s="164">
        <v>22.929314320993207</v>
      </c>
      <c r="M246" s="164">
        <v>0.11163617782793005</v>
      </c>
      <c r="N246" s="164">
        <v>0.38448455454153957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58"/>
        <v>23.425435053362676</v>
      </c>
      <c r="U246" s="211" t="s">
        <v>57</v>
      </c>
      <c r="V246" s="212">
        <v>22.926897486386714</v>
      </c>
      <c r="W246" s="212">
        <v>0</v>
      </c>
      <c r="X246" s="212">
        <v>0</v>
      </c>
      <c r="Y246" s="212">
        <v>0.11163617782793005</v>
      </c>
      <c r="Z246" s="212">
        <v>0.38253113013516499</v>
      </c>
      <c r="AA246" s="212">
        <v>0</v>
      </c>
      <c r="AB246" s="212">
        <v>0</v>
      </c>
      <c r="AC246" s="213">
        <v>4.3702590128655286E-3</v>
      </c>
      <c r="AD246" s="212">
        <v>2.416834606490947E-3</v>
      </c>
      <c r="AE246" s="212">
        <v>0</v>
      </c>
      <c r="AF246" s="212">
        <v>0</v>
      </c>
      <c r="AG246" s="212">
        <v>1.953424406374582E-3</v>
      </c>
      <c r="AH246" s="212">
        <v>0</v>
      </c>
      <c r="AI246" s="214">
        <f t="shared" si="159"/>
        <v>23.425435053362673</v>
      </c>
      <c r="AJ246" s="141" t="str">
        <f t="shared" si="160"/>
        <v/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3.2135639114325967</v>
      </c>
      <c r="F247" s="375"/>
      <c r="G247" s="156">
        <v>0</v>
      </c>
      <c r="H247" s="168">
        <v>0</v>
      </c>
      <c r="I247" s="154">
        <f t="shared" si="157"/>
        <v>3.2135639114325967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3.2135639114325967</v>
      </c>
      <c r="P247" s="156">
        <v>594.41996804905159</v>
      </c>
      <c r="Q247" s="156">
        <v>0</v>
      </c>
      <c r="R247" s="157">
        <v>0</v>
      </c>
      <c r="S247" s="158">
        <f t="shared" si="158"/>
        <v>597.63353196048422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3.2135639114325967</v>
      </c>
      <c r="AB247" s="207">
        <v>594.41996804905159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59"/>
        <v>597.63353196048422</v>
      </c>
      <c r="AJ247" s="141" t="str">
        <f t="shared" si="160"/>
        <v/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0.10039320489752734</v>
      </c>
      <c r="F248" s="375"/>
      <c r="G248" s="160">
        <v>0</v>
      </c>
      <c r="H248" s="161">
        <v>0</v>
      </c>
      <c r="I248" s="162">
        <f t="shared" si="157"/>
        <v>0.10039320489752734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0.10039320489752734</v>
      </c>
      <c r="P248" s="164">
        <v>18.05993754671854</v>
      </c>
      <c r="Q248" s="164">
        <v>0</v>
      </c>
      <c r="R248" s="165">
        <v>0</v>
      </c>
      <c r="S248" s="166">
        <f t="shared" si="158"/>
        <v>18.160330751616069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0.10039320489752734</v>
      </c>
      <c r="AB248" s="212">
        <v>18.05993754671854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59"/>
        <v>18.160330751616069</v>
      </c>
      <c r="AJ248" s="141" t="str">
        <f t="shared" si="160"/>
        <v/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57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58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59"/>
        <v>0</v>
      </c>
      <c r="AJ249" s="141" t="str">
        <f t="shared" si="160"/>
        <v/>
      </c>
      <c r="BA249" s="141"/>
      <c r="BR249" s="141"/>
      <c r="CG249" s="141"/>
    </row>
    <row r="250" spans="1:85" ht="15">
      <c r="A250" s="159" t="s">
        <v>17</v>
      </c>
      <c r="B250" s="160">
        <v>5.508171288538918</v>
      </c>
      <c r="C250" s="160">
        <v>0.26383102225008664</v>
      </c>
      <c r="D250" s="160">
        <v>2.7041570728923618</v>
      </c>
      <c r="E250" s="160">
        <v>1.0265067353965004E-2</v>
      </c>
      <c r="F250" s="375"/>
      <c r="G250" s="160">
        <v>0</v>
      </c>
      <c r="H250" s="161">
        <v>0</v>
      </c>
      <c r="I250" s="162">
        <f t="shared" si="157"/>
        <v>8.4864244510353313</v>
      </c>
      <c r="J250" s="149"/>
      <c r="K250" s="163" t="s">
        <v>17</v>
      </c>
      <c r="L250" s="164">
        <v>5.508171288538918</v>
      </c>
      <c r="M250" s="164">
        <v>0.26383102225008664</v>
      </c>
      <c r="N250" s="164">
        <v>2.7041570728923618</v>
      </c>
      <c r="O250" s="164">
        <v>1.0265067353965004E-2</v>
      </c>
      <c r="P250" s="164">
        <v>3.2607411574289036E-2</v>
      </c>
      <c r="Q250" s="164">
        <v>0</v>
      </c>
      <c r="R250" s="165">
        <v>0</v>
      </c>
      <c r="S250" s="166">
        <f t="shared" si="158"/>
        <v>8.5190318626096211</v>
      </c>
      <c r="U250" s="211" t="s">
        <v>17</v>
      </c>
      <c r="V250" s="212">
        <v>5.5033994560961208</v>
      </c>
      <c r="W250" s="212">
        <v>0</v>
      </c>
      <c r="X250" s="212">
        <v>0</v>
      </c>
      <c r="Y250" s="212">
        <v>0.26383102225008664</v>
      </c>
      <c r="Z250" s="212">
        <v>2.7041570728923618</v>
      </c>
      <c r="AA250" s="212">
        <v>0</v>
      </c>
      <c r="AB250" s="212">
        <v>3.2607411574289036E-2</v>
      </c>
      <c r="AC250" s="213">
        <v>1.5036899796762123E-2</v>
      </c>
      <c r="AD250" s="212">
        <v>4.7718324427971168E-3</v>
      </c>
      <c r="AE250" s="212">
        <v>0</v>
      </c>
      <c r="AF250" s="212">
        <v>0</v>
      </c>
      <c r="AG250" s="212">
        <v>0</v>
      </c>
      <c r="AH250" s="212">
        <v>1.0265067353965004E-2</v>
      </c>
      <c r="AI250" s="214">
        <f t="shared" si="159"/>
        <v>8.5190318626096211</v>
      </c>
      <c r="AJ250" s="141" t="str">
        <f t="shared" si="160"/>
        <v/>
      </c>
      <c r="BA250" s="141"/>
      <c r="BR250" s="141"/>
      <c r="CG250" s="141"/>
    </row>
    <row r="251" spans="1:85" ht="15">
      <c r="A251" s="167" t="s">
        <v>139</v>
      </c>
      <c r="B251" s="156">
        <v>202.40404539044127</v>
      </c>
      <c r="C251" s="156">
        <v>5.9361448687501248</v>
      </c>
      <c r="D251" s="156">
        <v>139.55201728796212</v>
      </c>
      <c r="E251" s="156">
        <v>0.81830217063089061</v>
      </c>
      <c r="F251" s="375"/>
      <c r="G251" s="156">
        <v>0</v>
      </c>
      <c r="H251" s="168">
        <v>0</v>
      </c>
      <c r="I251" s="154">
        <f t="shared" si="157"/>
        <v>348.71050971778436</v>
      </c>
      <c r="J251" s="149"/>
      <c r="K251" s="169" t="s">
        <v>139</v>
      </c>
      <c r="L251" s="156">
        <v>202.40404539044127</v>
      </c>
      <c r="M251" s="156">
        <v>5.9361448687501248</v>
      </c>
      <c r="N251" s="156">
        <v>139.55201728796212</v>
      </c>
      <c r="O251" s="156">
        <v>0.81830217063089061</v>
      </c>
      <c r="P251" s="156">
        <v>5.8018786482326765E-2</v>
      </c>
      <c r="Q251" s="156">
        <v>0</v>
      </c>
      <c r="R251" s="157">
        <v>0</v>
      </c>
      <c r="S251" s="158">
        <f t="shared" si="158"/>
        <v>348.76852850426667</v>
      </c>
      <c r="U251" s="215" t="s">
        <v>139</v>
      </c>
      <c r="V251" s="207">
        <v>196.76446892001081</v>
      </c>
      <c r="W251" s="207">
        <v>0</v>
      </c>
      <c r="X251" s="207">
        <v>0</v>
      </c>
      <c r="Y251" s="207">
        <v>5.9361448687501248</v>
      </c>
      <c r="Z251" s="207">
        <v>139.40821604671385</v>
      </c>
      <c r="AA251" s="207">
        <v>0.81830217063089061</v>
      </c>
      <c r="AB251" s="207">
        <v>5.8018786482326765E-2</v>
      </c>
      <c r="AC251" s="208">
        <v>5.7833777116787424</v>
      </c>
      <c r="AD251" s="207">
        <v>5.6395764704304616</v>
      </c>
      <c r="AE251" s="207">
        <v>0</v>
      </c>
      <c r="AF251" s="207">
        <v>0</v>
      </c>
      <c r="AG251" s="207">
        <v>0.14380124124828092</v>
      </c>
      <c r="AH251" s="207">
        <v>0</v>
      </c>
      <c r="AI251" s="210">
        <f t="shared" si="159"/>
        <v>348.76852850426673</v>
      </c>
      <c r="AJ251" s="141" t="str">
        <f t="shared" si="160"/>
        <v/>
      </c>
      <c r="BA251" s="141"/>
      <c r="BR251" s="141"/>
      <c r="CG251" s="141"/>
    </row>
    <row r="252" spans="1:85" ht="15">
      <c r="A252" s="159" t="s">
        <v>25</v>
      </c>
      <c r="B252" s="160">
        <v>93.957826950870896</v>
      </c>
      <c r="C252" s="160">
        <v>4.1321560119772958</v>
      </c>
      <c r="D252" s="160">
        <v>67.493190174028669</v>
      </c>
      <c r="E252" s="160">
        <v>449.63526354023679</v>
      </c>
      <c r="F252" s="375"/>
      <c r="G252" s="160">
        <v>70.290184429368409</v>
      </c>
      <c r="H252" s="161">
        <v>10.538713925371781</v>
      </c>
      <c r="I252" s="162">
        <f t="shared" si="157"/>
        <v>696.04733503185389</v>
      </c>
      <c r="J252" s="149"/>
      <c r="K252" s="163" t="s">
        <v>25</v>
      </c>
      <c r="L252" s="164">
        <v>93.957826950870896</v>
      </c>
      <c r="M252" s="164">
        <v>4.1321560119772958</v>
      </c>
      <c r="N252" s="164">
        <v>67.493190174028669</v>
      </c>
      <c r="O252" s="164">
        <v>449.63526354023679</v>
      </c>
      <c r="P252" s="164">
        <v>0.67763278407931848</v>
      </c>
      <c r="Q252" s="164">
        <v>70.290184429368409</v>
      </c>
      <c r="R252" s="165">
        <v>10.538713925371781</v>
      </c>
      <c r="S252" s="166">
        <f t="shared" si="158"/>
        <v>696.72496781593316</v>
      </c>
      <c r="U252" s="211" t="s">
        <v>25</v>
      </c>
      <c r="V252" s="212">
        <v>3.4790613937220365</v>
      </c>
      <c r="W252" s="212">
        <v>34.953406404524046</v>
      </c>
      <c r="X252" s="212">
        <v>70.290184429368409</v>
      </c>
      <c r="Y252" s="212">
        <v>4.1321560119772958</v>
      </c>
      <c r="Z252" s="212">
        <v>66.724161612419266</v>
      </c>
      <c r="AA252" s="212">
        <v>417.0369023146481</v>
      </c>
      <c r="AB252" s="212">
        <v>0.67763278407931848</v>
      </c>
      <c r="AC252" s="213">
        <v>99.431462865194703</v>
      </c>
      <c r="AD252" s="212">
        <v>55.525359152624816</v>
      </c>
      <c r="AE252" s="212">
        <v>31.123191426874929</v>
      </c>
      <c r="AF252" s="212">
        <v>10.538713925371781</v>
      </c>
      <c r="AG252" s="212">
        <v>0.76902856160940525</v>
      </c>
      <c r="AH252" s="212">
        <v>1.4751697987137344</v>
      </c>
      <c r="AI252" s="214">
        <f t="shared" si="159"/>
        <v>696.72496781593316</v>
      </c>
      <c r="AJ252" s="141" t="str">
        <f t="shared" si="160"/>
        <v/>
      </c>
      <c r="BA252" s="141"/>
      <c r="BR252" s="141"/>
      <c r="CG252" s="141"/>
    </row>
    <row r="253" spans="1:85" ht="15">
      <c r="A253" s="167" t="s">
        <v>24</v>
      </c>
      <c r="B253" s="156">
        <v>66.497063253424116</v>
      </c>
      <c r="C253" s="156">
        <v>0</v>
      </c>
      <c r="D253" s="156">
        <v>1.2219466810606221</v>
      </c>
      <c r="E253" s="156">
        <v>0</v>
      </c>
      <c r="F253" s="375"/>
      <c r="G253" s="156">
        <v>0</v>
      </c>
      <c r="H253" s="168">
        <v>0</v>
      </c>
      <c r="I253" s="154">
        <f t="shared" si="157"/>
        <v>67.719009934484745</v>
      </c>
      <c r="J253" s="149"/>
      <c r="K253" s="169" t="s">
        <v>24</v>
      </c>
      <c r="L253" s="156">
        <v>66.497063253424116</v>
      </c>
      <c r="M253" s="156">
        <v>0</v>
      </c>
      <c r="N253" s="156">
        <v>1.2219466810606221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58"/>
        <v>67.719009934484745</v>
      </c>
      <c r="U253" s="215" t="s">
        <v>24</v>
      </c>
      <c r="V253" s="207">
        <v>65.963630212749905</v>
      </c>
      <c r="W253" s="207">
        <v>0</v>
      </c>
      <c r="X253" s="207">
        <v>0</v>
      </c>
      <c r="Y253" s="207">
        <v>0</v>
      </c>
      <c r="Z253" s="207">
        <v>1.2219466810606221</v>
      </c>
      <c r="AA253" s="207">
        <v>0</v>
      </c>
      <c r="AB253" s="207">
        <v>0</v>
      </c>
      <c r="AC253" s="208">
        <v>0.53343304067420683</v>
      </c>
      <c r="AD253" s="207">
        <v>0.53343304067420683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59"/>
        <v>67.719009934484731</v>
      </c>
      <c r="AJ253" s="141" t="str">
        <f t="shared" si="160"/>
        <v/>
      </c>
      <c r="BA253" s="141"/>
      <c r="BR253" s="141"/>
      <c r="CG253" s="141"/>
    </row>
    <row r="254" spans="1:85" ht="15">
      <c r="A254" s="159" t="s">
        <v>60</v>
      </c>
      <c r="B254" s="160">
        <v>0.83141551707743611</v>
      </c>
      <c r="C254" s="160">
        <v>1.4099778614354459</v>
      </c>
      <c r="D254" s="160">
        <v>2.5713881971467094</v>
      </c>
      <c r="E254" s="160">
        <v>0</v>
      </c>
      <c r="F254" s="375"/>
      <c r="G254" s="160">
        <v>0</v>
      </c>
      <c r="H254" s="161">
        <v>0</v>
      </c>
      <c r="I254" s="162">
        <f t="shared" si="157"/>
        <v>4.8127815756595913</v>
      </c>
      <c r="J254" s="149"/>
      <c r="K254" s="163" t="s">
        <v>60</v>
      </c>
      <c r="L254" s="164">
        <v>0.83141551707743611</v>
      </c>
      <c r="M254" s="164">
        <v>1.4099778614354459</v>
      </c>
      <c r="N254" s="164">
        <v>2.5713881971467094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58"/>
        <v>4.8127815756595913</v>
      </c>
      <c r="U254" s="211" t="s">
        <v>60</v>
      </c>
      <c r="V254" s="212">
        <v>0.83141551707743611</v>
      </c>
      <c r="W254" s="212">
        <v>0</v>
      </c>
      <c r="X254" s="212">
        <v>0</v>
      </c>
      <c r="Y254" s="212">
        <v>1.4099778614354459</v>
      </c>
      <c r="Z254" s="212">
        <v>2.5713881971467094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59"/>
        <v>4.8127815756595913</v>
      </c>
      <c r="AJ254" s="141" t="str">
        <f t="shared" si="160"/>
        <v/>
      </c>
      <c r="BA254" s="141"/>
      <c r="BR254" s="141"/>
      <c r="CG254" s="141"/>
    </row>
    <row r="255" spans="1:85" ht="15">
      <c r="A255" s="167" t="s">
        <v>22</v>
      </c>
      <c r="B255" s="156">
        <v>2.0879739668253197</v>
      </c>
      <c r="C255" s="156">
        <v>0</v>
      </c>
      <c r="D255" s="156">
        <v>78.589385040048569</v>
      </c>
      <c r="E255" s="156">
        <v>0</v>
      </c>
      <c r="F255" s="375"/>
      <c r="G255" s="156">
        <v>0</v>
      </c>
      <c r="H255" s="168">
        <v>0</v>
      </c>
      <c r="I255" s="154">
        <f t="shared" si="157"/>
        <v>80.677359006873886</v>
      </c>
      <c r="J255" s="149"/>
      <c r="K255" s="169" t="s">
        <v>22</v>
      </c>
      <c r="L255" s="156">
        <v>2.0879739668253197</v>
      </c>
      <c r="M255" s="156">
        <v>0</v>
      </c>
      <c r="N255" s="156">
        <v>78.589385040048569</v>
      </c>
      <c r="O255" s="156">
        <v>0</v>
      </c>
      <c r="P255" s="156">
        <v>34.609247062963519</v>
      </c>
      <c r="Q255" s="156">
        <v>0</v>
      </c>
      <c r="R255" s="157">
        <v>0</v>
      </c>
      <c r="S255" s="158">
        <f t="shared" si="158"/>
        <v>115.2866060698374</v>
      </c>
      <c r="U255" s="215" t="s">
        <v>22</v>
      </c>
      <c r="V255" s="207">
        <v>2.0879739668253197</v>
      </c>
      <c r="W255" s="207">
        <v>0</v>
      </c>
      <c r="X255" s="207">
        <v>0</v>
      </c>
      <c r="Y255" s="207">
        <v>0</v>
      </c>
      <c r="Z255" s="207">
        <v>78.562543816293882</v>
      </c>
      <c r="AA255" s="207">
        <v>0</v>
      </c>
      <c r="AB255" s="207">
        <v>34.609247062963519</v>
      </c>
      <c r="AC255" s="208">
        <v>2.684122375468221E-2</v>
      </c>
      <c r="AD255" s="207">
        <v>0</v>
      </c>
      <c r="AE255" s="207">
        <v>0</v>
      </c>
      <c r="AF255" s="207">
        <v>0</v>
      </c>
      <c r="AG255" s="207">
        <v>2.684122375468221E-2</v>
      </c>
      <c r="AH255" s="207">
        <v>0</v>
      </c>
      <c r="AI255" s="210">
        <f t="shared" si="159"/>
        <v>115.2866060698374</v>
      </c>
      <c r="AJ255" s="141" t="str">
        <f t="shared" si="160"/>
        <v/>
      </c>
      <c r="BA255" s="141"/>
      <c r="BR255" s="141"/>
      <c r="CG255" s="141"/>
    </row>
    <row r="256" spans="1:85" ht="15">
      <c r="A256" s="159" t="s">
        <v>21</v>
      </c>
      <c r="B256" s="160">
        <v>4.1096148080577312E-4</v>
      </c>
      <c r="C256" s="160">
        <v>0</v>
      </c>
      <c r="D256" s="160">
        <v>1.0274037020144328E-4</v>
      </c>
      <c r="E256" s="160">
        <v>0</v>
      </c>
      <c r="F256" s="375"/>
      <c r="G256" s="160">
        <v>0</v>
      </c>
      <c r="H256" s="161">
        <v>0</v>
      </c>
      <c r="I256" s="162">
        <f t="shared" si="157"/>
        <v>5.1370185100721639E-4</v>
      </c>
      <c r="J256" s="149"/>
      <c r="K256" s="163" t="s">
        <v>21</v>
      </c>
      <c r="L256" s="164">
        <v>4.1096148080577312E-4</v>
      </c>
      <c r="M256" s="164">
        <v>0</v>
      </c>
      <c r="N256" s="164">
        <v>1.0274037020144328E-4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58"/>
        <v>5.1370185100721639E-4</v>
      </c>
      <c r="U256" s="211" t="s">
        <v>61</v>
      </c>
      <c r="V256" s="212">
        <v>4.1096148080577312E-4</v>
      </c>
      <c r="W256" s="212">
        <v>0</v>
      </c>
      <c r="X256" s="212">
        <v>0</v>
      </c>
      <c r="Y256" s="212">
        <v>0</v>
      </c>
      <c r="Z256" s="212">
        <v>1.0274037020144328E-4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59"/>
        <v>5.1370185100721639E-4</v>
      </c>
      <c r="AJ256" s="141" t="str">
        <f t="shared" si="160"/>
        <v/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57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58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59"/>
        <v>0</v>
      </c>
      <c r="AJ257" s="141" t="str">
        <f t="shared" si="160"/>
        <v/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57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58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19">
        <f t="shared" si="159"/>
        <v>0</v>
      </c>
      <c r="AJ258" s="141" t="str">
        <f t="shared" si="160"/>
        <v/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57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58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59"/>
        <v>0</v>
      </c>
      <c r="AJ259" s="141" t="str">
        <f t="shared" si="160"/>
        <v/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57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58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59"/>
        <v>0</v>
      </c>
      <c r="AJ260" s="141" t="str">
        <f t="shared" si="160"/>
        <v/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57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58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59"/>
        <v>0</v>
      </c>
      <c r="AJ261" s="141" t="str">
        <f t="shared" si="160"/>
        <v/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473.40042437194711</v>
      </c>
      <c r="C262" s="195">
        <f t="shared" ref="C262:H262" si="161">SUM(C241:C257)</f>
        <v>12.320992575440815</v>
      </c>
      <c r="D262" s="195">
        <f t="shared" si="161"/>
        <v>294.57075541126284</v>
      </c>
      <c r="E262" s="195">
        <f t="shared" si="161"/>
        <v>453.77778789455175</v>
      </c>
      <c r="F262" s="195">
        <f t="shared" si="161"/>
        <v>0</v>
      </c>
      <c r="G262" s="195">
        <f t="shared" si="161"/>
        <v>70.290184429368409</v>
      </c>
      <c r="H262" s="197">
        <f t="shared" si="161"/>
        <v>10.538713925371781</v>
      </c>
      <c r="I262" s="154">
        <f t="shared" ref="I262" si="162">SUM(I241:I257)</f>
        <v>1314.8988586079431</v>
      </c>
      <c r="J262" s="149"/>
      <c r="K262" s="196" t="s">
        <v>26</v>
      </c>
      <c r="L262" s="195">
        <f>SUM(L241:L257)</f>
        <v>473.40042437194711</v>
      </c>
      <c r="M262" s="195">
        <f t="shared" ref="M262:R262" si="163">SUM(M241:M257)</f>
        <v>12.320992575440815</v>
      </c>
      <c r="N262" s="195">
        <f t="shared" si="163"/>
        <v>294.57075541126284</v>
      </c>
      <c r="O262" s="195">
        <f t="shared" si="163"/>
        <v>453.77778789455175</v>
      </c>
      <c r="P262" s="195">
        <f t="shared" si="163"/>
        <v>647.85741164086949</v>
      </c>
      <c r="Q262" s="195">
        <f t="shared" si="163"/>
        <v>70.290184429368409</v>
      </c>
      <c r="R262" s="197">
        <f t="shared" si="163"/>
        <v>10.538713925371781</v>
      </c>
      <c r="S262" s="198">
        <f t="shared" ref="S262" si="164">SUM(S241:S257)</f>
        <v>1962.7562702488124</v>
      </c>
      <c r="T262" s="141" t="str">
        <f>IF(ABS(S262-AI262)&gt;0.01,S262-AI262,"")</f>
        <v/>
      </c>
      <c r="U262" s="224" t="s">
        <v>63</v>
      </c>
      <c r="V262" s="225">
        <f>SUM(V241:V257)</f>
        <v>376.60838634351387</v>
      </c>
      <c r="W262" s="225">
        <f t="shared" ref="W262:AH262" si="165">SUM(W241:W257)</f>
        <v>34.953406404524046</v>
      </c>
      <c r="X262" s="225">
        <f t="shared" si="165"/>
        <v>70.290184429368409</v>
      </c>
      <c r="Y262" s="225">
        <f t="shared" si="165"/>
        <v>12.320992575440815</v>
      </c>
      <c r="Z262" s="225">
        <f t="shared" si="165"/>
        <v>293.56103831898804</v>
      </c>
      <c r="AA262" s="225">
        <f t="shared" si="165"/>
        <v>421.16916160160912</v>
      </c>
      <c r="AB262" s="225">
        <f t="shared" si="165"/>
        <v>647.85741164086949</v>
      </c>
      <c r="AC262" s="225">
        <f t="shared" si="165"/>
        <v>105.99568893449843</v>
      </c>
      <c r="AD262" s="226">
        <f t="shared" si="165"/>
        <v>61.838631623909144</v>
      </c>
      <c r="AE262" s="226">
        <f t="shared" si="165"/>
        <v>31.123191426874929</v>
      </c>
      <c r="AF262" s="226">
        <f t="shared" si="165"/>
        <v>10.538713925371781</v>
      </c>
      <c r="AG262" s="226">
        <f t="shared" si="165"/>
        <v>1.009717092274828</v>
      </c>
      <c r="AH262" s="226">
        <f t="shared" si="165"/>
        <v>1.4854348660676995</v>
      </c>
      <c r="AI262" s="227">
        <f>SUM(V262:AC262)</f>
        <v>1962.7562702488124</v>
      </c>
      <c r="AJ262" s="141" t="str">
        <f t="shared" si="160"/>
        <v/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0.36002801376915528</v>
      </c>
      <c r="C263" s="78">
        <f t="shared" ref="C263:H263" si="166">IF($I262=0,"-",C262/$I262)</f>
        <v>9.3702968063146715E-3</v>
      </c>
      <c r="D263" s="78">
        <f t="shared" si="166"/>
        <v>0.22402540962208983</v>
      </c>
      <c r="E263" s="78">
        <f t="shared" si="166"/>
        <v>0.3451047089469354</v>
      </c>
      <c r="F263" s="78">
        <f t="shared" si="166"/>
        <v>0</v>
      </c>
      <c r="G263" s="78">
        <f t="shared" si="166"/>
        <v>5.3456723282719408E-2</v>
      </c>
      <c r="H263" s="79">
        <f t="shared" si="166"/>
        <v>8.0148475727851078E-3</v>
      </c>
      <c r="I263" s="80">
        <f>SUM(B263:H263)</f>
        <v>0.99999999999999989</v>
      </c>
      <c r="J263" s="141"/>
      <c r="K263" s="55" t="s">
        <v>91</v>
      </c>
      <c r="L263" s="96">
        <f>IF($S262=0,"-",L262/$S262)</f>
        <v>0.24119165051090916</v>
      </c>
      <c r="M263" s="96">
        <f t="shared" ref="M263:R263" si="167">IF($S262=0,"-",M262/$S262)</f>
        <v>6.27739305292293E-3</v>
      </c>
      <c r="N263" s="96">
        <f t="shared" si="167"/>
        <v>0.15008014997905014</v>
      </c>
      <c r="O263" s="96">
        <f t="shared" si="167"/>
        <v>0.23119416036155513</v>
      </c>
      <c r="P263" s="96">
        <f t="shared" si="167"/>
        <v>0.3300753239008849</v>
      </c>
      <c r="Q263" s="96">
        <f t="shared" si="167"/>
        <v>3.5811978030495829E-2</v>
      </c>
      <c r="R263" s="97">
        <f t="shared" si="167"/>
        <v>5.3693441641818425E-3</v>
      </c>
      <c r="S263" s="98">
        <f>SUM(L263:R263)</f>
        <v>1</v>
      </c>
      <c r="U263" s="127" t="s">
        <v>91</v>
      </c>
      <c r="V263" s="128">
        <f>+V262/$AI262</f>
        <v>0.19187730644506992</v>
      </c>
      <c r="W263" s="128">
        <f t="shared" ref="W263:AH263" si="168">+W262/$AI262</f>
        <v>1.7808327470069992E-2</v>
      </c>
      <c r="X263" s="128">
        <f t="shared" si="168"/>
        <v>3.5811978030495829E-2</v>
      </c>
      <c r="Y263" s="128">
        <f t="shared" si="168"/>
        <v>6.27739305292293E-3</v>
      </c>
      <c r="Z263" s="128">
        <f t="shared" si="168"/>
        <v>0.14956571163151819</v>
      </c>
      <c r="AA263" s="128">
        <f t="shared" si="168"/>
        <v>0.21458046930514652</v>
      </c>
      <c r="AB263" s="128">
        <f t="shared" si="168"/>
        <v>0.3300753239008849</v>
      </c>
      <c r="AC263" s="128">
        <f t="shared" si="168"/>
        <v>5.4003490163891665E-2</v>
      </c>
      <c r="AD263" s="128">
        <f t="shared" si="168"/>
        <v>3.1506016595769203E-2</v>
      </c>
      <c r="AE263" s="128">
        <f t="shared" si="168"/>
        <v>1.5856880397549074E-2</v>
      </c>
      <c r="AF263" s="128">
        <f t="shared" si="168"/>
        <v>5.3693441641818425E-3</v>
      </c>
      <c r="AG263" s="128">
        <f t="shared" si="168"/>
        <v>5.1443834753197822E-4</v>
      </c>
      <c r="AH263" s="128">
        <f t="shared" si="168"/>
        <v>7.5681065885954127E-4</v>
      </c>
      <c r="AI263" s="129">
        <f>SUM(V263:AC263)</f>
        <v>1</v>
      </c>
      <c r="AJ263" s="26" t="str">
        <f t="shared" si="160"/>
        <v/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8.1611382484039069E-3</v>
      </c>
      <c r="C267" s="152">
        <v>0</v>
      </c>
      <c r="D267" s="152">
        <v>1.5694496631545975E-3</v>
      </c>
      <c r="E267" s="152">
        <v>0</v>
      </c>
      <c r="F267" s="374"/>
      <c r="G267" s="152">
        <v>0</v>
      </c>
      <c r="H267" s="153">
        <v>0</v>
      </c>
      <c r="I267" s="154">
        <f>SUM(B267:H267)</f>
        <v>9.7305879115585046E-3</v>
      </c>
      <c r="J267" s="149"/>
      <c r="K267" s="203" t="s">
        <v>7</v>
      </c>
      <c r="L267" s="152">
        <v>8.1611382484039069E-3</v>
      </c>
      <c r="M267" s="152">
        <v>0</v>
      </c>
      <c r="N267" s="152">
        <v>1.5694496631545975E-3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9.7305879115585046E-3</v>
      </c>
      <c r="U267" s="206" t="s">
        <v>7</v>
      </c>
      <c r="V267" s="207">
        <v>8.1611382484039069E-3</v>
      </c>
      <c r="W267" s="207">
        <v>0</v>
      </c>
      <c r="X267" s="207">
        <v>0</v>
      </c>
      <c r="Y267" s="207">
        <v>0</v>
      </c>
      <c r="Z267" s="207">
        <v>1.5694496631545975E-3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9.7305879115585046E-3</v>
      </c>
      <c r="AJ267" s="141" t="str">
        <f>IF(ABS(S267-AI267)&gt;0.001,S267-AI267,"")</f>
        <v/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69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70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71">SUM(V268:AC268)</f>
        <v>0</v>
      </c>
      <c r="AJ268" s="141" t="str">
        <f t="shared" ref="AJ268:AJ289" si="172">IF(ABS(S268-AI268)&gt;0.001,S268-AI268,"")</f>
        <v/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69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70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71"/>
        <v>0</v>
      </c>
      <c r="AJ269" s="141" t="str">
        <f t="shared" si="172"/>
        <v/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69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70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71"/>
        <v>0</v>
      </c>
      <c r="AJ270" s="141" t="str">
        <f t="shared" si="172"/>
        <v/>
      </c>
      <c r="BA270" s="141"/>
      <c r="BR270" s="141"/>
      <c r="CG270" s="141"/>
    </row>
    <row r="271" spans="1:85" ht="15">
      <c r="A271" s="167" t="s">
        <v>16</v>
      </c>
      <c r="B271" s="156">
        <v>0.90865391247665206</v>
      </c>
      <c r="C271" s="156">
        <v>4.9228613275566957</v>
      </c>
      <c r="D271" s="156">
        <v>1.7681635251595156</v>
      </c>
      <c r="E271" s="156">
        <v>0</v>
      </c>
      <c r="F271" s="375"/>
      <c r="G271" s="156">
        <v>0</v>
      </c>
      <c r="H271" s="168">
        <v>0</v>
      </c>
      <c r="I271" s="154">
        <f t="shared" si="169"/>
        <v>7.5996787651928628</v>
      </c>
      <c r="J271" s="149"/>
      <c r="K271" s="169" t="s">
        <v>16</v>
      </c>
      <c r="L271" s="156">
        <v>0.90865391247665206</v>
      </c>
      <c r="M271" s="156">
        <v>4.9228613275566957</v>
      </c>
      <c r="N271" s="156">
        <v>1.7681635251595156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70"/>
        <v>7.5996787651928628</v>
      </c>
      <c r="U271" s="215" t="s">
        <v>16</v>
      </c>
      <c r="V271" s="207">
        <v>0.90865391247665206</v>
      </c>
      <c r="W271" s="207">
        <v>0</v>
      </c>
      <c r="X271" s="207">
        <v>0</v>
      </c>
      <c r="Y271" s="207">
        <v>4.9228613275566957</v>
      </c>
      <c r="Z271" s="207">
        <v>1.7681635251595156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71"/>
        <v>7.5996787651928628</v>
      </c>
      <c r="AJ271" s="141" t="str">
        <f t="shared" si="172"/>
        <v/>
      </c>
      <c r="BA271" s="141"/>
      <c r="BR271" s="141"/>
      <c r="CG271" s="141"/>
    </row>
    <row r="272" spans="1:85" ht="15">
      <c r="A272" s="159" t="s">
        <v>15</v>
      </c>
      <c r="B272" s="160">
        <v>0.84274684124543842</v>
      </c>
      <c r="C272" s="160">
        <v>0.13325705086933695</v>
      </c>
      <c r="D272" s="160">
        <v>2.3563746800065672</v>
      </c>
      <c r="E272" s="160">
        <v>0.12058138017688783</v>
      </c>
      <c r="F272" s="375"/>
      <c r="G272" s="160">
        <v>0</v>
      </c>
      <c r="H272" s="161">
        <v>0</v>
      </c>
      <c r="I272" s="162">
        <f t="shared" si="169"/>
        <v>3.4529599522982304</v>
      </c>
      <c r="J272" s="149"/>
      <c r="K272" s="163" t="s">
        <v>15</v>
      </c>
      <c r="L272" s="164">
        <v>0.84274684124543842</v>
      </c>
      <c r="M272" s="164">
        <v>0.13325705086933695</v>
      </c>
      <c r="N272" s="164">
        <v>2.3563746800065672</v>
      </c>
      <c r="O272" s="164">
        <v>0.12058138017688783</v>
      </c>
      <c r="P272" s="164">
        <v>0</v>
      </c>
      <c r="Q272" s="164">
        <v>0</v>
      </c>
      <c r="R272" s="165">
        <v>0</v>
      </c>
      <c r="S272" s="166">
        <f t="shared" si="170"/>
        <v>3.4529599522982304</v>
      </c>
      <c r="U272" s="211" t="s">
        <v>57</v>
      </c>
      <c r="V272" s="212">
        <v>0.84274684124543842</v>
      </c>
      <c r="W272" s="212">
        <v>0</v>
      </c>
      <c r="X272" s="212">
        <v>0</v>
      </c>
      <c r="Y272" s="212">
        <v>0.13325705086933695</v>
      </c>
      <c r="Z272" s="212">
        <v>2.3563746800065672</v>
      </c>
      <c r="AA272" s="212">
        <v>0.12058138017688783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71"/>
        <v>3.4529599522982304</v>
      </c>
      <c r="AJ272" s="141" t="str">
        <f t="shared" si="172"/>
        <v/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19.111438032762532</v>
      </c>
      <c r="F273" s="375"/>
      <c r="G273" s="156">
        <v>0</v>
      </c>
      <c r="H273" s="168">
        <v>0</v>
      </c>
      <c r="I273" s="154">
        <f t="shared" si="169"/>
        <v>19.111438032762532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19.111438032762532</v>
      </c>
      <c r="P273" s="156">
        <v>259.76653250432128</v>
      </c>
      <c r="Q273" s="156">
        <v>0</v>
      </c>
      <c r="R273" s="157">
        <v>0</v>
      </c>
      <c r="S273" s="158">
        <f t="shared" si="170"/>
        <v>278.8779705370838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19.111438032762532</v>
      </c>
      <c r="AB273" s="207">
        <v>259.76653250432128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71"/>
        <v>278.8779705370838</v>
      </c>
      <c r="AJ273" s="141" t="str">
        <f t="shared" si="172"/>
        <v/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3.583886154102022E-3</v>
      </c>
      <c r="F274" s="375"/>
      <c r="G274" s="160">
        <v>0</v>
      </c>
      <c r="H274" s="161">
        <v>0</v>
      </c>
      <c r="I274" s="162">
        <f t="shared" si="169"/>
        <v>3.583886154102022E-3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3.583886154102022E-3</v>
      </c>
      <c r="P274" s="164">
        <v>0.10372080034110419</v>
      </c>
      <c r="Q274" s="164">
        <v>0</v>
      </c>
      <c r="R274" s="165">
        <v>0</v>
      </c>
      <c r="S274" s="166">
        <f t="shared" si="170"/>
        <v>0.10730468649520621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3.583886154102022E-3</v>
      </c>
      <c r="AB274" s="212">
        <v>0.10372080034110419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71"/>
        <v>0.10730468649520621</v>
      </c>
      <c r="AJ274" s="141" t="str">
        <f t="shared" si="172"/>
        <v/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69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70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71"/>
        <v>0</v>
      </c>
      <c r="AJ275" s="141" t="str">
        <f t="shared" si="172"/>
        <v/>
      </c>
      <c r="BA275" s="141"/>
      <c r="BR275" s="141"/>
      <c r="CG275" s="141"/>
    </row>
    <row r="276" spans="1:85" ht="15">
      <c r="A276" s="159" t="s">
        <v>17</v>
      </c>
      <c r="B276" s="160">
        <v>5.4418255114644661E-2</v>
      </c>
      <c r="C276" s="160">
        <v>0</v>
      </c>
      <c r="D276" s="160">
        <v>0.73538182587357648</v>
      </c>
      <c r="E276" s="160">
        <v>0</v>
      </c>
      <c r="F276" s="375"/>
      <c r="G276" s="160">
        <v>0</v>
      </c>
      <c r="H276" s="161">
        <v>0</v>
      </c>
      <c r="I276" s="162">
        <f t="shared" si="169"/>
        <v>0.78980008098822119</v>
      </c>
      <c r="J276" s="149"/>
      <c r="K276" s="163" t="s">
        <v>17</v>
      </c>
      <c r="L276" s="164">
        <v>5.4418255114644661E-2</v>
      </c>
      <c r="M276" s="164">
        <v>0</v>
      </c>
      <c r="N276" s="164">
        <v>0.73538182587357648</v>
      </c>
      <c r="O276" s="164">
        <v>0</v>
      </c>
      <c r="P276" s="164">
        <v>0.69548679144384717</v>
      </c>
      <c r="Q276" s="164">
        <v>0</v>
      </c>
      <c r="R276" s="165">
        <v>0</v>
      </c>
      <c r="S276" s="166">
        <f t="shared" si="170"/>
        <v>1.4852868724320683</v>
      </c>
      <c r="U276" s="211" t="s">
        <v>17</v>
      </c>
      <c r="V276" s="212">
        <v>5.4418255114644661E-2</v>
      </c>
      <c r="W276" s="212">
        <v>0</v>
      </c>
      <c r="X276" s="212">
        <v>0</v>
      </c>
      <c r="Y276" s="212">
        <v>0</v>
      </c>
      <c r="Z276" s="212">
        <v>0.73538182587357648</v>
      </c>
      <c r="AA276" s="212">
        <v>0</v>
      </c>
      <c r="AB276" s="212">
        <v>0.69548679144384717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71"/>
        <v>1.4852868724320683</v>
      </c>
      <c r="AJ276" s="141" t="str">
        <f t="shared" si="172"/>
        <v/>
      </c>
      <c r="BA276" s="141"/>
      <c r="BR276" s="141"/>
      <c r="CG276" s="141"/>
    </row>
    <row r="277" spans="1:85" ht="15">
      <c r="A277" s="167" t="s">
        <v>139</v>
      </c>
      <c r="B277" s="156">
        <v>0.17620917768831929</v>
      </c>
      <c r="C277" s="156">
        <v>2.0464629957036649</v>
      </c>
      <c r="D277" s="156">
        <v>7.6819759159637089</v>
      </c>
      <c r="E277" s="156">
        <v>0</v>
      </c>
      <c r="F277" s="375"/>
      <c r="G277" s="156">
        <v>0</v>
      </c>
      <c r="H277" s="168">
        <v>0</v>
      </c>
      <c r="I277" s="154">
        <f t="shared" si="169"/>
        <v>9.9046480893556925</v>
      </c>
      <c r="J277" s="149"/>
      <c r="K277" s="169" t="s">
        <v>139</v>
      </c>
      <c r="L277" s="156">
        <v>0.17620917768831929</v>
      </c>
      <c r="M277" s="156">
        <v>2.0464629957036649</v>
      </c>
      <c r="N277" s="156">
        <v>7.6819759159637089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70"/>
        <v>9.9046480893556925</v>
      </c>
      <c r="U277" s="215" t="s">
        <v>139</v>
      </c>
      <c r="V277" s="207">
        <v>0.17393280060744759</v>
      </c>
      <c r="W277" s="207">
        <v>0</v>
      </c>
      <c r="X277" s="207">
        <v>0</v>
      </c>
      <c r="Y277" s="207">
        <v>2.0464629957036649</v>
      </c>
      <c r="Z277" s="207">
        <v>6.0841868428998573</v>
      </c>
      <c r="AA277" s="207">
        <v>0</v>
      </c>
      <c r="AB277" s="207">
        <v>0</v>
      </c>
      <c r="AC277" s="208">
        <v>1.6000654501447229</v>
      </c>
      <c r="AD277" s="207">
        <v>2.2763770808717073E-3</v>
      </c>
      <c r="AE277" s="207">
        <v>0</v>
      </c>
      <c r="AF277" s="207">
        <v>0</v>
      </c>
      <c r="AG277" s="207">
        <v>1.5977890730638513</v>
      </c>
      <c r="AH277" s="207">
        <v>0</v>
      </c>
      <c r="AI277" s="210">
        <f t="shared" si="171"/>
        <v>9.9046480893556925</v>
      </c>
      <c r="AJ277" s="141" t="str">
        <f t="shared" si="172"/>
        <v/>
      </c>
      <c r="BA277" s="141"/>
      <c r="BR277" s="141"/>
      <c r="CG277" s="141"/>
    </row>
    <row r="278" spans="1:85" ht="15">
      <c r="A278" s="159" t="s">
        <v>25</v>
      </c>
      <c r="B278" s="160">
        <v>2.6754232514485388</v>
      </c>
      <c r="C278" s="160">
        <v>0</v>
      </c>
      <c r="D278" s="160">
        <v>0.40145736159818213</v>
      </c>
      <c r="E278" s="160">
        <v>232.81289593373094</v>
      </c>
      <c r="F278" s="375"/>
      <c r="G278" s="160">
        <v>2.3248125631662173</v>
      </c>
      <c r="H278" s="161">
        <v>0</v>
      </c>
      <c r="I278" s="162">
        <f t="shared" si="169"/>
        <v>238.21458910994386</v>
      </c>
      <c r="J278" s="149"/>
      <c r="K278" s="163" t="s">
        <v>25</v>
      </c>
      <c r="L278" s="164">
        <v>2.6754232514485388</v>
      </c>
      <c r="M278" s="164">
        <v>0</v>
      </c>
      <c r="N278" s="164">
        <v>0.40145736159818213</v>
      </c>
      <c r="O278" s="164">
        <v>232.81289593373094</v>
      </c>
      <c r="P278" s="164">
        <v>0</v>
      </c>
      <c r="Q278" s="164">
        <v>2.3248125631662173</v>
      </c>
      <c r="R278" s="165">
        <v>0</v>
      </c>
      <c r="S278" s="166">
        <f t="shared" si="170"/>
        <v>238.21458910994386</v>
      </c>
      <c r="U278" s="211" t="s">
        <v>25</v>
      </c>
      <c r="V278" s="212">
        <v>1.3877390191603871</v>
      </c>
      <c r="W278" s="212">
        <v>0.71948077754088491</v>
      </c>
      <c r="X278" s="212">
        <v>2.3248125631662173</v>
      </c>
      <c r="Y278" s="212">
        <v>0</v>
      </c>
      <c r="Z278" s="212">
        <v>0</v>
      </c>
      <c r="AA278" s="212">
        <v>232.41143857213277</v>
      </c>
      <c r="AB278" s="212">
        <v>0</v>
      </c>
      <c r="AC278" s="213">
        <v>1.371118177943631</v>
      </c>
      <c r="AD278" s="212">
        <v>0.56820345474726697</v>
      </c>
      <c r="AE278" s="212">
        <v>0.40145736159818213</v>
      </c>
      <c r="AF278" s="212">
        <v>0</v>
      </c>
      <c r="AG278" s="212">
        <v>0.40145736159818213</v>
      </c>
      <c r="AH278" s="212">
        <v>0</v>
      </c>
      <c r="AI278" s="214">
        <f t="shared" si="171"/>
        <v>238.21458910994389</v>
      </c>
      <c r="AJ278" s="141" t="str">
        <f t="shared" si="172"/>
        <v/>
      </c>
      <c r="BA278" s="141"/>
      <c r="BR278" s="141"/>
      <c r="CG278" s="141"/>
    </row>
    <row r="279" spans="1:85" ht="15">
      <c r="A279" s="167" t="s">
        <v>24</v>
      </c>
      <c r="B279" s="156">
        <v>0.21965624265652922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69"/>
        <v>0.21965624265652922</v>
      </c>
      <c r="J279" s="149"/>
      <c r="K279" s="169" t="s">
        <v>24</v>
      </c>
      <c r="L279" s="156">
        <v>0.21965624265652922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70"/>
        <v>0.21965624265652922</v>
      </c>
      <c r="U279" s="215" t="s">
        <v>24</v>
      </c>
      <c r="V279" s="207">
        <v>0.21965624265652922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71"/>
        <v>0.21965624265652922</v>
      </c>
      <c r="AJ279" s="141" t="str">
        <f t="shared" si="172"/>
        <v/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69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70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71"/>
        <v>0</v>
      </c>
      <c r="AJ280" s="141" t="str">
        <f t="shared" si="172"/>
        <v/>
      </c>
      <c r="BA280" s="141"/>
      <c r="BR280" s="141"/>
      <c r="CG280" s="141"/>
    </row>
    <row r="281" spans="1:85" ht="15">
      <c r="A281" s="167" t="s">
        <v>22</v>
      </c>
      <c r="B281" s="156">
        <v>5.3782316018056653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69"/>
        <v>5.3782316018056653</v>
      </c>
      <c r="J281" s="149"/>
      <c r="K281" s="169" t="s">
        <v>22</v>
      </c>
      <c r="L281" s="156">
        <v>5.3782316018056653</v>
      </c>
      <c r="M281" s="156">
        <v>0</v>
      </c>
      <c r="N281" s="156">
        <v>0</v>
      </c>
      <c r="O281" s="156">
        <v>0</v>
      </c>
      <c r="P281" s="156">
        <v>15.065839954322009</v>
      </c>
      <c r="Q281" s="156">
        <v>0</v>
      </c>
      <c r="R281" s="157">
        <v>0</v>
      </c>
      <c r="S281" s="158">
        <f t="shared" si="170"/>
        <v>20.444071556127675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15.065839954322009</v>
      </c>
      <c r="AC281" s="208">
        <v>5.3782316018056653</v>
      </c>
      <c r="AD281" s="207">
        <v>5.3782316018056653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71"/>
        <v>20.444071556127675</v>
      </c>
      <c r="AJ281" s="141" t="str">
        <f t="shared" si="172"/>
        <v/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69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70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71"/>
        <v>0</v>
      </c>
      <c r="AJ282" s="141" t="str">
        <f t="shared" si="172"/>
        <v/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69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70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71"/>
        <v>0</v>
      </c>
      <c r="AJ283" s="141" t="str">
        <f t="shared" si="172"/>
        <v/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69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70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71"/>
        <v>0</v>
      </c>
      <c r="AJ284" s="141" t="str">
        <f t="shared" si="172"/>
        <v/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69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70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71"/>
        <v>0</v>
      </c>
      <c r="AJ285" s="141" t="str">
        <f t="shared" si="172"/>
        <v/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69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70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71"/>
        <v>0</v>
      </c>
      <c r="AJ286" s="141" t="str">
        <f t="shared" si="172"/>
        <v/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69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70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71"/>
        <v>0</v>
      </c>
      <c r="AJ287" s="141" t="str">
        <f t="shared" si="172"/>
        <v/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10.263500420684192</v>
      </c>
      <c r="C288" s="195">
        <f t="shared" ref="C288:H288" si="173">SUM(C267:C283)</f>
        <v>7.1025813741296968</v>
      </c>
      <c r="D288" s="195">
        <f t="shared" si="173"/>
        <v>12.944922758264704</v>
      </c>
      <c r="E288" s="195">
        <f t="shared" si="173"/>
        <v>252.04849923282447</v>
      </c>
      <c r="F288" s="195">
        <f t="shared" si="173"/>
        <v>0</v>
      </c>
      <c r="G288" s="195">
        <f t="shared" si="173"/>
        <v>2.3248125631662173</v>
      </c>
      <c r="H288" s="197">
        <f t="shared" si="173"/>
        <v>0</v>
      </c>
      <c r="I288" s="154">
        <f t="shared" ref="I288" si="174">SUM(I267:I283)</f>
        <v>284.68431634906926</v>
      </c>
      <c r="J288" s="149"/>
      <c r="K288" s="196" t="s">
        <v>26</v>
      </c>
      <c r="L288" s="195">
        <f>SUM(L267:L283)</f>
        <v>10.263500420684192</v>
      </c>
      <c r="M288" s="195">
        <f t="shared" ref="M288:R288" si="175">SUM(M267:M283)</f>
        <v>7.1025813741296968</v>
      </c>
      <c r="N288" s="195">
        <f t="shared" si="175"/>
        <v>12.944922758264704</v>
      </c>
      <c r="O288" s="195">
        <f t="shared" si="175"/>
        <v>252.04849923282447</v>
      </c>
      <c r="P288" s="195">
        <f t="shared" si="175"/>
        <v>275.63158005042823</v>
      </c>
      <c r="Q288" s="195">
        <f t="shared" si="175"/>
        <v>2.3248125631662173</v>
      </c>
      <c r="R288" s="197">
        <f t="shared" si="175"/>
        <v>0</v>
      </c>
      <c r="S288" s="198">
        <f t="shared" ref="S288" si="176">SUM(S267:S283)</f>
        <v>560.31589639949755</v>
      </c>
      <c r="T288" s="141" t="str">
        <f>IF(ABS(S288-AI288)&gt;0.01,S288-AI288,"")</f>
        <v/>
      </c>
      <c r="U288" s="224" t="s">
        <v>63</v>
      </c>
      <c r="V288" s="225">
        <f>SUM(V267:V283)</f>
        <v>3.5953082095095032</v>
      </c>
      <c r="W288" s="225">
        <f t="shared" ref="W288:AH288" si="177">SUM(W267:W283)</f>
        <v>0.71948077754088491</v>
      </c>
      <c r="X288" s="225">
        <f t="shared" si="177"/>
        <v>2.3248125631662173</v>
      </c>
      <c r="Y288" s="225">
        <f t="shared" si="177"/>
        <v>7.1025813741296968</v>
      </c>
      <c r="Z288" s="225">
        <f t="shared" si="177"/>
        <v>10.945676323602671</v>
      </c>
      <c r="AA288" s="225">
        <f t="shared" si="177"/>
        <v>251.64704187122629</v>
      </c>
      <c r="AB288" s="225">
        <f t="shared" si="177"/>
        <v>275.63158005042823</v>
      </c>
      <c r="AC288" s="225">
        <f t="shared" si="177"/>
        <v>8.349415229894019</v>
      </c>
      <c r="AD288" s="226">
        <f t="shared" si="177"/>
        <v>5.9487114336338038</v>
      </c>
      <c r="AE288" s="226">
        <f t="shared" si="177"/>
        <v>0.40145736159818213</v>
      </c>
      <c r="AF288" s="226">
        <f t="shared" si="177"/>
        <v>0</v>
      </c>
      <c r="AG288" s="226">
        <f t="shared" si="177"/>
        <v>1.9992464346620333</v>
      </c>
      <c r="AH288" s="226">
        <f t="shared" si="177"/>
        <v>0</v>
      </c>
      <c r="AI288" s="227">
        <f>SUM(V288:AC288)</f>
        <v>560.31589639949743</v>
      </c>
      <c r="AJ288" s="141" t="str">
        <f t="shared" si="172"/>
        <v/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3.605221584493426E-2</v>
      </c>
      <c r="C289" s="78">
        <f t="shared" ref="C289:H289" si="178">IF($I288=0,"-",C288/$I288)</f>
        <v>2.4948973182705215E-2</v>
      </c>
      <c r="D289" s="78">
        <f t="shared" si="178"/>
        <v>4.5471148267936627E-2</v>
      </c>
      <c r="E289" s="78">
        <f t="shared" si="178"/>
        <v>0.88536138016037391</v>
      </c>
      <c r="F289" s="78">
        <f t="shared" si="178"/>
        <v>0</v>
      </c>
      <c r="G289" s="78">
        <f t="shared" si="178"/>
        <v>8.1662825440500172E-3</v>
      </c>
      <c r="H289" s="79">
        <f t="shared" si="178"/>
        <v>0</v>
      </c>
      <c r="I289" s="80">
        <f>SUM(B289:H289)</f>
        <v>1</v>
      </c>
      <c r="J289" s="141"/>
      <c r="K289" s="55" t="s">
        <v>91</v>
      </c>
      <c r="L289" s="96">
        <f>IF($S288=0,"-",L288/$S288)</f>
        <v>1.8317346494425454E-2</v>
      </c>
      <c r="M289" s="96">
        <f t="shared" ref="M289:R289" si="179">IF($S288=0,"-",M288/$S288)</f>
        <v>1.2676030467402006E-2</v>
      </c>
      <c r="N289" s="96">
        <f t="shared" si="179"/>
        <v>2.3102901133890286E-2</v>
      </c>
      <c r="O289" s="96">
        <f t="shared" si="179"/>
        <v>0.44983285473863721</v>
      </c>
      <c r="P289" s="96">
        <f t="shared" si="179"/>
        <v>0.49192175667617805</v>
      </c>
      <c r="Q289" s="96">
        <f t="shared" si="179"/>
        <v>4.1491104894669237E-3</v>
      </c>
      <c r="R289" s="97">
        <f t="shared" si="179"/>
        <v>0</v>
      </c>
      <c r="S289" s="98">
        <f>SUM(L289:R289)</f>
        <v>0.99999999999999989</v>
      </c>
      <c r="U289" s="127" t="s">
        <v>91</v>
      </c>
      <c r="V289" s="128">
        <f>+V288/$AI288</f>
        <v>6.4165736375005472E-3</v>
      </c>
      <c r="W289" s="128">
        <f t="shared" ref="W289:AH289" si="180">+W288/$AI288</f>
        <v>1.2840627620314829E-3</v>
      </c>
      <c r="X289" s="128">
        <f t="shared" si="180"/>
        <v>4.1491104894669246E-3</v>
      </c>
      <c r="Y289" s="128">
        <f t="shared" si="180"/>
        <v>1.2676030467402009E-2</v>
      </c>
      <c r="Z289" s="128">
        <f t="shared" si="180"/>
        <v>1.9534830965778197E-2</v>
      </c>
      <c r="AA289" s="128">
        <f t="shared" si="180"/>
        <v>0.44911637076204858</v>
      </c>
      <c r="AB289" s="128">
        <f t="shared" si="180"/>
        <v>0.49192175667617816</v>
      </c>
      <c r="AC289" s="128">
        <f t="shared" si="180"/>
        <v>1.4901264239594234E-2</v>
      </c>
      <c r="AD289" s="128">
        <f t="shared" si="180"/>
        <v>1.0616710094893426E-2</v>
      </c>
      <c r="AE289" s="128">
        <f t="shared" si="180"/>
        <v>7.1648397658871459E-4</v>
      </c>
      <c r="AF289" s="128">
        <f t="shared" si="180"/>
        <v>0</v>
      </c>
      <c r="AG289" s="128">
        <f t="shared" si="180"/>
        <v>3.5680701681120937E-3</v>
      </c>
      <c r="AH289" s="128">
        <f t="shared" si="180"/>
        <v>0</v>
      </c>
      <c r="AI289" s="129">
        <f>SUM(V289:AC289)</f>
        <v>1.0000000000000002</v>
      </c>
      <c r="AJ289" s="26" t="str">
        <f t="shared" si="172"/>
        <v/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AJ293" s="141" t="str">
        <f>IF(ABS(S293-AI293)&gt;0.001,S293-AI293,"")</f>
        <v/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81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82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83">SUM(V294:AC294)</f>
        <v>0</v>
      </c>
      <c r="AJ294" s="141" t="str">
        <f t="shared" ref="AJ294:AJ315" si="184">IF(ABS(S294-AI294)&gt;0.001,S294-AI294,"")</f>
        <v/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81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82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83"/>
        <v>0</v>
      </c>
      <c r="AJ295" s="141" t="str">
        <f t="shared" si="184"/>
        <v/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81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82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83"/>
        <v>0</v>
      </c>
      <c r="AJ296" s="141" t="str">
        <f t="shared" si="184"/>
        <v/>
      </c>
      <c r="BA296" s="141"/>
      <c r="BR296" s="141"/>
      <c r="CG296" s="141"/>
    </row>
    <row r="297" spans="1:85" ht="15">
      <c r="A297" s="167" t="s">
        <v>16</v>
      </c>
      <c r="B297" s="156">
        <v>16.932881033383168</v>
      </c>
      <c r="C297" s="156">
        <v>40.832721929096138</v>
      </c>
      <c r="D297" s="156">
        <v>5.3867192546491829</v>
      </c>
      <c r="E297" s="156">
        <v>0</v>
      </c>
      <c r="F297" s="375"/>
      <c r="G297" s="156">
        <v>0</v>
      </c>
      <c r="H297" s="168">
        <v>0</v>
      </c>
      <c r="I297" s="154">
        <f t="shared" si="181"/>
        <v>63.152322217128486</v>
      </c>
      <c r="J297" s="149"/>
      <c r="K297" s="169" t="s">
        <v>16</v>
      </c>
      <c r="L297" s="156">
        <v>16.932881033383168</v>
      </c>
      <c r="M297" s="156">
        <v>40.832721929096138</v>
      </c>
      <c r="N297" s="156">
        <v>5.3867192546491829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82"/>
        <v>63.152322217128486</v>
      </c>
      <c r="U297" s="215" t="s">
        <v>16</v>
      </c>
      <c r="V297" s="207">
        <v>16.843703222174948</v>
      </c>
      <c r="W297" s="207">
        <v>0</v>
      </c>
      <c r="X297" s="207">
        <v>0</v>
      </c>
      <c r="Y297" s="207">
        <v>40.832721929096138</v>
      </c>
      <c r="Z297" s="207">
        <v>4.658869935359621</v>
      </c>
      <c r="AA297" s="207">
        <v>0</v>
      </c>
      <c r="AB297" s="207">
        <v>0</v>
      </c>
      <c r="AC297" s="208">
        <v>0.81702713049778131</v>
      </c>
      <c r="AD297" s="209">
        <v>8.9177811208219146E-2</v>
      </c>
      <c r="AE297" s="209">
        <v>0</v>
      </c>
      <c r="AF297" s="209">
        <v>0</v>
      </c>
      <c r="AG297" s="209">
        <v>0.72784931928956209</v>
      </c>
      <c r="AH297" s="209">
        <v>0</v>
      </c>
      <c r="AI297" s="210">
        <f t="shared" si="183"/>
        <v>63.152322217128493</v>
      </c>
      <c r="AJ297" s="141" t="str">
        <f t="shared" si="184"/>
        <v/>
      </c>
      <c r="BA297" s="141"/>
      <c r="BR297" s="141"/>
      <c r="CG297" s="141"/>
    </row>
    <row r="298" spans="1:85" ht="15">
      <c r="A298" s="159" t="s">
        <v>15</v>
      </c>
      <c r="B298" s="160">
        <v>22.710651785721367</v>
      </c>
      <c r="C298" s="160">
        <v>41.021106611573678</v>
      </c>
      <c r="D298" s="160">
        <v>11.835981778256127</v>
      </c>
      <c r="E298" s="160">
        <v>0.17791496979054444</v>
      </c>
      <c r="F298" s="375"/>
      <c r="G298" s="160">
        <v>0</v>
      </c>
      <c r="H298" s="161">
        <v>0</v>
      </c>
      <c r="I298" s="162">
        <f t="shared" si="181"/>
        <v>75.745655145341715</v>
      </c>
      <c r="J298" s="149"/>
      <c r="K298" s="163" t="s">
        <v>15</v>
      </c>
      <c r="L298" s="164">
        <v>22.710651785721367</v>
      </c>
      <c r="M298" s="164">
        <v>41.021106611573678</v>
      </c>
      <c r="N298" s="164">
        <v>11.835981778256127</v>
      </c>
      <c r="O298" s="164">
        <v>0.17791496979054444</v>
      </c>
      <c r="P298" s="164">
        <v>0</v>
      </c>
      <c r="Q298" s="164">
        <v>0</v>
      </c>
      <c r="R298" s="165">
        <v>0</v>
      </c>
      <c r="S298" s="166">
        <f t="shared" si="182"/>
        <v>75.745655145341715</v>
      </c>
      <c r="U298" s="211" t="s">
        <v>57</v>
      </c>
      <c r="V298" s="212">
        <v>21.57110640421293</v>
      </c>
      <c r="W298" s="212">
        <v>0</v>
      </c>
      <c r="X298" s="212">
        <v>0</v>
      </c>
      <c r="Y298" s="212">
        <v>41.021106611573678</v>
      </c>
      <c r="Z298" s="212">
        <v>11.029187127475476</v>
      </c>
      <c r="AA298" s="212">
        <v>0.17791496979054444</v>
      </c>
      <c r="AB298" s="212">
        <v>0</v>
      </c>
      <c r="AC298" s="213">
        <v>1.9463400322890887</v>
      </c>
      <c r="AD298" s="212">
        <v>1.1395453815084373</v>
      </c>
      <c r="AE298" s="212">
        <v>0</v>
      </c>
      <c r="AF298" s="212">
        <v>0</v>
      </c>
      <c r="AG298" s="212">
        <v>0.80679465078065116</v>
      </c>
      <c r="AH298" s="212">
        <v>0</v>
      </c>
      <c r="AI298" s="214">
        <f t="shared" si="183"/>
        <v>75.745655145341729</v>
      </c>
      <c r="AJ298" s="141" t="str">
        <f t="shared" si="184"/>
        <v/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0.36381450979401186</v>
      </c>
      <c r="F299" s="375"/>
      <c r="G299" s="156">
        <v>0</v>
      </c>
      <c r="H299" s="168">
        <v>0</v>
      </c>
      <c r="I299" s="154">
        <f t="shared" si="181"/>
        <v>0.36381450979401186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0.36381450979401186</v>
      </c>
      <c r="P299" s="156">
        <v>134.98026938308445</v>
      </c>
      <c r="Q299" s="156">
        <v>0</v>
      </c>
      <c r="R299" s="157">
        <v>0</v>
      </c>
      <c r="S299" s="158">
        <f t="shared" si="182"/>
        <v>135.34408389287847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0.36381450979401186</v>
      </c>
      <c r="AB299" s="207">
        <v>134.98026938308445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83"/>
        <v>135.34408389287847</v>
      </c>
      <c r="AJ299" s="141" t="str">
        <f t="shared" si="184"/>
        <v/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81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2.8201337894849079</v>
      </c>
      <c r="Q300" s="164">
        <v>0</v>
      </c>
      <c r="R300" s="165">
        <v>0</v>
      </c>
      <c r="S300" s="166">
        <f t="shared" si="182"/>
        <v>2.8201337894849079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2.8201337894849079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83"/>
        <v>2.8201337894849079</v>
      </c>
      <c r="AJ300" s="141" t="str">
        <f t="shared" si="184"/>
        <v/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81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82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83"/>
        <v>0</v>
      </c>
      <c r="AJ301" s="141" t="str">
        <f t="shared" si="184"/>
        <v/>
      </c>
      <c r="BA301" s="141"/>
      <c r="BR301" s="141"/>
      <c r="CG301" s="141"/>
    </row>
    <row r="302" spans="1:85" ht="15">
      <c r="A302" s="159" t="s">
        <v>17</v>
      </c>
      <c r="B302" s="160">
        <v>0.6682753211579826</v>
      </c>
      <c r="C302" s="160">
        <v>0.11640158280696501</v>
      </c>
      <c r="D302" s="160">
        <v>2.9102702510754472</v>
      </c>
      <c r="E302" s="160">
        <v>5.7340681185697049</v>
      </c>
      <c r="F302" s="375"/>
      <c r="G302" s="160">
        <v>0</v>
      </c>
      <c r="H302" s="161">
        <v>0</v>
      </c>
      <c r="I302" s="162">
        <f t="shared" si="181"/>
        <v>9.4290152736100996</v>
      </c>
      <c r="J302" s="149"/>
      <c r="K302" s="163" t="s">
        <v>17</v>
      </c>
      <c r="L302" s="164">
        <v>0.6682753211579826</v>
      </c>
      <c r="M302" s="164">
        <v>0.11640158280696501</v>
      </c>
      <c r="N302" s="164">
        <v>2.9102702510754472</v>
      </c>
      <c r="O302" s="164">
        <v>5.7340681185697049</v>
      </c>
      <c r="P302" s="164">
        <v>0.43435395481386385</v>
      </c>
      <c r="Q302" s="164">
        <v>0</v>
      </c>
      <c r="R302" s="165">
        <v>0</v>
      </c>
      <c r="S302" s="166">
        <f t="shared" si="182"/>
        <v>9.8633692284239629</v>
      </c>
      <c r="U302" s="211" t="s">
        <v>17</v>
      </c>
      <c r="V302" s="212">
        <v>0.52695426921366106</v>
      </c>
      <c r="W302" s="212">
        <v>0</v>
      </c>
      <c r="X302" s="212">
        <v>0</v>
      </c>
      <c r="Y302" s="212">
        <v>0.11640158280696501</v>
      </c>
      <c r="Z302" s="212">
        <v>2.5576580161978848</v>
      </c>
      <c r="AA302" s="212">
        <v>5.7340681185697049</v>
      </c>
      <c r="AB302" s="212">
        <v>0.43435395481386385</v>
      </c>
      <c r="AC302" s="213">
        <v>0.49393328682188392</v>
      </c>
      <c r="AD302" s="212">
        <v>0.14132105194432157</v>
      </c>
      <c r="AE302" s="212">
        <v>0</v>
      </c>
      <c r="AF302" s="212">
        <v>0</v>
      </c>
      <c r="AG302" s="212">
        <v>0.35261223487756232</v>
      </c>
      <c r="AH302" s="212">
        <v>0</v>
      </c>
      <c r="AI302" s="214">
        <f t="shared" si="183"/>
        <v>9.8633692284239629</v>
      </c>
      <c r="AJ302" s="141" t="str">
        <f t="shared" si="184"/>
        <v/>
      </c>
      <c r="BA302" s="141"/>
      <c r="BR302" s="141"/>
      <c r="CG302" s="141"/>
    </row>
    <row r="303" spans="1:85" ht="15">
      <c r="A303" s="167" t="s">
        <v>139</v>
      </c>
      <c r="B303" s="156">
        <v>29.62411518453143</v>
      </c>
      <c r="C303" s="156">
        <v>323.65402934430085</v>
      </c>
      <c r="D303" s="156">
        <v>67.221695718326131</v>
      </c>
      <c r="E303" s="156">
        <v>0</v>
      </c>
      <c r="F303" s="375"/>
      <c r="G303" s="156">
        <v>0</v>
      </c>
      <c r="H303" s="168">
        <v>0</v>
      </c>
      <c r="I303" s="154">
        <f t="shared" si="181"/>
        <v>420.49984024715843</v>
      </c>
      <c r="J303" s="149"/>
      <c r="K303" s="169" t="s">
        <v>139</v>
      </c>
      <c r="L303" s="156">
        <v>29.62411518453143</v>
      </c>
      <c r="M303" s="156">
        <v>323.65402934430085</v>
      </c>
      <c r="N303" s="156">
        <v>67.221695718326131</v>
      </c>
      <c r="O303" s="156">
        <v>0</v>
      </c>
      <c r="P303" s="156">
        <v>0.47089269231363001</v>
      </c>
      <c r="Q303" s="156">
        <v>0</v>
      </c>
      <c r="R303" s="157">
        <v>0</v>
      </c>
      <c r="S303" s="158">
        <f t="shared" si="182"/>
        <v>420.97073293947204</v>
      </c>
      <c r="U303" s="215" t="s">
        <v>139</v>
      </c>
      <c r="V303" s="207">
        <v>26.597514158688348</v>
      </c>
      <c r="W303" s="207">
        <v>0</v>
      </c>
      <c r="X303" s="207">
        <v>0</v>
      </c>
      <c r="Y303" s="207">
        <v>323.65402934430085</v>
      </c>
      <c r="Z303" s="207">
        <v>59.831446018624796</v>
      </c>
      <c r="AA303" s="207">
        <v>0</v>
      </c>
      <c r="AB303" s="207">
        <v>0.47089269231363001</v>
      </c>
      <c r="AC303" s="208">
        <v>10.416850725544419</v>
      </c>
      <c r="AD303" s="207">
        <v>3.0266010258430804</v>
      </c>
      <c r="AE303" s="207">
        <v>0</v>
      </c>
      <c r="AF303" s="207">
        <v>0</v>
      </c>
      <c r="AG303" s="207">
        <v>7.3902496997013385</v>
      </c>
      <c r="AH303" s="207">
        <v>0</v>
      </c>
      <c r="AI303" s="210">
        <f t="shared" si="183"/>
        <v>420.97073293947199</v>
      </c>
      <c r="AJ303" s="141" t="str">
        <f t="shared" si="184"/>
        <v/>
      </c>
      <c r="BA303" s="141"/>
      <c r="BR303" s="141"/>
      <c r="CG303" s="141"/>
    </row>
    <row r="304" spans="1:85" ht="15">
      <c r="A304" s="159" t="s">
        <v>25</v>
      </c>
      <c r="B304" s="160">
        <v>48.60979638877717</v>
      </c>
      <c r="C304" s="160">
        <v>1.763630303044176</v>
      </c>
      <c r="D304" s="160">
        <v>6.1127130541532448</v>
      </c>
      <c r="E304" s="160">
        <v>301.47114444106671</v>
      </c>
      <c r="F304" s="375"/>
      <c r="G304" s="160">
        <v>20.286466743977204</v>
      </c>
      <c r="H304" s="161">
        <v>0</v>
      </c>
      <c r="I304" s="162">
        <f t="shared" si="181"/>
        <v>378.2437509310185</v>
      </c>
      <c r="J304" s="149"/>
      <c r="K304" s="163" t="s">
        <v>25</v>
      </c>
      <c r="L304" s="164">
        <v>48.60979638877717</v>
      </c>
      <c r="M304" s="164">
        <v>1.763630303044176</v>
      </c>
      <c r="N304" s="164">
        <v>6.1127130541532448</v>
      </c>
      <c r="O304" s="164">
        <v>301.47114444106671</v>
      </c>
      <c r="P304" s="164">
        <v>0.24713519715712753</v>
      </c>
      <c r="Q304" s="164">
        <v>20.286466743977204</v>
      </c>
      <c r="R304" s="165">
        <v>0</v>
      </c>
      <c r="S304" s="166">
        <f t="shared" si="182"/>
        <v>378.49088612817565</v>
      </c>
      <c r="U304" s="211" t="s">
        <v>25</v>
      </c>
      <c r="V304" s="212">
        <v>0.97494564364749137</v>
      </c>
      <c r="W304" s="212">
        <v>27.606731470358007</v>
      </c>
      <c r="X304" s="212">
        <v>20.286466743977204</v>
      </c>
      <c r="Y304" s="212">
        <v>1.763630303044176</v>
      </c>
      <c r="Z304" s="212">
        <v>2.6233753909286985</v>
      </c>
      <c r="AA304" s="212">
        <v>266.27229568681031</v>
      </c>
      <c r="AB304" s="212">
        <v>0.24713519715712753</v>
      </c>
      <c r="AC304" s="213">
        <v>58.716305692252618</v>
      </c>
      <c r="AD304" s="212">
        <v>20.028119274771669</v>
      </c>
      <c r="AE304" s="212">
        <v>35.198848754256389</v>
      </c>
      <c r="AF304" s="212">
        <v>0</v>
      </c>
      <c r="AG304" s="212">
        <v>3.4893376632245463</v>
      </c>
      <c r="AH304" s="212">
        <v>0</v>
      </c>
      <c r="AI304" s="214">
        <f t="shared" si="183"/>
        <v>378.49088612817565</v>
      </c>
      <c r="AJ304" s="141" t="str">
        <f t="shared" si="184"/>
        <v/>
      </c>
      <c r="BA304" s="141"/>
      <c r="BR304" s="141"/>
      <c r="CG304" s="141"/>
    </row>
    <row r="305" spans="1:85" ht="15">
      <c r="A305" s="167" t="s">
        <v>24</v>
      </c>
      <c r="B305" s="156">
        <v>5.6351159434880245</v>
      </c>
      <c r="C305" s="156">
        <v>0</v>
      </c>
      <c r="D305" s="156">
        <v>35.923195074285161</v>
      </c>
      <c r="E305" s="156">
        <v>0</v>
      </c>
      <c r="F305" s="375"/>
      <c r="G305" s="156">
        <v>0</v>
      </c>
      <c r="H305" s="168">
        <v>0</v>
      </c>
      <c r="I305" s="154">
        <f t="shared" si="181"/>
        <v>41.558311017773185</v>
      </c>
      <c r="J305" s="149"/>
      <c r="K305" s="169" t="s">
        <v>24</v>
      </c>
      <c r="L305" s="156">
        <v>5.6351159434880245</v>
      </c>
      <c r="M305" s="156">
        <v>0</v>
      </c>
      <c r="N305" s="156">
        <v>35.923195074285161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82"/>
        <v>41.558311017773185</v>
      </c>
      <c r="U305" s="215" t="s">
        <v>24</v>
      </c>
      <c r="V305" s="207">
        <v>4.443727000465854</v>
      </c>
      <c r="W305" s="207">
        <v>0</v>
      </c>
      <c r="X305" s="207">
        <v>0</v>
      </c>
      <c r="Y305" s="207">
        <v>0</v>
      </c>
      <c r="Z305" s="207">
        <v>1.5286465989057514</v>
      </c>
      <c r="AA305" s="207">
        <v>0</v>
      </c>
      <c r="AB305" s="207">
        <v>0</v>
      </c>
      <c r="AC305" s="208">
        <v>35.585937418401578</v>
      </c>
      <c r="AD305" s="207">
        <v>1.19138894302217</v>
      </c>
      <c r="AE305" s="207">
        <v>0</v>
      </c>
      <c r="AF305" s="207">
        <v>0</v>
      </c>
      <c r="AG305" s="207">
        <v>34.394548475379409</v>
      </c>
      <c r="AH305" s="207">
        <v>0</v>
      </c>
      <c r="AI305" s="210">
        <f t="shared" si="183"/>
        <v>41.558311017773185</v>
      </c>
      <c r="AJ305" s="141" t="str">
        <f t="shared" si="184"/>
        <v/>
      </c>
      <c r="BA305" s="141"/>
      <c r="BR305" s="141"/>
      <c r="CG305" s="141"/>
    </row>
    <row r="306" spans="1:85" ht="15">
      <c r="A306" s="159" t="s">
        <v>60</v>
      </c>
      <c r="B306" s="160">
        <v>2.2581920519003589</v>
      </c>
      <c r="C306" s="160">
        <v>0</v>
      </c>
      <c r="D306" s="160">
        <v>1.8163718678328975</v>
      </c>
      <c r="E306" s="160">
        <v>0</v>
      </c>
      <c r="F306" s="375"/>
      <c r="G306" s="160">
        <v>0</v>
      </c>
      <c r="H306" s="161">
        <v>0</v>
      </c>
      <c r="I306" s="162">
        <f t="shared" si="181"/>
        <v>4.0745639197332562</v>
      </c>
      <c r="J306" s="149"/>
      <c r="K306" s="163" t="s">
        <v>60</v>
      </c>
      <c r="L306" s="164">
        <v>2.2581920519003589</v>
      </c>
      <c r="M306" s="164">
        <v>0</v>
      </c>
      <c r="N306" s="164">
        <v>1.8163718678328975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82"/>
        <v>4.0745639197332562</v>
      </c>
      <c r="U306" s="211" t="s">
        <v>60</v>
      </c>
      <c r="V306" s="212">
        <v>0.78545810500882041</v>
      </c>
      <c r="W306" s="212">
        <v>0</v>
      </c>
      <c r="X306" s="212">
        <v>0</v>
      </c>
      <c r="Y306" s="212">
        <v>0</v>
      </c>
      <c r="Z306" s="212">
        <v>1.8163718678328975</v>
      </c>
      <c r="AA306" s="212">
        <v>0</v>
      </c>
      <c r="AB306" s="212">
        <v>0</v>
      </c>
      <c r="AC306" s="213">
        <v>1.4727339468915384</v>
      </c>
      <c r="AD306" s="212">
        <v>1.4727339468915384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83"/>
        <v>4.0745639197332562</v>
      </c>
      <c r="AJ306" s="141" t="str">
        <f t="shared" si="184"/>
        <v/>
      </c>
      <c r="BA306" s="141"/>
      <c r="BR306" s="141"/>
      <c r="CG306" s="141"/>
    </row>
    <row r="307" spans="1:85" ht="15">
      <c r="A307" s="167" t="s">
        <v>22</v>
      </c>
      <c r="B307" s="156">
        <v>26.586962062168698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81"/>
        <v>26.586962062168698</v>
      </c>
      <c r="J307" s="149"/>
      <c r="K307" s="169" t="s">
        <v>22</v>
      </c>
      <c r="L307" s="156">
        <v>26.586962062168698</v>
      </c>
      <c r="M307" s="156">
        <v>0</v>
      </c>
      <c r="N307" s="156">
        <v>0</v>
      </c>
      <c r="O307" s="156">
        <v>0</v>
      </c>
      <c r="P307" s="156">
        <v>7.8602447865394431</v>
      </c>
      <c r="Q307" s="156">
        <v>0</v>
      </c>
      <c r="R307" s="157">
        <v>0</v>
      </c>
      <c r="S307" s="158">
        <f t="shared" si="182"/>
        <v>34.447206848708142</v>
      </c>
      <c r="U307" s="215" t="s">
        <v>22</v>
      </c>
      <c r="V307" s="207">
        <v>26.586962062168698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7.8602447865394431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83"/>
        <v>34.447206848708142</v>
      </c>
      <c r="AJ307" s="141" t="str">
        <f t="shared" si="184"/>
        <v/>
      </c>
      <c r="BA307" s="141"/>
      <c r="BR307" s="141"/>
      <c r="CG307" s="141"/>
    </row>
    <row r="308" spans="1:85" ht="15">
      <c r="A308" s="159" t="s">
        <v>21</v>
      </c>
      <c r="B308" s="160">
        <v>1.4673986318749881E-2</v>
      </c>
      <c r="C308" s="160">
        <v>2.2010979478124817E-2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81"/>
        <v>3.6684965796874698E-2</v>
      </c>
      <c r="J308" s="149"/>
      <c r="K308" s="163" t="s">
        <v>21</v>
      </c>
      <c r="L308" s="164">
        <v>1.4673986318749881E-2</v>
      </c>
      <c r="M308" s="164">
        <v>2.2010979478124817E-2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82"/>
        <v>3.6684965796874698E-2</v>
      </c>
      <c r="U308" s="211" t="s">
        <v>61</v>
      </c>
      <c r="V308" s="212">
        <v>1.4673986318749881E-2</v>
      </c>
      <c r="W308" s="212">
        <v>0</v>
      </c>
      <c r="X308" s="212">
        <v>0</v>
      </c>
      <c r="Y308" s="212">
        <v>2.2010979478124817E-2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83"/>
        <v>3.6684965796874698E-2</v>
      </c>
      <c r="AJ308" s="141" t="str">
        <f t="shared" si="184"/>
        <v/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81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82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83"/>
        <v>0</v>
      </c>
      <c r="AJ309" s="141" t="str">
        <f t="shared" si="184"/>
        <v/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81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82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83"/>
        <v>0</v>
      </c>
      <c r="AJ310" s="141" t="str">
        <f t="shared" si="184"/>
        <v/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81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82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83"/>
        <v>0</v>
      </c>
      <c r="AJ311" s="141" t="str">
        <f t="shared" si="184"/>
        <v/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81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82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83"/>
        <v>0</v>
      </c>
      <c r="AJ312" s="141" t="str">
        <f t="shared" si="184"/>
        <v/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81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82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83"/>
        <v>0</v>
      </c>
      <c r="AJ313" s="141" t="str">
        <f t="shared" si="184"/>
        <v/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153.04066375744694</v>
      </c>
      <c r="C314" s="195">
        <f t="shared" ref="C314:H314" si="185">SUM(C293:C309)</f>
        <v>407.40990075029993</v>
      </c>
      <c r="D314" s="195">
        <f t="shared" si="185"/>
        <v>131.20694699857816</v>
      </c>
      <c r="E314" s="195">
        <f t="shared" si="185"/>
        <v>307.74694203922098</v>
      </c>
      <c r="F314" s="195">
        <f t="shared" si="185"/>
        <v>0</v>
      </c>
      <c r="G314" s="195">
        <f t="shared" si="185"/>
        <v>20.286466743977204</v>
      </c>
      <c r="H314" s="197">
        <f t="shared" si="185"/>
        <v>0</v>
      </c>
      <c r="I314" s="154">
        <f t="shared" ref="I314" si="186">SUM(I293:I309)</f>
        <v>1019.6909202895233</v>
      </c>
      <c r="J314" s="149"/>
      <c r="K314" s="196" t="s">
        <v>26</v>
      </c>
      <c r="L314" s="195">
        <f>SUM(L293:L309)</f>
        <v>153.04066375744694</v>
      </c>
      <c r="M314" s="195">
        <f t="shared" ref="M314:R314" si="187">SUM(M293:M309)</f>
        <v>407.40990075029993</v>
      </c>
      <c r="N314" s="195">
        <f t="shared" si="187"/>
        <v>131.20694699857816</v>
      </c>
      <c r="O314" s="195">
        <f t="shared" si="187"/>
        <v>307.74694203922098</v>
      </c>
      <c r="P314" s="195">
        <f t="shared" si="187"/>
        <v>146.81302980339345</v>
      </c>
      <c r="Q314" s="195">
        <f t="shared" si="187"/>
        <v>20.286466743977204</v>
      </c>
      <c r="R314" s="197">
        <f t="shared" si="187"/>
        <v>0</v>
      </c>
      <c r="S314" s="198">
        <f t="shared" ref="S314" si="188">SUM(S293:S309)</f>
        <v>1166.5039500929167</v>
      </c>
      <c r="T314" s="141" t="str">
        <f>IF(ABS(S314-AI314)&gt;0.01,S314-AI314,"")</f>
        <v/>
      </c>
      <c r="U314" s="224" t="s">
        <v>63</v>
      </c>
      <c r="V314" s="225">
        <f>SUM(V293:V309)</f>
        <v>98.345044851899502</v>
      </c>
      <c r="W314" s="225">
        <f t="shared" ref="W314:AH314" si="189">SUM(W293:W309)</f>
        <v>27.606731470358007</v>
      </c>
      <c r="X314" s="225">
        <f t="shared" si="189"/>
        <v>20.286466743977204</v>
      </c>
      <c r="Y314" s="225">
        <f t="shared" si="189"/>
        <v>407.40990075029993</v>
      </c>
      <c r="Z314" s="225">
        <f t="shared" si="189"/>
        <v>84.04555495532513</v>
      </c>
      <c r="AA314" s="225">
        <f t="shared" si="189"/>
        <v>272.54809328496458</v>
      </c>
      <c r="AB314" s="225">
        <f t="shared" si="189"/>
        <v>146.81302980339345</v>
      </c>
      <c r="AC314" s="225">
        <f t="shared" si="189"/>
        <v>109.44912823269891</v>
      </c>
      <c r="AD314" s="226">
        <f t="shared" si="189"/>
        <v>27.088887435189434</v>
      </c>
      <c r="AE314" s="226">
        <f t="shared" si="189"/>
        <v>35.198848754256389</v>
      </c>
      <c r="AF314" s="226">
        <f t="shared" si="189"/>
        <v>0</v>
      </c>
      <c r="AG314" s="226">
        <f t="shared" si="189"/>
        <v>47.161392043253073</v>
      </c>
      <c r="AH314" s="226">
        <f t="shared" si="189"/>
        <v>0</v>
      </c>
      <c r="AI314" s="227">
        <f>SUM(V314:AC314)</f>
        <v>1166.5039500929167</v>
      </c>
      <c r="AJ314" s="141" t="str">
        <f t="shared" si="184"/>
        <v/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0.15008534518871045</v>
      </c>
      <c r="C315" s="78">
        <f t="shared" ref="C315:H315" si="190">IF($I314=0,"-",C314/$I314)</f>
        <v>0.39954254043433379</v>
      </c>
      <c r="D315" s="78">
        <f t="shared" si="190"/>
        <v>0.12867325224522375</v>
      </c>
      <c r="E315" s="78">
        <f t="shared" si="190"/>
        <v>0.30180414076045869</v>
      </c>
      <c r="F315" s="78">
        <f t="shared" si="190"/>
        <v>0</v>
      </c>
      <c r="G315" s="78">
        <f t="shared" si="190"/>
        <v>1.9894721371273186E-2</v>
      </c>
      <c r="H315" s="79">
        <f t="shared" si="190"/>
        <v>0</v>
      </c>
      <c r="I315" s="80">
        <f>SUM(B315:H315)</f>
        <v>0.99999999999999989</v>
      </c>
      <c r="J315" s="141"/>
      <c r="K315" s="55" t="s">
        <v>91</v>
      </c>
      <c r="L315" s="96">
        <f>IF($S314=0,"-",L314/$S314)</f>
        <v>0.1311960098765689</v>
      </c>
      <c r="M315" s="96">
        <f t="shared" ref="M315:R315" si="191">IF($S314=0,"-",M314/$S314)</f>
        <v>0.34925719772989033</v>
      </c>
      <c r="N315" s="96">
        <f t="shared" si="191"/>
        <v>0.11247878499522183</v>
      </c>
      <c r="O315" s="96">
        <f t="shared" si="191"/>
        <v>0.26381988849219729</v>
      </c>
      <c r="P315" s="96">
        <f t="shared" si="191"/>
        <v>0.12585729331795165</v>
      </c>
      <c r="Q315" s="96">
        <f t="shared" si="191"/>
        <v>1.7390825588169938E-2</v>
      </c>
      <c r="R315" s="97">
        <f t="shared" si="191"/>
        <v>0</v>
      </c>
      <c r="S315" s="98">
        <f>SUM(L315:R315)</f>
        <v>0.99999999999999989</v>
      </c>
      <c r="U315" s="127" t="s">
        <v>91</v>
      </c>
      <c r="V315" s="128">
        <f>+V314/$AI314</f>
        <v>8.4307511212513189E-2</v>
      </c>
      <c r="W315" s="128">
        <f t="shared" ref="W315:AH315" si="192">+W314/$AI314</f>
        <v>2.3666213447591858E-2</v>
      </c>
      <c r="X315" s="128">
        <f t="shared" si="192"/>
        <v>1.7390825588169938E-2</v>
      </c>
      <c r="Y315" s="128">
        <f t="shared" si="192"/>
        <v>0.34925719772989033</v>
      </c>
      <c r="Z315" s="128">
        <f t="shared" si="192"/>
        <v>7.2049095889157144E-2</v>
      </c>
      <c r="AA315" s="128">
        <f t="shared" si="192"/>
        <v>0.23364523820365549</v>
      </c>
      <c r="AB315" s="128">
        <f t="shared" si="192"/>
        <v>0.12585729331795165</v>
      </c>
      <c r="AC315" s="128">
        <f t="shared" si="192"/>
        <v>9.3826624611070414E-2</v>
      </c>
      <c r="AD315" s="128">
        <f t="shared" si="192"/>
        <v>2.3222285216463859E-2</v>
      </c>
      <c r="AE315" s="128">
        <f t="shared" si="192"/>
        <v>3.0174650288541809E-2</v>
      </c>
      <c r="AF315" s="128">
        <f t="shared" si="192"/>
        <v>0</v>
      </c>
      <c r="AG315" s="128">
        <f t="shared" si="192"/>
        <v>4.0429689106064731E-2</v>
      </c>
      <c r="AH315" s="128">
        <f t="shared" si="192"/>
        <v>0</v>
      </c>
      <c r="AI315" s="129">
        <f>SUM(V315:AC315)</f>
        <v>1</v>
      </c>
      <c r="AJ315" s="26" t="str">
        <f t="shared" si="184"/>
        <v/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AJ319" s="141" t="str">
        <f>IF(ABS(S319-AI319)&gt;0.001,S319-AI319,"")</f>
        <v/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93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94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95">SUM(V320:AC320)</f>
        <v>0</v>
      </c>
      <c r="AJ320" s="141" t="str">
        <f t="shared" ref="AJ320:AJ341" si="196">IF(ABS(S320-AI320)&gt;0.001,S320-AI320,"")</f>
        <v/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93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94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95"/>
        <v>0</v>
      </c>
      <c r="AJ321" s="141" t="str">
        <f t="shared" si="196"/>
        <v/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93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94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95"/>
        <v>0</v>
      </c>
      <c r="AJ322" s="141" t="str">
        <f t="shared" si="196"/>
        <v/>
      </c>
      <c r="BA322" s="141"/>
      <c r="BR322" s="141"/>
      <c r="CG322" s="141"/>
    </row>
    <row r="323" spans="1:85" ht="15">
      <c r="A323" s="167" t="s">
        <v>16</v>
      </c>
      <c r="B323" s="156">
        <v>9.5933329195983621</v>
      </c>
      <c r="C323" s="156">
        <v>25.980937355551035</v>
      </c>
      <c r="D323" s="156">
        <v>14.538799091711864</v>
      </c>
      <c r="E323" s="156">
        <v>0</v>
      </c>
      <c r="F323" s="375"/>
      <c r="G323" s="156">
        <v>0</v>
      </c>
      <c r="H323" s="168">
        <v>0</v>
      </c>
      <c r="I323" s="154">
        <f t="shared" si="193"/>
        <v>50.113069366861261</v>
      </c>
      <c r="J323" s="149"/>
      <c r="K323" s="169" t="s">
        <v>16</v>
      </c>
      <c r="L323" s="156">
        <v>9.5933329195983621</v>
      </c>
      <c r="M323" s="156">
        <v>25.980937355551035</v>
      </c>
      <c r="N323" s="156">
        <v>14.538799091711864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94"/>
        <v>50.113069366861261</v>
      </c>
      <c r="U323" s="215" t="s">
        <v>16</v>
      </c>
      <c r="V323" s="207">
        <v>9.5933329195983621</v>
      </c>
      <c r="W323" s="207">
        <v>0</v>
      </c>
      <c r="X323" s="207">
        <v>0</v>
      </c>
      <c r="Y323" s="207">
        <v>25.980937355551035</v>
      </c>
      <c r="Z323" s="207">
        <v>14.538799091711864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95"/>
        <v>50.113069366861261</v>
      </c>
      <c r="AJ323" s="141" t="str">
        <f t="shared" si="196"/>
        <v/>
      </c>
      <c r="BA323" s="141"/>
      <c r="BR323" s="141"/>
      <c r="CG323" s="141"/>
    </row>
    <row r="324" spans="1:85" ht="15">
      <c r="A324" s="159" t="s">
        <v>15</v>
      </c>
      <c r="B324" s="160">
        <v>2.7218806719802768</v>
      </c>
      <c r="C324" s="160">
        <v>1.2084046225184284E-4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93"/>
        <v>2.7220015124425285</v>
      </c>
      <c r="J324" s="149"/>
      <c r="K324" s="163" t="s">
        <v>15</v>
      </c>
      <c r="L324" s="164">
        <v>2.7218806719802768</v>
      </c>
      <c r="M324" s="164">
        <v>1.2084046225184284E-4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94"/>
        <v>2.7220015124425285</v>
      </c>
      <c r="U324" s="211" t="s">
        <v>57</v>
      </c>
      <c r="V324" s="212">
        <v>2.7205518522539336</v>
      </c>
      <c r="W324" s="212">
        <v>0</v>
      </c>
      <c r="X324" s="212">
        <v>0</v>
      </c>
      <c r="Y324" s="212">
        <v>1.2084046225184284E-4</v>
      </c>
      <c r="Z324" s="212">
        <v>0</v>
      </c>
      <c r="AA324" s="212">
        <v>0</v>
      </c>
      <c r="AB324" s="212">
        <v>0</v>
      </c>
      <c r="AC324" s="213">
        <v>1.3288197263431449E-3</v>
      </c>
      <c r="AD324" s="212">
        <v>1.3288197263431449E-3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95"/>
        <v>2.7220015124425285</v>
      </c>
      <c r="AJ324" s="141" t="str">
        <f t="shared" si="196"/>
        <v/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2.0079659773736744</v>
      </c>
      <c r="F325" s="375"/>
      <c r="G325" s="156">
        <v>0</v>
      </c>
      <c r="H325" s="168">
        <v>0</v>
      </c>
      <c r="I325" s="154">
        <f t="shared" si="193"/>
        <v>2.0079659773736744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2.0079659773736744</v>
      </c>
      <c r="P325" s="156">
        <v>31.102548801765163</v>
      </c>
      <c r="Q325" s="156">
        <v>0</v>
      </c>
      <c r="R325" s="157">
        <v>0</v>
      </c>
      <c r="S325" s="158">
        <f t="shared" si="194"/>
        <v>33.110514779138839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2.0079659773736744</v>
      </c>
      <c r="AB325" s="207">
        <v>31.102548801765163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95"/>
        <v>33.110514779138839</v>
      </c>
      <c r="AJ325" s="141" t="str">
        <f t="shared" si="196"/>
        <v/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93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2.9324343151193824</v>
      </c>
      <c r="Q326" s="164">
        <v>0</v>
      </c>
      <c r="R326" s="165">
        <v>0</v>
      </c>
      <c r="S326" s="166">
        <f t="shared" si="194"/>
        <v>2.9324343151193824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2.9324343151193824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95"/>
        <v>2.9324343151193824</v>
      </c>
      <c r="AJ326" s="141" t="str">
        <f t="shared" si="196"/>
        <v/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93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94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95"/>
        <v>0</v>
      </c>
      <c r="AJ327" s="141" t="str">
        <f t="shared" si="196"/>
        <v/>
      </c>
      <c r="BA327" s="141"/>
      <c r="BR327" s="141"/>
      <c r="CG327" s="141"/>
    </row>
    <row r="328" spans="1:85" ht="15">
      <c r="A328" s="159" t="s">
        <v>17</v>
      </c>
      <c r="B328" s="160">
        <v>4.0689390128857008</v>
      </c>
      <c r="C328" s="160">
        <v>0</v>
      </c>
      <c r="D328" s="160">
        <v>5.1818873205677865E-2</v>
      </c>
      <c r="E328" s="160">
        <v>0</v>
      </c>
      <c r="F328" s="375"/>
      <c r="G328" s="160">
        <v>0</v>
      </c>
      <c r="H328" s="161">
        <v>0</v>
      </c>
      <c r="I328" s="162">
        <f t="shared" si="193"/>
        <v>4.1207578860913783</v>
      </c>
      <c r="J328" s="149"/>
      <c r="K328" s="163" t="s">
        <v>17</v>
      </c>
      <c r="L328" s="164">
        <v>4.0689390128857008</v>
      </c>
      <c r="M328" s="164">
        <v>0</v>
      </c>
      <c r="N328" s="164">
        <v>5.1818873205677865E-2</v>
      </c>
      <c r="O328" s="164">
        <v>0</v>
      </c>
      <c r="P328" s="164">
        <v>1.4915883286534004E-2</v>
      </c>
      <c r="Q328" s="164">
        <v>0</v>
      </c>
      <c r="R328" s="165">
        <v>0</v>
      </c>
      <c r="S328" s="166">
        <f t="shared" si="194"/>
        <v>4.1356737693779122</v>
      </c>
      <c r="U328" s="211" t="s">
        <v>17</v>
      </c>
      <c r="V328" s="212">
        <v>0</v>
      </c>
      <c r="W328" s="212">
        <v>4.0689390128857008</v>
      </c>
      <c r="X328" s="212">
        <v>0</v>
      </c>
      <c r="Y328" s="212">
        <v>0</v>
      </c>
      <c r="Z328" s="212">
        <v>0</v>
      </c>
      <c r="AA328" s="212">
        <v>0</v>
      </c>
      <c r="AB328" s="212">
        <v>1.4915883286534004E-2</v>
      </c>
      <c r="AC328" s="213">
        <v>5.1818873205677865E-2</v>
      </c>
      <c r="AD328" s="212">
        <v>0</v>
      </c>
      <c r="AE328" s="212">
        <v>0</v>
      </c>
      <c r="AF328" s="212">
        <v>0</v>
      </c>
      <c r="AG328" s="212">
        <v>5.1818873205677865E-2</v>
      </c>
      <c r="AH328" s="212">
        <v>0</v>
      </c>
      <c r="AI328" s="214">
        <f t="shared" si="195"/>
        <v>4.1356737693779122</v>
      </c>
      <c r="AJ328" s="141" t="str">
        <f t="shared" si="196"/>
        <v/>
      </c>
      <c r="BA328" s="141"/>
      <c r="BR328" s="141"/>
      <c r="CG328" s="141"/>
    </row>
    <row r="329" spans="1:85" ht="15">
      <c r="A329" s="167" t="s">
        <v>139</v>
      </c>
      <c r="B329" s="156">
        <v>17.397527611536098</v>
      </c>
      <c r="C329" s="156">
        <v>188.35546400402424</v>
      </c>
      <c r="D329" s="156">
        <v>38.923299644698744</v>
      </c>
      <c r="E329" s="156">
        <v>0</v>
      </c>
      <c r="F329" s="375"/>
      <c r="G329" s="156">
        <v>0</v>
      </c>
      <c r="H329" s="168">
        <v>0</v>
      </c>
      <c r="I329" s="154">
        <f t="shared" si="193"/>
        <v>244.67629126025909</v>
      </c>
      <c r="J329" s="149"/>
      <c r="K329" s="169" t="s">
        <v>139</v>
      </c>
      <c r="L329" s="156">
        <v>17.397527611536098</v>
      </c>
      <c r="M329" s="156">
        <v>188.35546400402424</v>
      </c>
      <c r="N329" s="156">
        <v>38.923299644698744</v>
      </c>
      <c r="O329" s="156">
        <v>0</v>
      </c>
      <c r="P329" s="156">
        <v>2.7743602584814203E-2</v>
      </c>
      <c r="Q329" s="156">
        <v>0</v>
      </c>
      <c r="R329" s="157">
        <v>0</v>
      </c>
      <c r="S329" s="158">
        <f t="shared" si="194"/>
        <v>244.70403486284391</v>
      </c>
      <c r="U329" s="215" t="s">
        <v>139</v>
      </c>
      <c r="V329" s="207">
        <v>17.057963976544801</v>
      </c>
      <c r="W329" s="207">
        <v>0</v>
      </c>
      <c r="X329" s="207">
        <v>0</v>
      </c>
      <c r="Y329" s="207">
        <v>188.35546400402424</v>
      </c>
      <c r="Z329" s="207">
        <v>11.206795409842204</v>
      </c>
      <c r="AA329" s="207">
        <v>0</v>
      </c>
      <c r="AB329" s="207">
        <v>2.7743602584814203E-2</v>
      </c>
      <c r="AC329" s="208">
        <v>28.056067869847837</v>
      </c>
      <c r="AD329" s="207">
        <v>0.33956363499129577</v>
      </c>
      <c r="AE329" s="207">
        <v>0</v>
      </c>
      <c r="AF329" s="207">
        <v>0</v>
      </c>
      <c r="AG329" s="207">
        <v>27.716504234856544</v>
      </c>
      <c r="AH329" s="207">
        <v>0</v>
      </c>
      <c r="AI329" s="210">
        <f t="shared" si="195"/>
        <v>244.70403486284391</v>
      </c>
      <c r="AJ329" s="141" t="str">
        <f t="shared" si="196"/>
        <v/>
      </c>
      <c r="BA329" s="141"/>
      <c r="BR329" s="141"/>
      <c r="CG329" s="141"/>
    </row>
    <row r="330" spans="1:85" ht="15">
      <c r="A330" s="159" t="s">
        <v>25</v>
      </c>
      <c r="B330" s="160">
        <v>67.157173575455914</v>
      </c>
      <c r="C330" s="160">
        <v>3.8932359752813195</v>
      </c>
      <c r="D330" s="160">
        <v>8.1508459718597273</v>
      </c>
      <c r="E330" s="160">
        <v>979.28084514072191</v>
      </c>
      <c r="F330" s="375"/>
      <c r="G330" s="160">
        <v>47.832577271676229</v>
      </c>
      <c r="H330" s="161">
        <v>0</v>
      </c>
      <c r="I330" s="162">
        <f t="shared" si="193"/>
        <v>1106.314677934995</v>
      </c>
      <c r="J330" s="149"/>
      <c r="K330" s="163" t="s">
        <v>25</v>
      </c>
      <c r="L330" s="164">
        <v>67.157173575455914</v>
      </c>
      <c r="M330" s="164">
        <v>3.8932359752813195</v>
      </c>
      <c r="N330" s="164">
        <v>8.1508459718597273</v>
      </c>
      <c r="O330" s="164">
        <v>979.28084514072191</v>
      </c>
      <c r="P330" s="164">
        <v>0</v>
      </c>
      <c r="Q330" s="164">
        <v>47.832577271676229</v>
      </c>
      <c r="R330" s="165">
        <v>0</v>
      </c>
      <c r="S330" s="166">
        <f t="shared" si="194"/>
        <v>1106.314677934995</v>
      </c>
      <c r="U330" s="211" t="s">
        <v>25</v>
      </c>
      <c r="V330" s="212">
        <v>1.945119120660495</v>
      </c>
      <c r="W330" s="212">
        <v>20.119929824728693</v>
      </c>
      <c r="X330" s="212">
        <v>47.832577271676229</v>
      </c>
      <c r="Y330" s="212">
        <v>3.8932359752813195</v>
      </c>
      <c r="Z330" s="212">
        <v>6.7387300203572684E-2</v>
      </c>
      <c r="AA330" s="212">
        <v>965.14015991770214</v>
      </c>
      <c r="AB330" s="212">
        <v>0</v>
      </c>
      <c r="AC330" s="213">
        <v>67.316268524742668</v>
      </c>
      <c r="AD330" s="212">
        <v>45.092124630066721</v>
      </c>
      <c r="AE330" s="212">
        <v>14.140685223019798</v>
      </c>
      <c r="AF330" s="212">
        <v>0</v>
      </c>
      <c r="AG330" s="212">
        <v>8.0834586716561549</v>
      </c>
      <c r="AH330" s="212">
        <v>0</v>
      </c>
      <c r="AI330" s="214">
        <f t="shared" si="195"/>
        <v>1106.314677934995</v>
      </c>
      <c r="AJ330" s="141" t="str">
        <f t="shared" si="196"/>
        <v/>
      </c>
      <c r="BA330" s="141"/>
      <c r="BR330" s="141"/>
      <c r="CG330" s="141"/>
    </row>
    <row r="331" spans="1:85" ht="15">
      <c r="A331" s="167" t="s">
        <v>24</v>
      </c>
      <c r="B331" s="156">
        <v>7.0193239883825091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93"/>
        <v>7.0193239883825091</v>
      </c>
      <c r="J331" s="149"/>
      <c r="K331" s="169" t="s">
        <v>24</v>
      </c>
      <c r="L331" s="156">
        <v>7.0193239883825091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94"/>
        <v>7.0193239883825091</v>
      </c>
      <c r="U331" s="215" t="s">
        <v>24</v>
      </c>
      <c r="V331" s="207">
        <v>6.5121409927887184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0.50718299559379099</v>
      </c>
      <c r="AD331" s="207">
        <v>0.50718299559379099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95"/>
        <v>7.0193239883825091</v>
      </c>
      <c r="AJ331" s="141" t="str">
        <f t="shared" si="196"/>
        <v/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550.54417000000001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93"/>
        <v>550.54417000000001</v>
      </c>
      <c r="J332" s="149"/>
      <c r="K332" s="163" t="s">
        <v>60</v>
      </c>
      <c r="L332" s="164">
        <v>0</v>
      </c>
      <c r="M332" s="164">
        <v>550.54417000000001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94"/>
        <v>550.54417000000001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550.54417000000001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95"/>
        <v>550.54417000000001</v>
      </c>
      <c r="AJ332" s="141" t="str">
        <f t="shared" si="196"/>
        <v/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2812.2823152082883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93"/>
        <v>2812.2823152082883</v>
      </c>
      <c r="J333" s="149"/>
      <c r="K333" s="169" t="s">
        <v>22</v>
      </c>
      <c r="L333" s="156">
        <v>0</v>
      </c>
      <c r="M333" s="156">
        <v>2812.2823152082883</v>
      </c>
      <c r="N333" s="156">
        <v>0</v>
      </c>
      <c r="O333" s="156">
        <v>0</v>
      </c>
      <c r="P333" s="156">
        <v>1.8048028100457392</v>
      </c>
      <c r="Q333" s="156">
        <v>0</v>
      </c>
      <c r="R333" s="157">
        <v>0</v>
      </c>
      <c r="S333" s="158">
        <f t="shared" si="194"/>
        <v>2814.087118018334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2812.2823152082883</v>
      </c>
      <c r="Z333" s="207">
        <v>0</v>
      </c>
      <c r="AA333" s="207">
        <v>0</v>
      </c>
      <c r="AB333" s="207">
        <v>1.8048028100457392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95"/>
        <v>2814.087118018334</v>
      </c>
      <c r="AJ333" s="141" t="str">
        <f t="shared" si="196"/>
        <v/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93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94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95"/>
        <v>0</v>
      </c>
      <c r="AJ334" s="141" t="str">
        <f t="shared" si="196"/>
        <v/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93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94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95"/>
        <v>0</v>
      </c>
      <c r="AJ335" s="141" t="str">
        <f t="shared" si="196"/>
        <v/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93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94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95"/>
        <v>0</v>
      </c>
      <c r="AJ336" s="141" t="str">
        <f t="shared" si="196"/>
        <v/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93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94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95"/>
        <v>0</v>
      </c>
      <c r="AJ337" s="141" t="str">
        <f t="shared" si="196"/>
        <v/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93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94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95"/>
        <v>0</v>
      </c>
      <c r="AJ338" s="141" t="str">
        <f t="shared" si="196"/>
        <v/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93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94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95"/>
        <v>0</v>
      </c>
      <c r="AJ339" s="141" t="str">
        <f t="shared" si="196"/>
        <v/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107.95817777983886</v>
      </c>
      <c r="C340" s="195">
        <f t="shared" ref="C340:H340" si="197">SUM(C319:C335)</f>
        <v>3581.0562433836071</v>
      </c>
      <c r="D340" s="195">
        <f t="shared" si="197"/>
        <v>61.664763581476009</v>
      </c>
      <c r="E340" s="195">
        <f t="shared" si="197"/>
        <v>981.28881111809562</v>
      </c>
      <c r="F340" s="195">
        <f t="shared" si="197"/>
        <v>0</v>
      </c>
      <c r="G340" s="195">
        <f t="shared" si="197"/>
        <v>47.832577271676229</v>
      </c>
      <c r="H340" s="197">
        <f t="shared" si="197"/>
        <v>0</v>
      </c>
      <c r="I340" s="154">
        <f t="shared" ref="I340" si="198">SUM(I319:I335)</f>
        <v>4779.8005731346939</v>
      </c>
      <c r="J340" s="149"/>
      <c r="K340" s="196" t="s">
        <v>26</v>
      </c>
      <c r="L340" s="195">
        <f>SUM(L319:L335)</f>
        <v>107.95817777983886</v>
      </c>
      <c r="M340" s="195">
        <f t="shared" ref="M340:R340" si="199">SUM(M319:M335)</f>
        <v>3581.0562433836071</v>
      </c>
      <c r="N340" s="195">
        <f t="shared" si="199"/>
        <v>61.664763581476009</v>
      </c>
      <c r="O340" s="195">
        <f t="shared" si="199"/>
        <v>981.28881111809562</v>
      </c>
      <c r="P340" s="195">
        <f t="shared" si="199"/>
        <v>35.88244541280163</v>
      </c>
      <c r="Q340" s="195">
        <f t="shared" si="199"/>
        <v>47.832577271676229</v>
      </c>
      <c r="R340" s="197">
        <f t="shared" si="199"/>
        <v>0</v>
      </c>
      <c r="S340" s="198">
        <f t="shared" ref="S340" si="200">SUM(S319:S335)</f>
        <v>4815.6830185474955</v>
      </c>
      <c r="T340" s="141" t="str">
        <f>IF(ABS(S340-AI340)&gt;0.01,S340-AI340,"")</f>
        <v/>
      </c>
      <c r="U340" s="224" t="s">
        <v>63</v>
      </c>
      <c r="V340" s="225">
        <f>SUM(V319:V335)</f>
        <v>37.829108861846308</v>
      </c>
      <c r="W340" s="225">
        <f t="shared" ref="W340:AH340" si="201">SUM(W319:W335)</f>
        <v>24.188868837614393</v>
      </c>
      <c r="X340" s="225">
        <f t="shared" si="201"/>
        <v>47.832577271676229</v>
      </c>
      <c r="Y340" s="225">
        <f t="shared" si="201"/>
        <v>3581.0562433836071</v>
      </c>
      <c r="Z340" s="225">
        <f t="shared" si="201"/>
        <v>25.81298180175764</v>
      </c>
      <c r="AA340" s="225">
        <f t="shared" si="201"/>
        <v>967.14812589507585</v>
      </c>
      <c r="AB340" s="225">
        <f t="shared" si="201"/>
        <v>35.88244541280163</v>
      </c>
      <c r="AC340" s="225">
        <f t="shared" si="201"/>
        <v>95.932667083116328</v>
      </c>
      <c r="AD340" s="226">
        <f t="shared" si="201"/>
        <v>45.940200080378155</v>
      </c>
      <c r="AE340" s="226">
        <f t="shared" si="201"/>
        <v>14.140685223019798</v>
      </c>
      <c r="AF340" s="226">
        <f t="shared" si="201"/>
        <v>0</v>
      </c>
      <c r="AG340" s="226">
        <f t="shared" si="201"/>
        <v>35.85178177971838</v>
      </c>
      <c r="AH340" s="226">
        <f t="shared" si="201"/>
        <v>0</v>
      </c>
      <c r="AI340" s="227">
        <f>SUM(V340:AC340)</f>
        <v>4815.6830185474955</v>
      </c>
      <c r="AJ340" s="141" t="str">
        <f t="shared" si="196"/>
        <v/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2.2586335167753165E-2</v>
      </c>
      <c r="C341" s="78">
        <f t="shared" ref="C341:H341" si="202">IF($I340=0,"-",C340/$I340)</f>
        <v>0.74920620402266591</v>
      </c>
      <c r="D341" s="78">
        <f t="shared" si="202"/>
        <v>1.2901116403907823E-2</v>
      </c>
      <c r="E341" s="78">
        <f t="shared" si="202"/>
        <v>0.20529911156409308</v>
      </c>
      <c r="F341" s="78">
        <f t="shared" si="202"/>
        <v>0</v>
      </c>
      <c r="G341" s="78">
        <f t="shared" si="202"/>
        <v>1.0007232841579962E-2</v>
      </c>
      <c r="H341" s="79">
        <f t="shared" si="202"/>
        <v>0</v>
      </c>
      <c r="I341" s="80">
        <f>SUM(B341:H341)</f>
        <v>1</v>
      </c>
      <c r="J341" s="141"/>
      <c r="K341" s="55" t="s">
        <v>91</v>
      </c>
      <c r="L341" s="96">
        <f>IF($S340=0,"-",L340/$S340)</f>
        <v>2.2418040673366654E-2</v>
      </c>
      <c r="M341" s="96">
        <f t="shared" ref="M341:R341" si="203">IF($S340=0,"-",M340/$S340)</f>
        <v>0.74362374549804233</v>
      </c>
      <c r="N341" s="96">
        <f t="shared" si="203"/>
        <v>1.2804988065862215E-2</v>
      </c>
      <c r="O341" s="96">
        <f t="shared" si="203"/>
        <v>0.20376939415212414</v>
      </c>
      <c r="P341" s="96">
        <f t="shared" si="203"/>
        <v>7.4511643051673442E-3</v>
      </c>
      <c r="Q341" s="96">
        <f t="shared" si="203"/>
        <v>9.9326673054372823E-3</v>
      </c>
      <c r="R341" s="97">
        <f t="shared" si="203"/>
        <v>0</v>
      </c>
      <c r="S341" s="98">
        <f>SUM(L341:R341)</f>
        <v>0.99999999999999989</v>
      </c>
      <c r="U341" s="127" t="s">
        <v>91</v>
      </c>
      <c r="V341" s="128">
        <f>+V340/$AI340</f>
        <v>7.8553984380093835E-3</v>
      </c>
      <c r="W341" s="128">
        <f t="shared" ref="W341:AH341" si="204">+W340/$AI340</f>
        <v>5.0229362573183294E-3</v>
      </c>
      <c r="X341" s="128">
        <f t="shared" si="204"/>
        <v>9.9326673054372823E-3</v>
      </c>
      <c r="Y341" s="128">
        <f t="shared" si="204"/>
        <v>0.74362374549804233</v>
      </c>
      <c r="Z341" s="128">
        <f t="shared" si="204"/>
        <v>5.3601912132379805E-3</v>
      </c>
      <c r="AA341" s="128">
        <f t="shared" si="204"/>
        <v>0.20083301209197665</v>
      </c>
      <c r="AB341" s="128">
        <f t="shared" si="204"/>
        <v>7.4511643051673442E-3</v>
      </c>
      <c r="AC341" s="128">
        <f t="shared" si="204"/>
        <v>1.9920884890810672E-2</v>
      </c>
      <c r="AD341" s="128">
        <f t="shared" si="204"/>
        <v>9.5397059780389405E-3</v>
      </c>
      <c r="AE341" s="128">
        <f t="shared" si="204"/>
        <v>2.9363820601474942E-3</v>
      </c>
      <c r="AF341" s="128">
        <f t="shared" si="204"/>
        <v>0</v>
      </c>
      <c r="AG341" s="128">
        <f t="shared" si="204"/>
        <v>7.4447968526242369E-3</v>
      </c>
      <c r="AH341" s="128">
        <f t="shared" si="204"/>
        <v>0</v>
      </c>
      <c r="AI341" s="129">
        <f>SUM(V341:AC341)</f>
        <v>1</v>
      </c>
      <c r="AJ341" s="26" t="str">
        <f t="shared" si="196"/>
        <v/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AJ345" s="141" t="str">
        <f>IF(ABS(S345-AI345)&gt;0.001,S345-AI345,"")</f>
        <v/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205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206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207">SUM(V346:AC346)</f>
        <v>0</v>
      </c>
      <c r="AJ346" s="141" t="str">
        <f t="shared" ref="AJ346:AJ367" si="208">IF(ABS(S346-AI346)&gt;0.001,S346-AI346,"")</f>
        <v/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</v>
      </c>
      <c r="E347" s="156">
        <v>0</v>
      </c>
      <c r="F347" s="375"/>
      <c r="G347" s="156">
        <v>0</v>
      </c>
      <c r="H347" s="168">
        <v>0</v>
      </c>
      <c r="I347" s="154">
        <f t="shared" si="205"/>
        <v>0</v>
      </c>
      <c r="J347" s="149"/>
      <c r="K347" s="169" t="s">
        <v>10</v>
      </c>
      <c r="L347" s="156">
        <v>0</v>
      </c>
      <c r="M347" s="156">
        <v>0</v>
      </c>
      <c r="N347" s="156">
        <v>0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206"/>
        <v>0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207"/>
        <v>0</v>
      </c>
      <c r="AJ347" s="141" t="str">
        <f t="shared" si="208"/>
        <v/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205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206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207"/>
        <v>0</v>
      </c>
      <c r="AJ348" s="141" t="str">
        <f t="shared" si="208"/>
        <v/>
      </c>
      <c r="BA348" s="141"/>
      <c r="BR348" s="141"/>
      <c r="CG348" s="141"/>
    </row>
    <row r="349" spans="1:85" ht="15">
      <c r="A349" s="167" t="s">
        <v>16</v>
      </c>
      <c r="B349" s="156">
        <v>62.033984870770063</v>
      </c>
      <c r="C349" s="156">
        <v>0</v>
      </c>
      <c r="D349" s="156">
        <v>56.625655289786764</v>
      </c>
      <c r="E349" s="156">
        <v>0</v>
      </c>
      <c r="F349" s="375"/>
      <c r="G349" s="156">
        <v>0</v>
      </c>
      <c r="H349" s="168">
        <v>0</v>
      </c>
      <c r="I349" s="154">
        <f t="shared" si="205"/>
        <v>118.65964016055682</v>
      </c>
      <c r="J349" s="149"/>
      <c r="K349" s="169" t="s">
        <v>16</v>
      </c>
      <c r="L349" s="156">
        <v>62.033984870770063</v>
      </c>
      <c r="M349" s="156">
        <v>0</v>
      </c>
      <c r="N349" s="156">
        <v>56.625655289786764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206"/>
        <v>118.65964016055682</v>
      </c>
      <c r="U349" s="215" t="s">
        <v>16</v>
      </c>
      <c r="V349" s="207">
        <v>62.033984870770063</v>
      </c>
      <c r="W349" s="207">
        <v>0</v>
      </c>
      <c r="X349" s="207">
        <v>0</v>
      </c>
      <c r="Y349" s="207">
        <v>0</v>
      </c>
      <c r="Z349" s="207">
        <v>49.761939497085336</v>
      </c>
      <c r="AA349" s="207">
        <v>0</v>
      </c>
      <c r="AB349" s="207">
        <v>0</v>
      </c>
      <c r="AC349" s="208">
        <v>6.8637157927014254</v>
      </c>
      <c r="AD349" s="209">
        <v>0</v>
      </c>
      <c r="AE349" s="209">
        <v>0</v>
      </c>
      <c r="AF349" s="209">
        <v>0</v>
      </c>
      <c r="AG349" s="209">
        <v>6.8637157927014254</v>
      </c>
      <c r="AH349" s="209">
        <v>0</v>
      </c>
      <c r="AI349" s="210">
        <f t="shared" si="207"/>
        <v>118.65964016055683</v>
      </c>
      <c r="AJ349" s="141" t="str">
        <f t="shared" si="208"/>
        <v/>
      </c>
      <c r="BA349" s="141"/>
      <c r="BR349" s="141"/>
      <c r="CG349" s="141"/>
    </row>
    <row r="350" spans="1:85" ht="15">
      <c r="A350" s="159" t="s">
        <v>15</v>
      </c>
      <c r="B350" s="160">
        <v>8.8403351149213361</v>
      </c>
      <c r="C350" s="160">
        <v>0</v>
      </c>
      <c r="D350" s="160">
        <v>1.7248872800020305E-2</v>
      </c>
      <c r="E350" s="160">
        <v>0</v>
      </c>
      <c r="F350" s="375"/>
      <c r="G350" s="160">
        <v>0</v>
      </c>
      <c r="H350" s="161">
        <v>0</v>
      </c>
      <c r="I350" s="162">
        <f t="shared" si="205"/>
        <v>8.8575839877213571</v>
      </c>
      <c r="J350" s="149"/>
      <c r="K350" s="163" t="s">
        <v>15</v>
      </c>
      <c r="L350" s="164">
        <v>8.8403351149213361</v>
      </c>
      <c r="M350" s="164">
        <v>0</v>
      </c>
      <c r="N350" s="164">
        <v>1.7248872800020305E-2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206"/>
        <v>8.8575839877213571</v>
      </c>
      <c r="U350" s="211" t="s">
        <v>57</v>
      </c>
      <c r="V350" s="212">
        <v>8.8403351149213361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1.7248872800020305E-2</v>
      </c>
      <c r="AD350" s="212">
        <v>0</v>
      </c>
      <c r="AE350" s="212">
        <v>0</v>
      </c>
      <c r="AF350" s="212">
        <v>0</v>
      </c>
      <c r="AG350" s="212">
        <v>1.7248872800020305E-2</v>
      </c>
      <c r="AH350" s="212">
        <v>0</v>
      </c>
      <c r="AI350" s="214">
        <f t="shared" si="207"/>
        <v>8.8575839877213571</v>
      </c>
      <c r="AJ350" s="141" t="str">
        <f t="shared" si="208"/>
        <v/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3.5964111681522182</v>
      </c>
      <c r="E351" s="156">
        <v>0</v>
      </c>
      <c r="F351" s="375"/>
      <c r="G351" s="156">
        <v>0</v>
      </c>
      <c r="H351" s="168">
        <v>0</v>
      </c>
      <c r="I351" s="154">
        <f t="shared" si="205"/>
        <v>3.5964111681522182</v>
      </c>
      <c r="J351" s="149"/>
      <c r="K351" s="169" t="s">
        <v>58</v>
      </c>
      <c r="L351" s="156">
        <v>0</v>
      </c>
      <c r="M351" s="156">
        <v>0</v>
      </c>
      <c r="N351" s="156">
        <v>3.5964111681522182</v>
      </c>
      <c r="O351" s="156">
        <v>0</v>
      </c>
      <c r="P351" s="156">
        <v>207.43902397180955</v>
      </c>
      <c r="Q351" s="156">
        <v>0</v>
      </c>
      <c r="R351" s="157">
        <v>0</v>
      </c>
      <c r="S351" s="158">
        <f t="shared" si="206"/>
        <v>211.03543513996178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207.43902397180955</v>
      </c>
      <c r="AC351" s="208">
        <v>3.5964111681522182</v>
      </c>
      <c r="AD351" s="207">
        <v>0</v>
      </c>
      <c r="AE351" s="207">
        <v>0</v>
      </c>
      <c r="AF351" s="207">
        <v>0</v>
      </c>
      <c r="AG351" s="207">
        <v>3.5964111681522182</v>
      </c>
      <c r="AH351" s="207">
        <v>0</v>
      </c>
      <c r="AI351" s="210">
        <f t="shared" si="207"/>
        <v>211.03543513996178</v>
      </c>
      <c r="AJ351" s="141" t="str">
        <f t="shared" si="208"/>
        <v/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205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1.8071223691606091</v>
      </c>
      <c r="Q352" s="164">
        <v>0</v>
      </c>
      <c r="R352" s="165">
        <v>0</v>
      </c>
      <c r="S352" s="166">
        <f t="shared" si="206"/>
        <v>1.8071223691606091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1.8071223691606091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207"/>
        <v>1.8071223691606091</v>
      </c>
      <c r="AJ352" s="141" t="str">
        <f t="shared" si="208"/>
        <v/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205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206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207"/>
        <v>0</v>
      </c>
      <c r="AJ353" s="141" t="str">
        <f t="shared" si="208"/>
        <v/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2.4832046590915872E-2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205"/>
        <v>2.4832046590915872E-2</v>
      </c>
      <c r="J354" s="149"/>
      <c r="K354" s="163" t="s">
        <v>17</v>
      </c>
      <c r="L354" s="164">
        <v>0</v>
      </c>
      <c r="M354" s="164">
        <v>2.4832046590915872E-2</v>
      </c>
      <c r="N354" s="164">
        <v>0</v>
      </c>
      <c r="O354" s="164">
        <v>0</v>
      </c>
      <c r="P354" s="164">
        <v>0.96663978321430699</v>
      </c>
      <c r="Q354" s="164">
        <v>0</v>
      </c>
      <c r="R354" s="165">
        <v>0</v>
      </c>
      <c r="S354" s="166">
        <f t="shared" si="206"/>
        <v>0.99147182980522286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2.4832046590915872E-2</v>
      </c>
      <c r="Z354" s="212">
        <v>0</v>
      </c>
      <c r="AA354" s="212">
        <v>0</v>
      </c>
      <c r="AB354" s="212">
        <v>0.96663978321430699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207"/>
        <v>0.99147182980522286</v>
      </c>
      <c r="AJ354" s="141" t="str">
        <f t="shared" si="208"/>
        <v/>
      </c>
      <c r="BA354" s="141"/>
      <c r="BR354" s="141"/>
      <c r="CG354" s="141"/>
    </row>
    <row r="355" spans="1:85" ht="15">
      <c r="A355" s="167" t="s">
        <v>139</v>
      </c>
      <c r="B355" s="156">
        <v>27.02436686720521</v>
      </c>
      <c r="C355" s="156">
        <v>937.71947794478569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205"/>
        <v>964.74384481199093</v>
      </c>
      <c r="J355" s="149"/>
      <c r="K355" s="169" t="s">
        <v>139</v>
      </c>
      <c r="L355" s="156">
        <v>27.02436686720521</v>
      </c>
      <c r="M355" s="156">
        <v>937.71947794478569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206"/>
        <v>964.74384481199093</v>
      </c>
      <c r="U355" s="215" t="s">
        <v>139</v>
      </c>
      <c r="V355" s="207">
        <v>27.02436686720521</v>
      </c>
      <c r="W355" s="207">
        <v>0</v>
      </c>
      <c r="X355" s="207">
        <v>0</v>
      </c>
      <c r="Y355" s="207">
        <v>937.71947794478569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207"/>
        <v>964.74384481199093</v>
      </c>
      <c r="AJ355" s="141" t="str">
        <f t="shared" si="208"/>
        <v/>
      </c>
      <c r="BA355" s="141"/>
      <c r="BR355" s="141"/>
      <c r="CG355" s="141"/>
    </row>
    <row r="356" spans="1:85" ht="15">
      <c r="A356" s="159" t="s">
        <v>25</v>
      </c>
      <c r="B356" s="160">
        <v>10.531852882490799</v>
      </c>
      <c r="C356" s="160">
        <v>0</v>
      </c>
      <c r="D356" s="160">
        <v>79.501691195908549</v>
      </c>
      <c r="E356" s="160">
        <v>1209.9198269360345</v>
      </c>
      <c r="F356" s="375"/>
      <c r="G356" s="160">
        <v>34.473878285411701</v>
      </c>
      <c r="H356" s="161">
        <v>0</v>
      </c>
      <c r="I356" s="162">
        <f t="shared" si="205"/>
        <v>1334.4272492998455</v>
      </c>
      <c r="J356" s="149"/>
      <c r="K356" s="163" t="s">
        <v>25</v>
      </c>
      <c r="L356" s="164">
        <v>10.531852882490799</v>
      </c>
      <c r="M356" s="164">
        <v>0</v>
      </c>
      <c r="N356" s="164">
        <v>79.501691195908549</v>
      </c>
      <c r="O356" s="164">
        <v>1209.9198269360345</v>
      </c>
      <c r="P356" s="164">
        <v>4.6501639432642969</v>
      </c>
      <c r="Q356" s="164">
        <v>34.473878285411701</v>
      </c>
      <c r="R356" s="165">
        <v>0</v>
      </c>
      <c r="S356" s="166">
        <f t="shared" si="206"/>
        <v>1339.0774132431097</v>
      </c>
      <c r="U356" s="211" t="s">
        <v>25</v>
      </c>
      <c r="V356" s="212">
        <v>0.74442530986498801</v>
      </c>
      <c r="W356" s="212">
        <v>1.6671172540992405</v>
      </c>
      <c r="X356" s="212">
        <v>34.473878285411701</v>
      </c>
      <c r="Y356" s="212">
        <v>0</v>
      </c>
      <c r="Z356" s="212">
        <v>78.076235872125395</v>
      </c>
      <c r="AA356" s="212">
        <v>1209.4916317973425</v>
      </c>
      <c r="AB356" s="212">
        <v>4.6501639432642969</v>
      </c>
      <c r="AC356" s="213">
        <v>9.9739607810017681</v>
      </c>
      <c r="AD356" s="212">
        <v>8.1203103185265704</v>
      </c>
      <c r="AE356" s="212">
        <v>0.42819513869203929</v>
      </c>
      <c r="AF356" s="212">
        <v>0</v>
      </c>
      <c r="AG356" s="212">
        <v>1.4254553237831575</v>
      </c>
      <c r="AH356" s="212">
        <v>0</v>
      </c>
      <c r="AI356" s="214">
        <f t="shared" si="207"/>
        <v>1339.07741324311</v>
      </c>
      <c r="AJ356" s="141" t="str">
        <f t="shared" si="208"/>
        <v/>
      </c>
      <c r="BA356" s="141"/>
      <c r="BR356" s="141"/>
      <c r="CG356" s="141"/>
    </row>
    <row r="357" spans="1:85" ht="15">
      <c r="A357" s="167" t="s">
        <v>24</v>
      </c>
      <c r="B357" s="156">
        <v>48.013415620873509</v>
      </c>
      <c r="C357" s="156">
        <v>0</v>
      </c>
      <c r="D357" s="156">
        <v>180.78313680909881</v>
      </c>
      <c r="E357" s="156">
        <v>0</v>
      </c>
      <c r="F357" s="375"/>
      <c r="G357" s="156">
        <v>0</v>
      </c>
      <c r="H357" s="168">
        <v>0</v>
      </c>
      <c r="I357" s="154">
        <f t="shared" si="205"/>
        <v>228.79655242997231</v>
      </c>
      <c r="J357" s="149"/>
      <c r="K357" s="169" t="s">
        <v>24</v>
      </c>
      <c r="L357" s="156">
        <v>48.013415620873509</v>
      </c>
      <c r="M357" s="156">
        <v>0</v>
      </c>
      <c r="N357" s="156">
        <v>180.78313680909881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206"/>
        <v>228.79655242997231</v>
      </c>
      <c r="U357" s="215" t="s">
        <v>24</v>
      </c>
      <c r="V357" s="207">
        <v>48.013415620873509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180.78313680909881</v>
      </c>
      <c r="AD357" s="207">
        <v>0</v>
      </c>
      <c r="AE357" s="207">
        <v>0</v>
      </c>
      <c r="AF357" s="207">
        <v>0</v>
      </c>
      <c r="AG357" s="207">
        <v>180.78313680909881</v>
      </c>
      <c r="AH357" s="207">
        <v>0</v>
      </c>
      <c r="AI357" s="210">
        <f t="shared" si="207"/>
        <v>228.79655242997231</v>
      </c>
      <c r="AJ357" s="141" t="str">
        <f t="shared" si="208"/>
        <v/>
      </c>
      <c r="BA357" s="141"/>
      <c r="BR357" s="141"/>
      <c r="CG357" s="141"/>
    </row>
    <row r="358" spans="1:85" ht="15">
      <c r="A358" s="159" t="s">
        <v>60</v>
      </c>
      <c r="B358" s="160">
        <v>27.002721783613037</v>
      </c>
      <c r="C358" s="160">
        <v>45.793275602106647</v>
      </c>
      <c r="D358" s="160">
        <v>83.513572526638256</v>
      </c>
      <c r="E358" s="160">
        <v>0</v>
      </c>
      <c r="F358" s="375"/>
      <c r="G358" s="160">
        <v>0</v>
      </c>
      <c r="H358" s="161">
        <v>0</v>
      </c>
      <c r="I358" s="162">
        <f t="shared" si="205"/>
        <v>156.30956991235794</v>
      </c>
      <c r="J358" s="149"/>
      <c r="K358" s="163" t="s">
        <v>60</v>
      </c>
      <c r="L358" s="164">
        <v>27.002721783613037</v>
      </c>
      <c r="M358" s="164">
        <v>45.793275602106647</v>
      </c>
      <c r="N358" s="164">
        <v>83.513572526638256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206"/>
        <v>156.30956991235794</v>
      </c>
      <c r="U358" s="211" t="s">
        <v>60</v>
      </c>
      <c r="V358" s="212">
        <v>27.002721783613037</v>
      </c>
      <c r="W358" s="212">
        <v>0</v>
      </c>
      <c r="X358" s="212">
        <v>0</v>
      </c>
      <c r="Y358" s="212">
        <v>45.793275602106647</v>
      </c>
      <c r="Z358" s="212">
        <v>83.513572526638256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207"/>
        <v>156.30956991235794</v>
      </c>
      <c r="AJ358" s="141" t="str">
        <f t="shared" si="208"/>
        <v/>
      </c>
      <c r="BA358" s="141"/>
      <c r="BR358" s="141"/>
      <c r="CG358" s="141"/>
    </row>
    <row r="359" spans="1:85" ht="15">
      <c r="A359" s="167" t="s">
        <v>22</v>
      </c>
      <c r="B359" s="156">
        <v>44.227747976534147</v>
      </c>
      <c r="C359" s="156">
        <v>2069.6473826025422</v>
      </c>
      <c r="D359" s="156">
        <v>914.80228306776212</v>
      </c>
      <c r="E359" s="156">
        <v>0</v>
      </c>
      <c r="F359" s="375"/>
      <c r="G359" s="156">
        <v>0</v>
      </c>
      <c r="H359" s="168">
        <v>0</v>
      </c>
      <c r="I359" s="154">
        <f t="shared" si="205"/>
        <v>3028.6774136468384</v>
      </c>
      <c r="J359" s="149"/>
      <c r="K359" s="169" t="s">
        <v>22</v>
      </c>
      <c r="L359" s="156">
        <v>44.227747976534147</v>
      </c>
      <c r="M359" s="156">
        <v>2069.6473826025422</v>
      </c>
      <c r="N359" s="156">
        <v>914.80228306776212</v>
      </c>
      <c r="O359" s="156">
        <v>0</v>
      </c>
      <c r="P359" s="156">
        <v>12.06963503786301</v>
      </c>
      <c r="Q359" s="156">
        <v>0</v>
      </c>
      <c r="R359" s="157">
        <v>0</v>
      </c>
      <c r="S359" s="158">
        <f t="shared" si="206"/>
        <v>3040.7470486847014</v>
      </c>
      <c r="U359" s="215" t="s">
        <v>22</v>
      </c>
      <c r="V359" s="207">
        <v>44.227747976534147</v>
      </c>
      <c r="W359" s="207">
        <v>0</v>
      </c>
      <c r="X359" s="207">
        <v>0</v>
      </c>
      <c r="Y359" s="207">
        <v>2069.6473826025422</v>
      </c>
      <c r="Z359" s="207">
        <v>279.02911526803399</v>
      </c>
      <c r="AA359" s="207">
        <v>0</v>
      </c>
      <c r="AB359" s="207">
        <v>12.06963503786301</v>
      </c>
      <c r="AC359" s="208">
        <v>635.77316779972818</v>
      </c>
      <c r="AD359" s="207">
        <v>0</v>
      </c>
      <c r="AE359" s="207">
        <v>0</v>
      </c>
      <c r="AF359" s="207">
        <v>0</v>
      </c>
      <c r="AG359" s="207">
        <v>635.77316779972818</v>
      </c>
      <c r="AH359" s="207">
        <v>0</v>
      </c>
      <c r="AI359" s="210">
        <f t="shared" si="207"/>
        <v>3040.7470486847014</v>
      </c>
      <c r="AJ359" s="141" t="str">
        <f t="shared" si="208"/>
        <v/>
      </c>
      <c r="BA359" s="141"/>
      <c r="BR359" s="141"/>
      <c r="CG359" s="141"/>
    </row>
    <row r="360" spans="1:85" ht="15">
      <c r="A360" s="159" t="s">
        <v>21</v>
      </c>
      <c r="B360" s="160">
        <v>1.3986958983972644</v>
      </c>
      <c r="C360" s="160">
        <v>75.298525503687543</v>
      </c>
      <c r="D360" s="160">
        <v>23.443628597915204</v>
      </c>
      <c r="E360" s="160">
        <v>0</v>
      </c>
      <c r="F360" s="375"/>
      <c r="G360" s="160">
        <v>0</v>
      </c>
      <c r="H360" s="161">
        <v>0</v>
      </c>
      <c r="I360" s="162">
        <f t="shared" si="205"/>
        <v>100.14085000000001</v>
      </c>
      <c r="J360" s="149"/>
      <c r="K360" s="163" t="s">
        <v>21</v>
      </c>
      <c r="L360" s="164">
        <v>1.3986958983972644</v>
      </c>
      <c r="M360" s="164">
        <v>75.298525503687543</v>
      </c>
      <c r="N360" s="164">
        <v>23.443628597915204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206"/>
        <v>100.14085000000001</v>
      </c>
      <c r="U360" s="211" t="s">
        <v>61</v>
      </c>
      <c r="V360" s="212">
        <v>1.3986958983972644</v>
      </c>
      <c r="W360" s="212">
        <v>0</v>
      </c>
      <c r="X360" s="212">
        <v>0</v>
      </c>
      <c r="Y360" s="212">
        <v>75.298525503687543</v>
      </c>
      <c r="Z360" s="212">
        <v>23.443628597915204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207"/>
        <v>100.14085000000001</v>
      </c>
      <c r="AJ360" s="141" t="str">
        <f t="shared" si="208"/>
        <v/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205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206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207"/>
        <v>0</v>
      </c>
      <c r="AJ361" s="141" t="str">
        <f t="shared" si="208"/>
        <v/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205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206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207"/>
        <v>0</v>
      </c>
      <c r="AJ362" s="141" t="str">
        <f t="shared" si="208"/>
        <v/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205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206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207"/>
        <v>0</v>
      </c>
      <c r="AJ363" s="141" t="str">
        <f t="shared" si="208"/>
        <v/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205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206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207"/>
        <v>0</v>
      </c>
      <c r="AJ364" s="141" t="str">
        <f t="shared" si="208"/>
        <v/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205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206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207"/>
        <v>0</v>
      </c>
      <c r="AJ365" s="141" t="str">
        <f t="shared" si="208"/>
        <v/>
      </c>
      <c r="BA365" s="141"/>
      <c r="BR365" s="141"/>
      <c r="CG365" s="141"/>
    </row>
    <row r="366" spans="1:85" ht="15">
      <c r="A366" s="194" t="s">
        <v>26</v>
      </c>
      <c r="B366" s="195">
        <f>SUM(B345:B361)</f>
        <v>229.07312101480537</v>
      </c>
      <c r="C366" s="195">
        <f t="shared" ref="C366:H366" si="209">SUM(C345:C361)</f>
        <v>3128.4834936997127</v>
      </c>
      <c r="D366" s="195">
        <f t="shared" si="209"/>
        <v>1342.283627528062</v>
      </c>
      <c r="E366" s="195">
        <f t="shared" si="209"/>
        <v>1209.9198269360345</v>
      </c>
      <c r="F366" s="195">
        <f t="shared" si="209"/>
        <v>0</v>
      </c>
      <c r="G366" s="195">
        <f t="shared" si="209"/>
        <v>34.473878285411701</v>
      </c>
      <c r="H366" s="197">
        <f t="shared" si="209"/>
        <v>0</v>
      </c>
      <c r="I366" s="154">
        <f t="shared" ref="I366" si="210">SUM(I345:I361)</f>
        <v>5944.2339474640266</v>
      </c>
      <c r="J366" s="149"/>
      <c r="K366" s="196" t="s">
        <v>26</v>
      </c>
      <c r="L366" s="195">
        <f>SUM(L345:L361)</f>
        <v>229.07312101480537</v>
      </c>
      <c r="M366" s="195">
        <f t="shared" ref="M366:R366" si="211">SUM(M345:M361)</f>
        <v>3128.4834936997127</v>
      </c>
      <c r="N366" s="195">
        <f t="shared" si="211"/>
        <v>1342.283627528062</v>
      </c>
      <c r="O366" s="195">
        <f t="shared" si="211"/>
        <v>1209.9198269360345</v>
      </c>
      <c r="P366" s="195">
        <f t="shared" si="211"/>
        <v>226.93258510531174</v>
      </c>
      <c r="Q366" s="195">
        <f t="shared" si="211"/>
        <v>34.473878285411701</v>
      </c>
      <c r="R366" s="197">
        <f t="shared" si="211"/>
        <v>0</v>
      </c>
      <c r="S366" s="198">
        <f t="shared" ref="S366" si="212">SUM(S345:S361)</f>
        <v>6171.1665325693375</v>
      </c>
      <c r="T366" s="141" t="str">
        <f>IF(ABS(S366-AI366)&gt;0.01,S366-AI366,"")</f>
        <v/>
      </c>
      <c r="U366" s="224" t="s">
        <v>63</v>
      </c>
      <c r="V366" s="225">
        <f>SUM(V345:V361)</f>
        <v>219.28569344217956</v>
      </c>
      <c r="W366" s="225">
        <f t="shared" ref="W366:AH366" si="213">SUM(W345:W361)</f>
        <v>1.6671172540992405</v>
      </c>
      <c r="X366" s="225">
        <f t="shared" si="213"/>
        <v>34.473878285411701</v>
      </c>
      <c r="Y366" s="225">
        <f t="shared" si="213"/>
        <v>3128.4834936997127</v>
      </c>
      <c r="Z366" s="225">
        <f t="shared" si="213"/>
        <v>513.82449176179819</v>
      </c>
      <c r="AA366" s="225">
        <f t="shared" si="213"/>
        <v>1209.4916317973425</v>
      </c>
      <c r="AB366" s="225">
        <f t="shared" si="213"/>
        <v>226.93258510531174</v>
      </c>
      <c r="AC366" s="225">
        <f t="shared" si="213"/>
        <v>837.00764122348244</v>
      </c>
      <c r="AD366" s="226">
        <f t="shared" si="213"/>
        <v>8.1203103185265704</v>
      </c>
      <c r="AE366" s="226">
        <f t="shared" si="213"/>
        <v>0.42819513869203929</v>
      </c>
      <c r="AF366" s="226">
        <f t="shared" si="213"/>
        <v>0</v>
      </c>
      <c r="AG366" s="226">
        <f t="shared" si="213"/>
        <v>828.45913576626378</v>
      </c>
      <c r="AH366" s="226">
        <f t="shared" si="213"/>
        <v>0</v>
      </c>
      <c r="AI366" s="227">
        <f>SUM(V366:AC366)</f>
        <v>6171.1665325693375</v>
      </c>
      <c r="AJ366" s="141" t="str">
        <f t="shared" si="208"/>
        <v/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3.8537029840915706E-2</v>
      </c>
      <c r="C367" s="78">
        <f t="shared" ref="C367:H367" si="214">IF($I366=0,"-",C366/$I366)</f>
        <v>0.52630557971804082</v>
      </c>
      <c r="D367" s="78">
        <f t="shared" si="214"/>
        <v>0.22581271857590951</v>
      </c>
      <c r="E367" s="78">
        <f t="shared" si="214"/>
        <v>0.20354512248836026</v>
      </c>
      <c r="F367" s="78">
        <f t="shared" si="214"/>
        <v>0</v>
      </c>
      <c r="G367" s="78">
        <f t="shared" si="214"/>
        <v>5.7995493767736385E-3</v>
      </c>
      <c r="H367" s="79">
        <f t="shared" si="214"/>
        <v>0</v>
      </c>
      <c r="I367" s="80">
        <f>SUM(B367:H367)</f>
        <v>0.99999999999999989</v>
      </c>
      <c r="J367" s="141"/>
      <c r="K367" s="55" t="s">
        <v>91</v>
      </c>
      <c r="L367" s="96">
        <f>IF($S366=0,"-",L366/$S366)</f>
        <v>3.7119905905283003E-2</v>
      </c>
      <c r="M367" s="96">
        <f t="shared" ref="M367:R367" si="215">IF($S366=0,"-",M366/$S366)</f>
        <v>0.50695172090862095</v>
      </c>
      <c r="N367" s="96">
        <f t="shared" si="215"/>
        <v>0.21750889729582587</v>
      </c>
      <c r="O367" s="96">
        <f t="shared" si="215"/>
        <v>0.1960601485230524</v>
      </c>
      <c r="P367" s="96">
        <f t="shared" si="215"/>
        <v>3.6773045081126561E-2</v>
      </c>
      <c r="Q367" s="96">
        <f t="shared" si="215"/>
        <v>5.5862822860913231E-3</v>
      </c>
      <c r="R367" s="97">
        <f t="shared" si="215"/>
        <v>0</v>
      </c>
      <c r="S367" s="98">
        <f>SUM(L367:R367)</f>
        <v>1.0000000000000002</v>
      </c>
      <c r="U367" s="127" t="s">
        <v>91</v>
      </c>
      <c r="V367" s="128">
        <f>+V366/$AI366</f>
        <v>3.5533912799932323E-2</v>
      </c>
      <c r="W367" s="128">
        <f t="shared" ref="W367:AH367" si="216">+W366/$AI366</f>
        <v>2.7014621065575811E-4</v>
      </c>
      <c r="X367" s="128">
        <f t="shared" si="216"/>
        <v>5.5862822860913231E-3</v>
      </c>
      <c r="Y367" s="128">
        <f t="shared" si="216"/>
        <v>0.50695172090862095</v>
      </c>
      <c r="Z367" s="128">
        <f t="shared" si="216"/>
        <v>8.3262133512360365E-2</v>
      </c>
      <c r="AA367" s="128">
        <f t="shared" si="216"/>
        <v>0.19599076210535776</v>
      </c>
      <c r="AB367" s="128">
        <f t="shared" si="216"/>
        <v>3.6773045081126561E-2</v>
      </c>
      <c r="AC367" s="128">
        <f t="shared" si="216"/>
        <v>0.13563199709585508</v>
      </c>
      <c r="AD367" s="128">
        <f t="shared" si="216"/>
        <v>1.3158468946949185E-3</v>
      </c>
      <c r="AE367" s="128">
        <f t="shared" si="216"/>
        <v>6.9386417694640001E-5</v>
      </c>
      <c r="AF367" s="128">
        <f t="shared" si="216"/>
        <v>0</v>
      </c>
      <c r="AG367" s="128">
        <f t="shared" si="216"/>
        <v>0.13424676378346551</v>
      </c>
      <c r="AH367" s="128">
        <f t="shared" si="216"/>
        <v>0</v>
      </c>
      <c r="AI367" s="129">
        <f>SUM(V367:AC367)</f>
        <v>1</v>
      </c>
      <c r="AJ367" s="26" t="str">
        <f t="shared" si="208"/>
        <v/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AJ371" s="141" t="str">
        <f>IF(ABS(S371-AI371)&gt;0.001,S371-AI371,"")</f>
        <v/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217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18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19">SUM(V372:AC372)</f>
        <v>0</v>
      </c>
      <c r="AJ372" s="141" t="str">
        <f t="shared" ref="AJ372:AJ393" si="220">IF(ABS(S372-AI372)&gt;0.001,S372-AI372,"")</f>
        <v/>
      </c>
      <c r="BA372" s="141"/>
      <c r="BR372" s="141"/>
      <c r="CG372" s="141"/>
    </row>
    <row r="373" spans="1:85" ht="15">
      <c r="A373" s="167" t="s">
        <v>10</v>
      </c>
      <c r="B373" s="156">
        <v>0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217"/>
        <v>0</v>
      </c>
      <c r="J373" s="149"/>
      <c r="K373" s="169" t="s">
        <v>10</v>
      </c>
      <c r="L373" s="156">
        <v>0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18"/>
        <v>0</v>
      </c>
      <c r="U373" s="215" t="s">
        <v>10</v>
      </c>
      <c r="V373" s="207">
        <v>0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19"/>
        <v>0</v>
      </c>
      <c r="AJ373" s="141" t="str">
        <f t="shared" si="220"/>
        <v/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217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18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19"/>
        <v>0</v>
      </c>
      <c r="AJ374" s="141" t="str">
        <f t="shared" si="220"/>
        <v/>
      </c>
      <c r="BA374" s="141"/>
      <c r="BR374" s="141"/>
      <c r="CG374" s="141"/>
    </row>
    <row r="375" spans="1:85" ht="15">
      <c r="A375" s="167" t="s">
        <v>16</v>
      </c>
      <c r="B375" s="156">
        <v>7.0622585213331925</v>
      </c>
      <c r="C375" s="156">
        <v>0.14530583213767506</v>
      </c>
      <c r="D375" s="156">
        <v>0.14530583213767506</v>
      </c>
      <c r="E375" s="156">
        <v>0</v>
      </c>
      <c r="F375" s="375"/>
      <c r="G375" s="156">
        <v>0</v>
      </c>
      <c r="H375" s="168">
        <v>0</v>
      </c>
      <c r="I375" s="154">
        <f t="shared" si="217"/>
        <v>7.3528701856085421</v>
      </c>
      <c r="J375" s="149"/>
      <c r="K375" s="169" t="s">
        <v>16</v>
      </c>
      <c r="L375" s="156">
        <v>7.0622585213331925</v>
      </c>
      <c r="M375" s="156">
        <v>0.14530583213767506</v>
      </c>
      <c r="N375" s="156">
        <v>0.14530583213767506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18"/>
        <v>7.3528701856085421</v>
      </c>
      <c r="U375" s="215" t="s">
        <v>16</v>
      </c>
      <c r="V375" s="207">
        <v>7.0622585213331925</v>
      </c>
      <c r="W375" s="207">
        <v>0</v>
      </c>
      <c r="X375" s="207">
        <v>0</v>
      </c>
      <c r="Y375" s="207">
        <v>0.14530583213767506</v>
      </c>
      <c r="Z375" s="207">
        <v>0.14530583213767506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19"/>
        <v>7.3528701856085421</v>
      </c>
      <c r="AJ375" s="141" t="str">
        <f t="shared" si="220"/>
        <v/>
      </c>
      <c r="BA375" s="141"/>
      <c r="BR375" s="141"/>
      <c r="CG375" s="141"/>
    </row>
    <row r="376" spans="1:85" ht="15">
      <c r="A376" s="159" t="s">
        <v>15</v>
      </c>
      <c r="B376" s="160">
        <v>90.132103635193829</v>
      </c>
      <c r="C376" s="160">
        <v>0.44489622243948934</v>
      </c>
      <c r="D376" s="160">
        <v>0</v>
      </c>
      <c r="E376" s="160">
        <v>0.93602797791382086</v>
      </c>
      <c r="F376" s="375"/>
      <c r="G376" s="160">
        <v>0</v>
      </c>
      <c r="H376" s="161">
        <v>0</v>
      </c>
      <c r="I376" s="162">
        <f t="shared" si="217"/>
        <v>91.513027835547149</v>
      </c>
      <c r="J376" s="149"/>
      <c r="K376" s="163" t="s">
        <v>15</v>
      </c>
      <c r="L376" s="164">
        <v>90.132103635193829</v>
      </c>
      <c r="M376" s="164">
        <v>0.44489622243948934</v>
      </c>
      <c r="N376" s="164">
        <v>0</v>
      </c>
      <c r="O376" s="164">
        <v>0.93602797791382086</v>
      </c>
      <c r="P376" s="164">
        <v>0</v>
      </c>
      <c r="Q376" s="164">
        <v>0</v>
      </c>
      <c r="R376" s="165">
        <v>0</v>
      </c>
      <c r="S376" s="166">
        <f t="shared" si="218"/>
        <v>91.513027835547149</v>
      </c>
      <c r="U376" s="211" t="s">
        <v>57</v>
      </c>
      <c r="V376" s="212">
        <v>88.975373456851159</v>
      </c>
      <c r="W376" s="212">
        <v>1.1567301783426724</v>
      </c>
      <c r="X376" s="212">
        <v>0</v>
      </c>
      <c r="Y376" s="212">
        <v>0.44489622243948934</v>
      </c>
      <c r="Z376" s="212">
        <v>0</v>
      </c>
      <c r="AA376" s="212">
        <v>0</v>
      </c>
      <c r="AB376" s="212">
        <v>0</v>
      </c>
      <c r="AC376" s="213">
        <v>0.93602797791382086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0.93602797791382086</v>
      </c>
      <c r="AI376" s="214">
        <f t="shared" si="219"/>
        <v>91.513027835547149</v>
      </c>
      <c r="AJ376" s="141" t="str">
        <f t="shared" si="220"/>
        <v/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824.75227054113066</v>
      </c>
      <c r="F377" s="375"/>
      <c r="G377" s="156">
        <v>0</v>
      </c>
      <c r="H377" s="168">
        <v>0</v>
      </c>
      <c r="I377" s="154">
        <f t="shared" si="217"/>
        <v>824.75227054113066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824.75227054113066</v>
      </c>
      <c r="P377" s="156">
        <v>510.60016302262943</v>
      </c>
      <c r="Q377" s="156">
        <v>0</v>
      </c>
      <c r="R377" s="157">
        <v>0</v>
      </c>
      <c r="S377" s="158">
        <f t="shared" si="218"/>
        <v>1335.3524335637601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824.75227054113066</v>
      </c>
      <c r="AB377" s="207">
        <v>510.60016302262943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219"/>
        <v>1335.3524335637601</v>
      </c>
      <c r="AJ377" s="141" t="str">
        <f t="shared" si="220"/>
        <v/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15.122747877243517</v>
      </c>
      <c r="F378" s="375"/>
      <c r="G378" s="160">
        <v>0</v>
      </c>
      <c r="H378" s="161">
        <v>0</v>
      </c>
      <c r="I378" s="162">
        <f t="shared" si="217"/>
        <v>15.122747877243517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15.122747877243517</v>
      </c>
      <c r="P378" s="164">
        <v>54.445736771475516</v>
      </c>
      <c r="Q378" s="164">
        <v>0</v>
      </c>
      <c r="R378" s="165">
        <v>0</v>
      </c>
      <c r="S378" s="166">
        <f t="shared" si="218"/>
        <v>69.568484648719036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15.122747877243517</v>
      </c>
      <c r="AB378" s="212">
        <v>54.445736771475516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219"/>
        <v>69.568484648719036</v>
      </c>
      <c r="AJ378" s="141" t="str">
        <f t="shared" si="220"/>
        <v/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217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218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219"/>
        <v>0</v>
      </c>
      <c r="AJ379" s="141" t="str">
        <f t="shared" si="220"/>
        <v/>
      </c>
      <c r="BA379" s="141"/>
      <c r="BR379" s="141"/>
      <c r="CG379" s="141"/>
    </row>
    <row r="380" spans="1:85" ht="15">
      <c r="A380" s="159" t="s">
        <v>17</v>
      </c>
      <c r="B380" s="160">
        <v>42.700238472581162</v>
      </c>
      <c r="C380" s="160">
        <v>0</v>
      </c>
      <c r="D380" s="160">
        <v>0</v>
      </c>
      <c r="E380" s="160">
        <v>22.273901694117836</v>
      </c>
      <c r="F380" s="375"/>
      <c r="G380" s="160">
        <v>0</v>
      </c>
      <c r="H380" s="161">
        <v>0</v>
      </c>
      <c r="I380" s="162">
        <f t="shared" si="217"/>
        <v>64.974140166699001</v>
      </c>
      <c r="J380" s="149"/>
      <c r="K380" s="163" t="s">
        <v>17</v>
      </c>
      <c r="L380" s="164">
        <v>42.700238472581162</v>
      </c>
      <c r="M380" s="164">
        <v>0</v>
      </c>
      <c r="N380" s="164">
        <v>0</v>
      </c>
      <c r="O380" s="164">
        <v>22.273901694117836</v>
      </c>
      <c r="P380" s="164">
        <v>2.1780084523120857</v>
      </c>
      <c r="Q380" s="164">
        <v>0</v>
      </c>
      <c r="R380" s="165">
        <v>0</v>
      </c>
      <c r="S380" s="166">
        <f t="shared" si="218"/>
        <v>67.152148619011086</v>
      </c>
      <c r="U380" s="211" t="s">
        <v>17</v>
      </c>
      <c r="V380" s="212">
        <v>39.212933856131187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2.1780084523120857</v>
      </c>
      <c r="AC380" s="213">
        <v>25.761206310567815</v>
      </c>
      <c r="AD380" s="212">
        <v>3.4873046164499786</v>
      </c>
      <c r="AE380" s="212">
        <v>0</v>
      </c>
      <c r="AF380" s="212">
        <v>0</v>
      </c>
      <c r="AG380" s="212">
        <v>0</v>
      </c>
      <c r="AH380" s="212">
        <v>22.273901694117836</v>
      </c>
      <c r="AI380" s="214">
        <f t="shared" si="219"/>
        <v>67.152148619011086</v>
      </c>
      <c r="AJ380" s="141" t="str">
        <f t="shared" si="220"/>
        <v/>
      </c>
      <c r="BA380" s="141"/>
      <c r="BR380" s="141"/>
      <c r="CG380" s="141"/>
    </row>
    <row r="381" spans="1:85" ht="15">
      <c r="A381" s="167" t="s">
        <v>139</v>
      </c>
      <c r="B381" s="156">
        <v>46.663082530907893</v>
      </c>
      <c r="C381" s="156">
        <v>0</v>
      </c>
      <c r="D381" s="156">
        <v>35.555916193456206</v>
      </c>
      <c r="E381" s="156">
        <v>1.9994081428237217E-2</v>
      </c>
      <c r="F381" s="375"/>
      <c r="G381" s="156">
        <v>0</v>
      </c>
      <c r="H381" s="168">
        <v>0</v>
      </c>
      <c r="I381" s="154">
        <f t="shared" si="217"/>
        <v>82.238992805792336</v>
      </c>
      <c r="J381" s="149"/>
      <c r="K381" s="169" t="s">
        <v>139</v>
      </c>
      <c r="L381" s="156">
        <v>46.663082530907893</v>
      </c>
      <c r="M381" s="156">
        <v>0</v>
      </c>
      <c r="N381" s="156">
        <v>35.555916193456206</v>
      </c>
      <c r="O381" s="156">
        <v>1.9994081428237217E-2</v>
      </c>
      <c r="P381" s="156">
        <v>6.8395827061944206E-2</v>
      </c>
      <c r="Q381" s="156">
        <v>0</v>
      </c>
      <c r="R381" s="157">
        <v>0</v>
      </c>
      <c r="S381" s="158">
        <f t="shared" si="218"/>
        <v>82.307388632854284</v>
      </c>
      <c r="U381" s="215" t="s">
        <v>139</v>
      </c>
      <c r="V381" s="207">
        <v>46.440222135290298</v>
      </c>
      <c r="W381" s="207">
        <v>0</v>
      </c>
      <c r="X381" s="207">
        <v>0</v>
      </c>
      <c r="Y381" s="207">
        <v>0</v>
      </c>
      <c r="Z381" s="207">
        <v>35.555916193456206</v>
      </c>
      <c r="AA381" s="207">
        <v>1.9994081428237217E-2</v>
      </c>
      <c r="AB381" s="207">
        <v>6.8395827061944206E-2</v>
      </c>
      <c r="AC381" s="208">
        <v>0.2228603956175913</v>
      </c>
      <c r="AD381" s="207">
        <v>0.2228603956175913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19"/>
        <v>82.30738863285427</v>
      </c>
      <c r="AJ381" s="141" t="str">
        <f t="shared" si="220"/>
        <v/>
      </c>
      <c r="BA381" s="141"/>
      <c r="BR381" s="141"/>
      <c r="CG381" s="141"/>
    </row>
    <row r="382" spans="1:85" ht="15">
      <c r="A382" s="159" t="s">
        <v>25</v>
      </c>
      <c r="B382" s="160">
        <v>17.65507320030067</v>
      </c>
      <c r="C382" s="160">
        <v>3.0177978297390501E-3</v>
      </c>
      <c r="D382" s="160">
        <v>5.3698436751800136</v>
      </c>
      <c r="E382" s="160">
        <v>63.559900159632527</v>
      </c>
      <c r="F382" s="375"/>
      <c r="G382" s="160">
        <v>69.684265496448319</v>
      </c>
      <c r="H382" s="161">
        <v>0</v>
      </c>
      <c r="I382" s="162">
        <f t="shared" si="217"/>
        <v>156.27210032939126</v>
      </c>
      <c r="J382" s="149"/>
      <c r="K382" s="163" t="s">
        <v>25</v>
      </c>
      <c r="L382" s="164">
        <v>17.65507320030067</v>
      </c>
      <c r="M382" s="164">
        <v>3.0177978297390501E-3</v>
      </c>
      <c r="N382" s="164">
        <v>5.3698436751800136</v>
      </c>
      <c r="O382" s="164">
        <v>63.559900159632527</v>
      </c>
      <c r="P382" s="164">
        <v>0</v>
      </c>
      <c r="Q382" s="164">
        <v>69.684265496448319</v>
      </c>
      <c r="R382" s="165">
        <v>0</v>
      </c>
      <c r="S382" s="166">
        <f t="shared" si="218"/>
        <v>156.27210032939126</v>
      </c>
      <c r="U382" s="211" t="s">
        <v>25</v>
      </c>
      <c r="V382" s="212">
        <v>4.7454473461146094</v>
      </c>
      <c r="W382" s="212">
        <v>8.372723180946636</v>
      </c>
      <c r="X382" s="212">
        <v>69.684265496448319</v>
      </c>
      <c r="Y382" s="212">
        <v>3.0177978297390501E-3</v>
      </c>
      <c r="Z382" s="212">
        <v>5.3698436751800136</v>
      </c>
      <c r="AA382" s="212">
        <v>59.788638963101711</v>
      </c>
      <c r="AB382" s="212">
        <v>0</v>
      </c>
      <c r="AC382" s="213">
        <v>8.3081638697702402</v>
      </c>
      <c r="AD382" s="212">
        <v>4.5369026732394255</v>
      </c>
      <c r="AE382" s="212">
        <v>0</v>
      </c>
      <c r="AF382" s="212">
        <v>0</v>
      </c>
      <c r="AG382" s="212">
        <v>0</v>
      </c>
      <c r="AH382" s="212">
        <v>3.7712611965308147</v>
      </c>
      <c r="AI382" s="214">
        <f t="shared" si="219"/>
        <v>156.27210032939126</v>
      </c>
      <c r="AJ382" s="141" t="str">
        <f t="shared" si="220"/>
        <v/>
      </c>
      <c r="BA382" s="141"/>
      <c r="BR382" s="141"/>
      <c r="CG382" s="141"/>
    </row>
    <row r="383" spans="1:85" ht="15">
      <c r="A383" s="167" t="s">
        <v>24</v>
      </c>
      <c r="B383" s="156">
        <v>29.840030250485373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217"/>
        <v>29.840030250485373</v>
      </c>
      <c r="J383" s="149"/>
      <c r="K383" s="169" t="s">
        <v>24</v>
      </c>
      <c r="L383" s="156">
        <v>29.840030250485373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18"/>
        <v>29.840030250485373</v>
      </c>
      <c r="U383" s="215" t="s">
        <v>24</v>
      </c>
      <c r="V383" s="207">
        <v>29.840030250485373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19"/>
        <v>29.840030250485373</v>
      </c>
      <c r="AJ383" s="141" t="str">
        <f t="shared" si="220"/>
        <v/>
      </c>
      <c r="BA383" s="141"/>
      <c r="BR383" s="141"/>
      <c r="CG383" s="141"/>
    </row>
    <row r="384" spans="1:85" ht="15">
      <c r="A384" s="159" t="s">
        <v>60</v>
      </c>
      <c r="B384" s="160">
        <v>6.832589855977492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217"/>
        <v>6.832589855977492</v>
      </c>
      <c r="J384" s="149"/>
      <c r="K384" s="163" t="s">
        <v>60</v>
      </c>
      <c r="L384" s="164">
        <v>6.832589855977492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18"/>
        <v>6.832589855977492</v>
      </c>
      <c r="U384" s="211" t="s">
        <v>60</v>
      </c>
      <c r="V384" s="212">
        <v>6.832589855977492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19"/>
        <v>6.832589855977492</v>
      </c>
      <c r="AJ384" s="141" t="str">
        <f t="shared" si="220"/>
        <v/>
      </c>
      <c r="BA384" s="141"/>
      <c r="BR384" s="141"/>
      <c r="CG384" s="141"/>
    </row>
    <row r="385" spans="1:85" ht="15">
      <c r="A385" s="167" t="s">
        <v>22</v>
      </c>
      <c r="B385" s="156">
        <v>156.5476520371929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217"/>
        <v>156.5476520371929</v>
      </c>
      <c r="J385" s="149"/>
      <c r="K385" s="169" t="s">
        <v>22</v>
      </c>
      <c r="L385" s="156">
        <v>156.5476520371929</v>
      </c>
      <c r="M385" s="156">
        <v>0</v>
      </c>
      <c r="N385" s="156">
        <v>0</v>
      </c>
      <c r="O385" s="156">
        <v>0</v>
      </c>
      <c r="P385" s="156">
        <v>77.513037685208261</v>
      </c>
      <c r="Q385" s="156">
        <v>0</v>
      </c>
      <c r="R385" s="157">
        <v>0</v>
      </c>
      <c r="S385" s="158">
        <f t="shared" si="218"/>
        <v>234.06068972240115</v>
      </c>
      <c r="U385" s="215" t="s">
        <v>22</v>
      </c>
      <c r="V385" s="207">
        <v>155.07745743612881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77.513037685208261</v>
      </c>
      <c r="AC385" s="208">
        <v>1.4701946010641054</v>
      </c>
      <c r="AD385" s="207">
        <v>1.4701946010641054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219"/>
        <v>234.06068972240118</v>
      </c>
      <c r="AJ385" s="141" t="str">
        <f t="shared" si="220"/>
        <v/>
      </c>
      <c r="BA385" s="141"/>
      <c r="BR385" s="141"/>
      <c r="CG385" s="141"/>
    </row>
    <row r="386" spans="1:85" ht="15">
      <c r="A386" s="159" t="s">
        <v>21</v>
      </c>
      <c r="B386" s="160">
        <v>0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217"/>
        <v>0</v>
      </c>
      <c r="J386" s="149"/>
      <c r="K386" s="163" t="s">
        <v>21</v>
      </c>
      <c r="L386" s="164">
        <v>0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18"/>
        <v>0</v>
      </c>
      <c r="U386" s="211" t="s">
        <v>61</v>
      </c>
      <c r="V386" s="212">
        <v>0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19"/>
        <v>0</v>
      </c>
      <c r="AJ386" s="141" t="str">
        <f t="shared" si="220"/>
        <v/>
      </c>
      <c r="BA386" s="141"/>
      <c r="BR386" s="141"/>
      <c r="CG386" s="141"/>
    </row>
    <row r="387" spans="1:85" ht="15">
      <c r="A387" s="170" t="s">
        <v>64</v>
      </c>
      <c r="B387" s="156">
        <v>1.7999999999999999E-2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217"/>
        <v>1.7999999999999999E-2</v>
      </c>
      <c r="J387" s="149"/>
      <c r="K387" s="171" t="s">
        <v>64</v>
      </c>
      <c r="L387" s="156">
        <v>1.7999999999999999E-2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18"/>
        <v>1.7999999999999999E-2</v>
      </c>
      <c r="U387" s="216" t="s">
        <v>62</v>
      </c>
      <c r="V387" s="207">
        <v>1.7999999999999999E-2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19"/>
        <v>1.7999999999999999E-2</v>
      </c>
      <c r="AJ387" s="141" t="str">
        <f t="shared" si="220"/>
        <v/>
      </c>
      <c r="BA387" s="141"/>
      <c r="BR387" s="141"/>
      <c r="CG387" s="141"/>
    </row>
    <row r="388" spans="1:85">
      <c r="A388" s="172" t="s">
        <v>23</v>
      </c>
      <c r="B388" s="173">
        <v>1.7999999999999999E-2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217"/>
        <v>1.7999999999999999E-2</v>
      </c>
      <c r="J388" s="149"/>
      <c r="K388" s="176" t="s">
        <v>23</v>
      </c>
      <c r="L388" s="177">
        <v>1.7999999999999999E-2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18"/>
        <v>1.7999999999999999E-2</v>
      </c>
      <c r="U388" s="217" t="s">
        <v>65</v>
      </c>
      <c r="V388" s="218">
        <v>0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219"/>
        <v>0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217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18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19"/>
        <v>0</v>
      </c>
      <c r="AJ389" s="141" t="str">
        <f t="shared" si="220"/>
        <v/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217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18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219"/>
        <v>0</v>
      </c>
      <c r="AJ390" s="141" t="str">
        <f t="shared" si="220"/>
        <v/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217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18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19"/>
        <v>0</v>
      </c>
      <c r="AJ391" s="141" t="str">
        <f t="shared" si="220"/>
        <v/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397.45102850397251</v>
      </c>
      <c r="C392" s="195">
        <f t="shared" ref="C392:H392" si="221">SUM(C371:C387)</f>
        <v>0.59321985240690356</v>
      </c>
      <c r="D392" s="195">
        <f t="shared" si="221"/>
        <v>41.071065700773893</v>
      </c>
      <c r="E392" s="195">
        <f t="shared" si="221"/>
        <v>926.66484233146662</v>
      </c>
      <c r="F392" s="195">
        <f t="shared" si="221"/>
        <v>0</v>
      </c>
      <c r="G392" s="195">
        <f t="shared" si="221"/>
        <v>69.684265496448319</v>
      </c>
      <c r="H392" s="197">
        <f t="shared" si="221"/>
        <v>0</v>
      </c>
      <c r="I392" s="154">
        <f t="shared" ref="I392" si="222">SUM(I371:I387)</f>
        <v>1435.4644218850681</v>
      </c>
      <c r="J392" s="149"/>
      <c r="K392" s="196" t="s">
        <v>26</v>
      </c>
      <c r="L392" s="195">
        <f>SUM(L371:L387)</f>
        <v>397.45102850397251</v>
      </c>
      <c r="M392" s="195">
        <f t="shared" ref="M392:R392" si="223">SUM(M371:M387)</f>
        <v>0.59321985240690356</v>
      </c>
      <c r="N392" s="195">
        <f t="shared" si="223"/>
        <v>41.071065700773893</v>
      </c>
      <c r="O392" s="195">
        <f t="shared" si="223"/>
        <v>926.66484233146662</v>
      </c>
      <c r="P392" s="195">
        <f t="shared" si="223"/>
        <v>644.80534175868718</v>
      </c>
      <c r="Q392" s="195">
        <f t="shared" si="223"/>
        <v>69.684265496448319</v>
      </c>
      <c r="R392" s="197">
        <f t="shared" si="223"/>
        <v>0</v>
      </c>
      <c r="S392" s="198">
        <f t="shared" ref="S392" si="224">SUM(S371:S387)</f>
        <v>2080.2697636437556</v>
      </c>
      <c r="T392" s="141" t="str">
        <f>IF(ABS(S392-AI392)&gt;0.01,S392-AI392,"")</f>
        <v/>
      </c>
      <c r="U392" s="224" t="s">
        <v>63</v>
      </c>
      <c r="V392" s="225">
        <f>SUM(V371:V387)</f>
        <v>378.20431285831211</v>
      </c>
      <c r="W392" s="225">
        <f t="shared" ref="W392:AH392" si="225">SUM(W371:W387)</f>
        <v>9.5294533592893078</v>
      </c>
      <c r="X392" s="225">
        <f t="shared" si="225"/>
        <v>69.684265496448319</v>
      </c>
      <c r="Y392" s="225">
        <f t="shared" si="225"/>
        <v>0.59321985240690356</v>
      </c>
      <c r="Z392" s="225">
        <f t="shared" si="225"/>
        <v>41.071065700773893</v>
      </c>
      <c r="AA392" s="225">
        <f t="shared" si="225"/>
        <v>899.68365146290409</v>
      </c>
      <c r="AB392" s="225">
        <f t="shared" si="225"/>
        <v>644.80534175868718</v>
      </c>
      <c r="AC392" s="225">
        <f t="shared" si="225"/>
        <v>36.698453154933574</v>
      </c>
      <c r="AD392" s="226">
        <f t="shared" si="225"/>
        <v>9.7172622863710991</v>
      </c>
      <c r="AE392" s="226">
        <f t="shared" si="225"/>
        <v>0</v>
      </c>
      <c r="AF392" s="226">
        <f t="shared" si="225"/>
        <v>0</v>
      </c>
      <c r="AG392" s="226">
        <f t="shared" si="225"/>
        <v>0</v>
      </c>
      <c r="AH392" s="226">
        <f t="shared" si="225"/>
        <v>26.981190868562472</v>
      </c>
      <c r="AI392" s="227">
        <f>SUM(V392:AC392)</f>
        <v>2080.2697636437556</v>
      </c>
      <c r="AJ392" s="141" t="str">
        <f t="shared" si="220"/>
        <v/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0.27687974877289911</v>
      </c>
      <c r="C393" s="78">
        <f t="shared" ref="C393:H393" si="226">IF($I392=0,"-",C392/$I392)</f>
        <v>4.132598783799048E-4</v>
      </c>
      <c r="D393" s="78">
        <f t="shared" si="226"/>
        <v>2.8611691850111413E-2</v>
      </c>
      <c r="E393" s="78">
        <f t="shared" si="226"/>
        <v>0.64555054671056211</v>
      </c>
      <c r="F393" s="78">
        <f t="shared" si="226"/>
        <v>0</v>
      </c>
      <c r="G393" s="78">
        <f t="shared" si="226"/>
        <v>4.8544752788047617E-2</v>
      </c>
      <c r="H393" s="79">
        <f t="shared" si="226"/>
        <v>0</v>
      </c>
      <c r="I393" s="80">
        <f>SUM(B393:H393)</f>
        <v>1.0000000000000002</v>
      </c>
      <c r="J393" s="141"/>
      <c r="K393" s="55" t="s">
        <v>91</v>
      </c>
      <c r="L393" s="96">
        <f>IF($S392=0,"-",L392/$S392)</f>
        <v>0.19105744622649606</v>
      </c>
      <c r="M393" s="96">
        <f t="shared" ref="M393:R393" si="227">IF($S392=0,"-",M392/$S392)</f>
        <v>2.8516486792935569E-4</v>
      </c>
      <c r="N393" s="96">
        <f t="shared" si="227"/>
        <v>1.9743144095328628E-2</v>
      </c>
      <c r="O393" s="96">
        <f t="shared" si="227"/>
        <v>0.44545417066887544</v>
      </c>
      <c r="P393" s="96">
        <f t="shared" si="227"/>
        <v>0.30996236787543363</v>
      </c>
      <c r="Q393" s="96">
        <f t="shared" si="227"/>
        <v>3.3497706265936809E-2</v>
      </c>
      <c r="R393" s="97">
        <f t="shared" si="227"/>
        <v>0</v>
      </c>
      <c r="S393" s="98">
        <f>SUM(L393:R393)</f>
        <v>1</v>
      </c>
      <c r="U393" s="127" t="s">
        <v>91</v>
      </c>
      <c r="V393" s="128">
        <f>+V392/$AI392</f>
        <v>0.18180541748386403</v>
      </c>
      <c r="W393" s="128">
        <f t="shared" ref="W393:AH393" si="228">+W392/$AI392</f>
        <v>4.5808738490712491E-3</v>
      </c>
      <c r="X393" s="128">
        <f t="shared" si="228"/>
        <v>3.3497706265936809E-2</v>
      </c>
      <c r="Y393" s="128">
        <f t="shared" si="228"/>
        <v>2.8516486792935569E-4</v>
      </c>
      <c r="Z393" s="128">
        <f t="shared" si="228"/>
        <v>1.9743144095328628E-2</v>
      </c>
      <c r="AA393" s="128">
        <f t="shared" si="228"/>
        <v>0.43248412642744838</v>
      </c>
      <c r="AB393" s="128">
        <f t="shared" si="228"/>
        <v>0.30996236787543363</v>
      </c>
      <c r="AC393" s="128">
        <f t="shared" si="228"/>
        <v>1.7641199134987837E-2</v>
      </c>
      <c r="AD393" s="128">
        <f t="shared" si="228"/>
        <v>4.6711548935608003E-3</v>
      </c>
      <c r="AE393" s="128">
        <f t="shared" si="228"/>
        <v>0</v>
      </c>
      <c r="AF393" s="128">
        <f t="shared" si="228"/>
        <v>0</v>
      </c>
      <c r="AG393" s="128">
        <f t="shared" si="228"/>
        <v>0</v>
      </c>
      <c r="AH393" s="128">
        <f t="shared" si="228"/>
        <v>1.2970044241427035E-2</v>
      </c>
      <c r="AI393" s="129">
        <f>SUM(V393:AC393)</f>
        <v>0.99999999999999989</v>
      </c>
      <c r="AJ393" s="26" t="str">
        <f t="shared" si="220"/>
        <v/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AJ397" s="141" t="str">
        <f>IF(ABS(S397-AI397)&gt;0.001,S397-AI397,"")</f>
        <v/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229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30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31">SUM(V398:AC398)</f>
        <v>0</v>
      </c>
      <c r="AJ398" s="141" t="str">
        <f t="shared" ref="AJ398:AJ419" si="232">IF(ABS(S398-AI398)&gt;0.001,S398-AI398,"")</f>
        <v/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0</v>
      </c>
      <c r="E399" s="156">
        <v>0</v>
      </c>
      <c r="F399" s="375"/>
      <c r="G399" s="156">
        <v>0</v>
      </c>
      <c r="H399" s="168">
        <v>0</v>
      </c>
      <c r="I399" s="154">
        <f t="shared" si="229"/>
        <v>0</v>
      </c>
      <c r="J399" s="149"/>
      <c r="K399" s="169" t="s">
        <v>10</v>
      </c>
      <c r="L399" s="156">
        <v>0</v>
      </c>
      <c r="M399" s="156">
        <v>0</v>
      </c>
      <c r="N399" s="156">
        <v>0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30"/>
        <v>0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0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31"/>
        <v>0</v>
      </c>
      <c r="AJ399" s="141" t="str">
        <f t="shared" si="232"/>
        <v/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229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30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31"/>
        <v>0</v>
      </c>
      <c r="AJ400" s="141" t="str">
        <f t="shared" si="232"/>
        <v/>
      </c>
      <c r="BA400" s="141"/>
      <c r="BR400" s="141"/>
      <c r="CG400" s="141"/>
    </row>
    <row r="401" spans="1:85" ht="15">
      <c r="A401" s="167" t="s">
        <v>16</v>
      </c>
      <c r="B401" s="156">
        <v>13.062332292511554</v>
      </c>
      <c r="C401" s="156">
        <v>5.6952846938566024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229"/>
        <v>18.757616986368156</v>
      </c>
      <c r="J401" s="149"/>
      <c r="K401" s="169" t="s">
        <v>16</v>
      </c>
      <c r="L401" s="156">
        <v>13.062332292511554</v>
      </c>
      <c r="M401" s="156">
        <v>5.6952846938566024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30"/>
        <v>18.757616986368156</v>
      </c>
      <c r="U401" s="215" t="s">
        <v>16</v>
      </c>
      <c r="V401" s="207">
        <v>13.062332292511554</v>
      </c>
      <c r="W401" s="207">
        <v>0</v>
      </c>
      <c r="X401" s="207">
        <v>0</v>
      </c>
      <c r="Y401" s="207">
        <v>5.6952846938566024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31"/>
        <v>18.757616986368156</v>
      </c>
      <c r="AJ401" s="141" t="str">
        <f t="shared" si="232"/>
        <v/>
      </c>
      <c r="BA401" s="141"/>
      <c r="BR401" s="141"/>
      <c r="CG401" s="141"/>
    </row>
    <row r="402" spans="1:85" ht="15">
      <c r="A402" s="159" t="s">
        <v>15</v>
      </c>
      <c r="B402" s="160">
        <v>5.4565604390828373</v>
      </c>
      <c r="C402" s="160">
        <v>3.4445542583013165</v>
      </c>
      <c r="D402" s="160">
        <v>0.8301616273705229</v>
      </c>
      <c r="E402" s="160">
        <v>0</v>
      </c>
      <c r="F402" s="375"/>
      <c r="G402" s="160">
        <v>0</v>
      </c>
      <c r="H402" s="161">
        <v>0</v>
      </c>
      <c r="I402" s="162">
        <f t="shared" si="229"/>
        <v>9.7312763247546759</v>
      </c>
      <c r="J402" s="149"/>
      <c r="K402" s="163" t="s">
        <v>15</v>
      </c>
      <c r="L402" s="164">
        <v>5.4565604390828373</v>
      </c>
      <c r="M402" s="164">
        <v>3.4445542583013165</v>
      </c>
      <c r="N402" s="164">
        <v>0.8301616273705229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30"/>
        <v>9.7312763247546759</v>
      </c>
      <c r="U402" s="211" t="s">
        <v>57</v>
      </c>
      <c r="V402" s="212">
        <v>5.4565604390828373</v>
      </c>
      <c r="W402" s="212">
        <v>0</v>
      </c>
      <c r="X402" s="212">
        <v>0</v>
      </c>
      <c r="Y402" s="212">
        <v>3.4445542583013165</v>
      </c>
      <c r="Z402" s="212">
        <v>0.8301616273705229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31"/>
        <v>9.7312763247546759</v>
      </c>
      <c r="AJ402" s="141" t="str">
        <f t="shared" si="232"/>
        <v/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229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14.844744961719838</v>
      </c>
      <c r="Q403" s="156">
        <v>0</v>
      </c>
      <c r="R403" s="157">
        <v>0</v>
      </c>
      <c r="S403" s="158">
        <f t="shared" si="230"/>
        <v>14.844744961719838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14.844744961719838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31"/>
        <v>14.844744961719838</v>
      </c>
      <c r="AJ403" s="141" t="str">
        <f t="shared" si="232"/>
        <v/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4.6863708499192018E-2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229"/>
        <v>4.6863708499192018E-2</v>
      </c>
      <c r="J404" s="149"/>
      <c r="K404" s="163" t="s">
        <v>12</v>
      </c>
      <c r="L404" s="164">
        <v>0</v>
      </c>
      <c r="M404" s="164">
        <v>4.6863708499192018E-2</v>
      </c>
      <c r="N404" s="164">
        <v>0</v>
      </c>
      <c r="O404" s="164">
        <v>0</v>
      </c>
      <c r="P404" s="164">
        <v>2.1408727418789488</v>
      </c>
      <c r="Q404" s="164">
        <v>0</v>
      </c>
      <c r="R404" s="165">
        <v>0</v>
      </c>
      <c r="S404" s="166">
        <f t="shared" si="230"/>
        <v>2.1877364503781407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4.6863708499192018E-2</v>
      </c>
      <c r="Z404" s="212">
        <v>0</v>
      </c>
      <c r="AA404" s="212">
        <v>0</v>
      </c>
      <c r="AB404" s="212">
        <v>2.1408727418789488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31"/>
        <v>2.1877364503781407</v>
      </c>
      <c r="AJ404" s="141" t="str">
        <f t="shared" si="232"/>
        <v/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229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30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31"/>
        <v>0</v>
      </c>
      <c r="AJ405" s="141" t="str">
        <f t="shared" si="232"/>
        <v/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0.58296306773298623</v>
      </c>
      <c r="E406" s="160">
        <v>0</v>
      </c>
      <c r="F406" s="375"/>
      <c r="G406" s="160">
        <v>0</v>
      </c>
      <c r="H406" s="161">
        <v>0</v>
      </c>
      <c r="I406" s="162">
        <f t="shared" si="229"/>
        <v>0.58296306773298623</v>
      </c>
      <c r="J406" s="149"/>
      <c r="K406" s="163" t="s">
        <v>17</v>
      </c>
      <c r="L406" s="164">
        <v>0</v>
      </c>
      <c r="M406" s="164">
        <v>0</v>
      </c>
      <c r="N406" s="164">
        <v>0.58296306773298623</v>
      </c>
      <c r="O406" s="164">
        <v>0</v>
      </c>
      <c r="P406" s="164">
        <v>4.8352028725314355E-2</v>
      </c>
      <c r="Q406" s="164">
        <v>0</v>
      </c>
      <c r="R406" s="165">
        <v>0</v>
      </c>
      <c r="S406" s="166">
        <f t="shared" si="230"/>
        <v>0.63131509645830053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0.58296306773298623</v>
      </c>
      <c r="AA406" s="212">
        <v>0</v>
      </c>
      <c r="AB406" s="212">
        <v>4.8352028725314355E-2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31"/>
        <v>0.63131509645830053</v>
      </c>
      <c r="AJ406" s="141" t="str">
        <f t="shared" si="232"/>
        <v/>
      </c>
      <c r="BA406" s="141"/>
      <c r="BR406" s="141"/>
      <c r="CG406" s="141"/>
    </row>
    <row r="407" spans="1:85" ht="15">
      <c r="A407" s="167" t="s">
        <v>139</v>
      </c>
      <c r="B407" s="156">
        <v>3.3065568091979114</v>
      </c>
      <c r="C407" s="156">
        <v>24.422973758339491</v>
      </c>
      <c r="D407" s="156">
        <v>9.6503359036026026</v>
      </c>
      <c r="E407" s="156">
        <v>0</v>
      </c>
      <c r="F407" s="375"/>
      <c r="G407" s="156">
        <v>0</v>
      </c>
      <c r="H407" s="168">
        <v>0</v>
      </c>
      <c r="I407" s="154">
        <f t="shared" si="229"/>
        <v>37.379866471140005</v>
      </c>
      <c r="J407" s="149"/>
      <c r="K407" s="169" t="s">
        <v>139</v>
      </c>
      <c r="L407" s="156">
        <v>3.3065568091979114</v>
      </c>
      <c r="M407" s="156">
        <v>24.422973758339491</v>
      </c>
      <c r="N407" s="156">
        <v>9.6503359036026026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30"/>
        <v>37.379866471140005</v>
      </c>
      <c r="U407" s="215" t="s">
        <v>139</v>
      </c>
      <c r="V407" s="207">
        <v>3.3065568091979114</v>
      </c>
      <c r="W407" s="207">
        <v>0</v>
      </c>
      <c r="X407" s="207">
        <v>0</v>
      </c>
      <c r="Y407" s="207">
        <v>24.422973758339491</v>
      </c>
      <c r="Z407" s="207">
        <v>4.183390662108514</v>
      </c>
      <c r="AA407" s="207">
        <v>0</v>
      </c>
      <c r="AB407" s="207">
        <v>0</v>
      </c>
      <c r="AC407" s="208">
        <v>5.4669452414940878</v>
      </c>
      <c r="AD407" s="207">
        <v>0</v>
      </c>
      <c r="AE407" s="207">
        <v>0</v>
      </c>
      <c r="AF407" s="207">
        <v>0</v>
      </c>
      <c r="AG407" s="207">
        <v>5.4669452414940878</v>
      </c>
      <c r="AH407" s="207">
        <v>0</v>
      </c>
      <c r="AI407" s="210">
        <f t="shared" si="231"/>
        <v>37.379866471140005</v>
      </c>
      <c r="AJ407" s="141" t="str">
        <f t="shared" si="232"/>
        <v/>
      </c>
      <c r="BA407" s="141"/>
      <c r="BR407" s="141"/>
      <c r="CG407" s="141"/>
    </row>
    <row r="408" spans="1:85" ht="15">
      <c r="A408" s="159" t="s">
        <v>25</v>
      </c>
      <c r="B408" s="160">
        <v>4.0146725050032854</v>
      </c>
      <c r="C408" s="160">
        <v>9.8123208981659993E-2</v>
      </c>
      <c r="D408" s="160">
        <v>0.79082633905456912</v>
      </c>
      <c r="E408" s="160">
        <v>29.364193920112179</v>
      </c>
      <c r="F408" s="375"/>
      <c r="G408" s="160">
        <v>4.0874624468650156</v>
      </c>
      <c r="H408" s="161">
        <v>0</v>
      </c>
      <c r="I408" s="162">
        <f t="shared" si="229"/>
        <v>38.35527842001671</v>
      </c>
      <c r="J408" s="149"/>
      <c r="K408" s="163" t="s">
        <v>25</v>
      </c>
      <c r="L408" s="164">
        <v>4.0146725050032854</v>
      </c>
      <c r="M408" s="164">
        <v>9.8123208981659993E-2</v>
      </c>
      <c r="N408" s="164">
        <v>0.79082633905456912</v>
      </c>
      <c r="O408" s="164">
        <v>29.364193920112179</v>
      </c>
      <c r="P408" s="164">
        <v>0</v>
      </c>
      <c r="Q408" s="164">
        <v>4.0874624468650156</v>
      </c>
      <c r="R408" s="165">
        <v>0</v>
      </c>
      <c r="S408" s="166">
        <f t="shared" si="230"/>
        <v>38.35527842001671</v>
      </c>
      <c r="U408" s="211" t="s">
        <v>25</v>
      </c>
      <c r="V408" s="212">
        <v>0</v>
      </c>
      <c r="W408" s="212">
        <v>3.0988121452224977</v>
      </c>
      <c r="X408" s="212">
        <v>4.0874624468650156</v>
      </c>
      <c r="Y408" s="212">
        <v>9.8123208981659993E-2</v>
      </c>
      <c r="Z408" s="212">
        <v>0.79082633905456912</v>
      </c>
      <c r="AA408" s="212">
        <v>28.167035718012354</v>
      </c>
      <c r="AB408" s="212">
        <v>0</v>
      </c>
      <c r="AC408" s="213">
        <v>2.113018561880613</v>
      </c>
      <c r="AD408" s="212">
        <v>0.9158603597807875</v>
      </c>
      <c r="AE408" s="212">
        <v>1.1971582020998246</v>
      </c>
      <c r="AF408" s="212">
        <v>0</v>
      </c>
      <c r="AG408" s="212">
        <v>0</v>
      </c>
      <c r="AH408" s="212">
        <v>0</v>
      </c>
      <c r="AI408" s="214">
        <f t="shared" si="231"/>
        <v>38.35527842001671</v>
      </c>
      <c r="AJ408" s="141" t="str">
        <f t="shared" si="232"/>
        <v/>
      </c>
      <c r="BA408" s="141"/>
      <c r="BR408" s="141"/>
      <c r="CG408" s="141"/>
    </row>
    <row r="409" spans="1:85" ht="15">
      <c r="A409" s="167" t="s">
        <v>24</v>
      </c>
      <c r="B409" s="156">
        <v>7.9492579139186068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229"/>
        <v>7.9492579139186068</v>
      </c>
      <c r="J409" s="149"/>
      <c r="K409" s="169" t="s">
        <v>24</v>
      </c>
      <c r="L409" s="156">
        <v>7.9492579139186068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30"/>
        <v>7.9492579139186068</v>
      </c>
      <c r="U409" s="215" t="s">
        <v>24</v>
      </c>
      <c r="V409" s="207">
        <v>7.9492579139186068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31"/>
        <v>7.9492579139186068</v>
      </c>
      <c r="AJ409" s="141" t="str">
        <f t="shared" si="232"/>
        <v/>
      </c>
      <c r="BA409" s="141"/>
      <c r="BR409" s="141"/>
      <c r="CG409" s="141"/>
    </row>
    <row r="410" spans="1:85" ht="15">
      <c r="A410" s="159" t="s">
        <v>60</v>
      </c>
      <c r="B410" s="160">
        <v>0.59034240366912105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229"/>
        <v>0.59034240366912105</v>
      </c>
      <c r="J410" s="149"/>
      <c r="K410" s="163" t="s">
        <v>60</v>
      </c>
      <c r="L410" s="164">
        <v>0.59034240366912105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30"/>
        <v>0.59034240366912105</v>
      </c>
      <c r="U410" s="211" t="s">
        <v>60</v>
      </c>
      <c r="V410" s="212">
        <v>0.59034240366912105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31"/>
        <v>0.59034240366912105</v>
      </c>
      <c r="AJ410" s="141" t="str">
        <f t="shared" si="232"/>
        <v/>
      </c>
      <c r="BA410" s="141"/>
      <c r="BR410" s="141"/>
      <c r="CG410" s="141"/>
    </row>
    <row r="411" spans="1:85" ht="15">
      <c r="A411" s="167" t="s">
        <v>22</v>
      </c>
      <c r="B411" s="156">
        <v>7.0193633692747817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229"/>
        <v>7.0193633692747817</v>
      </c>
      <c r="J411" s="149"/>
      <c r="K411" s="169" t="s">
        <v>22</v>
      </c>
      <c r="L411" s="156">
        <v>7.0193633692747817</v>
      </c>
      <c r="M411" s="156">
        <v>0</v>
      </c>
      <c r="N411" s="156">
        <v>0</v>
      </c>
      <c r="O411" s="156">
        <v>0</v>
      </c>
      <c r="P411" s="156">
        <v>0.86457992107390824</v>
      </c>
      <c r="Q411" s="156">
        <v>0</v>
      </c>
      <c r="R411" s="157">
        <v>0</v>
      </c>
      <c r="S411" s="158">
        <f t="shared" si="230"/>
        <v>7.8839432903486895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0.86457992107390824</v>
      </c>
      <c r="AC411" s="208">
        <v>7.0193633692747817</v>
      </c>
      <c r="AD411" s="207">
        <v>7.0193633692747817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31"/>
        <v>7.8839432903486895</v>
      </c>
      <c r="AJ411" s="141" t="str">
        <f t="shared" si="232"/>
        <v/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229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30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31"/>
        <v>0</v>
      </c>
      <c r="AJ412" s="141" t="str">
        <f t="shared" si="232"/>
        <v/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229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30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31"/>
        <v>0</v>
      </c>
      <c r="AJ413" s="141" t="str">
        <f t="shared" si="232"/>
        <v/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229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30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231"/>
        <v>0</v>
      </c>
      <c r="AJ414" s="141" t="str">
        <f t="shared" si="232"/>
        <v/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229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30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31"/>
        <v>0</v>
      </c>
      <c r="AJ415" s="141" t="str">
        <f t="shared" si="232"/>
        <v/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229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30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231"/>
        <v>0</v>
      </c>
      <c r="AJ416" s="141" t="str">
        <f t="shared" si="232"/>
        <v/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229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30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31"/>
        <v>0</v>
      </c>
      <c r="AJ417" s="141" t="str">
        <f t="shared" si="232"/>
        <v/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41.399085732658094</v>
      </c>
      <c r="C418" s="195">
        <f t="shared" ref="C418:H418" si="233">SUM(C397:C413)</f>
        <v>33.707799627978261</v>
      </c>
      <c r="D418" s="195">
        <f t="shared" si="233"/>
        <v>11.85428693776068</v>
      </c>
      <c r="E418" s="195">
        <f t="shared" si="233"/>
        <v>29.364193920112179</v>
      </c>
      <c r="F418" s="195">
        <f t="shared" si="233"/>
        <v>0</v>
      </c>
      <c r="G418" s="195">
        <f t="shared" si="233"/>
        <v>4.0874624468650156</v>
      </c>
      <c r="H418" s="197">
        <f t="shared" si="233"/>
        <v>0</v>
      </c>
      <c r="I418" s="154">
        <f t="shared" ref="I418" si="234">SUM(I397:I413)</f>
        <v>120.41282866537424</v>
      </c>
      <c r="J418" s="149"/>
      <c r="K418" s="196" t="s">
        <v>26</v>
      </c>
      <c r="L418" s="195">
        <f>SUM(L397:L413)</f>
        <v>41.399085732658094</v>
      </c>
      <c r="M418" s="195">
        <f t="shared" ref="M418:R418" si="235">SUM(M397:M413)</f>
        <v>33.707799627978261</v>
      </c>
      <c r="N418" s="195">
        <f t="shared" si="235"/>
        <v>11.85428693776068</v>
      </c>
      <c r="O418" s="195">
        <f t="shared" si="235"/>
        <v>29.364193920112179</v>
      </c>
      <c r="P418" s="195">
        <f t="shared" si="235"/>
        <v>17.89854965339801</v>
      </c>
      <c r="Q418" s="195">
        <f t="shared" si="235"/>
        <v>4.0874624468650156</v>
      </c>
      <c r="R418" s="197">
        <f t="shared" si="235"/>
        <v>0</v>
      </c>
      <c r="S418" s="198">
        <f t="shared" ref="S418" si="236">SUM(S397:S413)</f>
        <v>138.31137831877226</v>
      </c>
      <c r="T418" s="141" t="str">
        <f>IF(ABS(S418-AI418)&gt;0.01,S418-AI418,"")</f>
        <v/>
      </c>
      <c r="U418" s="224" t="s">
        <v>63</v>
      </c>
      <c r="V418" s="225">
        <f>SUM(V397:V413)</f>
        <v>30.365049858380033</v>
      </c>
      <c r="W418" s="225">
        <f t="shared" ref="W418:AH418" si="237">SUM(W397:W413)</f>
        <v>3.0988121452224977</v>
      </c>
      <c r="X418" s="225">
        <f t="shared" si="237"/>
        <v>4.0874624468650156</v>
      </c>
      <c r="Y418" s="225">
        <f t="shared" si="237"/>
        <v>33.707799627978261</v>
      </c>
      <c r="Z418" s="225">
        <f t="shared" si="237"/>
        <v>6.387341696266593</v>
      </c>
      <c r="AA418" s="225">
        <f t="shared" si="237"/>
        <v>28.167035718012354</v>
      </c>
      <c r="AB418" s="225">
        <f t="shared" si="237"/>
        <v>17.89854965339801</v>
      </c>
      <c r="AC418" s="225">
        <f t="shared" si="237"/>
        <v>14.599327172649483</v>
      </c>
      <c r="AD418" s="226">
        <f t="shared" si="237"/>
        <v>7.9352237290555694</v>
      </c>
      <c r="AE418" s="226">
        <f t="shared" si="237"/>
        <v>1.1971582020998246</v>
      </c>
      <c r="AF418" s="226">
        <f t="shared" si="237"/>
        <v>0</v>
      </c>
      <c r="AG418" s="226">
        <f t="shared" si="237"/>
        <v>5.4669452414940878</v>
      </c>
      <c r="AH418" s="226">
        <f t="shared" si="237"/>
        <v>0</v>
      </c>
      <c r="AI418" s="227">
        <f>SUM(V418:AC418)</f>
        <v>138.31137831877226</v>
      </c>
      <c r="AJ418" s="141" t="str">
        <f t="shared" si="232"/>
        <v/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0.34380959397362587</v>
      </c>
      <c r="C419" s="78">
        <f t="shared" ref="C419:H419" si="238">IF($I418=0,"-",C418/$I418)</f>
        <v>0.27993528597897005</v>
      </c>
      <c r="D419" s="78">
        <f t="shared" si="238"/>
        <v>9.8447043136106346E-2</v>
      </c>
      <c r="E419" s="78">
        <f t="shared" si="238"/>
        <v>0.24386267016212126</v>
      </c>
      <c r="F419" s="78">
        <f t="shared" si="238"/>
        <v>0</v>
      </c>
      <c r="G419" s="78">
        <f t="shared" si="238"/>
        <v>3.3945406749176399E-2</v>
      </c>
      <c r="H419" s="79">
        <f t="shared" si="238"/>
        <v>0</v>
      </c>
      <c r="I419" s="80">
        <f>SUM(B419:H419)</f>
        <v>1</v>
      </c>
      <c r="J419" s="141"/>
      <c r="K419" s="55" t="s">
        <v>91</v>
      </c>
      <c r="L419" s="96">
        <f>IF($S418=0,"-",L418/$S418)</f>
        <v>0.29931800431663558</v>
      </c>
      <c r="M419" s="96">
        <f t="shared" ref="M419:R419" si="239">IF($S418=0,"-",M418/$S418)</f>
        <v>0.24370952005329907</v>
      </c>
      <c r="N419" s="96">
        <f t="shared" si="239"/>
        <v>8.5707243191804422E-2</v>
      </c>
      <c r="O419" s="96">
        <f t="shared" si="239"/>
        <v>0.21230497647442456</v>
      </c>
      <c r="P419" s="96">
        <f t="shared" si="239"/>
        <v>0.12940764433817184</v>
      </c>
      <c r="Q419" s="96">
        <f t="shared" si="239"/>
        <v>2.9552611625664398E-2</v>
      </c>
      <c r="R419" s="97">
        <f t="shared" si="239"/>
        <v>0</v>
      </c>
      <c r="S419" s="98">
        <f>SUM(L419:R419)</f>
        <v>0.99999999999999989</v>
      </c>
      <c r="U419" s="127" t="s">
        <v>91</v>
      </c>
      <c r="V419" s="128">
        <f>+V418/$AI418</f>
        <v>0.21954122811498833</v>
      </c>
      <c r="W419" s="128">
        <f t="shared" ref="W419:AH419" si="240">+W418/$AI418</f>
        <v>2.2404607508722314E-2</v>
      </c>
      <c r="X419" s="128">
        <f t="shared" si="240"/>
        <v>2.9552611625664398E-2</v>
      </c>
      <c r="Y419" s="128">
        <f t="shared" si="240"/>
        <v>0.24370952005329907</v>
      </c>
      <c r="Z419" s="128">
        <f t="shared" si="240"/>
        <v>4.618088384272629E-2</v>
      </c>
      <c r="AA419" s="128">
        <f t="shared" si="240"/>
        <v>0.20364944706931168</v>
      </c>
      <c r="AB419" s="128">
        <f t="shared" si="240"/>
        <v>0.12940764433817184</v>
      </c>
      <c r="AC419" s="128">
        <f t="shared" si="240"/>
        <v>0.10555405744711602</v>
      </c>
      <c r="AD419" s="128">
        <f t="shared" si="240"/>
        <v>5.7372168692924989E-2</v>
      </c>
      <c r="AE419" s="128">
        <f t="shared" si="240"/>
        <v>8.6555294051128742E-3</v>
      </c>
      <c r="AF419" s="128">
        <f t="shared" si="240"/>
        <v>0</v>
      </c>
      <c r="AG419" s="128">
        <f t="shared" si="240"/>
        <v>3.9526359349078145E-2</v>
      </c>
      <c r="AH419" s="128">
        <f t="shared" si="240"/>
        <v>0</v>
      </c>
      <c r="AI419" s="129">
        <f>SUM(V419:AC419)</f>
        <v>1</v>
      </c>
      <c r="AJ419" s="26" t="str">
        <f t="shared" si="232"/>
        <v/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AJ423" s="141" t="str">
        <f>IF(ABS(S423-AI423)&gt;0.001,S423-AI423,"")</f>
        <v/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241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42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43">SUM(V424:AC424)</f>
        <v>0</v>
      </c>
      <c r="AJ424" s="141" t="str">
        <f t="shared" ref="AJ424:AJ445" si="244">IF(ABS(S424-AI424)&gt;0.001,S424-AI424,"")</f>
        <v/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0</v>
      </c>
      <c r="E425" s="156">
        <v>0</v>
      </c>
      <c r="F425" s="375"/>
      <c r="G425" s="156">
        <v>0</v>
      </c>
      <c r="H425" s="168">
        <v>0</v>
      </c>
      <c r="I425" s="154">
        <f t="shared" si="241"/>
        <v>0</v>
      </c>
      <c r="J425" s="149"/>
      <c r="K425" s="169" t="s">
        <v>10</v>
      </c>
      <c r="L425" s="156">
        <v>0</v>
      </c>
      <c r="M425" s="156">
        <v>0</v>
      </c>
      <c r="N425" s="156">
        <v>0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42"/>
        <v>0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0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43"/>
        <v>0</v>
      </c>
      <c r="AJ425" s="141" t="str">
        <f t="shared" si="244"/>
        <v/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241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42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43"/>
        <v>0</v>
      </c>
      <c r="AJ426" s="141" t="str">
        <f t="shared" si="244"/>
        <v/>
      </c>
      <c r="BA426" s="141"/>
      <c r="BR426" s="141"/>
      <c r="CG426" s="141"/>
    </row>
    <row r="427" spans="1:85" ht="15">
      <c r="A427" s="167" t="s">
        <v>16</v>
      </c>
      <c r="B427" s="156">
        <v>27.308767694231602</v>
      </c>
      <c r="C427" s="156">
        <v>0</v>
      </c>
      <c r="D427" s="156">
        <v>0.97629795911989803</v>
      </c>
      <c r="E427" s="156">
        <v>0</v>
      </c>
      <c r="F427" s="375"/>
      <c r="G427" s="156">
        <v>0</v>
      </c>
      <c r="H427" s="168">
        <v>0</v>
      </c>
      <c r="I427" s="154">
        <f t="shared" si="241"/>
        <v>28.285065653351499</v>
      </c>
      <c r="J427" s="149"/>
      <c r="K427" s="169" t="s">
        <v>16</v>
      </c>
      <c r="L427" s="156">
        <v>27.308767694231602</v>
      </c>
      <c r="M427" s="156">
        <v>0</v>
      </c>
      <c r="N427" s="156">
        <v>0.97629795911989803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42"/>
        <v>28.285065653351499</v>
      </c>
      <c r="U427" s="215" t="s">
        <v>16</v>
      </c>
      <c r="V427" s="207">
        <v>18.443279390685429</v>
      </c>
      <c r="W427" s="207">
        <v>0</v>
      </c>
      <c r="X427" s="207">
        <v>0</v>
      </c>
      <c r="Y427" s="207">
        <v>0</v>
      </c>
      <c r="Z427" s="207">
        <v>0.91493495668968694</v>
      </c>
      <c r="AA427" s="207">
        <v>0</v>
      </c>
      <c r="AB427" s="207">
        <v>0</v>
      </c>
      <c r="AC427" s="208">
        <v>8.9268513059763848</v>
      </c>
      <c r="AD427" s="209">
        <v>8.8654883035461722</v>
      </c>
      <c r="AE427" s="209">
        <v>0</v>
      </c>
      <c r="AF427" s="209">
        <v>0</v>
      </c>
      <c r="AG427" s="209">
        <v>6.1363002430211061E-2</v>
      </c>
      <c r="AH427" s="209">
        <v>0</v>
      </c>
      <c r="AI427" s="210">
        <f t="shared" si="243"/>
        <v>28.285065653351502</v>
      </c>
      <c r="AJ427" s="141" t="str">
        <f t="shared" si="244"/>
        <v/>
      </c>
      <c r="BA427" s="141"/>
      <c r="BR427" s="141"/>
      <c r="CG427" s="141"/>
    </row>
    <row r="428" spans="1:85" ht="15">
      <c r="A428" s="159" t="s">
        <v>15</v>
      </c>
      <c r="B428" s="160">
        <v>6.4686732800234337</v>
      </c>
      <c r="C428" s="160">
        <v>3.0352132633096964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241"/>
        <v>9.503886543333131</v>
      </c>
      <c r="J428" s="149"/>
      <c r="K428" s="163" t="s">
        <v>15</v>
      </c>
      <c r="L428" s="164">
        <v>6.4686732800234337</v>
      </c>
      <c r="M428" s="164">
        <v>3.0352132633096964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42"/>
        <v>9.503886543333131</v>
      </c>
      <c r="U428" s="211" t="s">
        <v>57</v>
      </c>
      <c r="V428" s="212">
        <v>6.4242263757988427</v>
      </c>
      <c r="W428" s="212">
        <v>0</v>
      </c>
      <c r="X428" s="212">
        <v>0</v>
      </c>
      <c r="Y428" s="212">
        <v>3.0352132633096964</v>
      </c>
      <c r="Z428" s="212">
        <v>0</v>
      </c>
      <c r="AA428" s="212">
        <v>0</v>
      </c>
      <c r="AB428" s="212">
        <v>0</v>
      </c>
      <c r="AC428" s="213">
        <v>4.4446904224591362E-2</v>
      </c>
      <c r="AD428" s="212">
        <v>4.4446904224591362E-2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43"/>
        <v>9.5038865433331292</v>
      </c>
      <c r="AJ428" s="141" t="str">
        <f t="shared" si="244"/>
        <v/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8.5649096029631975E-3</v>
      </c>
      <c r="F429" s="375"/>
      <c r="G429" s="156">
        <v>0</v>
      </c>
      <c r="H429" s="168">
        <v>0</v>
      </c>
      <c r="I429" s="154">
        <f t="shared" si="241"/>
        <v>8.5649096029631975E-3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8.5649096029631975E-3</v>
      </c>
      <c r="P429" s="156">
        <v>98.321988636789825</v>
      </c>
      <c r="Q429" s="156">
        <v>0</v>
      </c>
      <c r="R429" s="157">
        <v>0</v>
      </c>
      <c r="S429" s="158">
        <f t="shared" si="242"/>
        <v>98.330553546392792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8.5649096029631975E-3</v>
      </c>
      <c r="AB429" s="207">
        <v>98.321988636789825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43"/>
        <v>98.330553546392792</v>
      </c>
      <c r="AJ429" s="141" t="str">
        <f t="shared" si="244"/>
        <v/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241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8.2539992776933531</v>
      </c>
      <c r="Q430" s="164">
        <v>0</v>
      </c>
      <c r="R430" s="165">
        <v>0</v>
      </c>
      <c r="S430" s="166">
        <f t="shared" si="242"/>
        <v>8.2539992776933531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8.2539992776933531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43"/>
        <v>8.2539992776933531</v>
      </c>
      <c r="AJ430" s="141" t="str">
        <f t="shared" si="244"/>
        <v/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241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42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43"/>
        <v>0</v>
      </c>
      <c r="AJ431" s="141" t="str">
        <f t="shared" si="244"/>
        <v/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4.9950238035640986</v>
      </c>
      <c r="F432" s="375"/>
      <c r="G432" s="160">
        <v>0</v>
      </c>
      <c r="H432" s="161">
        <v>0</v>
      </c>
      <c r="I432" s="162">
        <f t="shared" si="241"/>
        <v>4.9950238035640986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4.9950238035640986</v>
      </c>
      <c r="P432" s="164">
        <v>0.12007270809925188</v>
      </c>
      <c r="Q432" s="164">
        <v>0</v>
      </c>
      <c r="R432" s="165">
        <v>0</v>
      </c>
      <c r="S432" s="166">
        <f t="shared" si="242"/>
        <v>5.1150965116633502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4.9950238035640986</v>
      </c>
      <c r="AB432" s="212">
        <v>0.12007270809925188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43"/>
        <v>5.1150965116633502</v>
      </c>
      <c r="AJ432" s="141" t="str">
        <f t="shared" si="244"/>
        <v/>
      </c>
      <c r="BA432" s="141"/>
      <c r="BR432" s="141"/>
      <c r="CG432" s="141"/>
    </row>
    <row r="433" spans="1:85" ht="15">
      <c r="A433" s="167" t="s">
        <v>139</v>
      </c>
      <c r="B433" s="156">
        <v>57.457840469349136</v>
      </c>
      <c r="C433" s="156">
        <v>114.113187246781</v>
      </c>
      <c r="D433" s="156">
        <v>46.772322037276886</v>
      </c>
      <c r="E433" s="156">
        <v>0</v>
      </c>
      <c r="F433" s="375"/>
      <c r="G433" s="156">
        <v>0</v>
      </c>
      <c r="H433" s="168">
        <v>0</v>
      </c>
      <c r="I433" s="154">
        <f t="shared" si="241"/>
        <v>218.34334975340701</v>
      </c>
      <c r="J433" s="149"/>
      <c r="K433" s="169" t="s">
        <v>139</v>
      </c>
      <c r="L433" s="156">
        <v>57.457840469349136</v>
      </c>
      <c r="M433" s="156">
        <v>114.113187246781</v>
      </c>
      <c r="N433" s="156">
        <v>46.772322037276886</v>
      </c>
      <c r="O433" s="156">
        <v>0</v>
      </c>
      <c r="P433" s="156">
        <v>0</v>
      </c>
      <c r="Q433" s="156">
        <v>0</v>
      </c>
      <c r="R433" s="157">
        <v>0</v>
      </c>
      <c r="S433" s="158">
        <f t="shared" si="242"/>
        <v>218.34334975340701</v>
      </c>
      <c r="U433" s="215" t="s">
        <v>139</v>
      </c>
      <c r="V433" s="207">
        <v>55.11953818130074</v>
      </c>
      <c r="W433" s="207">
        <v>0</v>
      </c>
      <c r="X433" s="207">
        <v>0</v>
      </c>
      <c r="Y433" s="207">
        <v>114.113187246781</v>
      </c>
      <c r="Z433" s="207">
        <v>46.772322037276886</v>
      </c>
      <c r="AA433" s="207">
        <v>0</v>
      </c>
      <c r="AB433" s="207">
        <v>0</v>
      </c>
      <c r="AC433" s="208">
        <v>2.3383022880483946</v>
      </c>
      <c r="AD433" s="207">
        <v>2.3383022880483946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43"/>
        <v>218.34334975340701</v>
      </c>
      <c r="AJ433" s="141" t="str">
        <f t="shared" si="244"/>
        <v/>
      </c>
      <c r="BA433" s="141"/>
      <c r="BR433" s="141"/>
      <c r="CG433" s="141"/>
    </row>
    <row r="434" spans="1:85" ht="15">
      <c r="A434" s="159" t="s">
        <v>25</v>
      </c>
      <c r="B434" s="160">
        <v>124.92804645564892</v>
      </c>
      <c r="C434" s="160">
        <v>2.5175246432938923E-4</v>
      </c>
      <c r="D434" s="160">
        <v>3.5696141470305967</v>
      </c>
      <c r="E434" s="160">
        <v>237.33279199484522</v>
      </c>
      <c r="F434" s="375"/>
      <c r="G434" s="160">
        <v>66.442381295178706</v>
      </c>
      <c r="H434" s="161">
        <v>0</v>
      </c>
      <c r="I434" s="162">
        <f t="shared" si="241"/>
        <v>432.27308564516784</v>
      </c>
      <c r="J434" s="149"/>
      <c r="K434" s="163" t="s">
        <v>25</v>
      </c>
      <c r="L434" s="164">
        <v>124.92804645564892</v>
      </c>
      <c r="M434" s="164">
        <v>2.5175246432938923E-4</v>
      </c>
      <c r="N434" s="164">
        <v>3.5696141470305967</v>
      </c>
      <c r="O434" s="164">
        <v>237.33279199484522</v>
      </c>
      <c r="P434" s="164">
        <v>0.78902604711904234</v>
      </c>
      <c r="Q434" s="164">
        <v>66.442381295178706</v>
      </c>
      <c r="R434" s="165">
        <v>0</v>
      </c>
      <c r="S434" s="166">
        <f t="shared" si="242"/>
        <v>433.06211169228686</v>
      </c>
      <c r="U434" s="211" t="s">
        <v>25</v>
      </c>
      <c r="V434" s="212">
        <v>0.17021671973815081</v>
      </c>
      <c r="W434" s="212">
        <v>118.66212685450067</v>
      </c>
      <c r="X434" s="212">
        <v>66.442381295178706</v>
      </c>
      <c r="Y434" s="212">
        <v>2.5175246432938923E-4</v>
      </c>
      <c r="Z434" s="212">
        <v>1.9136038495135177</v>
      </c>
      <c r="AA434" s="212">
        <v>236.06882538839517</v>
      </c>
      <c r="AB434" s="212">
        <v>0.78902604711904234</v>
      </c>
      <c r="AC434" s="213">
        <v>9.0156797853772304</v>
      </c>
      <c r="AD434" s="212">
        <v>6.0957028814101104</v>
      </c>
      <c r="AE434" s="212">
        <v>1.2639666064500414</v>
      </c>
      <c r="AF434" s="212">
        <v>0</v>
      </c>
      <c r="AG434" s="212">
        <v>1.656010297517079</v>
      </c>
      <c r="AH434" s="212">
        <v>0</v>
      </c>
      <c r="AI434" s="214">
        <f t="shared" si="243"/>
        <v>433.06211169228681</v>
      </c>
      <c r="AJ434" s="141" t="str">
        <f t="shared" si="244"/>
        <v/>
      </c>
      <c r="BA434" s="141"/>
      <c r="BR434" s="141"/>
      <c r="CG434" s="141"/>
    </row>
    <row r="435" spans="1:85" ht="15">
      <c r="A435" s="167" t="s">
        <v>24</v>
      </c>
      <c r="B435" s="156">
        <v>58.717765761685463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241"/>
        <v>58.717765761685463</v>
      </c>
      <c r="J435" s="149"/>
      <c r="K435" s="169" t="s">
        <v>24</v>
      </c>
      <c r="L435" s="156">
        <v>58.717765761685463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42"/>
        <v>58.717765761685463</v>
      </c>
      <c r="U435" s="215" t="s">
        <v>24</v>
      </c>
      <c r="V435" s="207">
        <v>49.520440980996348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9.1973247806891134</v>
      </c>
      <c r="AD435" s="207">
        <v>9.1973247806891134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43"/>
        <v>58.717765761685463</v>
      </c>
      <c r="AJ435" s="141" t="str">
        <f t="shared" si="244"/>
        <v/>
      </c>
      <c r="BA435" s="141"/>
      <c r="BR435" s="141"/>
      <c r="CG435" s="141"/>
    </row>
    <row r="436" spans="1:85" ht="15">
      <c r="A436" s="159" t="s">
        <v>60</v>
      </c>
      <c r="B436" s="160">
        <v>0.99901930145576201</v>
      </c>
      <c r="C436" s="160">
        <v>6.6231540689935572E-2</v>
      </c>
      <c r="D436" s="160">
        <v>0.75793136813125084</v>
      </c>
      <c r="E436" s="160">
        <v>0</v>
      </c>
      <c r="F436" s="375"/>
      <c r="G436" s="160">
        <v>0</v>
      </c>
      <c r="H436" s="161">
        <v>0</v>
      </c>
      <c r="I436" s="162">
        <f t="shared" si="241"/>
        <v>1.8231822102769484</v>
      </c>
      <c r="J436" s="149"/>
      <c r="K436" s="163" t="s">
        <v>60</v>
      </c>
      <c r="L436" s="164">
        <v>0.99901930145576201</v>
      </c>
      <c r="M436" s="164">
        <v>6.6231540689935572E-2</v>
      </c>
      <c r="N436" s="164">
        <v>0.75793136813125084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42"/>
        <v>1.8231822102769484</v>
      </c>
      <c r="U436" s="211" t="s">
        <v>60</v>
      </c>
      <c r="V436" s="212">
        <v>0.99901930145576201</v>
      </c>
      <c r="W436" s="212">
        <v>0</v>
      </c>
      <c r="X436" s="212">
        <v>0</v>
      </c>
      <c r="Y436" s="212">
        <v>6.6231540689935572E-2</v>
      </c>
      <c r="Z436" s="212">
        <v>0.75793136813125084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43"/>
        <v>1.8231822102769484</v>
      </c>
      <c r="AJ436" s="141" t="str">
        <f t="shared" si="244"/>
        <v/>
      </c>
      <c r="BA436" s="141"/>
      <c r="BR436" s="141"/>
      <c r="CG436" s="141"/>
    </row>
    <row r="437" spans="1:85" ht="15">
      <c r="A437" s="167" t="s">
        <v>22</v>
      </c>
      <c r="B437" s="156">
        <v>24.833913216942506</v>
      </c>
      <c r="C437" s="156">
        <v>0</v>
      </c>
      <c r="D437" s="156">
        <v>132.22613700053432</v>
      </c>
      <c r="E437" s="156">
        <v>0</v>
      </c>
      <c r="F437" s="375"/>
      <c r="G437" s="156">
        <v>0</v>
      </c>
      <c r="H437" s="168">
        <v>0</v>
      </c>
      <c r="I437" s="154">
        <f t="shared" si="241"/>
        <v>157.06005021747683</v>
      </c>
      <c r="J437" s="149"/>
      <c r="K437" s="169" t="s">
        <v>22</v>
      </c>
      <c r="L437" s="156">
        <v>24.833913216942506</v>
      </c>
      <c r="M437" s="156">
        <v>0</v>
      </c>
      <c r="N437" s="156">
        <v>132.22613700053432</v>
      </c>
      <c r="O437" s="156">
        <v>0</v>
      </c>
      <c r="P437" s="156">
        <v>5.7263897735598999</v>
      </c>
      <c r="Q437" s="156">
        <v>0</v>
      </c>
      <c r="R437" s="157">
        <v>0</v>
      </c>
      <c r="S437" s="158">
        <f t="shared" si="242"/>
        <v>162.78643999103673</v>
      </c>
      <c r="U437" s="215" t="s">
        <v>22</v>
      </c>
      <c r="V437" s="207">
        <v>24.758350872198537</v>
      </c>
      <c r="W437" s="207">
        <v>0</v>
      </c>
      <c r="X437" s="207">
        <v>0</v>
      </c>
      <c r="Y437" s="207">
        <v>0</v>
      </c>
      <c r="Z437" s="207">
        <v>122.95150480210057</v>
      </c>
      <c r="AA437" s="207">
        <v>0</v>
      </c>
      <c r="AB437" s="207">
        <v>5.7263897735598999</v>
      </c>
      <c r="AC437" s="208">
        <v>9.3501945431777234</v>
      </c>
      <c r="AD437" s="207">
        <v>7.5562344743968168E-2</v>
      </c>
      <c r="AE437" s="207">
        <v>0</v>
      </c>
      <c r="AF437" s="207">
        <v>0</v>
      </c>
      <c r="AG437" s="207">
        <v>9.2746321984337534</v>
      </c>
      <c r="AH437" s="207">
        <v>0</v>
      </c>
      <c r="AI437" s="210">
        <f t="shared" si="243"/>
        <v>162.78643999103676</v>
      </c>
      <c r="AJ437" s="141" t="str">
        <f t="shared" si="244"/>
        <v/>
      </c>
      <c r="BA437" s="141"/>
      <c r="BR437" s="141"/>
      <c r="CG437" s="141"/>
    </row>
    <row r="438" spans="1:85" ht="15">
      <c r="A438" s="159" t="s">
        <v>21</v>
      </c>
      <c r="B438" s="160">
        <v>0.59750348612153092</v>
      </c>
      <c r="C438" s="160">
        <v>6.9832026568784292E-3</v>
      </c>
      <c r="D438" s="160">
        <v>0.35762752786036911</v>
      </c>
      <c r="E438" s="160">
        <v>0</v>
      </c>
      <c r="F438" s="375"/>
      <c r="G438" s="160">
        <v>0</v>
      </c>
      <c r="H438" s="161">
        <v>0</v>
      </c>
      <c r="I438" s="162">
        <f t="shared" si="241"/>
        <v>0.9621142166387785</v>
      </c>
      <c r="J438" s="149"/>
      <c r="K438" s="163" t="s">
        <v>21</v>
      </c>
      <c r="L438" s="164">
        <v>0.59750348612153092</v>
      </c>
      <c r="M438" s="164">
        <v>6.9832026568784292E-3</v>
      </c>
      <c r="N438" s="164">
        <v>0.35762752786036911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42"/>
        <v>0.9621142166387785</v>
      </c>
      <c r="U438" s="211" t="s">
        <v>61</v>
      </c>
      <c r="V438" s="212">
        <v>0.59750348612153092</v>
      </c>
      <c r="W438" s="212">
        <v>0</v>
      </c>
      <c r="X438" s="212">
        <v>0</v>
      </c>
      <c r="Y438" s="212">
        <v>6.9832026568784292E-3</v>
      </c>
      <c r="Z438" s="212">
        <v>0.35762752786036911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43"/>
        <v>0.9621142166387785</v>
      </c>
      <c r="AJ438" s="141" t="str">
        <f t="shared" si="244"/>
        <v/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241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42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43"/>
        <v>0</v>
      </c>
      <c r="AJ439" s="141" t="str">
        <f t="shared" si="244"/>
        <v/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241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42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243"/>
        <v>0</v>
      </c>
      <c r="AJ440" s="141" t="str">
        <f t="shared" si="244"/>
        <v/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241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42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43"/>
        <v>0</v>
      </c>
      <c r="AJ441" s="141" t="str">
        <f t="shared" si="244"/>
        <v/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241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42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243"/>
        <v>0</v>
      </c>
      <c r="AJ442" s="141" t="str">
        <f t="shared" si="244"/>
        <v/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241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42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43"/>
        <v>0</v>
      </c>
      <c r="AJ443" s="150" t="str">
        <f t="shared" si="244"/>
        <v/>
      </c>
    </row>
    <row r="444" spans="1:85" ht="15">
      <c r="A444" s="194" t="s">
        <v>26</v>
      </c>
      <c r="B444" s="195">
        <f>SUM(B423:B439)</f>
        <v>301.31152966545835</v>
      </c>
      <c r="C444" s="195">
        <f t="shared" ref="C444:H444" si="245">SUM(C423:C439)</f>
        <v>117.22186700590184</v>
      </c>
      <c r="D444" s="195">
        <f t="shared" si="245"/>
        <v>184.65993003995331</v>
      </c>
      <c r="E444" s="195">
        <f t="shared" si="245"/>
        <v>242.33638070801229</v>
      </c>
      <c r="F444" s="195">
        <f t="shared" si="245"/>
        <v>0</v>
      </c>
      <c r="G444" s="195">
        <f t="shared" si="245"/>
        <v>66.442381295178706</v>
      </c>
      <c r="H444" s="197">
        <f t="shared" si="245"/>
        <v>0</v>
      </c>
      <c r="I444" s="154">
        <f t="shared" ref="I444" si="246">SUM(I423:I439)</f>
        <v>911.97208871450448</v>
      </c>
      <c r="J444" s="149"/>
      <c r="K444" s="196" t="s">
        <v>26</v>
      </c>
      <c r="L444" s="195">
        <f>SUM(L423:L439)</f>
        <v>301.31152966545835</v>
      </c>
      <c r="M444" s="195">
        <f t="shared" ref="M444:R444" si="247">SUM(M423:M439)</f>
        <v>117.22186700590184</v>
      </c>
      <c r="N444" s="195">
        <f t="shared" si="247"/>
        <v>184.65993003995331</v>
      </c>
      <c r="O444" s="195">
        <f t="shared" si="247"/>
        <v>242.33638070801229</v>
      </c>
      <c r="P444" s="195">
        <f t="shared" si="247"/>
        <v>113.21147644326138</v>
      </c>
      <c r="Q444" s="195">
        <f t="shared" si="247"/>
        <v>66.442381295178706</v>
      </c>
      <c r="R444" s="197">
        <f t="shared" si="247"/>
        <v>0</v>
      </c>
      <c r="S444" s="198">
        <f t="shared" ref="S444" si="248">SUM(S423:S439)</f>
        <v>1025.183565157766</v>
      </c>
      <c r="T444" s="141" t="str">
        <f>IF(ABS(S444-AI444)&gt;0.01,S444-AI444,"")</f>
        <v/>
      </c>
      <c r="U444" s="224" t="s">
        <v>63</v>
      </c>
      <c r="V444" s="225">
        <f>SUM(V423:V439)</f>
        <v>156.03257530829535</v>
      </c>
      <c r="W444" s="225">
        <f t="shared" ref="W444:AH444" si="249">SUM(W423:W439)</f>
        <v>118.66212685450067</v>
      </c>
      <c r="X444" s="225">
        <f t="shared" si="249"/>
        <v>66.442381295178706</v>
      </c>
      <c r="Y444" s="225">
        <f t="shared" si="249"/>
        <v>117.22186700590184</v>
      </c>
      <c r="Z444" s="225">
        <f t="shared" si="249"/>
        <v>173.66792454157229</v>
      </c>
      <c r="AA444" s="225">
        <f t="shared" si="249"/>
        <v>241.07241410156223</v>
      </c>
      <c r="AB444" s="225">
        <f t="shared" si="249"/>
        <v>113.21147644326138</v>
      </c>
      <c r="AC444" s="225">
        <f t="shared" si="249"/>
        <v>38.872799607493434</v>
      </c>
      <c r="AD444" s="226">
        <f t="shared" si="249"/>
        <v>26.61682750266235</v>
      </c>
      <c r="AE444" s="226">
        <f t="shared" si="249"/>
        <v>1.2639666064500414</v>
      </c>
      <c r="AF444" s="226">
        <f t="shared" si="249"/>
        <v>0</v>
      </c>
      <c r="AG444" s="226">
        <f t="shared" si="249"/>
        <v>10.992005498381044</v>
      </c>
      <c r="AH444" s="226">
        <f t="shared" si="249"/>
        <v>0</v>
      </c>
      <c r="AI444" s="227">
        <f>SUM(V444:AC444)</f>
        <v>1025.183565157766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0.33039556077881765</v>
      </c>
      <c r="C445" s="78">
        <f t="shared" ref="C445:H445" si="250">IF($I444=0,"-",C444/$I444)</f>
        <v>0.12853668270827803</v>
      </c>
      <c r="D445" s="78">
        <f t="shared" si="250"/>
        <v>0.2024841903881574</v>
      </c>
      <c r="E445" s="78">
        <f t="shared" si="250"/>
        <v>0.26572784815114708</v>
      </c>
      <c r="F445" s="78">
        <f t="shared" si="250"/>
        <v>0</v>
      </c>
      <c r="G445" s="78">
        <f t="shared" si="250"/>
        <v>7.285571797359984E-2</v>
      </c>
      <c r="H445" s="79">
        <f t="shared" si="250"/>
        <v>0</v>
      </c>
      <c r="I445" s="80">
        <f>SUM(B445:H445)</f>
        <v>1</v>
      </c>
      <c r="J445" s="141"/>
      <c r="K445" s="55" t="s">
        <v>91</v>
      </c>
      <c r="L445" s="96">
        <f>IF($S444=0,"-",L444/$S444)</f>
        <v>0.29390983225437228</v>
      </c>
      <c r="M445" s="96">
        <f t="shared" ref="M445:R445" si="251">IF($S444=0,"-",M444/$S444)</f>
        <v>0.11434231974628126</v>
      </c>
      <c r="N445" s="96">
        <f t="shared" si="251"/>
        <v>0.18012377130873719</v>
      </c>
      <c r="O445" s="96">
        <f t="shared" si="251"/>
        <v>0.2363834038548199</v>
      </c>
      <c r="P445" s="96">
        <f t="shared" si="251"/>
        <v>0.1104304441574219</v>
      </c>
      <c r="Q445" s="96">
        <f t="shared" si="251"/>
        <v>6.4810228678367332E-2</v>
      </c>
      <c r="R445" s="97">
        <f t="shared" si="251"/>
        <v>0</v>
      </c>
      <c r="S445" s="98">
        <f>SUM(L445:R445)</f>
        <v>1</v>
      </c>
      <c r="U445" s="127" t="s">
        <v>91</v>
      </c>
      <c r="V445" s="128">
        <f>+V444/$AI444</f>
        <v>0.15219964561593749</v>
      </c>
      <c r="W445" s="128">
        <f t="shared" ref="W445:AH445" si="252">+W444/$AI444</f>
        <v>0.11574719970880502</v>
      </c>
      <c r="X445" s="128">
        <f t="shared" si="252"/>
        <v>6.4810228678367332E-2</v>
      </c>
      <c r="Y445" s="128">
        <f t="shared" si="252"/>
        <v>0.11434231974628126</v>
      </c>
      <c r="Z445" s="128">
        <f t="shared" si="252"/>
        <v>0.16940178368431652</v>
      </c>
      <c r="AA445" s="128">
        <f t="shared" si="252"/>
        <v>0.23515048650283765</v>
      </c>
      <c r="AB445" s="128">
        <f t="shared" si="252"/>
        <v>0.1104304441574219</v>
      </c>
      <c r="AC445" s="128">
        <f t="shared" si="252"/>
        <v>3.791789190603273E-2</v>
      </c>
      <c r="AD445" s="128">
        <f t="shared" si="252"/>
        <v>2.596298692962979E-2</v>
      </c>
      <c r="AE445" s="128">
        <f t="shared" si="252"/>
        <v>1.2329173519822559E-3</v>
      </c>
      <c r="AF445" s="128">
        <f t="shared" si="252"/>
        <v>0</v>
      </c>
      <c r="AG445" s="128">
        <f t="shared" si="252"/>
        <v>1.0721987624420684E-2</v>
      </c>
      <c r="AH445" s="128">
        <f t="shared" si="252"/>
        <v>0</v>
      </c>
      <c r="AI445" s="129">
        <f>SUM(V445:AC445)</f>
        <v>1</v>
      </c>
      <c r="AJ445" s="141" t="str">
        <f t="shared" si="244"/>
        <v/>
      </c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5.9429644807940378E-2</v>
      </c>
      <c r="G449" s="381"/>
      <c r="H449" s="383"/>
      <c r="I449" s="154">
        <f>SUM(B449:H449)</f>
        <v>5.9429644807940378E-2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253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254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253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254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253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254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253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254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253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254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173.66505401254295</v>
      </c>
      <c r="G455" s="384"/>
      <c r="H455" s="386"/>
      <c r="I455" s="154">
        <f t="shared" si="253"/>
        <v>173.66505401254295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254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253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254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253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254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253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254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253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254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590.44910236829674</v>
      </c>
      <c r="G460" s="384"/>
      <c r="H460" s="386"/>
      <c r="I460" s="162">
        <f t="shared" si="253"/>
        <v>590.44910236829674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254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253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254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253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254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10.956281500133024</v>
      </c>
      <c r="G463" s="384"/>
      <c r="H463" s="386"/>
      <c r="I463" s="154">
        <f t="shared" si="253"/>
        <v>10.956281500133024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254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253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254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253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254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253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254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253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254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253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254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253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254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55">SUM(C449:C465)</f>
        <v>0</v>
      </c>
      <c r="D470" s="195">
        <f t="shared" si="255"/>
        <v>0</v>
      </c>
      <c r="E470" s="195">
        <f t="shared" si="255"/>
        <v>0</v>
      </c>
      <c r="F470" s="195">
        <f t="shared" si="255"/>
        <v>775.1298675257807</v>
      </c>
      <c r="G470" s="195">
        <f t="shared" si="255"/>
        <v>0</v>
      </c>
      <c r="H470" s="197">
        <f t="shared" si="255"/>
        <v>0</v>
      </c>
      <c r="I470" s="154">
        <f t="shared" ref="I470" si="256">SUM(I449:I465)</f>
        <v>775.1298675257807</v>
      </c>
      <c r="J470" s="149"/>
      <c r="K470" s="196" t="s">
        <v>26</v>
      </c>
      <c r="L470" s="195">
        <f>SUM(L449:L465)</f>
        <v>0</v>
      </c>
      <c r="M470" s="195">
        <f t="shared" ref="M470:R470" si="257">SUM(M449:M465)</f>
        <v>0</v>
      </c>
      <c r="N470" s="195">
        <f t="shared" si="257"/>
        <v>0</v>
      </c>
      <c r="O470" s="195">
        <f t="shared" si="257"/>
        <v>0</v>
      </c>
      <c r="P470" s="195">
        <f t="shared" si="257"/>
        <v>0</v>
      </c>
      <c r="Q470" s="195">
        <f t="shared" si="257"/>
        <v>0</v>
      </c>
      <c r="R470" s="197">
        <f t="shared" si="257"/>
        <v>0</v>
      </c>
      <c r="S470" s="198">
        <f t="shared" ref="S470" si="258">SUM(S449:S465)</f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259">IF($I470=0,"-",C470/$I470)</f>
        <v>0</v>
      </c>
      <c r="D471" s="78">
        <f t="shared" si="259"/>
        <v>0</v>
      </c>
      <c r="E471" s="78">
        <f t="shared" si="259"/>
        <v>0</v>
      </c>
      <c r="F471" s="78">
        <f t="shared" si="259"/>
        <v>1</v>
      </c>
      <c r="G471" s="78">
        <f t="shared" si="259"/>
        <v>0</v>
      </c>
      <c r="H471" s="79">
        <f t="shared" si="259"/>
        <v>0</v>
      </c>
      <c r="I471" s="80">
        <f>SUM(B471:H471)</f>
        <v>1</v>
      </c>
      <c r="J471" s="26"/>
      <c r="K471" s="55" t="s">
        <v>91</v>
      </c>
      <c r="L471" s="96" t="str">
        <f>IF($S470=0,"-",L470/$S470)</f>
        <v>-</v>
      </c>
      <c r="M471" s="96" t="str">
        <f t="shared" ref="M471:R471" si="260">IF($S470=0,"-",M470/$S470)</f>
        <v>-</v>
      </c>
      <c r="N471" s="96" t="str">
        <f t="shared" si="260"/>
        <v>-</v>
      </c>
      <c r="O471" s="96" t="str">
        <f t="shared" si="260"/>
        <v>-</v>
      </c>
      <c r="P471" s="96" t="str">
        <f t="shared" si="260"/>
        <v>-</v>
      </c>
      <c r="Q471" s="96" t="str">
        <f t="shared" si="260"/>
        <v>-</v>
      </c>
      <c r="R471" s="97" t="str">
        <f t="shared" si="260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261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262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261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262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261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262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261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262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261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262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14398.393893221422</v>
      </c>
      <c r="G481" s="384"/>
      <c r="H481" s="386"/>
      <c r="I481" s="154">
        <f t="shared" si="261"/>
        <v>14398.393893221422</v>
      </c>
      <c r="J481" s="149"/>
      <c r="K481" s="169" t="s">
        <v>58</v>
      </c>
      <c r="L481" s="384"/>
      <c r="M481" s="385"/>
      <c r="N481" s="385"/>
      <c r="O481" s="386"/>
      <c r="P481" s="156">
        <v>1905.6057635324819</v>
      </c>
      <c r="Q481" s="384"/>
      <c r="R481" s="391"/>
      <c r="S481" s="158">
        <f t="shared" si="262"/>
        <v>1905.6057635324819</v>
      </c>
    </row>
    <row r="482" spans="1:19" ht="15">
      <c r="A482" s="159" t="s">
        <v>12</v>
      </c>
      <c r="B482" s="384"/>
      <c r="C482" s="385"/>
      <c r="D482" s="385"/>
      <c r="E482" s="386"/>
      <c r="F482" s="160">
        <v>4329.1131342859462</v>
      </c>
      <c r="G482" s="384"/>
      <c r="H482" s="386"/>
      <c r="I482" s="162">
        <f t="shared" si="261"/>
        <v>4329.1131342859462</v>
      </c>
      <c r="J482" s="149"/>
      <c r="K482" s="163" t="s">
        <v>12</v>
      </c>
      <c r="L482" s="384"/>
      <c r="M482" s="385"/>
      <c r="N482" s="385"/>
      <c r="O482" s="386"/>
      <c r="P482" s="164">
        <v>1106.1880559571798</v>
      </c>
      <c r="Q482" s="384"/>
      <c r="R482" s="391"/>
      <c r="S482" s="166">
        <f t="shared" si="262"/>
        <v>1106.1880559571798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261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262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4.4765058208433572</v>
      </c>
      <c r="G484" s="384"/>
      <c r="H484" s="386"/>
      <c r="I484" s="162">
        <f t="shared" si="261"/>
        <v>4.4765058208433572</v>
      </c>
      <c r="J484" s="149"/>
      <c r="K484" s="163" t="s">
        <v>17</v>
      </c>
      <c r="L484" s="384"/>
      <c r="M484" s="385"/>
      <c r="N484" s="385"/>
      <c r="O484" s="386"/>
      <c r="P484" s="164">
        <v>-5.2693247701539263E-2</v>
      </c>
      <c r="Q484" s="384"/>
      <c r="R484" s="391"/>
      <c r="S484" s="166">
        <f t="shared" si="262"/>
        <v>-5.2693247701539263E-2</v>
      </c>
    </row>
    <row r="485" spans="1:19" ht="15">
      <c r="A485" s="167" t="s">
        <v>139</v>
      </c>
      <c r="B485" s="384"/>
      <c r="C485" s="385"/>
      <c r="D485" s="385"/>
      <c r="E485" s="386"/>
      <c r="F485" s="156">
        <v>28.913477103840499</v>
      </c>
      <c r="G485" s="384"/>
      <c r="H485" s="386"/>
      <c r="I485" s="154">
        <f t="shared" si="261"/>
        <v>28.913477103840499</v>
      </c>
      <c r="J485" s="149"/>
      <c r="K485" s="169" t="s">
        <v>139</v>
      </c>
      <c r="L485" s="384"/>
      <c r="M485" s="385"/>
      <c r="N485" s="385"/>
      <c r="O485" s="386"/>
      <c r="P485" s="156">
        <v>22.804691601554687</v>
      </c>
      <c r="Q485" s="384"/>
      <c r="R485" s="391"/>
      <c r="S485" s="158">
        <f t="shared" si="262"/>
        <v>22.804691601554687</v>
      </c>
    </row>
    <row r="486" spans="1:19" ht="15">
      <c r="A486" s="159" t="s">
        <v>25</v>
      </c>
      <c r="B486" s="384"/>
      <c r="C486" s="385"/>
      <c r="D486" s="385"/>
      <c r="E486" s="386"/>
      <c r="F486" s="160">
        <v>389.55834402605421</v>
      </c>
      <c r="G486" s="384"/>
      <c r="H486" s="386"/>
      <c r="I486" s="162">
        <f t="shared" si="261"/>
        <v>389.55834402605421</v>
      </c>
      <c r="J486" s="149"/>
      <c r="K486" s="163" t="s">
        <v>25</v>
      </c>
      <c r="L486" s="384"/>
      <c r="M486" s="385"/>
      <c r="N486" s="385"/>
      <c r="O486" s="386"/>
      <c r="P486" s="164">
        <v>-3.1539508960239104E-15</v>
      </c>
      <c r="Q486" s="384"/>
      <c r="R486" s="391"/>
      <c r="S486" s="166">
        <f t="shared" si="262"/>
        <v>-3.1539508960239104E-15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261"/>
        <v>0</v>
      </c>
      <c r="J487" s="149"/>
      <c r="K487" s="169" t="s">
        <v>24</v>
      </c>
      <c r="L487" s="384"/>
      <c r="M487" s="385"/>
      <c r="N487" s="385"/>
      <c r="O487" s="386"/>
      <c r="P487" s="156">
        <v>0</v>
      </c>
      <c r="Q487" s="384"/>
      <c r="R487" s="391"/>
      <c r="S487" s="158">
        <f t="shared" si="262"/>
        <v>0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261"/>
        <v>0</v>
      </c>
      <c r="J488" s="149"/>
      <c r="K488" s="163" t="s">
        <v>60</v>
      </c>
      <c r="L488" s="384"/>
      <c r="M488" s="385"/>
      <c r="N488" s="385"/>
      <c r="O488" s="386"/>
      <c r="P488" s="164">
        <v>0</v>
      </c>
      <c r="Q488" s="384"/>
      <c r="R488" s="391"/>
      <c r="S488" s="166">
        <f t="shared" si="262"/>
        <v>0</v>
      </c>
    </row>
    <row r="489" spans="1:19" ht="15">
      <c r="A489" s="167" t="s">
        <v>22</v>
      </c>
      <c r="B489" s="384"/>
      <c r="C489" s="385"/>
      <c r="D489" s="385"/>
      <c r="E489" s="386"/>
      <c r="F489" s="156">
        <v>1341.8161483084389</v>
      </c>
      <c r="G489" s="384"/>
      <c r="H489" s="386"/>
      <c r="I489" s="154">
        <f t="shared" si="261"/>
        <v>1341.8161483084389</v>
      </c>
      <c r="J489" s="149"/>
      <c r="K489" s="169" t="s">
        <v>22</v>
      </c>
      <c r="L489" s="384"/>
      <c r="M489" s="385"/>
      <c r="N489" s="385"/>
      <c r="O489" s="386"/>
      <c r="P489" s="156">
        <v>374.38288972553113</v>
      </c>
      <c r="Q489" s="384"/>
      <c r="R489" s="391"/>
      <c r="S489" s="158">
        <f t="shared" si="262"/>
        <v>374.38288972553113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261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262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261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262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261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262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261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262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261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262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261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262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63">SUM(C475:C491)</f>
        <v>0</v>
      </c>
      <c r="D496" s="195">
        <f t="shared" si="263"/>
        <v>0</v>
      </c>
      <c r="E496" s="195">
        <f t="shared" si="263"/>
        <v>0</v>
      </c>
      <c r="F496" s="195">
        <f t="shared" si="263"/>
        <v>20492.271502766544</v>
      </c>
      <c r="G496" s="195">
        <f t="shared" si="263"/>
        <v>0</v>
      </c>
      <c r="H496" s="197">
        <f t="shared" si="263"/>
        <v>0</v>
      </c>
      <c r="I496" s="154">
        <f t="shared" ref="I496" si="264">SUM(I475:I491)</f>
        <v>20492.271502766544</v>
      </c>
      <c r="J496" s="149"/>
      <c r="K496" s="196" t="s">
        <v>26</v>
      </c>
      <c r="L496" s="195">
        <f>SUM(L475:L491)</f>
        <v>0</v>
      </c>
      <c r="M496" s="195">
        <f t="shared" ref="M496:R496" si="265">SUM(M475:M491)</f>
        <v>0</v>
      </c>
      <c r="N496" s="195">
        <f t="shared" si="265"/>
        <v>0</v>
      </c>
      <c r="O496" s="195">
        <f t="shared" si="265"/>
        <v>0</v>
      </c>
      <c r="P496" s="195">
        <f t="shared" si="265"/>
        <v>3408.9287075690459</v>
      </c>
      <c r="Q496" s="195">
        <f t="shared" si="265"/>
        <v>0</v>
      </c>
      <c r="R496" s="197">
        <f t="shared" si="265"/>
        <v>0</v>
      </c>
      <c r="S496" s="198">
        <f t="shared" ref="S496" si="266">SUM(S475:S491)</f>
        <v>3408.9287075690459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267">IF($I496=0,"-",C496/$I496)</f>
        <v>0</v>
      </c>
      <c r="D497" s="78">
        <f t="shared" si="267"/>
        <v>0</v>
      </c>
      <c r="E497" s="78">
        <f t="shared" si="267"/>
        <v>0</v>
      </c>
      <c r="F497" s="78">
        <f t="shared" si="267"/>
        <v>1</v>
      </c>
      <c r="G497" s="78">
        <f t="shared" si="267"/>
        <v>0</v>
      </c>
      <c r="H497" s="79">
        <f t="shared" si="267"/>
        <v>0</v>
      </c>
      <c r="I497" s="80">
        <f>SUM(B497:H497)</f>
        <v>1</v>
      </c>
      <c r="J497" s="26"/>
      <c r="K497" s="55" t="s">
        <v>91</v>
      </c>
      <c r="L497" s="96">
        <f>IF($S496=0,"-",L496/$S496)</f>
        <v>0</v>
      </c>
      <c r="M497" s="96">
        <f t="shared" ref="M497:R497" si="268">IF($S496=0,"-",M496/$S496)</f>
        <v>0</v>
      </c>
      <c r="N497" s="96">
        <f t="shared" si="268"/>
        <v>0</v>
      </c>
      <c r="O497" s="96">
        <f t="shared" si="268"/>
        <v>0</v>
      </c>
      <c r="P497" s="96">
        <f t="shared" si="268"/>
        <v>1</v>
      </c>
      <c r="Q497" s="96">
        <f t="shared" si="268"/>
        <v>0</v>
      </c>
      <c r="R497" s="97">
        <f t="shared" si="268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269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270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269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270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269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270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269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270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269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270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269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270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269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270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269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270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269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270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269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270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269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270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269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270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269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270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269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270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269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270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269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270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269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270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269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270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269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270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269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270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71">SUM(C501:C517)</f>
        <v>0</v>
      </c>
      <c r="D522" s="195">
        <f t="shared" si="271"/>
        <v>0</v>
      </c>
      <c r="E522" s="195">
        <f t="shared" si="271"/>
        <v>0</v>
      </c>
      <c r="F522" s="195">
        <f t="shared" si="271"/>
        <v>0</v>
      </c>
      <c r="G522" s="195">
        <f t="shared" si="271"/>
        <v>0</v>
      </c>
      <c r="H522" s="197">
        <f t="shared" si="271"/>
        <v>0</v>
      </c>
      <c r="I522" s="154">
        <f t="shared" ref="I522" si="272">SUM(I501:I517)</f>
        <v>0</v>
      </c>
      <c r="J522" s="149"/>
      <c r="K522" s="196" t="s">
        <v>26</v>
      </c>
      <c r="L522" s="195">
        <f>SUM(L501:L517)</f>
        <v>0</v>
      </c>
      <c r="M522" s="195">
        <f t="shared" ref="M522:R522" si="273">SUM(M501:M517)</f>
        <v>0</v>
      </c>
      <c r="N522" s="195">
        <f t="shared" si="273"/>
        <v>0</v>
      </c>
      <c r="O522" s="195">
        <f t="shared" si="273"/>
        <v>0</v>
      </c>
      <c r="P522" s="195">
        <f t="shared" si="273"/>
        <v>0</v>
      </c>
      <c r="Q522" s="195">
        <f t="shared" si="273"/>
        <v>0</v>
      </c>
      <c r="R522" s="197">
        <f t="shared" si="273"/>
        <v>0</v>
      </c>
      <c r="S522" s="198">
        <f t="shared" ref="S522" si="274">SUM(S501:S517)</f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75">IF($I522=0,"-",C522/$I522)</f>
        <v>-</v>
      </c>
      <c r="D523" s="78" t="str">
        <f t="shared" si="275"/>
        <v>-</v>
      </c>
      <c r="E523" s="78" t="str">
        <f t="shared" si="275"/>
        <v>-</v>
      </c>
      <c r="F523" s="78" t="str">
        <f t="shared" si="275"/>
        <v>-</v>
      </c>
      <c r="G523" s="78" t="str">
        <f t="shared" si="275"/>
        <v>-</v>
      </c>
      <c r="H523" s="79" t="str">
        <f t="shared" si="275"/>
        <v>-</v>
      </c>
      <c r="I523" s="80">
        <f>SUM(B523:H523)</f>
        <v>0</v>
      </c>
      <c r="J523" s="26"/>
      <c r="K523" s="55" t="s">
        <v>91</v>
      </c>
      <c r="L523" s="96" t="str">
        <f>IF($S522=0,"-",L522/$S522)</f>
        <v>-</v>
      </c>
      <c r="M523" s="96" t="str">
        <f t="shared" ref="M523:R523" si="276">IF($S522=0,"-",M522/$S522)</f>
        <v>-</v>
      </c>
      <c r="N523" s="96" t="str">
        <f t="shared" si="276"/>
        <v>-</v>
      </c>
      <c r="O523" s="96" t="str">
        <f t="shared" si="276"/>
        <v>-</v>
      </c>
      <c r="P523" s="96" t="str">
        <f t="shared" si="276"/>
        <v>-</v>
      </c>
      <c r="Q523" s="96" t="str">
        <f t="shared" si="276"/>
        <v>-</v>
      </c>
      <c r="R523" s="97" t="str">
        <f t="shared" si="276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77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78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77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78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77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78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77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78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77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78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2.9601715343958843</v>
      </c>
      <c r="G533" s="384"/>
      <c r="H533" s="386"/>
      <c r="I533" s="154">
        <f t="shared" si="277"/>
        <v>2.9601715343958843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78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0.30753618060175231</v>
      </c>
      <c r="G534" s="384"/>
      <c r="H534" s="386"/>
      <c r="I534" s="162">
        <f t="shared" si="277"/>
        <v>0.30753618060175231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78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77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78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77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78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77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78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77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78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77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78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77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78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77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78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77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78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77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78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77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78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77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78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77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78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77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78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79">SUM(C527:C543)</f>
        <v>0</v>
      </c>
      <c r="D548" s="195">
        <f t="shared" si="279"/>
        <v>0</v>
      </c>
      <c r="E548" s="195">
        <f t="shared" si="279"/>
        <v>0</v>
      </c>
      <c r="F548" s="195">
        <f t="shared" si="279"/>
        <v>3.2677077149976368</v>
      </c>
      <c r="G548" s="195">
        <f t="shared" si="279"/>
        <v>0</v>
      </c>
      <c r="H548" s="197">
        <f t="shared" si="279"/>
        <v>0</v>
      </c>
      <c r="I548" s="154">
        <f t="shared" ref="I548" si="280">SUM(I527:I543)</f>
        <v>3.2677077149976368</v>
      </c>
      <c r="J548" s="149"/>
      <c r="K548" s="196" t="s">
        <v>26</v>
      </c>
      <c r="L548" s="195">
        <f>SUM(L527:L543)</f>
        <v>0</v>
      </c>
      <c r="M548" s="195">
        <f t="shared" ref="M548:R548" si="281">SUM(M527:M543)</f>
        <v>0</v>
      </c>
      <c r="N548" s="195">
        <f t="shared" si="281"/>
        <v>0</v>
      </c>
      <c r="O548" s="195">
        <f t="shared" si="281"/>
        <v>0</v>
      </c>
      <c r="P548" s="195">
        <f t="shared" si="281"/>
        <v>0</v>
      </c>
      <c r="Q548" s="195">
        <f t="shared" si="281"/>
        <v>0</v>
      </c>
      <c r="R548" s="197">
        <f t="shared" si="281"/>
        <v>0</v>
      </c>
      <c r="S548" s="198">
        <f t="shared" ref="S548" si="282">SUM(S527:S543)</f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83">IF($I548=0,"-",C548/$I548)</f>
        <v>0</v>
      </c>
      <c r="D549" s="78">
        <f t="shared" si="283"/>
        <v>0</v>
      </c>
      <c r="E549" s="78">
        <f t="shared" si="283"/>
        <v>0</v>
      </c>
      <c r="F549" s="78">
        <f t="shared" si="283"/>
        <v>1</v>
      </c>
      <c r="G549" s="78">
        <f t="shared" si="283"/>
        <v>0</v>
      </c>
      <c r="H549" s="79">
        <f t="shared" si="283"/>
        <v>0</v>
      </c>
      <c r="I549" s="80">
        <f>SUM(B549:H549)</f>
        <v>1</v>
      </c>
      <c r="J549" s="26"/>
      <c r="K549" s="55" t="s">
        <v>91</v>
      </c>
      <c r="L549" s="96" t="str">
        <f>IF($S548=0,"-",L548/$S548)</f>
        <v>-</v>
      </c>
      <c r="M549" s="96" t="str">
        <f t="shared" ref="M549:R549" si="284">IF($S548=0,"-",M548/$S548)</f>
        <v>-</v>
      </c>
      <c r="N549" s="96" t="str">
        <f t="shared" si="284"/>
        <v>-</v>
      </c>
      <c r="O549" s="96" t="str">
        <f t="shared" si="284"/>
        <v>-</v>
      </c>
      <c r="P549" s="96" t="str">
        <f t="shared" si="284"/>
        <v>-</v>
      </c>
      <c r="Q549" s="96" t="str">
        <f t="shared" si="284"/>
        <v>-</v>
      </c>
      <c r="R549" s="97" t="str">
        <f t="shared" si="284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85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86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85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86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85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86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85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86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85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86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85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86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14.475620802682695</v>
      </c>
      <c r="G560" s="384"/>
      <c r="H560" s="386"/>
      <c r="I560" s="162">
        <f t="shared" si="285"/>
        <v>14.475620802682695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86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1909.8958527699535</v>
      </c>
      <c r="G561" s="384"/>
      <c r="H561" s="386"/>
      <c r="I561" s="154">
        <f t="shared" si="285"/>
        <v>1909.8958527699535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86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85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86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85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86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85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86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85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86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85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86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85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86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85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86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85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86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85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86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85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86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85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86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85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86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287">SUM(C553:C569)</f>
        <v>0</v>
      </c>
      <c r="D574" s="195">
        <f t="shared" si="287"/>
        <v>0</v>
      </c>
      <c r="E574" s="195">
        <f t="shared" si="287"/>
        <v>0</v>
      </c>
      <c r="F574" s="195">
        <f t="shared" si="287"/>
        <v>1924.3714735726362</v>
      </c>
      <c r="G574" s="195">
        <f t="shared" si="287"/>
        <v>0</v>
      </c>
      <c r="H574" s="197">
        <f t="shared" si="287"/>
        <v>0</v>
      </c>
      <c r="I574" s="154">
        <f t="shared" ref="I574" si="288">SUM(I553:I569)</f>
        <v>1924.3714735726362</v>
      </c>
      <c r="J574" s="149"/>
      <c r="K574" s="196" t="s">
        <v>26</v>
      </c>
      <c r="L574" s="195">
        <f>SUM(L553:L569)</f>
        <v>0</v>
      </c>
      <c r="M574" s="195">
        <f t="shared" ref="M574:R574" si="289">SUM(M553:M569)</f>
        <v>0</v>
      </c>
      <c r="N574" s="195">
        <f t="shared" si="289"/>
        <v>0</v>
      </c>
      <c r="O574" s="195">
        <f t="shared" si="289"/>
        <v>0</v>
      </c>
      <c r="P574" s="195">
        <f t="shared" si="289"/>
        <v>0</v>
      </c>
      <c r="Q574" s="195">
        <f t="shared" si="289"/>
        <v>0</v>
      </c>
      <c r="R574" s="197">
        <f t="shared" si="289"/>
        <v>0</v>
      </c>
      <c r="S574" s="198">
        <f t="shared" ref="S574" si="290">SUM(S553:S569)</f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91">IF($I574=0,"-",C574/$I574)</f>
        <v>0</v>
      </c>
      <c r="D575" s="78">
        <f t="shared" si="291"/>
        <v>0</v>
      </c>
      <c r="E575" s="78">
        <f t="shared" si="291"/>
        <v>0</v>
      </c>
      <c r="F575" s="78">
        <f t="shared" si="291"/>
        <v>1</v>
      </c>
      <c r="G575" s="78">
        <f t="shared" si="291"/>
        <v>0</v>
      </c>
      <c r="H575" s="79">
        <f t="shared" si="291"/>
        <v>0</v>
      </c>
      <c r="I575" s="80">
        <f>SUM(B575:H575)</f>
        <v>1</v>
      </c>
      <c r="J575" s="26"/>
      <c r="K575" s="55" t="s">
        <v>91</v>
      </c>
      <c r="L575" s="96" t="str">
        <f>IF($S574=0,"-",L574/$S574)</f>
        <v>-</v>
      </c>
      <c r="M575" s="96" t="str">
        <f t="shared" ref="M575:R575" si="292">IF($S574=0,"-",M574/$S574)</f>
        <v>-</v>
      </c>
      <c r="N575" s="96" t="str">
        <f t="shared" si="292"/>
        <v>-</v>
      </c>
      <c r="O575" s="96" t="str">
        <f t="shared" si="292"/>
        <v>-</v>
      </c>
      <c r="P575" s="96" t="str">
        <f t="shared" si="292"/>
        <v>-</v>
      </c>
      <c r="Q575" s="96" t="str">
        <f t="shared" si="292"/>
        <v>-</v>
      </c>
      <c r="R575" s="97" t="str">
        <f t="shared" si="292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1.0027149694504134</v>
      </c>
      <c r="C579" s="152">
        <v>0</v>
      </c>
      <c r="D579" s="152">
        <v>0.19118343055733109</v>
      </c>
      <c r="E579" s="152">
        <v>0</v>
      </c>
      <c r="F579" s="374"/>
      <c r="G579" s="152">
        <v>0</v>
      </c>
      <c r="H579" s="153">
        <v>0</v>
      </c>
      <c r="I579" s="154">
        <f>SUM(B579:H579)</f>
        <v>1.1938984000077444</v>
      </c>
      <c r="J579" s="149"/>
      <c r="K579" s="203" t="s">
        <v>7</v>
      </c>
      <c r="L579" s="152">
        <v>1.0027149694504134</v>
      </c>
      <c r="M579" s="152">
        <v>0</v>
      </c>
      <c r="N579" s="152">
        <v>0.19118343055733109</v>
      </c>
      <c r="O579" s="152">
        <v>0</v>
      </c>
      <c r="P579" s="152">
        <v>5.9429644807940378E-2</v>
      </c>
      <c r="Q579" s="152">
        <v>0</v>
      </c>
      <c r="R579" s="204">
        <v>0</v>
      </c>
      <c r="S579" s="205">
        <f>SUM(L579:R579)</f>
        <v>1.2533280448156847</v>
      </c>
    </row>
    <row r="580" spans="1:19" ht="15">
      <c r="A580" s="159" t="s">
        <v>8</v>
      </c>
      <c r="B580" s="160">
        <v>11.330474992863012</v>
      </c>
      <c r="C580" s="160">
        <v>0</v>
      </c>
      <c r="D580" s="160">
        <v>2.7669748939427743</v>
      </c>
      <c r="E580" s="160">
        <v>0</v>
      </c>
      <c r="F580" s="375"/>
      <c r="G580" s="160">
        <v>0</v>
      </c>
      <c r="H580" s="161">
        <v>0</v>
      </c>
      <c r="I580" s="162">
        <f t="shared" ref="I580:I599" si="293">SUM(B580:H580)</f>
        <v>14.097449886805787</v>
      </c>
      <c r="J580" s="149"/>
      <c r="K580" s="163" t="s">
        <v>8</v>
      </c>
      <c r="L580" s="164">
        <v>11.330474992863012</v>
      </c>
      <c r="M580" s="164">
        <v>0</v>
      </c>
      <c r="N580" s="164">
        <v>2.7669748939427743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94">SUM(L580:R580)</f>
        <v>14.097449886805787</v>
      </c>
    </row>
    <row r="581" spans="1:19" ht="15">
      <c r="A581" s="167" t="s">
        <v>10</v>
      </c>
      <c r="B581" s="156">
        <v>3.9316565999429183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93"/>
        <v>3.9316565999429183</v>
      </c>
      <c r="J581" s="149"/>
      <c r="K581" s="169" t="s">
        <v>10</v>
      </c>
      <c r="L581" s="156">
        <v>3.9316565999429183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94"/>
        <v>3.9316565999429183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93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94"/>
        <v>0</v>
      </c>
    </row>
    <row r="583" spans="1:19" ht="15">
      <c r="A583" s="167" t="s">
        <v>16</v>
      </c>
      <c r="B583" s="156">
        <v>17.421023903746097</v>
      </c>
      <c r="C583" s="156">
        <v>2.1101180188523219</v>
      </c>
      <c r="D583" s="156">
        <v>0.45498769928328336</v>
      </c>
      <c r="E583" s="156">
        <v>1.0147517615043506</v>
      </c>
      <c r="F583" s="375"/>
      <c r="G583" s="156">
        <v>0</v>
      </c>
      <c r="H583" s="168">
        <v>0</v>
      </c>
      <c r="I583" s="154">
        <f t="shared" si="293"/>
        <v>21.000881383386051</v>
      </c>
      <c r="J583" s="149"/>
      <c r="K583" s="169" t="s">
        <v>16</v>
      </c>
      <c r="L583" s="156">
        <v>17.421023903746097</v>
      </c>
      <c r="M583" s="156">
        <v>2.1101180188523219</v>
      </c>
      <c r="N583" s="156">
        <v>0.45498769928328336</v>
      </c>
      <c r="O583" s="156">
        <v>1.0147517615043506</v>
      </c>
      <c r="P583" s="156">
        <v>0</v>
      </c>
      <c r="Q583" s="156">
        <v>0</v>
      </c>
      <c r="R583" s="157">
        <v>0</v>
      </c>
      <c r="S583" s="158">
        <f t="shared" si="294"/>
        <v>21.000881383386051</v>
      </c>
    </row>
    <row r="584" spans="1:19" ht="15">
      <c r="A584" s="159" t="s">
        <v>15</v>
      </c>
      <c r="B584" s="160">
        <v>511.31842658541615</v>
      </c>
      <c r="C584" s="160">
        <v>7.7596891427619283</v>
      </c>
      <c r="D584" s="160">
        <v>9.1750374121142713</v>
      </c>
      <c r="E584" s="160">
        <v>0</v>
      </c>
      <c r="F584" s="375"/>
      <c r="G584" s="160">
        <v>0</v>
      </c>
      <c r="H584" s="161">
        <v>0</v>
      </c>
      <c r="I584" s="162">
        <f t="shared" si="293"/>
        <v>528.2531531402924</v>
      </c>
      <c r="J584" s="149"/>
      <c r="K584" s="163" t="s">
        <v>15</v>
      </c>
      <c r="L584" s="164">
        <v>511.31842658541615</v>
      </c>
      <c r="M584" s="164">
        <v>7.7596891427619283</v>
      </c>
      <c r="N584" s="164">
        <v>9.1750374121142713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94"/>
        <v>528.2531531402924</v>
      </c>
    </row>
    <row r="585" spans="1:19" ht="15">
      <c r="A585" s="167" t="s">
        <v>58</v>
      </c>
      <c r="B585" s="156">
        <v>0</v>
      </c>
      <c r="C585" s="156">
        <v>0</v>
      </c>
      <c r="D585" s="156">
        <v>0.27594594202829725</v>
      </c>
      <c r="E585" s="156">
        <v>128.7245475148176</v>
      </c>
      <c r="F585" s="375"/>
      <c r="G585" s="156">
        <v>0</v>
      </c>
      <c r="H585" s="168">
        <v>0</v>
      </c>
      <c r="I585" s="154">
        <f t="shared" si="293"/>
        <v>129.0004934568459</v>
      </c>
      <c r="J585" s="149"/>
      <c r="K585" s="169" t="s">
        <v>58</v>
      </c>
      <c r="L585" s="156">
        <v>0</v>
      </c>
      <c r="M585" s="156">
        <v>0</v>
      </c>
      <c r="N585" s="156">
        <v>0.27594594202829725</v>
      </c>
      <c r="O585" s="156">
        <v>128.7245475148176</v>
      </c>
      <c r="P585" s="156">
        <v>5202.6920490844313</v>
      </c>
      <c r="Q585" s="156">
        <v>0</v>
      </c>
      <c r="R585" s="157">
        <v>0</v>
      </c>
      <c r="S585" s="158">
        <f t="shared" si="294"/>
        <v>5331.6925425412774</v>
      </c>
    </row>
    <row r="586" spans="1:19" ht="15">
      <c r="A586" s="159" t="s">
        <v>12</v>
      </c>
      <c r="B586" s="160">
        <v>0</v>
      </c>
      <c r="C586" s="160">
        <v>0</v>
      </c>
      <c r="D586" s="160">
        <v>7.9694204189704285E-2</v>
      </c>
      <c r="E586" s="160">
        <v>2.33006001525268</v>
      </c>
      <c r="F586" s="375"/>
      <c r="G586" s="160">
        <v>0</v>
      </c>
      <c r="H586" s="161">
        <v>0</v>
      </c>
      <c r="I586" s="162">
        <f t="shared" si="293"/>
        <v>2.4097542194423842</v>
      </c>
      <c r="J586" s="149"/>
      <c r="K586" s="163" t="s">
        <v>12</v>
      </c>
      <c r="L586" s="164">
        <v>0</v>
      </c>
      <c r="M586" s="164">
        <v>0</v>
      </c>
      <c r="N586" s="164">
        <v>7.9694204189704285E-2</v>
      </c>
      <c r="O586" s="164">
        <v>2.33006001525268</v>
      </c>
      <c r="P586" s="164">
        <v>283.8582173270114</v>
      </c>
      <c r="Q586" s="164">
        <v>0</v>
      </c>
      <c r="R586" s="165">
        <v>0</v>
      </c>
      <c r="S586" s="166">
        <f t="shared" si="294"/>
        <v>286.26797154645379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93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1909.8958527699535</v>
      </c>
      <c r="Q587" s="156">
        <v>0</v>
      </c>
      <c r="R587" s="157">
        <v>0</v>
      </c>
      <c r="S587" s="158">
        <f t="shared" si="294"/>
        <v>1909.8958527699535</v>
      </c>
    </row>
    <row r="588" spans="1:19" ht="15">
      <c r="A588" s="159" t="s">
        <v>17</v>
      </c>
      <c r="B588" s="160">
        <v>166.29506692205265</v>
      </c>
      <c r="C588" s="160">
        <v>0.90103568040909388</v>
      </c>
      <c r="D588" s="160">
        <v>21.10557289808348</v>
      </c>
      <c r="E588" s="160">
        <v>2.8770551627649841</v>
      </c>
      <c r="F588" s="375"/>
      <c r="G588" s="160">
        <v>0</v>
      </c>
      <c r="H588" s="161">
        <v>0</v>
      </c>
      <c r="I588" s="162">
        <f t="shared" si="293"/>
        <v>191.1787306633102</v>
      </c>
      <c r="J588" s="149"/>
      <c r="K588" s="163" t="s">
        <v>17</v>
      </c>
      <c r="L588" s="164">
        <v>166.29506692205265</v>
      </c>
      <c r="M588" s="164">
        <v>0.90103568040909388</v>
      </c>
      <c r="N588" s="164">
        <v>21.10557289808348</v>
      </c>
      <c r="O588" s="164">
        <v>2.8770551627649841</v>
      </c>
      <c r="P588" s="164">
        <v>0</v>
      </c>
      <c r="Q588" s="164">
        <v>0</v>
      </c>
      <c r="R588" s="165">
        <v>0</v>
      </c>
      <c r="S588" s="166">
        <f t="shared" si="294"/>
        <v>191.1787306633102</v>
      </c>
    </row>
    <row r="589" spans="1:19" ht="15">
      <c r="A589" s="167" t="s">
        <v>139</v>
      </c>
      <c r="B589" s="156">
        <v>731.28227277645419</v>
      </c>
      <c r="C589" s="156">
        <v>115.24042126318159</v>
      </c>
      <c r="D589" s="156">
        <v>22.475477331794867</v>
      </c>
      <c r="E589" s="156">
        <v>17.697627490397686</v>
      </c>
      <c r="F589" s="375"/>
      <c r="G589" s="156">
        <v>0</v>
      </c>
      <c r="H589" s="168">
        <v>0</v>
      </c>
      <c r="I589" s="154">
        <f t="shared" si="293"/>
        <v>886.69579886182839</v>
      </c>
      <c r="J589" s="149"/>
      <c r="K589" s="169" t="s">
        <v>139</v>
      </c>
      <c r="L589" s="156">
        <v>731.28227277645419</v>
      </c>
      <c r="M589" s="156">
        <v>115.24042126318159</v>
      </c>
      <c r="N589" s="156">
        <v>22.475477331794867</v>
      </c>
      <c r="O589" s="156">
        <v>17.697627490397686</v>
      </c>
      <c r="P589" s="156">
        <v>0</v>
      </c>
      <c r="Q589" s="156">
        <v>0</v>
      </c>
      <c r="R589" s="157">
        <v>0</v>
      </c>
      <c r="S589" s="158">
        <f t="shared" si="294"/>
        <v>886.69579886182839</v>
      </c>
    </row>
    <row r="590" spans="1:19" ht="15">
      <c r="A590" s="159" t="s">
        <v>25</v>
      </c>
      <c r="B590" s="160">
        <v>674.74317143873384</v>
      </c>
      <c r="C590" s="160">
        <v>0</v>
      </c>
      <c r="D590" s="160">
        <v>1488.1660196777818</v>
      </c>
      <c r="E590" s="160">
        <v>327.93734421509635</v>
      </c>
      <c r="F590" s="375"/>
      <c r="G590" s="160">
        <v>1019.5623555057133</v>
      </c>
      <c r="H590" s="161">
        <v>0.26542577565737757</v>
      </c>
      <c r="I590" s="162">
        <f t="shared" si="293"/>
        <v>3510.6743166129827</v>
      </c>
      <c r="J590" s="149"/>
      <c r="K590" s="163" t="s">
        <v>25</v>
      </c>
      <c r="L590" s="164">
        <v>674.74317143873384</v>
      </c>
      <c r="M590" s="164">
        <v>0</v>
      </c>
      <c r="N590" s="164">
        <v>1488.1660196777818</v>
      </c>
      <c r="O590" s="164">
        <v>327.93734421509635</v>
      </c>
      <c r="P590" s="164">
        <v>973.6424207969601</v>
      </c>
      <c r="Q590" s="164">
        <v>1019.5623555057133</v>
      </c>
      <c r="R590" s="165">
        <v>0.26542577565737757</v>
      </c>
      <c r="S590" s="166">
        <f t="shared" si="294"/>
        <v>4484.316737409943</v>
      </c>
    </row>
    <row r="591" spans="1:19" ht="15">
      <c r="A591" s="167" t="s">
        <v>24</v>
      </c>
      <c r="B591" s="156">
        <v>2399.4901460681303</v>
      </c>
      <c r="C591" s="156">
        <v>15.212339326974661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93"/>
        <v>2414.7024853951052</v>
      </c>
      <c r="J591" s="149"/>
      <c r="K591" s="169" t="s">
        <v>24</v>
      </c>
      <c r="L591" s="156">
        <v>2399.4901460681303</v>
      </c>
      <c r="M591" s="156">
        <v>15.212339326974661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94"/>
        <v>2414.7024853951052</v>
      </c>
    </row>
    <row r="592" spans="1:19" ht="15">
      <c r="A592" s="159" t="s">
        <v>60</v>
      </c>
      <c r="B592" s="160">
        <v>58.344289774068827</v>
      </c>
      <c r="C592" s="160">
        <v>0</v>
      </c>
      <c r="D592" s="160">
        <v>10.371896607773422</v>
      </c>
      <c r="E592" s="160">
        <v>0</v>
      </c>
      <c r="F592" s="375"/>
      <c r="G592" s="160">
        <v>0</v>
      </c>
      <c r="H592" s="161">
        <v>0</v>
      </c>
      <c r="I592" s="162">
        <f t="shared" si="293"/>
        <v>68.716186381842249</v>
      </c>
      <c r="J592" s="149"/>
      <c r="K592" s="163" t="s">
        <v>60</v>
      </c>
      <c r="L592" s="164">
        <v>58.344289774068827</v>
      </c>
      <c r="M592" s="164">
        <v>0</v>
      </c>
      <c r="N592" s="164">
        <v>10.371896607773422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94"/>
        <v>68.716186381842249</v>
      </c>
    </row>
    <row r="593" spans="1:85" ht="15">
      <c r="A593" s="167" t="s">
        <v>22</v>
      </c>
      <c r="B593" s="156">
        <v>245.4808799345634</v>
      </c>
      <c r="C593" s="156">
        <v>0</v>
      </c>
      <c r="D593" s="156">
        <v>15.141068751538832</v>
      </c>
      <c r="E593" s="156">
        <v>0</v>
      </c>
      <c r="F593" s="375"/>
      <c r="G593" s="156">
        <v>0</v>
      </c>
      <c r="H593" s="168">
        <v>0</v>
      </c>
      <c r="I593" s="154">
        <f t="shared" si="293"/>
        <v>260.62194868610226</v>
      </c>
      <c r="J593" s="149"/>
      <c r="K593" s="169" t="s">
        <v>22</v>
      </c>
      <c r="L593" s="156">
        <v>245.4808799345634</v>
      </c>
      <c r="M593" s="156">
        <v>0</v>
      </c>
      <c r="N593" s="156">
        <v>15.141068751538832</v>
      </c>
      <c r="O593" s="156">
        <v>0</v>
      </c>
      <c r="P593" s="156">
        <v>341.76341586637631</v>
      </c>
      <c r="Q593" s="156">
        <v>0</v>
      </c>
      <c r="R593" s="157">
        <v>0</v>
      </c>
      <c r="S593" s="158">
        <f t="shared" si="294"/>
        <v>602.38536455247856</v>
      </c>
    </row>
    <row r="594" spans="1:85" ht="15">
      <c r="A594" s="159" t="s">
        <v>21</v>
      </c>
      <c r="B594" s="160">
        <v>7.0556671507298576</v>
      </c>
      <c r="C594" s="160">
        <v>0</v>
      </c>
      <c r="D594" s="160">
        <v>0.1303623234082287</v>
      </c>
      <c r="E594" s="160">
        <v>0</v>
      </c>
      <c r="F594" s="375"/>
      <c r="G594" s="160">
        <v>0</v>
      </c>
      <c r="H594" s="161">
        <v>0</v>
      </c>
      <c r="I594" s="162">
        <f t="shared" si="293"/>
        <v>7.1860294741380866</v>
      </c>
      <c r="J594" s="149"/>
      <c r="K594" s="163" t="s">
        <v>21</v>
      </c>
      <c r="L594" s="164">
        <v>7.0556671507298576</v>
      </c>
      <c r="M594" s="164">
        <v>0</v>
      </c>
      <c r="N594" s="164">
        <v>0.1303623234082287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94"/>
        <v>7.1860294741380866</v>
      </c>
    </row>
    <row r="595" spans="1:85" ht="15">
      <c r="A595" s="170" t="s">
        <v>64</v>
      </c>
      <c r="B595" s="156">
        <v>327.51365030953139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93"/>
        <v>327.51365030953139</v>
      </c>
      <c r="J595" s="149"/>
      <c r="K595" s="171" t="s">
        <v>64</v>
      </c>
      <c r="L595" s="156">
        <v>327.51365030953139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94"/>
        <v>327.51365030953139</v>
      </c>
    </row>
    <row r="596" spans="1:85">
      <c r="A596" s="172" t="s">
        <v>23</v>
      </c>
      <c r="B596" s="173">
        <v>327.51365030953139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93"/>
        <v>327.51365030953139</v>
      </c>
      <c r="J596" s="149"/>
      <c r="K596" s="176" t="s">
        <v>23</v>
      </c>
      <c r="L596" s="177">
        <v>327.51365030953139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94"/>
        <v>327.51365030953139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93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94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93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94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93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94"/>
        <v>0</v>
      </c>
    </row>
    <row r="600" spans="1:85" ht="15">
      <c r="A600" s="194" t="s">
        <v>26</v>
      </c>
      <c r="B600" s="195">
        <f>SUM(B579:B595)</f>
        <v>5155.2094414256844</v>
      </c>
      <c r="C600" s="195">
        <f t="shared" ref="C600:H600" si="295">SUM(C579:C595)</f>
        <v>141.2236034321796</v>
      </c>
      <c r="D600" s="195">
        <f t="shared" si="295"/>
        <v>1570.3342211724962</v>
      </c>
      <c r="E600" s="195">
        <f t="shared" si="295"/>
        <v>480.58138615983364</v>
      </c>
      <c r="F600" s="195">
        <f t="shared" si="295"/>
        <v>0</v>
      </c>
      <c r="G600" s="195">
        <f t="shared" si="295"/>
        <v>1019.5623555057133</v>
      </c>
      <c r="H600" s="197">
        <f t="shared" si="295"/>
        <v>0.26542577565737757</v>
      </c>
      <c r="I600" s="154">
        <f t="shared" ref="I600" si="296">SUM(I579:I595)</f>
        <v>8367.1764334715626</v>
      </c>
      <c r="J600" s="149"/>
      <c r="K600" s="196" t="s">
        <v>26</v>
      </c>
      <c r="L600" s="195">
        <f>SUM(L579:L595)</f>
        <v>5155.2094414256844</v>
      </c>
      <c r="M600" s="195">
        <f t="shared" ref="M600:R600" si="297">SUM(M579:M595)</f>
        <v>141.2236034321796</v>
      </c>
      <c r="N600" s="195">
        <f t="shared" si="297"/>
        <v>1570.3342211724962</v>
      </c>
      <c r="O600" s="195">
        <f t="shared" si="297"/>
        <v>480.58138615983364</v>
      </c>
      <c r="P600" s="195">
        <f t="shared" si="297"/>
        <v>8711.9113854895404</v>
      </c>
      <c r="Q600" s="195">
        <f t="shared" si="297"/>
        <v>1019.5623555057133</v>
      </c>
      <c r="R600" s="197">
        <f t="shared" si="297"/>
        <v>0.26542577565737757</v>
      </c>
      <c r="S600" s="198">
        <f t="shared" ref="S600" si="298">SUM(S579:S595)</f>
        <v>17079.087818961103</v>
      </c>
    </row>
    <row r="601" spans="1:85" s="26" customFormat="1" ht="15" thickBot="1">
      <c r="A601" s="45" t="s">
        <v>91</v>
      </c>
      <c r="B601" s="78">
        <f>IF($I600=0,"-",B600/$I600)</f>
        <v>0.61612295168093822</v>
      </c>
      <c r="C601" s="78">
        <f t="shared" ref="C601:H601" si="299">IF($I600=0,"-",C600/$I600)</f>
        <v>1.6878286785878802E-2</v>
      </c>
      <c r="D601" s="78">
        <f t="shared" si="299"/>
        <v>0.18767791424722718</v>
      </c>
      <c r="E601" s="78">
        <f t="shared" si="299"/>
        <v>5.7436506805012978E-2</v>
      </c>
      <c r="F601" s="78">
        <f t="shared" si="299"/>
        <v>0</v>
      </c>
      <c r="G601" s="78">
        <f t="shared" si="299"/>
        <v>0.12185261821743304</v>
      </c>
      <c r="H601" s="79">
        <f t="shared" si="299"/>
        <v>3.1722263510015619E-5</v>
      </c>
      <c r="I601" s="80">
        <f>SUM(B601:H601)</f>
        <v>1.0000000000000002</v>
      </c>
      <c r="K601" s="55" t="s">
        <v>91</v>
      </c>
      <c r="L601" s="96">
        <f>IF($S600=0,"-",L600/$S600)</f>
        <v>0.30184337103193537</v>
      </c>
      <c r="M601" s="96">
        <f t="shared" ref="M601:R601" si="300">IF($S600=0,"-",M600/$S600)</f>
        <v>8.2688024635246618E-3</v>
      </c>
      <c r="N601" s="96">
        <f t="shared" si="300"/>
        <v>9.1944853133732379E-2</v>
      </c>
      <c r="O601" s="96">
        <f t="shared" si="300"/>
        <v>2.8138586278963623E-2</v>
      </c>
      <c r="P601" s="96">
        <f t="shared" si="300"/>
        <v>0.51009231159392643</v>
      </c>
      <c r="Q601" s="96">
        <f t="shared" si="300"/>
        <v>5.9696534517130424E-2</v>
      </c>
      <c r="R601" s="97">
        <f t="shared" si="300"/>
        <v>1.5540980787200089E-5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1</v>
      </c>
      <c r="D603" s="145" t="s">
        <v>2</v>
      </c>
      <c r="E603" s="145" t="s">
        <v>3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70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16.624984308650845</v>
      </c>
      <c r="C605" s="152">
        <v>0</v>
      </c>
      <c r="D605" s="152">
        <v>0.47461459252788291</v>
      </c>
      <c r="E605" s="152">
        <v>0</v>
      </c>
      <c r="F605" s="374"/>
      <c r="G605" s="152">
        <v>0</v>
      </c>
      <c r="H605" s="153">
        <v>0</v>
      </c>
      <c r="I605" s="154">
        <f>SUM(B605:H605)</f>
        <v>17.099598901178727</v>
      </c>
      <c r="J605" s="149"/>
      <c r="K605" s="203" t="s">
        <v>7</v>
      </c>
      <c r="L605" s="152">
        <v>16.624984308650845</v>
      </c>
      <c r="M605" s="152">
        <v>0</v>
      </c>
      <c r="N605" s="152">
        <v>0.47461459252788291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17.099598901178727</v>
      </c>
      <c r="U605" s="104" t="s">
        <v>7</v>
      </c>
      <c r="V605" s="207">
        <v>16.624984308650845</v>
      </c>
      <c r="W605" s="207">
        <v>0.47461459252788291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301">+P605</f>
        <v>0</v>
      </c>
      <c r="AF605" s="210">
        <f t="shared" ref="AF605:AF625" si="302">SUM(V605:AE605)</f>
        <v>17.099598901178727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13.467912490037991</v>
      </c>
      <c r="C606" s="160">
        <v>0</v>
      </c>
      <c r="D606" s="160">
        <v>0</v>
      </c>
      <c r="E606" s="160">
        <v>0</v>
      </c>
      <c r="F606" s="375"/>
      <c r="G606" s="160">
        <v>0</v>
      </c>
      <c r="H606" s="161">
        <v>0</v>
      </c>
      <c r="I606" s="162">
        <f t="shared" ref="I606:I625" si="303">SUM(B606:H606)</f>
        <v>13.467912490037991</v>
      </c>
      <c r="J606" s="149"/>
      <c r="K606" s="163" t="s">
        <v>8</v>
      </c>
      <c r="L606" s="164">
        <v>13.467912490037991</v>
      </c>
      <c r="M606" s="164">
        <v>0</v>
      </c>
      <c r="N606" s="164">
        <v>0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304">SUM(L606:R606)</f>
        <v>13.467912490037991</v>
      </c>
      <c r="U606" s="109" t="s">
        <v>8</v>
      </c>
      <c r="V606" s="212">
        <v>13.467912490037991</v>
      </c>
      <c r="W606" s="212">
        <v>0</v>
      </c>
      <c r="X606" s="212">
        <v>0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301"/>
        <v>0</v>
      </c>
      <c r="AF606" s="214">
        <f t="shared" si="302"/>
        <v>13.467912490037991</v>
      </c>
      <c r="AG606" s="244" t="str">
        <f t="shared" ref="AG606:AG626" si="305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3.056523639002255</v>
      </c>
      <c r="C607" s="156">
        <v>0</v>
      </c>
      <c r="D607" s="156">
        <v>0.48420750201143448</v>
      </c>
      <c r="E607" s="156">
        <v>0</v>
      </c>
      <c r="F607" s="375"/>
      <c r="G607" s="156">
        <v>0</v>
      </c>
      <c r="H607" s="168">
        <v>0</v>
      </c>
      <c r="I607" s="154">
        <f t="shared" si="303"/>
        <v>3.5407311410136897</v>
      </c>
      <c r="J607" s="149"/>
      <c r="K607" s="169" t="s">
        <v>10</v>
      </c>
      <c r="L607" s="156">
        <v>3.056523639002255</v>
      </c>
      <c r="M607" s="156">
        <v>0</v>
      </c>
      <c r="N607" s="156">
        <v>0.48420750201143448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304"/>
        <v>3.5407311410136897</v>
      </c>
      <c r="U607" s="276" t="s">
        <v>10</v>
      </c>
      <c r="V607" s="207">
        <v>3.056523639002255</v>
      </c>
      <c r="W607" s="207">
        <v>0.48420750201143448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301"/>
        <v>0</v>
      </c>
      <c r="AF607" s="210">
        <f t="shared" si="302"/>
        <v>3.5407311410136897</v>
      </c>
      <c r="AG607" s="244" t="str">
        <f t="shared" si="305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303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304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301"/>
        <v>0</v>
      </c>
      <c r="AF608" s="214">
        <f t="shared" si="302"/>
        <v>0</v>
      </c>
      <c r="AG608" s="244" t="str">
        <f t="shared" si="305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94.654028815708273</v>
      </c>
      <c r="C609" s="156">
        <v>0</v>
      </c>
      <c r="D609" s="156">
        <v>12.524622918281199</v>
      </c>
      <c r="E609" s="156">
        <v>0</v>
      </c>
      <c r="F609" s="375"/>
      <c r="G609" s="156">
        <v>0</v>
      </c>
      <c r="H609" s="168">
        <v>0</v>
      </c>
      <c r="I609" s="154">
        <f t="shared" si="303"/>
        <v>107.17865173398947</v>
      </c>
      <c r="J609" s="149"/>
      <c r="K609" s="169" t="s">
        <v>16</v>
      </c>
      <c r="L609" s="156">
        <v>94.654028815708273</v>
      </c>
      <c r="M609" s="156">
        <v>0</v>
      </c>
      <c r="N609" s="156">
        <v>12.524622918281199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304"/>
        <v>107.17865173398947</v>
      </c>
      <c r="U609" s="276" t="s">
        <v>16</v>
      </c>
      <c r="V609" s="207">
        <v>94.654028815708273</v>
      </c>
      <c r="W609" s="207">
        <v>12.524622918281199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301"/>
        <v>0</v>
      </c>
      <c r="AF609" s="210">
        <f t="shared" si="302"/>
        <v>107.17865173398947</v>
      </c>
      <c r="AG609" s="244" t="str">
        <f t="shared" si="305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3843.101765421166</v>
      </c>
      <c r="C610" s="160">
        <v>0</v>
      </c>
      <c r="D610" s="160">
        <v>508.51929971408583</v>
      </c>
      <c r="E610" s="160">
        <v>0</v>
      </c>
      <c r="F610" s="375"/>
      <c r="G610" s="160">
        <v>0</v>
      </c>
      <c r="H610" s="161">
        <v>0</v>
      </c>
      <c r="I610" s="162">
        <f t="shared" si="303"/>
        <v>4351.6210651352521</v>
      </c>
      <c r="J610" s="149"/>
      <c r="K610" s="163" t="s">
        <v>15</v>
      </c>
      <c r="L610" s="164">
        <v>3843.101765421166</v>
      </c>
      <c r="M610" s="164">
        <v>0</v>
      </c>
      <c r="N610" s="164">
        <v>508.51929971408583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304"/>
        <v>4351.6210651352521</v>
      </c>
      <c r="U610" s="109" t="s">
        <v>15</v>
      </c>
      <c r="V610" s="212">
        <v>3843.101765421166</v>
      </c>
      <c r="W610" s="212">
        <v>508.51929971408583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301"/>
        <v>0</v>
      </c>
      <c r="AF610" s="214">
        <f t="shared" si="302"/>
        <v>4351.6210651352521</v>
      </c>
      <c r="AG610" s="244" t="str">
        <f t="shared" si="305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303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5081.9202839984591</v>
      </c>
      <c r="Q611" s="156">
        <v>0</v>
      </c>
      <c r="R611" s="157">
        <v>0</v>
      </c>
      <c r="S611" s="158">
        <f t="shared" si="304"/>
        <v>5081.9202839984591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5081.9202839984591</v>
      </c>
      <c r="AF611" s="247">
        <f t="shared" si="302"/>
        <v>5081.9202839984591</v>
      </c>
      <c r="AG611" s="244" t="str">
        <f t="shared" si="305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303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2848.0100194459997</v>
      </c>
      <c r="Q612" s="164">
        <v>0</v>
      </c>
      <c r="R612" s="165">
        <v>0</v>
      </c>
      <c r="S612" s="166">
        <f t="shared" si="304"/>
        <v>2848.0100194459997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5" si="306">+P612</f>
        <v>2848.0100194459997</v>
      </c>
      <c r="AF612" s="214">
        <f t="shared" si="302"/>
        <v>2848.0100194459997</v>
      </c>
      <c r="AG612" s="244" t="str">
        <f t="shared" si="305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303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304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306"/>
        <v>0</v>
      </c>
      <c r="AF613" s="247">
        <f t="shared" si="302"/>
        <v>0</v>
      </c>
      <c r="AG613" s="244" t="str">
        <f t="shared" si="305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46.882819131927391</v>
      </c>
      <c r="C614" s="160">
        <v>0</v>
      </c>
      <c r="D614" s="160">
        <v>9.5508352636647338</v>
      </c>
      <c r="E614" s="160">
        <v>0</v>
      </c>
      <c r="F614" s="375"/>
      <c r="G614" s="160">
        <v>0</v>
      </c>
      <c r="H614" s="161">
        <v>0</v>
      </c>
      <c r="I614" s="162">
        <f t="shared" si="303"/>
        <v>56.433654395592129</v>
      </c>
      <c r="J614" s="149"/>
      <c r="K614" s="163" t="s">
        <v>17</v>
      </c>
      <c r="L614" s="164">
        <v>46.882819131927391</v>
      </c>
      <c r="M614" s="164">
        <v>0</v>
      </c>
      <c r="N614" s="164">
        <v>9.5508352636647338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304"/>
        <v>56.433654395592129</v>
      </c>
      <c r="U614" s="109" t="s">
        <v>17</v>
      </c>
      <c r="V614" s="212">
        <v>46.882819131927391</v>
      </c>
      <c r="W614" s="212">
        <v>8.8922489965401379</v>
      </c>
      <c r="X614" s="212">
        <v>0.65858626712459556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306"/>
        <v>0</v>
      </c>
      <c r="AF614" s="214">
        <f t="shared" si="302"/>
        <v>56.433654395592129</v>
      </c>
      <c r="AG614" s="244" t="str">
        <f t="shared" si="305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2242.7379536579956</v>
      </c>
      <c r="C615" s="156">
        <v>0</v>
      </c>
      <c r="D615" s="156">
        <v>261.10361576508217</v>
      </c>
      <c r="E615" s="156">
        <v>0</v>
      </c>
      <c r="F615" s="375"/>
      <c r="G615" s="156">
        <v>0</v>
      </c>
      <c r="H615" s="168">
        <v>0</v>
      </c>
      <c r="I615" s="154">
        <f t="shared" si="303"/>
        <v>2503.841569423078</v>
      </c>
      <c r="J615" s="149"/>
      <c r="K615" s="169" t="s">
        <v>139</v>
      </c>
      <c r="L615" s="156">
        <v>2242.7379536579956</v>
      </c>
      <c r="M615" s="156">
        <v>0</v>
      </c>
      <c r="N615" s="156">
        <v>261.10361576508217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304"/>
        <v>2503.841569423078</v>
      </c>
      <c r="U615" s="113" t="s">
        <v>139</v>
      </c>
      <c r="V615" s="207">
        <v>2242.7379536579956</v>
      </c>
      <c r="W615" s="207">
        <v>257.89847032830312</v>
      </c>
      <c r="X615" s="207">
        <v>3.2051454367790355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306"/>
        <v>0</v>
      </c>
      <c r="AF615" s="247">
        <f t="shared" si="302"/>
        <v>2503.8415694230775</v>
      </c>
      <c r="AG615" s="244" t="str">
        <f t="shared" si="305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1222.9059881195756</v>
      </c>
      <c r="C616" s="160">
        <v>0</v>
      </c>
      <c r="D616" s="160">
        <v>1169.6674757172902</v>
      </c>
      <c r="E616" s="160">
        <v>1380.8266622187168</v>
      </c>
      <c r="F616" s="375"/>
      <c r="G616" s="160">
        <v>719.46405419984467</v>
      </c>
      <c r="H616" s="161">
        <v>0</v>
      </c>
      <c r="I616" s="162">
        <f t="shared" si="303"/>
        <v>4492.8641802554266</v>
      </c>
      <c r="J616" s="149"/>
      <c r="K616" s="163" t="s">
        <v>25</v>
      </c>
      <c r="L616" s="164">
        <v>1222.9059881195756</v>
      </c>
      <c r="M616" s="164">
        <v>0</v>
      </c>
      <c r="N616" s="164">
        <v>1169.6674757172902</v>
      </c>
      <c r="O616" s="164">
        <v>1380.8266622187168</v>
      </c>
      <c r="P616" s="164">
        <v>0</v>
      </c>
      <c r="Q616" s="164">
        <v>719.46405419984467</v>
      </c>
      <c r="R616" s="165">
        <v>0</v>
      </c>
      <c r="S616" s="166">
        <f t="shared" si="304"/>
        <v>4492.8641802554266</v>
      </c>
      <c r="U616" s="109" t="s">
        <v>25</v>
      </c>
      <c r="V616" s="212">
        <v>1222.9059881195756</v>
      </c>
      <c r="W616" s="212">
        <v>774.99643192455619</v>
      </c>
      <c r="X616" s="212">
        <v>394.67104379273405</v>
      </c>
      <c r="Y616" s="212">
        <v>453.42451850396696</v>
      </c>
      <c r="Z616" s="212">
        <v>461.7576920093897</v>
      </c>
      <c r="AA616" s="212">
        <v>135.4821430132202</v>
      </c>
      <c r="AB616" s="212">
        <v>394.72659334986309</v>
      </c>
      <c r="AC616" s="212">
        <v>324.73746084998163</v>
      </c>
      <c r="AD616" s="212">
        <v>330.16230869213996</v>
      </c>
      <c r="AE616" s="245">
        <f t="shared" si="306"/>
        <v>0</v>
      </c>
      <c r="AF616" s="214">
        <f t="shared" si="302"/>
        <v>4492.8641802554275</v>
      </c>
      <c r="AG616" s="244" t="str">
        <f t="shared" si="305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1360.657096808555</v>
      </c>
      <c r="C617" s="156">
        <v>0</v>
      </c>
      <c r="D617" s="156">
        <v>244.57682437900905</v>
      </c>
      <c r="E617" s="156">
        <v>0</v>
      </c>
      <c r="F617" s="375"/>
      <c r="G617" s="156">
        <v>0</v>
      </c>
      <c r="H617" s="168">
        <v>0</v>
      </c>
      <c r="I617" s="154">
        <f t="shared" si="303"/>
        <v>1605.2339211875642</v>
      </c>
      <c r="J617" s="149"/>
      <c r="K617" s="169" t="s">
        <v>24</v>
      </c>
      <c r="L617" s="156">
        <v>1360.657096808555</v>
      </c>
      <c r="M617" s="156">
        <v>0</v>
      </c>
      <c r="N617" s="156">
        <v>244.57682437900905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304"/>
        <v>1605.2339211875642</v>
      </c>
      <c r="U617" s="278" t="s">
        <v>24</v>
      </c>
      <c r="V617" s="207">
        <v>1360.657096808555</v>
      </c>
      <c r="W617" s="207">
        <v>244.57682437900905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306"/>
        <v>0</v>
      </c>
      <c r="AF617" s="247">
        <f t="shared" si="302"/>
        <v>1605.2339211875642</v>
      </c>
      <c r="AG617" s="244" t="str">
        <f t="shared" si="305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3407.403760121098</v>
      </c>
      <c r="C618" s="160">
        <v>0</v>
      </c>
      <c r="D618" s="160">
        <v>379.72094459746495</v>
      </c>
      <c r="E618" s="160">
        <v>0</v>
      </c>
      <c r="F618" s="375"/>
      <c r="G618" s="160">
        <v>0</v>
      </c>
      <c r="H618" s="161">
        <v>0</v>
      </c>
      <c r="I618" s="162">
        <f t="shared" si="303"/>
        <v>3787.124704718563</v>
      </c>
      <c r="J618" s="149"/>
      <c r="K618" s="163" t="s">
        <v>60</v>
      </c>
      <c r="L618" s="164">
        <v>3407.403760121098</v>
      </c>
      <c r="M618" s="164">
        <v>0</v>
      </c>
      <c r="N618" s="164">
        <v>379.72094459746495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304"/>
        <v>3787.124704718563</v>
      </c>
      <c r="U618" s="109" t="s">
        <v>60</v>
      </c>
      <c r="V618" s="212">
        <v>3407.403760121098</v>
      </c>
      <c r="W618" s="212">
        <v>349.76165315134199</v>
      </c>
      <c r="X618" s="212">
        <v>29.959291446122958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306"/>
        <v>0</v>
      </c>
      <c r="AF618" s="214">
        <f t="shared" si="302"/>
        <v>3787.1247047185625</v>
      </c>
      <c r="AG618" s="244" t="str">
        <f t="shared" si="305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574.67637378950894</v>
      </c>
      <c r="C619" s="156">
        <v>0</v>
      </c>
      <c r="D619" s="156">
        <v>135.04274632625769</v>
      </c>
      <c r="E619" s="156">
        <v>0</v>
      </c>
      <c r="F619" s="375"/>
      <c r="G619" s="156">
        <v>0</v>
      </c>
      <c r="H619" s="168">
        <v>0</v>
      </c>
      <c r="I619" s="154">
        <f t="shared" si="303"/>
        <v>709.7191201157666</v>
      </c>
      <c r="J619" s="149"/>
      <c r="K619" s="169" t="s">
        <v>22</v>
      </c>
      <c r="L619" s="156">
        <v>574.67637378950894</v>
      </c>
      <c r="M619" s="156">
        <v>0</v>
      </c>
      <c r="N619" s="156">
        <v>135.04274632625769</v>
      </c>
      <c r="O619" s="156">
        <v>0</v>
      </c>
      <c r="P619" s="156">
        <v>450.06188680783498</v>
      </c>
      <c r="Q619" s="156">
        <v>0</v>
      </c>
      <c r="R619" s="157">
        <v>0</v>
      </c>
      <c r="S619" s="158">
        <f t="shared" si="304"/>
        <v>1159.7810069236016</v>
      </c>
      <c r="U619" s="278" t="s">
        <v>22</v>
      </c>
      <c r="V619" s="207">
        <v>574.67637378950894</v>
      </c>
      <c r="W619" s="207">
        <v>134.12602200559766</v>
      </c>
      <c r="X619" s="207">
        <v>0.91672432066002119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306"/>
        <v>450.06188680783498</v>
      </c>
      <c r="AF619" s="247">
        <f t="shared" si="302"/>
        <v>1159.7810069236016</v>
      </c>
      <c r="AG619" s="244" t="str">
        <f t="shared" si="305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303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304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306"/>
        <v>0</v>
      </c>
      <c r="AF620" s="214">
        <f t="shared" si="302"/>
        <v>0</v>
      </c>
      <c r="AG620" s="244" t="str">
        <f t="shared" si="305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231.97631554026484</v>
      </c>
      <c r="C621" s="156">
        <v>0</v>
      </c>
      <c r="D621" s="156">
        <v>250.18027251172714</v>
      </c>
      <c r="E621" s="156">
        <v>0</v>
      </c>
      <c r="F621" s="375"/>
      <c r="G621" s="156">
        <v>0</v>
      </c>
      <c r="H621" s="168">
        <v>0</v>
      </c>
      <c r="I621" s="154">
        <f t="shared" si="303"/>
        <v>482.156588051992</v>
      </c>
      <c r="J621" s="149"/>
      <c r="K621" s="171" t="s">
        <v>64</v>
      </c>
      <c r="L621" s="156">
        <v>231.97631554026484</v>
      </c>
      <c r="M621" s="156">
        <v>0</v>
      </c>
      <c r="N621" s="156">
        <v>250.18027251172714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304"/>
        <v>482.156588051992</v>
      </c>
      <c r="U621" s="279" t="s">
        <v>64</v>
      </c>
      <c r="V621" s="207">
        <v>231.97631554026484</v>
      </c>
      <c r="W621" s="207">
        <v>250.18027251172714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306"/>
        <v>0</v>
      </c>
      <c r="AF621" s="210">
        <f t="shared" si="302"/>
        <v>482.156588051992</v>
      </c>
      <c r="AG621" s="244" t="str">
        <f t="shared" si="305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 ht="15">
      <c r="A622" s="172" t="s">
        <v>23</v>
      </c>
      <c r="B622" s="173">
        <v>231.97631554026484</v>
      </c>
      <c r="C622" s="173">
        <v>0</v>
      </c>
      <c r="D622" s="173">
        <v>250.18027251172714</v>
      </c>
      <c r="E622" s="173">
        <v>0</v>
      </c>
      <c r="F622" s="375"/>
      <c r="G622" s="173">
        <v>0</v>
      </c>
      <c r="H622" s="174">
        <v>0</v>
      </c>
      <c r="I622" s="175">
        <f t="shared" si="303"/>
        <v>482.156588051992</v>
      </c>
      <c r="J622" s="149"/>
      <c r="K622" s="176" t="s">
        <v>23</v>
      </c>
      <c r="L622" s="177">
        <v>231.97631554026484</v>
      </c>
      <c r="M622" s="177">
        <v>0</v>
      </c>
      <c r="N622" s="177">
        <v>250.18027251172714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304"/>
        <v>482.156588051992</v>
      </c>
      <c r="U622" s="280" t="s">
        <v>134</v>
      </c>
      <c r="V622" s="212">
        <v>231.97631554026484</v>
      </c>
      <c r="W622" s="212">
        <v>250.18027251172714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306"/>
        <v>0</v>
      </c>
      <c r="AF622" s="214">
        <f t="shared" si="302"/>
        <v>482.156588051992</v>
      </c>
      <c r="AG622" s="248" t="str">
        <f t="shared" si="305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303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304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306"/>
        <v>0</v>
      </c>
      <c r="AF623" s="247">
        <f t="shared" si="302"/>
        <v>0</v>
      </c>
      <c r="AG623" s="248" t="str">
        <f t="shared" si="305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303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304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306"/>
        <v>0</v>
      </c>
      <c r="AF624" s="214">
        <f t="shared" si="302"/>
        <v>0</v>
      </c>
      <c r="AG624" s="248" t="str">
        <f t="shared" si="305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303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304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6">
        <f t="shared" si="306"/>
        <v>0</v>
      </c>
      <c r="AF625" s="247">
        <f t="shared" si="302"/>
        <v>0</v>
      </c>
      <c r="AG625" s="248" t="str">
        <f t="shared" si="305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13058.145521843491</v>
      </c>
      <c r="C626" s="195">
        <f t="shared" ref="C626:H626" si="307">SUM(C605:C621)</f>
        <v>0</v>
      </c>
      <c r="D626" s="195">
        <f t="shared" si="307"/>
        <v>2971.8454592874023</v>
      </c>
      <c r="E626" s="195">
        <f t="shared" si="307"/>
        <v>1380.8266622187168</v>
      </c>
      <c r="F626" s="195">
        <f t="shared" si="307"/>
        <v>0</v>
      </c>
      <c r="G626" s="195">
        <f t="shared" si="307"/>
        <v>719.46405419984467</v>
      </c>
      <c r="H626" s="197">
        <f t="shared" si="307"/>
        <v>0</v>
      </c>
      <c r="I626" s="154">
        <f t="shared" ref="I626" si="308">SUM(I605:I621)</f>
        <v>18130.281697549453</v>
      </c>
      <c r="J626" s="149"/>
      <c r="K626" s="196" t="s">
        <v>26</v>
      </c>
      <c r="L626" s="195">
        <f>SUM(L605:L621)</f>
        <v>13058.145521843491</v>
      </c>
      <c r="M626" s="195">
        <f t="shared" ref="M626:R626" si="309">SUM(M605:M621)</f>
        <v>0</v>
      </c>
      <c r="N626" s="195">
        <f t="shared" si="309"/>
        <v>2971.8454592874023</v>
      </c>
      <c r="O626" s="195">
        <f t="shared" si="309"/>
        <v>1380.8266622187168</v>
      </c>
      <c r="P626" s="195">
        <f t="shared" si="309"/>
        <v>8379.9921902522929</v>
      </c>
      <c r="Q626" s="195">
        <f t="shared" si="309"/>
        <v>719.46405419984467</v>
      </c>
      <c r="R626" s="197">
        <f t="shared" si="309"/>
        <v>0</v>
      </c>
      <c r="S626" s="198">
        <f t="shared" ref="S626" si="310">SUM(S605:S621)</f>
        <v>26510.273887801744</v>
      </c>
      <c r="U626" s="224" t="s">
        <v>63</v>
      </c>
      <c r="V626" s="225">
        <f>SUM(V605:V621)</f>
        <v>13058.145521843491</v>
      </c>
      <c r="W626" s="225">
        <f t="shared" ref="W626:AE626" si="311">SUM(W605:W621)</f>
        <v>2542.4346680239823</v>
      </c>
      <c r="X626" s="225">
        <f t="shared" si="311"/>
        <v>429.41079126342066</v>
      </c>
      <c r="Y626" s="225">
        <f t="shared" si="311"/>
        <v>453.42451850396696</v>
      </c>
      <c r="Z626" s="225">
        <f t="shared" si="311"/>
        <v>461.7576920093897</v>
      </c>
      <c r="AA626" s="225">
        <f t="shared" si="311"/>
        <v>135.4821430132202</v>
      </c>
      <c r="AB626" s="225">
        <f t="shared" si="311"/>
        <v>394.72659334986309</v>
      </c>
      <c r="AC626" s="225">
        <f t="shared" si="311"/>
        <v>324.73746084998163</v>
      </c>
      <c r="AD626" s="225">
        <f t="shared" si="311"/>
        <v>330.16230869213996</v>
      </c>
      <c r="AE626" s="249">
        <f t="shared" si="311"/>
        <v>8379.9921902522929</v>
      </c>
      <c r="AF626" s="250">
        <f>SUM(AF605:AF621)</f>
        <v>26510.273887801741</v>
      </c>
      <c r="AG626" s="251" t="str">
        <f t="shared" si="305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0.72023952742049624</v>
      </c>
      <c r="C627" s="78">
        <f t="shared" ref="C627:H627" si="312">IF($I626=0,"-",C626/$I626)</f>
        <v>0</v>
      </c>
      <c r="D627" s="78">
        <f t="shared" si="312"/>
        <v>0.16391612159501562</v>
      </c>
      <c r="E627" s="78">
        <f t="shared" si="312"/>
        <v>7.6161346263326601E-2</v>
      </c>
      <c r="F627" s="78">
        <f t="shared" si="312"/>
        <v>0</v>
      </c>
      <c r="G627" s="78">
        <f t="shared" si="312"/>
        <v>3.9683004721161597E-2</v>
      </c>
      <c r="H627" s="79">
        <f t="shared" si="312"/>
        <v>0</v>
      </c>
      <c r="I627" s="80">
        <f>SUM(B627:H627)</f>
        <v>1</v>
      </c>
      <c r="K627" s="55" t="s">
        <v>91</v>
      </c>
      <c r="L627" s="96">
        <f>IF($S626=0,"-",L626/$S626)</f>
        <v>0.49256924229107935</v>
      </c>
      <c r="M627" s="96">
        <f t="shared" ref="M627:R627" si="313">IF($S626=0,"-",M626/$S626)</f>
        <v>0</v>
      </c>
      <c r="N627" s="96">
        <f t="shared" si="313"/>
        <v>0.11210165054744481</v>
      </c>
      <c r="O627" s="96">
        <f t="shared" si="313"/>
        <v>5.2086472892084339E-2</v>
      </c>
      <c r="P627" s="96">
        <f t="shared" si="313"/>
        <v>0.31610356896796171</v>
      </c>
      <c r="Q627" s="96">
        <f t="shared" si="313"/>
        <v>2.7139065301429947E-2</v>
      </c>
      <c r="R627" s="97">
        <f t="shared" si="313"/>
        <v>0</v>
      </c>
      <c r="S627" s="98">
        <f>SUM(L627:R627)</f>
        <v>1</v>
      </c>
      <c r="U627" s="127" t="s">
        <v>91</v>
      </c>
      <c r="V627" s="128">
        <f>V626/$AF626</f>
        <v>0.4925692422910794</v>
      </c>
      <c r="W627" s="128">
        <f t="shared" ref="W627:AF627" si="314">W626/$AF626</f>
        <v>9.5903749572117433E-2</v>
      </c>
      <c r="X627" s="128">
        <f t="shared" si="314"/>
        <v>1.6197900975327414E-2</v>
      </c>
      <c r="Y627" s="128">
        <f t="shared" si="314"/>
        <v>1.7103728178100894E-2</v>
      </c>
      <c r="Z627" s="128">
        <f t="shared" si="314"/>
        <v>1.7418065688935027E-2</v>
      </c>
      <c r="AA627" s="128">
        <f t="shared" si="314"/>
        <v>5.110552368738825E-3</v>
      </c>
      <c r="AB627" s="128">
        <f t="shared" si="314"/>
        <v>1.4889570549910084E-2</v>
      </c>
      <c r="AC627" s="128">
        <f t="shared" si="314"/>
        <v>1.2249494751519869E-2</v>
      </c>
      <c r="AD627" s="252">
        <f t="shared" si="314"/>
        <v>1.2454126656309598E-2</v>
      </c>
      <c r="AE627" s="252">
        <f t="shared" si="314"/>
        <v>0.31610356896796177</v>
      </c>
      <c r="AF627" s="253">
        <f t="shared" si="314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4.7299972445855633E-2</v>
      </c>
      <c r="C631" s="152">
        <v>0</v>
      </c>
      <c r="D631" s="152">
        <v>7.1006323948510516E-2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0.11830629639436616</v>
      </c>
      <c r="J631" s="149"/>
      <c r="K631" s="203" t="s">
        <v>7</v>
      </c>
      <c r="L631" s="152">
        <v>4.7299972445855633E-2</v>
      </c>
      <c r="M631" s="152">
        <v>0</v>
      </c>
      <c r="N631" s="152">
        <v>7.1006323948510516E-2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0.11830629639436616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0.46793741322161125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15">SUM(B632:H632)</f>
        <v>0.46793741322161125</v>
      </c>
      <c r="J632" s="149"/>
      <c r="K632" s="163" t="s">
        <v>8</v>
      </c>
      <c r="L632" s="164">
        <v>0.46793741322161125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16">SUM(L632:R632)</f>
        <v>0.46793741322161125</v>
      </c>
    </row>
    <row r="633" spans="1:85" ht="15">
      <c r="A633" s="167" t="s">
        <v>10</v>
      </c>
      <c r="B633" s="156">
        <v>8.1533086418016779E-2</v>
      </c>
      <c r="C633" s="156">
        <v>0</v>
      </c>
      <c r="D633" s="156">
        <v>2.6118679383339675E-4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15"/>
        <v>8.1794273211850177E-2</v>
      </c>
      <c r="J633" s="149"/>
      <c r="K633" s="169" t="s">
        <v>10</v>
      </c>
      <c r="L633" s="156">
        <v>8.1533086418016779E-2</v>
      </c>
      <c r="M633" s="156">
        <v>0</v>
      </c>
      <c r="N633" s="156">
        <v>2.6118679383339675E-4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16"/>
        <v>8.1794273211850177E-2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15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16"/>
        <v>0</v>
      </c>
    </row>
    <row r="635" spans="1:85" ht="15">
      <c r="A635" s="167" t="s">
        <v>16</v>
      </c>
      <c r="B635" s="156">
        <v>24.535222586424446</v>
      </c>
      <c r="C635" s="156">
        <v>0.10604276983167266</v>
      </c>
      <c r="D635" s="156">
        <v>1.9770416071394488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15"/>
        <v>26.618306963395568</v>
      </c>
      <c r="J635" s="149"/>
      <c r="K635" s="169" t="s">
        <v>16</v>
      </c>
      <c r="L635" s="156">
        <v>24.535222586424446</v>
      </c>
      <c r="M635" s="156">
        <v>0.10604276983167266</v>
      </c>
      <c r="N635" s="156">
        <v>1.9770416071394488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16"/>
        <v>26.618306963395568</v>
      </c>
    </row>
    <row r="636" spans="1:85" ht="15">
      <c r="A636" s="159" t="s">
        <v>15</v>
      </c>
      <c r="B636" s="160">
        <v>4.1380981442270492</v>
      </c>
      <c r="C636" s="160">
        <v>9.3387797706640241E-2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15"/>
        <v>4.2314859419336894</v>
      </c>
      <c r="J636" s="149"/>
      <c r="K636" s="163" t="s">
        <v>15</v>
      </c>
      <c r="L636" s="164">
        <v>4.1380981442270492</v>
      </c>
      <c r="M636" s="164">
        <v>9.3387797706640241E-2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16"/>
        <v>4.2314859419336894</v>
      </c>
    </row>
    <row r="637" spans="1:85" ht="15">
      <c r="A637" s="167" t="s">
        <v>58</v>
      </c>
      <c r="B637" s="156">
        <v>0</v>
      </c>
      <c r="C637" s="156">
        <v>0.23809559056440147</v>
      </c>
      <c r="D637" s="156">
        <v>0</v>
      </c>
      <c r="E637" s="156">
        <v>11.556126803171681</v>
      </c>
      <c r="F637" s="156">
        <v>456.38356944459002</v>
      </c>
      <c r="G637" s="156">
        <v>0</v>
      </c>
      <c r="H637" s="168">
        <v>0</v>
      </c>
      <c r="I637" s="154">
        <f t="shared" si="315"/>
        <v>468.17779183832613</v>
      </c>
      <c r="J637" s="149"/>
      <c r="K637" s="169" t="s">
        <v>58</v>
      </c>
      <c r="L637" s="156">
        <v>0</v>
      </c>
      <c r="M637" s="156">
        <v>0.23809559056440147</v>
      </c>
      <c r="N637" s="156">
        <v>0</v>
      </c>
      <c r="O637" s="156">
        <v>11.556126803171681</v>
      </c>
      <c r="P637" s="156">
        <v>456.38356944459002</v>
      </c>
      <c r="Q637" s="156">
        <v>0</v>
      </c>
      <c r="R637" s="157">
        <v>0</v>
      </c>
      <c r="S637" s="158">
        <f t="shared" si="316"/>
        <v>468.17779183832613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13.240324608939432</v>
      </c>
      <c r="F638" s="160">
        <v>0</v>
      </c>
      <c r="G638" s="160">
        <v>0</v>
      </c>
      <c r="H638" s="161">
        <v>0</v>
      </c>
      <c r="I638" s="162">
        <f t="shared" si="315"/>
        <v>13.240324608939432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13.240324608939432</v>
      </c>
      <c r="P638" s="164">
        <v>0</v>
      </c>
      <c r="Q638" s="164">
        <v>0</v>
      </c>
      <c r="R638" s="165">
        <v>0</v>
      </c>
      <c r="S638" s="166">
        <f t="shared" si="316"/>
        <v>13.240324608939432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15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16"/>
        <v>0</v>
      </c>
    </row>
    <row r="640" spans="1:85" ht="15">
      <c r="A640" s="159" t="s">
        <v>17</v>
      </c>
      <c r="B640" s="160">
        <v>5.5827247264157052</v>
      </c>
      <c r="C640" s="160">
        <v>0</v>
      </c>
      <c r="D640" s="160">
        <v>2.7027264481155923E-2</v>
      </c>
      <c r="E640" s="160">
        <v>0.16445315376592173</v>
      </c>
      <c r="F640" s="160">
        <v>0</v>
      </c>
      <c r="G640" s="160">
        <v>0</v>
      </c>
      <c r="H640" s="161">
        <v>0</v>
      </c>
      <c r="I640" s="162">
        <f t="shared" si="315"/>
        <v>5.7742051446627825</v>
      </c>
      <c r="J640" s="149"/>
      <c r="K640" s="163" t="s">
        <v>17</v>
      </c>
      <c r="L640" s="164">
        <v>5.5827247264157052</v>
      </c>
      <c r="M640" s="164">
        <v>0</v>
      </c>
      <c r="N640" s="164">
        <v>2.7027264481155923E-2</v>
      </c>
      <c r="O640" s="164">
        <v>0.16445315376592173</v>
      </c>
      <c r="P640" s="164">
        <v>0</v>
      </c>
      <c r="Q640" s="164">
        <v>0</v>
      </c>
      <c r="R640" s="165">
        <v>0</v>
      </c>
      <c r="S640" s="166">
        <f t="shared" si="316"/>
        <v>5.7742051446627825</v>
      </c>
    </row>
    <row r="641" spans="1:70" ht="15">
      <c r="A641" s="167" t="s">
        <v>139</v>
      </c>
      <c r="B641" s="156">
        <v>24.871831135709431</v>
      </c>
      <c r="C641" s="156">
        <v>0</v>
      </c>
      <c r="D641" s="156">
        <v>6.4282823683788326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15"/>
        <v>31.300113504088266</v>
      </c>
      <c r="J641" s="149"/>
      <c r="K641" s="169" t="s">
        <v>139</v>
      </c>
      <c r="L641" s="156">
        <v>24.871831135709431</v>
      </c>
      <c r="M641" s="156">
        <v>0</v>
      </c>
      <c r="N641" s="156">
        <v>6.4282823683788326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16"/>
        <v>31.300113504088266</v>
      </c>
    </row>
    <row r="642" spans="1:70" ht="15">
      <c r="A642" s="159" t="s">
        <v>25</v>
      </c>
      <c r="B642" s="160">
        <v>79.130405989541387</v>
      </c>
      <c r="C642" s="160">
        <v>0.10281599351189415</v>
      </c>
      <c r="D642" s="160">
        <v>1.6367571529136657</v>
      </c>
      <c r="E642" s="160">
        <v>131.48995693355423</v>
      </c>
      <c r="F642" s="160">
        <v>0</v>
      </c>
      <c r="G642" s="160">
        <v>44.341076601266103</v>
      </c>
      <c r="H642" s="161">
        <v>0.62210491346634678</v>
      </c>
      <c r="I642" s="162">
        <f t="shared" si="315"/>
        <v>257.32311758425357</v>
      </c>
      <c r="J642" s="149"/>
      <c r="K642" s="163" t="s">
        <v>25</v>
      </c>
      <c r="L642" s="164">
        <v>79.130405989541387</v>
      </c>
      <c r="M642" s="164">
        <v>0.10281599351189415</v>
      </c>
      <c r="N642" s="164">
        <v>1.6367571529136657</v>
      </c>
      <c r="O642" s="164">
        <v>131.48995693355423</v>
      </c>
      <c r="P642" s="164">
        <v>0</v>
      </c>
      <c r="Q642" s="164">
        <v>44.341076601266103</v>
      </c>
      <c r="R642" s="165">
        <v>0.62210491346634678</v>
      </c>
      <c r="S642" s="166">
        <f t="shared" si="316"/>
        <v>257.32311758425357</v>
      </c>
    </row>
    <row r="643" spans="1:70" ht="15">
      <c r="A643" s="167" t="s">
        <v>24</v>
      </c>
      <c r="B643" s="156">
        <v>22.691817738801468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15"/>
        <v>22.691817738801468</v>
      </c>
      <c r="J643" s="149"/>
      <c r="K643" s="169" t="s">
        <v>24</v>
      </c>
      <c r="L643" s="156">
        <v>22.691817738801468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16"/>
        <v>22.691817738801468</v>
      </c>
    </row>
    <row r="644" spans="1:70" ht="15">
      <c r="A644" s="159" t="s">
        <v>60</v>
      </c>
      <c r="B644" s="160">
        <v>147.85309827596032</v>
      </c>
      <c r="C644" s="160">
        <v>6.697243542726623</v>
      </c>
      <c r="D644" s="160">
        <v>84.188677385192122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15"/>
        <v>238.73901920387908</v>
      </c>
      <c r="J644" s="149"/>
      <c r="K644" s="163" t="s">
        <v>60</v>
      </c>
      <c r="L644" s="164">
        <v>147.85309827596032</v>
      </c>
      <c r="M644" s="164">
        <v>6.697243542726623</v>
      </c>
      <c r="N644" s="164">
        <v>84.188677385192122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16"/>
        <v>238.73901920387908</v>
      </c>
    </row>
    <row r="645" spans="1:70" ht="15">
      <c r="A645" s="167" t="s">
        <v>22</v>
      </c>
      <c r="B645" s="156">
        <v>162.13317171904842</v>
      </c>
      <c r="C645" s="156">
        <v>0</v>
      </c>
      <c r="D645" s="156">
        <v>0</v>
      </c>
      <c r="E645" s="156">
        <v>0.86394738504382196</v>
      </c>
      <c r="F645" s="156">
        <v>37.968661574326049</v>
      </c>
      <c r="G645" s="156">
        <v>0</v>
      </c>
      <c r="H645" s="168">
        <v>0</v>
      </c>
      <c r="I645" s="154">
        <f t="shared" si="315"/>
        <v>200.9657806784183</v>
      </c>
      <c r="J645" s="149"/>
      <c r="K645" s="169" t="s">
        <v>22</v>
      </c>
      <c r="L645" s="156">
        <v>162.13317171904842</v>
      </c>
      <c r="M645" s="156">
        <v>0</v>
      </c>
      <c r="N645" s="156">
        <v>0</v>
      </c>
      <c r="O645" s="156">
        <v>0.86394738504382196</v>
      </c>
      <c r="P645" s="156">
        <v>37.968661574326049</v>
      </c>
      <c r="Q645" s="156">
        <v>0</v>
      </c>
      <c r="R645" s="157">
        <v>0</v>
      </c>
      <c r="S645" s="158">
        <f t="shared" si="316"/>
        <v>200.9657806784183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15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16"/>
        <v>0</v>
      </c>
    </row>
    <row r="647" spans="1:70" ht="15">
      <c r="A647" s="170" t="s">
        <v>64</v>
      </c>
      <c r="B647" s="156">
        <v>6.5104581933907228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15"/>
        <v>6.5104581933907228</v>
      </c>
      <c r="J647" s="149"/>
      <c r="K647" s="171" t="s">
        <v>64</v>
      </c>
      <c r="L647" s="156">
        <v>6.5104581933907228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16"/>
        <v>6.5104581933907228</v>
      </c>
    </row>
    <row r="648" spans="1:70">
      <c r="A648" s="172" t="s">
        <v>23</v>
      </c>
      <c r="B648" s="173">
        <v>6.5104581933907228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15"/>
        <v>6.5104581933907228</v>
      </c>
      <c r="J648" s="149"/>
      <c r="K648" s="176" t="s">
        <v>23</v>
      </c>
      <c r="L648" s="177">
        <v>6.5104581933907228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16"/>
        <v>6.5104581933907228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15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16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15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16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15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16"/>
        <v>0</v>
      </c>
    </row>
    <row r="652" spans="1:70" ht="15">
      <c r="A652" s="194" t="s">
        <v>26</v>
      </c>
      <c r="B652" s="195">
        <f>SUM(B631:B647)</f>
        <v>478.04359898160442</v>
      </c>
      <c r="C652" s="195">
        <f t="shared" ref="C652:H652" si="317">SUM(C631:C647)</f>
        <v>7.2375856943412318</v>
      </c>
      <c r="D652" s="195">
        <f t="shared" si="317"/>
        <v>94.329053288847575</v>
      </c>
      <c r="E652" s="195">
        <f t="shared" si="317"/>
        <v>157.31480888447507</v>
      </c>
      <c r="F652" s="195">
        <f t="shared" si="317"/>
        <v>494.35223101891609</v>
      </c>
      <c r="G652" s="195">
        <f t="shared" si="317"/>
        <v>44.341076601266103</v>
      </c>
      <c r="H652" s="197">
        <f t="shared" si="317"/>
        <v>0.62210491346634678</v>
      </c>
      <c r="I652" s="154">
        <f t="shared" ref="I652" si="318">SUM(I631:I647)</f>
        <v>1276.2404593829169</v>
      </c>
      <c r="J652" s="149"/>
      <c r="K652" s="196" t="s">
        <v>26</v>
      </c>
      <c r="L652" s="195">
        <f>SUM(L631:L647)</f>
        <v>478.04359898160442</v>
      </c>
      <c r="M652" s="195">
        <f t="shared" ref="M652:R652" si="319">SUM(M631:M647)</f>
        <v>7.2375856943412318</v>
      </c>
      <c r="N652" s="195">
        <f t="shared" si="319"/>
        <v>94.329053288847575</v>
      </c>
      <c r="O652" s="195">
        <f t="shared" si="319"/>
        <v>157.31480888447507</v>
      </c>
      <c r="P652" s="195">
        <f t="shared" si="319"/>
        <v>494.35223101891609</v>
      </c>
      <c r="Q652" s="195">
        <f t="shared" si="319"/>
        <v>44.341076601266103</v>
      </c>
      <c r="R652" s="197">
        <f t="shared" si="319"/>
        <v>0.62210491346634678</v>
      </c>
      <c r="S652" s="198">
        <f t="shared" ref="S652" si="320">SUM(S631:S647)</f>
        <v>1276.2404593829169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0.37457173173521413</v>
      </c>
      <c r="C653" s="78">
        <f t="shared" ref="C653:H653" si="321">IF($I652=0,"-",C652/$I652)</f>
        <v>5.671020410872041E-3</v>
      </c>
      <c r="D653" s="78">
        <f t="shared" si="321"/>
        <v>7.3911661862261613E-2</v>
      </c>
      <c r="E653" s="78">
        <f t="shared" si="321"/>
        <v>0.12326423890411635</v>
      </c>
      <c r="F653" s="78">
        <f t="shared" si="321"/>
        <v>0.38735038321692405</v>
      </c>
      <c r="G653" s="78">
        <f t="shared" si="321"/>
        <v>3.4743512694077834E-2</v>
      </c>
      <c r="H653" s="79">
        <f t="shared" si="321"/>
        <v>4.8745117653388345E-4</v>
      </c>
      <c r="I653" s="80">
        <f>SUM(B653:H653)</f>
        <v>0.99999999999999989</v>
      </c>
      <c r="K653" s="55" t="s">
        <v>91</v>
      </c>
      <c r="L653" s="96">
        <f>IF($S652=0,"-",L652/$S652)</f>
        <v>0.37457173173521413</v>
      </c>
      <c r="M653" s="96">
        <f t="shared" ref="M653:R653" si="322">IF($S652=0,"-",M652/$S652)</f>
        <v>5.671020410872041E-3</v>
      </c>
      <c r="N653" s="96">
        <f t="shared" si="322"/>
        <v>7.3911661862261613E-2</v>
      </c>
      <c r="O653" s="96">
        <f t="shared" si="322"/>
        <v>0.12326423890411635</v>
      </c>
      <c r="P653" s="96">
        <f t="shared" si="322"/>
        <v>0.38735038321692405</v>
      </c>
      <c r="Q653" s="96">
        <f t="shared" si="322"/>
        <v>3.4743512694077834E-2</v>
      </c>
      <c r="R653" s="97">
        <f t="shared" si="322"/>
        <v>4.8745117653388345E-4</v>
      </c>
      <c r="S653" s="98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G654"/>
  <sheetViews>
    <sheetView zoomScale="60" zoomScaleNormal="60" workbookViewId="0">
      <pane xSplit="1" ySplit="5" topLeftCell="B90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141" customWidth="1"/>
    <col min="2" max="9" width="16.625" style="149" customWidth="1"/>
    <col min="10" max="10" width="11.625" style="141" customWidth="1"/>
    <col min="11" max="11" width="38.75" style="141" customWidth="1"/>
    <col min="12" max="19" width="16.625" style="149" customWidth="1"/>
    <col min="20" max="20" width="11.625" style="141" customWidth="1"/>
    <col min="21" max="21" width="41" style="141" customWidth="1"/>
    <col min="22" max="23" width="16.625" style="149" customWidth="1"/>
    <col min="24" max="24" width="23.5" style="149" customWidth="1"/>
    <col min="25" max="26" width="16.625" style="149" customWidth="1"/>
    <col min="27" max="27" width="20.5" style="149" customWidth="1"/>
    <col min="28" max="31" width="16.625" style="149" customWidth="1"/>
    <col min="32" max="32" width="21.5" style="149" customWidth="1"/>
    <col min="33" max="34" width="16.625" style="149" customWidth="1"/>
    <col min="35" max="35" width="16.625" style="150" customWidth="1"/>
    <col min="36" max="42" width="16.625" style="141" customWidth="1"/>
    <col min="43" max="50" width="8.625" style="141" customWidth="1"/>
    <col min="51" max="51" width="11" style="141"/>
    <col min="52" max="52" width="22.25" style="141" customWidth="1"/>
    <col min="53" max="53" width="3" style="142" customWidth="1"/>
    <col min="54" max="66" width="8.625" style="141" customWidth="1"/>
    <col min="67" max="68" width="11" style="141"/>
    <col min="69" max="69" width="25.625" style="141" customWidth="1"/>
    <col min="70" max="70" width="4.375" style="142" customWidth="1"/>
    <col min="71" max="84" width="8.625" style="141" customWidth="1"/>
    <col min="85" max="85" width="11" style="26" customWidth="1"/>
    <col min="86" max="88" width="11" style="141"/>
    <col min="89" max="101" width="8.625" style="141" customWidth="1"/>
    <col min="102" max="16384" width="11" style="141"/>
  </cols>
  <sheetData>
    <row r="1" spans="1:85" ht="15" customHeight="1" thickTop="1">
      <c r="A1" s="339" t="s">
        <v>114</v>
      </c>
      <c r="B1" s="340"/>
      <c r="C1" s="340"/>
      <c r="D1" s="340"/>
      <c r="E1" s="340"/>
      <c r="F1" s="340"/>
      <c r="G1" s="340"/>
      <c r="H1" s="340"/>
      <c r="I1" s="341"/>
      <c r="K1" s="348" t="s">
        <v>115</v>
      </c>
      <c r="L1" s="349"/>
      <c r="M1" s="349"/>
      <c r="N1" s="349"/>
      <c r="O1" s="349"/>
      <c r="P1" s="349"/>
      <c r="Q1" s="349"/>
      <c r="R1" s="349"/>
      <c r="S1" s="350"/>
      <c r="U1" s="357" t="s">
        <v>116</v>
      </c>
      <c r="V1" s="358"/>
      <c r="W1" s="358"/>
      <c r="X1" s="358"/>
      <c r="Y1" s="358"/>
      <c r="Z1" s="358"/>
      <c r="AA1" s="358"/>
      <c r="AB1" s="358"/>
      <c r="AC1" s="358"/>
      <c r="AD1" s="358"/>
      <c r="AE1" s="358"/>
      <c r="AF1" s="358"/>
      <c r="AG1" s="358"/>
      <c r="AH1" s="358"/>
      <c r="AI1" s="359"/>
    </row>
    <row r="2" spans="1:85" ht="14.25" customHeight="1">
      <c r="A2" s="342"/>
      <c r="B2" s="343"/>
      <c r="C2" s="343"/>
      <c r="D2" s="343"/>
      <c r="E2" s="343"/>
      <c r="F2" s="343"/>
      <c r="G2" s="343"/>
      <c r="H2" s="343"/>
      <c r="I2" s="344"/>
      <c r="K2" s="351"/>
      <c r="L2" s="352"/>
      <c r="M2" s="352"/>
      <c r="N2" s="352"/>
      <c r="O2" s="352"/>
      <c r="P2" s="352"/>
      <c r="Q2" s="352"/>
      <c r="R2" s="352"/>
      <c r="S2" s="353"/>
      <c r="U2" s="360"/>
      <c r="V2" s="361"/>
      <c r="W2" s="361"/>
      <c r="X2" s="361"/>
      <c r="Y2" s="361"/>
      <c r="Z2" s="361"/>
      <c r="AA2" s="361"/>
      <c r="AB2" s="361"/>
      <c r="AC2" s="361"/>
      <c r="AD2" s="361"/>
      <c r="AE2" s="361"/>
      <c r="AF2" s="361"/>
      <c r="AG2" s="361"/>
      <c r="AH2" s="361"/>
      <c r="AI2" s="362"/>
    </row>
    <row r="3" spans="1:85" ht="15" customHeight="1" thickBot="1">
      <c r="A3" s="345"/>
      <c r="B3" s="346"/>
      <c r="C3" s="346"/>
      <c r="D3" s="346"/>
      <c r="E3" s="346"/>
      <c r="F3" s="346"/>
      <c r="G3" s="346"/>
      <c r="H3" s="346"/>
      <c r="I3" s="347"/>
      <c r="K3" s="354"/>
      <c r="L3" s="355"/>
      <c r="M3" s="355"/>
      <c r="N3" s="355"/>
      <c r="O3" s="355"/>
      <c r="P3" s="355"/>
      <c r="Q3" s="355"/>
      <c r="R3" s="355"/>
      <c r="S3" s="356"/>
      <c r="U3" s="363"/>
      <c r="V3" s="364"/>
      <c r="W3" s="364"/>
      <c r="X3" s="364"/>
      <c r="Y3" s="364"/>
      <c r="Z3" s="364"/>
      <c r="AA3" s="364"/>
      <c r="AB3" s="364"/>
      <c r="AC3" s="364"/>
      <c r="AD3" s="364"/>
      <c r="AE3" s="364"/>
      <c r="AF3" s="364"/>
      <c r="AG3" s="364"/>
      <c r="AH3" s="364"/>
      <c r="AI3" s="365"/>
    </row>
    <row r="4" spans="1:85" ht="15" customHeight="1" thickTop="1" thickBot="1">
      <c r="A4" s="143"/>
      <c r="B4" s="143"/>
      <c r="C4" s="143"/>
      <c r="D4" s="143"/>
      <c r="E4" s="143"/>
      <c r="F4" s="143"/>
      <c r="G4" s="143"/>
      <c r="H4" s="143"/>
      <c r="I4" s="143"/>
      <c r="K4" s="143"/>
      <c r="L4" s="143"/>
      <c r="M4" s="143"/>
      <c r="N4" s="143"/>
      <c r="O4" s="143"/>
      <c r="P4" s="143"/>
      <c r="Q4" s="143"/>
      <c r="R4" s="143"/>
      <c r="S4" s="143"/>
      <c r="U4" s="144"/>
      <c r="V4" s="144"/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G4" s="144"/>
      <c r="AH4" s="144"/>
      <c r="AI4" s="144"/>
    </row>
    <row r="5" spans="1:85" ht="80.099999999999994" customHeight="1">
      <c r="A5" s="366" t="s">
        <v>92</v>
      </c>
      <c r="B5" s="145" t="s">
        <v>0</v>
      </c>
      <c r="C5" s="145" t="s">
        <v>1</v>
      </c>
      <c r="D5" s="145" t="s">
        <v>2</v>
      </c>
      <c r="E5" s="145" t="s">
        <v>3</v>
      </c>
      <c r="F5" s="145" t="s">
        <v>27</v>
      </c>
      <c r="G5" s="145" t="s">
        <v>4</v>
      </c>
      <c r="H5" s="145" t="s">
        <v>5</v>
      </c>
      <c r="I5" s="146" t="s">
        <v>6</v>
      </c>
      <c r="K5" s="368" t="s">
        <v>92</v>
      </c>
      <c r="L5" s="147" t="s">
        <v>0</v>
      </c>
      <c r="M5" s="147" t="s">
        <v>1</v>
      </c>
      <c r="N5" s="147" t="s">
        <v>2</v>
      </c>
      <c r="O5" s="147" t="s">
        <v>3</v>
      </c>
      <c r="P5" s="147" t="s">
        <v>27</v>
      </c>
      <c r="Q5" s="147" t="s">
        <v>4</v>
      </c>
      <c r="R5" s="147" t="s">
        <v>5</v>
      </c>
      <c r="S5" s="148" t="s">
        <v>6</v>
      </c>
      <c r="U5" s="149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50"/>
      <c r="AJ5" s="150"/>
      <c r="AR5" s="142"/>
      <c r="BA5" s="141"/>
      <c r="BI5" s="142"/>
      <c r="BR5" s="141"/>
      <c r="BX5" s="26"/>
      <c r="CG5" s="141"/>
    </row>
    <row r="6" spans="1:85" ht="14.25" customHeight="1">
      <c r="A6" s="367" t="s">
        <v>87</v>
      </c>
      <c r="B6" s="331" t="s">
        <v>118</v>
      </c>
      <c r="C6" s="332"/>
      <c r="D6" s="332"/>
      <c r="E6" s="332"/>
      <c r="F6" s="332"/>
      <c r="G6" s="332"/>
      <c r="H6" s="332"/>
      <c r="I6" s="333"/>
      <c r="K6" s="369" t="s">
        <v>87</v>
      </c>
      <c r="L6" s="334" t="s">
        <v>118</v>
      </c>
      <c r="M6" s="335"/>
      <c r="N6" s="335"/>
      <c r="O6" s="335"/>
      <c r="P6" s="335"/>
      <c r="Q6" s="335"/>
      <c r="R6" s="335"/>
      <c r="S6" s="336"/>
      <c r="U6" s="149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50"/>
      <c r="AJ6" s="150"/>
      <c r="AR6" s="142"/>
      <c r="BA6" s="141"/>
      <c r="BI6" s="142"/>
      <c r="BR6" s="141"/>
      <c r="BX6" s="26"/>
      <c r="CG6" s="141"/>
    </row>
    <row r="7" spans="1:85" ht="15">
      <c r="A7" s="151" t="s">
        <v>7</v>
      </c>
      <c r="B7" s="57">
        <f>B33+B85</f>
        <v>16.16020310289138</v>
      </c>
      <c r="C7" s="57">
        <f t="shared" ref="C7:E7" si="0">C33+C85</f>
        <v>0</v>
      </c>
      <c r="D7" s="57">
        <f t="shared" si="0"/>
        <v>1.5504953551052221</v>
      </c>
      <c r="E7" s="57">
        <f t="shared" si="0"/>
        <v>0</v>
      </c>
      <c r="F7" s="152">
        <f>F59+F85</f>
        <v>8.4457226095258006E-2</v>
      </c>
      <c r="G7" s="57">
        <f t="shared" ref="G7:H7" si="1">G33+G85</f>
        <v>0</v>
      </c>
      <c r="H7" s="57">
        <f t="shared" si="1"/>
        <v>0</v>
      </c>
      <c r="I7" s="154">
        <f>SUM(B7:H7)</f>
        <v>17.79515568409186</v>
      </c>
      <c r="J7" s="149"/>
      <c r="K7" s="155" t="s">
        <v>7</v>
      </c>
      <c r="L7" s="57">
        <f>L33+L85</f>
        <v>16.16020310289138</v>
      </c>
      <c r="M7" s="57">
        <f t="shared" ref="M7:O7" si="2">M33+M85</f>
        <v>0</v>
      </c>
      <c r="N7" s="57">
        <f t="shared" si="2"/>
        <v>1.5504953551052221</v>
      </c>
      <c r="O7" s="57">
        <f t="shared" si="2"/>
        <v>0</v>
      </c>
      <c r="P7" s="63">
        <f>P59+P85+P33</f>
        <v>8.4457226095258006E-2</v>
      </c>
      <c r="Q7" s="57">
        <f t="shared" ref="Q7:R7" si="3">Q33+Q85</f>
        <v>0</v>
      </c>
      <c r="R7" s="57">
        <f t="shared" si="3"/>
        <v>0</v>
      </c>
      <c r="S7" s="158">
        <f>SUM(L7:R7)</f>
        <v>17.79515568409186</v>
      </c>
      <c r="T7" s="149" t="str">
        <f>IF(ABS(S7-I7)&gt;0.01,S7-I7,"")</f>
        <v/>
      </c>
      <c r="U7" s="149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50"/>
      <c r="AJ7" s="150"/>
      <c r="AR7" s="142"/>
      <c r="BA7" s="141"/>
      <c r="BI7" s="142"/>
      <c r="BR7" s="141"/>
      <c r="BX7" s="26"/>
      <c r="CG7" s="141"/>
    </row>
    <row r="8" spans="1:85" ht="15">
      <c r="A8" s="159" t="s">
        <v>8</v>
      </c>
      <c r="B8" s="60">
        <f t="shared" ref="B8:E27" si="4">B34+B86</f>
        <v>22.707365195029908</v>
      </c>
      <c r="C8" s="60">
        <f t="shared" si="4"/>
        <v>0</v>
      </c>
      <c r="D8" s="60">
        <f t="shared" si="4"/>
        <v>639.97020817094722</v>
      </c>
      <c r="E8" s="60">
        <f t="shared" si="4"/>
        <v>0</v>
      </c>
      <c r="F8" s="1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162">
        <f t="shared" ref="I8:I27" si="7">SUM(B8:H8)</f>
        <v>662.67757336597708</v>
      </c>
      <c r="J8" s="149"/>
      <c r="K8" s="163" t="s">
        <v>8</v>
      </c>
      <c r="L8" s="85">
        <f t="shared" ref="L8:O27" si="8">L34+L86</f>
        <v>22.707365195029908</v>
      </c>
      <c r="M8" s="85">
        <f t="shared" si="8"/>
        <v>0</v>
      </c>
      <c r="N8" s="85">
        <f t="shared" si="8"/>
        <v>639.97020817094722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166">
        <f t="shared" ref="S8:S27" si="11">SUM(L8:R8)</f>
        <v>662.67757336597708</v>
      </c>
      <c r="T8" s="149" t="str">
        <f t="shared" ref="T8:T24" si="12">IF(ABS(S8-I8)&gt;0.01,S8-I8,"")</f>
        <v/>
      </c>
      <c r="U8" s="149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50"/>
      <c r="AJ8" s="150"/>
      <c r="AR8" s="142"/>
      <c r="BA8" s="141"/>
      <c r="BI8" s="142"/>
      <c r="BR8" s="141"/>
      <c r="BX8" s="26"/>
      <c r="CG8" s="141"/>
    </row>
    <row r="9" spans="1:85" ht="15">
      <c r="A9" s="167" t="s">
        <v>10</v>
      </c>
      <c r="B9" s="63">
        <f t="shared" si="4"/>
        <v>6.2665267864888756</v>
      </c>
      <c r="C9" s="63">
        <f t="shared" si="4"/>
        <v>0</v>
      </c>
      <c r="D9" s="63">
        <f t="shared" si="4"/>
        <v>3.168819610063641</v>
      </c>
      <c r="E9" s="63">
        <f t="shared" si="4"/>
        <v>0</v>
      </c>
      <c r="F9" s="156">
        <f t="shared" si="5"/>
        <v>0</v>
      </c>
      <c r="G9" s="63">
        <f t="shared" ref="G9:H9" si="13">G35+G87</f>
        <v>0</v>
      </c>
      <c r="H9" s="63">
        <f t="shared" si="13"/>
        <v>0</v>
      </c>
      <c r="I9" s="154">
        <f t="shared" si="7"/>
        <v>9.4353463965525162</v>
      </c>
      <c r="J9" s="149"/>
      <c r="K9" s="155" t="s">
        <v>10</v>
      </c>
      <c r="L9" s="63">
        <f t="shared" si="8"/>
        <v>6.2665267864888756</v>
      </c>
      <c r="M9" s="63">
        <f t="shared" si="8"/>
        <v>0</v>
      </c>
      <c r="N9" s="63">
        <f t="shared" si="8"/>
        <v>3.168819610063641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158">
        <f t="shared" si="11"/>
        <v>9.4353463965525162</v>
      </c>
      <c r="T9" s="149" t="str">
        <f t="shared" si="12"/>
        <v/>
      </c>
      <c r="U9" s="149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50"/>
      <c r="AJ9" s="150"/>
      <c r="AR9" s="142"/>
      <c r="BA9" s="141"/>
      <c r="BI9" s="142"/>
      <c r="BR9" s="141"/>
      <c r="BX9" s="26"/>
      <c r="CG9" s="141"/>
    </row>
    <row r="10" spans="1:85" ht="15">
      <c r="A10" s="159" t="s">
        <v>56</v>
      </c>
      <c r="B10" s="60">
        <f t="shared" si="4"/>
        <v>0</v>
      </c>
      <c r="C10" s="60">
        <f t="shared" si="4"/>
        <v>0</v>
      </c>
      <c r="D10" s="60">
        <f t="shared" si="4"/>
        <v>68.891647229999933</v>
      </c>
      <c r="E10" s="60">
        <f t="shared" si="4"/>
        <v>0</v>
      </c>
      <c r="F10" s="160">
        <f t="shared" si="5"/>
        <v>0</v>
      </c>
      <c r="G10" s="60">
        <f t="shared" ref="G10:H10" si="15">G36+G88</f>
        <v>0</v>
      </c>
      <c r="H10" s="60">
        <f t="shared" si="15"/>
        <v>0</v>
      </c>
      <c r="I10" s="162">
        <f t="shared" si="7"/>
        <v>68.891647229999933</v>
      </c>
      <c r="J10" s="149"/>
      <c r="K10" s="163" t="s">
        <v>56</v>
      </c>
      <c r="L10" s="85">
        <f t="shared" si="8"/>
        <v>0</v>
      </c>
      <c r="M10" s="85">
        <f t="shared" si="8"/>
        <v>0</v>
      </c>
      <c r="N10" s="85">
        <f t="shared" si="8"/>
        <v>68.891647229999933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166">
        <f t="shared" si="11"/>
        <v>68.891647229999933</v>
      </c>
      <c r="T10" s="149" t="str">
        <f t="shared" si="12"/>
        <v/>
      </c>
      <c r="U10" s="149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50"/>
      <c r="AJ10" s="150"/>
      <c r="AR10" s="142"/>
      <c r="BA10" s="141"/>
      <c r="BI10" s="142"/>
      <c r="BR10" s="141"/>
      <c r="BX10" s="26"/>
      <c r="CG10" s="141"/>
    </row>
    <row r="11" spans="1:85" ht="15">
      <c r="A11" s="167" t="s">
        <v>16</v>
      </c>
      <c r="B11" s="63">
        <f t="shared" si="4"/>
        <v>821.18323587523741</v>
      </c>
      <c r="C11" s="63">
        <f t="shared" si="4"/>
        <v>221.99094361176711</v>
      </c>
      <c r="D11" s="63">
        <f t="shared" si="4"/>
        <v>439.80022381762552</v>
      </c>
      <c r="E11" s="63">
        <f t="shared" si="4"/>
        <v>8.5548668878952938</v>
      </c>
      <c r="F11" s="156">
        <f t="shared" si="5"/>
        <v>0</v>
      </c>
      <c r="G11" s="63">
        <f t="shared" ref="G11:H11" si="17">G37+G89</f>
        <v>0</v>
      </c>
      <c r="H11" s="63">
        <f t="shared" si="17"/>
        <v>0</v>
      </c>
      <c r="I11" s="154">
        <f t="shared" si="7"/>
        <v>1491.5292701925252</v>
      </c>
      <c r="J11" s="149"/>
      <c r="K11" s="155" t="s">
        <v>16</v>
      </c>
      <c r="L11" s="63">
        <f t="shared" si="8"/>
        <v>821.18323587523741</v>
      </c>
      <c r="M11" s="63">
        <f t="shared" si="8"/>
        <v>221.99094361176711</v>
      </c>
      <c r="N11" s="63">
        <f t="shared" si="8"/>
        <v>439.80022381762552</v>
      </c>
      <c r="O11" s="63">
        <f t="shared" si="8"/>
        <v>8.5548668878952938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158">
        <f t="shared" si="11"/>
        <v>1491.5292701925252</v>
      </c>
      <c r="T11" s="149" t="str">
        <f t="shared" si="12"/>
        <v/>
      </c>
      <c r="U11" s="149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50"/>
      <c r="AJ11" s="150"/>
      <c r="AR11" s="142"/>
      <c r="BA11" s="141"/>
      <c r="BI11" s="142"/>
      <c r="BR11" s="141"/>
      <c r="BX11" s="26"/>
      <c r="CG11" s="141"/>
    </row>
    <row r="12" spans="1:85" ht="15">
      <c r="A12" s="159" t="s">
        <v>15</v>
      </c>
      <c r="B12" s="60">
        <f t="shared" si="4"/>
        <v>4569.9097132441657</v>
      </c>
      <c r="C12" s="60">
        <f t="shared" si="4"/>
        <v>63.938417698351607</v>
      </c>
      <c r="D12" s="60">
        <f t="shared" si="4"/>
        <v>570.80853560742378</v>
      </c>
      <c r="E12" s="60">
        <f t="shared" si="4"/>
        <v>1.1425729101783528</v>
      </c>
      <c r="F12" s="160">
        <f t="shared" si="5"/>
        <v>0</v>
      </c>
      <c r="G12" s="60">
        <f t="shared" ref="G12:H12" si="19">G38+G90</f>
        <v>0</v>
      </c>
      <c r="H12" s="60">
        <f t="shared" si="19"/>
        <v>0</v>
      </c>
      <c r="I12" s="162">
        <f t="shared" si="7"/>
        <v>5205.7992394601188</v>
      </c>
      <c r="J12" s="149"/>
      <c r="K12" s="163" t="s">
        <v>15</v>
      </c>
      <c r="L12" s="85">
        <f t="shared" si="8"/>
        <v>4569.9097132441657</v>
      </c>
      <c r="M12" s="85">
        <f t="shared" si="8"/>
        <v>63.938417698351607</v>
      </c>
      <c r="N12" s="85">
        <f t="shared" si="8"/>
        <v>570.80853560742378</v>
      </c>
      <c r="O12" s="85">
        <f t="shared" si="8"/>
        <v>1.1425729101783528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166">
        <f t="shared" si="11"/>
        <v>5205.7992394601188</v>
      </c>
      <c r="T12" s="149" t="str">
        <f t="shared" si="12"/>
        <v/>
      </c>
      <c r="U12" s="149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50"/>
      <c r="AJ12" s="150"/>
      <c r="AR12" s="142"/>
      <c r="BA12" s="141"/>
      <c r="BI12" s="142"/>
      <c r="BR12" s="141"/>
      <c r="BX12" s="26"/>
      <c r="CG12" s="141"/>
    </row>
    <row r="13" spans="1:85" ht="15">
      <c r="A13" s="167" t="s">
        <v>58</v>
      </c>
      <c r="B13" s="63">
        <f t="shared" si="4"/>
        <v>0</v>
      </c>
      <c r="C13" s="63">
        <f t="shared" si="4"/>
        <v>0.23923983548776762</v>
      </c>
      <c r="D13" s="63">
        <f t="shared" si="4"/>
        <v>4.2241843551271465</v>
      </c>
      <c r="E13" s="63">
        <f t="shared" si="4"/>
        <v>1137.6863517376746</v>
      </c>
      <c r="F13" s="156">
        <f t="shared" si="5"/>
        <v>14288.651072789742</v>
      </c>
      <c r="G13" s="63">
        <f t="shared" ref="G13:H13" si="21">G39+G91</f>
        <v>0</v>
      </c>
      <c r="H13" s="63">
        <f t="shared" si="21"/>
        <v>0</v>
      </c>
      <c r="I13" s="154">
        <f t="shared" si="7"/>
        <v>15430.800848718032</v>
      </c>
      <c r="J13" s="149"/>
      <c r="K13" s="169" t="s">
        <v>58</v>
      </c>
      <c r="L13" s="63">
        <f t="shared" si="8"/>
        <v>0</v>
      </c>
      <c r="M13" s="63">
        <f t="shared" si="8"/>
        <v>0.23923983548776762</v>
      </c>
      <c r="N13" s="63">
        <f t="shared" si="8"/>
        <v>4.2241843551271465</v>
      </c>
      <c r="O13" s="63">
        <f t="shared" si="8"/>
        <v>1137.6863517376746</v>
      </c>
      <c r="P13" s="63">
        <f t="shared" si="9"/>
        <v>14288.651072789744</v>
      </c>
      <c r="Q13" s="63">
        <f t="shared" ref="Q13:R13" si="22">Q39+Q91</f>
        <v>0</v>
      </c>
      <c r="R13" s="63">
        <f t="shared" si="22"/>
        <v>0</v>
      </c>
      <c r="S13" s="158">
        <f t="shared" si="11"/>
        <v>15430.800848718034</v>
      </c>
      <c r="T13" s="149" t="str">
        <f t="shared" si="12"/>
        <v/>
      </c>
      <c r="U13" s="149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50"/>
      <c r="AJ13" s="150"/>
      <c r="AR13" s="142"/>
      <c r="BA13" s="141"/>
      <c r="BI13" s="142"/>
      <c r="BR13" s="141"/>
      <c r="BX13" s="26"/>
      <c r="CG13" s="141"/>
    </row>
    <row r="14" spans="1:85" ht="15">
      <c r="A14" s="159" t="s">
        <v>12</v>
      </c>
      <c r="B14" s="60">
        <f t="shared" si="4"/>
        <v>0</v>
      </c>
      <c r="C14" s="60">
        <f t="shared" si="4"/>
        <v>4.0589606528905524E-2</v>
      </c>
      <c r="D14" s="60">
        <f t="shared" si="4"/>
        <v>7.9816101241025936E-2</v>
      </c>
      <c r="E14" s="60">
        <f t="shared" si="4"/>
        <v>32.167541278979584</v>
      </c>
      <c r="F14" s="160">
        <f t="shared" si="5"/>
        <v>4314.8605971737043</v>
      </c>
      <c r="G14" s="60">
        <f t="shared" ref="G14:H14" si="23">G40+G92</f>
        <v>0</v>
      </c>
      <c r="H14" s="60">
        <f t="shared" si="23"/>
        <v>0</v>
      </c>
      <c r="I14" s="162">
        <f t="shared" si="7"/>
        <v>4347.1485441604536</v>
      </c>
      <c r="J14" s="149"/>
      <c r="K14" s="163" t="s">
        <v>12</v>
      </c>
      <c r="L14" s="85">
        <f t="shared" si="8"/>
        <v>0</v>
      </c>
      <c r="M14" s="85">
        <f t="shared" si="8"/>
        <v>4.0589606528905524E-2</v>
      </c>
      <c r="N14" s="85">
        <f t="shared" si="8"/>
        <v>7.9816101241025936E-2</v>
      </c>
      <c r="O14" s="85">
        <f t="shared" si="8"/>
        <v>32.167541278979584</v>
      </c>
      <c r="P14" s="85">
        <f t="shared" si="9"/>
        <v>4314.8605971737043</v>
      </c>
      <c r="Q14" s="85">
        <f t="shared" ref="Q14:R14" si="24">Q40+Q92</f>
        <v>0</v>
      </c>
      <c r="R14" s="85">
        <f t="shared" si="24"/>
        <v>0</v>
      </c>
      <c r="S14" s="166">
        <f t="shared" si="11"/>
        <v>4347.1485441604536</v>
      </c>
      <c r="T14" s="149" t="str">
        <f t="shared" si="12"/>
        <v/>
      </c>
      <c r="U14" s="149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50"/>
      <c r="AJ14" s="150"/>
      <c r="AR14" s="142"/>
      <c r="BA14" s="141"/>
      <c r="BI14" s="142"/>
      <c r="BR14" s="141"/>
      <c r="BX14" s="26"/>
      <c r="CG14" s="141"/>
    </row>
    <row r="15" spans="1:85" ht="15">
      <c r="A15" s="16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156">
        <f t="shared" si="5"/>
        <v>1758.096404086577</v>
      </c>
      <c r="G15" s="63">
        <f t="shared" ref="G15:H15" si="25">G41+G93</f>
        <v>0</v>
      </c>
      <c r="H15" s="63">
        <f t="shared" si="25"/>
        <v>0</v>
      </c>
      <c r="I15" s="154">
        <f t="shared" si="7"/>
        <v>1758.096404086577</v>
      </c>
      <c r="J15" s="149"/>
      <c r="K15" s="16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1758.096404086577</v>
      </c>
      <c r="Q15" s="63">
        <f t="shared" ref="Q15:R15" si="26">Q41+Q93</f>
        <v>0</v>
      </c>
      <c r="R15" s="63">
        <f t="shared" si="26"/>
        <v>0</v>
      </c>
      <c r="S15" s="158">
        <f t="shared" si="11"/>
        <v>1758.096404086577</v>
      </c>
      <c r="T15" s="149" t="str">
        <f t="shared" si="12"/>
        <v/>
      </c>
      <c r="U15" s="149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50"/>
      <c r="AJ15" s="150"/>
      <c r="AR15" s="142"/>
      <c r="BA15" s="141"/>
      <c r="BI15" s="142"/>
      <c r="BR15" s="141"/>
      <c r="BX15" s="26"/>
      <c r="CG15" s="141"/>
    </row>
    <row r="16" spans="1:85" ht="15">
      <c r="A16" s="159" t="s">
        <v>17</v>
      </c>
      <c r="B16" s="60">
        <f t="shared" si="4"/>
        <v>246.7074705270193</v>
      </c>
      <c r="C16" s="60">
        <f t="shared" si="4"/>
        <v>1.0663507499809746</v>
      </c>
      <c r="D16" s="60">
        <f t="shared" si="4"/>
        <v>89.945665882511946</v>
      </c>
      <c r="E16" s="60">
        <f t="shared" si="4"/>
        <v>32.770290423704708</v>
      </c>
      <c r="F16" s="160">
        <f t="shared" si="5"/>
        <v>9.3357802838483561</v>
      </c>
      <c r="G16" s="60">
        <f t="shared" ref="G16:H16" si="27">G42+G94</f>
        <v>0</v>
      </c>
      <c r="H16" s="60">
        <f t="shared" si="27"/>
        <v>0</v>
      </c>
      <c r="I16" s="162">
        <f t="shared" si="7"/>
        <v>379.8255578670653</v>
      </c>
      <c r="J16" s="149"/>
      <c r="K16" s="163" t="s">
        <v>17</v>
      </c>
      <c r="L16" s="85">
        <f t="shared" si="8"/>
        <v>246.7074705270193</v>
      </c>
      <c r="M16" s="85">
        <f t="shared" si="8"/>
        <v>1.0663507499809746</v>
      </c>
      <c r="N16" s="85">
        <f t="shared" si="8"/>
        <v>89.945665882511946</v>
      </c>
      <c r="O16" s="85">
        <f t="shared" si="8"/>
        <v>32.770290423704708</v>
      </c>
      <c r="P16" s="85">
        <f t="shared" si="9"/>
        <v>9.3357802838483668</v>
      </c>
      <c r="Q16" s="85">
        <f t="shared" ref="Q16:R16" si="28">Q42+Q94</f>
        <v>0</v>
      </c>
      <c r="R16" s="85">
        <f t="shared" si="28"/>
        <v>0</v>
      </c>
      <c r="S16" s="166">
        <f t="shared" si="11"/>
        <v>379.8255578670653</v>
      </c>
      <c r="T16" s="149" t="str">
        <f t="shared" si="12"/>
        <v/>
      </c>
      <c r="U16" s="149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50"/>
      <c r="AJ16" s="150"/>
      <c r="AR16" s="142"/>
      <c r="BA16" s="141"/>
      <c r="BI16" s="142"/>
      <c r="BR16" s="141"/>
      <c r="BX16" s="26"/>
      <c r="CG16" s="141"/>
    </row>
    <row r="17" spans="1:85" ht="15">
      <c r="A17" s="167" t="s">
        <v>139</v>
      </c>
      <c r="B17" s="63">
        <f t="shared" si="4"/>
        <v>3549.2721589529347</v>
      </c>
      <c r="C17" s="63">
        <f t="shared" si="4"/>
        <v>1776.848105938162</v>
      </c>
      <c r="D17" s="63">
        <f t="shared" si="4"/>
        <v>1344.5722599031687</v>
      </c>
      <c r="E17" s="63">
        <f t="shared" si="4"/>
        <v>26.208465527347297</v>
      </c>
      <c r="F17" s="156">
        <f t="shared" si="5"/>
        <v>20.777310216472049</v>
      </c>
      <c r="G17" s="63">
        <f t="shared" ref="G17:H17" si="29">G43+G95</f>
        <v>0</v>
      </c>
      <c r="H17" s="63">
        <f t="shared" si="29"/>
        <v>0</v>
      </c>
      <c r="I17" s="154">
        <f t="shared" si="7"/>
        <v>6717.6783005380848</v>
      </c>
      <c r="J17" s="149"/>
      <c r="K17" s="169" t="s">
        <v>139</v>
      </c>
      <c r="L17" s="63">
        <f t="shared" si="8"/>
        <v>3549.2721589529347</v>
      </c>
      <c r="M17" s="63">
        <f t="shared" si="8"/>
        <v>1776.848105938162</v>
      </c>
      <c r="N17" s="63">
        <f t="shared" si="8"/>
        <v>1344.5722599031687</v>
      </c>
      <c r="O17" s="63">
        <f t="shared" si="8"/>
        <v>26.208465527347297</v>
      </c>
      <c r="P17" s="63">
        <f t="shared" si="9"/>
        <v>20.7773102164718</v>
      </c>
      <c r="Q17" s="63">
        <f t="shared" ref="Q17:R17" si="30">Q43+Q95</f>
        <v>0</v>
      </c>
      <c r="R17" s="63">
        <f t="shared" si="30"/>
        <v>0</v>
      </c>
      <c r="S17" s="158">
        <f t="shared" si="11"/>
        <v>6717.6783005380848</v>
      </c>
      <c r="T17" s="149" t="str">
        <f>IF(ABS(S17-I17)&gt;0.1,S17-I17,"")</f>
        <v/>
      </c>
      <c r="U17" s="149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50"/>
      <c r="AJ17" s="150"/>
      <c r="AR17" s="142"/>
      <c r="BA17" s="141"/>
      <c r="BI17" s="142"/>
      <c r="BR17" s="141"/>
      <c r="BX17" s="26"/>
      <c r="CG17" s="141"/>
    </row>
    <row r="18" spans="1:85" ht="15">
      <c r="A18" s="159" t="s">
        <v>25</v>
      </c>
      <c r="B18" s="60">
        <f t="shared" si="4"/>
        <v>2202.2639790043854</v>
      </c>
      <c r="C18" s="60">
        <f t="shared" si="4"/>
        <v>10.406782325416597</v>
      </c>
      <c r="D18" s="60">
        <f t="shared" si="4"/>
        <v>3023.5520382785771</v>
      </c>
      <c r="E18" s="60">
        <f t="shared" si="4"/>
        <v>5339.2871308907506</v>
      </c>
      <c r="F18" s="160">
        <f t="shared" si="5"/>
        <v>1003.0613299748536</v>
      </c>
      <c r="G18" s="60">
        <f t="shared" ref="G18:H18" si="31">G44+G96</f>
        <v>2090.4542850439484</v>
      </c>
      <c r="H18" s="60">
        <f t="shared" si="31"/>
        <v>12.120945405823905</v>
      </c>
      <c r="I18" s="162">
        <f t="shared" si="7"/>
        <v>13681.146490923757</v>
      </c>
      <c r="J18" s="149"/>
      <c r="K18" s="163" t="s">
        <v>25</v>
      </c>
      <c r="L18" s="85">
        <f t="shared" si="8"/>
        <v>2202.2639790043854</v>
      </c>
      <c r="M18" s="85">
        <f t="shared" si="8"/>
        <v>10.406782325416597</v>
      </c>
      <c r="N18" s="85">
        <f t="shared" si="8"/>
        <v>3023.5520382785771</v>
      </c>
      <c r="O18" s="85">
        <f t="shared" si="8"/>
        <v>5339.2871308907506</v>
      </c>
      <c r="P18" s="85">
        <f t="shared" si="9"/>
        <v>1003.0613299748554</v>
      </c>
      <c r="Q18" s="85">
        <f t="shared" ref="Q18:R18" si="32">Q44+Q96</f>
        <v>2090.4542850439484</v>
      </c>
      <c r="R18" s="85">
        <f t="shared" si="32"/>
        <v>12.120945405823905</v>
      </c>
      <c r="S18" s="166">
        <f t="shared" si="11"/>
        <v>13681.146490923758</v>
      </c>
      <c r="T18" s="149" t="str">
        <f t="shared" si="12"/>
        <v/>
      </c>
      <c r="U18" s="149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50"/>
      <c r="AJ18" s="150"/>
      <c r="AR18" s="142"/>
      <c r="BA18" s="141"/>
      <c r="BI18" s="142"/>
      <c r="BR18" s="141"/>
      <c r="BX18" s="26"/>
      <c r="CG18" s="141"/>
    </row>
    <row r="19" spans="1:85" ht="15">
      <c r="A19" s="167" t="s">
        <v>24</v>
      </c>
      <c r="B19" s="63">
        <f t="shared" si="4"/>
        <v>3546.0919622973852</v>
      </c>
      <c r="C19" s="63">
        <f t="shared" si="4"/>
        <v>13.91271930414435</v>
      </c>
      <c r="D19" s="63">
        <f t="shared" si="4"/>
        <v>414.00671651989478</v>
      </c>
      <c r="E19" s="63">
        <f t="shared" si="4"/>
        <v>0</v>
      </c>
      <c r="F19" s="156">
        <f t="shared" si="5"/>
        <v>0</v>
      </c>
      <c r="G19" s="63">
        <f t="shared" ref="G19:H19" si="33">G45+G97</f>
        <v>0</v>
      </c>
      <c r="H19" s="63">
        <f t="shared" si="33"/>
        <v>0</v>
      </c>
      <c r="I19" s="154">
        <f t="shared" si="7"/>
        <v>3974.0113981214245</v>
      </c>
      <c r="J19" s="149"/>
      <c r="K19" s="169" t="s">
        <v>24</v>
      </c>
      <c r="L19" s="63">
        <f t="shared" si="8"/>
        <v>3546.0919622973852</v>
      </c>
      <c r="M19" s="63">
        <f t="shared" si="8"/>
        <v>13.91271930414435</v>
      </c>
      <c r="N19" s="63">
        <f t="shared" si="8"/>
        <v>414.00671651989478</v>
      </c>
      <c r="O19" s="63">
        <f t="shared" si="8"/>
        <v>0</v>
      </c>
      <c r="P19" s="63">
        <f t="shared" si="9"/>
        <v>2.1316282072803006E-13</v>
      </c>
      <c r="Q19" s="63">
        <f t="shared" ref="Q19:R19" si="34">Q45+Q97</f>
        <v>0</v>
      </c>
      <c r="R19" s="63">
        <f t="shared" si="34"/>
        <v>0</v>
      </c>
      <c r="S19" s="158">
        <f t="shared" si="11"/>
        <v>3974.0113981214245</v>
      </c>
      <c r="T19" s="149" t="str">
        <f t="shared" si="12"/>
        <v/>
      </c>
      <c r="U19" s="149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50"/>
      <c r="AJ19" s="150"/>
      <c r="AR19" s="142"/>
      <c r="BA19" s="141"/>
      <c r="BI19" s="142"/>
      <c r="BR19" s="141"/>
      <c r="BX19" s="26"/>
      <c r="CG19" s="141"/>
    </row>
    <row r="20" spans="1:85" ht="15">
      <c r="A20" s="159" t="s">
        <v>60</v>
      </c>
      <c r="B20" s="60">
        <f t="shared" si="4"/>
        <v>3230.6714070036037</v>
      </c>
      <c r="C20" s="60">
        <f t="shared" si="4"/>
        <v>697.97431769725586</v>
      </c>
      <c r="D20" s="60">
        <f t="shared" si="4"/>
        <v>429.21332175796044</v>
      </c>
      <c r="E20" s="60">
        <f t="shared" si="4"/>
        <v>0</v>
      </c>
      <c r="F20" s="160">
        <f t="shared" si="5"/>
        <v>0</v>
      </c>
      <c r="G20" s="60">
        <f t="shared" ref="G20:H20" si="35">G46+G98</f>
        <v>0</v>
      </c>
      <c r="H20" s="60">
        <f t="shared" si="35"/>
        <v>0</v>
      </c>
      <c r="I20" s="162">
        <f t="shared" si="7"/>
        <v>4357.8590464588196</v>
      </c>
      <c r="J20" s="149"/>
      <c r="K20" s="163" t="s">
        <v>60</v>
      </c>
      <c r="L20" s="85">
        <f t="shared" si="8"/>
        <v>3230.6714070036037</v>
      </c>
      <c r="M20" s="85">
        <f t="shared" si="8"/>
        <v>697.97431769725586</v>
      </c>
      <c r="N20" s="85">
        <f t="shared" si="8"/>
        <v>429.21332175796044</v>
      </c>
      <c r="O20" s="85">
        <f t="shared" si="8"/>
        <v>0</v>
      </c>
      <c r="P20" s="85">
        <f t="shared" si="9"/>
        <v>-5.1200710338150657E-13</v>
      </c>
      <c r="Q20" s="85">
        <f t="shared" ref="Q20:R20" si="36">Q46+Q98</f>
        <v>0</v>
      </c>
      <c r="R20" s="85">
        <f t="shared" si="36"/>
        <v>0</v>
      </c>
      <c r="S20" s="166">
        <f t="shared" si="11"/>
        <v>4357.8590464588187</v>
      </c>
      <c r="T20" s="149" t="str">
        <f t="shared" si="12"/>
        <v/>
      </c>
      <c r="U20" s="149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50"/>
      <c r="AJ20" s="150"/>
      <c r="AR20" s="142"/>
      <c r="BA20" s="141"/>
      <c r="BI20" s="142"/>
      <c r="BR20" s="141"/>
      <c r="BX20" s="26"/>
      <c r="CG20" s="141"/>
    </row>
    <row r="21" spans="1:85" ht="15">
      <c r="A21" s="167" t="s">
        <v>22</v>
      </c>
      <c r="B21" s="63">
        <f t="shared" si="4"/>
        <v>1086.0519749450357</v>
      </c>
      <c r="C21" s="63">
        <f t="shared" si="4"/>
        <v>4023.6091116095486</v>
      </c>
      <c r="D21" s="63">
        <f t="shared" si="4"/>
        <v>1450.5150928181999</v>
      </c>
      <c r="E21" s="63">
        <f t="shared" si="4"/>
        <v>0.88680118095482707</v>
      </c>
      <c r="F21" s="156">
        <f t="shared" si="5"/>
        <v>1445.7298131731113</v>
      </c>
      <c r="G21" s="63">
        <f t="shared" ref="G21:H21" si="37">G47+G99</f>
        <v>0</v>
      </c>
      <c r="H21" s="63">
        <f t="shared" si="37"/>
        <v>0</v>
      </c>
      <c r="I21" s="154">
        <f t="shared" si="7"/>
        <v>8006.7927937268505</v>
      </c>
      <c r="J21" s="149"/>
      <c r="K21" s="169" t="s">
        <v>22</v>
      </c>
      <c r="L21" s="63">
        <f t="shared" si="8"/>
        <v>1086.0519749450357</v>
      </c>
      <c r="M21" s="63">
        <f t="shared" si="8"/>
        <v>4023.6091116095486</v>
      </c>
      <c r="N21" s="63">
        <f t="shared" si="8"/>
        <v>1450.5150928181999</v>
      </c>
      <c r="O21" s="63">
        <f t="shared" si="8"/>
        <v>0.88680118095482707</v>
      </c>
      <c r="P21" s="63">
        <f t="shared" si="9"/>
        <v>1445.7298131731113</v>
      </c>
      <c r="Q21" s="63">
        <f t="shared" ref="Q21:R21" si="38">Q47+Q99</f>
        <v>0</v>
      </c>
      <c r="R21" s="63">
        <f t="shared" si="38"/>
        <v>0</v>
      </c>
      <c r="S21" s="158">
        <f t="shared" si="11"/>
        <v>8006.7927937268505</v>
      </c>
      <c r="T21" s="149" t="str">
        <f t="shared" si="12"/>
        <v/>
      </c>
      <c r="U21" s="149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50"/>
      <c r="AJ21" s="150"/>
      <c r="AR21" s="142"/>
      <c r="BA21" s="141"/>
      <c r="BI21" s="142"/>
      <c r="BR21" s="141"/>
      <c r="BX21" s="26"/>
      <c r="CG21" s="141"/>
    </row>
    <row r="22" spans="1:85" ht="15">
      <c r="A22" s="159" t="s">
        <v>21</v>
      </c>
      <c r="B22" s="60">
        <f t="shared" si="4"/>
        <v>17.952363175866665</v>
      </c>
      <c r="C22" s="60">
        <f t="shared" si="4"/>
        <v>71.033328093763444</v>
      </c>
      <c r="D22" s="60">
        <f t="shared" si="4"/>
        <v>455.07966609341082</v>
      </c>
      <c r="E22" s="60">
        <f t="shared" si="4"/>
        <v>0</v>
      </c>
      <c r="F22" s="160">
        <f t="shared" si="5"/>
        <v>0</v>
      </c>
      <c r="G22" s="60">
        <f t="shared" ref="G22:H22" si="39">G48+G100</f>
        <v>0</v>
      </c>
      <c r="H22" s="60">
        <f t="shared" si="39"/>
        <v>0</v>
      </c>
      <c r="I22" s="162">
        <f t="shared" si="7"/>
        <v>544.0653573630409</v>
      </c>
      <c r="J22" s="149"/>
      <c r="K22" s="163" t="s">
        <v>21</v>
      </c>
      <c r="L22" s="85">
        <f t="shared" si="8"/>
        <v>17.952363175866665</v>
      </c>
      <c r="M22" s="85">
        <f t="shared" si="8"/>
        <v>71.033328093763444</v>
      </c>
      <c r="N22" s="85">
        <f t="shared" si="8"/>
        <v>455.07966609341082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166">
        <f t="shared" si="11"/>
        <v>544.0653573630409</v>
      </c>
      <c r="T22" s="149" t="str">
        <f t="shared" si="12"/>
        <v/>
      </c>
      <c r="U22" s="149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50"/>
      <c r="AJ22" s="150"/>
      <c r="AR22" s="142"/>
      <c r="BA22" s="141"/>
      <c r="BI22" s="142"/>
      <c r="BR22" s="141"/>
      <c r="BX22" s="26"/>
      <c r="CG22" s="141"/>
    </row>
    <row r="23" spans="1:85" ht="15">
      <c r="A23" s="170" t="s">
        <v>64</v>
      </c>
      <c r="B23" s="63">
        <f t="shared" si="4"/>
        <v>435.40732088713742</v>
      </c>
      <c r="C23" s="63">
        <f t="shared" si="4"/>
        <v>0</v>
      </c>
      <c r="D23" s="63">
        <f t="shared" si="4"/>
        <v>210.53193408818578</v>
      </c>
      <c r="E23" s="63">
        <f t="shared" si="4"/>
        <v>0</v>
      </c>
      <c r="F23" s="156">
        <f t="shared" si="5"/>
        <v>0</v>
      </c>
      <c r="G23" s="63">
        <f t="shared" ref="G23:H23" si="41">G49+G101</f>
        <v>0</v>
      </c>
      <c r="H23" s="63">
        <f t="shared" si="41"/>
        <v>0</v>
      </c>
      <c r="I23" s="154">
        <f t="shared" si="7"/>
        <v>645.93925497532314</v>
      </c>
      <c r="J23" s="149"/>
      <c r="K23" s="171" t="s">
        <v>64</v>
      </c>
      <c r="L23" s="63">
        <f t="shared" si="8"/>
        <v>435.40732088713742</v>
      </c>
      <c r="M23" s="63">
        <f t="shared" si="8"/>
        <v>0</v>
      </c>
      <c r="N23" s="63">
        <f t="shared" si="8"/>
        <v>210.53193408818578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158">
        <f t="shared" si="11"/>
        <v>645.93925497532314</v>
      </c>
      <c r="T23" s="149" t="str">
        <f t="shared" si="12"/>
        <v/>
      </c>
      <c r="U23" s="149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50"/>
      <c r="AJ23" s="150"/>
      <c r="AR23" s="142"/>
      <c r="BA23" s="141"/>
      <c r="BI23" s="142"/>
      <c r="BR23" s="141"/>
      <c r="BX23" s="26"/>
      <c r="CG23" s="141"/>
    </row>
    <row r="24" spans="1:85">
      <c r="A24" s="172" t="s">
        <v>23</v>
      </c>
      <c r="B24" s="65">
        <f t="shared" si="4"/>
        <v>435.40732088713742</v>
      </c>
      <c r="C24" s="65">
        <f t="shared" si="4"/>
        <v>0</v>
      </c>
      <c r="D24" s="65">
        <f t="shared" si="4"/>
        <v>210.53193408818578</v>
      </c>
      <c r="E24" s="65">
        <f t="shared" si="4"/>
        <v>0</v>
      </c>
      <c r="F24" s="173">
        <f t="shared" si="5"/>
        <v>0</v>
      </c>
      <c r="G24" s="65">
        <f t="shared" ref="G24:H24" si="43">G50+G102</f>
        <v>0</v>
      </c>
      <c r="H24" s="65">
        <f t="shared" si="43"/>
        <v>0</v>
      </c>
      <c r="I24" s="175">
        <f t="shared" si="7"/>
        <v>645.93925497532314</v>
      </c>
      <c r="J24" s="149"/>
      <c r="K24" s="176" t="s">
        <v>23</v>
      </c>
      <c r="L24" s="88">
        <f t="shared" si="8"/>
        <v>435.40732088713742</v>
      </c>
      <c r="M24" s="88">
        <f t="shared" si="8"/>
        <v>0</v>
      </c>
      <c r="N24" s="88">
        <f t="shared" si="8"/>
        <v>210.53193408818578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179">
        <f t="shared" si="11"/>
        <v>645.93925497532314</v>
      </c>
      <c r="T24" s="149" t="str">
        <f t="shared" si="12"/>
        <v/>
      </c>
      <c r="U24" s="149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50"/>
      <c r="AJ24" s="150"/>
      <c r="AR24" s="142"/>
      <c r="BA24" s="141"/>
      <c r="BI24" s="142"/>
      <c r="BR24" s="141"/>
      <c r="BX24" s="26"/>
      <c r="CG24" s="141"/>
    </row>
    <row r="25" spans="1:85">
      <c r="A25" s="180" t="s">
        <v>19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181">
        <f t="shared" si="5"/>
        <v>0</v>
      </c>
      <c r="G25" s="68">
        <f t="shared" ref="G25:H25" si="45">G51+G103</f>
        <v>0</v>
      </c>
      <c r="H25" s="68">
        <f t="shared" si="45"/>
        <v>0</v>
      </c>
      <c r="I25" s="183">
        <f t="shared" si="7"/>
        <v>0</v>
      </c>
      <c r="J25" s="149"/>
      <c r="K25" s="184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186">
        <f t="shared" si="11"/>
        <v>0</v>
      </c>
      <c r="T25" s="149"/>
      <c r="U25" s="149"/>
      <c r="Z25" s="150"/>
      <c r="AA25" s="141"/>
      <c r="AB25" s="141"/>
      <c r="AC25" s="141"/>
      <c r="AD25" s="141"/>
      <c r="AE25" s="141"/>
      <c r="AF25" s="141"/>
      <c r="AG25" s="141"/>
      <c r="AH25" s="141"/>
      <c r="AI25" s="141"/>
      <c r="AR25" s="142"/>
      <c r="BA25" s="141"/>
      <c r="BI25" s="142"/>
      <c r="BR25" s="141"/>
      <c r="BX25" s="26"/>
      <c r="CG25" s="141"/>
    </row>
    <row r="26" spans="1:85">
      <c r="A26" s="172" t="s">
        <v>20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173">
        <f t="shared" si="5"/>
        <v>0</v>
      </c>
      <c r="G26" s="65">
        <f t="shared" ref="G26:H26" si="47">G52+G104</f>
        <v>0</v>
      </c>
      <c r="H26" s="65">
        <f t="shared" si="47"/>
        <v>0</v>
      </c>
      <c r="I26" s="175">
        <f t="shared" si="7"/>
        <v>0</v>
      </c>
      <c r="J26" s="149"/>
      <c r="K26" s="176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179">
        <f t="shared" si="11"/>
        <v>0</v>
      </c>
      <c r="T26" s="149"/>
      <c r="U26" s="149"/>
      <c r="Z26" s="150"/>
      <c r="AA26" s="141"/>
      <c r="AB26" s="141"/>
      <c r="AC26" s="141"/>
      <c r="AD26" s="141"/>
      <c r="AE26" s="141"/>
      <c r="AF26" s="141"/>
      <c r="AG26" s="141"/>
      <c r="AH26" s="141"/>
      <c r="AI26" s="141"/>
      <c r="AR26" s="142"/>
      <c r="BA26" s="141"/>
      <c r="BI26" s="142"/>
      <c r="BR26" s="141"/>
      <c r="BX26" s="26"/>
      <c r="CG26" s="141"/>
    </row>
    <row r="27" spans="1:85" ht="15" thickBot="1">
      <c r="A27" s="187" t="s">
        <v>11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188">
        <f t="shared" si="5"/>
        <v>0</v>
      </c>
      <c r="G27" s="71">
        <f t="shared" ref="G27:H27" si="49">G53+G105</f>
        <v>0</v>
      </c>
      <c r="H27" s="71">
        <f t="shared" si="49"/>
        <v>0</v>
      </c>
      <c r="I27" s="190">
        <f t="shared" si="7"/>
        <v>0</v>
      </c>
      <c r="J27" s="149"/>
      <c r="K27" s="191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193">
        <f t="shared" si="11"/>
        <v>0</v>
      </c>
      <c r="T27" s="149"/>
      <c r="U27" s="149"/>
      <c r="Z27" s="150"/>
      <c r="AA27" s="141"/>
      <c r="AB27" s="141"/>
      <c r="AC27" s="141"/>
      <c r="AD27" s="141"/>
      <c r="AE27" s="141"/>
      <c r="AF27" s="141"/>
      <c r="AG27" s="141"/>
      <c r="AH27" s="141"/>
      <c r="AI27" s="141"/>
      <c r="AR27" s="142"/>
      <c r="BA27" s="141"/>
      <c r="BI27" s="142"/>
      <c r="BR27" s="141"/>
      <c r="BX27" s="26"/>
      <c r="CG27" s="141"/>
    </row>
    <row r="28" spans="1:85" ht="15">
      <c r="A28" s="194" t="s">
        <v>26</v>
      </c>
      <c r="B28" s="195">
        <f>SUM(B7:B23)</f>
        <v>19750.645680997182</v>
      </c>
      <c r="C28" s="195">
        <f t="shared" ref="C28:H28" si="51">SUM(C7:C23)</f>
        <v>6881.0599064704084</v>
      </c>
      <c r="D28" s="195">
        <f t="shared" si="51"/>
        <v>9145.9106255894421</v>
      </c>
      <c r="E28" s="195">
        <f t="shared" si="51"/>
        <v>6578.7040208374847</v>
      </c>
      <c r="F28" s="195">
        <f t="shared" si="51"/>
        <v>22840.596764924405</v>
      </c>
      <c r="G28" s="195">
        <f t="shared" si="51"/>
        <v>2090.4542850439484</v>
      </c>
      <c r="H28" s="195">
        <f t="shared" si="51"/>
        <v>12.120945405823905</v>
      </c>
      <c r="I28" s="154">
        <f t="shared" ref="I28" si="52">SUM(I7:I23)</f>
        <v>67299.492229268682</v>
      </c>
      <c r="J28" s="237"/>
      <c r="K28" s="196" t="s">
        <v>26</v>
      </c>
      <c r="L28" s="195">
        <f>SUM(L7:L23)</f>
        <v>19750.645680997182</v>
      </c>
      <c r="M28" s="195">
        <f t="shared" ref="M28:R28" si="53">SUM(M7:M23)</f>
        <v>6881.0599064704084</v>
      </c>
      <c r="N28" s="195">
        <f t="shared" si="53"/>
        <v>9145.9106255894421</v>
      </c>
      <c r="O28" s="195">
        <f t="shared" si="53"/>
        <v>6578.7040208374847</v>
      </c>
      <c r="P28" s="195">
        <f t="shared" si="53"/>
        <v>22840.596764924405</v>
      </c>
      <c r="Q28" s="195">
        <f t="shared" si="53"/>
        <v>2090.4542850439484</v>
      </c>
      <c r="R28" s="197">
        <f t="shared" si="53"/>
        <v>12.120945405823905</v>
      </c>
      <c r="S28" s="198">
        <f t="shared" ref="S28" si="54">SUM(S7:S23)</f>
        <v>67299.492229268697</v>
      </c>
      <c r="T28" s="149" t="str">
        <f>IF(ABS(S28-S54-S80-S106)&gt;0.01,S28-S54-S80-S106,"")</f>
        <v/>
      </c>
      <c r="U28" s="149"/>
      <c r="Z28" s="150"/>
      <c r="AA28" s="141"/>
      <c r="AB28" s="141"/>
      <c r="AC28" s="141"/>
      <c r="AD28" s="141"/>
      <c r="AE28" s="141"/>
      <c r="AF28" s="141"/>
      <c r="AG28" s="141"/>
      <c r="AH28" s="141"/>
      <c r="AI28" s="141"/>
      <c r="AR28" s="142"/>
      <c r="BA28" s="141"/>
      <c r="BI28" s="142"/>
      <c r="BR28" s="141"/>
      <c r="BX28" s="26"/>
      <c r="CG28" s="141"/>
    </row>
    <row r="29" spans="1:85" s="26" customFormat="1" ht="15" thickBot="1">
      <c r="A29" s="43" t="s">
        <v>91</v>
      </c>
      <c r="B29" s="76">
        <f>IF($I28=0,"-",B28/$I28)</f>
        <v>0.29347391825354052</v>
      </c>
      <c r="C29" s="76">
        <f t="shared" ref="C29:H29" si="55">IF($I28=0,"-",C28/$I28)</f>
        <v>0.10224534656262714</v>
      </c>
      <c r="D29" s="76">
        <f t="shared" si="55"/>
        <v>0.13589865722065386</v>
      </c>
      <c r="E29" s="76">
        <f t="shared" si="55"/>
        <v>9.7752654632606475E-2</v>
      </c>
      <c r="F29" s="76">
        <f t="shared" si="55"/>
        <v>0.33938735655112395</v>
      </c>
      <c r="G29" s="76">
        <f t="shared" si="55"/>
        <v>3.1061962219899271E-2</v>
      </c>
      <c r="H29" s="76">
        <f t="shared" si="55"/>
        <v>1.801045595490018E-4</v>
      </c>
      <c r="I29" s="77">
        <f>SUM(B29:H29)</f>
        <v>1.0000000000000004</v>
      </c>
      <c r="K29" s="55" t="s">
        <v>91</v>
      </c>
      <c r="L29" s="96">
        <f>IF($S28=0,"-",L28/$S28)</f>
        <v>0.29347391825354047</v>
      </c>
      <c r="M29" s="96">
        <f t="shared" ref="M29:R29" si="56">IF($S28=0,"-",M28/$S28)</f>
        <v>0.10224534656262711</v>
      </c>
      <c r="N29" s="96">
        <f t="shared" si="56"/>
        <v>0.13589865722065383</v>
      </c>
      <c r="O29" s="96">
        <f t="shared" si="56"/>
        <v>9.7752654632606448E-2</v>
      </c>
      <c r="P29" s="96">
        <f t="shared" si="56"/>
        <v>0.33938735655112384</v>
      </c>
      <c r="Q29" s="96">
        <f t="shared" si="56"/>
        <v>3.1061962219899264E-2</v>
      </c>
      <c r="R29" s="97">
        <f t="shared" si="56"/>
        <v>1.8010455954900175E-4</v>
      </c>
      <c r="S29" s="98">
        <f>SUM(L29:R29)</f>
        <v>0.99999999999999989</v>
      </c>
      <c r="BA29" s="199"/>
      <c r="BR29" s="199"/>
    </row>
    <row r="30" spans="1:85" ht="15" thickBot="1"/>
    <row r="31" spans="1:85" ht="28.5">
      <c r="A31" s="325" t="s">
        <v>53</v>
      </c>
      <c r="B31" s="145" t="s">
        <v>0</v>
      </c>
      <c r="C31" s="145" t="s">
        <v>1</v>
      </c>
      <c r="D31" s="145" t="s">
        <v>2</v>
      </c>
      <c r="E31" s="145" t="s">
        <v>3</v>
      </c>
      <c r="F31" s="145" t="s">
        <v>27</v>
      </c>
      <c r="G31" s="145" t="s">
        <v>4</v>
      </c>
      <c r="H31" s="145" t="s">
        <v>5</v>
      </c>
      <c r="I31" s="146" t="s">
        <v>6</v>
      </c>
      <c r="K31" s="327" t="s">
        <v>53</v>
      </c>
      <c r="L31" s="147" t="s">
        <v>0</v>
      </c>
      <c r="M31" s="147" t="s">
        <v>1</v>
      </c>
      <c r="N31" s="147" t="s">
        <v>2</v>
      </c>
      <c r="O31" s="147" t="s">
        <v>3</v>
      </c>
      <c r="P31" s="147" t="s">
        <v>27</v>
      </c>
      <c r="Q31" s="147" t="s">
        <v>4</v>
      </c>
      <c r="R31" s="147" t="s">
        <v>5</v>
      </c>
      <c r="S31" s="148" t="s">
        <v>6</v>
      </c>
      <c r="U31" s="329" t="s">
        <v>53</v>
      </c>
      <c r="V31" s="200" t="s">
        <v>77</v>
      </c>
      <c r="W31" s="200" t="s">
        <v>78</v>
      </c>
      <c r="X31" s="200" t="s">
        <v>4</v>
      </c>
      <c r="Y31" s="200" t="s">
        <v>1</v>
      </c>
      <c r="Z31" s="200" t="s">
        <v>2</v>
      </c>
      <c r="AA31" s="200" t="s">
        <v>3</v>
      </c>
      <c r="AB31" s="200" t="s">
        <v>55</v>
      </c>
      <c r="AC31" s="200" t="s">
        <v>67</v>
      </c>
      <c r="AD31" s="201" t="s">
        <v>79</v>
      </c>
      <c r="AE31" s="201" t="s">
        <v>80</v>
      </c>
      <c r="AF31" s="201" t="s">
        <v>81</v>
      </c>
      <c r="AG31" s="201" t="s">
        <v>82</v>
      </c>
      <c r="AH31" s="201" t="s">
        <v>83</v>
      </c>
      <c r="AI31" s="202" t="s">
        <v>63</v>
      </c>
    </row>
    <row r="32" spans="1:85" ht="15">
      <c r="A32" s="326" t="s">
        <v>53</v>
      </c>
      <c r="B32" s="331" t="s">
        <v>118</v>
      </c>
      <c r="C32" s="332"/>
      <c r="D32" s="332"/>
      <c r="E32" s="332"/>
      <c r="F32" s="332"/>
      <c r="G32" s="332"/>
      <c r="H32" s="332"/>
      <c r="I32" s="333"/>
      <c r="K32" s="328" t="s">
        <v>53</v>
      </c>
      <c r="L32" s="334" t="s">
        <v>118</v>
      </c>
      <c r="M32" s="335"/>
      <c r="N32" s="335"/>
      <c r="O32" s="335"/>
      <c r="P32" s="335"/>
      <c r="Q32" s="335"/>
      <c r="R32" s="335"/>
      <c r="S32" s="336"/>
      <c r="U32" s="330" t="s">
        <v>53</v>
      </c>
      <c r="V32" s="337" t="s">
        <v>118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51" t="s">
        <v>7</v>
      </c>
      <c r="B33" s="57">
        <f>B111+B137+B163+B189+B215+B241+B267+B293+B319+B345+B371+B397+B423</f>
        <v>4.243812619223318E-3</v>
      </c>
      <c r="C33" s="57">
        <f t="shared" ref="C33:E33" si="57">C111+C137+C163+C189+C215+C241+C267+C293+C319+C345+C371+C397+C423</f>
        <v>0</v>
      </c>
      <c r="D33" s="57">
        <f t="shared" si="57"/>
        <v>5.5420672886926113E-2</v>
      </c>
      <c r="E33" s="57">
        <f t="shared" si="57"/>
        <v>0</v>
      </c>
      <c r="F33" s="374">
        <v>0</v>
      </c>
      <c r="G33" s="57">
        <f t="shared" ref="G33:H48" si="58">G111+G137+G163+G189+G215+G241+G267+G293+G319+G345+G371+G397+G423</f>
        <v>0</v>
      </c>
      <c r="H33" s="57">
        <f t="shared" si="58"/>
        <v>0</v>
      </c>
      <c r="I33" s="154">
        <f>SUM(B33:H33)</f>
        <v>5.9664485506149431E-2</v>
      </c>
      <c r="J33" s="149"/>
      <c r="K33" s="203" t="s">
        <v>7</v>
      </c>
      <c r="L33" s="57">
        <f t="shared" ref="L33:R48" si="59">L111+L137+L163+L189+L215+L241+L267+L293+L319+L345+L371+L397+L423</f>
        <v>4.243812619223318E-3</v>
      </c>
      <c r="M33" s="57">
        <f t="shared" si="59"/>
        <v>0</v>
      </c>
      <c r="N33" s="57">
        <f t="shared" si="59"/>
        <v>5.5420672886926113E-2</v>
      </c>
      <c r="O33" s="57">
        <f t="shared" si="59"/>
        <v>0</v>
      </c>
      <c r="P33" s="57">
        <f t="shared" si="59"/>
        <v>0</v>
      </c>
      <c r="Q33" s="57">
        <f t="shared" si="59"/>
        <v>0</v>
      </c>
      <c r="R33" s="57">
        <f t="shared" si="59"/>
        <v>0</v>
      </c>
      <c r="S33" s="205">
        <f>SUM(L33:R33)</f>
        <v>5.9664485506149431E-2</v>
      </c>
      <c r="T33" s="149"/>
      <c r="U33" s="206" t="s">
        <v>7</v>
      </c>
      <c r="V33" s="105">
        <f t="shared" ref="V33:AH48" si="60">V111+V137+V163+V189+V215+V241+V267+V293+V319+V345+V371+V397+V423</f>
        <v>4.243812619223318E-3</v>
      </c>
      <c r="W33" s="105">
        <f t="shared" si="60"/>
        <v>0</v>
      </c>
      <c r="X33" s="105">
        <f t="shared" si="60"/>
        <v>0</v>
      </c>
      <c r="Y33" s="105">
        <f t="shared" si="60"/>
        <v>0</v>
      </c>
      <c r="Z33" s="105">
        <f t="shared" si="60"/>
        <v>5.5420672886926113E-2</v>
      </c>
      <c r="AA33" s="105">
        <f t="shared" si="60"/>
        <v>0</v>
      </c>
      <c r="AB33" s="105">
        <f t="shared" si="60"/>
        <v>0</v>
      </c>
      <c r="AC33" s="106">
        <f t="shared" si="60"/>
        <v>0</v>
      </c>
      <c r="AD33" s="105">
        <f t="shared" si="60"/>
        <v>0</v>
      </c>
      <c r="AE33" s="105">
        <f t="shared" si="60"/>
        <v>0</v>
      </c>
      <c r="AF33" s="105">
        <f t="shared" si="60"/>
        <v>0</v>
      </c>
      <c r="AG33" s="105">
        <f t="shared" si="60"/>
        <v>0</v>
      </c>
      <c r="AH33" s="105">
        <f t="shared" si="60"/>
        <v>0</v>
      </c>
      <c r="AI33" s="210">
        <f>SUM(V33:AC33)</f>
        <v>5.9664485506149431E-2</v>
      </c>
      <c r="AJ33" s="141" t="str">
        <f>IF(ABS(S33-AI33)&gt;0.001,S33-AI33,"")</f>
        <v/>
      </c>
    </row>
    <row r="34" spans="1:36" ht="15">
      <c r="A34" s="159" t="s">
        <v>8</v>
      </c>
      <c r="B34" s="60">
        <f t="shared" ref="B34:E49" si="61">B112+B138+B164+B190+B216+B242+B268+B294+B320+B346+B372+B398+B424</f>
        <v>0</v>
      </c>
      <c r="C34" s="60">
        <f t="shared" si="61"/>
        <v>0</v>
      </c>
      <c r="D34" s="60">
        <f t="shared" si="61"/>
        <v>637.15168623920454</v>
      </c>
      <c r="E34" s="60">
        <f t="shared" si="61"/>
        <v>0</v>
      </c>
      <c r="F34" s="375">
        <v>0</v>
      </c>
      <c r="G34" s="60">
        <f t="shared" si="58"/>
        <v>0</v>
      </c>
      <c r="H34" s="60">
        <f t="shared" si="58"/>
        <v>0</v>
      </c>
      <c r="I34" s="162">
        <f t="shared" ref="I34:I53" si="62">SUM(B34:H34)</f>
        <v>637.15168623920454</v>
      </c>
      <c r="J34" s="149"/>
      <c r="K34" s="163" t="s">
        <v>8</v>
      </c>
      <c r="L34" s="85">
        <f t="shared" si="59"/>
        <v>0</v>
      </c>
      <c r="M34" s="85">
        <f t="shared" si="59"/>
        <v>0</v>
      </c>
      <c r="N34" s="85">
        <f t="shared" si="59"/>
        <v>637.15168623920454</v>
      </c>
      <c r="O34" s="85">
        <f t="shared" si="59"/>
        <v>0</v>
      </c>
      <c r="P34" s="85">
        <f t="shared" si="59"/>
        <v>0</v>
      </c>
      <c r="Q34" s="85">
        <f t="shared" si="59"/>
        <v>0</v>
      </c>
      <c r="R34" s="85">
        <f t="shared" si="59"/>
        <v>0</v>
      </c>
      <c r="S34" s="166">
        <f t="shared" ref="S34:S53" si="63">SUM(L34:R34)</f>
        <v>637.15168623920454</v>
      </c>
      <c r="T34" s="149"/>
      <c r="U34" s="211" t="s">
        <v>8</v>
      </c>
      <c r="V34" s="110">
        <f t="shared" si="60"/>
        <v>0</v>
      </c>
      <c r="W34" s="110">
        <f t="shared" si="60"/>
        <v>0</v>
      </c>
      <c r="X34" s="110">
        <f t="shared" si="60"/>
        <v>0</v>
      </c>
      <c r="Y34" s="110">
        <f t="shared" si="60"/>
        <v>0</v>
      </c>
      <c r="Z34" s="110">
        <f t="shared" si="60"/>
        <v>637.15168623920454</v>
      </c>
      <c r="AA34" s="110">
        <f t="shared" si="60"/>
        <v>0</v>
      </c>
      <c r="AB34" s="110">
        <f t="shared" si="60"/>
        <v>0</v>
      </c>
      <c r="AC34" s="111">
        <f t="shared" si="60"/>
        <v>0</v>
      </c>
      <c r="AD34" s="110">
        <f t="shared" si="60"/>
        <v>0</v>
      </c>
      <c r="AE34" s="110">
        <f t="shared" si="60"/>
        <v>0</v>
      </c>
      <c r="AF34" s="110">
        <f t="shared" si="60"/>
        <v>0</v>
      </c>
      <c r="AG34" s="110">
        <f t="shared" si="60"/>
        <v>0</v>
      </c>
      <c r="AH34" s="110">
        <f t="shared" si="60"/>
        <v>0</v>
      </c>
      <c r="AI34" s="214">
        <f t="shared" ref="AI34:AI53" si="64">SUM(V34:AC34)</f>
        <v>637.15168623920454</v>
      </c>
      <c r="AJ34" s="141" t="str">
        <f t="shared" ref="AJ34:AJ54" si="65">IF(ABS(S34-AI34)&gt;0.001,S34-AI34,"")</f>
        <v/>
      </c>
    </row>
    <row r="35" spans="1:36" ht="15">
      <c r="A35" s="167" t="s">
        <v>10</v>
      </c>
      <c r="B35" s="63">
        <f t="shared" si="61"/>
        <v>5.13123312067158E-2</v>
      </c>
      <c r="C35" s="63">
        <f t="shared" si="61"/>
        <v>0</v>
      </c>
      <c r="D35" s="63">
        <f t="shared" si="61"/>
        <v>0.45489828115325193</v>
      </c>
      <c r="E35" s="63">
        <f t="shared" si="61"/>
        <v>0</v>
      </c>
      <c r="F35" s="375">
        <v>0</v>
      </c>
      <c r="G35" s="63">
        <f t="shared" si="58"/>
        <v>0</v>
      </c>
      <c r="H35" s="63">
        <f t="shared" si="58"/>
        <v>0</v>
      </c>
      <c r="I35" s="154">
        <f t="shared" si="62"/>
        <v>0.50621061235996767</v>
      </c>
      <c r="J35" s="149"/>
      <c r="K35" s="169" t="s">
        <v>10</v>
      </c>
      <c r="L35" s="63">
        <f t="shared" si="59"/>
        <v>5.13123312067158E-2</v>
      </c>
      <c r="M35" s="63">
        <f t="shared" si="59"/>
        <v>0</v>
      </c>
      <c r="N35" s="63">
        <f t="shared" si="59"/>
        <v>0.45489828115325193</v>
      </c>
      <c r="O35" s="63">
        <f t="shared" si="59"/>
        <v>0</v>
      </c>
      <c r="P35" s="63">
        <f t="shared" si="59"/>
        <v>0</v>
      </c>
      <c r="Q35" s="63">
        <f t="shared" si="59"/>
        <v>0</v>
      </c>
      <c r="R35" s="63">
        <f t="shared" si="59"/>
        <v>0</v>
      </c>
      <c r="S35" s="158">
        <f t="shared" si="63"/>
        <v>0.50621061235996767</v>
      </c>
      <c r="T35" s="149"/>
      <c r="U35" s="215" t="s">
        <v>10</v>
      </c>
      <c r="V35" s="105">
        <f t="shared" si="60"/>
        <v>5.13123312067158E-2</v>
      </c>
      <c r="W35" s="105">
        <f t="shared" si="60"/>
        <v>0</v>
      </c>
      <c r="X35" s="105">
        <f t="shared" si="60"/>
        <v>0</v>
      </c>
      <c r="Y35" s="105">
        <f t="shared" si="60"/>
        <v>0</v>
      </c>
      <c r="Z35" s="105">
        <f t="shared" si="60"/>
        <v>0.45489828115325193</v>
      </c>
      <c r="AA35" s="105">
        <f t="shared" si="60"/>
        <v>0</v>
      </c>
      <c r="AB35" s="105">
        <f t="shared" si="60"/>
        <v>0</v>
      </c>
      <c r="AC35" s="106">
        <f t="shared" si="60"/>
        <v>0</v>
      </c>
      <c r="AD35" s="105">
        <f t="shared" si="60"/>
        <v>0</v>
      </c>
      <c r="AE35" s="105">
        <f t="shared" si="60"/>
        <v>0</v>
      </c>
      <c r="AF35" s="105">
        <f t="shared" si="60"/>
        <v>0</v>
      </c>
      <c r="AG35" s="105">
        <f t="shared" si="60"/>
        <v>0</v>
      </c>
      <c r="AH35" s="105">
        <f t="shared" si="60"/>
        <v>0</v>
      </c>
      <c r="AI35" s="210">
        <f t="shared" si="64"/>
        <v>0.50621061235996767</v>
      </c>
      <c r="AJ35" s="141" t="str">
        <f t="shared" si="65"/>
        <v/>
      </c>
    </row>
    <row r="36" spans="1:36" ht="15">
      <c r="A36" s="159" t="s">
        <v>56</v>
      </c>
      <c r="B36" s="60">
        <f t="shared" si="61"/>
        <v>0</v>
      </c>
      <c r="C36" s="60">
        <f t="shared" si="61"/>
        <v>0</v>
      </c>
      <c r="D36" s="60">
        <f t="shared" si="61"/>
        <v>68.891647229999933</v>
      </c>
      <c r="E36" s="60">
        <f t="shared" si="61"/>
        <v>0</v>
      </c>
      <c r="F36" s="375">
        <v>0</v>
      </c>
      <c r="G36" s="60">
        <f t="shared" si="58"/>
        <v>0</v>
      </c>
      <c r="H36" s="60">
        <f t="shared" si="58"/>
        <v>0</v>
      </c>
      <c r="I36" s="162">
        <f t="shared" si="62"/>
        <v>68.891647229999933</v>
      </c>
      <c r="J36" s="149"/>
      <c r="K36" s="163" t="s">
        <v>56</v>
      </c>
      <c r="L36" s="85">
        <f t="shared" si="59"/>
        <v>0</v>
      </c>
      <c r="M36" s="85">
        <f t="shared" si="59"/>
        <v>0</v>
      </c>
      <c r="N36" s="85">
        <f t="shared" si="59"/>
        <v>68.891647229999933</v>
      </c>
      <c r="O36" s="85">
        <f t="shared" si="59"/>
        <v>0</v>
      </c>
      <c r="P36" s="85">
        <f t="shared" si="59"/>
        <v>0</v>
      </c>
      <c r="Q36" s="85">
        <f t="shared" si="59"/>
        <v>0</v>
      </c>
      <c r="R36" s="85">
        <f t="shared" si="59"/>
        <v>0</v>
      </c>
      <c r="S36" s="166">
        <f t="shared" si="63"/>
        <v>68.891647229999933</v>
      </c>
      <c r="T36" s="149"/>
      <c r="U36" s="211" t="s">
        <v>56</v>
      </c>
      <c r="V36" s="110">
        <f t="shared" si="60"/>
        <v>0</v>
      </c>
      <c r="W36" s="110">
        <f t="shared" si="60"/>
        <v>0</v>
      </c>
      <c r="X36" s="110">
        <f t="shared" si="60"/>
        <v>0</v>
      </c>
      <c r="Y36" s="110">
        <f t="shared" si="60"/>
        <v>0</v>
      </c>
      <c r="Z36" s="110">
        <f t="shared" si="60"/>
        <v>68.854042619066533</v>
      </c>
      <c r="AA36" s="110">
        <f t="shared" si="60"/>
        <v>0</v>
      </c>
      <c r="AB36" s="110">
        <f t="shared" si="60"/>
        <v>0</v>
      </c>
      <c r="AC36" s="111">
        <f t="shared" si="60"/>
        <v>3.7604610933406085E-2</v>
      </c>
      <c r="AD36" s="110">
        <f t="shared" si="60"/>
        <v>0</v>
      </c>
      <c r="AE36" s="110">
        <f t="shared" si="60"/>
        <v>0</v>
      </c>
      <c r="AF36" s="110">
        <f t="shared" si="60"/>
        <v>0</v>
      </c>
      <c r="AG36" s="110">
        <f t="shared" si="60"/>
        <v>3.7604610933406085E-2</v>
      </c>
      <c r="AH36" s="110">
        <f t="shared" si="60"/>
        <v>0</v>
      </c>
      <c r="AI36" s="214">
        <f t="shared" si="64"/>
        <v>68.891647229999933</v>
      </c>
      <c r="AJ36" s="141" t="str">
        <f t="shared" si="65"/>
        <v/>
      </c>
    </row>
    <row r="37" spans="1:36" ht="15">
      <c r="A37" s="167" t="s">
        <v>16</v>
      </c>
      <c r="B37" s="63">
        <f t="shared" si="61"/>
        <v>511.90923630714053</v>
      </c>
      <c r="C37" s="63">
        <f t="shared" si="61"/>
        <v>204.0604205899111</v>
      </c>
      <c r="D37" s="63">
        <f t="shared" si="61"/>
        <v>413.39753166902915</v>
      </c>
      <c r="E37" s="63">
        <f t="shared" si="61"/>
        <v>0</v>
      </c>
      <c r="F37" s="375">
        <v>0</v>
      </c>
      <c r="G37" s="63">
        <f t="shared" si="58"/>
        <v>0</v>
      </c>
      <c r="H37" s="63">
        <f t="shared" si="58"/>
        <v>0</v>
      </c>
      <c r="I37" s="154">
        <f t="shared" si="62"/>
        <v>1129.3671885660808</v>
      </c>
      <c r="J37" s="149"/>
      <c r="K37" s="169" t="s">
        <v>16</v>
      </c>
      <c r="L37" s="63">
        <f t="shared" si="59"/>
        <v>511.90923630714053</v>
      </c>
      <c r="M37" s="63">
        <f t="shared" si="59"/>
        <v>204.0604205899111</v>
      </c>
      <c r="N37" s="63">
        <f t="shared" si="59"/>
        <v>413.39753166902915</v>
      </c>
      <c r="O37" s="63">
        <f t="shared" si="59"/>
        <v>0</v>
      </c>
      <c r="P37" s="63">
        <f t="shared" si="59"/>
        <v>0</v>
      </c>
      <c r="Q37" s="63">
        <f t="shared" si="59"/>
        <v>0</v>
      </c>
      <c r="R37" s="63">
        <f t="shared" si="59"/>
        <v>0</v>
      </c>
      <c r="S37" s="158">
        <f t="shared" si="63"/>
        <v>1129.3671885660808</v>
      </c>
      <c r="T37" s="149"/>
      <c r="U37" s="215" t="s">
        <v>16</v>
      </c>
      <c r="V37" s="105">
        <f t="shared" si="60"/>
        <v>498.70475642541396</v>
      </c>
      <c r="W37" s="105">
        <f t="shared" si="60"/>
        <v>0</v>
      </c>
      <c r="X37" s="105">
        <f t="shared" si="60"/>
        <v>0</v>
      </c>
      <c r="Y37" s="105">
        <f t="shared" si="60"/>
        <v>204.0604205899111</v>
      </c>
      <c r="Z37" s="105">
        <f t="shared" si="60"/>
        <v>406.61250594901463</v>
      </c>
      <c r="AA37" s="105">
        <f t="shared" si="60"/>
        <v>0</v>
      </c>
      <c r="AB37" s="105">
        <f t="shared" si="60"/>
        <v>0</v>
      </c>
      <c r="AC37" s="106">
        <f t="shared" si="60"/>
        <v>19.989505601741083</v>
      </c>
      <c r="AD37" s="105">
        <f t="shared" si="60"/>
        <v>13.20447988172657</v>
      </c>
      <c r="AE37" s="105">
        <f t="shared" si="60"/>
        <v>0</v>
      </c>
      <c r="AF37" s="105">
        <f t="shared" si="60"/>
        <v>0</v>
      </c>
      <c r="AG37" s="105">
        <f t="shared" si="60"/>
        <v>6.7850257200145112</v>
      </c>
      <c r="AH37" s="105">
        <f t="shared" si="60"/>
        <v>0</v>
      </c>
      <c r="AI37" s="210">
        <f t="shared" si="64"/>
        <v>1129.3671885660808</v>
      </c>
      <c r="AJ37" s="141" t="str">
        <f t="shared" si="65"/>
        <v/>
      </c>
    </row>
    <row r="38" spans="1:36" ht="15">
      <c r="A38" s="159" t="s">
        <v>15</v>
      </c>
      <c r="B38" s="60">
        <f t="shared" si="61"/>
        <v>163.16212708850657</v>
      </c>
      <c r="C38" s="60">
        <f t="shared" si="61"/>
        <v>48.338944284637314</v>
      </c>
      <c r="D38" s="60">
        <f t="shared" si="61"/>
        <v>33.028210562381311</v>
      </c>
      <c r="E38" s="60">
        <f t="shared" si="61"/>
        <v>1.1425729101783528</v>
      </c>
      <c r="F38" s="375">
        <v>0</v>
      </c>
      <c r="G38" s="60">
        <f t="shared" si="58"/>
        <v>0</v>
      </c>
      <c r="H38" s="60">
        <f t="shared" si="58"/>
        <v>0</v>
      </c>
      <c r="I38" s="162">
        <f t="shared" si="62"/>
        <v>245.67185484570354</v>
      </c>
      <c r="J38" s="149"/>
      <c r="K38" s="163" t="s">
        <v>15</v>
      </c>
      <c r="L38" s="85">
        <f t="shared" si="59"/>
        <v>163.16212708850657</v>
      </c>
      <c r="M38" s="85">
        <f t="shared" si="59"/>
        <v>48.338944284637314</v>
      </c>
      <c r="N38" s="85">
        <f t="shared" si="59"/>
        <v>33.028210562381311</v>
      </c>
      <c r="O38" s="85">
        <f t="shared" si="59"/>
        <v>1.1425729101783528</v>
      </c>
      <c r="P38" s="85">
        <f t="shared" si="59"/>
        <v>0</v>
      </c>
      <c r="Q38" s="85">
        <f t="shared" si="59"/>
        <v>0</v>
      </c>
      <c r="R38" s="85">
        <f t="shared" si="59"/>
        <v>0</v>
      </c>
      <c r="S38" s="166">
        <f t="shared" si="63"/>
        <v>245.67185484570354</v>
      </c>
      <c r="T38" s="149"/>
      <c r="U38" s="211" t="s">
        <v>57</v>
      </c>
      <c r="V38" s="110">
        <f t="shared" si="60"/>
        <v>160.86924750037036</v>
      </c>
      <c r="W38" s="110">
        <f t="shared" si="60"/>
        <v>1.0722173431426834</v>
      </c>
      <c r="X38" s="110">
        <f t="shared" si="60"/>
        <v>0</v>
      </c>
      <c r="Y38" s="110">
        <f t="shared" si="60"/>
        <v>48.338944284637314</v>
      </c>
      <c r="Z38" s="110">
        <f t="shared" si="60"/>
        <v>26.660169292882074</v>
      </c>
      <c r="AA38" s="110">
        <f t="shared" si="60"/>
        <v>0.27493285861166938</v>
      </c>
      <c r="AB38" s="110">
        <f t="shared" si="60"/>
        <v>0</v>
      </c>
      <c r="AC38" s="111">
        <f t="shared" si="60"/>
        <v>8.4563435660594077</v>
      </c>
      <c r="AD38" s="110">
        <f t="shared" si="60"/>
        <v>1.2206622449934952</v>
      </c>
      <c r="AE38" s="110">
        <f t="shared" si="60"/>
        <v>0</v>
      </c>
      <c r="AF38" s="110">
        <f t="shared" si="60"/>
        <v>0</v>
      </c>
      <c r="AG38" s="110">
        <f t="shared" si="60"/>
        <v>6.3680412694992299</v>
      </c>
      <c r="AH38" s="110">
        <f t="shared" si="60"/>
        <v>0.86764005156668345</v>
      </c>
      <c r="AI38" s="214">
        <f t="shared" si="64"/>
        <v>245.67185484570351</v>
      </c>
      <c r="AJ38" s="141" t="str">
        <f t="shared" si="65"/>
        <v/>
      </c>
    </row>
    <row r="39" spans="1:36" ht="15">
      <c r="A39" s="167" t="s">
        <v>58</v>
      </c>
      <c r="B39" s="63">
        <f t="shared" si="61"/>
        <v>0</v>
      </c>
      <c r="C39" s="63">
        <f t="shared" si="61"/>
        <v>0</v>
      </c>
      <c r="D39" s="63">
        <f t="shared" si="61"/>
        <v>3.9600121005255695</v>
      </c>
      <c r="E39" s="63">
        <f t="shared" si="61"/>
        <v>1002.8423852514609</v>
      </c>
      <c r="F39" s="375">
        <v>0</v>
      </c>
      <c r="G39" s="63">
        <f t="shared" si="58"/>
        <v>0</v>
      </c>
      <c r="H39" s="63">
        <f t="shared" si="58"/>
        <v>0</v>
      </c>
      <c r="I39" s="154">
        <f t="shared" si="62"/>
        <v>1006.8023973519864</v>
      </c>
      <c r="J39" s="149"/>
      <c r="K39" s="169" t="s">
        <v>58</v>
      </c>
      <c r="L39" s="63">
        <f t="shared" si="59"/>
        <v>0</v>
      </c>
      <c r="M39" s="63">
        <f t="shared" si="59"/>
        <v>0</v>
      </c>
      <c r="N39" s="63">
        <f t="shared" si="59"/>
        <v>3.9600121005255695</v>
      </c>
      <c r="O39" s="63">
        <f t="shared" si="59"/>
        <v>1002.8423852514609</v>
      </c>
      <c r="P39" s="63">
        <f t="shared" si="59"/>
        <v>1936.9158999794595</v>
      </c>
      <c r="Q39" s="63">
        <f t="shared" si="59"/>
        <v>0</v>
      </c>
      <c r="R39" s="63">
        <f t="shared" si="59"/>
        <v>0</v>
      </c>
      <c r="S39" s="158">
        <f t="shared" si="63"/>
        <v>2943.7182973314457</v>
      </c>
      <c r="T39" s="149"/>
      <c r="U39" s="215" t="s">
        <v>58</v>
      </c>
      <c r="V39" s="105">
        <f t="shared" si="60"/>
        <v>0</v>
      </c>
      <c r="W39" s="105">
        <f t="shared" si="60"/>
        <v>0</v>
      </c>
      <c r="X39" s="105">
        <f t="shared" si="60"/>
        <v>0</v>
      </c>
      <c r="Y39" s="105">
        <f t="shared" si="60"/>
        <v>0</v>
      </c>
      <c r="Z39" s="105">
        <f t="shared" si="60"/>
        <v>0</v>
      </c>
      <c r="AA39" s="105">
        <f t="shared" si="60"/>
        <v>1000.419010741379</v>
      </c>
      <c r="AB39" s="105">
        <f t="shared" si="60"/>
        <v>1936.9158999794595</v>
      </c>
      <c r="AC39" s="106">
        <f t="shared" si="60"/>
        <v>6.3833866106074844</v>
      </c>
      <c r="AD39" s="105">
        <f t="shared" si="60"/>
        <v>0</v>
      </c>
      <c r="AE39" s="105">
        <f t="shared" si="60"/>
        <v>2.4233745100819153</v>
      </c>
      <c r="AF39" s="105">
        <f t="shared" si="60"/>
        <v>0</v>
      </c>
      <c r="AG39" s="105">
        <f t="shared" si="60"/>
        <v>3.9600121005255695</v>
      </c>
      <c r="AH39" s="105">
        <f t="shared" si="60"/>
        <v>0</v>
      </c>
      <c r="AI39" s="210">
        <f t="shared" si="64"/>
        <v>2943.7182973314461</v>
      </c>
      <c r="AJ39" s="141" t="str">
        <f t="shared" si="65"/>
        <v/>
      </c>
    </row>
    <row r="40" spans="1:36" ht="15">
      <c r="A40" s="159" t="s">
        <v>12</v>
      </c>
      <c r="B40" s="60">
        <f t="shared" si="61"/>
        <v>0</v>
      </c>
      <c r="C40" s="60">
        <f t="shared" si="61"/>
        <v>4.0589606528905524E-2</v>
      </c>
      <c r="D40" s="60">
        <f t="shared" si="61"/>
        <v>0</v>
      </c>
      <c r="E40" s="60">
        <f t="shared" si="61"/>
        <v>14.684898638111823</v>
      </c>
      <c r="F40" s="375">
        <v>0</v>
      </c>
      <c r="G40" s="60">
        <f t="shared" si="58"/>
        <v>0</v>
      </c>
      <c r="H40" s="60">
        <f t="shared" si="58"/>
        <v>0</v>
      </c>
      <c r="I40" s="162">
        <f t="shared" si="62"/>
        <v>14.725488244640729</v>
      </c>
      <c r="J40" s="149"/>
      <c r="K40" s="163" t="s">
        <v>12</v>
      </c>
      <c r="L40" s="85">
        <f t="shared" si="59"/>
        <v>0</v>
      </c>
      <c r="M40" s="85">
        <f t="shared" si="59"/>
        <v>4.0589606528905524E-2</v>
      </c>
      <c r="N40" s="85">
        <f t="shared" si="59"/>
        <v>0</v>
      </c>
      <c r="O40" s="85">
        <f t="shared" si="59"/>
        <v>14.684898638111823</v>
      </c>
      <c r="P40" s="85">
        <f t="shared" si="59"/>
        <v>91.429802964231556</v>
      </c>
      <c r="Q40" s="85">
        <f t="shared" si="59"/>
        <v>0</v>
      </c>
      <c r="R40" s="85">
        <f t="shared" si="59"/>
        <v>0</v>
      </c>
      <c r="S40" s="166">
        <f t="shared" si="63"/>
        <v>106.15529120887228</v>
      </c>
      <c r="T40" s="149"/>
      <c r="U40" s="211" t="s">
        <v>12</v>
      </c>
      <c r="V40" s="110">
        <f t="shared" si="60"/>
        <v>0</v>
      </c>
      <c r="W40" s="110">
        <f t="shared" si="60"/>
        <v>0</v>
      </c>
      <c r="X40" s="110">
        <f t="shared" si="60"/>
        <v>0</v>
      </c>
      <c r="Y40" s="110">
        <f t="shared" si="60"/>
        <v>4.0589606528905524E-2</v>
      </c>
      <c r="Z40" s="110">
        <f t="shared" si="60"/>
        <v>0</v>
      </c>
      <c r="AA40" s="110">
        <f t="shared" si="60"/>
        <v>14.684898638111823</v>
      </c>
      <c r="AB40" s="110">
        <f t="shared" si="60"/>
        <v>91.429802964231556</v>
      </c>
      <c r="AC40" s="111">
        <f t="shared" si="60"/>
        <v>0</v>
      </c>
      <c r="AD40" s="110">
        <f t="shared" si="60"/>
        <v>0</v>
      </c>
      <c r="AE40" s="110">
        <f t="shared" si="60"/>
        <v>0</v>
      </c>
      <c r="AF40" s="110">
        <f t="shared" si="60"/>
        <v>0</v>
      </c>
      <c r="AG40" s="110">
        <f t="shared" si="60"/>
        <v>0</v>
      </c>
      <c r="AH40" s="110">
        <f t="shared" si="60"/>
        <v>0</v>
      </c>
      <c r="AI40" s="214">
        <f t="shared" si="64"/>
        <v>106.15529120887228</v>
      </c>
      <c r="AJ40" s="141" t="str">
        <f t="shared" si="65"/>
        <v/>
      </c>
    </row>
    <row r="41" spans="1:36" ht="15">
      <c r="A41" s="167" t="s">
        <v>59</v>
      </c>
      <c r="B41" s="63">
        <f t="shared" si="61"/>
        <v>0</v>
      </c>
      <c r="C41" s="63">
        <f t="shared" si="61"/>
        <v>0</v>
      </c>
      <c r="D41" s="63">
        <f t="shared" si="61"/>
        <v>0</v>
      </c>
      <c r="E41" s="63">
        <f t="shared" si="61"/>
        <v>0</v>
      </c>
      <c r="F41" s="375">
        <v>0</v>
      </c>
      <c r="G41" s="63">
        <f t="shared" si="58"/>
        <v>0</v>
      </c>
      <c r="H41" s="63">
        <f t="shared" si="58"/>
        <v>0</v>
      </c>
      <c r="I41" s="154">
        <f t="shared" si="62"/>
        <v>0</v>
      </c>
      <c r="J41" s="149"/>
      <c r="K41" s="169" t="s">
        <v>59</v>
      </c>
      <c r="L41" s="63">
        <f t="shared" si="59"/>
        <v>0</v>
      </c>
      <c r="M41" s="63">
        <f t="shared" si="59"/>
        <v>0</v>
      </c>
      <c r="N41" s="63">
        <f t="shared" si="59"/>
        <v>0</v>
      </c>
      <c r="O41" s="63">
        <f t="shared" si="59"/>
        <v>0</v>
      </c>
      <c r="P41" s="63">
        <f t="shared" si="59"/>
        <v>0</v>
      </c>
      <c r="Q41" s="63">
        <f t="shared" si="59"/>
        <v>0</v>
      </c>
      <c r="R41" s="63">
        <f t="shared" si="59"/>
        <v>0</v>
      </c>
      <c r="S41" s="158">
        <f t="shared" si="63"/>
        <v>0</v>
      </c>
      <c r="T41" s="149"/>
      <c r="U41" s="215" t="s">
        <v>59</v>
      </c>
      <c r="V41" s="105">
        <f t="shared" si="60"/>
        <v>0</v>
      </c>
      <c r="W41" s="105">
        <f t="shared" si="60"/>
        <v>0</v>
      </c>
      <c r="X41" s="105">
        <f t="shared" si="60"/>
        <v>0</v>
      </c>
      <c r="Y41" s="105">
        <f t="shared" si="60"/>
        <v>0</v>
      </c>
      <c r="Z41" s="105">
        <f t="shared" si="60"/>
        <v>0</v>
      </c>
      <c r="AA41" s="105">
        <f t="shared" si="60"/>
        <v>0</v>
      </c>
      <c r="AB41" s="105">
        <f t="shared" si="60"/>
        <v>0</v>
      </c>
      <c r="AC41" s="106">
        <f t="shared" si="60"/>
        <v>0</v>
      </c>
      <c r="AD41" s="105">
        <f t="shared" si="60"/>
        <v>0</v>
      </c>
      <c r="AE41" s="105">
        <f t="shared" si="60"/>
        <v>0</v>
      </c>
      <c r="AF41" s="105">
        <f t="shared" si="60"/>
        <v>0</v>
      </c>
      <c r="AG41" s="105">
        <f t="shared" si="60"/>
        <v>0</v>
      </c>
      <c r="AH41" s="105">
        <f t="shared" si="60"/>
        <v>0</v>
      </c>
      <c r="AI41" s="210">
        <f t="shared" si="64"/>
        <v>0</v>
      </c>
      <c r="AJ41" s="141" t="str">
        <f t="shared" si="65"/>
        <v/>
      </c>
    </row>
    <row r="42" spans="1:36" ht="15">
      <c r="A42" s="159" t="s">
        <v>17</v>
      </c>
      <c r="B42" s="60">
        <f t="shared" si="61"/>
        <v>72.222859891229859</v>
      </c>
      <c r="C42" s="60">
        <f t="shared" si="61"/>
        <v>0.37124661745362492</v>
      </c>
      <c r="D42" s="60">
        <f t="shared" si="61"/>
        <v>61.595239495897367</v>
      </c>
      <c r="E42" s="60">
        <f t="shared" si="61"/>
        <v>30.396348243537062</v>
      </c>
      <c r="F42" s="375">
        <v>0</v>
      </c>
      <c r="G42" s="60">
        <f t="shared" si="58"/>
        <v>0</v>
      </c>
      <c r="H42" s="60">
        <f t="shared" si="58"/>
        <v>0</v>
      </c>
      <c r="I42" s="162">
        <f t="shared" si="62"/>
        <v>164.5856942481179</v>
      </c>
      <c r="J42" s="149"/>
      <c r="K42" s="163" t="s">
        <v>17</v>
      </c>
      <c r="L42" s="85">
        <f t="shared" si="59"/>
        <v>72.222859891229859</v>
      </c>
      <c r="M42" s="85">
        <f t="shared" si="59"/>
        <v>0.37124661745362492</v>
      </c>
      <c r="N42" s="85">
        <f t="shared" si="59"/>
        <v>61.595239495897367</v>
      </c>
      <c r="O42" s="85">
        <f t="shared" si="59"/>
        <v>30.396348243537062</v>
      </c>
      <c r="P42" s="85">
        <f t="shared" si="59"/>
        <v>8.9301380527947387</v>
      </c>
      <c r="Q42" s="85">
        <f t="shared" si="59"/>
        <v>0</v>
      </c>
      <c r="R42" s="85">
        <f t="shared" si="59"/>
        <v>0</v>
      </c>
      <c r="S42" s="166">
        <f t="shared" si="63"/>
        <v>173.51583230091265</v>
      </c>
      <c r="T42" s="149"/>
      <c r="U42" s="211" t="s">
        <v>17</v>
      </c>
      <c r="V42" s="110">
        <f t="shared" si="60"/>
        <v>65.116748878647883</v>
      </c>
      <c r="W42" s="110">
        <f t="shared" si="60"/>
        <v>3.4373877519576754</v>
      </c>
      <c r="X42" s="110">
        <f t="shared" si="60"/>
        <v>0</v>
      </c>
      <c r="Y42" s="110">
        <f t="shared" si="60"/>
        <v>0.37124661745362492</v>
      </c>
      <c r="Z42" s="110">
        <f t="shared" si="60"/>
        <v>54.19168009105222</v>
      </c>
      <c r="AA42" s="110">
        <f t="shared" si="60"/>
        <v>7.432258265592333</v>
      </c>
      <c r="AB42" s="110">
        <f t="shared" si="60"/>
        <v>8.9301380527947387</v>
      </c>
      <c r="AC42" s="111">
        <f t="shared" si="60"/>
        <v>34.036372643414182</v>
      </c>
      <c r="AD42" s="110">
        <f t="shared" si="60"/>
        <v>3.6687232606243003</v>
      </c>
      <c r="AE42" s="110">
        <f t="shared" si="60"/>
        <v>0</v>
      </c>
      <c r="AF42" s="110">
        <f t="shared" si="60"/>
        <v>0</v>
      </c>
      <c r="AG42" s="110">
        <f t="shared" si="60"/>
        <v>7.4035594048451507</v>
      </c>
      <c r="AH42" s="110">
        <f t="shared" si="60"/>
        <v>22.964089977944727</v>
      </c>
      <c r="AI42" s="214">
        <f t="shared" si="64"/>
        <v>173.51583230091265</v>
      </c>
      <c r="AJ42" s="141" t="str">
        <f t="shared" si="65"/>
        <v/>
      </c>
    </row>
    <row r="43" spans="1:36" ht="15">
      <c r="A43" s="167" t="s">
        <v>139</v>
      </c>
      <c r="B43" s="63">
        <f t="shared" si="61"/>
        <v>432.62091912025886</v>
      </c>
      <c r="C43" s="63">
        <f t="shared" si="61"/>
        <v>1611.7790975028734</v>
      </c>
      <c r="D43" s="63">
        <f t="shared" si="61"/>
        <v>1064.7990504538404</v>
      </c>
      <c r="E43" s="63">
        <f t="shared" si="61"/>
        <v>0.85859445367748788</v>
      </c>
      <c r="F43" s="375">
        <v>0</v>
      </c>
      <c r="G43" s="63">
        <f t="shared" si="58"/>
        <v>0</v>
      </c>
      <c r="H43" s="63">
        <f t="shared" si="58"/>
        <v>0</v>
      </c>
      <c r="I43" s="154">
        <f t="shared" si="62"/>
        <v>3110.0576615306504</v>
      </c>
      <c r="J43" s="149"/>
      <c r="K43" s="169" t="s">
        <v>139</v>
      </c>
      <c r="L43" s="63">
        <f t="shared" si="59"/>
        <v>432.62091912025886</v>
      </c>
      <c r="M43" s="63">
        <f t="shared" si="59"/>
        <v>1611.7790975028734</v>
      </c>
      <c r="N43" s="63">
        <f t="shared" si="59"/>
        <v>1064.7990504538404</v>
      </c>
      <c r="O43" s="63">
        <f t="shared" si="59"/>
        <v>0.85859445367748788</v>
      </c>
      <c r="P43" s="63">
        <f t="shared" si="59"/>
        <v>6.7285261132972511</v>
      </c>
      <c r="Q43" s="63">
        <f t="shared" si="59"/>
        <v>0</v>
      </c>
      <c r="R43" s="63">
        <f t="shared" si="59"/>
        <v>0</v>
      </c>
      <c r="S43" s="158">
        <f t="shared" si="63"/>
        <v>3116.7861876439479</v>
      </c>
      <c r="T43" s="149"/>
      <c r="U43" s="215" t="s">
        <v>139</v>
      </c>
      <c r="V43" s="105">
        <f t="shared" si="60"/>
        <v>408.63966170860158</v>
      </c>
      <c r="W43" s="105">
        <f t="shared" si="60"/>
        <v>0</v>
      </c>
      <c r="X43" s="105">
        <f t="shared" si="60"/>
        <v>0</v>
      </c>
      <c r="Y43" s="105">
        <f t="shared" si="60"/>
        <v>1611.7790975028734</v>
      </c>
      <c r="Z43" s="105">
        <f t="shared" si="60"/>
        <v>984.0571773542971</v>
      </c>
      <c r="AA43" s="105">
        <f t="shared" si="60"/>
        <v>0.85859445367748788</v>
      </c>
      <c r="AB43" s="105">
        <f t="shared" si="60"/>
        <v>6.7285261132972511</v>
      </c>
      <c r="AC43" s="106">
        <f t="shared" si="60"/>
        <v>104.72313051120058</v>
      </c>
      <c r="AD43" s="105">
        <f t="shared" si="60"/>
        <v>23.981257411657289</v>
      </c>
      <c r="AE43" s="105">
        <f t="shared" si="60"/>
        <v>0</v>
      </c>
      <c r="AF43" s="105">
        <f t="shared" si="60"/>
        <v>0</v>
      </c>
      <c r="AG43" s="105">
        <f t="shared" si="60"/>
        <v>80.741873099543284</v>
      </c>
      <c r="AH43" s="105">
        <f t="shared" si="60"/>
        <v>0</v>
      </c>
      <c r="AI43" s="210">
        <f t="shared" si="64"/>
        <v>3116.7861876439474</v>
      </c>
      <c r="AJ43" s="141" t="str">
        <f t="shared" si="65"/>
        <v/>
      </c>
    </row>
    <row r="44" spans="1:36" ht="15">
      <c r="A44" s="159" t="s">
        <v>25</v>
      </c>
      <c r="B44" s="60">
        <f t="shared" si="61"/>
        <v>394.30645555747856</v>
      </c>
      <c r="C44" s="60">
        <f t="shared" si="61"/>
        <v>10.306436506640308</v>
      </c>
      <c r="D44" s="60">
        <f t="shared" si="61"/>
        <v>451.607764198045</v>
      </c>
      <c r="E44" s="60">
        <f t="shared" si="61"/>
        <v>3503.3426061070486</v>
      </c>
      <c r="F44" s="375">
        <v>0</v>
      </c>
      <c r="G44" s="60">
        <f t="shared" si="58"/>
        <v>361.00653584210585</v>
      </c>
      <c r="H44" s="60">
        <f t="shared" si="58"/>
        <v>11.263369536410094</v>
      </c>
      <c r="I44" s="162">
        <f t="shared" si="62"/>
        <v>4731.833167747729</v>
      </c>
      <c r="J44" s="149"/>
      <c r="K44" s="163" t="s">
        <v>25</v>
      </c>
      <c r="L44" s="85">
        <f t="shared" si="59"/>
        <v>394.30645555747856</v>
      </c>
      <c r="M44" s="85">
        <f t="shared" si="59"/>
        <v>10.306436506640308</v>
      </c>
      <c r="N44" s="85">
        <f t="shared" si="59"/>
        <v>451.607764198045</v>
      </c>
      <c r="O44" s="85">
        <f t="shared" si="59"/>
        <v>3503.3426061070486</v>
      </c>
      <c r="P44" s="85">
        <f t="shared" si="59"/>
        <v>37.414360636911432</v>
      </c>
      <c r="Q44" s="85">
        <f t="shared" si="59"/>
        <v>361.00653584210585</v>
      </c>
      <c r="R44" s="85">
        <f t="shared" si="59"/>
        <v>11.263369536410094</v>
      </c>
      <c r="S44" s="166">
        <f t="shared" si="63"/>
        <v>4769.2475283846406</v>
      </c>
      <c r="T44" s="149"/>
      <c r="U44" s="211" t="s">
        <v>25</v>
      </c>
      <c r="V44" s="110">
        <f t="shared" si="60"/>
        <v>16.972539182325121</v>
      </c>
      <c r="W44" s="110">
        <f t="shared" si="60"/>
        <v>223.79662549447696</v>
      </c>
      <c r="X44" s="110">
        <f t="shared" si="60"/>
        <v>361.00653584210585</v>
      </c>
      <c r="Y44" s="110">
        <f t="shared" si="60"/>
        <v>10.306436506640308</v>
      </c>
      <c r="Z44" s="110">
        <f t="shared" si="60"/>
        <v>432.73012146557414</v>
      </c>
      <c r="AA44" s="110">
        <f t="shared" si="60"/>
        <v>3408.2681804016474</v>
      </c>
      <c r="AB44" s="110">
        <f t="shared" si="60"/>
        <v>37.414360636911432</v>
      </c>
      <c r="AC44" s="111">
        <f t="shared" si="60"/>
        <v>278.75272885495929</v>
      </c>
      <c r="AD44" s="110">
        <f t="shared" si="60"/>
        <v>153.53729088067649</v>
      </c>
      <c r="AE44" s="110">
        <f t="shared" si="60"/>
        <v>88.34387136064997</v>
      </c>
      <c r="AF44" s="110">
        <f t="shared" si="60"/>
        <v>11.263369536410094</v>
      </c>
      <c r="AG44" s="110">
        <f t="shared" si="60"/>
        <v>18.877642732470836</v>
      </c>
      <c r="AH44" s="110">
        <f t="shared" si="60"/>
        <v>6.7305543447518525</v>
      </c>
      <c r="AI44" s="214">
        <f t="shared" si="64"/>
        <v>4769.2475283846406</v>
      </c>
      <c r="AJ44" s="141" t="str">
        <f t="shared" si="65"/>
        <v/>
      </c>
    </row>
    <row r="45" spans="1:36" ht="15">
      <c r="A45" s="167" t="s">
        <v>24</v>
      </c>
      <c r="B45" s="63">
        <f t="shared" si="61"/>
        <v>198.49402203222294</v>
      </c>
      <c r="C45" s="63">
        <f t="shared" si="61"/>
        <v>0.50517385451383956</v>
      </c>
      <c r="D45" s="63">
        <f t="shared" si="61"/>
        <v>150.01981928834539</v>
      </c>
      <c r="E45" s="63">
        <f t="shared" si="61"/>
        <v>0</v>
      </c>
      <c r="F45" s="375">
        <v>0</v>
      </c>
      <c r="G45" s="63">
        <f t="shared" si="58"/>
        <v>0</v>
      </c>
      <c r="H45" s="63">
        <f t="shared" si="58"/>
        <v>0</v>
      </c>
      <c r="I45" s="154">
        <f t="shared" si="62"/>
        <v>349.01901517508213</v>
      </c>
      <c r="J45" s="149"/>
      <c r="K45" s="169" t="s">
        <v>24</v>
      </c>
      <c r="L45" s="63">
        <f t="shared" si="59"/>
        <v>198.49402203222294</v>
      </c>
      <c r="M45" s="63">
        <f t="shared" si="59"/>
        <v>0.50517385451383956</v>
      </c>
      <c r="N45" s="63">
        <f t="shared" si="59"/>
        <v>150.01981928834539</v>
      </c>
      <c r="O45" s="63">
        <f t="shared" si="59"/>
        <v>0</v>
      </c>
      <c r="P45" s="63">
        <f t="shared" si="59"/>
        <v>0</v>
      </c>
      <c r="Q45" s="63">
        <f t="shared" si="59"/>
        <v>0</v>
      </c>
      <c r="R45" s="63">
        <f t="shared" si="59"/>
        <v>0</v>
      </c>
      <c r="S45" s="158">
        <f t="shared" si="63"/>
        <v>349.01901517508213</v>
      </c>
      <c r="T45" s="149"/>
      <c r="U45" s="215" t="s">
        <v>24</v>
      </c>
      <c r="V45" s="105">
        <f t="shared" si="60"/>
        <v>186.61536456016393</v>
      </c>
      <c r="W45" s="105">
        <f t="shared" si="60"/>
        <v>0</v>
      </c>
      <c r="X45" s="105">
        <f t="shared" si="60"/>
        <v>0</v>
      </c>
      <c r="Y45" s="105">
        <f t="shared" si="60"/>
        <v>0.50517385451383956</v>
      </c>
      <c r="Z45" s="105">
        <f t="shared" si="60"/>
        <v>2.3282803365445037</v>
      </c>
      <c r="AA45" s="105">
        <f t="shared" si="60"/>
        <v>0</v>
      </c>
      <c r="AB45" s="105">
        <f t="shared" si="60"/>
        <v>0</v>
      </c>
      <c r="AC45" s="106">
        <f t="shared" si="60"/>
        <v>159.57019642385987</v>
      </c>
      <c r="AD45" s="105">
        <f t="shared" si="60"/>
        <v>11.87865747205899</v>
      </c>
      <c r="AE45" s="105">
        <f t="shared" si="60"/>
        <v>0</v>
      </c>
      <c r="AF45" s="105">
        <f t="shared" si="60"/>
        <v>0</v>
      </c>
      <c r="AG45" s="105">
        <f t="shared" si="60"/>
        <v>147.69153895180088</v>
      </c>
      <c r="AH45" s="105">
        <f t="shared" si="60"/>
        <v>0</v>
      </c>
      <c r="AI45" s="210">
        <f t="shared" si="64"/>
        <v>349.01901517508213</v>
      </c>
      <c r="AJ45" s="141" t="str">
        <f t="shared" si="65"/>
        <v/>
      </c>
    </row>
    <row r="46" spans="1:36" ht="15">
      <c r="A46" s="159" t="s">
        <v>60</v>
      </c>
      <c r="B46" s="60">
        <f t="shared" si="61"/>
        <v>31.39566246169306</v>
      </c>
      <c r="C46" s="60">
        <f t="shared" si="61"/>
        <v>692.10869816504919</v>
      </c>
      <c r="D46" s="60">
        <f t="shared" si="61"/>
        <v>47.126129048004934</v>
      </c>
      <c r="E46" s="60">
        <f t="shared" si="61"/>
        <v>0</v>
      </c>
      <c r="F46" s="375">
        <v>0</v>
      </c>
      <c r="G46" s="60">
        <f t="shared" si="58"/>
        <v>0</v>
      </c>
      <c r="H46" s="60">
        <f t="shared" si="58"/>
        <v>0</v>
      </c>
      <c r="I46" s="162">
        <f t="shared" si="62"/>
        <v>770.6304896747472</v>
      </c>
      <c r="J46" s="149"/>
      <c r="K46" s="163" t="s">
        <v>60</v>
      </c>
      <c r="L46" s="85">
        <f t="shared" si="59"/>
        <v>31.39566246169306</v>
      </c>
      <c r="M46" s="85">
        <f t="shared" si="59"/>
        <v>692.10869816504919</v>
      </c>
      <c r="N46" s="85">
        <f t="shared" si="59"/>
        <v>47.126129048004934</v>
      </c>
      <c r="O46" s="85">
        <f t="shared" si="59"/>
        <v>0</v>
      </c>
      <c r="P46" s="85">
        <f t="shared" si="59"/>
        <v>0</v>
      </c>
      <c r="Q46" s="85">
        <f t="shared" si="59"/>
        <v>0</v>
      </c>
      <c r="R46" s="85">
        <f t="shared" si="59"/>
        <v>0</v>
      </c>
      <c r="S46" s="166">
        <f t="shared" si="63"/>
        <v>770.6304896747472</v>
      </c>
      <c r="T46" s="149"/>
      <c r="U46" s="211" t="s">
        <v>60</v>
      </c>
      <c r="V46" s="110">
        <f t="shared" si="60"/>
        <v>30.277824599209577</v>
      </c>
      <c r="W46" s="110">
        <f t="shared" si="60"/>
        <v>0</v>
      </c>
      <c r="X46" s="110">
        <f t="shared" si="60"/>
        <v>0</v>
      </c>
      <c r="Y46" s="110">
        <f t="shared" si="60"/>
        <v>692.10869816504919</v>
      </c>
      <c r="Z46" s="110">
        <f t="shared" si="60"/>
        <v>47.126129048004934</v>
      </c>
      <c r="AA46" s="110">
        <f t="shared" si="60"/>
        <v>0</v>
      </c>
      <c r="AB46" s="110">
        <f t="shared" si="60"/>
        <v>0</v>
      </c>
      <c r="AC46" s="111">
        <f t="shared" si="60"/>
        <v>1.1178378624834828</v>
      </c>
      <c r="AD46" s="110">
        <f t="shared" si="60"/>
        <v>1.1178378624834828</v>
      </c>
      <c r="AE46" s="110">
        <f t="shared" si="60"/>
        <v>0</v>
      </c>
      <c r="AF46" s="110">
        <f t="shared" si="60"/>
        <v>0</v>
      </c>
      <c r="AG46" s="110">
        <f t="shared" si="60"/>
        <v>0</v>
      </c>
      <c r="AH46" s="110">
        <f t="shared" si="60"/>
        <v>0</v>
      </c>
      <c r="AI46" s="214">
        <f t="shared" si="64"/>
        <v>770.6304896747472</v>
      </c>
      <c r="AJ46" s="141" t="str">
        <f t="shared" si="65"/>
        <v/>
      </c>
    </row>
    <row r="47" spans="1:36" ht="15">
      <c r="A47" s="167" t="s">
        <v>22</v>
      </c>
      <c r="B47" s="63">
        <f t="shared" si="61"/>
        <v>250.75225204185139</v>
      </c>
      <c r="C47" s="63">
        <f t="shared" si="61"/>
        <v>4023.6091116095486</v>
      </c>
      <c r="D47" s="63">
        <f t="shared" si="61"/>
        <v>1315.3298613615175</v>
      </c>
      <c r="E47" s="63">
        <f t="shared" si="61"/>
        <v>0</v>
      </c>
      <c r="F47" s="375">
        <v>0</v>
      </c>
      <c r="G47" s="63">
        <f t="shared" si="58"/>
        <v>0</v>
      </c>
      <c r="H47" s="63">
        <f t="shared" si="58"/>
        <v>0</v>
      </c>
      <c r="I47" s="154">
        <f t="shared" si="62"/>
        <v>5589.6912250129171</v>
      </c>
      <c r="J47" s="149"/>
      <c r="K47" s="169" t="s">
        <v>22</v>
      </c>
      <c r="L47" s="63">
        <f t="shared" si="59"/>
        <v>250.75225204185139</v>
      </c>
      <c r="M47" s="63">
        <f t="shared" si="59"/>
        <v>4023.6091116095486</v>
      </c>
      <c r="N47" s="63">
        <f t="shared" si="59"/>
        <v>1315.3298613615175</v>
      </c>
      <c r="O47" s="63">
        <f t="shared" si="59"/>
        <v>0</v>
      </c>
      <c r="P47" s="63">
        <f t="shared" si="59"/>
        <v>165.72954476496446</v>
      </c>
      <c r="Q47" s="63">
        <f t="shared" si="59"/>
        <v>0</v>
      </c>
      <c r="R47" s="63">
        <f t="shared" si="59"/>
        <v>0</v>
      </c>
      <c r="S47" s="158">
        <f t="shared" si="63"/>
        <v>5755.420769777882</v>
      </c>
      <c r="T47" s="149"/>
      <c r="U47" s="215" t="s">
        <v>22</v>
      </c>
      <c r="V47" s="105">
        <f t="shared" si="60"/>
        <v>238.55482642756365</v>
      </c>
      <c r="W47" s="105">
        <f t="shared" si="60"/>
        <v>0</v>
      </c>
      <c r="X47" s="105">
        <f t="shared" si="60"/>
        <v>0</v>
      </c>
      <c r="Y47" s="105">
        <f t="shared" si="60"/>
        <v>4023.6091116095486</v>
      </c>
      <c r="Z47" s="105">
        <f t="shared" si="60"/>
        <v>677.86720044444064</v>
      </c>
      <c r="AA47" s="105">
        <f t="shared" si="60"/>
        <v>0</v>
      </c>
      <c r="AB47" s="105">
        <f t="shared" si="60"/>
        <v>165.72954476496446</v>
      </c>
      <c r="AC47" s="106">
        <f t="shared" si="60"/>
        <v>649.66008653136475</v>
      </c>
      <c r="AD47" s="105">
        <f t="shared" si="60"/>
        <v>12.197425614287756</v>
      </c>
      <c r="AE47" s="105">
        <f t="shared" si="60"/>
        <v>0</v>
      </c>
      <c r="AF47" s="105">
        <f t="shared" si="60"/>
        <v>0</v>
      </c>
      <c r="AG47" s="105">
        <f t="shared" si="60"/>
        <v>637.46266091707696</v>
      </c>
      <c r="AH47" s="105">
        <f t="shared" si="60"/>
        <v>0</v>
      </c>
      <c r="AI47" s="210">
        <f t="shared" si="64"/>
        <v>5755.4207697778829</v>
      </c>
      <c r="AJ47" s="141" t="str">
        <f t="shared" si="65"/>
        <v/>
      </c>
    </row>
    <row r="48" spans="1:36" ht="15">
      <c r="A48" s="159" t="s">
        <v>21</v>
      </c>
      <c r="B48" s="60">
        <f t="shared" si="61"/>
        <v>11.507719797815197</v>
      </c>
      <c r="C48" s="60">
        <f t="shared" si="61"/>
        <v>71.033328093763444</v>
      </c>
      <c r="D48" s="60">
        <f t="shared" si="61"/>
        <v>454.96059320259093</v>
      </c>
      <c r="E48" s="60">
        <f t="shared" si="61"/>
        <v>0</v>
      </c>
      <c r="F48" s="375">
        <v>0</v>
      </c>
      <c r="G48" s="60">
        <f t="shared" si="58"/>
        <v>0</v>
      </c>
      <c r="H48" s="60">
        <f t="shared" si="58"/>
        <v>0</v>
      </c>
      <c r="I48" s="162">
        <f t="shared" si="62"/>
        <v>537.5016410941696</v>
      </c>
      <c r="J48" s="149"/>
      <c r="K48" s="163" t="s">
        <v>21</v>
      </c>
      <c r="L48" s="85">
        <f t="shared" si="59"/>
        <v>11.507719797815197</v>
      </c>
      <c r="M48" s="85">
        <f t="shared" si="59"/>
        <v>71.033328093763444</v>
      </c>
      <c r="N48" s="85">
        <f t="shared" si="59"/>
        <v>454.96059320259093</v>
      </c>
      <c r="O48" s="85">
        <f t="shared" si="59"/>
        <v>0</v>
      </c>
      <c r="P48" s="85">
        <f t="shared" si="59"/>
        <v>0</v>
      </c>
      <c r="Q48" s="85">
        <f t="shared" si="59"/>
        <v>0</v>
      </c>
      <c r="R48" s="85">
        <f t="shared" si="59"/>
        <v>0</v>
      </c>
      <c r="S48" s="166">
        <f t="shared" si="63"/>
        <v>537.5016410941696</v>
      </c>
      <c r="T48" s="149"/>
      <c r="U48" s="211" t="s">
        <v>61</v>
      </c>
      <c r="V48" s="110">
        <f t="shared" si="60"/>
        <v>11.507719797815197</v>
      </c>
      <c r="W48" s="110">
        <f t="shared" si="60"/>
        <v>0</v>
      </c>
      <c r="X48" s="110">
        <f t="shared" si="60"/>
        <v>0</v>
      </c>
      <c r="Y48" s="110">
        <f t="shared" si="60"/>
        <v>71.033328093763444</v>
      </c>
      <c r="Z48" s="110">
        <f t="shared" si="60"/>
        <v>454.96059320259093</v>
      </c>
      <c r="AA48" s="110">
        <f t="shared" si="60"/>
        <v>0</v>
      </c>
      <c r="AB48" s="110">
        <f t="shared" si="60"/>
        <v>0</v>
      </c>
      <c r="AC48" s="111">
        <f t="shared" si="60"/>
        <v>0</v>
      </c>
      <c r="AD48" s="110">
        <f t="shared" si="60"/>
        <v>0</v>
      </c>
      <c r="AE48" s="110">
        <f t="shared" si="60"/>
        <v>0</v>
      </c>
      <c r="AF48" s="110">
        <f t="shared" si="60"/>
        <v>0</v>
      </c>
      <c r="AG48" s="110">
        <f t="shared" si="60"/>
        <v>0</v>
      </c>
      <c r="AH48" s="110">
        <f t="shared" si="60"/>
        <v>0</v>
      </c>
      <c r="AI48" s="214">
        <f t="shared" si="64"/>
        <v>537.5016410941696</v>
      </c>
      <c r="AJ48" s="141" t="str">
        <f t="shared" si="65"/>
        <v/>
      </c>
    </row>
    <row r="49" spans="1:36" ht="15">
      <c r="A49" s="170" t="s">
        <v>64</v>
      </c>
      <c r="B49" s="63">
        <f t="shared" si="61"/>
        <v>0</v>
      </c>
      <c r="C49" s="63">
        <f t="shared" si="61"/>
        <v>0</v>
      </c>
      <c r="D49" s="63">
        <f t="shared" si="61"/>
        <v>0</v>
      </c>
      <c r="E49" s="63">
        <f t="shared" si="61"/>
        <v>0</v>
      </c>
      <c r="F49" s="375">
        <v>0</v>
      </c>
      <c r="G49" s="63">
        <f t="shared" ref="G49:H53" si="66">G127+G153+G179+G205+G231+G257+G283+G309+G335+G361+G387+G413+G439</f>
        <v>0</v>
      </c>
      <c r="H49" s="63">
        <f t="shared" si="66"/>
        <v>0</v>
      </c>
      <c r="I49" s="154">
        <f t="shared" si="62"/>
        <v>0</v>
      </c>
      <c r="J49" s="149"/>
      <c r="K49" s="171" t="s">
        <v>64</v>
      </c>
      <c r="L49" s="63">
        <f t="shared" ref="L49:R53" si="67">L127+L153+L179+L205+L231+L257+L283+L309+L335+L361+L387+L413+L439</f>
        <v>0</v>
      </c>
      <c r="M49" s="63">
        <f t="shared" si="67"/>
        <v>0</v>
      </c>
      <c r="N49" s="63">
        <f t="shared" si="67"/>
        <v>0</v>
      </c>
      <c r="O49" s="63">
        <f t="shared" si="67"/>
        <v>0</v>
      </c>
      <c r="P49" s="63">
        <f t="shared" si="67"/>
        <v>0</v>
      </c>
      <c r="Q49" s="63">
        <f t="shared" si="67"/>
        <v>0</v>
      </c>
      <c r="R49" s="63">
        <f t="shared" si="67"/>
        <v>0</v>
      </c>
      <c r="S49" s="158">
        <f t="shared" si="63"/>
        <v>0</v>
      </c>
      <c r="T49" s="149"/>
      <c r="U49" s="216" t="s">
        <v>62</v>
      </c>
      <c r="V49" s="105">
        <f t="shared" ref="V49:AH53" si="68">V127+V153+V179+V205+V231+V257+V283+V309+V335+V361+V387+V413+V439</f>
        <v>0</v>
      </c>
      <c r="W49" s="105">
        <f t="shared" si="68"/>
        <v>0</v>
      </c>
      <c r="X49" s="105">
        <f t="shared" si="68"/>
        <v>0</v>
      </c>
      <c r="Y49" s="105">
        <f t="shared" si="68"/>
        <v>0</v>
      </c>
      <c r="Z49" s="105">
        <f t="shared" si="68"/>
        <v>0</v>
      </c>
      <c r="AA49" s="105">
        <f t="shared" si="68"/>
        <v>0</v>
      </c>
      <c r="AB49" s="105">
        <f t="shared" si="68"/>
        <v>0</v>
      </c>
      <c r="AC49" s="106">
        <f t="shared" si="68"/>
        <v>0</v>
      </c>
      <c r="AD49" s="105">
        <f t="shared" si="68"/>
        <v>0</v>
      </c>
      <c r="AE49" s="105">
        <f t="shared" si="68"/>
        <v>0</v>
      </c>
      <c r="AF49" s="105">
        <f t="shared" si="68"/>
        <v>0</v>
      </c>
      <c r="AG49" s="105">
        <f t="shared" si="68"/>
        <v>0</v>
      </c>
      <c r="AH49" s="105">
        <f t="shared" si="68"/>
        <v>0</v>
      </c>
      <c r="AI49" s="210">
        <f t="shared" si="64"/>
        <v>0</v>
      </c>
      <c r="AJ49" s="141" t="str">
        <f t="shared" si="65"/>
        <v/>
      </c>
    </row>
    <row r="50" spans="1:36">
      <c r="A50" s="172" t="s">
        <v>23</v>
      </c>
      <c r="B50" s="65">
        <f t="shared" ref="B50:E53" si="69">B128+B154+B180+B206+B232+B258+B284+B310+B336+B362+B388+B414+B440</f>
        <v>0</v>
      </c>
      <c r="C50" s="65">
        <f t="shared" si="69"/>
        <v>0</v>
      </c>
      <c r="D50" s="65">
        <f t="shared" si="69"/>
        <v>0</v>
      </c>
      <c r="E50" s="65">
        <f t="shared" si="69"/>
        <v>0</v>
      </c>
      <c r="F50" s="375">
        <v>0</v>
      </c>
      <c r="G50" s="65">
        <f t="shared" si="66"/>
        <v>0</v>
      </c>
      <c r="H50" s="65">
        <f t="shared" si="66"/>
        <v>0</v>
      </c>
      <c r="I50" s="175">
        <f t="shared" si="62"/>
        <v>0</v>
      </c>
      <c r="J50" s="149"/>
      <c r="K50" s="176" t="s">
        <v>23</v>
      </c>
      <c r="L50" s="88">
        <f t="shared" si="67"/>
        <v>0</v>
      </c>
      <c r="M50" s="88">
        <f t="shared" si="67"/>
        <v>0</v>
      </c>
      <c r="N50" s="88">
        <f t="shared" si="67"/>
        <v>0</v>
      </c>
      <c r="O50" s="88">
        <f t="shared" si="67"/>
        <v>0</v>
      </c>
      <c r="P50" s="88">
        <f t="shared" si="67"/>
        <v>0</v>
      </c>
      <c r="Q50" s="88">
        <f t="shared" si="67"/>
        <v>0</v>
      </c>
      <c r="R50" s="88">
        <f t="shared" si="67"/>
        <v>0</v>
      </c>
      <c r="S50" s="179">
        <f t="shared" si="63"/>
        <v>0</v>
      </c>
      <c r="T50" s="149"/>
      <c r="U50" s="217" t="s">
        <v>65</v>
      </c>
      <c r="V50" s="116">
        <f t="shared" si="68"/>
        <v>0</v>
      </c>
      <c r="W50" s="116">
        <f t="shared" si="68"/>
        <v>0</v>
      </c>
      <c r="X50" s="116">
        <f t="shared" si="68"/>
        <v>0</v>
      </c>
      <c r="Y50" s="116">
        <f t="shared" si="68"/>
        <v>0</v>
      </c>
      <c r="Z50" s="116">
        <f t="shared" si="68"/>
        <v>0</v>
      </c>
      <c r="AA50" s="116">
        <f t="shared" si="68"/>
        <v>0</v>
      </c>
      <c r="AB50" s="116">
        <f t="shared" si="68"/>
        <v>0</v>
      </c>
      <c r="AC50" s="288">
        <f t="shared" si="68"/>
        <v>0</v>
      </c>
      <c r="AD50" s="116">
        <f t="shared" si="68"/>
        <v>0</v>
      </c>
      <c r="AE50" s="116">
        <f t="shared" si="68"/>
        <v>0</v>
      </c>
      <c r="AF50" s="116">
        <f t="shared" si="68"/>
        <v>0</v>
      </c>
      <c r="AG50" s="116">
        <f t="shared" si="68"/>
        <v>0</v>
      </c>
      <c r="AH50" s="116">
        <f t="shared" si="68"/>
        <v>0</v>
      </c>
      <c r="AI50" s="219">
        <f t="shared" si="64"/>
        <v>0</v>
      </c>
      <c r="AJ50" s="141" t="str">
        <f t="shared" si="65"/>
        <v/>
      </c>
    </row>
    <row r="51" spans="1:36">
      <c r="A51" s="180" t="s">
        <v>19</v>
      </c>
      <c r="B51" s="68">
        <f t="shared" si="69"/>
        <v>0</v>
      </c>
      <c r="C51" s="68">
        <f t="shared" si="69"/>
        <v>0</v>
      </c>
      <c r="D51" s="68">
        <f t="shared" si="69"/>
        <v>0</v>
      </c>
      <c r="E51" s="68">
        <f t="shared" si="69"/>
        <v>0</v>
      </c>
      <c r="F51" s="375">
        <v>0</v>
      </c>
      <c r="G51" s="68">
        <f t="shared" si="66"/>
        <v>0</v>
      </c>
      <c r="H51" s="68">
        <f t="shared" si="66"/>
        <v>0</v>
      </c>
      <c r="I51" s="183">
        <f t="shared" si="62"/>
        <v>0</v>
      </c>
      <c r="J51" s="149"/>
      <c r="K51" s="184" t="s">
        <v>19</v>
      </c>
      <c r="L51" s="68">
        <f t="shared" si="67"/>
        <v>0</v>
      </c>
      <c r="M51" s="68">
        <f t="shared" si="67"/>
        <v>0</v>
      </c>
      <c r="N51" s="68">
        <f t="shared" si="67"/>
        <v>0</v>
      </c>
      <c r="O51" s="68">
        <f t="shared" si="67"/>
        <v>0</v>
      </c>
      <c r="P51" s="68">
        <f t="shared" si="67"/>
        <v>0</v>
      </c>
      <c r="Q51" s="68">
        <f t="shared" si="67"/>
        <v>0</v>
      </c>
      <c r="R51" s="68">
        <f t="shared" si="67"/>
        <v>0</v>
      </c>
      <c r="S51" s="186">
        <f t="shared" si="63"/>
        <v>0</v>
      </c>
      <c r="T51" s="149"/>
      <c r="U51" s="220" t="s">
        <v>19</v>
      </c>
      <c r="V51" s="120">
        <f t="shared" si="68"/>
        <v>0</v>
      </c>
      <c r="W51" s="120">
        <f t="shared" si="68"/>
        <v>0</v>
      </c>
      <c r="X51" s="120">
        <f t="shared" si="68"/>
        <v>0</v>
      </c>
      <c r="Y51" s="120">
        <f t="shared" si="68"/>
        <v>0</v>
      </c>
      <c r="Z51" s="120">
        <f t="shared" si="68"/>
        <v>0</v>
      </c>
      <c r="AA51" s="120">
        <f t="shared" si="68"/>
        <v>0</v>
      </c>
      <c r="AB51" s="120">
        <f t="shared" si="68"/>
        <v>0</v>
      </c>
      <c r="AC51" s="289">
        <f t="shared" si="68"/>
        <v>0</v>
      </c>
      <c r="AD51" s="120">
        <f t="shared" si="68"/>
        <v>0</v>
      </c>
      <c r="AE51" s="120">
        <f t="shared" si="68"/>
        <v>0</v>
      </c>
      <c r="AF51" s="120">
        <f t="shared" si="68"/>
        <v>0</v>
      </c>
      <c r="AG51" s="120">
        <f t="shared" si="68"/>
        <v>0</v>
      </c>
      <c r="AH51" s="120">
        <f t="shared" si="68"/>
        <v>0</v>
      </c>
      <c r="AI51" s="223">
        <f t="shared" si="64"/>
        <v>0</v>
      </c>
      <c r="AJ51" s="141" t="str">
        <f t="shared" si="65"/>
        <v/>
      </c>
    </row>
    <row r="52" spans="1:36">
      <c r="A52" s="172" t="s">
        <v>20</v>
      </c>
      <c r="B52" s="65">
        <f t="shared" si="69"/>
        <v>0</v>
      </c>
      <c r="C52" s="65">
        <f t="shared" si="69"/>
        <v>0</v>
      </c>
      <c r="D52" s="65">
        <f t="shared" si="69"/>
        <v>0</v>
      </c>
      <c r="E52" s="65">
        <f t="shared" si="69"/>
        <v>0</v>
      </c>
      <c r="F52" s="375">
        <v>0</v>
      </c>
      <c r="G52" s="65">
        <f t="shared" si="66"/>
        <v>0</v>
      </c>
      <c r="H52" s="65">
        <f t="shared" si="66"/>
        <v>0</v>
      </c>
      <c r="I52" s="175">
        <f t="shared" si="62"/>
        <v>0</v>
      </c>
      <c r="J52" s="149"/>
      <c r="K52" s="176" t="s">
        <v>20</v>
      </c>
      <c r="L52" s="88">
        <f t="shared" si="67"/>
        <v>0</v>
      </c>
      <c r="M52" s="88">
        <f t="shared" si="67"/>
        <v>0</v>
      </c>
      <c r="N52" s="88">
        <f t="shared" si="67"/>
        <v>0</v>
      </c>
      <c r="O52" s="88">
        <f t="shared" si="67"/>
        <v>0</v>
      </c>
      <c r="P52" s="88">
        <f t="shared" si="67"/>
        <v>0</v>
      </c>
      <c r="Q52" s="88">
        <f t="shared" si="67"/>
        <v>0</v>
      </c>
      <c r="R52" s="88">
        <f t="shared" si="67"/>
        <v>0</v>
      </c>
      <c r="S52" s="179">
        <f t="shared" si="63"/>
        <v>0</v>
      </c>
      <c r="T52" s="149"/>
      <c r="U52" s="217" t="s">
        <v>20</v>
      </c>
      <c r="V52" s="116">
        <f t="shared" si="68"/>
        <v>0</v>
      </c>
      <c r="W52" s="116">
        <f t="shared" si="68"/>
        <v>0</v>
      </c>
      <c r="X52" s="116">
        <f t="shared" si="68"/>
        <v>0</v>
      </c>
      <c r="Y52" s="116">
        <f t="shared" si="68"/>
        <v>0</v>
      </c>
      <c r="Z52" s="116">
        <f t="shared" si="68"/>
        <v>0</v>
      </c>
      <c r="AA52" s="116">
        <f t="shared" si="68"/>
        <v>0</v>
      </c>
      <c r="AB52" s="116">
        <f t="shared" si="68"/>
        <v>0</v>
      </c>
      <c r="AC52" s="288">
        <f t="shared" si="68"/>
        <v>0</v>
      </c>
      <c r="AD52" s="116">
        <f t="shared" si="68"/>
        <v>0</v>
      </c>
      <c r="AE52" s="116">
        <f t="shared" si="68"/>
        <v>0</v>
      </c>
      <c r="AF52" s="116">
        <f t="shared" si="68"/>
        <v>0</v>
      </c>
      <c r="AG52" s="116">
        <f t="shared" si="68"/>
        <v>0</v>
      </c>
      <c r="AH52" s="116">
        <f t="shared" si="68"/>
        <v>0</v>
      </c>
      <c r="AI52" s="219">
        <f t="shared" si="64"/>
        <v>0</v>
      </c>
      <c r="AJ52" s="141" t="str">
        <f t="shared" si="65"/>
        <v/>
      </c>
    </row>
    <row r="53" spans="1:36" ht="15" thickBot="1">
      <c r="A53" s="187" t="s">
        <v>11</v>
      </c>
      <c r="B53" s="71">
        <f t="shared" si="69"/>
        <v>0</v>
      </c>
      <c r="C53" s="71">
        <f t="shared" si="69"/>
        <v>0</v>
      </c>
      <c r="D53" s="71">
        <f t="shared" si="69"/>
        <v>0</v>
      </c>
      <c r="E53" s="71">
        <f t="shared" si="69"/>
        <v>0</v>
      </c>
      <c r="F53" s="376">
        <v>0</v>
      </c>
      <c r="G53" s="71">
        <f t="shared" si="66"/>
        <v>0</v>
      </c>
      <c r="H53" s="71">
        <f t="shared" si="66"/>
        <v>0</v>
      </c>
      <c r="I53" s="190">
        <f t="shared" si="62"/>
        <v>0</v>
      </c>
      <c r="J53" s="149"/>
      <c r="K53" s="191" t="s">
        <v>11</v>
      </c>
      <c r="L53" s="71">
        <f t="shared" si="67"/>
        <v>0</v>
      </c>
      <c r="M53" s="71">
        <f t="shared" si="67"/>
        <v>0</v>
      </c>
      <c r="N53" s="71">
        <f t="shared" si="67"/>
        <v>0</v>
      </c>
      <c r="O53" s="71">
        <f t="shared" si="67"/>
        <v>0</v>
      </c>
      <c r="P53" s="71">
        <f t="shared" si="67"/>
        <v>0</v>
      </c>
      <c r="Q53" s="71">
        <f t="shared" si="67"/>
        <v>0</v>
      </c>
      <c r="R53" s="71">
        <f t="shared" si="67"/>
        <v>0</v>
      </c>
      <c r="S53" s="193">
        <f t="shared" si="63"/>
        <v>0</v>
      </c>
      <c r="T53" s="149"/>
      <c r="U53" s="220" t="s">
        <v>11</v>
      </c>
      <c r="V53" s="120">
        <f t="shared" si="68"/>
        <v>0</v>
      </c>
      <c r="W53" s="120">
        <f t="shared" si="68"/>
        <v>0</v>
      </c>
      <c r="X53" s="120">
        <f t="shared" si="68"/>
        <v>0</v>
      </c>
      <c r="Y53" s="120">
        <f t="shared" si="68"/>
        <v>0</v>
      </c>
      <c r="Z53" s="120">
        <f t="shared" si="68"/>
        <v>0</v>
      </c>
      <c r="AA53" s="120">
        <f t="shared" si="68"/>
        <v>0</v>
      </c>
      <c r="AB53" s="120">
        <f t="shared" si="68"/>
        <v>0</v>
      </c>
      <c r="AC53" s="289">
        <f t="shared" si="68"/>
        <v>0</v>
      </c>
      <c r="AD53" s="120">
        <f t="shared" si="68"/>
        <v>0</v>
      </c>
      <c r="AE53" s="120">
        <f t="shared" si="68"/>
        <v>0</v>
      </c>
      <c r="AF53" s="120">
        <f t="shared" si="68"/>
        <v>0</v>
      </c>
      <c r="AG53" s="120">
        <f t="shared" si="68"/>
        <v>0</v>
      </c>
      <c r="AH53" s="120">
        <f t="shared" si="68"/>
        <v>0</v>
      </c>
      <c r="AI53" s="223">
        <f t="shared" si="64"/>
        <v>0</v>
      </c>
      <c r="AJ53" s="141" t="str">
        <f t="shared" si="65"/>
        <v/>
      </c>
    </row>
    <row r="54" spans="1:36" ht="15">
      <c r="A54" s="194" t="s">
        <v>26</v>
      </c>
      <c r="B54" s="195">
        <f>SUM(B33:B49)</f>
        <v>2066.426810442023</v>
      </c>
      <c r="C54" s="195">
        <f t="shared" ref="C54:H54" si="70">SUM(C33:C49)</f>
        <v>6662.1530468309202</v>
      </c>
      <c r="D54" s="195">
        <f t="shared" si="70"/>
        <v>4702.3778638034219</v>
      </c>
      <c r="E54" s="195">
        <f t="shared" si="70"/>
        <v>4553.2674056040141</v>
      </c>
      <c r="F54" s="195">
        <f t="shared" si="70"/>
        <v>0</v>
      </c>
      <c r="G54" s="195">
        <f t="shared" si="70"/>
        <v>361.00653584210585</v>
      </c>
      <c r="H54" s="197">
        <f t="shared" si="70"/>
        <v>11.263369536410094</v>
      </c>
      <c r="I54" s="154">
        <f t="shared" ref="I54" si="71">SUM(I33:I49)</f>
        <v>18356.495032058898</v>
      </c>
      <c r="J54" s="149"/>
      <c r="K54" s="196" t="s">
        <v>26</v>
      </c>
      <c r="L54" s="195">
        <f>SUM(L33:L49)</f>
        <v>2066.426810442023</v>
      </c>
      <c r="M54" s="195">
        <f t="shared" ref="M54:R54" si="72">SUM(M33:M49)</f>
        <v>6662.1530468309202</v>
      </c>
      <c r="N54" s="195">
        <f t="shared" si="72"/>
        <v>4702.3778638034219</v>
      </c>
      <c r="O54" s="195">
        <f t="shared" si="72"/>
        <v>4553.2674056040141</v>
      </c>
      <c r="P54" s="195">
        <f t="shared" si="72"/>
        <v>2247.1482725116589</v>
      </c>
      <c r="Q54" s="195">
        <f t="shared" si="72"/>
        <v>361.00653584210585</v>
      </c>
      <c r="R54" s="197">
        <f t="shared" si="72"/>
        <v>11.263369536410094</v>
      </c>
      <c r="S54" s="198">
        <f t="shared" ref="S54" si="73">SUM(S33:S49)</f>
        <v>20603.643304570553</v>
      </c>
      <c r="T54" s="149" t="str">
        <f>IF(ABS(S54-AI54)&gt;0.01,S54-AI54,"")</f>
        <v/>
      </c>
      <c r="U54" s="224" t="s">
        <v>63</v>
      </c>
      <c r="V54" s="225">
        <f>SUM(V33:V49)</f>
        <v>1617.3142452239374</v>
      </c>
      <c r="W54" s="225">
        <f t="shared" ref="W54:AH54" si="74">SUM(W33:W49)</f>
        <v>228.30623058957732</v>
      </c>
      <c r="X54" s="225">
        <f t="shared" si="74"/>
        <v>361.00653584210585</v>
      </c>
      <c r="Y54" s="225">
        <f t="shared" si="74"/>
        <v>6662.1530468309202</v>
      </c>
      <c r="Z54" s="225">
        <f t="shared" si="74"/>
        <v>3793.0499049967125</v>
      </c>
      <c r="AA54" s="225">
        <f t="shared" si="74"/>
        <v>4431.9378753590199</v>
      </c>
      <c r="AB54" s="225">
        <f t="shared" si="74"/>
        <v>2247.1482725116589</v>
      </c>
      <c r="AC54" s="225">
        <f t="shared" si="74"/>
        <v>1262.7271932166236</v>
      </c>
      <c r="AD54" s="226">
        <f t="shared" si="74"/>
        <v>220.80633462850838</v>
      </c>
      <c r="AE54" s="226">
        <f t="shared" si="74"/>
        <v>90.767245870731884</v>
      </c>
      <c r="AF54" s="226">
        <f t="shared" si="74"/>
        <v>11.263369536410094</v>
      </c>
      <c r="AG54" s="226">
        <f t="shared" si="74"/>
        <v>909.32795880670983</v>
      </c>
      <c r="AH54" s="226">
        <f t="shared" si="74"/>
        <v>30.562284374263264</v>
      </c>
      <c r="AI54" s="227">
        <f>SUM(V54:AC54)</f>
        <v>20603.643304570553</v>
      </c>
      <c r="AJ54" s="141" t="str">
        <f t="shared" si="65"/>
        <v/>
      </c>
    </row>
    <row r="55" spans="1:36" ht="15" thickBot="1">
      <c r="A55" s="43" t="s">
        <v>91</v>
      </c>
      <c r="B55" s="78">
        <f>IF($I54=0,"-",B54/$I54)</f>
        <v>0.11257197013008691</v>
      </c>
      <c r="C55" s="78">
        <f t="shared" ref="C55:H55" si="75">IF($I54=0,"-",C54/$I54)</f>
        <v>0.36293165090589086</v>
      </c>
      <c r="D55" s="78">
        <f t="shared" si="75"/>
        <v>0.25616970209132534</v>
      </c>
      <c r="E55" s="78">
        <f t="shared" si="75"/>
        <v>0.2480466667330507</v>
      </c>
      <c r="F55" s="78">
        <f t="shared" si="75"/>
        <v>0</v>
      </c>
      <c r="G55" s="78">
        <f t="shared" si="75"/>
        <v>1.9666419717469054E-2</v>
      </c>
      <c r="H55" s="79">
        <f t="shared" si="75"/>
        <v>6.1359042217694944E-4</v>
      </c>
      <c r="I55" s="80">
        <f>SUM(B55:H55)</f>
        <v>0.99999999999999989</v>
      </c>
      <c r="K55" s="55" t="s">
        <v>91</v>
      </c>
      <c r="L55" s="96">
        <f>IF($S54=0,"-",L54/$S54)</f>
        <v>0.10029424310522901</v>
      </c>
      <c r="M55" s="96">
        <f t="shared" ref="M55:R55" si="76">IF($S54=0,"-",M54/$S54)</f>
        <v>0.32334830050921332</v>
      </c>
      <c r="N55" s="96">
        <f t="shared" si="76"/>
        <v>0.22823040538467693</v>
      </c>
      <c r="O55" s="96">
        <f t="shared" si="76"/>
        <v>0.22099331357546617</v>
      </c>
      <c r="P55" s="96">
        <f t="shared" si="76"/>
        <v>0.10906557831998426</v>
      </c>
      <c r="Q55" s="96">
        <f t="shared" si="76"/>
        <v>1.7521490277499753E-2</v>
      </c>
      <c r="R55" s="97">
        <f t="shared" si="76"/>
        <v>5.4666882793061723E-4</v>
      </c>
      <c r="S55" s="98">
        <f>SUM(L55:R55)</f>
        <v>1</v>
      </c>
      <c r="U55" s="127" t="s">
        <v>91</v>
      </c>
      <c r="V55" s="128">
        <f>+V54/$AI54</f>
        <v>7.8496517403073313E-2</v>
      </c>
      <c r="W55" s="128">
        <f t="shared" ref="W55:AH55" si="77">+W54/$AI54</f>
        <v>1.1080866971664747E-2</v>
      </c>
      <c r="X55" s="128">
        <f t="shared" si="77"/>
        <v>1.7521490277499753E-2</v>
      </c>
      <c r="Y55" s="128">
        <f t="shared" si="77"/>
        <v>0.32334830050921332</v>
      </c>
      <c r="Z55" s="128">
        <f t="shared" si="77"/>
        <v>0.18409607703484615</v>
      </c>
      <c r="AA55" s="128">
        <f t="shared" si="77"/>
        <v>0.21510457203342639</v>
      </c>
      <c r="AB55" s="128">
        <f t="shared" si="77"/>
        <v>0.10906557831998426</v>
      </c>
      <c r="AC55" s="128">
        <f t="shared" si="77"/>
        <v>6.1286597450292205E-2</v>
      </c>
      <c r="AD55" s="128">
        <f t="shared" si="77"/>
        <v>1.0716858730490952E-2</v>
      </c>
      <c r="AE55" s="128">
        <f t="shared" si="77"/>
        <v>4.4053978477969855E-3</v>
      </c>
      <c r="AF55" s="128">
        <f t="shared" si="77"/>
        <v>5.4666882793061723E-4</v>
      </c>
      <c r="AG55" s="128">
        <f t="shared" si="77"/>
        <v>4.4134328349830804E-2</v>
      </c>
      <c r="AH55" s="128">
        <f t="shared" si="77"/>
        <v>1.4833436942428314E-3</v>
      </c>
      <c r="AI55" s="129">
        <f>SUM(V55:AC55)</f>
        <v>1.0000000000000002</v>
      </c>
      <c r="AJ55" s="141" t="str">
        <f>IF(ABS(S55-AI55)&gt;0.001,S55-AI55,"")</f>
        <v/>
      </c>
    </row>
    <row r="56" spans="1:36" ht="15" thickBot="1"/>
    <row r="57" spans="1:36" ht="28.5">
      <c r="A57" s="377" t="s">
        <v>52</v>
      </c>
      <c r="B57" s="145" t="s">
        <v>0</v>
      </c>
      <c r="C57" s="145" t="s">
        <v>1</v>
      </c>
      <c r="D57" s="145" t="s">
        <v>2</v>
      </c>
      <c r="E57" s="145" t="s">
        <v>3</v>
      </c>
      <c r="F57" s="145" t="s">
        <v>27</v>
      </c>
      <c r="G57" s="145" t="s">
        <v>4</v>
      </c>
      <c r="H57" s="145" t="s">
        <v>5</v>
      </c>
      <c r="I57" s="146" t="s">
        <v>6</v>
      </c>
      <c r="K57" s="379" t="s">
        <v>52</v>
      </c>
      <c r="L57" s="147" t="s">
        <v>0</v>
      </c>
      <c r="M57" s="147" t="s">
        <v>1</v>
      </c>
      <c r="N57" s="147" t="s">
        <v>2</v>
      </c>
      <c r="O57" s="147" t="s">
        <v>3</v>
      </c>
      <c r="P57" s="147" t="s">
        <v>27</v>
      </c>
      <c r="Q57" s="147" t="s">
        <v>4</v>
      </c>
      <c r="R57" s="147" t="s">
        <v>5</v>
      </c>
      <c r="S57" s="148" t="s">
        <v>6</v>
      </c>
    </row>
    <row r="58" spans="1:36" ht="15">
      <c r="A58" s="378" t="s">
        <v>52</v>
      </c>
      <c r="B58" s="331" t="s">
        <v>118</v>
      </c>
      <c r="C58" s="332"/>
      <c r="D58" s="332"/>
      <c r="E58" s="332"/>
      <c r="F58" s="332"/>
      <c r="G58" s="332"/>
      <c r="H58" s="332"/>
      <c r="I58" s="333"/>
      <c r="K58" s="380" t="s">
        <v>52</v>
      </c>
      <c r="L58" s="334" t="s">
        <v>118</v>
      </c>
      <c r="M58" s="335"/>
      <c r="N58" s="335"/>
      <c r="O58" s="335"/>
      <c r="P58" s="335"/>
      <c r="Q58" s="335"/>
      <c r="R58" s="335"/>
      <c r="S58" s="336"/>
    </row>
    <row r="59" spans="1:36" ht="15">
      <c r="A59" s="151" t="s">
        <v>7</v>
      </c>
      <c r="B59" s="381"/>
      <c r="C59" s="382"/>
      <c r="D59" s="382"/>
      <c r="E59" s="383"/>
      <c r="F59" s="57">
        <f>F449+F475+F501+F527+F553</f>
        <v>8.4457226095258006E-2</v>
      </c>
      <c r="G59" s="381"/>
      <c r="H59" s="383"/>
      <c r="I59" s="154">
        <f>SUM(B59:H59)</f>
        <v>8.4457226095258006E-2</v>
      </c>
      <c r="J59" s="149"/>
      <c r="K59" s="203" t="s">
        <v>7</v>
      </c>
      <c r="L59" s="381"/>
      <c r="M59" s="382"/>
      <c r="N59" s="382"/>
      <c r="O59" s="383"/>
      <c r="P59" s="57">
        <f>P449+P475+P501+P527+P553</f>
        <v>0</v>
      </c>
      <c r="Q59" s="381"/>
      <c r="R59" s="390"/>
      <c r="S59" s="205">
        <f>SUM(L59:R59)</f>
        <v>0</v>
      </c>
      <c r="T59" s="149"/>
    </row>
    <row r="60" spans="1:36" ht="15">
      <c r="A60" s="159" t="s">
        <v>8</v>
      </c>
      <c r="B60" s="384"/>
      <c r="C60" s="385"/>
      <c r="D60" s="385"/>
      <c r="E60" s="386"/>
      <c r="F60" s="60">
        <f t="shared" ref="F60:F79" si="78">F450+F476+F502+F528+F554</f>
        <v>0</v>
      </c>
      <c r="G60" s="384"/>
      <c r="H60" s="386"/>
      <c r="I60" s="162">
        <f t="shared" ref="I60:I79" si="79">SUM(B60:H60)</f>
        <v>0</v>
      </c>
      <c r="J60" s="149"/>
      <c r="K60" s="163" t="s">
        <v>8</v>
      </c>
      <c r="L60" s="384"/>
      <c r="M60" s="385"/>
      <c r="N60" s="385"/>
      <c r="O60" s="386"/>
      <c r="P60" s="85">
        <f t="shared" ref="P60:P79" si="80">P450+P476+P502+P528+P554</f>
        <v>0</v>
      </c>
      <c r="Q60" s="384"/>
      <c r="R60" s="391"/>
      <c r="S60" s="166">
        <f t="shared" ref="S60:S79" si="81">SUM(L60:R60)</f>
        <v>0</v>
      </c>
      <c r="T60" s="149"/>
    </row>
    <row r="61" spans="1:36" ht="15">
      <c r="A61" s="167" t="s">
        <v>10</v>
      </c>
      <c r="B61" s="384"/>
      <c r="C61" s="385"/>
      <c r="D61" s="385"/>
      <c r="E61" s="386"/>
      <c r="F61" s="63">
        <f t="shared" si="78"/>
        <v>0</v>
      </c>
      <c r="G61" s="384"/>
      <c r="H61" s="386"/>
      <c r="I61" s="154">
        <f t="shared" si="79"/>
        <v>0</v>
      </c>
      <c r="J61" s="149"/>
      <c r="K61" s="169" t="s">
        <v>10</v>
      </c>
      <c r="L61" s="384"/>
      <c r="M61" s="385"/>
      <c r="N61" s="385"/>
      <c r="O61" s="386"/>
      <c r="P61" s="63">
        <f t="shared" si="80"/>
        <v>0</v>
      </c>
      <c r="Q61" s="384"/>
      <c r="R61" s="391"/>
      <c r="S61" s="158">
        <f t="shared" si="81"/>
        <v>0</v>
      </c>
      <c r="T61" s="149"/>
    </row>
    <row r="62" spans="1:36" ht="15">
      <c r="A62" s="159" t="s">
        <v>56</v>
      </c>
      <c r="B62" s="384"/>
      <c r="C62" s="385"/>
      <c r="D62" s="385"/>
      <c r="E62" s="386"/>
      <c r="F62" s="60">
        <f t="shared" si="78"/>
        <v>0</v>
      </c>
      <c r="G62" s="384"/>
      <c r="H62" s="386"/>
      <c r="I62" s="162">
        <f t="shared" si="79"/>
        <v>0</v>
      </c>
      <c r="J62" s="149"/>
      <c r="K62" s="163" t="s">
        <v>56</v>
      </c>
      <c r="L62" s="384"/>
      <c r="M62" s="385"/>
      <c r="N62" s="385"/>
      <c r="O62" s="386"/>
      <c r="P62" s="85">
        <f t="shared" si="80"/>
        <v>0</v>
      </c>
      <c r="Q62" s="384"/>
      <c r="R62" s="391"/>
      <c r="S62" s="166">
        <f t="shared" si="81"/>
        <v>0</v>
      </c>
      <c r="T62" s="149"/>
    </row>
    <row r="63" spans="1:36" ht="15">
      <c r="A63" s="167" t="s">
        <v>16</v>
      </c>
      <c r="B63" s="384"/>
      <c r="C63" s="385"/>
      <c r="D63" s="385"/>
      <c r="E63" s="386"/>
      <c r="F63" s="63">
        <f t="shared" si="78"/>
        <v>0</v>
      </c>
      <c r="G63" s="384"/>
      <c r="H63" s="386"/>
      <c r="I63" s="154">
        <f t="shared" si="79"/>
        <v>0</v>
      </c>
      <c r="J63" s="149"/>
      <c r="K63" s="169" t="s">
        <v>16</v>
      </c>
      <c r="L63" s="384"/>
      <c r="M63" s="385"/>
      <c r="N63" s="385"/>
      <c r="O63" s="386"/>
      <c r="P63" s="63">
        <f t="shared" si="80"/>
        <v>0</v>
      </c>
      <c r="Q63" s="384"/>
      <c r="R63" s="391"/>
      <c r="S63" s="158">
        <f t="shared" si="81"/>
        <v>0</v>
      </c>
      <c r="T63" s="149"/>
    </row>
    <row r="64" spans="1:36" ht="15">
      <c r="A64" s="159" t="s">
        <v>15</v>
      </c>
      <c r="B64" s="384"/>
      <c r="C64" s="385"/>
      <c r="D64" s="385"/>
      <c r="E64" s="386"/>
      <c r="F64" s="60">
        <f t="shared" si="78"/>
        <v>0</v>
      </c>
      <c r="G64" s="384"/>
      <c r="H64" s="386"/>
      <c r="I64" s="162">
        <f t="shared" si="79"/>
        <v>0</v>
      </c>
      <c r="J64" s="149"/>
      <c r="K64" s="163" t="s">
        <v>15</v>
      </c>
      <c r="L64" s="384"/>
      <c r="M64" s="385"/>
      <c r="N64" s="385"/>
      <c r="O64" s="386"/>
      <c r="P64" s="85">
        <f t="shared" si="80"/>
        <v>0</v>
      </c>
      <c r="Q64" s="384"/>
      <c r="R64" s="391"/>
      <c r="S64" s="166">
        <f t="shared" si="81"/>
        <v>0</v>
      </c>
      <c r="T64" s="149"/>
    </row>
    <row r="65" spans="1:20" ht="15">
      <c r="A65" s="167" t="s">
        <v>58</v>
      </c>
      <c r="B65" s="384"/>
      <c r="C65" s="385"/>
      <c r="D65" s="385"/>
      <c r="E65" s="386"/>
      <c r="F65" s="63">
        <f t="shared" si="78"/>
        <v>13830.074205345778</v>
      </c>
      <c r="G65" s="384"/>
      <c r="H65" s="386"/>
      <c r="I65" s="154">
        <f t="shared" si="79"/>
        <v>13830.074205345778</v>
      </c>
      <c r="J65" s="149"/>
      <c r="K65" s="169" t="s">
        <v>58</v>
      </c>
      <c r="L65" s="384"/>
      <c r="M65" s="385"/>
      <c r="N65" s="385"/>
      <c r="O65" s="386"/>
      <c r="P65" s="63">
        <f t="shared" si="80"/>
        <v>1752.5407067305712</v>
      </c>
      <c r="Q65" s="384"/>
      <c r="R65" s="391"/>
      <c r="S65" s="158">
        <f t="shared" si="81"/>
        <v>1752.5407067305712</v>
      </c>
      <c r="T65" s="149"/>
    </row>
    <row r="66" spans="1:20" ht="15">
      <c r="A66" s="159" t="s">
        <v>12</v>
      </c>
      <c r="B66" s="384"/>
      <c r="C66" s="385"/>
      <c r="D66" s="385"/>
      <c r="E66" s="386"/>
      <c r="F66" s="60">
        <f t="shared" si="78"/>
        <v>4314.8605971737043</v>
      </c>
      <c r="G66" s="384"/>
      <c r="H66" s="386"/>
      <c r="I66" s="162">
        <f t="shared" si="79"/>
        <v>4314.8605971737043</v>
      </c>
      <c r="J66" s="149"/>
      <c r="K66" s="163" t="s">
        <v>12</v>
      </c>
      <c r="L66" s="384"/>
      <c r="M66" s="385"/>
      <c r="N66" s="385"/>
      <c r="O66" s="386"/>
      <c r="P66" s="85">
        <f t="shared" si="80"/>
        <v>1140.5018438701645</v>
      </c>
      <c r="Q66" s="384"/>
      <c r="R66" s="391"/>
      <c r="S66" s="166">
        <f t="shared" si="81"/>
        <v>1140.5018438701645</v>
      </c>
      <c r="T66" s="149"/>
    </row>
    <row r="67" spans="1:20" ht="15">
      <c r="A67" s="167" t="s">
        <v>59</v>
      </c>
      <c r="B67" s="384"/>
      <c r="C67" s="385"/>
      <c r="D67" s="385"/>
      <c r="E67" s="386"/>
      <c r="F67" s="63">
        <f t="shared" si="78"/>
        <v>1758.096404086577</v>
      </c>
      <c r="G67" s="384"/>
      <c r="H67" s="386"/>
      <c r="I67" s="154">
        <f t="shared" si="79"/>
        <v>1758.096404086577</v>
      </c>
      <c r="J67" s="149"/>
      <c r="K67" s="169" t="s">
        <v>59</v>
      </c>
      <c r="L67" s="384"/>
      <c r="M67" s="385"/>
      <c r="N67" s="385"/>
      <c r="O67" s="386"/>
      <c r="P67" s="63">
        <f t="shared" si="80"/>
        <v>0</v>
      </c>
      <c r="Q67" s="384"/>
      <c r="R67" s="391"/>
      <c r="S67" s="158">
        <f t="shared" si="81"/>
        <v>0</v>
      </c>
      <c r="T67" s="149"/>
    </row>
    <row r="68" spans="1:20" ht="15">
      <c r="A68" s="159" t="s">
        <v>17</v>
      </c>
      <c r="B68" s="384"/>
      <c r="C68" s="385"/>
      <c r="D68" s="385"/>
      <c r="E68" s="386"/>
      <c r="F68" s="60">
        <f t="shared" si="78"/>
        <v>9.3357802838483561</v>
      </c>
      <c r="G68" s="384"/>
      <c r="H68" s="386"/>
      <c r="I68" s="162">
        <f t="shared" si="79"/>
        <v>9.3357802838483561</v>
      </c>
      <c r="J68" s="149"/>
      <c r="K68" s="163" t="s">
        <v>17</v>
      </c>
      <c r="L68" s="384"/>
      <c r="M68" s="385"/>
      <c r="N68" s="385"/>
      <c r="O68" s="386"/>
      <c r="P68" s="85">
        <f t="shared" si="80"/>
        <v>0.40564223105362729</v>
      </c>
      <c r="Q68" s="384"/>
      <c r="R68" s="391"/>
      <c r="S68" s="166">
        <f t="shared" si="81"/>
        <v>0.40564223105362729</v>
      </c>
      <c r="T68" s="149"/>
    </row>
    <row r="69" spans="1:20" ht="15">
      <c r="A69" s="167" t="s">
        <v>139</v>
      </c>
      <c r="B69" s="384"/>
      <c r="C69" s="385"/>
      <c r="D69" s="385"/>
      <c r="E69" s="386"/>
      <c r="F69" s="63">
        <f t="shared" si="78"/>
        <v>20.777310216472049</v>
      </c>
      <c r="G69" s="384"/>
      <c r="H69" s="386"/>
      <c r="I69" s="154">
        <f t="shared" si="79"/>
        <v>20.777310216472049</v>
      </c>
      <c r="J69" s="149"/>
      <c r="K69" s="169" t="s">
        <v>139</v>
      </c>
      <c r="L69" s="384"/>
      <c r="M69" s="385"/>
      <c r="N69" s="385"/>
      <c r="O69" s="386"/>
      <c r="P69" s="63">
        <f t="shared" si="80"/>
        <v>14.048784103174549</v>
      </c>
      <c r="Q69" s="384"/>
      <c r="R69" s="391"/>
      <c r="S69" s="158">
        <f t="shared" si="81"/>
        <v>14.048784103174549</v>
      </c>
      <c r="T69" s="149"/>
    </row>
    <row r="70" spans="1:20" ht="15">
      <c r="A70" s="159" t="s">
        <v>25</v>
      </c>
      <c r="B70" s="384"/>
      <c r="C70" s="385"/>
      <c r="D70" s="385"/>
      <c r="E70" s="386"/>
      <c r="F70" s="60">
        <f t="shared" si="78"/>
        <v>1003.0613299748536</v>
      </c>
      <c r="G70" s="384"/>
      <c r="H70" s="386"/>
      <c r="I70" s="162">
        <f t="shared" si="79"/>
        <v>1003.0613299748536</v>
      </c>
      <c r="J70" s="149"/>
      <c r="K70" s="163" t="s">
        <v>25</v>
      </c>
      <c r="L70" s="384"/>
      <c r="M70" s="385"/>
      <c r="N70" s="385"/>
      <c r="O70" s="386"/>
      <c r="P70" s="85">
        <f t="shared" si="80"/>
        <v>1.8092957687620981E-12</v>
      </c>
      <c r="Q70" s="384"/>
      <c r="R70" s="391"/>
      <c r="S70" s="166">
        <f t="shared" si="81"/>
        <v>1.8092957687620981E-12</v>
      </c>
      <c r="T70" s="149"/>
    </row>
    <row r="71" spans="1:20" ht="15">
      <c r="A71" s="167" t="s">
        <v>24</v>
      </c>
      <c r="B71" s="384"/>
      <c r="C71" s="385"/>
      <c r="D71" s="385"/>
      <c r="E71" s="386"/>
      <c r="F71" s="63">
        <f t="shared" si="78"/>
        <v>0</v>
      </c>
      <c r="G71" s="384"/>
      <c r="H71" s="386"/>
      <c r="I71" s="154">
        <f t="shared" si="79"/>
        <v>0</v>
      </c>
      <c r="J71" s="149"/>
      <c r="K71" s="169" t="s">
        <v>24</v>
      </c>
      <c r="L71" s="384"/>
      <c r="M71" s="385"/>
      <c r="N71" s="385"/>
      <c r="O71" s="386"/>
      <c r="P71" s="63">
        <f t="shared" si="80"/>
        <v>2.1316282072803006E-13</v>
      </c>
      <c r="Q71" s="384"/>
      <c r="R71" s="391"/>
      <c r="S71" s="158">
        <f t="shared" si="81"/>
        <v>2.1316282072803006E-13</v>
      </c>
      <c r="T71" s="149"/>
    </row>
    <row r="72" spans="1:20" ht="15">
      <c r="A72" s="159" t="s">
        <v>60</v>
      </c>
      <c r="B72" s="384"/>
      <c r="C72" s="385"/>
      <c r="D72" s="385"/>
      <c r="E72" s="386"/>
      <c r="F72" s="60">
        <f t="shared" si="78"/>
        <v>0</v>
      </c>
      <c r="G72" s="384"/>
      <c r="H72" s="386"/>
      <c r="I72" s="162">
        <f t="shared" si="79"/>
        <v>0</v>
      </c>
      <c r="J72" s="149"/>
      <c r="K72" s="163" t="s">
        <v>60</v>
      </c>
      <c r="L72" s="384"/>
      <c r="M72" s="385"/>
      <c r="N72" s="385"/>
      <c r="O72" s="386"/>
      <c r="P72" s="85">
        <f t="shared" si="80"/>
        <v>-5.1200710338150657E-13</v>
      </c>
      <c r="Q72" s="384"/>
      <c r="R72" s="391"/>
      <c r="S72" s="166">
        <f t="shared" si="81"/>
        <v>-5.1200710338150657E-13</v>
      </c>
      <c r="T72" s="149"/>
    </row>
    <row r="73" spans="1:20" ht="15">
      <c r="A73" s="167" t="s">
        <v>22</v>
      </c>
      <c r="B73" s="384"/>
      <c r="C73" s="385"/>
      <c r="D73" s="385"/>
      <c r="E73" s="386"/>
      <c r="F73" s="81">
        <f t="shared" si="78"/>
        <v>1404.6771707194573</v>
      </c>
      <c r="G73" s="384"/>
      <c r="H73" s="386"/>
      <c r="I73" s="154">
        <f t="shared" si="79"/>
        <v>1404.6771707194573</v>
      </c>
      <c r="J73" s="149"/>
      <c r="K73" s="169" t="s">
        <v>22</v>
      </c>
      <c r="L73" s="384"/>
      <c r="M73" s="385"/>
      <c r="N73" s="385"/>
      <c r="O73" s="386"/>
      <c r="P73" s="63">
        <f t="shared" si="80"/>
        <v>466.7501059990617</v>
      </c>
      <c r="Q73" s="384"/>
      <c r="R73" s="391"/>
      <c r="S73" s="158">
        <f t="shared" si="81"/>
        <v>466.7501059990617</v>
      </c>
      <c r="T73" s="149"/>
    </row>
    <row r="74" spans="1:20" ht="15">
      <c r="A74" s="159" t="s">
        <v>21</v>
      </c>
      <c r="B74" s="384"/>
      <c r="C74" s="385"/>
      <c r="D74" s="385"/>
      <c r="E74" s="386"/>
      <c r="F74" s="60">
        <f t="shared" si="78"/>
        <v>0</v>
      </c>
      <c r="G74" s="384"/>
      <c r="H74" s="386"/>
      <c r="I74" s="162">
        <f t="shared" si="79"/>
        <v>0</v>
      </c>
      <c r="J74" s="149"/>
      <c r="K74" s="163" t="s">
        <v>21</v>
      </c>
      <c r="L74" s="384"/>
      <c r="M74" s="385"/>
      <c r="N74" s="385"/>
      <c r="O74" s="386"/>
      <c r="P74" s="85">
        <f t="shared" si="80"/>
        <v>0</v>
      </c>
      <c r="Q74" s="384"/>
      <c r="R74" s="391"/>
      <c r="S74" s="166">
        <f t="shared" si="81"/>
        <v>0</v>
      </c>
      <c r="T74" s="149"/>
    </row>
    <row r="75" spans="1:20" ht="15">
      <c r="A75" s="170" t="s">
        <v>64</v>
      </c>
      <c r="B75" s="384"/>
      <c r="C75" s="385"/>
      <c r="D75" s="385"/>
      <c r="E75" s="386"/>
      <c r="F75" s="63">
        <f t="shared" si="78"/>
        <v>0</v>
      </c>
      <c r="G75" s="384"/>
      <c r="H75" s="386"/>
      <c r="I75" s="154">
        <f t="shared" si="79"/>
        <v>0</v>
      </c>
      <c r="J75" s="149"/>
      <c r="K75" s="171" t="s">
        <v>64</v>
      </c>
      <c r="L75" s="384"/>
      <c r="M75" s="385"/>
      <c r="N75" s="385"/>
      <c r="O75" s="386"/>
      <c r="P75" s="63">
        <f t="shared" si="80"/>
        <v>0</v>
      </c>
      <c r="Q75" s="384"/>
      <c r="R75" s="391"/>
      <c r="S75" s="158">
        <f t="shared" si="81"/>
        <v>0</v>
      </c>
      <c r="T75" s="149"/>
    </row>
    <row r="76" spans="1:20">
      <c r="A76" s="172" t="s">
        <v>23</v>
      </c>
      <c r="B76" s="384"/>
      <c r="C76" s="385"/>
      <c r="D76" s="385"/>
      <c r="E76" s="386"/>
      <c r="F76" s="65">
        <f t="shared" si="78"/>
        <v>0</v>
      </c>
      <c r="G76" s="384"/>
      <c r="H76" s="386"/>
      <c r="I76" s="175">
        <f t="shared" si="79"/>
        <v>0</v>
      </c>
      <c r="J76" s="149"/>
      <c r="K76" s="176" t="s">
        <v>23</v>
      </c>
      <c r="L76" s="384"/>
      <c r="M76" s="385"/>
      <c r="N76" s="385"/>
      <c r="O76" s="386"/>
      <c r="P76" s="88">
        <f t="shared" si="80"/>
        <v>0</v>
      </c>
      <c r="Q76" s="384"/>
      <c r="R76" s="391"/>
      <c r="S76" s="179">
        <f t="shared" si="81"/>
        <v>0</v>
      </c>
      <c r="T76" s="149"/>
    </row>
    <row r="77" spans="1:20">
      <c r="A77" s="180" t="s">
        <v>19</v>
      </c>
      <c r="B77" s="384"/>
      <c r="C77" s="385"/>
      <c r="D77" s="385"/>
      <c r="E77" s="386"/>
      <c r="F77" s="68">
        <f t="shared" si="78"/>
        <v>0</v>
      </c>
      <c r="G77" s="384"/>
      <c r="H77" s="386"/>
      <c r="I77" s="183">
        <f t="shared" si="79"/>
        <v>0</v>
      </c>
      <c r="J77" s="149"/>
      <c r="K77" s="184" t="s">
        <v>19</v>
      </c>
      <c r="L77" s="384"/>
      <c r="M77" s="385"/>
      <c r="N77" s="385"/>
      <c r="O77" s="386"/>
      <c r="P77" s="68">
        <f t="shared" si="80"/>
        <v>0</v>
      </c>
      <c r="Q77" s="384"/>
      <c r="R77" s="391"/>
      <c r="S77" s="186">
        <f t="shared" si="81"/>
        <v>0</v>
      </c>
      <c r="T77" s="149"/>
    </row>
    <row r="78" spans="1:20">
      <c r="A78" s="172" t="s">
        <v>20</v>
      </c>
      <c r="B78" s="384"/>
      <c r="C78" s="385"/>
      <c r="D78" s="385"/>
      <c r="E78" s="386"/>
      <c r="F78" s="65">
        <f t="shared" si="78"/>
        <v>0</v>
      </c>
      <c r="G78" s="384"/>
      <c r="H78" s="386"/>
      <c r="I78" s="175">
        <f t="shared" si="79"/>
        <v>0</v>
      </c>
      <c r="J78" s="149"/>
      <c r="K78" s="176" t="s">
        <v>20</v>
      </c>
      <c r="L78" s="384"/>
      <c r="M78" s="385"/>
      <c r="N78" s="385"/>
      <c r="O78" s="386"/>
      <c r="P78" s="88">
        <f t="shared" si="80"/>
        <v>0</v>
      </c>
      <c r="Q78" s="384"/>
      <c r="R78" s="391"/>
      <c r="S78" s="179">
        <f t="shared" si="81"/>
        <v>0</v>
      </c>
      <c r="T78" s="149"/>
    </row>
    <row r="79" spans="1:20" ht="15" thickBot="1">
      <c r="A79" s="187" t="s">
        <v>11</v>
      </c>
      <c r="B79" s="387"/>
      <c r="C79" s="388"/>
      <c r="D79" s="388"/>
      <c r="E79" s="389"/>
      <c r="F79" s="71">
        <f t="shared" si="78"/>
        <v>0</v>
      </c>
      <c r="G79" s="387"/>
      <c r="H79" s="389"/>
      <c r="I79" s="190">
        <f t="shared" si="79"/>
        <v>0</v>
      </c>
      <c r="J79" s="149"/>
      <c r="K79" s="191" t="s">
        <v>11</v>
      </c>
      <c r="L79" s="387"/>
      <c r="M79" s="388"/>
      <c r="N79" s="388"/>
      <c r="O79" s="389"/>
      <c r="P79" s="71">
        <f t="shared" si="80"/>
        <v>0</v>
      </c>
      <c r="Q79" s="387"/>
      <c r="R79" s="392"/>
      <c r="S79" s="193">
        <f t="shared" si="81"/>
        <v>0</v>
      </c>
      <c r="T79" s="149"/>
    </row>
    <row r="80" spans="1:20" ht="15">
      <c r="A80" s="194" t="s">
        <v>26</v>
      </c>
      <c r="B80" s="195">
        <f>SUM(B59:B75)</f>
        <v>0</v>
      </c>
      <c r="C80" s="195">
        <f t="shared" ref="C80:H80" si="82">SUM(C59:C75)</f>
        <v>0</v>
      </c>
      <c r="D80" s="195">
        <f t="shared" si="82"/>
        <v>0</v>
      </c>
      <c r="E80" s="195">
        <f t="shared" si="82"/>
        <v>0</v>
      </c>
      <c r="F80" s="195">
        <f t="shared" si="82"/>
        <v>22340.967255026786</v>
      </c>
      <c r="G80" s="195">
        <f t="shared" si="82"/>
        <v>0</v>
      </c>
      <c r="H80" s="197">
        <f t="shared" si="82"/>
        <v>0</v>
      </c>
      <c r="I80" s="154">
        <f t="shared" ref="I80" si="83">SUM(I59:I75)</f>
        <v>22340.967255026786</v>
      </c>
      <c r="J80" s="149"/>
      <c r="K80" s="196" t="s">
        <v>26</v>
      </c>
      <c r="L80" s="195">
        <f>SUM(L59:L75)</f>
        <v>0</v>
      </c>
      <c r="M80" s="195">
        <f t="shared" ref="M80:R80" si="84">SUM(M59:M75)</f>
        <v>0</v>
      </c>
      <c r="N80" s="195">
        <f t="shared" si="84"/>
        <v>0</v>
      </c>
      <c r="O80" s="195">
        <f t="shared" si="84"/>
        <v>0</v>
      </c>
      <c r="P80" s="195">
        <f t="shared" si="84"/>
        <v>3374.2470829340273</v>
      </c>
      <c r="Q80" s="195">
        <f t="shared" si="84"/>
        <v>0</v>
      </c>
      <c r="R80" s="197">
        <f t="shared" si="84"/>
        <v>0</v>
      </c>
      <c r="S80" s="198">
        <f t="shared" ref="S80" si="85">SUM(S59:S75)</f>
        <v>3374.2470829340273</v>
      </c>
      <c r="T80" s="149"/>
    </row>
    <row r="81" spans="1:85" s="26" customFormat="1" ht="15" thickBot="1">
      <c r="A81" s="43" t="s">
        <v>91</v>
      </c>
      <c r="B81" s="78">
        <f>IF($I80=0,"-",B80/$I80)</f>
        <v>0</v>
      </c>
      <c r="C81" s="78">
        <f t="shared" ref="C81:H81" si="86">IF($I80=0,"-",C80/$I80)</f>
        <v>0</v>
      </c>
      <c r="D81" s="78">
        <f t="shared" si="86"/>
        <v>0</v>
      </c>
      <c r="E81" s="78">
        <f t="shared" si="86"/>
        <v>0</v>
      </c>
      <c r="F81" s="78">
        <f t="shared" si="86"/>
        <v>1</v>
      </c>
      <c r="G81" s="78">
        <f t="shared" si="86"/>
        <v>0</v>
      </c>
      <c r="H81" s="78">
        <f t="shared" si="86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7">IF($S80=0,"-",M80/$S80)</f>
        <v>0</v>
      </c>
      <c r="N81" s="96">
        <f t="shared" si="87"/>
        <v>0</v>
      </c>
      <c r="O81" s="96">
        <f t="shared" si="87"/>
        <v>0</v>
      </c>
      <c r="P81" s="96">
        <f t="shared" si="87"/>
        <v>1</v>
      </c>
      <c r="Q81" s="96">
        <f t="shared" si="87"/>
        <v>0</v>
      </c>
      <c r="R81" s="97">
        <f t="shared" si="87"/>
        <v>0</v>
      </c>
      <c r="S81" s="98">
        <f>SUM(L81:R81)</f>
        <v>1</v>
      </c>
      <c r="BA81" s="199"/>
      <c r="BR81" s="199"/>
    </row>
    <row r="82" spans="1:85" ht="15" thickBot="1">
      <c r="A82" s="228"/>
      <c r="B82" s="228"/>
      <c r="C82" s="228"/>
      <c r="D82" s="228"/>
      <c r="E82" s="228"/>
      <c r="F82" s="228"/>
      <c r="G82" s="228"/>
      <c r="H82" s="228"/>
      <c r="I82" s="228"/>
      <c r="K82" s="228"/>
    </row>
    <row r="83" spans="1:85" ht="28.5">
      <c r="A83" s="370" t="s">
        <v>54</v>
      </c>
      <c r="B83" s="145" t="s">
        <v>0</v>
      </c>
      <c r="C83" s="145" t="s">
        <v>1</v>
      </c>
      <c r="D83" s="145" t="s">
        <v>2</v>
      </c>
      <c r="E83" s="145" t="s">
        <v>3</v>
      </c>
      <c r="F83" s="145" t="s">
        <v>27</v>
      </c>
      <c r="G83" s="145" t="s">
        <v>4</v>
      </c>
      <c r="H83" s="145" t="s">
        <v>5</v>
      </c>
      <c r="I83" s="146" t="s">
        <v>6</v>
      </c>
      <c r="K83" s="372" t="s">
        <v>54</v>
      </c>
      <c r="L83" s="147" t="s">
        <v>0</v>
      </c>
      <c r="M83" s="147" t="s">
        <v>1</v>
      </c>
      <c r="N83" s="147" t="s">
        <v>2</v>
      </c>
      <c r="O83" s="147" t="s">
        <v>3</v>
      </c>
      <c r="P83" s="147" t="s">
        <v>27</v>
      </c>
      <c r="Q83" s="147" t="s">
        <v>4</v>
      </c>
      <c r="R83" s="147" t="s">
        <v>5</v>
      </c>
      <c r="S83" s="148" t="s">
        <v>6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229"/>
      <c r="BA83" s="141"/>
      <c r="BR83" s="141"/>
      <c r="CG83" s="141"/>
    </row>
    <row r="84" spans="1:85" ht="15">
      <c r="A84" s="371" t="s">
        <v>54</v>
      </c>
      <c r="B84" s="331" t="s">
        <v>118</v>
      </c>
      <c r="C84" s="332"/>
      <c r="D84" s="332"/>
      <c r="E84" s="332"/>
      <c r="F84" s="332"/>
      <c r="G84" s="332"/>
      <c r="H84" s="332"/>
      <c r="I84" s="333"/>
      <c r="K84" s="373" t="s">
        <v>54</v>
      </c>
      <c r="L84" s="334" t="s">
        <v>118</v>
      </c>
      <c r="M84" s="335"/>
      <c r="N84" s="335"/>
      <c r="O84" s="335"/>
      <c r="P84" s="335"/>
      <c r="Q84" s="335"/>
      <c r="R84" s="335"/>
      <c r="S84" s="336"/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230"/>
      <c r="BA84" s="141"/>
      <c r="BR84" s="141"/>
      <c r="CG84" s="141"/>
    </row>
    <row r="85" spans="1:85" ht="15">
      <c r="A85" s="151" t="s">
        <v>7</v>
      </c>
      <c r="B85" s="57">
        <f t="shared" ref="B85:H105" si="88">B579+B605+B631</f>
        <v>16.155959290272158</v>
      </c>
      <c r="C85" s="57">
        <f t="shared" si="88"/>
        <v>0</v>
      </c>
      <c r="D85" s="57">
        <f t="shared" si="88"/>
        <v>1.4950746822182959</v>
      </c>
      <c r="E85" s="57">
        <f t="shared" si="88"/>
        <v>0</v>
      </c>
      <c r="F85" s="57">
        <f t="shared" si="88"/>
        <v>0</v>
      </c>
      <c r="G85" s="57">
        <f t="shared" si="88"/>
        <v>0</v>
      </c>
      <c r="H85" s="57">
        <f t="shared" si="88"/>
        <v>0</v>
      </c>
      <c r="I85" s="154">
        <f>SUM(B85:H85)</f>
        <v>17.651033972490453</v>
      </c>
      <c r="J85" s="149"/>
      <c r="K85" s="203" t="s">
        <v>7</v>
      </c>
      <c r="L85" s="57">
        <f t="shared" ref="L85:R105" si="89">L579+L605+L631</f>
        <v>16.155959290272158</v>
      </c>
      <c r="M85" s="57">
        <f t="shared" si="89"/>
        <v>0</v>
      </c>
      <c r="N85" s="57">
        <f t="shared" si="89"/>
        <v>1.4950746822182959</v>
      </c>
      <c r="O85" s="57">
        <f t="shared" si="89"/>
        <v>0</v>
      </c>
      <c r="P85" s="57">
        <f t="shared" si="89"/>
        <v>8.4457226095258006E-2</v>
      </c>
      <c r="Q85" s="57">
        <f t="shared" si="89"/>
        <v>0</v>
      </c>
      <c r="R85" s="57">
        <f t="shared" si="89"/>
        <v>0</v>
      </c>
      <c r="S85" s="205">
        <f>SUM(L85:R85)</f>
        <v>17.735491198585709</v>
      </c>
      <c r="T85" s="149"/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231"/>
      <c r="BA85" s="141"/>
      <c r="BR85" s="141"/>
      <c r="CG85" s="141"/>
    </row>
    <row r="86" spans="1:85" ht="15">
      <c r="A86" s="159" t="s">
        <v>8</v>
      </c>
      <c r="B86" s="60">
        <f t="shared" si="88"/>
        <v>22.707365195029908</v>
      </c>
      <c r="C86" s="60">
        <f t="shared" si="88"/>
        <v>0</v>
      </c>
      <c r="D86" s="60">
        <f t="shared" si="88"/>
        <v>2.8185219317426586</v>
      </c>
      <c r="E86" s="60">
        <f t="shared" si="88"/>
        <v>0</v>
      </c>
      <c r="F86" s="60">
        <f t="shared" si="88"/>
        <v>0</v>
      </c>
      <c r="G86" s="60">
        <f t="shared" si="88"/>
        <v>0</v>
      </c>
      <c r="H86" s="60">
        <f t="shared" si="88"/>
        <v>0</v>
      </c>
      <c r="I86" s="162">
        <f t="shared" ref="I86:I105" si="90">SUM(B86:H86)</f>
        <v>25.525887126772567</v>
      </c>
      <c r="J86" s="149"/>
      <c r="K86" s="163" t="s">
        <v>8</v>
      </c>
      <c r="L86" s="85">
        <f t="shared" si="89"/>
        <v>22.707365195029908</v>
      </c>
      <c r="M86" s="85">
        <f t="shared" si="89"/>
        <v>0</v>
      </c>
      <c r="N86" s="85">
        <f t="shared" si="89"/>
        <v>2.8185219317426586</v>
      </c>
      <c r="O86" s="85">
        <f t="shared" si="89"/>
        <v>0</v>
      </c>
      <c r="P86" s="85">
        <f t="shared" si="89"/>
        <v>0</v>
      </c>
      <c r="Q86" s="85">
        <f t="shared" si="89"/>
        <v>0</v>
      </c>
      <c r="R86" s="85">
        <f t="shared" si="89"/>
        <v>0</v>
      </c>
      <c r="S86" s="166">
        <f t="shared" ref="S86:S105" si="91">SUM(L86:R86)</f>
        <v>25.525887126772567</v>
      </c>
      <c r="T86" s="149"/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231"/>
      <c r="BA86" s="141"/>
      <c r="BR86" s="141"/>
      <c r="CG86" s="141"/>
    </row>
    <row r="87" spans="1:85" ht="15">
      <c r="A87" s="167" t="s">
        <v>10</v>
      </c>
      <c r="B87" s="63">
        <f t="shared" si="88"/>
        <v>6.21521445528216</v>
      </c>
      <c r="C87" s="63">
        <f t="shared" si="88"/>
        <v>0</v>
      </c>
      <c r="D87" s="63">
        <f t="shared" si="88"/>
        <v>2.7139213289103892</v>
      </c>
      <c r="E87" s="63">
        <f t="shared" si="88"/>
        <v>0</v>
      </c>
      <c r="F87" s="63">
        <f t="shared" si="88"/>
        <v>0</v>
      </c>
      <c r="G87" s="63">
        <f t="shared" si="88"/>
        <v>0</v>
      </c>
      <c r="H87" s="63">
        <f t="shared" si="88"/>
        <v>0</v>
      </c>
      <c r="I87" s="154">
        <f t="shared" si="90"/>
        <v>8.9291357841925496</v>
      </c>
      <c r="J87" s="149"/>
      <c r="K87" s="169" t="s">
        <v>10</v>
      </c>
      <c r="L87" s="63">
        <f t="shared" si="89"/>
        <v>6.21521445528216</v>
      </c>
      <c r="M87" s="63">
        <f t="shared" si="89"/>
        <v>0</v>
      </c>
      <c r="N87" s="63">
        <f t="shared" si="89"/>
        <v>2.7139213289103892</v>
      </c>
      <c r="O87" s="63">
        <f t="shared" si="89"/>
        <v>0</v>
      </c>
      <c r="P87" s="63">
        <f t="shared" si="89"/>
        <v>0</v>
      </c>
      <c r="Q87" s="63">
        <f t="shared" si="89"/>
        <v>0</v>
      </c>
      <c r="R87" s="63">
        <f t="shared" si="89"/>
        <v>0</v>
      </c>
      <c r="S87" s="158">
        <f t="shared" si="91"/>
        <v>8.9291357841925496</v>
      </c>
      <c r="T87" s="149"/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231"/>
      <c r="BA87" s="141"/>
      <c r="BR87" s="141"/>
      <c r="CG87" s="141"/>
    </row>
    <row r="88" spans="1:85" ht="15">
      <c r="A88" s="159" t="s">
        <v>56</v>
      </c>
      <c r="B88" s="60">
        <f t="shared" si="88"/>
        <v>0</v>
      </c>
      <c r="C88" s="60">
        <f t="shared" si="88"/>
        <v>0</v>
      </c>
      <c r="D88" s="60">
        <f t="shared" si="88"/>
        <v>0</v>
      </c>
      <c r="E88" s="60">
        <f t="shared" si="88"/>
        <v>0</v>
      </c>
      <c r="F88" s="60">
        <f t="shared" si="88"/>
        <v>0</v>
      </c>
      <c r="G88" s="60">
        <f t="shared" si="88"/>
        <v>0</v>
      </c>
      <c r="H88" s="60">
        <f t="shared" si="88"/>
        <v>0</v>
      </c>
      <c r="I88" s="162">
        <f t="shared" si="90"/>
        <v>0</v>
      </c>
      <c r="J88" s="149"/>
      <c r="K88" s="163" t="s">
        <v>56</v>
      </c>
      <c r="L88" s="85">
        <f t="shared" si="89"/>
        <v>0</v>
      </c>
      <c r="M88" s="85">
        <f t="shared" si="89"/>
        <v>0</v>
      </c>
      <c r="N88" s="85">
        <f t="shared" si="89"/>
        <v>0</v>
      </c>
      <c r="O88" s="85">
        <f t="shared" si="89"/>
        <v>0</v>
      </c>
      <c r="P88" s="85">
        <f t="shared" si="89"/>
        <v>0</v>
      </c>
      <c r="Q88" s="85">
        <f t="shared" si="89"/>
        <v>0</v>
      </c>
      <c r="R88" s="85">
        <f t="shared" si="89"/>
        <v>0</v>
      </c>
      <c r="S88" s="166">
        <f t="shared" si="91"/>
        <v>0</v>
      </c>
      <c r="T88" s="149"/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231"/>
      <c r="BA88" s="141"/>
      <c r="BR88" s="141"/>
      <c r="CG88" s="141"/>
    </row>
    <row r="89" spans="1:85" ht="15">
      <c r="A89" s="167" t="s">
        <v>16</v>
      </c>
      <c r="B89" s="63">
        <f t="shared" si="88"/>
        <v>309.27399956809694</v>
      </c>
      <c r="C89" s="63">
        <f t="shared" si="88"/>
        <v>17.930523021856008</v>
      </c>
      <c r="D89" s="63">
        <f t="shared" si="88"/>
        <v>26.40269214859639</v>
      </c>
      <c r="E89" s="63">
        <f t="shared" si="88"/>
        <v>8.5548668878952938</v>
      </c>
      <c r="F89" s="63">
        <f t="shared" si="88"/>
        <v>0</v>
      </c>
      <c r="G89" s="63">
        <f t="shared" si="88"/>
        <v>0</v>
      </c>
      <c r="H89" s="63">
        <f t="shared" si="88"/>
        <v>0</v>
      </c>
      <c r="I89" s="154">
        <f t="shared" si="90"/>
        <v>362.1620816264446</v>
      </c>
      <c r="J89" s="149"/>
      <c r="K89" s="169" t="s">
        <v>16</v>
      </c>
      <c r="L89" s="63">
        <f t="shared" si="89"/>
        <v>309.27399956809694</v>
      </c>
      <c r="M89" s="63">
        <f t="shared" si="89"/>
        <v>17.930523021856008</v>
      </c>
      <c r="N89" s="63">
        <f t="shared" si="89"/>
        <v>26.40269214859639</v>
      </c>
      <c r="O89" s="63">
        <f t="shared" si="89"/>
        <v>8.5548668878952938</v>
      </c>
      <c r="P89" s="63">
        <f t="shared" si="89"/>
        <v>0</v>
      </c>
      <c r="Q89" s="63">
        <f t="shared" si="89"/>
        <v>0</v>
      </c>
      <c r="R89" s="63">
        <f t="shared" si="89"/>
        <v>0</v>
      </c>
      <c r="S89" s="158">
        <f t="shared" si="91"/>
        <v>362.1620816264446</v>
      </c>
      <c r="T89" s="149"/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231"/>
      <c r="BA89" s="141"/>
      <c r="BR89" s="141"/>
      <c r="CG89" s="141"/>
    </row>
    <row r="90" spans="1:85" ht="15">
      <c r="A90" s="159" t="s">
        <v>15</v>
      </c>
      <c r="B90" s="60">
        <f t="shared" si="88"/>
        <v>4406.7475861556595</v>
      </c>
      <c r="C90" s="60">
        <f t="shared" si="88"/>
        <v>15.599473413714293</v>
      </c>
      <c r="D90" s="60">
        <f t="shared" si="88"/>
        <v>537.78032504504245</v>
      </c>
      <c r="E90" s="60">
        <f t="shared" si="88"/>
        <v>0</v>
      </c>
      <c r="F90" s="60">
        <f t="shared" si="88"/>
        <v>0</v>
      </c>
      <c r="G90" s="60">
        <f t="shared" si="88"/>
        <v>0</v>
      </c>
      <c r="H90" s="60">
        <f t="shared" si="88"/>
        <v>0</v>
      </c>
      <c r="I90" s="162">
        <f t="shared" si="90"/>
        <v>4960.1273846144159</v>
      </c>
      <c r="J90" s="149"/>
      <c r="K90" s="163" t="s">
        <v>15</v>
      </c>
      <c r="L90" s="85">
        <f t="shared" si="89"/>
        <v>4406.7475861556595</v>
      </c>
      <c r="M90" s="85">
        <f t="shared" si="89"/>
        <v>15.599473413714293</v>
      </c>
      <c r="N90" s="85">
        <f t="shared" si="89"/>
        <v>537.78032504504245</v>
      </c>
      <c r="O90" s="85">
        <f t="shared" si="89"/>
        <v>0</v>
      </c>
      <c r="P90" s="85">
        <f t="shared" si="89"/>
        <v>0</v>
      </c>
      <c r="Q90" s="85">
        <f t="shared" si="89"/>
        <v>0</v>
      </c>
      <c r="R90" s="85">
        <f t="shared" si="89"/>
        <v>0</v>
      </c>
      <c r="S90" s="166">
        <f t="shared" si="91"/>
        <v>4960.1273846144159</v>
      </c>
      <c r="T90" s="149"/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231"/>
      <c r="BA90" s="141"/>
      <c r="BR90" s="141"/>
      <c r="CG90" s="141"/>
    </row>
    <row r="91" spans="1:85" ht="15">
      <c r="A91" s="167" t="s">
        <v>58</v>
      </c>
      <c r="B91" s="63">
        <f t="shared" si="88"/>
        <v>0</v>
      </c>
      <c r="C91" s="63">
        <f t="shared" si="88"/>
        <v>0.23923983548776762</v>
      </c>
      <c r="D91" s="63">
        <f t="shared" si="88"/>
        <v>0.26417225460157712</v>
      </c>
      <c r="E91" s="63">
        <f t="shared" si="88"/>
        <v>134.84396648621376</v>
      </c>
      <c r="F91" s="63">
        <f t="shared" si="88"/>
        <v>458.57686744396415</v>
      </c>
      <c r="G91" s="63">
        <f t="shared" si="88"/>
        <v>0</v>
      </c>
      <c r="H91" s="63">
        <f t="shared" si="88"/>
        <v>0</v>
      </c>
      <c r="I91" s="154">
        <f t="shared" si="90"/>
        <v>593.92424602026722</v>
      </c>
      <c r="J91" s="149"/>
      <c r="K91" s="169" t="s">
        <v>58</v>
      </c>
      <c r="L91" s="63">
        <f t="shared" si="89"/>
        <v>0</v>
      </c>
      <c r="M91" s="63">
        <f t="shared" si="89"/>
        <v>0.23923983548776762</v>
      </c>
      <c r="N91" s="63">
        <f t="shared" si="89"/>
        <v>0.26417225460157712</v>
      </c>
      <c r="O91" s="63">
        <f t="shared" si="89"/>
        <v>134.84396648621376</v>
      </c>
      <c r="P91" s="63">
        <f t="shared" si="89"/>
        <v>10599.194466079713</v>
      </c>
      <c r="Q91" s="63">
        <f t="shared" si="89"/>
        <v>0</v>
      </c>
      <c r="R91" s="63">
        <f t="shared" si="89"/>
        <v>0</v>
      </c>
      <c r="S91" s="158">
        <f t="shared" si="91"/>
        <v>10734.541844656016</v>
      </c>
      <c r="T91" s="149"/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231"/>
      <c r="BA91" s="141"/>
      <c r="BR91" s="141"/>
      <c r="CG91" s="141"/>
    </row>
    <row r="92" spans="1:85" ht="15">
      <c r="A92" s="159" t="s">
        <v>12</v>
      </c>
      <c r="B92" s="60">
        <f t="shared" si="88"/>
        <v>0</v>
      </c>
      <c r="C92" s="60">
        <f t="shared" si="88"/>
        <v>0</v>
      </c>
      <c r="D92" s="60">
        <f t="shared" si="88"/>
        <v>7.9816101241025936E-2</v>
      </c>
      <c r="E92" s="60">
        <f t="shared" si="88"/>
        <v>17.482642640867759</v>
      </c>
      <c r="F92" s="60">
        <f t="shared" si="88"/>
        <v>0</v>
      </c>
      <c r="G92" s="60">
        <f t="shared" si="88"/>
        <v>0</v>
      </c>
      <c r="H92" s="60">
        <f t="shared" si="88"/>
        <v>0</v>
      </c>
      <c r="I92" s="162">
        <f t="shared" si="90"/>
        <v>17.562458742108785</v>
      </c>
      <c r="J92" s="149"/>
      <c r="K92" s="163" t="s">
        <v>12</v>
      </c>
      <c r="L92" s="85">
        <f t="shared" si="89"/>
        <v>0</v>
      </c>
      <c r="M92" s="85">
        <f t="shared" si="89"/>
        <v>0</v>
      </c>
      <c r="N92" s="85">
        <f t="shared" si="89"/>
        <v>7.9816101241025936E-2</v>
      </c>
      <c r="O92" s="85">
        <f t="shared" si="89"/>
        <v>17.482642640867759</v>
      </c>
      <c r="P92" s="85">
        <f t="shared" si="89"/>
        <v>3082.9289503393084</v>
      </c>
      <c r="Q92" s="85">
        <f t="shared" si="89"/>
        <v>0</v>
      </c>
      <c r="R92" s="85">
        <f t="shared" si="89"/>
        <v>0</v>
      </c>
      <c r="S92" s="166">
        <f t="shared" si="91"/>
        <v>3100.4914090814173</v>
      </c>
      <c r="T92" s="149"/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231"/>
      <c r="BA92" s="141"/>
      <c r="BR92" s="141"/>
      <c r="CG92" s="141"/>
    </row>
    <row r="93" spans="1:85" ht="15">
      <c r="A93" s="167" t="s">
        <v>59</v>
      </c>
      <c r="B93" s="63">
        <f t="shared" si="88"/>
        <v>0</v>
      </c>
      <c r="C93" s="63">
        <f t="shared" si="88"/>
        <v>0</v>
      </c>
      <c r="D93" s="63">
        <f t="shared" si="88"/>
        <v>0</v>
      </c>
      <c r="E93" s="63">
        <f t="shared" si="88"/>
        <v>0</v>
      </c>
      <c r="F93" s="63">
        <f t="shared" si="88"/>
        <v>0</v>
      </c>
      <c r="G93" s="63">
        <f t="shared" si="88"/>
        <v>0</v>
      </c>
      <c r="H93" s="63">
        <f t="shared" si="88"/>
        <v>0</v>
      </c>
      <c r="I93" s="154">
        <f t="shared" si="90"/>
        <v>0</v>
      </c>
      <c r="J93" s="149"/>
      <c r="K93" s="169" t="s">
        <v>59</v>
      </c>
      <c r="L93" s="63">
        <f t="shared" si="89"/>
        <v>0</v>
      </c>
      <c r="M93" s="63">
        <f t="shared" si="89"/>
        <v>0</v>
      </c>
      <c r="N93" s="63">
        <f t="shared" si="89"/>
        <v>0</v>
      </c>
      <c r="O93" s="63">
        <f t="shared" si="89"/>
        <v>0</v>
      </c>
      <c r="P93" s="63">
        <f t="shared" si="89"/>
        <v>1758.096404086577</v>
      </c>
      <c r="Q93" s="63">
        <f t="shared" si="89"/>
        <v>0</v>
      </c>
      <c r="R93" s="63">
        <f t="shared" si="89"/>
        <v>0</v>
      </c>
      <c r="S93" s="158">
        <f t="shared" si="91"/>
        <v>1758.096404086577</v>
      </c>
      <c r="T93" s="149"/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231"/>
      <c r="BA93" s="141"/>
      <c r="BR93" s="141"/>
      <c r="CG93" s="141"/>
    </row>
    <row r="94" spans="1:85" ht="15">
      <c r="A94" s="159" t="s">
        <v>17</v>
      </c>
      <c r="B94" s="60">
        <f t="shared" si="88"/>
        <v>174.48461063578944</v>
      </c>
      <c r="C94" s="60">
        <f t="shared" si="88"/>
        <v>0.69510413252734971</v>
      </c>
      <c r="D94" s="60">
        <f t="shared" si="88"/>
        <v>28.350426386614579</v>
      </c>
      <c r="E94" s="60">
        <f t="shared" si="88"/>
        <v>2.3739421801676479</v>
      </c>
      <c r="F94" s="60">
        <f t="shared" si="88"/>
        <v>0</v>
      </c>
      <c r="G94" s="60">
        <f t="shared" si="88"/>
        <v>0</v>
      </c>
      <c r="H94" s="60">
        <f t="shared" si="88"/>
        <v>0</v>
      </c>
      <c r="I94" s="162">
        <f t="shared" si="90"/>
        <v>205.90408333509902</v>
      </c>
      <c r="J94" s="149"/>
      <c r="K94" s="163" t="s">
        <v>17</v>
      </c>
      <c r="L94" s="85">
        <f t="shared" si="89"/>
        <v>174.48461063578944</v>
      </c>
      <c r="M94" s="85">
        <f t="shared" si="89"/>
        <v>0.69510413252734971</v>
      </c>
      <c r="N94" s="85">
        <f t="shared" si="89"/>
        <v>28.350426386614579</v>
      </c>
      <c r="O94" s="85">
        <f t="shared" si="89"/>
        <v>2.3739421801676479</v>
      </c>
      <c r="P94" s="85">
        <f t="shared" si="89"/>
        <v>0</v>
      </c>
      <c r="Q94" s="85">
        <f t="shared" si="89"/>
        <v>0</v>
      </c>
      <c r="R94" s="85">
        <f t="shared" si="89"/>
        <v>0</v>
      </c>
      <c r="S94" s="166">
        <f t="shared" si="91"/>
        <v>205.90408333509902</v>
      </c>
      <c r="T94" s="149"/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231"/>
      <c r="BA94" s="141"/>
      <c r="BR94" s="141"/>
      <c r="CG94" s="141"/>
    </row>
    <row r="95" spans="1:85" ht="15">
      <c r="A95" s="167" t="s">
        <v>139</v>
      </c>
      <c r="B95" s="63">
        <f t="shared" si="88"/>
        <v>3116.6512398326759</v>
      </c>
      <c r="C95" s="63">
        <f t="shared" si="88"/>
        <v>165.06900843528857</v>
      </c>
      <c r="D95" s="63">
        <f t="shared" si="88"/>
        <v>279.77320944932819</v>
      </c>
      <c r="E95" s="63">
        <f t="shared" si="88"/>
        <v>25.34987107366981</v>
      </c>
      <c r="F95" s="63">
        <f t="shared" si="88"/>
        <v>0</v>
      </c>
      <c r="G95" s="63">
        <f t="shared" si="88"/>
        <v>0</v>
      </c>
      <c r="H95" s="63">
        <f t="shared" si="88"/>
        <v>0</v>
      </c>
      <c r="I95" s="154">
        <f t="shared" si="90"/>
        <v>3586.8433287909625</v>
      </c>
      <c r="J95" s="149"/>
      <c r="K95" s="169" t="s">
        <v>139</v>
      </c>
      <c r="L95" s="63">
        <f t="shared" si="89"/>
        <v>3116.6512398326759</v>
      </c>
      <c r="M95" s="63">
        <f t="shared" si="89"/>
        <v>165.06900843528857</v>
      </c>
      <c r="N95" s="63">
        <f t="shared" si="89"/>
        <v>279.77320944932819</v>
      </c>
      <c r="O95" s="63">
        <f t="shared" si="89"/>
        <v>25.34987107366981</v>
      </c>
      <c r="P95" s="63">
        <f t="shared" si="89"/>
        <v>0</v>
      </c>
      <c r="Q95" s="63">
        <f t="shared" si="89"/>
        <v>0</v>
      </c>
      <c r="R95" s="63">
        <f t="shared" si="89"/>
        <v>0</v>
      </c>
      <c r="S95" s="158">
        <f t="shared" si="91"/>
        <v>3586.8433287909625</v>
      </c>
      <c r="T95" s="149"/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231"/>
      <c r="BA95" s="141"/>
      <c r="BR95" s="141"/>
      <c r="CG95" s="141"/>
    </row>
    <row r="96" spans="1:85" ht="15">
      <c r="A96" s="159" t="s">
        <v>25</v>
      </c>
      <c r="B96" s="60">
        <f t="shared" si="88"/>
        <v>1807.9575234469069</v>
      </c>
      <c r="C96" s="60">
        <f t="shared" si="88"/>
        <v>0.10034581877628801</v>
      </c>
      <c r="D96" s="60">
        <f t="shared" si="88"/>
        <v>2571.9442740805321</v>
      </c>
      <c r="E96" s="60">
        <f t="shared" si="88"/>
        <v>1835.9445247837023</v>
      </c>
      <c r="F96" s="60">
        <f t="shared" si="88"/>
        <v>0</v>
      </c>
      <c r="G96" s="60">
        <f t="shared" si="88"/>
        <v>1729.4477492018425</v>
      </c>
      <c r="H96" s="60">
        <f t="shared" si="88"/>
        <v>0.85757586941381092</v>
      </c>
      <c r="I96" s="162">
        <f t="shared" si="90"/>
        <v>7946.2519932011737</v>
      </c>
      <c r="J96" s="149"/>
      <c r="K96" s="163" t="s">
        <v>25</v>
      </c>
      <c r="L96" s="85">
        <f t="shared" si="89"/>
        <v>1807.9575234469069</v>
      </c>
      <c r="M96" s="85">
        <f t="shared" si="89"/>
        <v>0.10034581877628801</v>
      </c>
      <c r="N96" s="85">
        <f t="shared" si="89"/>
        <v>2571.9442740805321</v>
      </c>
      <c r="O96" s="85">
        <f t="shared" si="89"/>
        <v>1835.9445247837023</v>
      </c>
      <c r="P96" s="85">
        <f t="shared" si="89"/>
        <v>965.64696933794221</v>
      </c>
      <c r="Q96" s="85">
        <f t="shared" si="89"/>
        <v>1729.4477492018425</v>
      </c>
      <c r="R96" s="85">
        <f t="shared" si="89"/>
        <v>0.85757586941381092</v>
      </c>
      <c r="S96" s="166">
        <f t="shared" si="91"/>
        <v>8911.898962539115</v>
      </c>
      <c r="T96" s="149"/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231"/>
      <c r="BA96" s="141"/>
      <c r="BR96" s="141"/>
      <c r="CG96" s="141"/>
    </row>
    <row r="97" spans="1:85" ht="15">
      <c r="A97" s="167" t="s">
        <v>24</v>
      </c>
      <c r="B97" s="63">
        <f t="shared" si="88"/>
        <v>3347.5979402651624</v>
      </c>
      <c r="C97" s="63">
        <f t="shared" si="88"/>
        <v>13.40754544963051</v>
      </c>
      <c r="D97" s="63">
        <f t="shared" si="88"/>
        <v>263.98689723154939</v>
      </c>
      <c r="E97" s="63">
        <f t="shared" si="88"/>
        <v>0</v>
      </c>
      <c r="F97" s="63">
        <f t="shared" si="88"/>
        <v>0</v>
      </c>
      <c r="G97" s="63">
        <f t="shared" si="88"/>
        <v>0</v>
      </c>
      <c r="H97" s="63">
        <f t="shared" si="88"/>
        <v>0</v>
      </c>
      <c r="I97" s="154">
        <f t="shared" si="90"/>
        <v>3624.9923829463423</v>
      </c>
      <c r="J97" s="149"/>
      <c r="K97" s="169" t="s">
        <v>24</v>
      </c>
      <c r="L97" s="63">
        <f t="shared" si="89"/>
        <v>3347.5979402651624</v>
      </c>
      <c r="M97" s="63">
        <f t="shared" si="89"/>
        <v>13.40754544963051</v>
      </c>
      <c r="N97" s="63">
        <f t="shared" si="89"/>
        <v>263.98689723154939</v>
      </c>
      <c r="O97" s="63">
        <f t="shared" si="89"/>
        <v>0</v>
      </c>
      <c r="P97" s="63">
        <f t="shared" si="89"/>
        <v>0</v>
      </c>
      <c r="Q97" s="63">
        <f t="shared" si="89"/>
        <v>0</v>
      </c>
      <c r="R97" s="63">
        <f t="shared" si="89"/>
        <v>0</v>
      </c>
      <c r="S97" s="158">
        <f t="shared" si="91"/>
        <v>3624.9923829463423</v>
      </c>
      <c r="T97" s="149"/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231"/>
      <c r="BA97" s="141"/>
      <c r="BR97" s="141"/>
      <c r="CG97" s="141"/>
    </row>
    <row r="98" spans="1:85" ht="15">
      <c r="A98" s="159" t="s">
        <v>60</v>
      </c>
      <c r="B98" s="60">
        <f t="shared" si="88"/>
        <v>3199.2757445419106</v>
      </c>
      <c r="C98" s="60">
        <f t="shared" si="88"/>
        <v>5.8656195322066882</v>
      </c>
      <c r="D98" s="60">
        <f t="shared" si="88"/>
        <v>382.0871927099555</v>
      </c>
      <c r="E98" s="60">
        <f t="shared" si="88"/>
        <v>0</v>
      </c>
      <c r="F98" s="60">
        <f t="shared" si="88"/>
        <v>0</v>
      </c>
      <c r="G98" s="60">
        <f t="shared" si="88"/>
        <v>0</v>
      </c>
      <c r="H98" s="60">
        <f t="shared" si="88"/>
        <v>0</v>
      </c>
      <c r="I98" s="162">
        <f t="shared" si="90"/>
        <v>3587.2285567840731</v>
      </c>
      <c r="J98" s="149"/>
      <c r="K98" s="163" t="s">
        <v>60</v>
      </c>
      <c r="L98" s="85">
        <f t="shared" si="89"/>
        <v>3199.2757445419106</v>
      </c>
      <c r="M98" s="85">
        <f t="shared" si="89"/>
        <v>5.8656195322066882</v>
      </c>
      <c r="N98" s="85">
        <f t="shared" si="89"/>
        <v>382.0871927099555</v>
      </c>
      <c r="O98" s="85">
        <f t="shared" si="89"/>
        <v>0</v>
      </c>
      <c r="P98" s="85">
        <f t="shared" si="89"/>
        <v>0</v>
      </c>
      <c r="Q98" s="85">
        <f t="shared" si="89"/>
        <v>0</v>
      </c>
      <c r="R98" s="85">
        <f t="shared" si="89"/>
        <v>0</v>
      </c>
      <c r="S98" s="166">
        <f t="shared" si="91"/>
        <v>3587.2285567840731</v>
      </c>
      <c r="T98" s="149"/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231"/>
      <c r="BA98" s="141"/>
      <c r="BR98" s="141"/>
      <c r="CG98" s="141"/>
    </row>
    <row r="99" spans="1:85" ht="15">
      <c r="A99" s="167" t="s">
        <v>22</v>
      </c>
      <c r="B99" s="63">
        <f t="shared" si="88"/>
        <v>835.29972290318437</v>
      </c>
      <c r="C99" s="63">
        <f t="shared" si="88"/>
        <v>0</v>
      </c>
      <c r="D99" s="63">
        <f t="shared" si="88"/>
        <v>135.18523145668249</v>
      </c>
      <c r="E99" s="63">
        <f t="shared" si="88"/>
        <v>0.88680118095482707</v>
      </c>
      <c r="F99" s="63">
        <f t="shared" si="88"/>
        <v>41.052642453653974</v>
      </c>
      <c r="G99" s="63">
        <f t="shared" si="88"/>
        <v>0</v>
      </c>
      <c r="H99" s="63">
        <f t="shared" si="88"/>
        <v>0</v>
      </c>
      <c r="I99" s="154">
        <f t="shared" si="90"/>
        <v>1012.4243979944757</v>
      </c>
      <c r="J99" s="149"/>
      <c r="K99" s="169" t="s">
        <v>22</v>
      </c>
      <c r="L99" s="63">
        <f t="shared" si="89"/>
        <v>835.29972290318437</v>
      </c>
      <c r="M99" s="63">
        <f t="shared" si="89"/>
        <v>0</v>
      </c>
      <c r="N99" s="63">
        <f t="shared" si="89"/>
        <v>135.18523145668249</v>
      </c>
      <c r="O99" s="63">
        <f t="shared" si="89"/>
        <v>0.88680118095482707</v>
      </c>
      <c r="P99" s="63">
        <f t="shared" si="89"/>
        <v>813.25016240908508</v>
      </c>
      <c r="Q99" s="63">
        <f t="shared" si="89"/>
        <v>0</v>
      </c>
      <c r="R99" s="63">
        <f t="shared" si="89"/>
        <v>0</v>
      </c>
      <c r="S99" s="158">
        <f t="shared" si="91"/>
        <v>1784.6219179499067</v>
      </c>
      <c r="T99" s="149"/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231"/>
      <c r="BA99" s="141"/>
      <c r="BR99" s="141"/>
      <c r="CG99" s="141"/>
    </row>
    <row r="100" spans="1:85" ht="15">
      <c r="A100" s="159" t="s">
        <v>21</v>
      </c>
      <c r="B100" s="60">
        <f t="shared" si="88"/>
        <v>6.4446433780514694</v>
      </c>
      <c r="C100" s="60">
        <f t="shared" si="88"/>
        <v>0</v>
      </c>
      <c r="D100" s="60">
        <f t="shared" si="88"/>
        <v>0.11907289081987646</v>
      </c>
      <c r="E100" s="60">
        <f t="shared" si="88"/>
        <v>0</v>
      </c>
      <c r="F100" s="60">
        <f t="shared" si="88"/>
        <v>0</v>
      </c>
      <c r="G100" s="60">
        <f t="shared" si="88"/>
        <v>0</v>
      </c>
      <c r="H100" s="60">
        <f t="shared" si="88"/>
        <v>0</v>
      </c>
      <c r="I100" s="162">
        <f t="shared" si="90"/>
        <v>6.563716268871346</v>
      </c>
      <c r="J100" s="149"/>
      <c r="K100" s="163" t="s">
        <v>21</v>
      </c>
      <c r="L100" s="85">
        <f t="shared" si="89"/>
        <v>6.4446433780514694</v>
      </c>
      <c r="M100" s="85">
        <f t="shared" si="89"/>
        <v>0</v>
      </c>
      <c r="N100" s="85">
        <f t="shared" si="89"/>
        <v>0.11907289081987646</v>
      </c>
      <c r="O100" s="85">
        <f t="shared" si="89"/>
        <v>0</v>
      </c>
      <c r="P100" s="85">
        <f t="shared" si="89"/>
        <v>0</v>
      </c>
      <c r="Q100" s="85">
        <f t="shared" si="89"/>
        <v>0</v>
      </c>
      <c r="R100" s="85">
        <f t="shared" si="89"/>
        <v>0</v>
      </c>
      <c r="S100" s="166">
        <f t="shared" si="91"/>
        <v>6.563716268871346</v>
      </c>
      <c r="T100" s="149"/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231"/>
      <c r="BA100" s="141"/>
      <c r="BR100" s="141"/>
      <c r="CG100" s="141"/>
    </row>
    <row r="101" spans="1:85" ht="15">
      <c r="A101" s="170" t="s">
        <v>64</v>
      </c>
      <c r="B101" s="63">
        <f t="shared" si="88"/>
        <v>435.40732088713742</v>
      </c>
      <c r="C101" s="63">
        <f t="shared" si="88"/>
        <v>0</v>
      </c>
      <c r="D101" s="63">
        <f t="shared" si="88"/>
        <v>210.53193408818578</v>
      </c>
      <c r="E101" s="63">
        <f t="shared" si="88"/>
        <v>0</v>
      </c>
      <c r="F101" s="63">
        <f t="shared" si="88"/>
        <v>0</v>
      </c>
      <c r="G101" s="63">
        <f t="shared" si="88"/>
        <v>0</v>
      </c>
      <c r="H101" s="63">
        <f t="shared" si="88"/>
        <v>0</v>
      </c>
      <c r="I101" s="154">
        <f t="shared" si="90"/>
        <v>645.93925497532314</v>
      </c>
      <c r="J101" s="149"/>
      <c r="K101" s="171" t="s">
        <v>64</v>
      </c>
      <c r="L101" s="63">
        <f t="shared" si="89"/>
        <v>435.40732088713742</v>
      </c>
      <c r="M101" s="63">
        <f t="shared" si="89"/>
        <v>0</v>
      </c>
      <c r="N101" s="63">
        <f t="shared" si="89"/>
        <v>210.53193408818578</v>
      </c>
      <c r="O101" s="63">
        <f t="shared" si="89"/>
        <v>0</v>
      </c>
      <c r="P101" s="63">
        <f t="shared" si="89"/>
        <v>0</v>
      </c>
      <c r="Q101" s="63">
        <f t="shared" si="89"/>
        <v>0</v>
      </c>
      <c r="R101" s="63">
        <f t="shared" si="89"/>
        <v>0</v>
      </c>
      <c r="S101" s="158">
        <f t="shared" si="91"/>
        <v>645.93925497532314</v>
      </c>
      <c r="T101" s="149"/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231"/>
      <c r="BA101" s="141"/>
      <c r="BR101" s="141"/>
      <c r="CG101" s="141"/>
    </row>
    <row r="102" spans="1:85">
      <c r="A102" s="172" t="s">
        <v>23</v>
      </c>
      <c r="B102" s="65">
        <f t="shared" si="88"/>
        <v>435.40732088713742</v>
      </c>
      <c r="C102" s="65">
        <f t="shared" si="88"/>
        <v>0</v>
      </c>
      <c r="D102" s="65">
        <f t="shared" si="88"/>
        <v>210.53193408818578</v>
      </c>
      <c r="E102" s="65">
        <f t="shared" si="88"/>
        <v>0</v>
      </c>
      <c r="F102" s="65">
        <f t="shared" si="88"/>
        <v>0</v>
      </c>
      <c r="G102" s="65">
        <f t="shared" si="88"/>
        <v>0</v>
      </c>
      <c r="H102" s="65">
        <f t="shared" si="88"/>
        <v>0</v>
      </c>
      <c r="I102" s="175">
        <f t="shared" si="90"/>
        <v>645.93925497532314</v>
      </c>
      <c r="J102" s="149"/>
      <c r="K102" s="176" t="s">
        <v>23</v>
      </c>
      <c r="L102" s="88">
        <f t="shared" si="89"/>
        <v>435.40732088713742</v>
      </c>
      <c r="M102" s="88">
        <f t="shared" si="89"/>
        <v>0</v>
      </c>
      <c r="N102" s="88">
        <f t="shared" si="89"/>
        <v>210.53193408818578</v>
      </c>
      <c r="O102" s="88">
        <f t="shared" si="89"/>
        <v>0</v>
      </c>
      <c r="P102" s="88">
        <f t="shared" si="89"/>
        <v>0</v>
      </c>
      <c r="Q102" s="88">
        <f t="shared" si="89"/>
        <v>0</v>
      </c>
      <c r="R102" s="88">
        <f t="shared" si="89"/>
        <v>0</v>
      </c>
      <c r="S102" s="179">
        <f t="shared" si="91"/>
        <v>645.93925497532314</v>
      </c>
      <c r="T102" s="149"/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232"/>
      <c r="BA102" s="141"/>
      <c r="BR102" s="141"/>
      <c r="CG102" s="141"/>
    </row>
    <row r="103" spans="1:85">
      <c r="A103" s="180" t="s">
        <v>19</v>
      </c>
      <c r="B103" s="68">
        <f t="shared" si="88"/>
        <v>0</v>
      </c>
      <c r="C103" s="68">
        <f t="shared" si="88"/>
        <v>0</v>
      </c>
      <c r="D103" s="68">
        <f t="shared" si="88"/>
        <v>0</v>
      </c>
      <c r="E103" s="68">
        <f t="shared" si="88"/>
        <v>0</v>
      </c>
      <c r="F103" s="68">
        <f t="shared" si="88"/>
        <v>0</v>
      </c>
      <c r="G103" s="68">
        <f t="shared" si="88"/>
        <v>0</v>
      </c>
      <c r="H103" s="68">
        <f t="shared" si="88"/>
        <v>0</v>
      </c>
      <c r="I103" s="183">
        <f t="shared" si="90"/>
        <v>0</v>
      </c>
      <c r="J103" s="149"/>
      <c r="K103" s="184" t="s">
        <v>19</v>
      </c>
      <c r="L103" s="68">
        <f t="shared" si="89"/>
        <v>0</v>
      </c>
      <c r="M103" s="68">
        <f t="shared" si="89"/>
        <v>0</v>
      </c>
      <c r="N103" s="68">
        <f t="shared" si="89"/>
        <v>0</v>
      </c>
      <c r="O103" s="68">
        <f t="shared" si="89"/>
        <v>0</v>
      </c>
      <c r="P103" s="68">
        <f t="shared" si="89"/>
        <v>0</v>
      </c>
      <c r="Q103" s="68">
        <f t="shared" si="89"/>
        <v>0</v>
      </c>
      <c r="R103" s="68">
        <f t="shared" si="89"/>
        <v>0</v>
      </c>
      <c r="S103" s="186">
        <f t="shared" si="91"/>
        <v>0</v>
      </c>
      <c r="T103" s="149"/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232"/>
      <c r="BA103" s="141"/>
      <c r="BR103" s="141"/>
      <c r="CG103" s="141"/>
    </row>
    <row r="104" spans="1:85">
      <c r="A104" s="172" t="s">
        <v>20</v>
      </c>
      <c r="B104" s="65">
        <f t="shared" si="88"/>
        <v>0</v>
      </c>
      <c r="C104" s="65">
        <f t="shared" si="88"/>
        <v>0</v>
      </c>
      <c r="D104" s="65">
        <f t="shared" si="88"/>
        <v>0</v>
      </c>
      <c r="E104" s="65">
        <f t="shared" si="88"/>
        <v>0</v>
      </c>
      <c r="F104" s="65">
        <f t="shared" si="88"/>
        <v>0</v>
      </c>
      <c r="G104" s="65">
        <f t="shared" si="88"/>
        <v>0</v>
      </c>
      <c r="H104" s="65">
        <f t="shared" si="88"/>
        <v>0</v>
      </c>
      <c r="I104" s="175">
        <f t="shared" si="90"/>
        <v>0</v>
      </c>
      <c r="J104" s="149"/>
      <c r="K104" s="176" t="s">
        <v>20</v>
      </c>
      <c r="L104" s="88">
        <f t="shared" si="89"/>
        <v>0</v>
      </c>
      <c r="M104" s="88">
        <f t="shared" si="89"/>
        <v>0</v>
      </c>
      <c r="N104" s="88">
        <f t="shared" si="89"/>
        <v>0</v>
      </c>
      <c r="O104" s="88">
        <f t="shared" si="89"/>
        <v>0</v>
      </c>
      <c r="P104" s="88">
        <f t="shared" si="89"/>
        <v>0</v>
      </c>
      <c r="Q104" s="88">
        <f t="shared" si="89"/>
        <v>0</v>
      </c>
      <c r="R104" s="88">
        <f t="shared" si="89"/>
        <v>0</v>
      </c>
      <c r="S104" s="179">
        <f t="shared" si="91"/>
        <v>0</v>
      </c>
      <c r="T104" s="149"/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232"/>
      <c r="BA104" s="141"/>
      <c r="BR104" s="141"/>
      <c r="CG104" s="141"/>
    </row>
    <row r="105" spans="1:85" ht="15" thickBot="1">
      <c r="A105" s="187" t="s">
        <v>11</v>
      </c>
      <c r="B105" s="71">
        <f t="shared" si="88"/>
        <v>0</v>
      </c>
      <c r="C105" s="71">
        <f t="shared" si="88"/>
        <v>0</v>
      </c>
      <c r="D105" s="71">
        <f t="shared" si="88"/>
        <v>0</v>
      </c>
      <c r="E105" s="71">
        <f t="shared" si="88"/>
        <v>0</v>
      </c>
      <c r="F105" s="71">
        <f t="shared" si="88"/>
        <v>0</v>
      </c>
      <c r="G105" s="71">
        <f t="shared" si="88"/>
        <v>0</v>
      </c>
      <c r="H105" s="71">
        <f t="shared" si="88"/>
        <v>0</v>
      </c>
      <c r="I105" s="190">
        <f t="shared" si="90"/>
        <v>0</v>
      </c>
      <c r="J105" s="149"/>
      <c r="K105" s="191" t="s">
        <v>11</v>
      </c>
      <c r="L105" s="71">
        <f t="shared" si="89"/>
        <v>0</v>
      </c>
      <c r="M105" s="71">
        <f t="shared" si="89"/>
        <v>0</v>
      </c>
      <c r="N105" s="71">
        <f t="shared" si="89"/>
        <v>0</v>
      </c>
      <c r="O105" s="71">
        <f t="shared" si="89"/>
        <v>0</v>
      </c>
      <c r="P105" s="71">
        <f t="shared" si="89"/>
        <v>0</v>
      </c>
      <c r="Q105" s="71">
        <f t="shared" si="89"/>
        <v>0</v>
      </c>
      <c r="R105" s="71">
        <f t="shared" si="89"/>
        <v>0</v>
      </c>
      <c r="S105" s="193">
        <f t="shared" si="91"/>
        <v>0</v>
      </c>
      <c r="T105" s="149"/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232"/>
      <c r="BA105" s="141"/>
      <c r="BR105" s="141"/>
      <c r="CG105" s="141"/>
    </row>
    <row r="106" spans="1:85" ht="15">
      <c r="A106" s="194" t="s">
        <v>26</v>
      </c>
      <c r="B106" s="195">
        <f>SUM(B85:B101)</f>
        <v>17684.21887055516</v>
      </c>
      <c r="C106" s="195">
        <f t="shared" ref="C106:H106" si="92">SUM(C85:C101)</f>
        <v>218.90685963948744</v>
      </c>
      <c r="D106" s="195">
        <f t="shared" si="92"/>
        <v>4443.5327617860203</v>
      </c>
      <c r="E106" s="195">
        <f t="shared" si="92"/>
        <v>2025.4366152334712</v>
      </c>
      <c r="F106" s="195">
        <f t="shared" si="92"/>
        <v>499.62950989761811</v>
      </c>
      <c r="G106" s="195">
        <f t="shared" si="92"/>
        <v>1729.4477492018425</v>
      </c>
      <c r="H106" s="197">
        <f t="shared" si="92"/>
        <v>0.85757586941381092</v>
      </c>
      <c r="I106" s="154">
        <f t="shared" ref="I106" si="93">SUM(I85:I101)</f>
        <v>26602.029942183017</v>
      </c>
      <c r="J106" s="149"/>
      <c r="K106" s="196" t="s">
        <v>26</v>
      </c>
      <c r="L106" s="195">
        <f>SUM(L85:L101)</f>
        <v>17684.21887055516</v>
      </c>
      <c r="M106" s="195">
        <f t="shared" ref="M106:R106" si="94">SUM(M85:M101)</f>
        <v>218.90685963948744</v>
      </c>
      <c r="N106" s="195">
        <f t="shared" si="94"/>
        <v>4443.5327617860203</v>
      </c>
      <c r="O106" s="195">
        <f t="shared" si="94"/>
        <v>2025.4366152334712</v>
      </c>
      <c r="P106" s="195">
        <f t="shared" si="94"/>
        <v>17219.201409478719</v>
      </c>
      <c r="Q106" s="195">
        <f t="shared" si="94"/>
        <v>1729.4477492018425</v>
      </c>
      <c r="R106" s="197">
        <f t="shared" si="94"/>
        <v>0.85757586941381092</v>
      </c>
      <c r="S106" s="198">
        <f t="shared" ref="S106" si="95">SUM(S85:S101)</f>
        <v>43321.601841764124</v>
      </c>
      <c r="T106" s="149"/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231"/>
      <c r="BA106" s="141"/>
      <c r="BR106" s="141"/>
      <c r="CG106" s="141"/>
    </row>
    <row r="107" spans="1:85" s="26" customFormat="1" ht="15" thickBot="1">
      <c r="A107" s="45" t="s">
        <v>91</v>
      </c>
      <c r="B107" s="78">
        <f>IF($I106=0,"-",B106/$I106)</f>
        <v>0.66476952732517514</v>
      </c>
      <c r="C107" s="78">
        <f t="shared" ref="C107:H107" si="96">IF($I106=0,"-",C106/$I106)</f>
        <v>8.2289532082799946E-3</v>
      </c>
      <c r="D107" s="78">
        <f t="shared" si="96"/>
        <v>0.16703735660186897</v>
      </c>
      <c r="E107" s="78">
        <f t="shared" si="96"/>
        <v>7.6138423257005775E-2</v>
      </c>
      <c r="F107" s="78">
        <f t="shared" si="96"/>
        <v>1.8781630987692116E-2</v>
      </c>
      <c r="G107" s="78">
        <f t="shared" si="96"/>
        <v>6.5011871385778935E-2</v>
      </c>
      <c r="H107" s="79">
        <f t="shared" si="96"/>
        <v>3.2237234198956638E-5</v>
      </c>
      <c r="I107" s="80">
        <f>SUM(B107:H107)</f>
        <v>0.99999999999999989</v>
      </c>
      <c r="K107" s="55" t="s">
        <v>91</v>
      </c>
      <c r="L107" s="96">
        <f>IF($S106=0,"-",L106/$S106)</f>
        <v>0.40820787133283504</v>
      </c>
      <c r="M107" s="96">
        <f t="shared" ref="M107:R107" si="97">IF($S106=0,"-",M106/$S106)</f>
        <v>5.0530647606028874E-3</v>
      </c>
      <c r="N107" s="96">
        <f t="shared" si="97"/>
        <v>0.10257083239942064</v>
      </c>
      <c r="O107" s="96">
        <f t="shared" si="97"/>
        <v>4.6753502389675079E-2</v>
      </c>
      <c r="P107" s="96">
        <f t="shared" si="97"/>
        <v>0.39747379315227849</v>
      </c>
      <c r="Q107" s="96">
        <f t="shared" si="97"/>
        <v>3.9921140393626237E-2</v>
      </c>
      <c r="R107" s="97">
        <f t="shared" si="97"/>
        <v>1.9795571561415953E-5</v>
      </c>
      <c r="S107" s="98">
        <f>SUM(L107:R107)</f>
        <v>0.99999999999999989</v>
      </c>
      <c r="AI107" s="233"/>
    </row>
    <row r="108" spans="1:85" ht="15" thickBot="1">
      <c r="A108" s="234"/>
      <c r="B108" s="235"/>
      <c r="C108" s="235"/>
      <c r="D108" s="235"/>
      <c r="E108" s="235"/>
      <c r="F108" s="235"/>
      <c r="G108" s="235"/>
      <c r="H108" s="235"/>
      <c r="I108" s="235"/>
      <c r="K108" s="234"/>
      <c r="AI108" s="149"/>
      <c r="BA108" s="141"/>
      <c r="BR108" s="141"/>
      <c r="CG108" s="141"/>
    </row>
    <row r="109" spans="1:85" ht="28.5">
      <c r="A109" s="325" t="s">
        <v>32</v>
      </c>
      <c r="B109" s="145" t="s">
        <v>0</v>
      </c>
      <c r="C109" s="145" t="s">
        <v>1</v>
      </c>
      <c r="D109" s="145" t="s">
        <v>2</v>
      </c>
      <c r="E109" s="145" t="s">
        <v>3</v>
      </c>
      <c r="F109" s="145" t="s">
        <v>27</v>
      </c>
      <c r="G109" s="145" t="s">
        <v>4</v>
      </c>
      <c r="H109" s="145" t="s">
        <v>5</v>
      </c>
      <c r="I109" s="146" t="s">
        <v>6</v>
      </c>
      <c r="K109" s="327" t="s">
        <v>32</v>
      </c>
      <c r="L109" s="147" t="s">
        <v>0</v>
      </c>
      <c r="M109" s="147" t="s">
        <v>1</v>
      </c>
      <c r="N109" s="147" t="s">
        <v>2</v>
      </c>
      <c r="O109" s="147" t="s">
        <v>3</v>
      </c>
      <c r="P109" s="147" t="s">
        <v>27</v>
      </c>
      <c r="Q109" s="147" t="s">
        <v>4</v>
      </c>
      <c r="R109" s="147" t="s">
        <v>5</v>
      </c>
      <c r="S109" s="148" t="s">
        <v>6</v>
      </c>
      <c r="U109" s="329" t="s">
        <v>32</v>
      </c>
      <c r="V109" s="200" t="s">
        <v>77</v>
      </c>
      <c r="W109" s="200" t="s">
        <v>78</v>
      </c>
      <c r="X109" s="200" t="s">
        <v>4</v>
      </c>
      <c r="Y109" s="200" t="s">
        <v>1</v>
      </c>
      <c r="Z109" s="200" t="s">
        <v>2</v>
      </c>
      <c r="AA109" s="200" t="s">
        <v>3</v>
      </c>
      <c r="AB109" s="200" t="s">
        <v>55</v>
      </c>
      <c r="AC109" s="200" t="s">
        <v>67</v>
      </c>
      <c r="AD109" s="201" t="s">
        <v>79</v>
      </c>
      <c r="AE109" s="201" t="s">
        <v>80</v>
      </c>
      <c r="AF109" s="201" t="s">
        <v>81</v>
      </c>
      <c r="AG109" s="201" t="s">
        <v>82</v>
      </c>
      <c r="AH109" s="201" t="s">
        <v>83</v>
      </c>
      <c r="AI109" s="202" t="s">
        <v>63</v>
      </c>
      <c r="BA109" s="141"/>
      <c r="BR109" s="141"/>
      <c r="CG109" s="141"/>
    </row>
    <row r="110" spans="1:85" ht="15">
      <c r="A110" s="326" t="s">
        <v>32</v>
      </c>
      <c r="B110" s="331" t="s">
        <v>118</v>
      </c>
      <c r="C110" s="332"/>
      <c r="D110" s="332"/>
      <c r="E110" s="332"/>
      <c r="F110" s="332"/>
      <c r="G110" s="332"/>
      <c r="H110" s="332"/>
      <c r="I110" s="333"/>
      <c r="K110" s="328" t="s">
        <v>32</v>
      </c>
      <c r="L110" s="334" t="s">
        <v>118</v>
      </c>
      <c r="M110" s="335"/>
      <c r="N110" s="335"/>
      <c r="O110" s="335"/>
      <c r="P110" s="335"/>
      <c r="Q110" s="335"/>
      <c r="R110" s="335"/>
      <c r="S110" s="336"/>
      <c r="U110" s="330" t="s">
        <v>32</v>
      </c>
      <c r="V110" s="337" t="s">
        <v>118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41"/>
      <c r="BR110" s="141"/>
      <c r="CG110" s="141"/>
    </row>
    <row r="111" spans="1:85" ht="15">
      <c r="A111" s="151" t="s">
        <v>7</v>
      </c>
      <c r="B111" s="152">
        <v>0</v>
      </c>
      <c r="C111" s="152">
        <v>0</v>
      </c>
      <c r="D111" s="152">
        <v>0</v>
      </c>
      <c r="E111" s="152">
        <v>0</v>
      </c>
      <c r="F111" s="374"/>
      <c r="G111" s="152">
        <v>0</v>
      </c>
      <c r="H111" s="153">
        <v>0</v>
      </c>
      <c r="I111" s="154">
        <f>SUM(B111:H111)</f>
        <v>0</v>
      </c>
      <c r="J111" s="149"/>
      <c r="K111" s="203" t="s">
        <v>7</v>
      </c>
      <c r="L111" s="152">
        <v>0</v>
      </c>
      <c r="M111" s="152">
        <v>0</v>
      </c>
      <c r="N111" s="152">
        <v>0</v>
      </c>
      <c r="O111" s="152">
        <v>0</v>
      </c>
      <c r="P111" s="152">
        <v>0</v>
      </c>
      <c r="Q111" s="152">
        <v>0</v>
      </c>
      <c r="R111" s="204">
        <v>0</v>
      </c>
      <c r="S111" s="205">
        <f>SUM(L111:R111)</f>
        <v>0</v>
      </c>
      <c r="U111" s="206" t="s">
        <v>7</v>
      </c>
      <c r="V111" s="207">
        <v>0</v>
      </c>
      <c r="W111" s="207">
        <v>0</v>
      </c>
      <c r="X111" s="207">
        <v>0</v>
      </c>
      <c r="Y111" s="207">
        <v>0</v>
      </c>
      <c r="Z111" s="207">
        <v>0</v>
      </c>
      <c r="AA111" s="207">
        <v>0</v>
      </c>
      <c r="AB111" s="207">
        <v>0</v>
      </c>
      <c r="AC111" s="208">
        <v>0</v>
      </c>
      <c r="AD111" s="209">
        <v>0</v>
      </c>
      <c r="AE111" s="209">
        <v>0</v>
      </c>
      <c r="AF111" s="209">
        <v>0</v>
      </c>
      <c r="AG111" s="209">
        <v>0</v>
      </c>
      <c r="AH111" s="209">
        <v>0</v>
      </c>
      <c r="AI111" s="210">
        <f>SUM(V111:AC111)</f>
        <v>0</v>
      </c>
      <c r="BA111" s="141"/>
      <c r="BR111" s="141"/>
      <c r="CG111" s="141"/>
    </row>
    <row r="112" spans="1:85" ht="15">
      <c r="A112" s="159" t="s">
        <v>8</v>
      </c>
      <c r="B112" s="160">
        <v>0</v>
      </c>
      <c r="C112" s="160">
        <v>0</v>
      </c>
      <c r="D112" s="160">
        <v>0</v>
      </c>
      <c r="E112" s="160">
        <v>0</v>
      </c>
      <c r="F112" s="375"/>
      <c r="G112" s="160">
        <v>0</v>
      </c>
      <c r="H112" s="161">
        <v>0</v>
      </c>
      <c r="I112" s="162">
        <f t="shared" ref="I112:I131" si="98">SUM(B112:H112)</f>
        <v>0</v>
      </c>
      <c r="J112" s="149"/>
      <c r="K112" s="163" t="s">
        <v>8</v>
      </c>
      <c r="L112" s="164">
        <v>0</v>
      </c>
      <c r="M112" s="164">
        <v>0</v>
      </c>
      <c r="N112" s="164">
        <v>0</v>
      </c>
      <c r="O112" s="164">
        <v>0</v>
      </c>
      <c r="P112" s="164">
        <v>0</v>
      </c>
      <c r="Q112" s="164">
        <v>0</v>
      </c>
      <c r="R112" s="165">
        <v>0</v>
      </c>
      <c r="S112" s="166">
        <f t="shared" ref="S112:S131" si="99">SUM(L112:R112)</f>
        <v>0</v>
      </c>
      <c r="U112" s="211" t="s">
        <v>8</v>
      </c>
      <c r="V112" s="212">
        <v>0</v>
      </c>
      <c r="W112" s="212">
        <v>0</v>
      </c>
      <c r="X112" s="212">
        <v>0</v>
      </c>
      <c r="Y112" s="212">
        <v>0</v>
      </c>
      <c r="Z112" s="212">
        <v>0</v>
      </c>
      <c r="AA112" s="212">
        <v>0</v>
      </c>
      <c r="AB112" s="212">
        <v>0</v>
      </c>
      <c r="AC112" s="213">
        <v>0</v>
      </c>
      <c r="AD112" s="212">
        <v>0</v>
      </c>
      <c r="AE112" s="212">
        <v>0</v>
      </c>
      <c r="AF112" s="212">
        <v>0</v>
      </c>
      <c r="AG112" s="212">
        <v>0</v>
      </c>
      <c r="AH112" s="212">
        <v>0</v>
      </c>
      <c r="AI112" s="214">
        <f t="shared" ref="AI112:AI131" si="100">SUM(V112:AC112)</f>
        <v>0</v>
      </c>
      <c r="BA112" s="141"/>
      <c r="BR112" s="141"/>
      <c r="CG112" s="141"/>
    </row>
    <row r="113" spans="1:85" ht="15">
      <c r="A113" s="167" t="s">
        <v>10</v>
      </c>
      <c r="B113" s="156">
        <v>0</v>
      </c>
      <c r="C113" s="156">
        <v>0</v>
      </c>
      <c r="D113" s="156">
        <v>0</v>
      </c>
      <c r="E113" s="156">
        <v>0</v>
      </c>
      <c r="F113" s="375"/>
      <c r="G113" s="156">
        <v>0</v>
      </c>
      <c r="H113" s="168">
        <v>0</v>
      </c>
      <c r="I113" s="154">
        <f t="shared" si="98"/>
        <v>0</v>
      </c>
      <c r="J113" s="149"/>
      <c r="K113" s="169" t="s">
        <v>10</v>
      </c>
      <c r="L113" s="156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7">
        <v>0</v>
      </c>
      <c r="S113" s="158">
        <f t="shared" si="99"/>
        <v>0</v>
      </c>
      <c r="U113" s="215" t="s">
        <v>10</v>
      </c>
      <c r="V113" s="207">
        <v>0</v>
      </c>
      <c r="W113" s="207">
        <v>0</v>
      </c>
      <c r="X113" s="207">
        <v>0</v>
      </c>
      <c r="Y113" s="207">
        <v>0</v>
      </c>
      <c r="Z113" s="207">
        <v>0</v>
      </c>
      <c r="AA113" s="207">
        <v>0</v>
      </c>
      <c r="AB113" s="207">
        <v>0</v>
      </c>
      <c r="AC113" s="208">
        <v>0</v>
      </c>
      <c r="AD113" s="209">
        <v>0</v>
      </c>
      <c r="AE113" s="209">
        <v>0</v>
      </c>
      <c r="AF113" s="209">
        <v>0</v>
      </c>
      <c r="AG113" s="209">
        <v>0</v>
      </c>
      <c r="AH113" s="209">
        <v>0</v>
      </c>
      <c r="AI113" s="210">
        <f t="shared" si="100"/>
        <v>0</v>
      </c>
      <c r="BA113" s="141"/>
      <c r="BR113" s="141"/>
      <c r="CG113" s="141"/>
    </row>
    <row r="114" spans="1:85" ht="15">
      <c r="A114" s="159" t="s">
        <v>56</v>
      </c>
      <c r="B114" s="160">
        <v>0</v>
      </c>
      <c r="C114" s="160">
        <v>0</v>
      </c>
      <c r="D114" s="160">
        <v>0</v>
      </c>
      <c r="E114" s="160">
        <v>0</v>
      </c>
      <c r="F114" s="375"/>
      <c r="G114" s="160">
        <v>0</v>
      </c>
      <c r="H114" s="161">
        <v>0</v>
      </c>
      <c r="I114" s="162">
        <f t="shared" si="98"/>
        <v>0</v>
      </c>
      <c r="J114" s="149"/>
      <c r="K114" s="163" t="s">
        <v>56</v>
      </c>
      <c r="L114" s="164">
        <v>0</v>
      </c>
      <c r="M114" s="164">
        <v>0</v>
      </c>
      <c r="N114" s="164">
        <v>0</v>
      </c>
      <c r="O114" s="164">
        <v>0</v>
      </c>
      <c r="P114" s="164">
        <v>0</v>
      </c>
      <c r="Q114" s="164">
        <v>0</v>
      </c>
      <c r="R114" s="165">
        <v>0</v>
      </c>
      <c r="S114" s="166">
        <f t="shared" si="99"/>
        <v>0</v>
      </c>
      <c r="U114" s="211" t="s">
        <v>56</v>
      </c>
      <c r="V114" s="212">
        <v>0</v>
      </c>
      <c r="W114" s="212">
        <v>0</v>
      </c>
      <c r="X114" s="212">
        <v>0</v>
      </c>
      <c r="Y114" s="212">
        <v>0</v>
      </c>
      <c r="Z114" s="212">
        <v>0</v>
      </c>
      <c r="AA114" s="212">
        <v>0</v>
      </c>
      <c r="AB114" s="212">
        <v>0</v>
      </c>
      <c r="AC114" s="213">
        <v>0</v>
      </c>
      <c r="AD114" s="212">
        <v>0</v>
      </c>
      <c r="AE114" s="212">
        <v>0</v>
      </c>
      <c r="AF114" s="212">
        <v>0</v>
      </c>
      <c r="AG114" s="212">
        <v>0</v>
      </c>
      <c r="AH114" s="212">
        <v>0</v>
      </c>
      <c r="AI114" s="214">
        <f t="shared" si="100"/>
        <v>0</v>
      </c>
      <c r="BA114" s="141"/>
      <c r="BR114" s="141"/>
      <c r="CG114" s="141"/>
    </row>
    <row r="115" spans="1:85" ht="15">
      <c r="A115" s="167" t="s">
        <v>16</v>
      </c>
      <c r="B115" s="156">
        <v>0</v>
      </c>
      <c r="C115" s="156">
        <v>0</v>
      </c>
      <c r="D115" s="156">
        <v>0</v>
      </c>
      <c r="E115" s="156">
        <v>0</v>
      </c>
      <c r="F115" s="375"/>
      <c r="G115" s="156">
        <v>0</v>
      </c>
      <c r="H115" s="168">
        <v>0</v>
      </c>
      <c r="I115" s="154">
        <f t="shared" si="98"/>
        <v>0</v>
      </c>
      <c r="J115" s="149"/>
      <c r="K115" s="169" t="s">
        <v>16</v>
      </c>
      <c r="L115" s="156">
        <v>0</v>
      </c>
      <c r="M115" s="156">
        <v>0</v>
      </c>
      <c r="N115" s="156">
        <v>0</v>
      </c>
      <c r="O115" s="156">
        <v>0</v>
      </c>
      <c r="P115" s="156">
        <v>0</v>
      </c>
      <c r="Q115" s="156">
        <v>0</v>
      </c>
      <c r="R115" s="157">
        <v>0</v>
      </c>
      <c r="S115" s="158">
        <f t="shared" si="99"/>
        <v>0</v>
      </c>
      <c r="U115" s="215" t="s">
        <v>16</v>
      </c>
      <c r="V115" s="207">
        <v>0</v>
      </c>
      <c r="W115" s="207">
        <v>0</v>
      </c>
      <c r="X115" s="207">
        <v>0</v>
      </c>
      <c r="Y115" s="207">
        <v>0</v>
      </c>
      <c r="Z115" s="207">
        <v>0</v>
      </c>
      <c r="AA115" s="207">
        <v>0</v>
      </c>
      <c r="AB115" s="207">
        <v>0</v>
      </c>
      <c r="AC115" s="208">
        <v>0</v>
      </c>
      <c r="AD115" s="209">
        <v>0</v>
      </c>
      <c r="AE115" s="209">
        <v>0</v>
      </c>
      <c r="AF115" s="209">
        <v>0</v>
      </c>
      <c r="AG115" s="209">
        <v>0</v>
      </c>
      <c r="AH115" s="209">
        <v>0</v>
      </c>
      <c r="AI115" s="210">
        <f t="shared" si="100"/>
        <v>0</v>
      </c>
      <c r="BA115" s="141"/>
      <c r="BR115" s="141"/>
      <c r="CG115" s="141"/>
    </row>
    <row r="116" spans="1:85" ht="15">
      <c r="A116" s="159" t="s">
        <v>15</v>
      </c>
      <c r="B116" s="160">
        <v>0</v>
      </c>
      <c r="C116" s="160">
        <v>0</v>
      </c>
      <c r="D116" s="160">
        <v>0</v>
      </c>
      <c r="E116" s="160">
        <v>0</v>
      </c>
      <c r="F116" s="375"/>
      <c r="G116" s="160">
        <v>0</v>
      </c>
      <c r="H116" s="161">
        <v>0</v>
      </c>
      <c r="I116" s="162">
        <f t="shared" si="98"/>
        <v>0</v>
      </c>
      <c r="J116" s="149"/>
      <c r="K116" s="163" t="s">
        <v>15</v>
      </c>
      <c r="L116" s="164">
        <v>0</v>
      </c>
      <c r="M116" s="164">
        <v>0</v>
      </c>
      <c r="N116" s="164">
        <v>0</v>
      </c>
      <c r="O116" s="164">
        <v>0</v>
      </c>
      <c r="P116" s="164">
        <v>0</v>
      </c>
      <c r="Q116" s="164">
        <v>0</v>
      </c>
      <c r="R116" s="165">
        <v>0</v>
      </c>
      <c r="S116" s="166">
        <f t="shared" si="99"/>
        <v>0</v>
      </c>
      <c r="U116" s="211" t="s">
        <v>57</v>
      </c>
      <c r="V116" s="212">
        <v>0</v>
      </c>
      <c r="W116" s="212">
        <v>0</v>
      </c>
      <c r="X116" s="212">
        <v>0</v>
      </c>
      <c r="Y116" s="212">
        <v>0</v>
      </c>
      <c r="Z116" s="212">
        <v>0</v>
      </c>
      <c r="AA116" s="212">
        <v>0</v>
      </c>
      <c r="AB116" s="212">
        <v>0</v>
      </c>
      <c r="AC116" s="213">
        <v>0</v>
      </c>
      <c r="AD116" s="212">
        <v>0</v>
      </c>
      <c r="AE116" s="212">
        <v>0</v>
      </c>
      <c r="AF116" s="212">
        <v>0</v>
      </c>
      <c r="AG116" s="212">
        <v>0</v>
      </c>
      <c r="AH116" s="212">
        <v>0</v>
      </c>
      <c r="AI116" s="214">
        <f t="shared" si="100"/>
        <v>0</v>
      </c>
      <c r="BA116" s="141"/>
      <c r="BR116" s="141"/>
      <c r="CG116" s="141"/>
    </row>
    <row r="117" spans="1:85" ht="15">
      <c r="A117" s="167" t="s">
        <v>58</v>
      </c>
      <c r="B117" s="156">
        <v>0</v>
      </c>
      <c r="C117" s="156">
        <v>0</v>
      </c>
      <c r="D117" s="156">
        <v>0</v>
      </c>
      <c r="E117" s="156">
        <v>5.9036446927676536E-3</v>
      </c>
      <c r="F117" s="375"/>
      <c r="G117" s="156">
        <v>0</v>
      </c>
      <c r="H117" s="168">
        <v>0</v>
      </c>
      <c r="I117" s="154">
        <f t="shared" si="98"/>
        <v>5.9036446927676536E-3</v>
      </c>
      <c r="J117" s="149"/>
      <c r="K117" s="169" t="s">
        <v>58</v>
      </c>
      <c r="L117" s="156">
        <v>0</v>
      </c>
      <c r="M117" s="156">
        <v>0</v>
      </c>
      <c r="N117" s="156">
        <v>0</v>
      </c>
      <c r="O117" s="156">
        <v>5.9036446927676536E-3</v>
      </c>
      <c r="P117" s="156">
        <v>0.47913922988782853</v>
      </c>
      <c r="Q117" s="156">
        <v>0</v>
      </c>
      <c r="R117" s="157">
        <v>0</v>
      </c>
      <c r="S117" s="158">
        <f t="shared" si="99"/>
        <v>0.48504287458059619</v>
      </c>
      <c r="U117" s="215" t="s">
        <v>58</v>
      </c>
      <c r="V117" s="207">
        <v>0</v>
      </c>
      <c r="W117" s="207">
        <v>0</v>
      </c>
      <c r="X117" s="207">
        <v>0</v>
      </c>
      <c r="Y117" s="207">
        <v>0</v>
      </c>
      <c r="Z117" s="207">
        <v>0</v>
      </c>
      <c r="AA117" s="207">
        <v>5.9036446927676536E-3</v>
      </c>
      <c r="AB117" s="207">
        <v>0.47913922988782853</v>
      </c>
      <c r="AC117" s="208">
        <v>0</v>
      </c>
      <c r="AD117" s="207">
        <v>0</v>
      </c>
      <c r="AE117" s="207">
        <v>0</v>
      </c>
      <c r="AF117" s="207">
        <v>0</v>
      </c>
      <c r="AG117" s="207">
        <v>0</v>
      </c>
      <c r="AH117" s="207">
        <v>0</v>
      </c>
      <c r="AI117" s="210">
        <f t="shared" si="100"/>
        <v>0.48504287458059619</v>
      </c>
      <c r="BA117" s="141"/>
      <c r="BR117" s="141"/>
      <c r="CG117" s="141"/>
    </row>
    <row r="118" spans="1:85" ht="15">
      <c r="A118" s="159" t="s">
        <v>12</v>
      </c>
      <c r="B118" s="160">
        <v>0</v>
      </c>
      <c r="C118" s="160">
        <v>0</v>
      </c>
      <c r="D118" s="160">
        <v>0</v>
      </c>
      <c r="E118" s="160">
        <v>0</v>
      </c>
      <c r="F118" s="375"/>
      <c r="G118" s="160">
        <v>0</v>
      </c>
      <c r="H118" s="161">
        <v>0</v>
      </c>
      <c r="I118" s="162">
        <f t="shared" si="98"/>
        <v>0</v>
      </c>
      <c r="J118" s="149"/>
      <c r="K118" s="163" t="s">
        <v>12</v>
      </c>
      <c r="L118" s="164">
        <v>0</v>
      </c>
      <c r="M118" s="164">
        <v>0</v>
      </c>
      <c r="N118" s="164">
        <v>0</v>
      </c>
      <c r="O118" s="164">
        <v>0</v>
      </c>
      <c r="P118" s="164">
        <v>0</v>
      </c>
      <c r="Q118" s="164">
        <v>0</v>
      </c>
      <c r="R118" s="165">
        <v>0</v>
      </c>
      <c r="S118" s="166">
        <f t="shared" si="99"/>
        <v>0</v>
      </c>
      <c r="U118" s="211" t="s">
        <v>12</v>
      </c>
      <c r="V118" s="212">
        <v>0</v>
      </c>
      <c r="W118" s="212">
        <v>0</v>
      </c>
      <c r="X118" s="212">
        <v>0</v>
      </c>
      <c r="Y118" s="212">
        <v>0</v>
      </c>
      <c r="Z118" s="212">
        <v>0</v>
      </c>
      <c r="AA118" s="212">
        <v>0</v>
      </c>
      <c r="AB118" s="212">
        <v>0</v>
      </c>
      <c r="AC118" s="213">
        <v>0</v>
      </c>
      <c r="AD118" s="212">
        <v>0</v>
      </c>
      <c r="AE118" s="212">
        <v>0</v>
      </c>
      <c r="AF118" s="212">
        <v>0</v>
      </c>
      <c r="AG118" s="212">
        <v>0</v>
      </c>
      <c r="AH118" s="212">
        <v>0</v>
      </c>
      <c r="AI118" s="214">
        <f t="shared" si="100"/>
        <v>0</v>
      </c>
      <c r="BA118" s="141"/>
      <c r="BR118" s="141"/>
      <c r="CG118" s="141"/>
    </row>
    <row r="119" spans="1:85" ht="15">
      <c r="A119" s="167" t="s">
        <v>59</v>
      </c>
      <c r="B119" s="156">
        <v>0</v>
      </c>
      <c r="C119" s="156">
        <v>0</v>
      </c>
      <c r="D119" s="156">
        <v>0</v>
      </c>
      <c r="E119" s="156">
        <v>0</v>
      </c>
      <c r="F119" s="375"/>
      <c r="G119" s="156">
        <v>0</v>
      </c>
      <c r="H119" s="168">
        <v>0</v>
      </c>
      <c r="I119" s="154">
        <f t="shared" si="98"/>
        <v>0</v>
      </c>
      <c r="J119" s="149"/>
      <c r="K119" s="169" t="s">
        <v>59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  <c r="R119" s="157">
        <v>0</v>
      </c>
      <c r="S119" s="158">
        <f t="shared" si="99"/>
        <v>0</v>
      </c>
      <c r="U119" s="215" t="s">
        <v>59</v>
      </c>
      <c r="V119" s="207">
        <v>0</v>
      </c>
      <c r="W119" s="207">
        <v>0</v>
      </c>
      <c r="X119" s="207">
        <v>0</v>
      </c>
      <c r="Y119" s="207">
        <v>0</v>
      </c>
      <c r="Z119" s="207">
        <v>0</v>
      </c>
      <c r="AA119" s="207">
        <v>0</v>
      </c>
      <c r="AB119" s="207">
        <v>0</v>
      </c>
      <c r="AC119" s="208">
        <v>0</v>
      </c>
      <c r="AD119" s="207">
        <v>0</v>
      </c>
      <c r="AE119" s="207">
        <v>0</v>
      </c>
      <c r="AF119" s="207">
        <v>0</v>
      </c>
      <c r="AG119" s="207">
        <v>0</v>
      </c>
      <c r="AH119" s="207">
        <v>0</v>
      </c>
      <c r="AI119" s="210">
        <f t="shared" si="100"/>
        <v>0</v>
      </c>
      <c r="BA119" s="141"/>
      <c r="BR119" s="141"/>
      <c r="CG119" s="141"/>
    </row>
    <row r="120" spans="1:85" ht="15">
      <c r="A120" s="159" t="s">
        <v>17</v>
      </c>
      <c r="B120" s="160">
        <v>0</v>
      </c>
      <c r="C120" s="160">
        <v>0</v>
      </c>
      <c r="D120" s="160">
        <v>0</v>
      </c>
      <c r="E120" s="160">
        <v>0</v>
      </c>
      <c r="F120" s="375"/>
      <c r="G120" s="160">
        <v>0</v>
      </c>
      <c r="H120" s="161">
        <v>0</v>
      </c>
      <c r="I120" s="162">
        <f t="shared" si="98"/>
        <v>0</v>
      </c>
      <c r="J120" s="149"/>
      <c r="K120" s="163" t="s">
        <v>17</v>
      </c>
      <c r="L120" s="164">
        <v>0</v>
      </c>
      <c r="M120" s="164">
        <v>0</v>
      </c>
      <c r="N120" s="164">
        <v>0</v>
      </c>
      <c r="O120" s="164">
        <v>0</v>
      </c>
      <c r="P120" s="164">
        <v>0</v>
      </c>
      <c r="Q120" s="164">
        <v>0</v>
      </c>
      <c r="R120" s="165">
        <v>0</v>
      </c>
      <c r="S120" s="166">
        <f t="shared" si="99"/>
        <v>0</v>
      </c>
      <c r="U120" s="211" t="s">
        <v>17</v>
      </c>
      <c r="V120" s="212">
        <v>0</v>
      </c>
      <c r="W120" s="212">
        <v>0</v>
      </c>
      <c r="X120" s="212">
        <v>0</v>
      </c>
      <c r="Y120" s="212">
        <v>0</v>
      </c>
      <c r="Z120" s="212">
        <v>0</v>
      </c>
      <c r="AA120" s="212">
        <v>0</v>
      </c>
      <c r="AB120" s="212">
        <v>0</v>
      </c>
      <c r="AC120" s="213">
        <v>0</v>
      </c>
      <c r="AD120" s="212">
        <v>0</v>
      </c>
      <c r="AE120" s="212">
        <v>0</v>
      </c>
      <c r="AF120" s="212">
        <v>0</v>
      </c>
      <c r="AG120" s="212">
        <v>0</v>
      </c>
      <c r="AH120" s="212">
        <v>0</v>
      </c>
      <c r="AI120" s="214">
        <f t="shared" si="100"/>
        <v>0</v>
      </c>
      <c r="BA120" s="141"/>
      <c r="BR120" s="141"/>
      <c r="CG120" s="141"/>
    </row>
    <row r="121" spans="1:85" ht="15">
      <c r="A121" s="167" t="s">
        <v>139</v>
      </c>
      <c r="B121" s="156">
        <v>2.2596198359910308E-2</v>
      </c>
      <c r="C121" s="156">
        <v>1.7483193388426344E-2</v>
      </c>
      <c r="D121" s="156">
        <v>0.44766964568540535</v>
      </c>
      <c r="E121" s="156">
        <v>0</v>
      </c>
      <c r="F121" s="375"/>
      <c r="G121" s="156">
        <v>0</v>
      </c>
      <c r="H121" s="168">
        <v>0</v>
      </c>
      <c r="I121" s="154">
        <f t="shared" si="98"/>
        <v>0.48774903743374198</v>
      </c>
      <c r="J121" s="149"/>
      <c r="K121" s="169" t="s">
        <v>139</v>
      </c>
      <c r="L121" s="156">
        <v>2.2596198359910308E-2</v>
      </c>
      <c r="M121" s="156">
        <v>1.7483193388426344E-2</v>
      </c>
      <c r="N121" s="156">
        <v>0.44766964568540535</v>
      </c>
      <c r="O121" s="156">
        <v>0</v>
      </c>
      <c r="P121" s="156">
        <v>0</v>
      </c>
      <c r="Q121" s="156">
        <v>0</v>
      </c>
      <c r="R121" s="157">
        <v>0</v>
      </c>
      <c r="S121" s="158">
        <f t="shared" si="99"/>
        <v>0.48774903743374198</v>
      </c>
      <c r="U121" s="215" t="s">
        <v>139</v>
      </c>
      <c r="V121" s="207">
        <v>2.1197271716727722E-2</v>
      </c>
      <c r="W121" s="207">
        <v>0</v>
      </c>
      <c r="X121" s="207">
        <v>0</v>
      </c>
      <c r="Y121" s="207">
        <v>1.7483193388426344E-2</v>
      </c>
      <c r="Z121" s="207">
        <v>0.43699650746037644</v>
      </c>
      <c r="AA121" s="207">
        <v>0</v>
      </c>
      <c r="AB121" s="207">
        <v>0</v>
      </c>
      <c r="AC121" s="208">
        <v>1.2072064868211505E-2</v>
      </c>
      <c r="AD121" s="207">
        <v>1.3989266431825857E-3</v>
      </c>
      <c r="AE121" s="207">
        <v>0</v>
      </c>
      <c r="AF121" s="207">
        <v>0</v>
      </c>
      <c r="AG121" s="207">
        <v>1.067313822502892E-2</v>
      </c>
      <c r="AH121" s="207">
        <v>0</v>
      </c>
      <c r="AI121" s="210">
        <f t="shared" si="100"/>
        <v>0.48774903743374198</v>
      </c>
      <c r="BA121" s="141"/>
      <c r="BR121" s="141"/>
      <c r="CG121" s="141"/>
    </row>
    <row r="122" spans="1:85" ht="15">
      <c r="A122" s="159" t="s">
        <v>25</v>
      </c>
      <c r="B122" s="160">
        <v>1.2998581034982144E-3</v>
      </c>
      <c r="C122" s="160">
        <v>2.2001082840920645E-5</v>
      </c>
      <c r="D122" s="160">
        <v>1.6049654114153211E-2</v>
      </c>
      <c r="E122" s="160">
        <v>2.304181399708034E-2</v>
      </c>
      <c r="F122" s="375"/>
      <c r="G122" s="160">
        <v>1.8597905020791396E-3</v>
      </c>
      <c r="H122" s="161">
        <v>5.5280238413374166E-5</v>
      </c>
      <c r="I122" s="162">
        <f t="shared" si="98"/>
        <v>4.2328398038065207E-2</v>
      </c>
      <c r="J122" s="149"/>
      <c r="K122" s="163" t="s">
        <v>25</v>
      </c>
      <c r="L122" s="164">
        <v>1.2998581034982144E-3</v>
      </c>
      <c r="M122" s="164">
        <v>2.2001082840920645E-5</v>
      </c>
      <c r="N122" s="164">
        <v>1.6049654114153211E-2</v>
      </c>
      <c r="O122" s="164">
        <v>2.304181399708034E-2</v>
      </c>
      <c r="P122" s="164">
        <v>1.9840196193480391E-4</v>
      </c>
      <c r="Q122" s="164">
        <v>1.8597905020791396E-3</v>
      </c>
      <c r="R122" s="165">
        <v>5.5280238413374166E-5</v>
      </c>
      <c r="S122" s="166">
        <f t="shared" si="99"/>
        <v>4.252680000000001E-2</v>
      </c>
      <c r="U122" s="211" t="s">
        <v>25</v>
      </c>
      <c r="V122" s="212">
        <v>2.7122328816348562E-5</v>
      </c>
      <c r="W122" s="212">
        <v>6.3589485774616763E-4</v>
      </c>
      <c r="X122" s="212">
        <v>1.8597905020791396E-3</v>
      </c>
      <c r="Y122" s="212">
        <v>2.2001082840920645E-5</v>
      </c>
      <c r="Z122" s="212">
        <v>1.6049654114153211E-2</v>
      </c>
      <c r="AA122" s="212">
        <v>2.3006467545258969E-2</v>
      </c>
      <c r="AB122" s="212">
        <v>1.9840196193480391E-4</v>
      </c>
      <c r="AC122" s="213">
        <v>7.2746760717044259E-4</v>
      </c>
      <c r="AD122" s="212">
        <v>6.3684091693569822E-4</v>
      </c>
      <c r="AE122" s="212">
        <v>3.5346451821370231E-5</v>
      </c>
      <c r="AF122" s="212">
        <v>5.5280238413374166E-5</v>
      </c>
      <c r="AG122" s="212">
        <v>0</v>
      </c>
      <c r="AH122" s="212">
        <v>0</v>
      </c>
      <c r="AI122" s="214">
        <f t="shared" si="100"/>
        <v>4.2526800000000003E-2</v>
      </c>
      <c r="BA122" s="141"/>
      <c r="BR122" s="141"/>
      <c r="CG122" s="141"/>
    </row>
    <row r="123" spans="1:85" ht="15">
      <c r="A123" s="167" t="s">
        <v>24</v>
      </c>
      <c r="B123" s="156">
        <v>0</v>
      </c>
      <c r="C123" s="156">
        <v>0</v>
      </c>
      <c r="D123" s="156">
        <v>0</v>
      </c>
      <c r="E123" s="156">
        <v>0</v>
      </c>
      <c r="F123" s="375"/>
      <c r="G123" s="156">
        <v>0</v>
      </c>
      <c r="H123" s="168">
        <v>0</v>
      </c>
      <c r="I123" s="154">
        <f t="shared" si="98"/>
        <v>0</v>
      </c>
      <c r="J123" s="149"/>
      <c r="K123" s="169" t="s">
        <v>24</v>
      </c>
      <c r="L123" s="156">
        <v>0</v>
      </c>
      <c r="M123" s="156">
        <v>0</v>
      </c>
      <c r="N123" s="156">
        <v>0</v>
      </c>
      <c r="O123" s="156">
        <v>0</v>
      </c>
      <c r="P123" s="156">
        <v>0</v>
      </c>
      <c r="Q123" s="156">
        <v>0</v>
      </c>
      <c r="R123" s="157">
        <v>0</v>
      </c>
      <c r="S123" s="158">
        <f t="shared" si="99"/>
        <v>0</v>
      </c>
      <c r="U123" s="215" t="s">
        <v>24</v>
      </c>
      <c r="V123" s="207">
        <v>0</v>
      </c>
      <c r="W123" s="207">
        <v>0</v>
      </c>
      <c r="X123" s="207">
        <v>0</v>
      </c>
      <c r="Y123" s="207">
        <v>0</v>
      </c>
      <c r="Z123" s="207">
        <v>0</v>
      </c>
      <c r="AA123" s="207">
        <v>0</v>
      </c>
      <c r="AB123" s="207">
        <v>0</v>
      </c>
      <c r="AC123" s="208">
        <v>0</v>
      </c>
      <c r="AD123" s="207">
        <v>0</v>
      </c>
      <c r="AE123" s="207">
        <v>0</v>
      </c>
      <c r="AF123" s="207">
        <v>0</v>
      </c>
      <c r="AG123" s="207">
        <v>0</v>
      </c>
      <c r="AH123" s="207">
        <v>0</v>
      </c>
      <c r="AI123" s="210">
        <f t="shared" si="100"/>
        <v>0</v>
      </c>
      <c r="BA123" s="141"/>
      <c r="BR123" s="141"/>
      <c r="CG123" s="141"/>
    </row>
    <row r="124" spans="1:85" ht="15">
      <c r="A124" s="159" t="s">
        <v>60</v>
      </c>
      <c r="B124" s="160">
        <v>0</v>
      </c>
      <c r="C124" s="160">
        <v>0</v>
      </c>
      <c r="D124" s="160">
        <v>0</v>
      </c>
      <c r="E124" s="160">
        <v>0</v>
      </c>
      <c r="F124" s="375"/>
      <c r="G124" s="160">
        <v>0</v>
      </c>
      <c r="H124" s="161">
        <v>0</v>
      </c>
      <c r="I124" s="162">
        <f t="shared" si="98"/>
        <v>0</v>
      </c>
      <c r="J124" s="149"/>
      <c r="K124" s="163" t="s">
        <v>60</v>
      </c>
      <c r="L124" s="164">
        <v>0</v>
      </c>
      <c r="M124" s="164">
        <v>0</v>
      </c>
      <c r="N124" s="164">
        <v>0</v>
      </c>
      <c r="O124" s="164">
        <v>0</v>
      </c>
      <c r="P124" s="164">
        <v>0</v>
      </c>
      <c r="Q124" s="164">
        <v>0</v>
      </c>
      <c r="R124" s="165">
        <v>0</v>
      </c>
      <c r="S124" s="166">
        <f t="shared" si="99"/>
        <v>0</v>
      </c>
      <c r="U124" s="211" t="s">
        <v>60</v>
      </c>
      <c r="V124" s="212">
        <v>0</v>
      </c>
      <c r="W124" s="212">
        <v>0</v>
      </c>
      <c r="X124" s="212">
        <v>0</v>
      </c>
      <c r="Y124" s="212">
        <v>0</v>
      </c>
      <c r="Z124" s="212">
        <v>0</v>
      </c>
      <c r="AA124" s="212">
        <v>0</v>
      </c>
      <c r="AB124" s="212">
        <v>0</v>
      </c>
      <c r="AC124" s="213">
        <v>0</v>
      </c>
      <c r="AD124" s="212">
        <v>0</v>
      </c>
      <c r="AE124" s="212">
        <v>0</v>
      </c>
      <c r="AF124" s="212">
        <v>0</v>
      </c>
      <c r="AG124" s="212">
        <v>0</v>
      </c>
      <c r="AH124" s="212">
        <v>0</v>
      </c>
      <c r="AI124" s="214">
        <f t="shared" si="100"/>
        <v>0</v>
      </c>
      <c r="BA124" s="141"/>
      <c r="BR124" s="141"/>
      <c r="CG124" s="141"/>
    </row>
    <row r="125" spans="1:85" ht="15">
      <c r="A125" s="167" t="s">
        <v>22</v>
      </c>
      <c r="B125" s="156">
        <v>0</v>
      </c>
      <c r="C125" s="156">
        <v>9.7662988364344478E-4</v>
      </c>
      <c r="D125" s="156">
        <v>0</v>
      </c>
      <c r="E125" s="156">
        <v>0</v>
      </c>
      <c r="F125" s="375"/>
      <c r="G125" s="156">
        <v>0</v>
      </c>
      <c r="H125" s="168">
        <v>0</v>
      </c>
      <c r="I125" s="154">
        <f t="shared" si="98"/>
        <v>9.7662988364344478E-4</v>
      </c>
      <c r="J125" s="149"/>
      <c r="K125" s="169" t="s">
        <v>22</v>
      </c>
      <c r="L125" s="156">
        <v>0</v>
      </c>
      <c r="M125" s="156">
        <v>9.7662988364344478E-4</v>
      </c>
      <c r="N125" s="156">
        <v>0</v>
      </c>
      <c r="O125" s="156">
        <v>0</v>
      </c>
      <c r="P125" s="156">
        <v>2.7388354510166111E-2</v>
      </c>
      <c r="Q125" s="156">
        <v>0</v>
      </c>
      <c r="R125" s="157">
        <v>0</v>
      </c>
      <c r="S125" s="158">
        <f t="shared" si="99"/>
        <v>2.8364984393809557E-2</v>
      </c>
      <c r="U125" s="215" t="s">
        <v>22</v>
      </c>
      <c r="V125" s="207">
        <v>0</v>
      </c>
      <c r="W125" s="207">
        <v>0</v>
      </c>
      <c r="X125" s="207">
        <v>0</v>
      </c>
      <c r="Y125" s="207">
        <v>9.7662988364344478E-4</v>
      </c>
      <c r="Z125" s="207">
        <v>0</v>
      </c>
      <c r="AA125" s="207">
        <v>0</v>
      </c>
      <c r="AB125" s="207">
        <v>2.7388354510166111E-2</v>
      </c>
      <c r="AC125" s="208">
        <v>0</v>
      </c>
      <c r="AD125" s="207">
        <v>0</v>
      </c>
      <c r="AE125" s="207">
        <v>0</v>
      </c>
      <c r="AF125" s="207">
        <v>0</v>
      </c>
      <c r="AG125" s="207">
        <v>0</v>
      </c>
      <c r="AH125" s="207">
        <v>0</v>
      </c>
      <c r="AI125" s="210">
        <f t="shared" si="100"/>
        <v>2.8364984393809557E-2</v>
      </c>
      <c r="BA125" s="141"/>
      <c r="BR125" s="141"/>
      <c r="CG125" s="141"/>
    </row>
    <row r="126" spans="1:85" ht="15">
      <c r="A126" s="159" t="s">
        <v>21</v>
      </c>
      <c r="B126" s="160">
        <v>0</v>
      </c>
      <c r="C126" s="160">
        <v>0</v>
      </c>
      <c r="D126" s="160">
        <v>0</v>
      </c>
      <c r="E126" s="160">
        <v>0</v>
      </c>
      <c r="F126" s="375"/>
      <c r="G126" s="160">
        <v>0</v>
      </c>
      <c r="H126" s="161">
        <v>0</v>
      </c>
      <c r="I126" s="162">
        <f t="shared" si="98"/>
        <v>0</v>
      </c>
      <c r="J126" s="149"/>
      <c r="K126" s="163" t="s">
        <v>21</v>
      </c>
      <c r="L126" s="164">
        <v>0</v>
      </c>
      <c r="M126" s="164">
        <v>0</v>
      </c>
      <c r="N126" s="164">
        <v>0</v>
      </c>
      <c r="O126" s="164">
        <v>0</v>
      </c>
      <c r="P126" s="164">
        <v>0</v>
      </c>
      <c r="Q126" s="164">
        <v>0</v>
      </c>
      <c r="R126" s="165">
        <v>0</v>
      </c>
      <c r="S126" s="166">
        <f t="shared" si="99"/>
        <v>0</v>
      </c>
      <c r="U126" s="211" t="s">
        <v>61</v>
      </c>
      <c r="V126" s="212">
        <v>0</v>
      </c>
      <c r="W126" s="212">
        <v>0</v>
      </c>
      <c r="X126" s="212">
        <v>0</v>
      </c>
      <c r="Y126" s="212">
        <v>0</v>
      </c>
      <c r="Z126" s="212">
        <v>0</v>
      </c>
      <c r="AA126" s="212">
        <v>0</v>
      </c>
      <c r="AB126" s="212">
        <v>0</v>
      </c>
      <c r="AC126" s="213">
        <v>0</v>
      </c>
      <c r="AD126" s="212">
        <v>0</v>
      </c>
      <c r="AE126" s="212">
        <v>0</v>
      </c>
      <c r="AF126" s="212">
        <v>0</v>
      </c>
      <c r="AG126" s="212">
        <v>0</v>
      </c>
      <c r="AH126" s="212">
        <v>0</v>
      </c>
      <c r="AI126" s="214">
        <f t="shared" si="100"/>
        <v>0</v>
      </c>
      <c r="BA126" s="141"/>
      <c r="BR126" s="141"/>
      <c r="CG126" s="141"/>
    </row>
    <row r="127" spans="1:85" ht="15">
      <c r="A127" s="170" t="s">
        <v>64</v>
      </c>
      <c r="B127" s="156">
        <v>0</v>
      </c>
      <c r="C127" s="156">
        <v>0</v>
      </c>
      <c r="D127" s="156">
        <v>0</v>
      </c>
      <c r="E127" s="156">
        <v>0</v>
      </c>
      <c r="F127" s="375"/>
      <c r="G127" s="156">
        <v>0</v>
      </c>
      <c r="H127" s="168">
        <v>0</v>
      </c>
      <c r="I127" s="154">
        <f t="shared" si="98"/>
        <v>0</v>
      </c>
      <c r="J127" s="149"/>
      <c r="K127" s="171" t="s">
        <v>64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  <c r="R127" s="157">
        <v>0</v>
      </c>
      <c r="S127" s="158">
        <f t="shared" si="99"/>
        <v>0</v>
      </c>
      <c r="U127" s="216" t="s">
        <v>62</v>
      </c>
      <c r="V127" s="207">
        <v>0</v>
      </c>
      <c r="W127" s="207">
        <v>0</v>
      </c>
      <c r="X127" s="207">
        <v>0</v>
      </c>
      <c r="Y127" s="207">
        <v>0</v>
      </c>
      <c r="Z127" s="207">
        <v>0</v>
      </c>
      <c r="AA127" s="207">
        <v>0</v>
      </c>
      <c r="AB127" s="207">
        <v>0</v>
      </c>
      <c r="AC127" s="208">
        <v>0</v>
      </c>
      <c r="AD127" s="209">
        <v>0</v>
      </c>
      <c r="AE127" s="209">
        <v>0</v>
      </c>
      <c r="AF127" s="209">
        <v>0</v>
      </c>
      <c r="AG127" s="209">
        <v>0</v>
      </c>
      <c r="AH127" s="209">
        <v>0</v>
      </c>
      <c r="AI127" s="210">
        <f t="shared" si="100"/>
        <v>0</v>
      </c>
      <c r="BA127" s="141"/>
      <c r="BR127" s="141"/>
      <c r="CG127" s="141"/>
    </row>
    <row r="128" spans="1:85">
      <c r="A128" s="172" t="s">
        <v>23</v>
      </c>
      <c r="B128" s="173">
        <v>0</v>
      </c>
      <c r="C128" s="173">
        <v>0</v>
      </c>
      <c r="D128" s="173">
        <v>0</v>
      </c>
      <c r="E128" s="173">
        <v>0</v>
      </c>
      <c r="F128" s="375"/>
      <c r="G128" s="173">
        <v>0</v>
      </c>
      <c r="H128" s="174">
        <v>0</v>
      </c>
      <c r="I128" s="175">
        <f t="shared" si="98"/>
        <v>0</v>
      </c>
      <c r="J128" s="149"/>
      <c r="K128" s="176" t="s">
        <v>23</v>
      </c>
      <c r="L128" s="177">
        <v>0</v>
      </c>
      <c r="M128" s="177">
        <v>0</v>
      </c>
      <c r="N128" s="177">
        <v>0</v>
      </c>
      <c r="O128" s="177">
        <v>0</v>
      </c>
      <c r="P128" s="177">
        <v>0</v>
      </c>
      <c r="Q128" s="177">
        <v>0</v>
      </c>
      <c r="R128" s="178">
        <v>0</v>
      </c>
      <c r="S128" s="179">
        <f t="shared" si="99"/>
        <v>0</v>
      </c>
      <c r="U128" s="217" t="s">
        <v>65</v>
      </c>
      <c r="V128" s="218">
        <v>0</v>
      </c>
      <c r="W128" s="218">
        <v>0</v>
      </c>
      <c r="X128" s="218">
        <v>0</v>
      </c>
      <c r="Y128" s="218">
        <v>0</v>
      </c>
      <c r="Z128" s="218">
        <v>0</v>
      </c>
      <c r="AA128" s="218">
        <v>0</v>
      </c>
      <c r="AB128" s="218">
        <v>0</v>
      </c>
      <c r="AC128" s="218">
        <v>0</v>
      </c>
      <c r="AD128" s="218">
        <v>0</v>
      </c>
      <c r="AE128" s="218">
        <v>0</v>
      </c>
      <c r="AF128" s="218">
        <v>0</v>
      </c>
      <c r="AG128" s="218">
        <v>0</v>
      </c>
      <c r="AH128" s="117">
        <v>0</v>
      </c>
      <c r="AI128" s="219">
        <f t="shared" si="100"/>
        <v>0</v>
      </c>
      <c r="BA128" s="141"/>
      <c r="BR128" s="141"/>
      <c r="CG128" s="141"/>
    </row>
    <row r="129" spans="1:85">
      <c r="A129" s="180" t="s">
        <v>19</v>
      </c>
      <c r="B129" s="181">
        <v>0</v>
      </c>
      <c r="C129" s="181">
        <v>0</v>
      </c>
      <c r="D129" s="181">
        <v>0</v>
      </c>
      <c r="E129" s="181">
        <v>0</v>
      </c>
      <c r="F129" s="375"/>
      <c r="G129" s="181">
        <v>0</v>
      </c>
      <c r="H129" s="182">
        <v>0</v>
      </c>
      <c r="I129" s="183">
        <f t="shared" si="98"/>
        <v>0</v>
      </c>
      <c r="J129" s="149"/>
      <c r="K129" s="184" t="s">
        <v>19</v>
      </c>
      <c r="L129" s="181">
        <v>0</v>
      </c>
      <c r="M129" s="181">
        <v>0</v>
      </c>
      <c r="N129" s="181">
        <v>0</v>
      </c>
      <c r="O129" s="181">
        <v>0</v>
      </c>
      <c r="P129" s="181">
        <v>0</v>
      </c>
      <c r="Q129" s="181">
        <v>0</v>
      </c>
      <c r="R129" s="185">
        <v>0</v>
      </c>
      <c r="S129" s="186">
        <f t="shared" si="99"/>
        <v>0</v>
      </c>
      <c r="U129" s="220" t="s">
        <v>19</v>
      </c>
      <c r="V129" s="221">
        <v>0</v>
      </c>
      <c r="W129" s="221">
        <v>0</v>
      </c>
      <c r="X129" s="221">
        <v>0</v>
      </c>
      <c r="Y129" s="221">
        <v>0</v>
      </c>
      <c r="Z129" s="221">
        <v>0</v>
      </c>
      <c r="AA129" s="221">
        <v>0</v>
      </c>
      <c r="AB129" s="221">
        <v>0</v>
      </c>
      <c r="AC129" s="221">
        <v>0</v>
      </c>
      <c r="AD129" s="222">
        <v>0</v>
      </c>
      <c r="AE129" s="222">
        <v>0</v>
      </c>
      <c r="AF129" s="222">
        <v>0</v>
      </c>
      <c r="AG129" s="222">
        <v>0</v>
      </c>
      <c r="AH129" s="222">
        <v>0</v>
      </c>
      <c r="AI129" s="223">
        <f t="shared" si="100"/>
        <v>0</v>
      </c>
      <c r="BA129" s="141"/>
      <c r="BR129" s="141"/>
      <c r="CG129" s="141"/>
    </row>
    <row r="130" spans="1:85">
      <c r="A130" s="172" t="s">
        <v>20</v>
      </c>
      <c r="B130" s="173">
        <v>0</v>
      </c>
      <c r="C130" s="173">
        <v>0</v>
      </c>
      <c r="D130" s="173">
        <v>0</v>
      </c>
      <c r="E130" s="173">
        <v>0</v>
      </c>
      <c r="F130" s="375"/>
      <c r="G130" s="173">
        <v>0</v>
      </c>
      <c r="H130" s="174">
        <v>0</v>
      </c>
      <c r="I130" s="175">
        <f t="shared" si="98"/>
        <v>0</v>
      </c>
      <c r="J130" s="149"/>
      <c r="K130" s="176" t="s">
        <v>20</v>
      </c>
      <c r="L130" s="177">
        <v>0</v>
      </c>
      <c r="M130" s="177">
        <v>0</v>
      </c>
      <c r="N130" s="177">
        <v>0</v>
      </c>
      <c r="O130" s="177">
        <v>0</v>
      </c>
      <c r="P130" s="177">
        <v>0</v>
      </c>
      <c r="Q130" s="177">
        <v>0</v>
      </c>
      <c r="R130" s="178">
        <v>0</v>
      </c>
      <c r="S130" s="179">
        <f t="shared" si="99"/>
        <v>0</v>
      </c>
      <c r="U130" s="217" t="s">
        <v>20</v>
      </c>
      <c r="V130" s="218">
        <v>0</v>
      </c>
      <c r="W130" s="218">
        <v>0</v>
      </c>
      <c r="X130" s="218">
        <v>0</v>
      </c>
      <c r="Y130" s="218">
        <v>0</v>
      </c>
      <c r="Z130" s="218">
        <v>0</v>
      </c>
      <c r="AA130" s="218">
        <v>0</v>
      </c>
      <c r="AB130" s="218">
        <v>0</v>
      </c>
      <c r="AC130" s="218">
        <v>0</v>
      </c>
      <c r="AD130" s="218">
        <v>0</v>
      </c>
      <c r="AE130" s="218">
        <v>0</v>
      </c>
      <c r="AF130" s="218">
        <v>0</v>
      </c>
      <c r="AG130" s="218">
        <v>0</v>
      </c>
      <c r="AH130" s="117">
        <v>0</v>
      </c>
      <c r="AI130" s="219">
        <f t="shared" si="100"/>
        <v>0</v>
      </c>
      <c r="BA130" s="141"/>
      <c r="BR130" s="141"/>
      <c r="CG130" s="141"/>
    </row>
    <row r="131" spans="1:85" ht="15" thickBot="1">
      <c r="A131" s="187" t="s">
        <v>11</v>
      </c>
      <c r="B131" s="188">
        <v>0</v>
      </c>
      <c r="C131" s="188">
        <v>0</v>
      </c>
      <c r="D131" s="188">
        <v>0</v>
      </c>
      <c r="E131" s="188">
        <v>0</v>
      </c>
      <c r="F131" s="376"/>
      <c r="G131" s="188">
        <v>0</v>
      </c>
      <c r="H131" s="189">
        <v>0</v>
      </c>
      <c r="I131" s="190">
        <f t="shared" si="98"/>
        <v>0</v>
      </c>
      <c r="J131" s="149"/>
      <c r="K131" s="191" t="s">
        <v>11</v>
      </c>
      <c r="L131" s="188">
        <v>0</v>
      </c>
      <c r="M131" s="188">
        <v>0</v>
      </c>
      <c r="N131" s="188">
        <v>0</v>
      </c>
      <c r="O131" s="188">
        <v>0</v>
      </c>
      <c r="P131" s="188">
        <v>0</v>
      </c>
      <c r="Q131" s="188">
        <v>0</v>
      </c>
      <c r="R131" s="192">
        <v>0</v>
      </c>
      <c r="S131" s="193">
        <f t="shared" si="99"/>
        <v>0</v>
      </c>
      <c r="U131" s="220" t="s">
        <v>11</v>
      </c>
      <c r="V131" s="221">
        <v>0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  <c r="AB131" s="221">
        <v>0</v>
      </c>
      <c r="AC131" s="221">
        <v>0</v>
      </c>
      <c r="AD131" s="222">
        <v>0</v>
      </c>
      <c r="AE131" s="222">
        <v>0</v>
      </c>
      <c r="AF131" s="222">
        <v>0</v>
      </c>
      <c r="AG131" s="222">
        <v>0</v>
      </c>
      <c r="AH131" s="222">
        <v>0</v>
      </c>
      <c r="AI131" s="223">
        <f t="shared" si="100"/>
        <v>0</v>
      </c>
      <c r="BA131" s="141"/>
      <c r="BR131" s="141"/>
      <c r="CG131" s="141"/>
    </row>
    <row r="132" spans="1:85" ht="15">
      <c r="A132" s="194" t="s">
        <v>26</v>
      </c>
      <c r="B132" s="195">
        <f>SUM(B111:B127)</f>
        <v>2.3896056463408522E-2</v>
      </c>
      <c r="C132" s="195">
        <f t="shared" ref="C132:H132" si="101">SUM(C111:C127)</f>
        <v>1.8481824354910713E-2</v>
      </c>
      <c r="D132" s="195">
        <f t="shared" si="101"/>
        <v>0.46371929979955856</v>
      </c>
      <c r="E132" s="195">
        <f t="shared" si="101"/>
        <v>2.8945458689847992E-2</v>
      </c>
      <c r="F132" s="195">
        <f t="shared" si="101"/>
        <v>0</v>
      </c>
      <c r="G132" s="195">
        <f t="shared" si="101"/>
        <v>1.8597905020791396E-3</v>
      </c>
      <c r="H132" s="197">
        <f t="shared" si="101"/>
        <v>5.5280238413374166E-5</v>
      </c>
      <c r="I132" s="154">
        <f t="shared" ref="I132" si="102">SUM(I111:I127)</f>
        <v>0.53695771004821824</v>
      </c>
      <c r="J132" s="149"/>
      <c r="K132" s="196" t="s">
        <v>26</v>
      </c>
      <c r="L132" s="195">
        <f>SUM(L111:L127)</f>
        <v>2.3896056463408522E-2</v>
      </c>
      <c r="M132" s="195">
        <f t="shared" ref="M132:R132" si="103">SUM(M111:M127)</f>
        <v>1.8481824354910713E-2</v>
      </c>
      <c r="N132" s="195">
        <f t="shared" si="103"/>
        <v>0.46371929979955856</v>
      </c>
      <c r="O132" s="195">
        <f t="shared" si="103"/>
        <v>2.8945458689847992E-2</v>
      </c>
      <c r="P132" s="195">
        <f t="shared" si="103"/>
        <v>0.50672598635992949</v>
      </c>
      <c r="Q132" s="195">
        <f t="shared" si="103"/>
        <v>1.8597905020791396E-3</v>
      </c>
      <c r="R132" s="197">
        <f t="shared" si="103"/>
        <v>5.5280238413374166E-5</v>
      </c>
      <c r="S132" s="198">
        <f t="shared" ref="S132" si="104">SUM(S111:S127)</f>
        <v>1.043683696408148</v>
      </c>
      <c r="T132" s="141" t="str">
        <f>IF(ABS(S132-AI132)&gt;0.01,S132-AI132,"")</f>
        <v/>
      </c>
      <c r="U132" s="224" t="s">
        <v>63</v>
      </c>
      <c r="V132" s="225">
        <f>SUM(V111:V127)</f>
        <v>2.1224394045544073E-2</v>
      </c>
      <c r="W132" s="225">
        <f t="shared" ref="W132:AH132" si="105">SUM(W111:W127)</f>
        <v>6.3589485774616763E-4</v>
      </c>
      <c r="X132" s="225">
        <f t="shared" si="105"/>
        <v>1.8597905020791396E-3</v>
      </c>
      <c r="Y132" s="225">
        <f t="shared" si="105"/>
        <v>1.8481824354910713E-2</v>
      </c>
      <c r="Z132" s="225">
        <f t="shared" si="105"/>
        <v>0.45304616157452965</v>
      </c>
      <c r="AA132" s="225">
        <f t="shared" si="105"/>
        <v>2.8910112238026621E-2</v>
      </c>
      <c r="AB132" s="225">
        <f t="shared" si="105"/>
        <v>0.50672598635992949</v>
      </c>
      <c r="AC132" s="225">
        <f t="shared" si="105"/>
        <v>1.2799532475381948E-2</v>
      </c>
      <c r="AD132" s="226">
        <f t="shared" si="105"/>
        <v>2.0357675601182842E-3</v>
      </c>
      <c r="AE132" s="226">
        <f t="shared" si="105"/>
        <v>3.5346451821370231E-5</v>
      </c>
      <c r="AF132" s="226">
        <f t="shared" si="105"/>
        <v>5.5280238413374166E-5</v>
      </c>
      <c r="AG132" s="226">
        <f t="shared" si="105"/>
        <v>1.067313822502892E-2</v>
      </c>
      <c r="AH132" s="226">
        <f t="shared" si="105"/>
        <v>0</v>
      </c>
      <c r="AI132" s="227">
        <f>SUM(V132:AC132)</f>
        <v>1.043683696408148</v>
      </c>
      <c r="BA132" s="141"/>
      <c r="BR132" s="141"/>
      <c r="CG132" s="141"/>
    </row>
    <row r="133" spans="1:85" s="26" customFormat="1" ht="15" thickBot="1">
      <c r="A133" s="43" t="s">
        <v>91</v>
      </c>
      <c r="B133" s="78">
        <f>IF($I132=0,"-",B132/$I132)</f>
        <v>4.450267873286088E-2</v>
      </c>
      <c r="C133" s="78">
        <f t="shared" ref="C133:H133" si="106">IF($I132=0,"-",C132/$I132)</f>
        <v>3.4419515744081718E-2</v>
      </c>
      <c r="D133" s="78">
        <f t="shared" si="106"/>
        <v>0.8636048819522808</v>
      </c>
      <c r="E133" s="78">
        <f t="shared" si="106"/>
        <v>5.390640295908726E-2</v>
      </c>
      <c r="F133" s="78">
        <f t="shared" si="106"/>
        <v>0</v>
      </c>
      <c r="G133" s="78">
        <f t="shared" si="106"/>
        <v>3.4635697882280754E-3</v>
      </c>
      <c r="H133" s="79">
        <f t="shared" si="106"/>
        <v>1.0295082346133006E-4</v>
      </c>
      <c r="I133" s="80">
        <f>SUM(B133:H133)</f>
        <v>1</v>
      </c>
      <c r="J133" s="141"/>
      <c r="K133" s="55" t="s">
        <v>91</v>
      </c>
      <c r="L133" s="96">
        <f>IF($S132=0,"-",L132/$S132)</f>
        <v>2.289587980117648E-2</v>
      </c>
      <c r="M133" s="96">
        <f t="shared" ref="M133:R133" si="107">IF($S132=0,"-",M132/$S132)</f>
        <v>1.770826201320972E-2</v>
      </c>
      <c r="N133" s="96">
        <f t="shared" si="107"/>
        <v>0.44431018841767389</v>
      </c>
      <c r="O133" s="96">
        <f t="shared" si="107"/>
        <v>2.7733937772012912E-2</v>
      </c>
      <c r="P133" s="96">
        <f t="shared" si="107"/>
        <v>0.48551681711981709</v>
      </c>
      <c r="Q133" s="96">
        <f t="shared" si="107"/>
        <v>1.7819484087752205E-3</v>
      </c>
      <c r="R133" s="97">
        <f t="shared" si="107"/>
        <v>5.2966467334520868E-5</v>
      </c>
      <c r="S133" s="98">
        <f>SUM(L133:R133)</f>
        <v>0.99999999999999989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</row>
    <row r="134" spans="1:85" ht="15" thickBot="1">
      <c r="A134" s="234"/>
      <c r="B134" s="228"/>
      <c r="C134" s="228"/>
      <c r="D134" s="228"/>
      <c r="E134" s="228"/>
      <c r="F134" s="228"/>
      <c r="G134" s="228"/>
      <c r="H134" s="228"/>
      <c r="I134" s="228"/>
      <c r="K134" s="234"/>
      <c r="L134" s="228"/>
      <c r="M134" s="228"/>
      <c r="N134" s="228"/>
      <c r="O134" s="228"/>
      <c r="P134" s="228"/>
      <c r="Q134" s="228"/>
      <c r="R134" s="228"/>
      <c r="S134" s="228"/>
      <c r="AI134" s="149"/>
      <c r="BA134" s="141"/>
      <c r="BR134" s="141"/>
      <c r="CG134" s="141"/>
    </row>
    <row r="135" spans="1:85" ht="28.5">
      <c r="A135" s="325" t="s">
        <v>33</v>
      </c>
      <c r="B135" s="145" t="s">
        <v>0</v>
      </c>
      <c r="C135" s="145" t="s">
        <v>1</v>
      </c>
      <c r="D135" s="145" t="s">
        <v>2</v>
      </c>
      <c r="E135" s="145" t="s">
        <v>3</v>
      </c>
      <c r="F135" s="145" t="s">
        <v>27</v>
      </c>
      <c r="G135" s="145" t="s">
        <v>4</v>
      </c>
      <c r="H135" s="145" t="s">
        <v>5</v>
      </c>
      <c r="I135" s="146" t="s">
        <v>6</v>
      </c>
      <c r="K135" s="327" t="s">
        <v>33</v>
      </c>
      <c r="L135" s="147" t="s">
        <v>0</v>
      </c>
      <c r="M135" s="147" t="s">
        <v>1</v>
      </c>
      <c r="N135" s="147" t="s">
        <v>2</v>
      </c>
      <c r="O135" s="147" t="s">
        <v>3</v>
      </c>
      <c r="P135" s="147" t="s">
        <v>27</v>
      </c>
      <c r="Q135" s="147" t="s">
        <v>4</v>
      </c>
      <c r="R135" s="147" t="s">
        <v>5</v>
      </c>
      <c r="S135" s="148" t="s">
        <v>6</v>
      </c>
      <c r="U135" s="329" t="s">
        <v>33</v>
      </c>
      <c r="V135" s="200" t="s">
        <v>77</v>
      </c>
      <c r="W135" s="200" t="s">
        <v>78</v>
      </c>
      <c r="X135" s="200" t="s">
        <v>4</v>
      </c>
      <c r="Y135" s="200" t="s">
        <v>1</v>
      </c>
      <c r="Z135" s="200" t="s">
        <v>2</v>
      </c>
      <c r="AA135" s="200" t="s">
        <v>3</v>
      </c>
      <c r="AB135" s="200" t="s">
        <v>55</v>
      </c>
      <c r="AC135" s="200" t="s">
        <v>67</v>
      </c>
      <c r="AD135" s="201" t="s">
        <v>79</v>
      </c>
      <c r="AE135" s="201" t="s">
        <v>80</v>
      </c>
      <c r="AF135" s="201" t="s">
        <v>81</v>
      </c>
      <c r="AG135" s="201" t="s">
        <v>82</v>
      </c>
      <c r="AH135" s="201" t="s">
        <v>83</v>
      </c>
      <c r="AI135" s="202" t="s">
        <v>63</v>
      </c>
      <c r="BA135" s="141"/>
      <c r="BR135" s="141"/>
      <c r="CG135" s="141"/>
    </row>
    <row r="136" spans="1:85" ht="15">
      <c r="A136" s="326" t="s">
        <v>33</v>
      </c>
      <c r="B136" s="331" t="s">
        <v>118</v>
      </c>
      <c r="C136" s="332"/>
      <c r="D136" s="332"/>
      <c r="E136" s="332"/>
      <c r="F136" s="332"/>
      <c r="G136" s="332"/>
      <c r="H136" s="332"/>
      <c r="I136" s="333"/>
      <c r="K136" s="328" t="s">
        <v>33</v>
      </c>
      <c r="L136" s="334" t="s">
        <v>118</v>
      </c>
      <c r="M136" s="335"/>
      <c r="N136" s="335"/>
      <c r="O136" s="335"/>
      <c r="P136" s="335"/>
      <c r="Q136" s="335"/>
      <c r="R136" s="335"/>
      <c r="S136" s="336"/>
      <c r="U136" s="330" t="s">
        <v>33</v>
      </c>
      <c r="V136" s="337" t="s">
        <v>118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41"/>
      <c r="BR136" s="141"/>
      <c r="CG136" s="141"/>
    </row>
    <row r="137" spans="1:85" ht="15">
      <c r="A137" s="151" t="s">
        <v>7</v>
      </c>
      <c r="B137" s="152">
        <v>0</v>
      </c>
      <c r="C137" s="152">
        <v>0</v>
      </c>
      <c r="D137" s="152">
        <v>0</v>
      </c>
      <c r="E137" s="152">
        <v>0</v>
      </c>
      <c r="F137" s="374"/>
      <c r="G137" s="152">
        <v>0</v>
      </c>
      <c r="H137" s="153">
        <v>0</v>
      </c>
      <c r="I137" s="154">
        <f>SUM(B137:H137)</f>
        <v>0</v>
      </c>
      <c r="J137" s="149"/>
      <c r="K137" s="203" t="s">
        <v>7</v>
      </c>
      <c r="L137" s="152">
        <v>0</v>
      </c>
      <c r="M137" s="152">
        <v>0</v>
      </c>
      <c r="N137" s="152">
        <v>0</v>
      </c>
      <c r="O137" s="152">
        <v>0</v>
      </c>
      <c r="P137" s="152">
        <v>0</v>
      </c>
      <c r="Q137" s="152">
        <v>0</v>
      </c>
      <c r="R137" s="204">
        <v>0</v>
      </c>
      <c r="S137" s="205">
        <f>SUM(L137:R137)</f>
        <v>0</v>
      </c>
      <c r="U137" s="206" t="s">
        <v>7</v>
      </c>
      <c r="V137" s="207">
        <v>0</v>
      </c>
      <c r="W137" s="207">
        <v>0</v>
      </c>
      <c r="X137" s="207">
        <v>0</v>
      </c>
      <c r="Y137" s="207">
        <v>0</v>
      </c>
      <c r="Z137" s="207">
        <v>0</v>
      </c>
      <c r="AA137" s="207">
        <v>0</v>
      </c>
      <c r="AB137" s="207">
        <v>0</v>
      </c>
      <c r="AC137" s="208">
        <v>0</v>
      </c>
      <c r="AD137" s="209">
        <v>0</v>
      </c>
      <c r="AE137" s="209">
        <v>0</v>
      </c>
      <c r="AF137" s="209">
        <v>0</v>
      </c>
      <c r="AG137" s="209">
        <v>0</v>
      </c>
      <c r="AH137" s="209">
        <v>0</v>
      </c>
      <c r="AI137" s="210">
        <f>SUM(V137:AC137)</f>
        <v>0</v>
      </c>
      <c r="BA137" s="141"/>
      <c r="BR137" s="141"/>
      <c r="CG137" s="141"/>
    </row>
    <row r="138" spans="1:85" ht="15">
      <c r="A138" s="159" t="s">
        <v>8</v>
      </c>
      <c r="B138" s="160">
        <v>0</v>
      </c>
      <c r="C138" s="160">
        <v>0</v>
      </c>
      <c r="D138" s="160">
        <v>0</v>
      </c>
      <c r="E138" s="160">
        <v>0</v>
      </c>
      <c r="F138" s="375"/>
      <c r="G138" s="160">
        <v>0</v>
      </c>
      <c r="H138" s="161">
        <v>0</v>
      </c>
      <c r="I138" s="162">
        <f t="shared" ref="I138:I157" si="108">SUM(B138:H138)</f>
        <v>0</v>
      </c>
      <c r="J138" s="149"/>
      <c r="K138" s="163" t="s">
        <v>8</v>
      </c>
      <c r="L138" s="164">
        <v>0</v>
      </c>
      <c r="M138" s="164">
        <v>0</v>
      </c>
      <c r="N138" s="164">
        <v>0</v>
      </c>
      <c r="O138" s="164">
        <v>0</v>
      </c>
      <c r="P138" s="164">
        <v>0</v>
      </c>
      <c r="Q138" s="164">
        <v>0</v>
      </c>
      <c r="R138" s="165">
        <v>0</v>
      </c>
      <c r="S138" s="166">
        <f t="shared" ref="S138:S157" si="109">SUM(L138:R138)</f>
        <v>0</v>
      </c>
      <c r="U138" s="211" t="s">
        <v>8</v>
      </c>
      <c r="V138" s="212">
        <v>0</v>
      </c>
      <c r="W138" s="212">
        <v>0</v>
      </c>
      <c r="X138" s="212">
        <v>0</v>
      </c>
      <c r="Y138" s="212">
        <v>0</v>
      </c>
      <c r="Z138" s="212">
        <v>0</v>
      </c>
      <c r="AA138" s="212">
        <v>0</v>
      </c>
      <c r="AB138" s="212">
        <v>0</v>
      </c>
      <c r="AC138" s="213">
        <v>0</v>
      </c>
      <c r="AD138" s="212">
        <v>0</v>
      </c>
      <c r="AE138" s="212">
        <v>0</v>
      </c>
      <c r="AF138" s="212">
        <v>0</v>
      </c>
      <c r="AG138" s="212">
        <v>0</v>
      </c>
      <c r="AH138" s="212">
        <v>0</v>
      </c>
      <c r="AI138" s="214">
        <f t="shared" ref="AI138:AI157" si="110">SUM(V138:AC138)</f>
        <v>0</v>
      </c>
      <c r="BA138" s="141"/>
      <c r="BR138" s="141"/>
      <c r="CG138" s="141"/>
    </row>
    <row r="139" spans="1:85" ht="15">
      <c r="A139" s="167" t="s">
        <v>10</v>
      </c>
      <c r="B139" s="156">
        <v>0</v>
      </c>
      <c r="C139" s="156">
        <v>0</v>
      </c>
      <c r="D139" s="156">
        <v>0</v>
      </c>
      <c r="E139" s="156">
        <v>0</v>
      </c>
      <c r="F139" s="375"/>
      <c r="G139" s="156">
        <v>0</v>
      </c>
      <c r="H139" s="168">
        <v>0</v>
      </c>
      <c r="I139" s="154">
        <f t="shared" si="108"/>
        <v>0</v>
      </c>
      <c r="J139" s="149"/>
      <c r="K139" s="169" t="s">
        <v>10</v>
      </c>
      <c r="L139" s="156">
        <v>0</v>
      </c>
      <c r="M139" s="156">
        <v>0</v>
      </c>
      <c r="N139" s="156">
        <v>0</v>
      </c>
      <c r="O139" s="156">
        <v>0</v>
      </c>
      <c r="P139" s="156">
        <v>0</v>
      </c>
      <c r="Q139" s="156">
        <v>0</v>
      </c>
      <c r="R139" s="157">
        <v>0</v>
      </c>
      <c r="S139" s="158">
        <f t="shared" si="109"/>
        <v>0</v>
      </c>
      <c r="U139" s="215" t="s">
        <v>10</v>
      </c>
      <c r="V139" s="207">
        <v>0</v>
      </c>
      <c r="W139" s="207">
        <v>0</v>
      </c>
      <c r="X139" s="207">
        <v>0</v>
      </c>
      <c r="Y139" s="207">
        <v>0</v>
      </c>
      <c r="Z139" s="207">
        <v>0</v>
      </c>
      <c r="AA139" s="207">
        <v>0</v>
      </c>
      <c r="AB139" s="207">
        <v>0</v>
      </c>
      <c r="AC139" s="208">
        <v>0</v>
      </c>
      <c r="AD139" s="209">
        <v>0</v>
      </c>
      <c r="AE139" s="209">
        <v>0</v>
      </c>
      <c r="AF139" s="209">
        <v>0</v>
      </c>
      <c r="AG139" s="209">
        <v>0</v>
      </c>
      <c r="AH139" s="209">
        <v>0</v>
      </c>
      <c r="AI139" s="210">
        <f t="shared" si="110"/>
        <v>0</v>
      </c>
      <c r="BA139" s="141"/>
      <c r="BR139" s="141"/>
      <c r="CG139" s="141"/>
    </row>
    <row r="140" spans="1:85" ht="15">
      <c r="A140" s="159" t="s">
        <v>56</v>
      </c>
      <c r="B140" s="160">
        <v>0</v>
      </c>
      <c r="C140" s="160">
        <v>0</v>
      </c>
      <c r="D140" s="160">
        <v>0</v>
      </c>
      <c r="E140" s="160">
        <v>0</v>
      </c>
      <c r="F140" s="375"/>
      <c r="G140" s="160">
        <v>0</v>
      </c>
      <c r="H140" s="161">
        <v>0</v>
      </c>
      <c r="I140" s="162">
        <f t="shared" si="108"/>
        <v>0</v>
      </c>
      <c r="J140" s="149"/>
      <c r="K140" s="163" t="s">
        <v>56</v>
      </c>
      <c r="L140" s="164">
        <v>0</v>
      </c>
      <c r="M140" s="164">
        <v>0</v>
      </c>
      <c r="N140" s="164">
        <v>0</v>
      </c>
      <c r="O140" s="164">
        <v>0</v>
      </c>
      <c r="P140" s="164">
        <v>0</v>
      </c>
      <c r="Q140" s="164">
        <v>0</v>
      </c>
      <c r="R140" s="165">
        <v>0</v>
      </c>
      <c r="S140" s="166">
        <f t="shared" si="109"/>
        <v>0</v>
      </c>
      <c r="U140" s="211" t="s">
        <v>56</v>
      </c>
      <c r="V140" s="212">
        <v>0</v>
      </c>
      <c r="W140" s="212">
        <v>0</v>
      </c>
      <c r="X140" s="212">
        <v>0</v>
      </c>
      <c r="Y140" s="212">
        <v>0</v>
      </c>
      <c r="Z140" s="212">
        <v>0</v>
      </c>
      <c r="AA140" s="212">
        <v>0</v>
      </c>
      <c r="AB140" s="212">
        <v>0</v>
      </c>
      <c r="AC140" s="213">
        <v>0</v>
      </c>
      <c r="AD140" s="212">
        <v>0</v>
      </c>
      <c r="AE140" s="212">
        <v>0</v>
      </c>
      <c r="AF140" s="212">
        <v>0</v>
      </c>
      <c r="AG140" s="212">
        <v>0</v>
      </c>
      <c r="AH140" s="212">
        <v>0</v>
      </c>
      <c r="AI140" s="214">
        <f t="shared" si="110"/>
        <v>0</v>
      </c>
      <c r="BA140" s="141"/>
      <c r="BR140" s="141"/>
      <c r="CG140" s="141"/>
    </row>
    <row r="141" spans="1:85" ht="15">
      <c r="A141" s="167" t="s">
        <v>16</v>
      </c>
      <c r="B141" s="156">
        <v>1.727426254019975</v>
      </c>
      <c r="C141" s="156">
        <v>21.487024949773303</v>
      </c>
      <c r="D141" s="156">
        <v>2.1909119447896659</v>
      </c>
      <c r="E141" s="156">
        <v>0</v>
      </c>
      <c r="F141" s="375"/>
      <c r="G141" s="156">
        <v>0</v>
      </c>
      <c r="H141" s="168">
        <v>0</v>
      </c>
      <c r="I141" s="154">
        <f t="shared" si="108"/>
        <v>25.405363148582943</v>
      </c>
      <c r="J141" s="149"/>
      <c r="K141" s="169" t="s">
        <v>16</v>
      </c>
      <c r="L141" s="156">
        <v>1.727426254019975</v>
      </c>
      <c r="M141" s="156">
        <v>21.487024949773303</v>
      </c>
      <c r="N141" s="156">
        <v>2.1909119447896659</v>
      </c>
      <c r="O141" s="156">
        <v>0</v>
      </c>
      <c r="P141" s="156">
        <v>0</v>
      </c>
      <c r="Q141" s="156">
        <v>0</v>
      </c>
      <c r="R141" s="157">
        <v>0</v>
      </c>
      <c r="S141" s="158">
        <f t="shared" si="109"/>
        <v>25.405363148582943</v>
      </c>
      <c r="U141" s="215" t="s">
        <v>16</v>
      </c>
      <c r="V141" s="207">
        <v>1.727426254019975</v>
      </c>
      <c r="W141" s="207">
        <v>0</v>
      </c>
      <c r="X141" s="207">
        <v>0</v>
      </c>
      <c r="Y141" s="207">
        <v>21.487024949773303</v>
      </c>
      <c r="Z141" s="207">
        <v>0.13419771804420347</v>
      </c>
      <c r="AA141" s="207">
        <v>0</v>
      </c>
      <c r="AB141" s="207">
        <v>0</v>
      </c>
      <c r="AC141" s="208">
        <v>2.0567142267454623</v>
      </c>
      <c r="AD141" s="209">
        <v>0</v>
      </c>
      <c r="AE141" s="209">
        <v>0</v>
      </c>
      <c r="AF141" s="209">
        <v>0</v>
      </c>
      <c r="AG141" s="209">
        <v>2.0567142267454623</v>
      </c>
      <c r="AH141" s="209">
        <v>0</v>
      </c>
      <c r="AI141" s="210">
        <f t="shared" si="110"/>
        <v>25.405363148582943</v>
      </c>
      <c r="BA141" s="141"/>
      <c r="BR141" s="141"/>
      <c r="CG141" s="141"/>
    </row>
    <row r="142" spans="1:85" ht="15">
      <c r="A142" s="159" t="s">
        <v>15</v>
      </c>
      <c r="B142" s="160">
        <v>4.4250216936557951</v>
      </c>
      <c r="C142" s="160">
        <v>0.63976217257674151</v>
      </c>
      <c r="D142" s="160">
        <v>2.3138065241525485</v>
      </c>
      <c r="E142" s="160">
        <v>0</v>
      </c>
      <c r="F142" s="375"/>
      <c r="G142" s="160">
        <v>0</v>
      </c>
      <c r="H142" s="161">
        <v>0</v>
      </c>
      <c r="I142" s="162">
        <f t="shared" si="108"/>
        <v>7.3785903903850851</v>
      </c>
      <c r="J142" s="149"/>
      <c r="K142" s="163" t="s">
        <v>15</v>
      </c>
      <c r="L142" s="164">
        <v>4.4250216936557951</v>
      </c>
      <c r="M142" s="164">
        <v>0.63976217257674151</v>
      </c>
      <c r="N142" s="164">
        <v>2.3138065241525485</v>
      </c>
      <c r="O142" s="164">
        <v>0</v>
      </c>
      <c r="P142" s="164">
        <v>0</v>
      </c>
      <c r="Q142" s="164">
        <v>0</v>
      </c>
      <c r="R142" s="165">
        <v>0</v>
      </c>
      <c r="S142" s="166">
        <f t="shared" si="109"/>
        <v>7.3785903903850851</v>
      </c>
      <c r="U142" s="211" t="s">
        <v>57</v>
      </c>
      <c r="V142" s="212">
        <v>4.4250216936557951</v>
      </c>
      <c r="W142" s="212">
        <v>0</v>
      </c>
      <c r="X142" s="212">
        <v>0</v>
      </c>
      <c r="Y142" s="212">
        <v>0.63976217257674151</v>
      </c>
      <c r="Z142" s="212">
        <v>0.88855857302325192</v>
      </c>
      <c r="AA142" s="212">
        <v>0</v>
      </c>
      <c r="AB142" s="212">
        <v>0</v>
      </c>
      <c r="AC142" s="213">
        <v>1.4252479511292964</v>
      </c>
      <c r="AD142" s="212">
        <v>0</v>
      </c>
      <c r="AE142" s="212">
        <v>0</v>
      </c>
      <c r="AF142" s="212">
        <v>0</v>
      </c>
      <c r="AG142" s="212">
        <v>1.4252479511292964</v>
      </c>
      <c r="AH142" s="212">
        <v>0</v>
      </c>
      <c r="AI142" s="214">
        <f t="shared" si="110"/>
        <v>7.3785903903850851</v>
      </c>
      <c r="BA142" s="141"/>
      <c r="BR142" s="141"/>
      <c r="CG142" s="141"/>
    </row>
    <row r="143" spans="1:85" ht="15">
      <c r="A143" s="167" t="s">
        <v>58</v>
      </c>
      <c r="B143" s="156">
        <v>0</v>
      </c>
      <c r="C143" s="156">
        <v>0</v>
      </c>
      <c r="D143" s="156">
        <v>0</v>
      </c>
      <c r="E143" s="156">
        <v>0</v>
      </c>
      <c r="F143" s="375"/>
      <c r="G143" s="156">
        <v>0</v>
      </c>
      <c r="H143" s="168">
        <v>0</v>
      </c>
      <c r="I143" s="154">
        <f t="shared" si="108"/>
        <v>0</v>
      </c>
      <c r="J143" s="149"/>
      <c r="K143" s="169" t="s">
        <v>58</v>
      </c>
      <c r="L143" s="156">
        <v>0</v>
      </c>
      <c r="M143" s="156">
        <v>0</v>
      </c>
      <c r="N143" s="156">
        <v>0</v>
      </c>
      <c r="O143" s="156">
        <v>0</v>
      </c>
      <c r="P143" s="156">
        <v>15.098416892614715</v>
      </c>
      <c r="Q143" s="156">
        <v>0</v>
      </c>
      <c r="R143" s="157">
        <v>0</v>
      </c>
      <c r="S143" s="158">
        <f t="shared" si="109"/>
        <v>15.098416892614715</v>
      </c>
      <c r="U143" s="215" t="s">
        <v>58</v>
      </c>
      <c r="V143" s="207">
        <v>0</v>
      </c>
      <c r="W143" s="207">
        <v>0</v>
      </c>
      <c r="X143" s="207">
        <v>0</v>
      </c>
      <c r="Y143" s="207">
        <v>0</v>
      </c>
      <c r="Z143" s="207">
        <v>0</v>
      </c>
      <c r="AA143" s="207">
        <v>0</v>
      </c>
      <c r="AB143" s="207">
        <v>15.098416892614715</v>
      </c>
      <c r="AC143" s="208">
        <v>0</v>
      </c>
      <c r="AD143" s="207">
        <v>0</v>
      </c>
      <c r="AE143" s="207">
        <v>0</v>
      </c>
      <c r="AF143" s="207">
        <v>0</v>
      </c>
      <c r="AG143" s="207">
        <v>0</v>
      </c>
      <c r="AH143" s="207">
        <v>0</v>
      </c>
      <c r="AI143" s="210">
        <f t="shared" si="110"/>
        <v>15.098416892614715</v>
      </c>
      <c r="BA143" s="141"/>
      <c r="BR143" s="141"/>
      <c r="CG143" s="141"/>
    </row>
    <row r="144" spans="1:85" ht="15">
      <c r="A144" s="159" t="s">
        <v>12</v>
      </c>
      <c r="B144" s="160">
        <v>0</v>
      </c>
      <c r="C144" s="160">
        <v>0</v>
      </c>
      <c r="D144" s="160">
        <v>0</v>
      </c>
      <c r="E144" s="160">
        <v>0</v>
      </c>
      <c r="F144" s="375"/>
      <c r="G144" s="160">
        <v>0</v>
      </c>
      <c r="H144" s="161">
        <v>0</v>
      </c>
      <c r="I144" s="162">
        <f t="shared" si="108"/>
        <v>0</v>
      </c>
      <c r="J144" s="149"/>
      <c r="K144" s="163" t="s">
        <v>12</v>
      </c>
      <c r="L144" s="164">
        <v>0</v>
      </c>
      <c r="M144" s="164">
        <v>0</v>
      </c>
      <c r="N144" s="164">
        <v>0</v>
      </c>
      <c r="O144" s="164">
        <v>0</v>
      </c>
      <c r="P144" s="164">
        <v>1.7548489862472876</v>
      </c>
      <c r="Q144" s="164">
        <v>0</v>
      </c>
      <c r="R144" s="165">
        <v>0</v>
      </c>
      <c r="S144" s="166">
        <f t="shared" si="109"/>
        <v>1.7548489862472876</v>
      </c>
      <c r="U144" s="211" t="s">
        <v>12</v>
      </c>
      <c r="V144" s="212">
        <v>0</v>
      </c>
      <c r="W144" s="212">
        <v>0</v>
      </c>
      <c r="X144" s="212">
        <v>0</v>
      </c>
      <c r="Y144" s="212">
        <v>0</v>
      </c>
      <c r="Z144" s="212">
        <v>0</v>
      </c>
      <c r="AA144" s="212">
        <v>0</v>
      </c>
      <c r="AB144" s="212">
        <v>1.7548489862472876</v>
      </c>
      <c r="AC144" s="213">
        <v>0</v>
      </c>
      <c r="AD144" s="212">
        <v>0</v>
      </c>
      <c r="AE144" s="212">
        <v>0</v>
      </c>
      <c r="AF144" s="212">
        <v>0</v>
      </c>
      <c r="AG144" s="212">
        <v>0</v>
      </c>
      <c r="AH144" s="212">
        <v>0</v>
      </c>
      <c r="AI144" s="214">
        <f t="shared" si="110"/>
        <v>1.7548489862472876</v>
      </c>
      <c r="BA144" s="141"/>
      <c r="BR144" s="141"/>
      <c r="CG144" s="141"/>
    </row>
    <row r="145" spans="1:85" ht="15">
      <c r="A145" s="167" t="s">
        <v>59</v>
      </c>
      <c r="B145" s="156">
        <v>0</v>
      </c>
      <c r="C145" s="156">
        <v>0</v>
      </c>
      <c r="D145" s="156">
        <v>0</v>
      </c>
      <c r="E145" s="156">
        <v>0</v>
      </c>
      <c r="F145" s="375"/>
      <c r="G145" s="156">
        <v>0</v>
      </c>
      <c r="H145" s="168">
        <v>0</v>
      </c>
      <c r="I145" s="154">
        <f t="shared" si="108"/>
        <v>0</v>
      </c>
      <c r="J145" s="149"/>
      <c r="K145" s="169" t="s">
        <v>59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  <c r="R145" s="157">
        <v>0</v>
      </c>
      <c r="S145" s="158">
        <f t="shared" si="109"/>
        <v>0</v>
      </c>
      <c r="U145" s="215" t="s">
        <v>59</v>
      </c>
      <c r="V145" s="207">
        <v>0</v>
      </c>
      <c r="W145" s="207">
        <v>0</v>
      </c>
      <c r="X145" s="207">
        <v>0</v>
      </c>
      <c r="Y145" s="207">
        <v>0</v>
      </c>
      <c r="Z145" s="207">
        <v>0</v>
      </c>
      <c r="AA145" s="207">
        <v>0</v>
      </c>
      <c r="AB145" s="207">
        <v>0</v>
      </c>
      <c r="AC145" s="208">
        <v>0</v>
      </c>
      <c r="AD145" s="207">
        <v>0</v>
      </c>
      <c r="AE145" s="207">
        <v>0</v>
      </c>
      <c r="AF145" s="207">
        <v>0</v>
      </c>
      <c r="AG145" s="207">
        <v>0</v>
      </c>
      <c r="AH145" s="207">
        <v>0</v>
      </c>
      <c r="AI145" s="210">
        <f t="shared" si="110"/>
        <v>0</v>
      </c>
      <c r="BA145" s="141"/>
      <c r="BR145" s="141"/>
      <c r="CG145" s="141"/>
    </row>
    <row r="146" spans="1:85" ht="15">
      <c r="A146" s="159" t="s">
        <v>17</v>
      </c>
      <c r="B146" s="160">
        <v>0</v>
      </c>
      <c r="C146" s="160">
        <v>0</v>
      </c>
      <c r="D146" s="160">
        <v>0.51929181438714422</v>
      </c>
      <c r="E146" s="160">
        <v>0</v>
      </c>
      <c r="F146" s="375"/>
      <c r="G146" s="160">
        <v>0</v>
      </c>
      <c r="H146" s="161">
        <v>0</v>
      </c>
      <c r="I146" s="162">
        <f t="shared" si="108"/>
        <v>0.51929181438714422</v>
      </c>
      <c r="J146" s="149"/>
      <c r="K146" s="163" t="s">
        <v>17</v>
      </c>
      <c r="L146" s="164">
        <v>0</v>
      </c>
      <c r="M146" s="164">
        <v>0</v>
      </c>
      <c r="N146" s="164">
        <v>0.51929181438714422</v>
      </c>
      <c r="O146" s="164">
        <v>0</v>
      </c>
      <c r="P146" s="164">
        <v>0</v>
      </c>
      <c r="Q146" s="164">
        <v>0</v>
      </c>
      <c r="R146" s="165">
        <v>0</v>
      </c>
      <c r="S146" s="166">
        <f t="shared" si="109"/>
        <v>0.51929181438714422</v>
      </c>
      <c r="U146" s="211" t="s">
        <v>17</v>
      </c>
      <c r="V146" s="212">
        <v>0</v>
      </c>
      <c r="W146" s="212">
        <v>0</v>
      </c>
      <c r="X146" s="212">
        <v>0</v>
      </c>
      <c r="Y146" s="212">
        <v>0</v>
      </c>
      <c r="Z146" s="212">
        <v>0.51929181438714422</v>
      </c>
      <c r="AA146" s="212">
        <v>0</v>
      </c>
      <c r="AB146" s="212">
        <v>0</v>
      </c>
      <c r="AC146" s="213">
        <v>0</v>
      </c>
      <c r="AD146" s="212">
        <v>0</v>
      </c>
      <c r="AE146" s="212">
        <v>0</v>
      </c>
      <c r="AF146" s="212">
        <v>0</v>
      </c>
      <c r="AG146" s="212">
        <v>0</v>
      </c>
      <c r="AH146" s="212">
        <v>0</v>
      </c>
      <c r="AI146" s="214">
        <f t="shared" si="110"/>
        <v>0.51929181438714422</v>
      </c>
      <c r="BA146" s="141"/>
      <c r="BR146" s="141"/>
      <c r="CG146" s="141"/>
    </row>
    <row r="147" spans="1:85" ht="15">
      <c r="A147" s="167" t="s">
        <v>139</v>
      </c>
      <c r="B147" s="156">
        <v>8.7920015844669699</v>
      </c>
      <c r="C147" s="156">
        <v>35.656282319394805</v>
      </c>
      <c r="D147" s="156">
        <v>8.002546507175456</v>
      </c>
      <c r="E147" s="156">
        <v>0</v>
      </c>
      <c r="F147" s="375"/>
      <c r="G147" s="156">
        <v>0</v>
      </c>
      <c r="H147" s="168">
        <v>0</v>
      </c>
      <c r="I147" s="154">
        <f t="shared" si="108"/>
        <v>52.450830411037231</v>
      </c>
      <c r="J147" s="149"/>
      <c r="K147" s="169" t="s">
        <v>139</v>
      </c>
      <c r="L147" s="156">
        <v>8.7920015844669699</v>
      </c>
      <c r="M147" s="156">
        <v>35.656282319394805</v>
      </c>
      <c r="N147" s="156">
        <v>8.002546507175456</v>
      </c>
      <c r="O147" s="156">
        <v>0</v>
      </c>
      <c r="P147" s="156">
        <v>1.5419390585176553E-3</v>
      </c>
      <c r="Q147" s="156">
        <v>0</v>
      </c>
      <c r="R147" s="157">
        <v>0</v>
      </c>
      <c r="S147" s="158">
        <f t="shared" si="109"/>
        <v>52.45237235009575</v>
      </c>
      <c r="U147" s="215" t="s">
        <v>139</v>
      </c>
      <c r="V147" s="207">
        <v>8.6375718950193541</v>
      </c>
      <c r="W147" s="207">
        <v>0</v>
      </c>
      <c r="X147" s="207">
        <v>0</v>
      </c>
      <c r="Y147" s="207">
        <v>35.656282319394805</v>
      </c>
      <c r="Z147" s="207">
        <v>8.002546507175456</v>
      </c>
      <c r="AA147" s="207">
        <v>0</v>
      </c>
      <c r="AB147" s="207">
        <v>1.5419390585176553E-3</v>
      </c>
      <c r="AC147" s="208">
        <v>0.15442968944761593</v>
      </c>
      <c r="AD147" s="207">
        <v>0.15442968944761593</v>
      </c>
      <c r="AE147" s="207">
        <v>0</v>
      </c>
      <c r="AF147" s="207">
        <v>0</v>
      </c>
      <c r="AG147" s="207">
        <v>0</v>
      </c>
      <c r="AH147" s="207">
        <v>0</v>
      </c>
      <c r="AI147" s="210">
        <f t="shared" si="110"/>
        <v>52.452372350095757</v>
      </c>
      <c r="BA147" s="141"/>
      <c r="BR147" s="141"/>
      <c r="CG147" s="141"/>
    </row>
    <row r="148" spans="1:85" ht="15">
      <c r="A148" s="159" t="s">
        <v>25</v>
      </c>
      <c r="B148" s="160">
        <v>15.070707718482364</v>
      </c>
      <c r="C148" s="160">
        <v>0.63709025139131092</v>
      </c>
      <c r="D148" s="160">
        <v>0.20426766657966008</v>
      </c>
      <c r="E148" s="160">
        <v>30.085156184874542</v>
      </c>
      <c r="F148" s="375"/>
      <c r="G148" s="160">
        <v>5.65443066233584</v>
      </c>
      <c r="H148" s="161">
        <v>0</v>
      </c>
      <c r="I148" s="162">
        <f t="shared" si="108"/>
        <v>51.651652483663717</v>
      </c>
      <c r="J148" s="149"/>
      <c r="K148" s="163" t="s">
        <v>25</v>
      </c>
      <c r="L148" s="164">
        <v>15.070707718482364</v>
      </c>
      <c r="M148" s="164">
        <v>0.63709025139131092</v>
      </c>
      <c r="N148" s="164">
        <v>0.20426766657966008</v>
      </c>
      <c r="O148" s="164">
        <v>30.085156184874542</v>
      </c>
      <c r="P148" s="164">
        <v>0.62586755536062522</v>
      </c>
      <c r="Q148" s="164">
        <v>5.65443066233584</v>
      </c>
      <c r="R148" s="165">
        <v>0</v>
      </c>
      <c r="S148" s="166">
        <f t="shared" si="109"/>
        <v>52.277520039024346</v>
      </c>
      <c r="U148" s="211" t="s">
        <v>25</v>
      </c>
      <c r="V148" s="212">
        <v>0.4214950239079886</v>
      </c>
      <c r="W148" s="212">
        <v>10.431504732699354</v>
      </c>
      <c r="X148" s="212">
        <v>5.65443066233584</v>
      </c>
      <c r="Y148" s="212">
        <v>0.63709025139131092</v>
      </c>
      <c r="Z148" s="212">
        <v>0.20206554929222942</v>
      </c>
      <c r="AA148" s="212">
        <v>17.174828621504687</v>
      </c>
      <c r="AB148" s="212">
        <v>0.62586755536062522</v>
      </c>
      <c r="AC148" s="213">
        <v>17.130237642532308</v>
      </c>
      <c r="AD148" s="212">
        <v>4.2177079618750204</v>
      </c>
      <c r="AE148" s="212">
        <v>12.910327563369854</v>
      </c>
      <c r="AF148" s="212">
        <v>0</v>
      </c>
      <c r="AG148" s="212">
        <v>2.2021172874306561E-3</v>
      </c>
      <c r="AH148" s="212">
        <v>0</v>
      </c>
      <c r="AI148" s="214">
        <f t="shared" si="110"/>
        <v>52.277520039024346</v>
      </c>
      <c r="BA148" s="141"/>
      <c r="BR148" s="141"/>
      <c r="CG148" s="141"/>
    </row>
    <row r="149" spans="1:85" ht="15">
      <c r="A149" s="167" t="s">
        <v>24</v>
      </c>
      <c r="B149" s="156">
        <v>3.1253168749105997</v>
      </c>
      <c r="C149" s="156">
        <v>0</v>
      </c>
      <c r="D149" s="156">
        <v>0</v>
      </c>
      <c r="E149" s="156">
        <v>0</v>
      </c>
      <c r="F149" s="375"/>
      <c r="G149" s="156">
        <v>0</v>
      </c>
      <c r="H149" s="168">
        <v>0</v>
      </c>
      <c r="I149" s="154">
        <f t="shared" si="108"/>
        <v>3.1253168749105997</v>
      </c>
      <c r="J149" s="149"/>
      <c r="K149" s="169" t="s">
        <v>24</v>
      </c>
      <c r="L149" s="156">
        <v>3.1253168749105997</v>
      </c>
      <c r="M149" s="156">
        <v>0</v>
      </c>
      <c r="N149" s="156">
        <v>0</v>
      </c>
      <c r="O149" s="156">
        <v>0</v>
      </c>
      <c r="P149" s="156">
        <v>0</v>
      </c>
      <c r="Q149" s="156">
        <v>0</v>
      </c>
      <c r="R149" s="157">
        <v>0</v>
      </c>
      <c r="S149" s="158">
        <f t="shared" si="109"/>
        <v>3.1253168749105997</v>
      </c>
      <c r="U149" s="215" t="s">
        <v>24</v>
      </c>
      <c r="V149" s="207">
        <v>0.62506337498211995</v>
      </c>
      <c r="W149" s="207">
        <v>0</v>
      </c>
      <c r="X149" s="207">
        <v>0</v>
      </c>
      <c r="Y149" s="207">
        <v>0</v>
      </c>
      <c r="Z149" s="207">
        <v>0</v>
      </c>
      <c r="AA149" s="207">
        <v>0</v>
      </c>
      <c r="AB149" s="207">
        <v>0</v>
      </c>
      <c r="AC149" s="208">
        <v>2.5002534999284798</v>
      </c>
      <c r="AD149" s="207">
        <v>2.5002534999284798</v>
      </c>
      <c r="AE149" s="207">
        <v>0</v>
      </c>
      <c r="AF149" s="207">
        <v>0</v>
      </c>
      <c r="AG149" s="207">
        <v>0</v>
      </c>
      <c r="AH149" s="207">
        <v>0</v>
      </c>
      <c r="AI149" s="210">
        <f t="shared" si="110"/>
        <v>3.1253168749105997</v>
      </c>
      <c r="BA149" s="141"/>
      <c r="BR149" s="141"/>
      <c r="CG149" s="141"/>
    </row>
    <row r="150" spans="1:85" ht="15">
      <c r="A150" s="159" t="s">
        <v>60</v>
      </c>
      <c r="B150" s="160">
        <v>0.10298882528</v>
      </c>
      <c r="C150" s="160">
        <v>0</v>
      </c>
      <c r="D150" s="160">
        <v>0</v>
      </c>
      <c r="E150" s="160">
        <v>0</v>
      </c>
      <c r="F150" s="375"/>
      <c r="G150" s="160">
        <v>0</v>
      </c>
      <c r="H150" s="161">
        <v>0</v>
      </c>
      <c r="I150" s="162">
        <f t="shared" si="108"/>
        <v>0.10298882528</v>
      </c>
      <c r="J150" s="149"/>
      <c r="K150" s="163" t="s">
        <v>60</v>
      </c>
      <c r="L150" s="164">
        <v>0.10298882528</v>
      </c>
      <c r="M150" s="164">
        <v>0</v>
      </c>
      <c r="N150" s="164">
        <v>0</v>
      </c>
      <c r="O150" s="164">
        <v>0</v>
      </c>
      <c r="P150" s="164">
        <v>0</v>
      </c>
      <c r="Q150" s="164">
        <v>0</v>
      </c>
      <c r="R150" s="165">
        <v>0</v>
      </c>
      <c r="S150" s="166">
        <f t="shared" si="109"/>
        <v>0.10298882528</v>
      </c>
      <c r="U150" s="211" t="s">
        <v>60</v>
      </c>
      <c r="V150" s="212">
        <v>0.10298882528</v>
      </c>
      <c r="W150" s="212">
        <v>0</v>
      </c>
      <c r="X150" s="212">
        <v>0</v>
      </c>
      <c r="Y150" s="212">
        <v>0</v>
      </c>
      <c r="Z150" s="212">
        <v>0</v>
      </c>
      <c r="AA150" s="212">
        <v>0</v>
      </c>
      <c r="AB150" s="212">
        <v>0</v>
      </c>
      <c r="AC150" s="213">
        <v>0</v>
      </c>
      <c r="AD150" s="212">
        <v>0</v>
      </c>
      <c r="AE150" s="212">
        <v>0</v>
      </c>
      <c r="AF150" s="212">
        <v>0</v>
      </c>
      <c r="AG150" s="212">
        <v>0</v>
      </c>
      <c r="AH150" s="212">
        <v>0</v>
      </c>
      <c r="AI150" s="214">
        <f t="shared" si="110"/>
        <v>0.10298882528</v>
      </c>
      <c r="BA150" s="141"/>
      <c r="BR150" s="141"/>
      <c r="CG150" s="141"/>
    </row>
    <row r="151" spans="1:85" ht="15">
      <c r="A151" s="167" t="s">
        <v>22</v>
      </c>
      <c r="B151" s="156">
        <v>0</v>
      </c>
      <c r="C151" s="156">
        <v>0.57841786248932825</v>
      </c>
      <c r="D151" s="156">
        <v>0</v>
      </c>
      <c r="E151" s="156">
        <v>0</v>
      </c>
      <c r="F151" s="375"/>
      <c r="G151" s="156">
        <v>0</v>
      </c>
      <c r="H151" s="168">
        <v>0</v>
      </c>
      <c r="I151" s="154">
        <f t="shared" si="108"/>
        <v>0.57841786248932825</v>
      </c>
      <c r="J151" s="149"/>
      <c r="K151" s="169" t="s">
        <v>22</v>
      </c>
      <c r="L151" s="156">
        <v>0</v>
      </c>
      <c r="M151" s="156">
        <v>0.57841786248932825</v>
      </c>
      <c r="N151" s="156">
        <v>0</v>
      </c>
      <c r="O151" s="156">
        <v>0</v>
      </c>
      <c r="P151" s="156">
        <v>0.86373039178780153</v>
      </c>
      <c r="Q151" s="156">
        <v>0</v>
      </c>
      <c r="R151" s="157">
        <v>0</v>
      </c>
      <c r="S151" s="158">
        <f t="shared" si="109"/>
        <v>1.4421482542771298</v>
      </c>
      <c r="U151" s="215" t="s">
        <v>22</v>
      </c>
      <c r="V151" s="207">
        <v>0</v>
      </c>
      <c r="W151" s="207">
        <v>0</v>
      </c>
      <c r="X151" s="207">
        <v>0</v>
      </c>
      <c r="Y151" s="207">
        <v>0.57841786248932825</v>
      </c>
      <c r="Z151" s="207">
        <v>0</v>
      </c>
      <c r="AA151" s="207">
        <v>0</v>
      </c>
      <c r="AB151" s="207">
        <v>0.86373039178780153</v>
      </c>
      <c r="AC151" s="208">
        <v>0</v>
      </c>
      <c r="AD151" s="207">
        <v>0</v>
      </c>
      <c r="AE151" s="207">
        <v>0</v>
      </c>
      <c r="AF151" s="207">
        <v>0</v>
      </c>
      <c r="AG151" s="207">
        <v>0</v>
      </c>
      <c r="AH151" s="207">
        <v>0</v>
      </c>
      <c r="AI151" s="210">
        <f t="shared" si="110"/>
        <v>1.4421482542771298</v>
      </c>
      <c r="BA151" s="141"/>
      <c r="BR151" s="141"/>
      <c r="CG151" s="141"/>
    </row>
    <row r="152" spans="1:85" ht="15">
      <c r="A152" s="159" t="s">
        <v>21</v>
      </c>
      <c r="B152" s="160">
        <v>0</v>
      </c>
      <c r="C152" s="160">
        <v>8.9869170300370241E-2</v>
      </c>
      <c r="D152" s="160">
        <v>0</v>
      </c>
      <c r="E152" s="160">
        <v>0</v>
      </c>
      <c r="F152" s="375"/>
      <c r="G152" s="160">
        <v>0</v>
      </c>
      <c r="H152" s="161">
        <v>0</v>
      </c>
      <c r="I152" s="162">
        <f t="shared" si="108"/>
        <v>8.9869170300370241E-2</v>
      </c>
      <c r="J152" s="149"/>
      <c r="K152" s="163" t="s">
        <v>21</v>
      </c>
      <c r="L152" s="164">
        <v>0</v>
      </c>
      <c r="M152" s="164">
        <v>8.9869170300370241E-2</v>
      </c>
      <c r="N152" s="164">
        <v>0</v>
      </c>
      <c r="O152" s="164">
        <v>0</v>
      </c>
      <c r="P152" s="164">
        <v>0</v>
      </c>
      <c r="Q152" s="164">
        <v>0</v>
      </c>
      <c r="R152" s="165">
        <v>0</v>
      </c>
      <c r="S152" s="166">
        <f t="shared" si="109"/>
        <v>8.9869170300370241E-2</v>
      </c>
      <c r="U152" s="211" t="s">
        <v>61</v>
      </c>
      <c r="V152" s="212">
        <v>0</v>
      </c>
      <c r="W152" s="212">
        <v>0</v>
      </c>
      <c r="X152" s="212">
        <v>0</v>
      </c>
      <c r="Y152" s="212">
        <v>8.9869170300370241E-2</v>
      </c>
      <c r="Z152" s="212">
        <v>0</v>
      </c>
      <c r="AA152" s="212">
        <v>0</v>
      </c>
      <c r="AB152" s="212">
        <v>0</v>
      </c>
      <c r="AC152" s="213">
        <v>0</v>
      </c>
      <c r="AD152" s="212">
        <v>0</v>
      </c>
      <c r="AE152" s="212">
        <v>0</v>
      </c>
      <c r="AF152" s="212">
        <v>0</v>
      </c>
      <c r="AG152" s="212">
        <v>0</v>
      </c>
      <c r="AH152" s="212">
        <v>0</v>
      </c>
      <c r="AI152" s="214">
        <f t="shared" si="110"/>
        <v>8.9869170300370241E-2</v>
      </c>
      <c r="BA152" s="141"/>
      <c r="BR152" s="141"/>
      <c r="CG152" s="141"/>
    </row>
    <row r="153" spans="1:85" ht="15">
      <c r="A153" s="170" t="s">
        <v>64</v>
      </c>
      <c r="B153" s="156">
        <v>0</v>
      </c>
      <c r="C153" s="156">
        <v>0</v>
      </c>
      <c r="D153" s="156">
        <v>0</v>
      </c>
      <c r="E153" s="156">
        <v>0</v>
      </c>
      <c r="F153" s="375"/>
      <c r="G153" s="156">
        <v>0</v>
      </c>
      <c r="H153" s="168">
        <v>0</v>
      </c>
      <c r="I153" s="154">
        <f t="shared" si="108"/>
        <v>0</v>
      </c>
      <c r="J153" s="149"/>
      <c r="K153" s="171" t="s">
        <v>64</v>
      </c>
      <c r="L153" s="156">
        <v>0</v>
      </c>
      <c r="M153" s="156">
        <v>0</v>
      </c>
      <c r="N153" s="156">
        <v>0</v>
      </c>
      <c r="O153" s="156">
        <v>0</v>
      </c>
      <c r="P153" s="156">
        <v>0</v>
      </c>
      <c r="Q153" s="156">
        <v>0</v>
      </c>
      <c r="R153" s="157">
        <v>0</v>
      </c>
      <c r="S153" s="158">
        <f t="shared" si="109"/>
        <v>0</v>
      </c>
      <c r="U153" s="216" t="s">
        <v>62</v>
      </c>
      <c r="V153" s="207">
        <v>0</v>
      </c>
      <c r="W153" s="207">
        <v>0</v>
      </c>
      <c r="X153" s="207">
        <v>0</v>
      </c>
      <c r="Y153" s="207">
        <v>0</v>
      </c>
      <c r="Z153" s="207">
        <v>0</v>
      </c>
      <c r="AA153" s="207">
        <v>0</v>
      </c>
      <c r="AB153" s="207">
        <v>0</v>
      </c>
      <c r="AC153" s="208">
        <v>0</v>
      </c>
      <c r="AD153" s="209">
        <v>0</v>
      </c>
      <c r="AE153" s="209">
        <v>0</v>
      </c>
      <c r="AF153" s="209">
        <v>0</v>
      </c>
      <c r="AG153" s="209">
        <v>0</v>
      </c>
      <c r="AH153" s="209">
        <v>0</v>
      </c>
      <c r="AI153" s="210">
        <f t="shared" si="110"/>
        <v>0</v>
      </c>
      <c r="BA153" s="141"/>
      <c r="BR153" s="141"/>
      <c r="CG153" s="141"/>
    </row>
    <row r="154" spans="1:85">
      <c r="A154" s="172" t="s">
        <v>23</v>
      </c>
      <c r="B154" s="173">
        <v>0</v>
      </c>
      <c r="C154" s="173">
        <v>0</v>
      </c>
      <c r="D154" s="173">
        <v>0</v>
      </c>
      <c r="E154" s="173">
        <v>0</v>
      </c>
      <c r="F154" s="375"/>
      <c r="G154" s="173">
        <v>0</v>
      </c>
      <c r="H154" s="174">
        <v>0</v>
      </c>
      <c r="I154" s="175">
        <f t="shared" si="108"/>
        <v>0</v>
      </c>
      <c r="J154" s="149"/>
      <c r="K154" s="176" t="s">
        <v>23</v>
      </c>
      <c r="L154" s="177">
        <v>0</v>
      </c>
      <c r="M154" s="177">
        <v>0</v>
      </c>
      <c r="N154" s="177">
        <v>0</v>
      </c>
      <c r="O154" s="177">
        <v>0</v>
      </c>
      <c r="P154" s="177">
        <v>0</v>
      </c>
      <c r="Q154" s="177">
        <v>0</v>
      </c>
      <c r="R154" s="178">
        <v>0</v>
      </c>
      <c r="S154" s="179">
        <f t="shared" si="109"/>
        <v>0</v>
      </c>
      <c r="U154" s="217" t="s">
        <v>65</v>
      </c>
      <c r="V154" s="218">
        <v>0</v>
      </c>
      <c r="W154" s="218">
        <v>0</v>
      </c>
      <c r="X154" s="218">
        <v>0</v>
      </c>
      <c r="Y154" s="218">
        <v>0</v>
      </c>
      <c r="Z154" s="218">
        <v>0</v>
      </c>
      <c r="AA154" s="218">
        <v>0</v>
      </c>
      <c r="AB154" s="218">
        <v>0</v>
      </c>
      <c r="AC154" s="218">
        <v>0</v>
      </c>
      <c r="AD154" s="218">
        <v>0</v>
      </c>
      <c r="AE154" s="218">
        <v>0</v>
      </c>
      <c r="AF154" s="218">
        <v>0</v>
      </c>
      <c r="AG154" s="218">
        <v>0</v>
      </c>
      <c r="AH154" s="117">
        <v>0</v>
      </c>
      <c r="AI154" s="219">
        <f t="shared" si="110"/>
        <v>0</v>
      </c>
      <c r="BA154" s="141"/>
      <c r="BR154" s="141"/>
      <c r="CG154" s="141"/>
    </row>
    <row r="155" spans="1:85">
      <c r="A155" s="180" t="s">
        <v>19</v>
      </c>
      <c r="B155" s="181">
        <v>0</v>
      </c>
      <c r="C155" s="181">
        <v>0</v>
      </c>
      <c r="D155" s="181">
        <v>0</v>
      </c>
      <c r="E155" s="181">
        <v>0</v>
      </c>
      <c r="F155" s="375"/>
      <c r="G155" s="181">
        <v>0</v>
      </c>
      <c r="H155" s="182">
        <v>0</v>
      </c>
      <c r="I155" s="183">
        <f t="shared" si="108"/>
        <v>0</v>
      </c>
      <c r="J155" s="149"/>
      <c r="K155" s="184" t="s">
        <v>19</v>
      </c>
      <c r="L155" s="181">
        <v>0</v>
      </c>
      <c r="M155" s="181">
        <v>0</v>
      </c>
      <c r="N155" s="181">
        <v>0</v>
      </c>
      <c r="O155" s="181">
        <v>0</v>
      </c>
      <c r="P155" s="181">
        <v>0</v>
      </c>
      <c r="Q155" s="181">
        <v>0</v>
      </c>
      <c r="R155" s="185">
        <v>0</v>
      </c>
      <c r="S155" s="186">
        <f t="shared" si="109"/>
        <v>0</v>
      </c>
      <c r="U155" s="220" t="s">
        <v>19</v>
      </c>
      <c r="V155" s="221">
        <v>0</v>
      </c>
      <c r="W155" s="221">
        <v>0</v>
      </c>
      <c r="X155" s="221">
        <v>0</v>
      </c>
      <c r="Y155" s="221">
        <v>0</v>
      </c>
      <c r="Z155" s="221">
        <v>0</v>
      </c>
      <c r="AA155" s="221">
        <v>0</v>
      </c>
      <c r="AB155" s="221">
        <v>0</v>
      </c>
      <c r="AC155" s="221">
        <v>0</v>
      </c>
      <c r="AD155" s="222">
        <v>0</v>
      </c>
      <c r="AE155" s="222">
        <v>0</v>
      </c>
      <c r="AF155" s="222">
        <v>0</v>
      </c>
      <c r="AG155" s="222">
        <v>0</v>
      </c>
      <c r="AH155" s="222">
        <v>0</v>
      </c>
      <c r="AI155" s="223">
        <f t="shared" si="110"/>
        <v>0</v>
      </c>
      <c r="BA155" s="141"/>
      <c r="BR155" s="141"/>
      <c r="CG155" s="141"/>
    </row>
    <row r="156" spans="1:85">
      <c r="A156" s="172" t="s">
        <v>20</v>
      </c>
      <c r="B156" s="173">
        <v>0</v>
      </c>
      <c r="C156" s="173">
        <v>0</v>
      </c>
      <c r="D156" s="173">
        <v>0</v>
      </c>
      <c r="E156" s="173">
        <v>0</v>
      </c>
      <c r="F156" s="375"/>
      <c r="G156" s="173">
        <v>0</v>
      </c>
      <c r="H156" s="174">
        <v>0</v>
      </c>
      <c r="I156" s="175">
        <f t="shared" si="108"/>
        <v>0</v>
      </c>
      <c r="J156" s="149"/>
      <c r="K156" s="176" t="s">
        <v>20</v>
      </c>
      <c r="L156" s="177">
        <v>0</v>
      </c>
      <c r="M156" s="177">
        <v>0</v>
      </c>
      <c r="N156" s="177">
        <v>0</v>
      </c>
      <c r="O156" s="177">
        <v>0</v>
      </c>
      <c r="P156" s="177">
        <v>0</v>
      </c>
      <c r="Q156" s="177">
        <v>0</v>
      </c>
      <c r="R156" s="178">
        <v>0</v>
      </c>
      <c r="S156" s="179">
        <f t="shared" si="109"/>
        <v>0</v>
      </c>
      <c r="U156" s="217" t="s">
        <v>20</v>
      </c>
      <c r="V156" s="218">
        <v>0</v>
      </c>
      <c r="W156" s="218">
        <v>0</v>
      </c>
      <c r="X156" s="218">
        <v>0</v>
      </c>
      <c r="Y156" s="218">
        <v>0</v>
      </c>
      <c r="Z156" s="218">
        <v>0</v>
      </c>
      <c r="AA156" s="218">
        <v>0</v>
      </c>
      <c r="AB156" s="218">
        <v>0</v>
      </c>
      <c r="AC156" s="218">
        <v>0</v>
      </c>
      <c r="AD156" s="218">
        <v>0</v>
      </c>
      <c r="AE156" s="218">
        <v>0</v>
      </c>
      <c r="AF156" s="218">
        <v>0</v>
      </c>
      <c r="AG156" s="218">
        <v>0</v>
      </c>
      <c r="AH156" s="117">
        <v>0</v>
      </c>
      <c r="AI156" s="219">
        <f t="shared" si="110"/>
        <v>0</v>
      </c>
      <c r="BA156" s="141"/>
      <c r="BR156" s="141"/>
      <c r="CG156" s="141"/>
    </row>
    <row r="157" spans="1:85" ht="15" thickBot="1">
      <c r="A157" s="187" t="s">
        <v>11</v>
      </c>
      <c r="B157" s="188">
        <v>0</v>
      </c>
      <c r="C157" s="188">
        <v>0</v>
      </c>
      <c r="D157" s="188">
        <v>0</v>
      </c>
      <c r="E157" s="188">
        <v>0</v>
      </c>
      <c r="F157" s="376"/>
      <c r="G157" s="188">
        <v>0</v>
      </c>
      <c r="H157" s="189">
        <v>0</v>
      </c>
      <c r="I157" s="190">
        <f t="shared" si="108"/>
        <v>0</v>
      </c>
      <c r="J157" s="149"/>
      <c r="K157" s="191" t="s">
        <v>11</v>
      </c>
      <c r="L157" s="188">
        <v>0</v>
      </c>
      <c r="M157" s="188">
        <v>0</v>
      </c>
      <c r="N157" s="188">
        <v>0</v>
      </c>
      <c r="O157" s="188">
        <v>0</v>
      </c>
      <c r="P157" s="188">
        <v>0</v>
      </c>
      <c r="Q157" s="188">
        <v>0</v>
      </c>
      <c r="R157" s="192">
        <v>0</v>
      </c>
      <c r="S157" s="193">
        <f t="shared" si="109"/>
        <v>0</v>
      </c>
      <c r="U157" s="220" t="s">
        <v>11</v>
      </c>
      <c r="V157" s="221">
        <v>0</v>
      </c>
      <c r="W157" s="221">
        <v>0</v>
      </c>
      <c r="X157" s="221">
        <v>0</v>
      </c>
      <c r="Y157" s="221">
        <v>0</v>
      </c>
      <c r="Z157" s="221">
        <v>0</v>
      </c>
      <c r="AA157" s="221">
        <v>0</v>
      </c>
      <c r="AB157" s="221">
        <v>0</v>
      </c>
      <c r="AC157" s="221">
        <v>0</v>
      </c>
      <c r="AD157" s="222">
        <v>0</v>
      </c>
      <c r="AE157" s="222">
        <v>0</v>
      </c>
      <c r="AF157" s="222">
        <v>0</v>
      </c>
      <c r="AG157" s="222">
        <v>0</v>
      </c>
      <c r="AH157" s="222">
        <v>0</v>
      </c>
      <c r="AI157" s="223">
        <f t="shared" si="110"/>
        <v>0</v>
      </c>
      <c r="BA157" s="141"/>
      <c r="BR157" s="141"/>
      <c r="CG157" s="141"/>
    </row>
    <row r="158" spans="1:85" ht="15">
      <c r="A158" s="194" t="s">
        <v>26</v>
      </c>
      <c r="B158" s="195">
        <f>SUM(B137:B153)</f>
        <v>33.243462950815704</v>
      </c>
      <c r="C158" s="195">
        <f t="shared" ref="C158:H158" si="111">SUM(C137:C153)</f>
        <v>59.088446725925863</v>
      </c>
      <c r="D158" s="195">
        <f t="shared" si="111"/>
        <v>13.230824457084475</v>
      </c>
      <c r="E158" s="195">
        <f t="shared" si="111"/>
        <v>30.085156184874542</v>
      </c>
      <c r="F158" s="195">
        <f t="shared" si="111"/>
        <v>0</v>
      </c>
      <c r="G158" s="195">
        <f t="shared" si="111"/>
        <v>5.65443066233584</v>
      </c>
      <c r="H158" s="197">
        <f t="shared" si="111"/>
        <v>0</v>
      </c>
      <c r="I158" s="154">
        <f t="shared" ref="I158" si="112">SUM(I137:I153)</f>
        <v>141.30232098103642</v>
      </c>
      <c r="J158" s="149"/>
      <c r="K158" s="196" t="s">
        <v>26</v>
      </c>
      <c r="L158" s="195">
        <f>SUM(L137:L153)</f>
        <v>33.243462950815704</v>
      </c>
      <c r="M158" s="195">
        <f t="shared" ref="M158:R158" si="113">SUM(M137:M153)</f>
        <v>59.088446725925863</v>
      </c>
      <c r="N158" s="195">
        <f t="shared" si="113"/>
        <v>13.230824457084475</v>
      </c>
      <c r="O158" s="195">
        <f t="shared" si="113"/>
        <v>30.085156184874542</v>
      </c>
      <c r="P158" s="195">
        <f t="shared" si="113"/>
        <v>18.344405765068949</v>
      </c>
      <c r="Q158" s="195">
        <f t="shared" si="113"/>
        <v>5.65443066233584</v>
      </c>
      <c r="R158" s="197">
        <f t="shared" si="113"/>
        <v>0</v>
      </c>
      <c r="S158" s="198">
        <f t="shared" ref="S158" si="114">SUM(S137:S153)</f>
        <v>159.64672674610537</v>
      </c>
      <c r="T158" s="141" t="str">
        <f>IF(ABS(S158-AI158)&gt;0.01,S158-AI158,"")</f>
        <v/>
      </c>
      <c r="U158" s="224" t="s">
        <v>63</v>
      </c>
      <c r="V158" s="225">
        <f>SUM(V137:V153)</f>
        <v>15.939567066865234</v>
      </c>
      <c r="W158" s="225">
        <f t="shared" ref="W158:AH158" si="115">SUM(W137:W153)</f>
        <v>10.431504732699354</v>
      </c>
      <c r="X158" s="225">
        <f t="shared" si="115"/>
        <v>5.65443066233584</v>
      </c>
      <c r="Y158" s="225">
        <f t="shared" si="115"/>
        <v>59.088446725925863</v>
      </c>
      <c r="Z158" s="225">
        <f t="shared" si="115"/>
        <v>9.7466601619222839</v>
      </c>
      <c r="AA158" s="225">
        <f t="shared" si="115"/>
        <v>17.174828621504687</v>
      </c>
      <c r="AB158" s="225">
        <f t="shared" si="115"/>
        <v>18.344405765068949</v>
      </c>
      <c r="AC158" s="225">
        <f t="shared" si="115"/>
        <v>23.266883009783161</v>
      </c>
      <c r="AD158" s="226">
        <f t="shared" si="115"/>
        <v>6.872391151251116</v>
      </c>
      <c r="AE158" s="226">
        <f t="shared" si="115"/>
        <v>12.910327563369854</v>
      </c>
      <c r="AF158" s="226">
        <f t="shared" si="115"/>
        <v>0</v>
      </c>
      <c r="AG158" s="226">
        <f t="shared" si="115"/>
        <v>3.4841642951621892</v>
      </c>
      <c r="AH158" s="226">
        <f t="shared" si="115"/>
        <v>0</v>
      </c>
      <c r="AI158" s="227">
        <f>SUM(V158:AC158)</f>
        <v>159.64672674610537</v>
      </c>
      <c r="BA158" s="141"/>
      <c r="BR158" s="141"/>
      <c r="CG158" s="141"/>
    </row>
    <row r="159" spans="1:85" s="26" customFormat="1" ht="15" thickBot="1">
      <c r="A159" s="43" t="s">
        <v>91</v>
      </c>
      <c r="B159" s="78">
        <f>IF($I158=0,"-",B158/$I158)</f>
        <v>0.23526480471100802</v>
      </c>
      <c r="C159" s="78">
        <f t="shared" ref="C159:H159" si="116">IF($I158=0,"-",C158/$I158)</f>
        <v>0.41817039037777642</v>
      </c>
      <c r="D159" s="78">
        <f t="shared" si="116"/>
        <v>9.3634870009390206E-2</v>
      </c>
      <c r="E159" s="78">
        <f t="shared" si="116"/>
        <v>0.21291339007030283</v>
      </c>
      <c r="F159" s="78">
        <f t="shared" si="116"/>
        <v>0</v>
      </c>
      <c r="G159" s="78">
        <f t="shared" si="116"/>
        <v>4.0016544831522595E-2</v>
      </c>
      <c r="H159" s="79">
        <f t="shared" si="116"/>
        <v>0</v>
      </c>
      <c r="I159" s="80">
        <f>SUM(B159:H159)</f>
        <v>1</v>
      </c>
      <c r="J159" s="141"/>
      <c r="K159" s="55" t="s">
        <v>91</v>
      </c>
      <c r="L159" s="96">
        <f>IF($S158=0,"-",L158/$S158)</f>
        <v>0.20823140961533487</v>
      </c>
      <c r="M159" s="96">
        <f t="shared" ref="M159:R159" si="117">IF($S158=0,"-",M158/$S158)</f>
        <v>0.37012000139468781</v>
      </c>
      <c r="N159" s="96">
        <f t="shared" si="117"/>
        <v>8.2875638772889809E-2</v>
      </c>
      <c r="O159" s="96">
        <f t="shared" si="117"/>
        <v>0.18844831208296903</v>
      </c>
      <c r="P159" s="96">
        <f t="shared" si="117"/>
        <v>0.11490624417400694</v>
      </c>
      <c r="Q159" s="96">
        <f t="shared" si="117"/>
        <v>3.5418393960111566E-2</v>
      </c>
      <c r="R159" s="97">
        <f t="shared" si="117"/>
        <v>0</v>
      </c>
      <c r="S159" s="98">
        <f>SUM(L159:R159)</f>
        <v>1.0000000000000002</v>
      </c>
      <c r="U159" s="127" t="s">
        <v>91</v>
      </c>
      <c r="V159" s="128">
        <f>+V158/$AI158</f>
        <v>9.9842742734179382E-2</v>
      </c>
      <c r="W159" s="128">
        <f t="shared" ref="W159:AH159" si="118">+W158/$AI158</f>
        <v>6.5341175139087743E-2</v>
      </c>
      <c r="X159" s="128">
        <f t="shared" si="118"/>
        <v>3.5418393960111566E-2</v>
      </c>
      <c r="Y159" s="128">
        <f t="shared" si="118"/>
        <v>0.37012000139468781</v>
      </c>
      <c r="Z159" s="128">
        <f t="shared" si="118"/>
        <v>6.1051424984258605E-2</v>
      </c>
      <c r="AA159" s="128">
        <f t="shared" si="118"/>
        <v>0.10758021145537625</v>
      </c>
      <c r="AB159" s="128">
        <f t="shared" si="118"/>
        <v>0.11490624417400694</v>
      </c>
      <c r="AC159" s="128">
        <f t="shared" si="118"/>
        <v>0.14573980615829171</v>
      </c>
      <c r="AD159" s="128">
        <f t="shared" si="118"/>
        <v>4.3047491742067741E-2</v>
      </c>
      <c r="AE159" s="128">
        <f t="shared" si="118"/>
        <v>8.0868100627592768E-2</v>
      </c>
      <c r="AF159" s="128">
        <f t="shared" si="118"/>
        <v>0</v>
      </c>
      <c r="AG159" s="128">
        <f t="shared" si="118"/>
        <v>2.1824213788631194E-2</v>
      </c>
      <c r="AH159" s="128">
        <f t="shared" si="118"/>
        <v>0</v>
      </c>
      <c r="AI159" s="129">
        <f>SUM(V159:AC159)</f>
        <v>1</v>
      </c>
    </row>
    <row r="160" spans="1:85" ht="15" thickBot="1">
      <c r="A160" s="228"/>
      <c r="B160" s="228"/>
      <c r="C160" s="228"/>
      <c r="D160" s="228"/>
      <c r="E160" s="228"/>
      <c r="F160" s="228"/>
      <c r="G160" s="228"/>
      <c r="H160" s="228"/>
      <c r="I160" s="228"/>
      <c r="K160" s="228"/>
      <c r="AI160" s="149"/>
      <c r="BA160" s="141"/>
      <c r="BR160" s="141"/>
      <c r="CG160" s="141"/>
    </row>
    <row r="161" spans="1:85" ht="28.5">
      <c r="A161" s="325" t="s">
        <v>34</v>
      </c>
      <c r="B161" s="145" t="s">
        <v>0</v>
      </c>
      <c r="C161" s="145" t="s">
        <v>1</v>
      </c>
      <c r="D161" s="145" t="s">
        <v>2</v>
      </c>
      <c r="E161" s="145" t="s">
        <v>3</v>
      </c>
      <c r="F161" s="145" t="s">
        <v>27</v>
      </c>
      <c r="G161" s="145" t="s">
        <v>4</v>
      </c>
      <c r="H161" s="145" t="s">
        <v>5</v>
      </c>
      <c r="I161" s="146" t="s">
        <v>6</v>
      </c>
      <c r="K161" s="327" t="s">
        <v>34</v>
      </c>
      <c r="L161" s="147" t="s">
        <v>0</v>
      </c>
      <c r="M161" s="147" t="s">
        <v>1</v>
      </c>
      <c r="N161" s="147" t="s">
        <v>2</v>
      </c>
      <c r="O161" s="147" t="s">
        <v>3</v>
      </c>
      <c r="P161" s="147" t="s">
        <v>27</v>
      </c>
      <c r="Q161" s="147" t="s">
        <v>4</v>
      </c>
      <c r="R161" s="147" t="s">
        <v>5</v>
      </c>
      <c r="S161" s="148" t="s">
        <v>6</v>
      </c>
      <c r="U161" s="329" t="s">
        <v>34</v>
      </c>
      <c r="V161" s="200" t="s">
        <v>77</v>
      </c>
      <c r="W161" s="200" t="s">
        <v>78</v>
      </c>
      <c r="X161" s="200" t="s">
        <v>4</v>
      </c>
      <c r="Y161" s="200" t="s">
        <v>1</v>
      </c>
      <c r="Z161" s="200" t="s">
        <v>2</v>
      </c>
      <c r="AA161" s="200" t="s">
        <v>3</v>
      </c>
      <c r="AB161" s="200" t="s">
        <v>55</v>
      </c>
      <c r="AC161" s="200" t="s">
        <v>67</v>
      </c>
      <c r="AD161" s="201" t="s">
        <v>79</v>
      </c>
      <c r="AE161" s="201" t="s">
        <v>80</v>
      </c>
      <c r="AF161" s="201" t="s">
        <v>81</v>
      </c>
      <c r="AG161" s="201" t="s">
        <v>82</v>
      </c>
      <c r="AH161" s="201" t="s">
        <v>83</v>
      </c>
      <c r="AI161" s="202" t="s">
        <v>63</v>
      </c>
      <c r="BA161" s="141"/>
      <c r="BR161" s="141"/>
      <c r="CG161" s="141"/>
    </row>
    <row r="162" spans="1:85" ht="15">
      <c r="A162" s="326" t="s">
        <v>34</v>
      </c>
      <c r="B162" s="331" t="s">
        <v>118</v>
      </c>
      <c r="C162" s="332"/>
      <c r="D162" s="332"/>
      <c r="E162" s="332"/>
      <c r="F162" s="332"/>
      <c r="G162" s="332"/>
      <c r="H162" s="332"/>
      <c r="I162" s="333"/>
      <c r="K162" s="328" t="s">
        <v>34</v>
      </c>
      <c r="L162" s="334" t="s">
        <v>118</v>
      </c>
      <c r="M162" s="335"/>
      <c r="N162" s="335"/>
      <c r="O162" s="335"/>
      <c r="P162" s="335"/>
      <c r="Q162" s="335"/>
      <c r="R162" s="335"/>
      <c r="S162" s="336"/>
      <c r="U162" s="330" t="s">
        <v>34</v>
      </c>
      <c r="V162" s="337" t="s">
        <v>118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41"/>
      <c r="BR162" s="141"/>
      <c r="CG162" s="141"/>
    </row>
    <row r="163" spans="1:85" ht="15">
      <c r="A163" s="151" t="s">
        <v>7</v>
      </c>
      <c r="B163" s="152">
        <v>0</v>
      </c>
      <c r="C163" s="152">
        <v>0</v>
      </c>
      <c r="D163" s="152">
        <v>0</v>
      </c>
      <c r="E163" s="152">
        <v>0</v>
      </c>
      <c r="F163" s="374"/>
      <c r="G163" s="152">
        <v>0</v>
      </c>
      <c r="H163" s="153">
        <v>0</v>
      </c>
      <c r="I163" s="154">
        <f>SUM(B163:H163)</f>
        <v>0</v>
      </c>
      <c r="J163" s="149"/>
      <c r="K163" s="203" t="s">
        <v>7</v>
      </c>
      <c r="L163" s="152">
        <v>0</v>
      </c>
      <c r="M163" s="152">
        <v>0</v>
      </c>
      <c r="N163" s="152">
        <v>0</v>
      </c>
      <c r="O163" s="152">
        <v>0</v>
      </c>
      <c r="P163" s="152">
        <v>0</v>
      </c>
      <c r="Q163" s="152">
        <v>0</v>
      </c>
      <c r="R163" s="204">
        <v>0</v>
      </c>
      <c r="S163" s="205">
        <f>SUM(L163:R163)</f>
        <v>0</v>
      </c>
      <c r="U163" s="206" t="s">
        <v>7</v>
      </c>
      <c r="V163" s="207">
        <v>0</v>
      </c>
      <c r="W163" s="207">
        <v>0</v>
      </c>
      <c r="X163" s="207">
        <v>0</v>
      </c>
      <c r="Y163" s="207">
        <v>0</v>
      </c>
      <c r="Z163" s="207">
        <v>0</v>
      </c>
      <c r="AA163" s="207">
        <v>0</v>
      </c>
      <c r="AB163" s="207">
        <v>0</v>
      </c>
      <c r="AC163" s="208">
        <v>0</v>
      </c>
      <c r="AD163" s="209">
        <v>0</v>
      </c>
      <c r="AE163" s="209">
        <v>0</v>
      </c>
      <c r="AF163" s="209">
        <v>0</v>
      </c>
      <c r="AG163" s="209">
        <v>0</v>
      </c>
      <c r="AH163" s="209">
        <v>0</v>
      </c>
      <c r="AI163" s="210">
        <f>SUM(V163:AC163)</f>
        <v>0</v>
      </c>
      <c r="BA163" s="141"/>
      <c r="BR163" s="141"/>
      <c r="CG163" s="141"/>
    </row>
    <row r="164" spans="1:85" ht="15">
      <c r="A164" s="159" t="s">
        <v>8</v>
      </c>
      <c r="B164" s="160">
        <v>0</v>
      </c>
      <c r="C164" s="160">
        <v>0</v>
      </c>
      <c r="D164" s="160">
        <v>0</v>
      </c>
      <c r="E164" s="160">
        <v>0</v>
      </c>
      <c r="F164" s="375"/>
      <c r="G164" s="160">
        <v>0</v>
      </c>
      <c r="H164" s="161">
        <v>0</v>
      </c>
      <c r="I164" s="162">
        <f t="shared" ref="I164:I183" si="119">SUM(B164:H164)</f>
        <v>0</v>
      </c>
      <c r="J164" s="149"/>
      <c r="K164" s="163" t="s">
        <v>8</v>
      </c>
      <c r="L164" s="164">
        <v>0</v>
      </c>
      <c r="M164" s="164">
        <v>0</v>
      </c>
      <c r="N164" s="164">
        <v>0</v>
      </c>
      <c r="O164" s="164">
        <v>0</v>
      </c>
      <c r="P164" s="164">
        <v>0</v>
      </c>
      <c r="Q164" s="164">
        <v>0</v>
      </c>
      <c r="R164" s="165">
        <v>0</v>
      </c>
      <c r="S164" s="166">
        <f t="shared" ref="S164:S183" si="120">SUM(L164:R164)</f>
        <v>0</v>
      </c>
      <c r="U164" s="211" t="s">
        <v>8</v>
      </c>
      <c r="V164" s="212">
        <v>0</v>
      </c>
      <c r="W164" s="212">
        <v>0</v>
      </c>
      <c r="X164" s="212">
        <v>0</v>
      </c>
      <c r="Y164" s="212">
        <v>0</v>
      </c>
      <c r="Z164" s="212">
        <v>0</v>
      </c>
      <c r="AA164" s="212">
        <v>0</v>
      </c>
      <c r="AB164" s="212">
        <v>0</v>
      </c>
      <c r="AC164" s="213">
        <v>0</v>
      </c>
      <c r="AD164" s="212">
        <v>0</v>
      </c>
      <c r="AE164" s="212">
        <v>0</v>
      </c>
      <c r="AF164" s="212">
        <v>0</v>
      </c>
      <c r="AG164" s="212">
        <v>0</v>
      </c>
      <c r="AH164" s="212">
        <v>0</v>
      </c>
      <c r="AI164" s="214">
        <f t="shared" ref="AI164:AI183" si="121">SUM(V164:AC164)</f>
        <v>0</v>
      </c>
      <c r="BA164" s="141"/>
      <c r="BR164" s="141"/>
      <c r="CG164" s="141"/>
    </row>
    <row r="165" spans="1:85" ht="15">
      <c r="A165" s="167" t="s">
        <v>10</v>
      </c>
      <c r="B165" s="156">
        <v>0</v>
      </c>
      <c r="C165" s="156">
        <v>0</v>
      </c>
      <c r="D165" s="156">
        <v>0</v>
      </c>
      <c r="E165" s="156">
        <v>0</v>
      </c>
      <c r="F165" s="375"/>
      <c r="G165" s="156">
        <v>0</v>
      </c>
      <c r="H165" s="168">
        <v>0</v>
      </c>
      <c r="I165" s="154">
        <f t="shared" si="119"/>
        <v>0</v>
      </c>
      <c r="J165" s="149"/>
      <c r="K165" s="169" t="s">
        <v>10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  <c r="R165" s="157">
        <v>0</v>
      </c>
      <c r="S165" s="158">
        <f t="shared" si="120"/>
        <v>0</v>
      </c>
      <c r="U165" s="215" t="s">
        <v>10</v>
      </c>
      <c r="V165" s="207">
        <v>0</v>
      </c>
      <c r="W165" s="207">
        <v>0</v>
      </c>
      <c r="X165" s="207">
        <v>0</v>
      </c>
      <c r="Y165" s="207">
        <v>0</v>
      </c>
      <c r="Z165" s="207">
        <v>0</v>
      </c>
      <c r="AA165" s="207">
        <v>0</v>
      </c>
      <c r="AB165" s="207">
        <v>0</v>
      </c>
      <c r="AC165" s="208">
        <v>0</v>
      </c>
      <c r="AD165" s="209">
        <v>0</v>
      </c>
      <c r="AE165" s="209">
        <v>0</v>
      </c>
      <c r="AF165" s="209">
        <v>0</v>
      </c>
      <c r="AG165" s="209">
        <v>0</v>
      </c>
      <c r="AH165" s="209">
        <v>0</v>
      </c>
      <c r="AI165" s="210">
        <f t="shared" si="121"/>
        <v>0</v>
      </c>
      <c r="BA165" s="141"/>
      <c r="BR165" s="141"/>
      <c r="CG165" s="141"/>
    </row>
    <row r="166" spans="1:85" ht="15">
      <c r="A166" s="159" t="s">
        <v>56</v>
      </c>
      <c r="B166" s="160">
        <v>0</v>
      </c>
      <c r="C166" s="160">
        <v>0</v>
      </c>
      <c r="D166" s="160">
        <v>0</v>
      </c>
      <c r="E166" s="160">
        <v>0</v>
      </c>
      <c r="F166" s="375"/>
      <c r="G166" s="160">
        <v>0</v>
      </c>
      <c r="H166" s="161">
        <v>0</v>
      </c>
      <c r="I166" s="162">
        <f t="shared" si="119"/>
        <v>0</v>
      </c>
      <c r="J166" s="149"/>
      <c r="K166" s="163" t="s">
        <v>56</v>
      </c>
      <c r="L166" s="164">
        <v>0</v>
      </c>
      <c r="M166" s="164">
        <v>0</v>
      </c>
      <c r="N166" s="164">
        <v>0</v>
      </c>
      <c r="O166" s="164">
        <v>0</v>
      </c>
      <c r="P166" s="164">
        <v>0</v>
      </c>
      <c r="Q166" s="164">
        <v>0</v>
      </c>
      <c r="R166" s="165">
        <v>0</v>
      </c>
      <c r="S166" s="166">
        <f t="shared" si="120"/>
        <v>0</v>
      </c>
      <c r="U166" s="211" t="s">
        <v>56</v>
      </c>
      <c r="V166" s="212">
        <v>0</v>
      </c>
      <c r="W166" s="212">
        <v>0</v>
      </c>
      <c r="X166" s="212">
        <v>0</v>
      </c>
      <c r="Y166" s="212">
        <v>0</v>
      </c>
      <c r="Z166" s="212">
        <v>0</v>
      </c>
      <c r="AA166" s="212">
        <v>0</v>
      </c>
      <c r="AB166" s="212">
        <v>0</v>
      </c>
      <c r="AC166" s="213">
        <v>0</v>
      </c>
      <c r="AD166" s="212">
        <v>0</v>
      </c>
      <c r="AE166" s="212">
        <v>0</v>
      </c>
      <c r="AF166" s="212">
        <v>0</v>
      </c>
      <c r="AG166" s="212">
        <v>0</v>
      </c>
      <c r="AH166" s="212">
        <v>0</v>
      </c>
      <c r="AI166" s="214">
        <f t="shared" si="121"/>
        <v>0</v>
      </c>
      <c r="BA166" s="141"/>
      <c r="BR166" s="141"/>
      <c r="CG166" s="141"/>
    </row>
    <row r="167" spans="1:85" ht="15">
      <c r="A167" s="167" t="s">
        <v>16</v>
      </c>
      <c r="B167" s="156">
        <v>2.824463814821189E-3</v>
      </c>
      <c r="C167" s="156">
        <v>0</v>
      </c>
      <c r="D167" s="156">
        <v>1.7445732202057859E-2</v>
      </c>
      <c r="E167" s="156">
        <v>0</v>
      </c>
      <c r="F167" s="375"/>
      <c r="G167" s="156">
        <v>0</v>
      </c>
      <c r="H167" s="168">
        <v>0</v>
      </c>
      <c r="I167" s="154">
        <f t="shared" si="119"/>
        <v>2.0270196016879048E-2</v>
      </c>
      <c r="J167" s="149"/>
      <c r="K167" s="169" t="s">
        <v>16</v>
      </c>
      <c r="L167" s="156">
        <v>2.824463814821189E-3</v>
      </c>
      <c r="M167" s="156">
        <v>0</v>
      </c>
      <c r="N167" s="156">
        <v>1.7445732202057859E-2</v>
      </c>
      <c r="O167" s="156">
        <v>0</v>
      </c>
      <c r="P167" s="156">
        <v>0</v>
      </c>
      <c r="Q167" s="156">
        <v>0</v>
      </c>
      <c r="R167" s="157">
        <v>0</v>
      </c>
      <c r="S167" s="158">
        <f t="shared" si="120"/>
        <v>2.0270196016879048E-2</v>
      </c>
      <c r="U167" s="215" t="s">
        <v>16</v>
      </c>
      <c r="V167" s="207">
        <v>2.824463814821189E-3</v>
      </c>
      <c r="W167" s="207">
        <v>0</v>
      </c>
      <c r="X167" s="207">
        <v>0</v>
      </c>
      <c r="Y167" s="207">
        <v>0</v>
      </c>
      <c r="Z167" s="207">
        <v>1.7445732202057859E-2</v>
      </c>
      <c r="AA167" s="207">
        <v>0</v>
      </c>
      <c r="AB167" s="207">
        <v>0</v>
      </c>
      <c r="AC167" s="208">
        <v>0</v>
      </c>
      <c r="AD167" s="209">
        <v>0</v>
      </c>
      <c r="AE167" s="209">
        <v>0</v>
      </c>
      <c r="AF167" s="209">
        <v>0</v>
      </c>
      <c r="AG167" s="209">
        <v>0</v>
      </c>
      <c r="AH167" s="209">
        <v>0</v>
      </c>
      <c r="AI167" s="210">
        <f t="shared" si="121"/>
        <v>2.0270196016879048E-2</v>
      </c>
      <c r="BA167" s="141"/>
      <c r="BR167" s="141"/>
      <c r="CG167" s="141"/>
    </row>
    <row r="168" spans="1:85" ht="15">
      <c r="A168" s="159" t="s">
        <v>15</v>
      </c>
      <c r="B168" s="160">
        <v>1.420059352515344</v>
      </c>
      <c r="C168" s="160">
        <v>0</v>
      </c>
      <c r="D168" s="160">
        <v>6.0233384083062703E-2</v>
      </c>
      <c r="E168" s="160">
        <v>0</v>
      </c>
      <c r="F168" s="375"/>
      <c r="G168" s="160">
        <v>0</v>
      </c>
      <c r="H168" s="161">
        <v>0</v>
      </c>
      <c r="I168" s="162">
        <f t="shared" si="119"/>
        <v>1.4802927365984067</v>
      </c>
      <c r="J168" s="149"/>
      <c r="K168" s="163" t="s">
        <v>15</v>
      </c>
      <c r="L168" s="164">
        <v>1.420059352515344</v>
      </c>
      <c r="M168" s="164">
        <v>0</v>
      </c>
      <c r="N168" s="164">
        <v>6.0233384083062703E-2</v>
      </c>
      <c r="O168" s="164">
        <v>0</v>
      </c>
      <c r="P168" s="164">
        <v>0</v>
      </c>
      <c r="Q168" s="164">
        <v>0</v>
      </c>
      <c r="R168" s="165">
        <v>0</v>
      </c>
      <c r="S168" s="166">
        <f t="shared" si="120"/>
        <v>1.4802927365984067</v>
      </c>
      <c r="U168" s="211" t="s">
        <v>57</v>
      </c>
      <c r="V168" s="212">
        <v>1.420059352515344</v>
      </c>
      <c r="W168" s="212">
        <v>0</v>
      </c>
      <c r="X168" s="212">
        <v>0</v>
      </c>
      <c r="Y168" s="212">
        <v>0</v>
      </c>
      <c r="Z168" s="212">
        <v>6.0233384083062703E-2</v>
      </c>
      <c r="AA168" s="212">
        <v>0</v>
      </c>
      <c r="AB168" s="212">
        <v>0</v>
      </c>
      <c r="AC168" s="213">
        <v>0</v>
      </c>
      <c r="AD168" s="212">
        <v>0</v>
      </c>
      <c r="AE168" s="212">
        <v>0</v>
      </c>
      <c r="AF168" s="212">
        <v>0</v>
      </c>
      <c r="AG168" s="212">
        <v>0</v>
      </c>
      <c r="AH168" s="212">
        <v>0</v>
      </c>
      <c r="AI168" s="214">
        <f t="shared" si="121"/>
        <v>1.4802927365984067</v>
      </c>
      <c r="BA168" s="141"/>
      <c r="BR168" s="141"/>
      <c r="CG168" s="141"/>
    </row>
    <row r="169" spans="1:85" ht="15">
      <c r="A169" s="167" t="s">
        <v>58</v>
      </c>
      <c r="B169" s="156">
        <v>0</v>
      </c>
      <c r="C169" s="156">
        <v>0</v>
      </c>
      <c r="D169" s="156">
        <v>0</v>
      </c>
      <c r="E169" s="156">
        <v>0.11712275097119169</v>
      </c>
      <c r="F169" s="375"/>
      <c r="G169" s="156">
        <v>0</v>
      </c>
      <c r="H169" s="168">
        <v>0</v>
      </c>
      <c r="I169" s="154">
        <f t="shared" si="119"/>
        <v>0.11712275097119169</v>
      </c>
      <c r="J169" s="149"/>
      <c r="K169" s="169" t="s">
        <v>58</v>
      </c>
      <c r="L169" s="156">
        <v>0</v>
      </c>
      <c r="M169" s="156">
        <v>0</v>
      </c>
      <c r="N169" s="156">
        <v>0</v>
      </c>
      <c r="O169" s="156">
        <v>0.11712275097119169</v>
      </c>
      <c r="P169" s="156">
        <v>1.7237503517535722</v>
      </c>
      <c r="Q169" s="156">
        <v>0</v>
      </c>
      <c r="R169" s="157">
        <v>0</v>
      </c>
      <c r="S169" s="158">
        <f t="shared" si="120"/>
        <v>1.8408731027247638</v>
      </c>
      <c r="U169" s="215" t="s">
        <v>58</v>
      </c>
      <c r="V169" s="207">
        <v>0</v>
      </c>
      <c r="W169" s="207">
        <v>0</v>
      </c>
      <c r="X169" s="207">
        <v>0</v>
      </c>
      <c r="Y169" s="207">
        <v>0</v>
      </c>
      <c r="Z169" s="207">
        <v>0</v>
      </c>
      <c r="AA169" s="207">
        <v>0.11712275097119169</v>
      </c>
      <c r="AB169" s="207">
        <v>1.7237503517535722</v>
      </c>
      <c r="AC169" s="208">
        <v>0</v>
      </c>
      <c r="AD169" s="207">
        <v>0</v>
      </c>
      <c r="AE169" s="207">
        <v>0</v>
      </c>
      <c r="AF169" s="207">
        <v>0</v>
      </c>
      <c r="AG169" s="207">
        <v>0</v>
      </c>
      <c r="AH169" s="207">
        <v>0</v>
      </c>
      <c r="AI169" s="210">
        <f t="shared" si="121"/>
        <v>1.8408731027247638</v>
      </c>
      <c r="BA169" s="141"/>
      <c r="BR169" s="141"/>
      <c r="CG169" s="141"/>
    </row>
    <row r="170" spans="1:85" ht="15">
      <c r="A170" s="159" t="s">
        <v>12</v>
      </c>
      <c r="B170" s="160">
        <v>0</v>
      </c>
      <c r="C170" s="160">
        <v>0</v>
      </c>
      <c r="D170" s="160">
        <v>0</v>
      </c>
      <c r="E170" s="160">
        <v>0</v>
      </c>
      <c r="F170" s="375"/>
      <c r="G170" s="160">
        <v>0</v>
      </c>
      <c r="H170" s="161">
        <v>0</v>
      </c>
      <c r="I170" s="162">
        <f t="shared" si="119"/>
        <v>0</v>
      </c>
      <c r="J170" s="149"/>
      <c r="K170" s="163" t="s">
        <v>12</v>
      </c>
      <c r="L170" s="164">
        <v>0</v>
      </c>
      <c r="M170" s="164">
        <v>0</v>
      </c>
      <c r="N170" s="164">
        <v>0</v>
      </c>
      <c r="O170" s="164">
        <v>0</v>
      </c>
      <c r="P170" s="164">
        <v>2.8967198043085285E-2</v>
      </c>
      <c r="Q170" s="164">
        <v>0</v>
      </c>
      <c r="R170" s="165">
        <v>0</v>
      </c>
      <c r="S170" s="166">
        <f t="shared" si="120"/>
        <v>2.8967198043085285E-2</v>
      </c>
      <c r="U170" s="211" t="s">
        <v>12</v>
      </c>
      <c r="V170" s="212">
        <v>0</v>
      </c>
      <c r="W170" s="212">
        <v>0</v>
      </c>
      <c r="X170" s="212">
        <v>0</v>
      </c>
      <c r="Y170" s="212">
        <v>0</v>
      </c>
      <c r="Z170" s="212">
        <v>0</v>
      </c>
      <c r="AA170" s="212">
        <v>0</v>
      </c>
      <c r="AB170" s="212">
        <v>2.8967198043085285E-2</v>
      </c>
      <c r="AC170" s="213">
        <v>0</v>
      </c>
      <c r="AD170" s="212">
        <v>0</v>
      </c>
      <c r="AE170" s="212">
        <v>0</v>
      </c>
      <c r="AF170" s="212">
        <v>0</v>
      </c>
      <c r="AG170" s="212">
        <v>0</v>
      </c>
      <c r="AH170" s="212">
        <v>0</v>
      </c>
      <c r="AI170" s="214">
        <f t="shared" si="121"/>
        <v>2.8967198043085285E-2</v>
      </c>
      <c r="BA170" s="141"/>
      <c r="BR170" s="141"/>
      <c r="CG170" s="141"/>
    </row>
    <row r="171" spans="1:85" ht="15">
      <c r="A171" s="167" t="s">
        <v>59</v>
      </c>
      <c r="B171" s="156">
        <v>0</v>
      </c>
      <c r="C171" s="156">
        <v>0</v>
      </c>
      <c r="D171" s="156">
        <v>0</v>
      </c>
      <c r="E171" s="156">
        <v>0</v>
      </c>
      <c r="F171" s="375"/>
      <c r="G171" s="156">
        <v>0</v>
      </c>
      <c r="H171" s="168">
        <v>0</v>
      </c>
      <c r="I171" s="154">
        <f t="shared" si="119"/>
        <v>0</v>
      </c>
      <c r="J171" s="149"/>
      <c r="K171" s="169" t="s">
        <v>59</v>
      </c>
      <c r="L171" s="156">
        <v>0</v>
      </c>
      <c r="M171" s="156">
        <v>0</v>
      </c>
      <c r="N171" s="156">
        <v>0</v>
      </c>
      <c r="O171" s="156">
        <v>0</v>
      </c>
      <c r="P171" s="156">
        <v>0</v>
      </c>
      <c r="Q171" s="156">
        <v>0</v>
      </c>
      <c r="R171" s="157">
        <v>0</v>
      </c>
      <c r="S171" s="158">
        <f t="shared" si="120"/>
        <v>0</v>
      </c>
      <c r="U171" s="215" t="s">
        <v>59</v>
      </c>
      <c r="V171" s="207">
        <v>0</v>
      </c>
      <c r="W171" s="207">
        <v>0</v>
      </c>
      <c r="X171" s="207">
        <v>0</v>
      </c>
      <c r="Y171" s="207">
        <v>0</v>
      </c>
      <c r="Z171" s="207">
        <v>0</v>
      </c>
      <c r="AA171" s="207">
        <v>0</v>
      </c>
      <c r="AB171" s="207">
        <v>0</v>
      </c>
      <c r="AC171" s="208">
        <v>0</v>
      </c>
      <c r="AD171" s="207">
        <v>0</v>
      </c>
      <c r="AE171" s="207">
        <v>0</v>
      </c>
      <c r="AF171" s="207">
        <v>0</v>
      </c>
      <c r="AG171" s="207">
        <v>0</v>
      </c>
      <c r="AH171" s="207">
        <v>0</v>
      </c>
      <c r="AI171" s="210">
        <f t="shared" si="121"/>
        <v>0</v>
      </c>
      <c r="BA171" s="141"/>
      <c r="BR171" s="141"/>
      <c r="CG171" s="141"/>
    </row>
    <row r="172" spans="1:85" ht="15">
      <c r="A172" s="159" t="s">
        <v>17</v>
      </c>
      <c r="B172" s="160">
        <v>0.70805076396310218</v>
      </c>
      <c r="C172" s="160">
        <v>0</v>
      </c>
      <c r="D172" s="160">
        <v>39.707486843050766</v>
      </c>
      <c r="E172" s="160">
        <v>0.27104183244507551</v>
      </c>
      <c r="F172" s="375"/>
      <c r="G172" s="160">
        <v>0</v>
      </c>
      <c r="H172" s="161">
        <v>0</v>
      </c>
      <c r="I172" s="162">
        <f t="shared" si="119"/>
        <v>40.686579439458946</v>
      </c>
      <c r="J172" s="149"/>
      <c r="K172" s="163" t="s">
        <v>17</v>
      </c>
      <c r="L172" s="164">
        <v>0.70805076396310218</v>
      </c>
      <c r="M172" s="164">
        <v>0</v>
      </c>
      <c r="N172" s="164">
        <v>39.707486843050766</v>
      </c>
      <c r="O172" s="164">
        <v>0.27104183244507551</v>
      </c>
      <c r="P172" s="164">
        <v>0.55561162130250141</v>
      </c>
      <c r="Q172" s="164">
        <v>0</v>
      </c>
      <c r="R172" s="165">
        <v>0</v>
      </c>
      <c r="S172" s="166">
        <f t="shared" si="120"/>
        <v>41.242191060761449</v>
      </c>
      <c r="U172" s="211" t="s">
        <v>17</v>
      </c>
      <c r="V172" s="212">
        <v>0.70805076396310218</v>
      </c>
      <c r="W172" s="212">
        <v>0</v>
      </c>
      <c r="X172" s="212">
        <v>0</v>
      </c>
      <c r="Y172" s="212">
        <v>0</v>
      </c>
      <c r="Z172" s="212">
        <v>39.707486843050766</v>
      </c>
      <c r="AA172" s="212">
        <v>0</v>
      </c>
      <c r="AB172" s="212">
        <v>0.55561162130250141</v>
      </c>
      <c r="AC172" s="213">
        <v>0.27104183244507551</v>
      </c>
      <c r="AD172" s="212">
        <v>0</v>
      </c>
      <c r="AE172" s="212">
        <v>0</v>
      </c>
      <c r="AF172" s="212">
        <v>0</v>
      </c>
      <c r="AG172" s="212">
        <v>0</v>
      </c>
      <c r="AH172" s="212">
        <v>0.27104183244507551</v>
      </c>
      <c r="AI172" s="214">
        <f t="shared" si="121"/>
        <v>41.242191060761449</v>
      </c>
      <c r="BA172" s="141"/>
      <c r="BR172" s="141"/>
      <c r="CG172" s="141"/>
    </row>
    <row r="173" spans="1:85" ht="15">
      <c r="A173" s="167" t="s">
        <v>139</v>
      </c>
      <c r="B173" s="156">
        <v>4.1721699368632255</v>
      </c>
      <c r="C173" s="156">
        <v>10.632653164876617</v>
      </c>
      <c r="D173" s="156">
        <v>131.85023244648158</v>
      </c>
      <c r="E173" s="156">
        <v>0</v>
      </c>
      <c r="F173" s="375"/>
      <c r="G173" s="156">
        <v>0</v>
      </c>
      <c r="H173" s="168">
        <v>0</v>
      </c>
      <c r="I173" s="154">
        <f t="shared" si="119"/>
        <v>146.65505554822141</v>
      </c>
      <c r="J173" s="149"/>
      <c r="K173" s="169" t="s">
        <v>139</v>
      </c>
      <c r="L173" s="156">
        <v>4.1721699368632255</v>
      </c>
      <c r="M173" s="156">
        <v>10.632653164876617</v>
      </c>
      <c r="N173" s="156">
        <v>131.85023244648158</v>
      </c>
      <c r="O173" s="156">
        <v>0</v>
      </c>
      <c r="P173" s="156">
        <v>0</v>
      </c>
      <c r="Q173" s="156">
        <v>0</v>
      </c>
      <c r="R173" s="157">
        <v>0</v>
      </c>
      <c r="S173" s="158">
        <f t="shared" si="120"/>
        <v>146.65505554822141</v>
      </c>
      <c r="U173" s="215" t="s">
        <v>139</v>
      </c>
      <c r="V173" s="207">
        <v>4.1721699368632255</v>
      </c>
      <c r="W173" s="207">
        <v>0</v>
      </c>
      <c r="X173" s="207">
        <v>0</v>
      </c>
      <c r="Y173" s="207">
        <v>10.632653164876617</v>
      </c>
      <c r="Z173" s="207">
        <v>131.85023244648158</v>
      </c>
      <c r="AA173" s="207">
        <v>0</v>
      </c>
      <c r="AB173" s="207">
        <v>0</v>
      </c>
      <c r="AC173" s="208">
        <v>0</v>
      </c>
      <c r="AD173" s="207">
        <v>0</v>
      </c>
      <c r="AE173" s="207">
        <v>0</v>
      </c>
      <c r="AF173" s="207">
        <v>0</v>
      </c>
      <c r="AG173" s="207">
        <v>0</v>
      </c>
      <c r="AH173" s="207">
        <v>0</v>
      </c>
      <c r="AI173" s="210">
        <f t="shared" si="121"/>
        <v>146.65505554822141</v>
      </c>
      <c r="BA173" s="141"/>
      <c r="BR173" s="141"/>
      <c r="CG173" s="141"/>
    </row>
    <row r="174" spans="1:85" ht="15">
      <c r="A174" s="159" t="s">
        <v>25</v>
      </c>
      <c r="B174" s="160">
        <v>0.31867657088524082</v>
      </c>
      <c r="C174" s="160">
        <v>0.14711040146069029</v>
      </c>
      <c r="D174" s="160">
        <v>27.795887741383318</v>
      </c>
      <c r="E174" s="160">
        <v>2.7377336864816288</v>
      </c>
      <c r="F174" s="375"/>
      <c r="G174" s="160">
        <v>0.4553459185433037</v>
      </c>
      <c r="H174" s="161">
        <v>0.29846317396705518</v>
      </c>
      <c r="I174" s="162">
        <f t="shared" si="119"/>
        <v>31.753217492721237</v>
      </c>
      <c r="J174" s="149"/>
      <c r="K174" s="163" t="s">
        <v>25</v>
      </c>
      <c r="L174" s="164">
        <v>0.31867657088524082</v>
      </c>
      <c r="M174" s="164">
        <v>0.14711040146069029</v>
      </c>
      <c r="N174" s="164">
        <v>27.795887741383318</v>
      </c>
      <c r="O174" s="164">
        <v>2.7377336864816288</v>
      </c>
      <c r="P174" s="164">
        <v>1.6550308125891009E-2</v>
      </c>
      <c r="Q174" s="164">
        <v>0.4553459185433037</v>
      </c>
      <c r="R174" s="165">
        <v>0.29846317396705518</v>
      </c>
      <c r="S174" s="166">
        <f t="shared" si="120"/>
        <v>31.769767800847127</v>
      </c>
      <c r="U174" s="211" t="s">
        <v>25</v>
      </c>
      <c r="V174" s="212">
        <v>7.9100851356133803E-2</v>
      </c>
      <c r="W174" s="212">
        <v>0.11916243492680639</v>
      </c>
      <c r="X174" s="212">
        <v>0.4553459185433037</v>
      </c>
      <c r="Y174" s="212">
        <v>0.14711040146069029</v>
      </c>
      <c r="Z174" s="212">
        <v>27.66763948475359</v>
      </c>
      <c r="AA174" s="212">
        <v>2.7371811635450891</v>
      </c>
      <c r="AB174" s="212">
        <v>1.6550308125891009E-2</v>
      </c>
      <c r="AC174" s="213">
        <v>0.54767723813562397</v>
      </c>
      <c r="AD174" s="212">
        <v>0.12041328460230062</v>
      </c>
      <c r="AE174" s="212">
        <v>5.5252293653953446E-4</v>
      </c>
      <c r="AF174" s="212">
        <v>0.29846317396705518</v>
      </c>
      <c r="AG174" s="212">
        <v>0.12824825662972864</v>
      </c>
      <c r="AH174" s="212">
        <v>0</v>
      </c>
      <c r="AI174" s="214">
        <f t="shared" si="121"/>
        <v>31.769767800847124</v>
      </c>
      <c r="BA174" s="141"/>
      <c r="BR174" s="141"/>
      <c r="CG174" s="141"/>
    </row>
    <row r="175" spans="1:85" ht="15">
      <c r="A175" s="167" t="s">
        <v>24</v>
      </c>
      <c r="B175" s="156">
        <v>0</v>
      </c>
      <c r="C175" s="156">
        <v>0</v>
      </c>
      <c r="D175" s="156">
        <v>0</v>
      </c>
      <c r="E175" s="156">
        <v>0</v>
      </c>
      <c r="F175" s="375"/>
      <c r="G175" s="156">
        <v>0</v>
      </c>
      <c r="H175" s="168">
        <v>0</v>
      </c>
      <c r="I175" s="154">
        <f t="shared" si="119"/>
        <v>0</v>
      </c>
      <c r="J175" s="149"/>
      <c r="K175" s="169" t="s">
        <v>24</v>
      </c>
      <c r="L175" s="156">
        <v>0</v>
      </c>
      <c r="M175" s="156">
        <v>0</v>
      </c>
      <c r="N175" s="156">
        <v>0</v>
      </c>
      <c r="O175" s="156">
        <v>0</v>
      </c>
      <c r="P175" s="156">
        <v>0</v>
      </c>
      <c r="Q175" s="156">
        <v>0</v>
      </c>
      <c r="R175" s="157">
        <v>0</v>
      </c>
      <c r="S175" s="158">
        <f t="shared" si="120"/>
        <v>0</v>
      </c>
      <c r="U175" s="215" t="s">
        <v>24</v>
      </c>
      <c r="V175" s="207">
        <v>0</v>
      </c>
      <c r="W175" s="207">
        <v>0</v>
      </c>
      <c r="X175" s="207">
        <v>0</v>
      </c>
      <c r="Y175" s="207">
        <v>0</v>
      </c>
      <c r="Z175" s="207">
        <v>0</v>
      </c>
      <c r="AA175" s="207">
        <v>0</v>
      </c>
      <c r="AB175" s="207">
        <v>0</v>
      </c>
      <c r="AC175" s="208">
        <v>0</v>
      </c>
      <c r="AD175" s="207">
        <v>0</v>
      </c>
      <c r="AE175" s="207">
        <v>0</v>
      </c>
      <c r="AF175" s="207">
        <v>0</v>
      </c>
      <c r="AG175" s="207">
        <v>0</v>
      </c>
      <c r="AH175" s="207">
        <v>0</v>
      </c>
      <c r="AI175" s="210">
        <f t="shared" si="121"/>
        <v>0</v>
      </c>
      <c r="BA175" s="141"/>
      <c r="BR175" s="141"/>
      <c r="CG175" s="141"/>
    </row>
    <row r="176" spans="1:85" ht="15">
      <c r="A176" s="159" t="s">
        <v>60</v>
      </c>
      <c r="B176" s="160">
        <v>0</v>
      </c>
      <c r="C176" s="160">
        <v>0</v>
      </c>
      <c r="D176" s="160">
        <v>0</v>
      </c>
      <c r="E176" s="160">
        <v>0</v>
      </c>
      <c r="F176" s="375"/>
      <c r="G176" s="160">
        <v>0</v>
      </c>
      <c r="H176" s="161">
        <v>0</v>
      </c>
      <c r="I176" s="162">
        <f t="shared" si="119"/>
        <v>0</v>
      </c>
      <c r="J176" s="149"/>
      <c r="K176" s="163" t="s">
        <v>60</v>
      </c>
      <c r="L176" s="164">
        <v>0</v>
      </c>
      <c r="M176" s="164">
        <v>0</v>
      </c>
      <c r="N176" s="164">
        <v>0</v>
      </c>
      <c r="O176" s="164">
        <v>0</v>
      </c>
      <c r="P176" s="164">
        <v>0</v>
      </c>
      <c r="Q176" s="164">
        <v>0</v>
      </c>
      <c r="R176" s="165">
        <v>0</v>
      </c>
      <c r="S176" s="166">
        <f t="shared" si="120"/>
        <v>0</v>
      </c>
      <c r="U176" s="211" t="s">
        <v>60</v>
      </c>
      <c r="V176" s="212">
        <v>0</v>
      </c>
      <c r="W176" s="212">
        <v>0</v>
      </c>
      <c r="X176" s="212">
        <v>0</v>
      </c>
      <c r="Y176" s="212">
        <v>0</v>
      </c>
      <c r="Z176" s="212">
        <v>0</v>
      </c>
      <c r="AA176" s="212">
        <v>0</v>
      </c>
      <c r="AB176" s="212">
        <v>0</v>
      </c>
      <c r="AC176" s="213">
        <v>0</v>
      </c>
      <c r="AD176" s="212">
        <v>0</v>
      </c>
      <c r="AE176" s="212">
        <v>0</v>
      </c>
      <c r="AF176" s="212">
        <v>0</v>
      </c>
      <c r="AG176" s="212">
        <v>0</v>
      </c>
      <c r="AH176" s="212">
        <v>0</v>
      </c>
      <c r="AI176" s="214">
        <f t="shared" si="121"/>
        <v>0</v>
      </c>
      <c r="BA176" s="141"/>
      <c r="BR176" s="141"/>
      <c r="CG176" s="141"/>
    </row>
    <row r="177" spans="1:85" ht="15">
      <c r="A177" s="167" t="s">
        <v>22</v>
      </c>
      <c r="B177" s="156">
        <v>0.19000493691496287</v>
      </c>
      <c r="C177" s="156">
        <v>0</v>
      </c>
      <c r="D177" s="156">
        <v>0</v>
      </c>
      <c r="E177" s="156">
        <v>0</v>
      </c>
      <c r="F177" s="375"/>
      <c r="G177" s="156">
        <v>0</v>
      </c>
      <c r="H177" s="168">
        <v>0</v>
      </c>
      <c r="I177" s="154">
        <f t="shared" si="119"/>
        <v>0.19000493691496287</v>
      </c>
      <c r="J177" s="149"/>
      <c r="K177" s="169" t="s">
        <v>22</v>
      </c>
      <c r="L177" s="156">
        <v>0.19000493691496287</v>
      </c>
      <c r="M177" s="156">
        <v>0</v>
      </c>
      <c r="N177" s="156">
        <v>0</v>
      </c>
      <c r="O177" s="156">
        <v>0</v>
      </c>
      <c r="P177" s="156">
        <v>9.8181265538047305E-2</v>
      </c>
      <c r="Q177" s="156">
        <v>0</v>
      </c>
      <c r="R177" s="157">
        <v>0</v>
      </c>
      <c r="S177" s="158">
        <f t="shared" si="120"/>
        <v>0.28818620245301019</v>
      </c>
      <c r="U177" s="215" t="s">
        <v>22</v>
      </c>
      <c r="V177" s="207">
        <v>0.19000493691496287</v>
      </c>
      <c r="W177" s="207">
        <v>0</v>
      </c>
      <c r="X177" s="207">
        <v>0</v>
      </c>
      <c r="Y177" s="207">
        <v>0</v>
      </c>
      <c r="Z177" s="207">
        <v>0</v>
      </c>
      <c r="AA177" s="207">
        <v>0</v>
      </c>
      <c r="AB177" s="207">
        <v>9.8181265538047305E-2</v>
      </c>
      <c r="AC177" s="208">
        <v>0</v>
      </c>
      <c r="AD177" s="207">
        <v>0</v>
      </c>
      <c r="AE177" s="207">
        <v>0</v>
      </c>
      <c r="AF177" s="207">
        <v>0</v>
      </c>
      <c r="AG177" s="207">
        <v>0</v>
      </c>
      <c r="AH177" s="207">
        <v>0</v>
      </c>
      <c r="AI177" s="210">
        <f t="shared" si="121"/>
        <v>0.28818620245301019</v>
      </c>
      <c r="BA177" s="141"/>
      <c r="BR177" s="141"/>
      <c r="CG177" s="141"/>
    </row>
    <row r="178" spans="1:85" ht="15">
      <c r="A178" s="159" t="s">
        <v>21</v>
      </c>
      <c r="B178" s="160">
        <v>0</v>
      </c>
      <c r="C178" s="160">
        <v>0</v>
      </c>
      <c r="D178" s="160">
        <v>0</v>
      </c>
      <c r="E178" s="160">
        <v>0</v>
      </c>
      <c r="F178" s="375"/>
      <c r="G178" s="160">
        <v>0</v>
      </c>
      <c r="H178" s="161">
        <v>0</v>
      </c>
      <c r="I178" s="162">
        <f t="shared" si="119"/>
        <v>0</v>
      </c>
      <c r="J178" s="149"/>
      <c r="K178" s="163" t="s">
        <v>21</v>
      </c>
      <c r="L178" s="164">
        <v>0</v>
      </c>
      <c r="M178" s="164">
        <v>0</v>
      </c>
      <c r="N178" s="164">
        <v>0</v>
      </c>
      <c r="O178" s="164">
        <v>0</v>
      </c>
      <c r="P178" s="164">
        <v>0</v>
      </c>
      <c r="Q178" s="164">
        <v>0</v>
      </c>
      <c r="R178" s="165">
        <v>0</v>
      </c>
      <c r="S178" s="166">
        <f t="shared" si="120"/>
        <v>0</v>
      </c>
      <c r="U178" s="211" t="s">
        <v>61</v>
      </c>
      <c r="V178" s="212">
        <v>0</v>
      </c>
      <c r="W178" s="212">
        <v>0</v>
      </c>
      <c r="X178" s="212">
        <v>0</v>
      </c>
      <c r="Y178" s="212">
        <v>0</v>
      </c>
      <c r="Z178" s="212">
        <v>0</v>
      </c>
      <c r="AA178" s="212">
        <v>0</v>
      </c>
      <c r="AB178" s="212">
        <v>0</v>
      </c>
      <c r="AC178" s="213">
        <v>0</v>
      </c>
      <c r="AD178" s="212">
        <v>0</v>
      </c>
      <c r="AE178" s="212">
        <v>0</v>
      </c>
      <c r="AF178" s="212">
        <v>0</v>
      </c>
      <c r="AG178" s="212">
        <v>0</v>
      </c>
      <c r="AH178" s="212">
        <v>0</v>
      </c>
      <c r="AI178" s="214">
        <f t="shared" si="121"/>
        <v>0</v>
      </c>
      <c r="BA178" s="141"/>
      <c r="BR178" s="141"/>
      <c r="CG178" s="141"/>
    </row>
    <row r="179" spans="1:85" ht="15">
      <c r="A179" s="170" t="s">
        <v>64</v>
      </c>
      <c r="B179" s="156">
        <v>0</v>
      </c>
      <c r="C179" s="156">
        <v>0</v>
      </c>
      <c r="D179" s="156">
        <v>0</v>
      </c>
      <c r="E179" s="156">
        <v>0</v>
      </c>
      <c r="F179" s="375"/>
      <c r="G179" s="156">
        <v>0</v>
      </c>
      <c r="H179" s="168">
        <v>0</v>
      </c>
      <c r="I179" s="154">
        <f t="shared" si="119"/>
        <v>0</v>
      </c>
      <c r="J179" s="149"/>
      <c r="K179" s="171" t="s">
        <v>64</v>
      </c>
      <c r="L179" s="156">
        <v>0</v>
      </c>
      <c r="M179" s="156">
        <v>0</v>
      </c>
      <c r="N179" s="156">
        <v>0</v>
      </c>
      <c r="O179" s="156">
        <v>0</v>
      </c>
      <c r="P179" s="156">
        <v>0</v>
      </c>
      <c r="Q179" s="156">
        <v>0</v>
      </c>
      <c r="R179" s="157">
        <v>0</v>
      </c>
      <c r="S179" s="158">
        <f t="shared" si="120"/>
        <v>0</v>
      </c>
      <c r="U179" s="216" t="s">
        <v>62</v>
      </c>
      <c r="V179" s="207">
        <v>0</v>
      </c>
      <c r="W179" s="207">
        <v>0</v>
      </c>
      <c r="X179" s="207">
        <v>0</v>
      </c>
      <c r="Y179" s="207">
        <v>0</v>
      </c>
      <c r="Z179" s="207">
        <v>0</v>
      </c>
      <c r="AA179" s="207">
        <v>0</v>
      </c>
      <c r="AB179" s="207">
        <v>0</v>
      </c>
      <c r="AC179" s="208">
        <v>0</v>
      </c>
      <c r="AD179" s="209">
        <v>0</v>
      </c>
      <c r="AE179" s="209">
        <v>0</v>
      </c>
      <c r="AF179" s="209">
        <v>0</v>
      </c>
      <c r="AG179" s="209">
        <v>0</v>
      </c>
      <c r="AH179" s="209">
        <v>0</v>
      </c>
      <c r="AI179" s="210">
        <f t="shared" si="121"/>
        <v>0</v>
      </c>
      <c r="BA179" s="141"/>
      <c r="BR179" s="141"/>
      <c r="CG179" s="141"/>
    </row>
    <row r="180" spans="1:85">
      <c r="A180" s="172" t="s">
        <v>23</v>
      </c>
      <c r="B180" s="173">
        <v>0</v>
      </c>
      <c r="C180" s="173">
        <v>0</v>
      </c>
      <c r="D180" s="173">
        <v>0</v>
      </c>
      <c r="E180" s="173">
        <v>0</v>
      </c>
      <c r="F180" s="375"/>
      <c r="G180" s="173">
        <v>0</v>
      </c>
      <c r="H180" s="174">
        <v>0</v>
      </c>
      <c r="I180" s="175">
        <f t="shared" si="119"/>
        <v>0</v>
      </c>
      <c r="J180" s="149"/>
      <c r="K180" s="176" t="s">
        <v>23</v>
      </c>
      <c r="L180" s="177">
        <v>0</v>
      </c>
      <c r="M180" s="177">
        <v>0</v>
      </c>
      <c r="N180" s="177">
        <v>0</v>
      </c>
      <c r="O180" s="177">
        <v>0</v>
      </c>
      <c r="P180" s="177">
        <v>0</v>
      </c>
      <c r="Q180" s="177">
        <v>0</v>
      </c>
      <c r="R180" s="178">
        <v>0</v>
      </c>
      <c r="S180" s="179">
        <f t="shared" si="120"/>
        <v>0</v>
      </c>
      <c r="U180" s="217" t="s">
        <v>65</v>
      </c>
      <c r="V180" s="218">
        <v>0</v>
      </c>
      <c r="W180" s="218">
        <v>0</v>
      </c>
      <c r="X180" s="218">
        <v>0</v>
      </c>
      <c r="Y180" s="218">
        <v>0</v>
      </c>
      <c r="Z180" s="218">
        <v>0</v>
      </c>
      <c r="AA180" s="218">
        <v>0</v>
      </c>
      <c r="AB180" s="218">
        <v>0</v>
      </c>
      <c r="AC180" s="218">
        <v>0</v>
      </c>
      <c r="AD180" s="218">
        <v>0</v>
      </c>
      <c r="AE180" s="218">
        <v>0</v>
      </c>
      <c r="AF180" s="218">
        <v>0</v>
      </c>
      <c r="AG180" s="218">
        <v>0</v>
      </c>
      <c r="AH180" s="117">
        <v>0</v>
      </c>
      <c r="AI180" s="219">
        <f t="shared" si="121"/>
        <v>0</v>
      </c>
      <c r="BA180" s="141"/>
      <c r="BR180" s="141"/>
      <c r="CG180" s="141"/>
    </row>
    <row r="181" spans="1:85">
      <c r="A181" s="180" t="s">
        <v>19</v>
      </c>
      <c r="B181" s="181">
        <v>0</v>
      </c>
      <c r="C181" s="181">
        <v>0</v>
      </c>
      <c r="D181" s="181">
        <v>0</v>
      </c>
      <c r="E181" s="181">
        <v>0</v>
      </c>
      <c r="F181" s="375"/>
      <c r="G181" s="181">
        <v>0</v>
      </c>
      <c r="H181" s="182">
        <v>0</v>
      </c>
      <c r="I181" s="183">
        <f t="shared" si="119"/>
        <v>0</v>
      </c>
      <c r="J181" s="149"/>
      <c r="K181" s="184" t="s">
        <v>19</v>
      </c>
      <c r="L181" s="181">
        <v>0</v>
      </c>
      <c r="M181" s="181">
        <v>0</v>
      </c>
      <c r="N181" s="181">
        <v>0</v>
      </c>
      <c r="O181" s="181">
        <v>0</v>
      </c>
      <c r="P181" s="181">
        <v>0</v>
      </c>
      <c r="Q181" s="181">
        <v>0</v>
      </c>
      <c r="R181" s="185">
        <v>0</v>
      </c>
      <c r="S181" s="186">
        <f t="shared" si="120"/>
        <v>0</v>
      </c>
      <c r="U181" s="220" t="s">
        <v>19</v>
      </c>
      <c r="V181" s="221">
        <v>0</v>
      </c>
      <c r="W181" s="221">
        <v>0</v>
      </c>
      <c r="X181" s="221">
        <v>0</v>
      </c>
      <c r="Y181" s="221">
        <v>0</v>
      </c>
      <c r="Z181" s="221">
        <v>0</v>
      </c>
      <c r="AA181" s="221">
        <v>0</v>
      </c>
      <c r="AB181" s="221">
        <v>0</v>
      </c>
      <c r="AC181" s="221">
        <v>0</v>
      </c>
      <c r="AD181" s="222">
        <v>0</v>
      </c>
      <c r="AE181" s="222">
        <v>0</v>
      </c>
      <c r="AF181" s="222">
        <v>0</v>
      </c>
      <c r="AG181" s="222">
        <v>0</v>
      </c>
      <c r="AH181" s="222">
        <v>0</v>
      </c>
      <c r="AI181" s="223">
        <f t="shared" si="121"/>
        <v>0</v>
      </c>
      <c r="BA181" s="141"/>
      <c r="BR181" s="141"/>
      <c r="CG181" s="141"/>
    </row>
    <row r="182" spans="1:85">
      <c r="A182" s="172" t="s">
        <v>20</v>
      </c>
      <c r="B182" s="173">
        <v>0</v>
      </c>
      <c r="C182" s="173">
        <v>0</v>
      </c>
      <c r="D182" s="173">
        <v>0</v>
      </c>
      <c r="E182" s="173">
        <v>0</v>
      </c>
      <c r="F182" s="375"/>
      <c r="G182" s="173">
        <v>0</v>
      </c>
      <c r="H182" s="174">
        <v>0</v>
      </c>
      <c r="I182" s="175">
        <f t="shared" si="119"/>
        <v>0</v>
      </c>
      <c r="J182" s="149"/>
      <c r="K182" s="176" t="s">
        <v>20</v>
      </c>
      <c r="L182" s="177">
        <v>0</v>
      </c>
      <c r="M182" s="177">
        <v>0</v>
      </c>
      <c r="N182" s="177">
        <v>0</v>
      </c>
      <c r="O182" s="177">
        <v>0</v>
      </c>
      <c r="P182" s="177">
        <v>0</v>
      </c>
      <c r="Q182" s="177">
        <v>0</v>
      </c>
      <c r="R182" s="178">
        <v>0</v>
      </c>
      <c r="S182" s="179">
        <f t="shared" si="120"/>
        <v>0</v>
      </c>
      <c r="U182" s="217" t="s">
        <v>20</v>
      </c>
      <c r="V182" s="218">
        <v>0</v>
      </c>
      <c r="W182" s="218">
        <v>0</v>
      </c>
      <c r="X182" s="218">
        <v>0</v>
      </c>
      <c r="Y182" s="218">
        <v>0</v>
      </c>
      <c r="Z182" s="218">
        <v>0</v>
      </c>
      <c r="AA182" s="218">
        <v>0</v>
      </c>
      <c r="AB182" s="218">
        <v>0</v>
      </c>
      <c r="AC182" s="218">
        <v>0</v>
      </c>
      <c r="AD182" s="218">
        <v>0</v>
      </c>
      <c r="AE182" s="218">
        <v>0</v>
      </c>
      <c r="AF182" s="218">
        <v>0</v>
      </c>
      <c r="AG182" s="218">
        <v>0</v>
      </c>
      <c r="AH182" s="117">
        <v>0</v>
      </c>
      <c r="AI182" s="219">
        <f t="shared" si="121"/>
        <v>0</v>
      </c>
      <c r="BA182" s="141"/>
      <c r="BR182" s="141"/>
      <c r="CG182" s="141"/>
    </row>
    <row r="183" spans="1:85" ht="15" thickBot="1">
      <c r="A183" s="187" t="s">
        <v>11</v>
      </c>
      <c r="B183" s="188">
        <v>0</v>
      </c>
      <c r="C183" s="188">
        <v>0</v>
      </c>
      <c r="D183" s="188">
        <v>0</v>
      </c>
      <c r="E183" s="188">
        <v>0</v>
      </c>
      <c r="F183" s="376"/>
      <c r="G183" s="188">
        <v>0</v>
      </c>
      <c r="H183" s="189">
        <v>0</v>
      </c>
      <c r="I183" s="190">
        <f t="shared" si="119"/>
        <v>0</v>
      </c>
      <c r="J183" s="149"/>
      <c r="K183" s="191" t="s">
        <v>11</v>
      </c>
      <c r="L183" s="188">
        <v>0</v>
      </c>
      <c r="M183" s="188">
        <v>0</v>
      </c>
      <c r="N183" s="188">
        <v>0</v>
      </c>
      <c r="O183" s="188">
        <v>0</v>
      </c>
      <c r="P183" s="188">
        <v>0</v>
      </c>
      <c r="Q183" s="188">
        <v>0</v>
      </c>
      <c r="R183" s="192">
        <v>0</v>
      </c>
      <c r="S183" s="193">
        <f t="shared" si="120"/>
        <v>0</v>
      </c>
      <c r="U183" s="220" t="s">
        <v>11</v>
      </c>
      <c r="V183" s="221">
        <v>0</v>
      </c>
      <c r="W183" s="221">
        <v>0</v>
      </c>
      <c r="X183" s="221">
        <v>0</v>
      </c>
      <c r="Y183" s="221">
        <v>0</v>
      </c>
      <c r="Z183" s="221">
        <v>0</v>
      </c>
      <c r="AA183" s="221">
        <v>0</v>
      </c>
      <c r="AB183" s="221">
        <v>0</v>
      </c>
      <c r="AC183" s="221">
        <v>0</v>
      </c>
      <c r="AD183" s="222">
        <v>0</v>
      </c>
      <c r="AE183" s="222">
        <v>0</v>
      </c>
      <c r="AF183" s="222">
        <v>0</v>
      </c>
      <c r="AG183" s="222">
        <v>0</v>
      </c>
      <c r="AH183" s="222">
        <v>0</v>
      </c>
      <c r="AI183" s="223">
        <f t="shared" si="121"/>
        <v>0</v>
      </c>
      <c r="BA183" s="141"/>
      <c r="BR183" s="141"/>
      <c r="CG183" s="141"/>
    </row>
    <row r="184" spans="1:85" ht="15">
      <c r="A184" s="194" t="s">
        <v>26</v>
      </c>
      <c r="B184" s="195">
        <f>SUM(B163:B179)</f>
        <v>6.8117860249566968</v>
      </c>
      <c r="C184" s="195">
        <f t="shared" ref="C184:H184" si="122">SUM(C163:C179)</f>
        <v>10.779763566337307</v>
      </c>
      <c r="D184" s="195">
        <f t="shared" si="122"/>
        <v>199.43128614720078</v>
      </c>
      <c r="E184" s="195">
        <f t="shared" si="122"/>
        <v>3.1258982698978959</v>
      </c>
      <c r="F184" s="195">
        <f t="shared" si="122"/>
        <v>0</v>
      </c>
      <c r="G184" s="195">
        <f t="shared" si="122"/>
        <v>0.4553459185433037</v>
      </c>
      <c r="H184" s="197">
        <f t="shared" si="122"/>
        <v>0.29846317396705518</v>
      </c>
      <c r="I184" s="154">
        <f t="shared" ref="I184" si="123">SUM(I163:I179)</f>
        <v>220.90254310090302</v>
      </c>
      <c r="J184" s="149"/>
      <c r="K184" s="196" t="s">
        <v>26</v>
      </c>
      <c r="L184" s="195">
        <f>SUM(L163:L179)</f>
        <v>6.8117860249566968</v>
      </c>
      <c r="M184" s="195">
        <f t="shared" ref="M184:R184" si="124">SUM(M163:M179)</f>
        <v>10.779763566337307</v>
      </c>
      <c r="N184" s="195">
        <f t="shared" si="124"/>
        <v>199.43128614720078</v>
      </c>
      <c r="O184" s="195">
        <f t="shared" si="124"/>
        <v>3.1258982698978959</v>
      </c>
      <c r="P184" s="195">
        <f t="shared" si="124"/>
        <v>2.4230607447630974</v>
      </c>
      <c r="Q184" s="195">
        <f t="shared" si="124"/>
        <v>0.4553459185433037</v>
      </c>
      <c r="R184" s="197">
        <f t="shared" si="124"/>
        <v>0.29846317396705518</v>
      </c>
      <c r="S184" s="198">
        <f t="shared" ref="S184" si="125">SUM(S163:S179)</f>
        <v>223.32560384566611</v>
      </c>
      <c r="T184" s="141" t="str">
        <f>IF(ABS(S184-AI184)&gt;0.01,S184-AI184,"")</f>
        <v/>
      </c>
      <c r="U184" s="224" t="s">
        <v>63</v>
      </c>
      <c r="V184" s="225">
        <f>SUM(V163:V179)</f>
        <v>6.5722103054275891</v>
      </c>
      <c r="W184" s="225">
        <f t="shared" ref="W184:AH184" si="126">SUM(W163:W179)</f>
        <v>0.11916243492680639</v>
      </c>
      <c r="X184" s="225">
        <f t="shared" si="126"/>
        <v>0.4553459185433037</v>
      </c>
      <c r="Y184" s="225">
        <f t="shared" si="126"/>
        <v>10.779763566337307</v>
      </c>
      <c r="Z184" s="225">
        <f t="shared" si="126"/>
        <v>199.30303789057103</v>
      </c>
      <c r="AA184" s="225">
        <f t="shared" si="126"/>
        <v>2.8543039145162807</v>
      </c>
      <c r="AB184" s="225">
        <f t="shared" si="126"/>
        <v>2.4230607447630974</v>
      </c>
      <c r="AC184" s="225">
        <f t="shared" si="126"/>
        <v>0.81871907058069948</v>
      </c>
      <c r="AD184" s="226">
        <f t="shared" si="126"/>
        <v>0.12041328460230062</v>
      </c>
      <c r="AE184" s="226">
        <f t="shared" si="126"/>
        <v>5.5252293653953446E-4</v>
      </c>
      <c r="AF184" s="226">
        <f t="shared" si="126"/>
        <v>0.29846317396705518</v>
      </c>
      <c r="AG184" s="226">
        <f t="shared" si="126"/>
        <v>0.12824825662972864</v>
      </c>
      <c r="AH184" s="226">
        <f t="shared" si="126"/>
        <v>0.27104183244507551</v>
      </c>
      <c r="AI184" s="227">
        <f>SUM(V184:AC184)</f>
        <v>223.32560384566614</v>
      </c>
      <c r="BA184" s="141"/>
      <c r="BR184" s="141"/>
      <c r="CG184" s="141"/>
    </row>
    <row r="185" spans="1:85" s="26" customFormat="1" ht="15" thickBot="1">
      <c r="A185" s="43" t="s">
        <v>91</v>
      </c>
      <c r="B185" s="78">
        <f>IF($I184=0,"-",B184/$I184)</f>
        <v>3.0836159372983025E-2</v>
      </c>
      <c r="C185" s="78">
        <f t="shared" ref="C185:H185" si="127">IF($I184=0,"-",C184/$I184)</f>
        <v>4.8798730041841883E-2</v>
      </c>
      <c r="D185" s="78">
        <f t="shared" si="127"/>
        <v>0.90280212870209153</v>
      </c>
      <c r="E185" s="78">
        <f t="shared" si="127"/>
        <v>1.4150576204412731E-2</v>
      </c>
      <c r="F185" s="78">
        <f t="shared" si="127"/>
        <v>0</v>
      </c>
      <c r="G185" s="78">
        <f t="shared" si="127"/>
        <v>2.0612977657541612E-3</v>
      </c>
      <c r="H185" s="79">
        <f t="shared" si="127"/>
        <v>1.3511079129167123E-3</v>
      </c>
      <c r="I185" s="80">
        <f>SUM(B185:H185)</f>
        <v>1</v>
      </c>
      <c r="J185" s="141"/>
      <c r="K185" s="55" t="s">
        <v>91</v>
      </c>
      <c r="L185" s="96">
        <f>IF($S184=0,"-",L184/$S184)</f>
        <v>3.0501590089348312E-2</v>
      </c>
      <c r="M185" s="96">
        <f t="shared" ref="M185:R185" si="128">IF($S184=0,"-",M184/$S184)</f>
        <v>4.8269268640540167E-2</v>
      </c>
      <c r="N185" s="96">
        <f t="shared" si="128"/>
        <v>0.89300681477177146</v>
      </c>
      <c r="O185" s="96">
        <f t="shared" si="128"/>
        <v>1.3997043850189761E-2</v>
      </c>
      <c r="P185" s="96">
        <f t="shared" si="128"/>
        <v>1.0849901234063626E-2</v>
      </c>
      <c r="Q185" s="96">
        <f t="shared" si="128"/>
        <v>2.0389328885817327E-3</v>
      </c>
      <c r="R185" s="97">
        <f t="shared" si="128"/>
        <v>1.3364485255050044E-3</v>
      </c>
      <c r="S185" s="98">
        <f>SUM(L185:R185)</f>
        <v>0.99999999999999989</v>
      </c>
      <c r="U185" s="127" t="s">
        <v>91</v>
      </c>
      <c r="V185" s="128">
        <f>+V184/$AI184</f>
        <v>2.9428825858988625E-2</v>
      </c>
      <c r="W185" s="128">
        <f t="shared" ref="W185:AH185" si="129">+W184/$AI184</f>
        <v>5.3358160853404031E-4</v>
      </c>
      <c r="X185" s="128">
        <f t="shared" si="129"/>
        <v>2.0389328885817323E-3</v>
      </c>
      <c r="Y185" s="128">
        <f t="shared" si="129"/>
        <v>4.826926864054016E-2</v>
      </c>
      <c r="Z185" s="128">
        <f t="shared" si="129"/>
        <v>0.89243254897142732</v>
      </c>
      <c r="AA185" s="128">
        <f t="shared" si="129"/>
        <v>1.2780907631571021E-2</v>
      </c>
      <c r="AB185" s="128">
        <f t="shared" si="129"/>
        <v>1.0849901234063626E-2</v>
      </c>
      <c r="AC185" s="128">
        <f t="shared" si="129"/>
        <v>3.6660331662933397E-3</v>
      </c>
      <c r="AD185" s="128">
        <f t="shared" si="129"/>
        <v>5.391826218256406E-4</v>
      </c>
      <c r="AE185" s="128">
        <f t="shared" si="129"/>
        <v>2.474068924588544E-6</v>
      </c>
      <c r="AF185" s="128">
        <f t="shared" si="129"/>
        <v>1.3364485255050042E-3</v>
      </c>
      <c r="AG185" s="128">
        <f t="shared" si="129"/>
        <v>5.7426580034395562E-4</v>
      </c>
      <c r="AH185" s="128">
        <f t="shared" si="129"/>
        <v>1.2136621496941511E-3</v>
      </c>
      <c r="AI185" s="129">
        <f>SUM(V185:AC185)</f>
        <v>0.99999999999999978</v>
      </c>
    </row>
    <row r="186" spans="1:85" ht="15" thickBot="1">
      <c r="A186" s="228"/>
      <c r="B186" s="228"/>
      <c r="C186" s="228"/>
      <c r="D186" s="228"/>
      <c r="E186" s="228"/>
      <c r="F186" s="228"/>
      <c r="G186" s="228"/>
      <c r="H186" s="228"/>
      <c r="I186" s="228"/>
      <c r="K186" s="228"/>
      <c r="L186" s="228"/>
      <c r="M186" s="228"/>
      <c r="N186" s="228"/>
      <c r="O186" s="228"/>
      <c r="P186" s="228"/>
      <c r="Q186" s="228"/>
      <c r="R186" s="228"/>
      <c r="S186" s="228"/>
      <c r="AI186" s="149"/>
      <c r="BA186" s="141"/>
      <c r="BR186" s="141"/>
      <c r="CG186" s="141"/>
    </row>
    <row r="187" spans="1:85" ht="28.5">
      <c r="A187" s="325" t="s">
        <v>35</v>
      </c>
      <c r="B187" s="145" t="s">
        <v>0</v>
      </c>
      <c r="C187" s="145" t="s">
        <v>1</v>
      </c>
      <c r="D187" s="145" t="s">
        <v>2</v>
      </c>
      <c r="E187" s="145" t="s">
        <v>3</v>
      </c>
      <c r="F187" s="145" t="s">
        <v>27</v>
      </c>
      <c r="G187" s="145" t="s">
        <v>4</v>
      </c>
      <c r="H187" s="145" t="s">
        <v>5</v>
      </c>
      <c r="I187" s="146" t="s">
        <v>6</v>
      </c>
      <c r="K187" s="327" t="s">
        <v>35</v>
      </c>
      <c r="L187" s="147" t="s">
        <v>0</v>
      </c>
      <c r="M187" s="147" t="s">
        <v>1</v>
      </c>
      <c r="N187" s="147" t="s">
        <v>2</v>
      </c>
      <c r="O187" s="147" t="s">
        <v>3</v>
      </c>
      <c r="P187" s="147" t="s">
        <v>27</v>
      </c>
      <c r="Q187" s="147" t="s">
        <v>4</v>
      </c>
      <c r="R187" s="147" t="s">
        <v>5</v>
      </c>
      <c r="S187" s="148" t="s">
        <v>6</v>
      </c>
      <c r="U187" s="329" t="s">
        <v>35</v>
      </c>
      <c r="V187" s="200" t="s">
        <v>77</v>
      </c>
      <c r="W187" s="200" t="s">
        <v>78</v>
      </c>
      <c r="X187" s="200" t="s">
        <v>4</v>
      </c>
      <c r="Y187" s="200" t="s">
        <v>1</v>
      </c>
      <c r="Z187" s="200" t="s">
        <v>2</v>
      </c>
      <c r="AA187" s="200" t="s">
        <v>3</v>
      </c>
      <c r="AB187" s="200" t="s">
        <v>55</v>
      </c>
      <c r="AC187" s="200" t="s">
        <v>67</v>
      </c>
      <c r="AD187" s="201" t="s">
        <v>79</v>
      </c>
      <c r="AE187" s="201" t="s">
        <v>80</v>
      </c>
      <c r="AF187" s="201" t="s">
        <v>81</v>
      </c>
      <c r="AG187" s="201" t="s">
        <v>82</v>
      </c>
      <c r="AH187" s="201" t="s">
        <v>83</v>
      </c>
      <c r="AI187" s="202" t="s">
        <v>63</v>
      </c>
      <c r="BA187" s="141"/>
      <c r="BR187" s="141"/>
      <c r="CG187" s="141"/>
    </row>
    <row r="188" spans="1:85" ht="15">
      <c r="A188" s="326" t="s">
        <v>35</v>
      </c>
      <c r="B188" s="331" t="s">
        <v>118</v>
      </c>
      <c r="C188" s="332"/>
      <c r="D188" s="332"/>
      <c r="E188" s="332"/>
      <c r="F188" s="332"/>
      <c r="G188" s="332"/>
      <c r="H188" s="332"/>
      <c r="I188" s="333"/>
      <c r="K188" s="328" t="s">
        <v>35</v>
      </c>
      <c r="L188" s="334" t="s">
        <v>118</v>
      </c>
      <c r="M188" s="335"/>
      <c r="N188" s="335"/>
      <c r="O188" s="335"/>
      <c r="P188" s="335"/>
      <c r="Q188" s="335"/>
      <c r="R188" s="335"/>
      <c r="S188" s="336"/>
      <c r="U188" s="330" t="s">
        <v>35</v>
      </c>
      <c r="V188" s="337" t="s">
        <v>118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41"/>
      <c r="BR188" s="141"/>
      <c r="CG188" s="141"/>
    </row>
    <row r="189" spans="1:85" ht="15">
      <c r="A189" s="151" t="s">
        <v>7</v>
      </c>
      <c r="B189" s="152">
        <v>0</v>
      </c>
      <c r="C189" s="152">
        <v>0</v>
      </c>
      <c r="D189" s="152">
        <v>5.4604555075537013E-2</v>
      </c>
      <c r="E189" s="152">
        <v>0</v>
      </c>
      <c r="F189" s="374"/>
      <c r="G189" s="152">
        <v>0</v>
      </c>
      <c r="H189" s="153">
        <v>0</v>
      </c>
      <c r="I189" s="154">
        <f>SUM(B189:H189)</f>
        <v>5.4604555075537013E-2</v>
      </c>
      <c r="J189" s="149"/>
      <c r="K189" s="203" t="s">
        <v>7</v>
      </c>
      <c r="L189" s="152">
        <v>0</v>
      </c>
      <c r="M189" s="152">
        <v>0</v>
      </c>
      <c r="N189" s="152">
        <v>5.4604555075537013E-2</v>
      </c>
      <c r="O189" s="152">
        <v>0</v>
      </c>
      <c r="P189" s="152">
        <v>0</v>
      </c>
      <c r="Q189" s="152">
        <v>0</v>
      </c>
      <c r="R189" s="204">
        <v>0</v>
      </c>
      <c r="S189" s="205">
        <f>SUM(L189:R189)</f>
        <v>5.4604555075537013E-2</v>
      </c>
      <c r="U189" s="206" t="s">
        <v>7</v>
      </c>
      <c r="V189" s="207">
        <v>0</v>
      </c>
      <c r="W189" s="207">
        <v>0</v>
      </c>
      <c r="X189" s="207">
        <v>0</v>
      </c>
      <c r="Y189" s="207">
        <v>0</v>
      </c>
      <c r="Z189" s="207">
        <v>5.4604555075537013E-2</v>
      </c>
      <c r="AA189" s="207">
        <v>0</v>
      </c>
      <c r="AB189" s="207">
        <v>0</v>
      </c>
      <c r="AC189" s="208">
        <v>0</v>
      </c>
      <c r="AD189" s="209">
        <v>0</v>
      </c>
      <c r="AE189" s="209">
        <v>0</v>
      </c>
      <c r="AF189" s="209">
        <v>0</v>
      </c>
      <c r="AG189" s="209">
        <v>0</v>
      </c>
      <c r="AH189" s="209">
        <v>0</v>
      </c>
      <c r="AI189" s="210">
        <f>SUM(V189:AC189)</f>
        <v>5.4604555075537013E-2</v>
      </c>
      <c r="BA189" s="141"/>
      <c r="BR189" s="141"/>
      <c r="CG189" s="141"/>
    </row>
    <row r="190" spans="1:85" ht="15">
      <c r="A190" s="159" t="s">
        <v>8</v>
      </c>
      <c r="B190" s="160">
        <v>0</v>
      </c>
      <c r="C190" s="160">
        <v>0</v>
      </c>
      <c r="D190" s="160">
        <v>637.15168623920454</v>
      </c>
      <c r="E190" s="160">
        <v>0</v>
      </c>
      <c r="F190" s="375"/>
      <c r="G190" s="160">
        <v>0</v>
      </c>
      <c r="H190" s="161">
        <v>0</v>
      </c>
      <c r="I190" s="162">
        <f t="shared" ref="I190:I209" si="130">SUM(B190:H190)</f>
        <v>637.15168623920454</v>
      </c>
      <c r="J190" s="149"/>
      <c r="K190" s="163" t="s">
        <v>8</v>
      </c>
      <c r="L190" s="164">
        <v>0</v>
      </c>
      <c r="M190" s="164">
        <v>0</v>
      </c>
      <c r="N190" s="164">
        <v>637.15168623920454</v>
      </c>
      <c r="O190" s="164">
        <v>0</v>
      </c>
      <c r="P190" s="164">
        <v>0</v>
      </c>
      <c r="Q190" s="164">
        <v>0</v>
      </c>
      <c r="R190" s="165">
        <v>0</v>
      </c>
      <c r="S190" s="166">
        <f t="shared" ref="S190:S209" si="131">SUM(L190:R190)</f>
        <v>637.15168623920454</v>
      </c>
      <c r="U190" s="211" t="s">
        <v>8</v>
      </c>
      <c r="V190" s="212">
        <v>0</v>
      </c>
      <c r="W190" s="212">
        <v>0</v>
      </c>
      <c r="X190" s="212">
        <v>0</v>
      </c>
      <c r="Y190" s="212">
        <v>0</v>
      </c>
      <c r="Z190" s="212">
        <v>637.15168623920454</v>
      </c>
      <c r="AA190" s="212">
        <v>0</v>
      </c>
      <c r="AB190" s="212">
        <v>0</v>
      </c>
      <c r="AC190" s="213">
        <v>0</v>
      </c>
      <c r="AD190" s="212">
        <v>0</v>
      </c>
      <c r="AE190" s="212">
        <v>0</v>
      </c>
      <c r="AF190" s="212">
        <v>0</v>
      </c>
      <c r="AG190" s="212">
        <v>0</v>
      </c>
      <c r="AH190" s="212">
        <v>0</v>
      </c>
      <c r="AI190" s="214">
        <f t="shared" ref="AI190:AI209" si="132">SUM(V190:AC190)</f>
        <v>637.15168623920454</v>
      </c>
      <c r="BA190" s="141"/>
      <c r="BR190" s="141"/>
      <c r="CG190" s="141"/>
    </row>
    <row r="191" spans="1:85" ht="15">
      <c r="A191" s="167" t="s">
        <v>10</v>
      </c>
      <c r="B191" s="156">
        <v>0</v>
      </c>
      <c r="C191" s="156">
        <v>0</v>
      </c>
      <c r="D191" s="156">
        <v>4.986934734572715E-2</v>
      </c>
      <c r="E191" s="156">
        <v>0</v>
      </c>
      <c r="F191" s="375"/>
      <c r="G191" s="156">
        <v>0</v>
      </c>
      <c r="H191" s="168">
        <v>0</v>
      </c>
      <c r="I191" s="154">
        <f t="shared" si="130"/>
        <v>4.986934734572715E-2</v>
      </c>
      <c r="J191" s="149"/>
      <c r="K191" s="169" t="s">
        <v>10</v>
      </c>
      <c r="L191" s="156">
        <v>0</v>
      </c>
      <c r="M191" s="156">
        <v>0</v>
      </c>
      <c r="N191" s="156">
        <v>4.986934734572715E-2</v>
      </c>
      <c r="O191" s="156">
        <v>0</v>
      </c>
      <c r="P191" s="156">
        <v>0</v>
      </c>
      <c r="Q191" s="156">
        <v>0</v>
      </c>
      <c r="R191" s="157">
        <v>0</v>
      </c>
      <c r="S191" s="158">
        <f t="shared" si="131"/>
        <v>4.986934734572715E-2</v>
      </c>
      <c r="U191" s="215" t="s">
        <v>10</v>
      </c>
      <c r="V191" s="207">
        <v>0</v>
      </c>
      <c r="W191" s="207">
        <v>0</v>
      </c>
      <c r="X191" s="207">
        <v>0</v>
      </c>
      <c r="Y191" s="207">
        <v>0</v>
      </c>
      <c r="Z191" s="207">
        <v>4.986934734572715E-2</v>
      </c>
      <c r="AA191" s="207">
        <v>0</v>
      </c>
      <c r="AB191" s="207">
        <v>0</v>
      </c>
      <c r="AC191" s="208">
        <v>0</v>
      </c>
      <c r="AD191" s="209">
        <v>0</v>
      </c>
      <c r="AE191" s="209">
        <v>0</v>
      </c>
      <c r="AF191" s="209">
        <v>0</v>
      </c>
      <c r="AG191" s="209">
        <v>0</v>
      </c>
      <c r="AH191" s="209">
        <v>0</v>
      </c>
      <c r="AI191" s="210">
        <f t="shared" si="132"/>
        <v>4.986934734572715E-2</v>
      </c>
      <c r="BA191" s="141"/>
      <c r="BR191" s="141"/>
      <c r="CG191" s="141"/>
    </row>
    <row r="192" spans="1:85" ht="15">
      <c r="A192" s="159" t="s">
        <v>56</v>
      </c>
      <c r="B192" s="160">
        <v>0</v>
      </c>
      <c r="C192" s="160">
        <v>0</v>
      </c>
      <c r="D192" s="160">
        <v>68.891647229999933</v>
      </c>
      <c r="E192" s="160">
        <v>0</v>
      </c>
      <c r="F192" s="375"/>
      <c r="G192" s="160">
        <v>0</v>
      </c>
      <c r="H192" s="161">
        <v>0</v>
      </c>
      <c r="I192" s="162">
        <f t="shared" si="130"/>
        <v>68.891647229999933</v>
      </c>
      <c r="J192" s="149"/>
      <c r="K192" s="163" t="s">
        <v>56</v>
      </c>
      <c r="L192" s="164">
        <v>0</v>
      </c>
      <c r="M192" s="164">
        <v>0</v>
      </c>
      <c r="N192" s="164">
        <v>68.891647229999933</v>
      </c>
      <c r="O192" s="164">
        <v>0</v>
      </c>
      <c r="P192" s="164">
        <v>0</v>
      </c>
      <c r="Q192" s="164">
        <v>0</v>
      </c>
      <c r="R192" s="165">
        <v>0</v>
      </c>
      <c r="S192" s="166">
        <f t="shared" si="131"/>
        <v>68.891647229999933</v>
      </c>
      <c r="U192" s="211" t="s">
        <v>56</v>
      </c>
      <c r="V192" s="212">
        <v>0</v>
      </c>
      <c r="W192" s="212">
        <v>0</v>
      </c>
      <c r="X192" s="212">
        <v>0</v>
      </c>
      <c r="Y192" s="212">
        <v>0</v>
      </c>
      <c r="Z192" s="212">
        <v>68.854042619066533</v>
      </c>
      <c r="AA192" s="212">
        <v>0</v>
      </c>
      <c r="AB192" s="212">
        <v>0</v>
      </c>
      <c r="AC192" s="213">
        <v>3.7604610933406085E-2</v>
      </c>
      <c r="AD192" s="212">
        <v>0</v>
      </c>
      <c r="AE192" s="212">
        <v>0</v>
      </c>
      <c r="AF192" s="212">
        <v>0</v>
      </c>
      <c r="AG192" s="212">
        <v>3.7604610933406085E-2</v>
      </c>
      <c r="AH192" s="212">
        <v>0</v>
      </c>
      <c r="AI192" s="214">
        <f t="shared" si="132"/>
        <v>68.891647229999933</v>
      </c>
      <c r="BA192" s="141"/>
      <c r="BR192" s="141"/>
      <c r="CG192" s="141"/>
    </row>
    <row r="193" spans="1:85" ht="15">
      <c r="A193" s="167" t="s">
        <v>16</v>
      </c>
      <c r="B193" s="156">
        <v>245.83341924854147</v>
      </c>
      <c r="C193" s="156">
        <v>0</v>
      </c>
      <c r="D193" s="156">
        <v>304.42819907427599</v>
      </c>
      <c r="E193" s="156">
        <v>0</v>
      </c>
      <c r="F193" s="375"/>
      <c r="G193" s="156">
        <v>0</v>
      </c>
      <c r="H193" s="168">
        <v>0</v>
      </c>
      <c r="I193" s="154">
        <f t="shared" si="130"/>
        <v>550.26161832281741</v>
      </c>
      <c r="J193" s="149"/>
      <c r="K193" s="169" t="s">
        <v>16</v>
      </c>
      <c r="L193" s="156">
        <v>245.83341924854147</v>
      </c>
      <c r="M193" s="156">
        <v>0</v>
      </c>
      <c r="N193" s="156">
        <v>304.42819907427599</v>
      </c>
      <c r="O193" s="156">
        <v>0</v>
      </c>
      <c r="P193" s="156">
        <v>0</v>
      </c>
      <c r="Q193" s="156">
        <v>0</v>
      </c>
      <c r="R193" s="157">
        <v>0</v>
      </c>
      <c r="S193" s="158">
        <f t="shared" si="131"/>
        <v>550.26161832281741</v>
      </c>
      <c r="U193" s="215" t="s">
        <v>16</v>
      </c>
      <c r="V193" s="207">
        <v>245.83341924854147</v>
      </c>
      <c r="W193" s="207">
        <v>0</v>
      </c>
      <c r="X193" s="207">
        <v>0</v>
      </c>
      <c r="Y193" s="207">
        <v>0</v>
      </c>
      <c r="Z193" s="207">
        <v>304.42819907427599</v>
      </c>
      <c r="AA193" s="207">
        <v>0</v>
      </c>
      <c r="AB193" s="207">
        <v>0</v>
      </c>
      <c r="AC193" s="208">
        <v>0</v>
      </c>
      <c r="AD193" s="209">
        <v>0</v>
      </c>
      <c r="AE193" s="209">
        <v>0</v>
      </c>
      <c r="AF193" s="209">
        <v>0</v>
      </c>
      <c r="AG193" s="209">
        <v>0</v>
      </c>
      <c r="AH193" s="209">
        <v>0</v>
      </c>
      <c r="AI193" s="210">
        <f t="shared" si="132"/>
        <v>550.26161832281741</v>
      </c>
      <c r="BA193" s="141"/>
      <c r="BR193" s="141"/>
      <c r="CG193" s="141"/>
    </row>
    <row r="194" spans="1:85" ht="15">
      <c r="A194" s="159" t="s">
        <v>15</v>
      </c>
      <c r="B194" s="160">
        <v>4.584174190840165</v>
      </c>
      <c r="C194" s="160">
        <v>2.8958123466485026</v>
      </c>
      <c r="D194" s="160">
        <v>13.224401427136325</v>
      </c>
      <c r="E194" s="160">
        <v>0</v>
      </c>
      <c r="F194" s="375"/>
      <c r="G194" s="160">
        <v>0</v>
      </c>
      <c r="H194" s="161">
        <v>0</v>
      </c>
      <c r="I194" s="162">
        <f t="shared" si="130"/>
        <v>20.704387964624992</v>
      </c>
      <c r="J194" s="149"/>
      <c r="K194" s="163" t="s">
        <v>15</v>
      </c>
      <c r="L194" s="164">
        <v>4.584174190840165</v>
      </c>
      <c r="M194" s="164">
        <v>2.8958123466485026</v>
      </c>
      <c r="N194" s="164">
        <v>13.224401427136325</v>
      </c>
      <c r="O194" s="164">
        <v>0</v>
      </c>
      <c r="P194" s="164">
        <v>0</v>
      </c>
      <c r="Q194" s="164">
        <v>0</v>
      </c>
      <c r="R194" s="165">
        <v>0</v>
      </c>
      <c r="S194" s="166">
        <f t="shared" si="131"/>
        <v>20.704387964624992</v>
      </c>
      <c r="U194" s="211" t="s">
        <v>57</v>
      </c>
      <c r="V194" s="212">
        <v>4.4680357800128769</v>
      </c>
      <c r="W194" s="212">
        <v>0</v>
      </c>
      <c r="X194" s="212">
        <v>0</v>
      </c>
      <c r="Y194" s="212">
        <v>2.8958123466485026</v>
      </c>
      <c r="Z194" s="212">
        <v>9.0497704043703067</v>
      </c>
      <c r="AA194" s="212">
        <v>0</v>
      </c>
      <c r="AB194" s="212">
        <v>0</v>
      </c>
      <c r="AC194" s="213">
        <v>4.2907694335933053</v>
      </c>
      <c r="AD194" s="212">
        <v>0.11613841082728842</v>
      </c>
      <c r="AE194" s="212">
        <v>0</v>
      </c>
      <c r="AF194" s="212">
        <v>0</v>
      </c>
      <c r="AG194" s="212">
        <v>4.1746310227660173</v>
      </c>
      <c r="AH194" s="212">
        <v>0</v>
      </c>
      <c r="AI194" s="214">
        <f t="shared" si="132"/>
        <v>20.704387964624992</v>
      </c>
      <c r="BA194" s="141"/>
      <c r="BR194" s="141"/>
      <c r="CG194" s="141"/>
    </row>
    <row r="195" spans="1:85" ht="15">
      <c r="A195" s="167" t="s">
        <v>58</v>
      </c>
      <c r="B195" s="156">
        <v>0</v>
      </c>
      <c r="C195" s="156">
        <v>0</v>
      </c>
      <c r="D195" s="156">
        <v>0.19831643231331436</v>
      </c>
      <c r="E195" s="156">
        <v>2.7799162381721727</v>
      </c>
      <c r="F195" s="375"/>
      <c r="G195" s="156">
        <v>0</v>
      </c>
      <c r="H195" s="168">
        <v>0</v>
      </c>
      <c r="I195" s="154">
        <f t="shared" si="130"/>
        <v>2.9782326704854869</v>
      </c>
      <c r="J195" s="149"/>
      <c r="K195" s="169" t="s">
        <v>58</v>
      </c>
      <c r="L195" s="156">
        <v>0</v>
      </c>
      <c r="M195" s="156">
        <v>0</v>
      </c>
      <c r="N195" s="156">
        <v>0.19831643231331436</v>
      </c>
      <c r="O195" s="156">
        <v>2.7799162381721727</v>
      </c>
      <c r="P195" s="156">
        <v>453.64859390573508</v>
      </c>
      <c r="Q195" s="156">
        <v>0</v>
      </c>
      <c r="R195" s="157">
        <v>0</v>
      </c>
      <c r="S195" s="158">
        <f t="shared" si="131"/>
        <v>456.62682657622059</v>
      </c>
      <c r="U195" s="215" t="s">
        <v>58</v>
      </c>
      <c r="V195" s="207">
        <v>0</v>
      </c>
      <c r="W195" s="207">
        <v>0</v>
      </c>
      <c r="X195" s="207">
        <v>0</v>
      </c>
      <c r="Y195" s="207">
        <v>0</v>
      </c>
      <c r="Z195" s="207">
        <v>0</v>
      </c>
      <c r="AA195" s="207">
        <v>0.35654172809025747</v>
      </c>
      <c r="AB195" s="207">
        <v>453.64859390573508</v>
      </c>
      <c r="AC195" s="208">
        <v>2.6216909423952295</v>
      </c>
      <c r="AD195" s="207">
        <v>0</v>
      </c>
      <c r="AE195" s="207">
        <v>2.4233745100819153</v>
      </c>
      <c r="AF195" s="207">
        <v>0</v>
      </c>
      <c r="AG195" s="207">
        <v>0.19831643231331436</v>
      </c>
      <c r="AH195" s="207">
        <v>0</v>
      </c>
      <c r="AI195" s="210">
        <f t="shared" si="132"/>
        <v>456.62682657622054</v>
      </c>
      <c r="BA195" s="141"/>
      <c r="BR195" s="141"/>
      <c r="CG195" s="141"/>
    </row>
    <row r="196" spans="1:85" ht="15">
      <c r="A196" s="159" t="s">
        <v>12</v>
      </c>
      <c r="B196" s="160">
        <v>0</v>
      </c>
      <c r="C196" s="160">
        <v>0</v>
      </c>
      <c r="D196" s="160">
        <v>0</v>
      </c>
      <c r="E196" s="160">
        <v>0</v>
      </c>
      <c r="F196" s="375"/>
      <c r="G196" s="160">
        <v>0</v>
      </c>
      <c r="H196" s="161">
        <v>0</v>
      </c>
      <c r="I196" s="162">
        <f t="shared" si="130"/>
        <v>0</v>
      </c>
      <c r="J196" s="149"/>
      <c r="K196" s="163" t="s">
        <v>12</v>
      </c>
      <c r="L196" s="164">
        <v>0</v>
      </c>
      <c r="M196" s="164">
        <v>0</v>
      </c>
      <c r="N196" s="164">
        <v>0</v>
      </c>
      <c r="O196" s="164">
        <v>0</v>
      </c>
      <c r="P196" s="164">
        <v>9.5409179419537864</v>
      </c>
      <c r="Q196" s="164">
        <v>0</v>
      </c>
      <c r="R196" s="165">
        <v>0</v>
      </c>
      <c r="S196" s="166">
        <f t="shared" si="131"/>
        <v>9.5409179419537864</v>
      </c>
      <c r="U196" s="211" t="s">
        <v>12</v>
      </c>
      <c r="V196" s="212">
        <v>0</v>
      </c>
      <c r="W196" s="212">
        <v>0</v>
      </c>
      <c r="X196" s="212">
        <v>0</v>
      </c>
      <c r="Y196" s="212">
        <v>0</v>
      </c>
      <c r="Z196" s="212">
        <v>0</v>
      </c>
      <c r="AA196" s="212">
        <v>0</v>
      </c>
      <c r="AB196" s="212">
        <v>9.5409179419537864</v>
      </c>
      <c r="AC196" s="213">
        <v>0</v>
      </c>
      <c r="AD196" s="212">
        <v>0</v>
      </c>
      <c r="AE196" s="212">
        <v>0</v>
      </c>
      <c r="AF196" s="212">
        <v>0</v>
      </c>
      <c r="AG196" s="212">
        <v>0</v>
      </c>
      <c r="AH196" s="212">
        <v>0</v>
      </c>
      <c r="AI196" s="214">
        <f t="shared" si="132"/>
        <v>9.5409179419537864</v>
      </c>
      <c r="BA196" s="141"/>
      <c r="BR196" s="141"/>
      <c r="CG196" s="141"/>
    </row>
    <row r="197" spans="1:85" ht="15">
      <c r="A197" s="167" t="s">
        <v>59</v>
      </c>
      <c r="B197" s="156">
        <v>0</v>
      </c>
      <c r="C197" s="156">
        <v>0</v>
      </c>
      <c r="D197" s="156">
        <v>0</v>
      </c>
      <c r="E197" s="156">
        <v>0</v>
      </c>
      <c r="F197" s="375"/>
      <c r="G197" s="156">
        <v>0</v>
      </c>
      <c r="H197" s="168">
        <v>0</v>
      </c>
      <c r="I197" s="154">
        <f t="shared" si="130"/>
        <v>0</v>
      </c>
      <c r="J197" s="149"/>
      <c r="K197" s="169" t="s">
        <v>59</v>
      </c>
      <c r="L197" s="156">
        <v>0</v>
      </c>
      <c r="M197" s="156">
        <v>0</v>
      </c>
      <c r="N197" s="156">
        <v>0</v>
      </c>
      <c r="O197" s="156">
        <v>0</v>
      </c>
      <c r="P197" s="156">
        <v>0</v>
      </c>
      <c r="Q197" s="156">
        <v>0</v>
      </c>
      <c r="R197" s="157">
        <v>0</v>
      </c>
      <c r="S197" s="158">
        <f t="shared" si="131"/>
        <v>0</v>
      </c>
      <c r="U197" s="215" t="s">
        <v>59</v>
      </c>
      <c r="V197" s="207">
        <v>0</v>
      </c>
      <c r="W197" s="207">
        <v>0</v>
      </c>
      <c r="X197" s="207">
        <v>0</v>
      </c>
      <c r="Y197" s="207">
        <v>0</v>
      </c>
      <c r="Z197" s="207">
        <v>0</v>
      </c>
      <c r="AA197" s="207">
        <v>0</v>
      </c>
      <c r="AB197" s="207">
        <v>0</v>
      </c>
      <c r="AC197" s="208">
        <v>0</v>
      </c>
      <c r="AD197" s="207">
        <v>0</v>
      </c>
      <c r="AE197" s="207">
        <v>0</v>
      </c>
      <c r="AF197" s="207">
        <v>0</v>
      </c>
      <c r="AG197" s="207">
        <v>0</v>
      </c>
      <c r="AH197" s="207">
        <v>0</v>
      </c>
      <c r="AI197" s="210">
        <f t="shared" si="132"/>
        <v>0</v>
      </c>
      <c r="BA197" s="141"/>
      <c r="BR197" s="141"/>
      <c r="CG197" s="141"/>
    </row>
    <row r="198" spans="1:85" ht="15">
      <c r="A198" s="159" t="s">
        <v>17</v>
      </c>
      <c r="B198" s="160">
        <v>18.969008681957071</v>
      </c>
      <c r="C198" s="160">
        <v>0</v>
      </c>
      <c r="D198" s="160">
        <v>11.294641133588611</v>
      </c>
      <c r="E198" s="160">
        <v>0</v>
      </c>
      <c r="F198" s="375"/>
      <c r="G198" s="160">
        <v>0</v>
      </c>
      <c r="H198" s="161">
        <v>0</v>
      </c>
      <c r="I198" s="162">
        <f t="shared" si="130"/>
        <v>30.263649815545683</v>
      </c>
      <c r="J198" s="149"/>
      <c r="K198" s="163" t="s">
        <v>17</v>
      </c>
      <c r="L198" s="164">
        <v>18.969008681957071</v>
      </c>
      <c r="M198" s="164">
        <v>0</v>
      </c>
      <c r="N198" s="164">
        <v>11.294641133588611</v>
      </c>
      <c r="O198" s="164">
        <v>0</v>
      </c>
      <c r="P198" s="164">
        <v>1.1805360914430714</v>
      </c>
      <c r="Q198" s="164">
        <v>0</v>
      </c>
      <c r="R198" s="165">
        <v>0</v>
      </c>
      <c r="S198" s="166">
        <f t="shared" si="131"/>
        <v>31.444185906988753</v>
      </c>
      <c r="U198" s="211" t="s">
        <v>17</v>
      </c>
      <c r="V198" s="212">
        <v>18.969008681957071</v>
      </c>
      <c r="W198" s="212">
        <v>0</v>
      </c>
      <c r="X198" s="212">
        <v>0</v>
      </c>
      <c r="Y198" s="212">
        <v>0</v>
      </c>
      <c r="Z198" s="212">
        <v>4.2182652042074054</v>
      </c>
      <c r="AA198" s="212">
        <v>0</v>
      </c>
      <c r="AB198" s="212">
        <v>1.1805360914430714</v>
      </c>
      <c r="AC198" s="213">
        <v>7.0763759293812054</v>
      </c>
      <c r="AD198" s="212">
        <v>0</v>
      </c>
      <c r="AE198" s="212">
        <v>0</v>
      </c>
      <c r="AF198" s="212">
        <v>0</v>
      </c>
      <c r="AG198" s="212">
        <v>7.0763759293812054</v>
      </c>
      <c r="AH198" s="212">
        <v>0</v>
      </c>
      <c r="AI198" s="214">
        <f t="shared" si="132"/>
        <v>31.44418590698875</v>
      </c>
      <c r="BA198" s="141"/>
      <c r="BR198" s="141"/>
      <c r="CG198" s="141"/>
    </row>
    <row r="199" spans="1:85" ht="15">
      <c r="A199" s="167" t="s">
        <v>139</v>
      </c>
      <c r="B199" s="156">
        <v>51.264064365301927</v>
      </c>
      <c r="C199" s="156">
        <v>72.563711202088356</v>
      </c>
      <c r="D199" s="156">
        <v>567.79834268330831</v>
      </c>
      <c r="E199" s="156">
        <v>0</v>
      </c>
      <c r="F199" s="375"/>
      <c r="G199" s="156">
        <v>0</v>
      </c>
      <c r="H199" s="168">
        <v>0</v>
      </c>
      <c r="I199" s="154">
        <f t="shared" si="130"/>
        <v>691.6261182506986</v>
      </c>
      <c r="J199" s="149"/>
      <c r="K199" s="169" t="s">
        <v>139</v>
      </c>
      <c r="L199" s="156">
        <v>51.264064365301927</v>
      </c>
      <c r="M199" s="156">
        <v>72.563711202088356</v>
      </c>
      <c r="N199" s="156">
        <v>567.79834268330831</v>
      </c>
      <c r="O199" s="156">
        <v>0</v>
      </c>
      <c r="P199" s="156">
        <v>5.7883381139976269</v>
      </c>
      <c r="Q199" s="156">
        <v>0</v>
      </c>
      <c r="R199" s="157">
        <v>0</v>
      </c>
      <c r="S199" s="158">
        <f t="shared" si="131"/>
        <v>697.41445636469621</v>
      </c>
      <c r="U199" s="215" t="s">
        <v>139</v>
      </c>
      <c r="V199" s="207">
        <v>38.228476529964162</v>
      </c>
      <c r="W199" s="207">
        <v>0</v>
      </c>
      <c r="X199" s="207">
        <v>0</v>
      </c>
      <c r="Y199" s="207">
        <v>72.563711202088356</v>
      </c>
      <c r="Z199" s="207">
        <v>552.78470325355238</v>
      </c>
      <c r="AA199" s="207">
        <v>0</v>
      </c>
      <c r="AB199" s="207">
        <v>5.7883381139976269</v>
      </c>
      <c r="AC199" s="208">
        <v>28.049227265093709</v>
      </c>
      <c r="AD199" s="207">
        <v>13.035587835337763</v>
      </c>
      <c r="AE199" s="207">
        <v>0</v>
      </c>
      <c r="AF199" s="207">
        <v>0</v>
      </c>
      <c r="AG199" s="207">
        <v>15.013639429755949</v>
      </c>
      <c r="AH199" s="207">
        <v>0</v>
      </c>
      <c r="AI199" s="210">
        <f t="shared" si="132"/>
        <v>697.41445636469621</v>
      </c>
      <c r="BA199" s="141"/>
      <c r="BR199" s="141"/>
      <c r="CG199" s="141"/>
    </row>
    <row r="200" spans="1:85" ht="15">
      <c r="A200" s="159" t="s">
        <v>25</v>
      </c>
      <c r="B200" s="160">
        <v>25.036761129933041</v>
      </c>
      <c r="C200" s="160">
        <v>0.24894759440450115</v>
      </c>
      <c r="D200" s="160">
        <v>259.8779446761115</v>
      </c>
      <c r="E200" s="160">
        <v>192.09028074909708</v>
      </c>
      <c r="F200" s="375"/>
      <c r="G200" s="160">
        <v>21.673280592044289</v>
      </c>
      <c r="H200" s="161">
        <v>0</v>
      </c>
      <c r="I200" s="162">
        <f t="shared" si="130"/>
        <v>498.92721474159043</v>
      </c>
      <c r="J200" s="149"/>
      <c r="K200" s="163" t="s">
        <v>25</v>
      </c>
      <c r="L200" s="164">
        <v>25.036761129933041</v>
      </c>
      <c r="M200" s="164">
        <v>0.24894759440450115</v>
      </c>
      <c r="N200" s="164">
        <v>259.8779446761115</v>
      </c>
      <c r="O200" s="164">
        <v>192.09028074909708</v>
      </c>
      <c r="P200" s="164">
        <v>6.6729533387350113</v>
      </c>
      <c r="Q200" s="164">
        <v>21.673280592044289</v>
      </c>
      <c r="R200" s="165">
        <v>0</v>
      </c>
      <c r="S200" s="166">
        <f t="shared" si="131"/>
        <v>505.60016808032543</v>
      </c>
      <c r="U200" s="211" t="s">
        <v>25</v>
      </c>
      <c r="V200" s="212">
        <v>2.368650430509132</v>
      </c>
      <c r="W200" s="212">
        <v>4.3899000060366919</v>
      </c>
      <c r="X200" s="212">
        <v>21.673280592044289</v>
      </c>
      <c r="Y200" s="212">
        <v>0.24894759440450115</v>
      </c>
      <c r="Z200" s="212">
        <v>255.73351908801607</v>
      </c>
      <c r="AA200" s="212">
        <v>191.8323206300141</v>
      </c>
      <c r="AB200" s="212">
        <v>6.6729533387350113</v>
      </c>
      <c r="AC200" s="213">
        <v>22.680596400565602</v>
      </c>
      <c r="AD200" s="212">
        <v>18.278210693387216</v>
      </c>
      <c r="AE200" s="212">
        <v>0.20010865330050159</v>
      </c>
      <c r="AF200" s="212">
        <v>0</v>
      </c>
      <c r="AG200" s="212">
        <v>4.1444255880954053</v>
      </c>
      <c r="AH200" s="212">
        <v>5.7851465782479634E-2</v>
      </c>
      <c r="AI200" s="214">
        <f t="shared" si="132"/>
        <v>505.60016808032543</v>
      </c>
      <c r="BA200" s="141"/>
      <c r="BR200" s="141"/>
      <c r="CG200" s="141"/>
    </row>
    <row r="201" spans="1:85" ht="15">
      <c r="A201" s="167" t="s">
        <v>24</v>
      </c>
      <c r="B201" s="156">
        <v>3.0821451953852237</v>
      </c>
      <c r="C201" s="156">
        <v>0.50517385451383956</v>
      </c>
      <c r="D201" s="156">
        <v>0</v>
      </c>
      <c r="E201" s="156">
        <v>0</v>
      </c>
      <c r="F201" s="375"/>
      <c r="G201" s="156">
        <v>0</v>
      </c>
      <c r="H201" s="168">
        <v>0</v>
      </c>
      <c r="I201" s="154">
        <f t="shared" si="130"/>
        <v>3.5873190498990635</v>
      </c>
      <c r="J201" s="149"/>
      <c r="K201" s="169" t="s">
        <v>24</v>
      </c>
      <c r="L201" s="156">
        <v>3.0821451953852237</v>
      </c>
      <c r="M201" s="156">
        <v>0.50517385451383956</v>
      </c>
      <c r="N201" s="156">
        <v>0</v>
      </c>
      <c r="O201" s="156">
        <v>0</v>
      </c>
      <c r="P201" s="156">
        <v>0</v>
      </c>
      <c r="Q201" s="156">
        <v>0</v>
      </c>
      <c r="R201" s="157">
        <v>0</v>
      </c>
      <c r="S201" s="158">
        <f t="shared" si="131"/>
        <v>3.5873190498990635</v>
      </c>
      <c r="U201" s="215" t="s">
        <v>24</v>
      </c>
      <c r="V201" s="207">
        <v>3.0818558056304588</v>
      </c>
      <c r="W201" s="207">
        <v>0</v>
      </c>
      <c r="X201" s="207">
        <v>0</v>
      </c>
      <c r="Y201" s="207">
        <v>0.50517385451383956</v>
      </c>
      <c r="Z201" s="207">
        <v>0</v>
      </c>
      <c r="AA201" s="207">
        <v>0</v>
      </c>
      <c r="AB201" s="207">
        <v>0</v>
      </c>
      <c r="AC201" s="208">
        <v>2.8938975476508868E-4</v>
      </c>
      <c r="AD201" s="207">
        <v>2.8938975476508868E-4</v>
      </c>
      <c r="AE201" s="207">
        <v>0</v>
      </c>
      <c r="AF201" s="207">
        <v>0</v>
      </c>
      <c r="AG201" s="207">
        <v>0</v>
      </c>
      <c r="AH201" s="207">
        <v>0</v>
      </c>
      <c r="AI201" s="210">
        <f t="shared" si="132"/>
        <v>3.5873190498990635</v>
      </c>
      <c r="BA201" s="141"/>
      <c r="BR201" s="141"/>
      <c r="CG201" s="141"/>
    </row>
    <row r="202" spans="1:85" ht="15">
      <c r="A202" s="159" t="s">
        <v>60</v>
      </c>
      <c r="B202" s="160">
        <v>2.9498881078401387E-2</v>
      </c>
      <c r="C202" s="160">
        <v>5.0026452962855961E-2</v>
      </c>
      <c r="D202" s="160">
        <v>9.1233652819798103E-2</v>
      </c>
      <c r="E202" s="160">
        <v>0</v>
      </c>
      <c r="F202" s="375"/>
      <c r="G202" s="160">
        <v>0</v>
      </c>
      <c r="H202" s="161">
        <v>0</v>
      </c>
      <c r="I202" s="162">
        <f t="shared" si="130"/>
        <v>0.17075898686105545</v>
      </c>
      <c r="J202" s="149"/>
      <c r="K202" s="163" t="s">
        <v>60</v>
      </c>
      <c r="L202" s="164">
        <v>2.9498881078401387E-2</v>
      </c>
      <c r="M202" s="164">
        <v>5.0026452962855961E-2</v>
      </c>
      <c r="N202" s="164">
        <v>9.1233652819798103E-2</v>
      </c>
      <c r="O202" s="164">
        <v>0</v>
      </c>
      <c r="P202" s="164">
        <v>0</v>
      </c>
      <c r="Q202" s="164">
        <v>0</v>
      </c>
      <c r="R202" s="165">
        <v>0</v>
      </c>
      <c r="S202" s="166">
        <f t="shared" si="131"/>
        <v>0.17075898686105545</v>
      </c>
      <c r="U202" s="211" t="s">
        <v>60</v>
      </c>
      <c r="V202" s="212">
        <v>2.9498881078401387E-2</v>
      </c>
      <c r="W202" s="212">
        <v>0</v>
      </c>
      <c r="X202" s="212">
        <v>0</v>
      </c>
      <c r="Y202" s="212">
        <v>5.0026452962855961E-2</v>
      </c>
      <c r="Z202" s="212">
        <v>9.1233652819798103E-2</v>
      </c>
      <c r="AA202" s="212">
        <v>0</v>
      </c>
      <c r="AB202" s="212">
        <v>0</v>
      </c>
      <c r="AC202" s="213">
        <v>0</v>
      </c>
      <c r="AD202" s="212">
        <v>0</v>
      </c>
      <c r="AE202" s="212">
        <v>0</v>
      </c>
      <c r="AF202" s="212">
        <v>0</v>
      </c>
      <c r="AG202" s="212">
        <v>0</v>
      </c>
      <c r="AH202" s="212">
        <v>0</v>
      </c>
      <c r="AI202" s="214">
        <f t="shared" si="132"/>
        <v>0.17075898686105545</v>
      </c>
      <c r="BA202" s="141"/>
      <c r="BR202" s="141"/>
      <c r="CG202" s="141"/>
    </row>
    <row r="203" spans="1:85" ht="15">
      <c r="A203" s="167" t="s">
        <v>22</v>
      </c>
      <c r="B203" s="156">
        <v>0</v>
      </c>
      <c r="C203" s="156">
        <v>0</v>
      </c>
      <c r="D203" s="156">
        <v>216.88678648119583</v>
      </c>
      <c r="E203" s="156">
        <v>0</v>
      </c>
      <c r="F203" s="375"/>
      <c r="G203" s="156">
        <v>0</v>
      </c>
      <c r="H203" s="168">
        <v>0</v>
      </c>
      <c r="I203" s="154">
        <f t="shared" si="130"/>
        <v>216.88678648119583</v>
      </c>
      <c r="J203" s="149"/>
      <c r="K203" s="169" t="s">
        <v>22</v>
      </c>
      <c r="L203" s="156">
        <v>0</v>
      </c>
      <c r="M203" s="156">
        <v>0</v>
      </c>
      <c r="N203" s="156">
        <v>216.88678648119583</v>
      </c>
      <c r="O203" s="156">
        <v>0</v>
      </c>
      <c r="P203" s="156">
        <v>25.940829461920483</v>
      </c>
      <c r="Q203" s="156">
        <v>0</v>
      </c>
      <c r="R203" s="157">
        <v>0</v>
      </c>
      <c r="S203" s="158">
        <f t="shared" si="131"/>
        <v>242.82761594311631</v>
      </c>
      <c r="U203" s="215" t="s">
        <v>22</v>
      </c>
      <c r="V203" s="207">
        <v>0</v>
      </c>
      <c r="W203" s="207">
        <v>0</v>
      </c>
      <c r="X203" s="207">
        <v>0</v>
      </c>
      <c r="Y203" s="207">
        <v>0</v>
      </c>
      <c r="Z203" s="207">
        <v>216.88678648119583</v>
      </c>
      <c r="AA203" s="207">
        <v>0</v>
      </c>
      <c r="AB203" s="207">
        <v>25.940829461920483</v>
      </c>
      <c r="AC203" s="208">
        <v>0</v>
      </c>
      <c r="AD203" s="207">
        <v>0</v>
      </c>
      <c r="AE203" s="207">
        <v>0</v>
      </c>
      <c r="AF203" s="207">
        <v>0</v>
      </c>
      <c r="AG203" s="207">
        <v>0</v>
      </c>
      <c r="AH203" s="207">
        <v>0</v>
      </c>
      <c r="AI203" s="210">
        <f t="shared" si="132"/>
        <v>242.82761594311631</v>
      </c>
      <c r="BA203" s="141"/>
      <c r="BR203" s="141"/>
      <c r="CG203" s="141"/>
    </row>
    <row r="204" spans="1:85" ht="15">
      <c r="A204" s="159" t="s">
        <v>21</v>
      </c>
      <c r="B204" s="160">
        <v>0</v>
      </c>
      <c r="C204" s="160">
        <v>0</v>
      </c>
      <c r="D204" s="160">
        <v>428.91397356184433</v>
      </c>
      <c r="E204" s="160">
        <v>0</v>
      </c>
      <c r="F204" s="375"/>
      <c r="G204" s="160">
        <v>0</v>
      </c>
      <c r="H204" s="161">
        <v>0</v>
      </c>
      <c r="I204" s="162">
        <f t="shared" si="130"/>
        <v>428.91397356184433</v>
      </c>
      <c r="J204" s="149"/>
      <c r="K204" s="163" t="s">
        <v>21</v>
      </c>
      <c r="L204" s="164">
        <v>0</v>
      </c>
      <c r="M204" s="164">
        <v>0</v>
      </c>
      <c r="N204" s="164">
        <v>428.91397356184433</v>
      </c>
      <c r="O204" s="164">
        <v>0</v>
      </c>
      <c r="P204" s="164">
        <v>0</v>
      </c>
      <c r="Q204" s="164">
        <v>0</v>
      </c>
      <c r="R204" s="165">
        <v>0</v>
      </c>
      <c r="S204" s="166">
        <f t="shared" si="131"/>
        <v>428.91397356184433</v>
      </c>
      <c r="U204" s="211" t="s">
        <v>61</v>
      </c>
      <c r="V204" s="212">
        <v>0</v>
      </c>
      <c r="W204" s="212">
        <v>0</v>
      </c>
      <c r="X204" s="212">
        <v>0</v>
      </c>
      <c r="Y204" s="212">
        <v>0</v>
      </c>
      <c r="Z204" s="212">
        <v>428.91397356184433</v>
      </c>
      <c r="AA204" s="212">
        <v>0</v>
      </c>
      <c r="AB204" s="212">
        <v>0</v>
      </c>
      <c r="AC204" s="213">
        <v>0</v>
      </c>
      <c r="AD204" s="212">
        <v>0</v>
      </c>
      <c r="AE204" s="212">
        <v>0</v>
      </c>
      <c r="AF204" s="212">
        <v>0</v>
      </c>
      <c r="AG204" s="212">
        <v>0</v>
      </c>
      <c r="AH204" s="212">
        <v>0</v>
      </c>
      <c r="AI204" s="214">
        <f t="shared" si="132"/>
        <v>428.91397356184433</v>
      </c>
      <c r="BA204" s="141"/>
      <c r="BR204" s="141"/>
      <c r="CG204" s="141"/>
    </row>
    <row r="205" spans="1:85" ht="15">
      <c r="A205" s="170" t="s">
        <v>64</v>
      </c>
      <c r="B205" s="156">
        <v>0</v>
      </c>
      <c r="C205" s="156">
        <v>0</v>
      </c>
      <c r="D205" s="156">
        <v>0</v>
      </c>
      <c r="E205" s="156">
        <v>0</v>
      </c>
      <c r="F205" s="375"/>
      <c r="G205" s="156">
        <v>0</v>
      </c>
      <c r="H205" s="168">
        <v>0</v>
      </c>
      <c r="I205" s="154">
        <f t="shared" si="130"/>
        <v>0</v>
      </c>
      <c r="J205" s="149"/>
      <c r="K205" s="171" t="s">
        <v>64</v>
      </c>
      <c r="L205" s="156">
        <v>0</v>
      </c>
      <c r="M205" s="156">
        <v>0</v>
      </c>
      <c r="N205" s="156">
        <v>0</v>
      </c>
      <c r="O205" s="156">
        <v>0</v>
      </c>
      <c r="P205" s="156">
        <v>0</v>
      </c>
      <c r="Q205" s="156">
        <v>0</v>
      </c>
      <c r="R205" s="157">
        <v>0</v>
      </c>
      <c r="S205" s="158">
        <f t="shared" si="131"/>
        <v>0</v>
      </c>
      <c r="U205" s="216" t="s">
        <v>62</v>
      </c>
      <c r="V205" s="207">
        <v>0</v>
      </c>
      <c r="W205" s="207">
        <v>0</v>
      </c>
      <c r="X205" s="207">
        <v>0</v>
      </c>
      <c r="Y205" s="207">
        <v>0</v>
      </c>
      <c r="Z205" s="207">
        <v>0</v>
      </c>
      <c r="AA205" s="207">
        <v>0</v>
      </c>
      <c r="AB205" s="207">
        <v>0</v>
      </c>
      <c r="AC205" s="208">
        <v>0</v>
      </c>
      <c r="AD205" s="209">
        <v>0</v>
      </c>
      <c r="AE205" s="209">
        <v>0</v>
      </c>
      <c r="AF205" s="209">
        <v>0</v>
      </c>
      <c r="AG205" s="209">
        <v>0</v>
      </c>
      <c r="AH205" s="209">
        <v>0</v>
      </c>
      <c r="AI205" s="210">
        <f t="shared" si="132"/>
        <v>0</v>
      </c>
      <c r="BA205" s="141"/>
      <c r="BR205" s="141"/>
      <c r="CG205" s="141"/>
    </row>
    <row r="206" spans="1:85">
      <c r="A206" s="172" t="s">
        <v>23</v>
      </c>
      <c r="B206" s="173">
        <v>0</v>
      </c>
      <c r="C206" s="173">
        <v>0</v>
      </c>
      <c r="D206" s="173">
        <v>0</v>
      </c>
      <c r="E206" s="173">
        <v>0</v>
      </c>
      <c r="F206" s="375"/>
      <c r="G206" s="173">
        <v>0</v>
      </c>
      <c r="H206" s="174">
        <v>0</v>
      </c>
      <c r="I206" s="175">
        <f t="shared" si="130"/>
        <v>0</v>
      </c>
      <c r="J206" s="149"/>
      <c r="K206" s="176" t="s">
        <v>23</v>
      </c>
      <c r="L206" s="177">
        <v>0</v>
      </c>
      <c r="M206" s="177">
        <v>0</v>
      </c>
      <c r="N206" s="177">
        <v>0</v>
      </c>
      <c r="O206" s="177">
        <v>0</v>
      </c>
      <c r="P206" s="177">
        <v>0</v>
      </c>
      <c r="Q206" s="177">
        <v>0</v>
      </c>
      <c r="R206" s="178">
        <v>0</v>
      </c>
      <c r="S206" s="179">
        <f t="shared" si="131"/>
        <v>0</v>
      </c>
      <c r="U206" s="217" t="s">
        <v>65</v>
      </c>
      <c r="V206" s="218">
        <v>0</v>
      </c>
      <c r="W206" s="218">
        <v>0</v>
      </c>
      <c r="X206" s="218">
        <v>0</v>
      </c>
      <c r="Y206" s="218">
        <v>0</v>
      </c>
      <c r="Z206" s="218">
        <v>0</v>
      </c>
      <c r="AA206" s="218">
        <v>0</v>
      </c>
      <c r="AB206" s="218">
        <v>0</v>
      </c>
      <c r="AC206" s="218">
        <v>0</v>
      </c>
      <c r="AD206" s="218">
        <v>0</v>
      </c>
      <c r="AE206" s="218">
        <v>0</v>
      </c>
      <c r="AF206" s="218">
        <v>0</v>
      </c>
      <c r="AG206" s="218">
        <v>0</v>
      </c>
      <c r="AH206" s="117">
        <v>0</v>
      </c>
      <c r="AI206" s="219">
        <f t="shared" si="132"/>
        <v>0</v>
      </c>
      <c r="BA206" s="141"/>
      <c r="BR206" s="141"/>
      <c r="CG206" s="141"/>
    </row>
    <row r="207" spans="1:85">
      <c r="A207" s="180" t="s">
        <v>19</v>
      </c>
      <c r="B207" s="181">
        <v>0</v>
      </c>
      <c r="C207" s="181">
        <v>0</v>
      </c>
      <c r="D207" s="181">
        <v>0</v>
      </c>
      <c r="E207" s="181">
        <v>0</v>
      </c>
      <c r="F207" s="375"/>
      <c r="G207" s="181">
        <v>0</v>
      </c>
      <c r="H207" s="182">
        <v>0</v>
      </c>
      <c r="I207" s="183">
        <f t="shared" si="130"/>
        <v>0</v>
      </c>
      <c r="J207" s="149"/>
      <c r="K207" s="184" t="s">
        <v>19</v>
      </c>
      <c r="L207" s="181">
        <v>0</v>
      </c>
      <c r="M207" s="181">
        <v>0</v>
      </c>
      <c r="N207" s="181">
        <v>0</v>
      </c>
      <c r="O207" s="181">
        <v>0</v>
      </c>
      <c r="P207" s="181">
        <v>0</v>
      </c>
      <c r="Q207" s="181">
        <v>0</v>
      </c>
      <c r="R207" s="185">
        <v>0</v>
      </c>
      <c r="S207" s="186">
        <f t="shared" si="131"/>
        <v>0</v>
      </c>
      <c r="U207" s="220" t="s">
        <v>19</v>
      </c>
      <c r="V207" s="221">
        <v>0</v>
      </c>
      <c r="W207" s="221">
        <v>0</v>
      </c>
      <c r="X207" s="221">
        <v>0</v>
      </c>
      <c r="Y207" s="221">
        <v>0</v>
      </c>
      <c r="Z207" s="221">
        <v>0</v>
      </c>
      <c r="AA207" s="221">
        <v>0</v>
      </c>
      <c r="AB207" s="221">
        <v>0</v>
      </c>
      <c r="AC207" s="221">
        <v>0</v>
      </c>
      <c r="AD207" s="222">
        <v>0</v>
      </c>
      <c r="AE207" s="222">
        <v>0</v>
      </c>
      <c r="AF207" s="222">
        <v>0</v>
      </c>
      <c r="AG207" s="222">
        <v>0</v>
      </c>
      <c r="AH207" s="222">
        <v>0</v>
      </c>
      <c r="AI207" s="223">
        <f t="shared" si="132"/>
        <v>0</v>
      </c>
      <c r="BA207" s="141"/>
      <c r="BR207" s="141"/>
      <c r="CG207" s="141"/>
    </row>
    <row r="208" spans="1:85">
      <c r="A208" s="172" t="s">
        <v>20</v>
      </c>
      <c r="B208" s="173">
        <v>0</v>
      </c>
      <c r="C208" s="173">
        <v>0</v>
      </c>
      <c r="D208" s="173">
        <v>0</v>
      </c>
      <c r="E208" s="173">
        <v>0</v>
      </c>
      <c r="F208" s="375"/>
      <c r="G208" s="173">
        <v>0</v>
      </c>
      <c r="H208" s="174">
        <v>0</v>
      </c>
      <c r="I208" s="175">
        <f t="shared" si="130"/>
        <v>0</v>
      </c>
      <c r="J208" s="149"/>
      <c r="K208" s="176" t="s">
        <v>20</v>
      </c>
      <c r="L208" s="177">
        <v>0</v>
      </c>
      <c r="M208" s="177">
        <v>0</v>
      </c>
      <c r="N208" s="177">
        <v>0</v>
      </c>
      <c r="O208" s="177">
        <v>0</v>
      </c>
      <c r="P208" s="177">
        <v>0</v>
      </c>
      <c r="Q208" s="177">
        <v>0</v>
      </c>
      <c r="R208" s="178">
        <v>0</v>
      </c>
      <c r="S208" s="179">
        <f t="shared" si="131"/>
        <v>0</v>
      </c>
      <c r="U208" s="217" t="s">
        <v>20</v>
      </c>
      <c r="V208" s="218">
        <v>0</v>
      </c>
      <c r="W208" s="218">
        <v>0</v>
      </c>
      <c r="X208" s="218">
        <v>0</v>
      </c>
      <c r="Y208" s="218">
        <v>0</v>
      </c>
      <c r="Z208" s="218">
        <v>0</v>
      </c>
      <c r="AA208" s="218">
        <v>0</v>
      </c>
      <c r="AB208" s="218">
        <v>0</v>
      </c>
      <c r="AC208" s="218">
        <v>0</v>
      </c>
      <c r="AD208" s="218">
        <v>0</v>
      </c>
      <c r="AE208" s="218">
        <v>0</v>
      </c>
      <c r="AF208" s="218">
        <v>0</v>
      </c>
      <c r="AG208" s="218">
        <v>0</v>
      </c>
      <c r="AH208" s="117">
        <v>0</v>
      </c>
      <c r="AI208" s="219">
        <f t="shared" si="132"/>
        <v>0</v>
      </c>
      <c r="BA208" s="141"/>
      <c r="BR208" s="141"/>
      <c r="CG208" s="141"/>
    </row>
    <row r="209" spans="1:85" ht="15" thickBot="1">
      <c r="A209" s="187" t="s">
        <v>11</v>
      </c>
      <c r="B209" s="188">
        <v>0</v>
      </c>
      <c r="C209" s="188">
        <v>0</v>
      </c>
      <c r="D209" s="188">
        <v>0</v>
      </c>
      <c r="E209" s="188">
        <v>0</v>
      </c>
      <c r="F209" s="376"/>
      <c r="G209" s="188">
        <v>0</v>
      </c>
      <c r="H209" s="189">
        <v>0</v>
      </c>
      <c r="I209" s="190">
        <f t="shared" si="130"/>
        <v>0</v>
      </c>
      <c r="J209" s="149"/>
      <c r="K209" s="191" t="s">
        <v>11</v>
      </c>
      <c r="L209" s="188">
        <v>0</v>
      </c>
      <c r="M209" s="188">
        <v>0</v>
      </c>
      <c r="N209" s="188">
        <v>0</v>
      </c>
      <c r="O209" s="188">
        <v>0</v>
      </c>
      <c r="P209" s="188">
        <v>0</v>
      </c>
      <c r="Q209" s="188">
        <v>0</v>
      </c>
      <c r="R209" s="192">
        <v>0</v>
      </c>
      <c r="S209" s="193">
        <f t="shared" si="131"/>
        <v>0</v>
      </c>
      <c r="U209" s="220" t="s">
        <v>11</v>
      </c>
      <c r="V209" s="221">
        <v>0</v>
      </c>
      <c r="W209" s="221">
        <v>0</v>
      </c>
      <c r="X209" s="221">
        <v>0</v>
      </c>
      <c r="Y209" s="221">
        <v>0</v>
      </c>
      <c r="Z209" s="221">
        <v>0</v>
      </c>
      <c r="AA209" s="221">
        <v>0</v>
      </c>
      <c r="AB209" s="221">
        <v>0</v>
      </c>
      <c r="AC209" s="221">
        <v>0</v>
      </c>
      <c r="AD209" s="222">
        <v>0</v>
      </c>
      <c r="AE209" s="222">
        <v>0</v>
      </c>
      <c r="AF209" s="222">
        <v>0</v>
      </c>
      <c r="AG209" s="222">
        <v>0</v>
      </c>
      <c r="AH209" s="222">
        <v>0</v>
      </c>
      <c r="AI209" s="223">
        <f t="shared" si="132"/>
        <v>0</v>
      </c>
      <c r="BA209" s="141"/>
      <c r="BR209" s="141"/>
      <c r="CG209" s="141"/>
    </row>
    <row r="210" spans="1:85" ht="15">
      <c r="A210" s="194" t="s">
        <v>26</v>
      </c>
      <c r="B210" s="195">
        <f>SUM(B189:B205)</f>
        <v>348.79907169303732</v>
      </c>
      <c r="C210" s="195">
        <f t="shared" ref="C210:H210" si="133">SUM(C189:C205)</f>
        <v>76.263671450618048</v>
      </c>
      <c r="D210" s="195">
        <f t="shared" si="133"/>
        <v>2508.8616464942193</v>
      </c>
      <c r="E210" s="195">
        <f t="shared" si="133"/>
        <v>194.87019698726925</v>
      </c>
      <c r="F210" s="195">
        <f t="shared" si="133"/>
        <v>0</v>
      </c>
      <c r="G210" s="195">
        <f t="shared" si="133"/>
        <v>21.673280592044289</v>
      </c>
      <c r="H210" s="197">
        <f t="shared" si="133"/>
        <v>0</v>
      </c>
      <c r="I210" s="154">
        <f t="shared" ref="I210" si="134">SUM(I189:I205)</f>
        <v>3150.467867217189</v>
      </c>
      <c r="J210" s="149"/>
      <c r="K210" s="196" t="s">
        <v>26</v>
      </c>
      <c r="L210" s="195">
        <f>SUM(L189:L205)</f>
        <v>348.79907169303732</v>
      </c>
      <c r="M210" s="195">
        <f t="shared" ref="M210:R210" si="135">SUM(M189:M205)</f>
        <v>76.263671450618048</v>
      </c>
      <c r="N210" s="195">
        <f t="shared" si="135"/>
        <v>2508.8616464942193</v>
      </c>
      <c r="O210" s="195">
        <f t="shared" si="135"/>
        <v>194.87019698726925</v>
      </c>
      <c r="P210" s="195">
        <f t="shared" si="135"/>
        <v>502.77216885378505</v>
      </c>
      <c r="Q210" s="195">
        <f t="shared" si="135"/>
        <v>21.673280592044289</v>
      </c>
      <c r="R210" s="197">
        <f t="shared" si="135"/>
        <v>0</v>
      </c>
      <c r="S210" s="198">
        <f t="shared" ref="S210" si="136">SUM(S189:S205)</f>
        <v>3653.2400360709735</v>
      </c>
      <c r="T210" s="141" t="str">
        <f>IF(ABS(S210-AI210)&gt;0.01,S210-AI210,"")</f>
        <v/>
      </c>
      <c r="U210" s="224" t="s">
        <v>63</v>
      </c>
      <c r="V210" s="225">
        <f>SUM(V189:V205)</f>
        <v>312.97894535769359</v>
      </c>
      <c r="W210" s="225">
        <f t="shared" ref="W210:AH210" si="137">SUM(W189:W205)</f>
        <v>4.3899000060366919</v>
      </c>
      <c r="X210" s="225">
        <f t="shared" si="137"/>
        <v>21.673280592044289</v>
      </c>
      <c r="Y210" s="225">
        <f t="shared" si="137"/>
        <v>76.263671450618048</v>
      </c>
      <c r="Z210" s="225">
        <f t="shared" si="137"/>
        <v>2478.2166534809744</v>
      </c>
      <c r="AA210" s="225">
        <f t="shared" si="137"/>
        <v>192.18886235810436</v>
      </c>
      <c r="AB210" s="225">
        <f t="shared" si="137"/>
        <v>502.77216885378505</v>
      </c>
      <c r="AC210" s="225">
        <f t="shared" si="137"/>
        <v>64.756553971717224</v>
      </c>
      <c r="AD210" s="226">
        <f t="shared" si="137"/>
        <v>31.430226329307033</v>
      </c>
      <c r="AE210" s="226">
        <f t="shared" si="137"/>
        <v>2.6234831633824167</v>
      </c>
      <c r="AF210" s="226">
        <f t="shared" si="137"/>
        <v>0</v>
      </c>
      <c r="AG210" s="226">
        <f t="shared" si="137"/>
        <v>30.644993013245298</v>
      </c>
      <c r="AH210" s="226">
        <f t="shared" si="137"/>
        <v>5.7851465782479634E-2</v>
      </c>
      <c r="AI210" s="227">
        <f>SUM(V210:AC210)</f>
        <v>3653.2400360709735</v>
      </c>
      <c r="BA210" s="141"/>
      <c r="BR210" s="141"/>
      <c r="CG210" s="141"/>
    </row>
    <row r="211" spans="1:85" s="26" customFormat="1" ht="15" thickBot="1">
      <c r="A211" s="43" t="s">
        <v>91</v>
      </c>
      <c r="B211" s="78">
        <f>IF($I210=0,"-",B210/$I210)</f>
        <v>0.11071341984552023</v>
      </c>
      <c r="C211" s="78">
        <f t="shared" ref="C211:H211" si="138">IF($I210=0,"-",C210/$I210)</f>
        <v>2.4207093887290403E-2</v>
      </c>
      <c r="D211" s="78">
        <f t="shared" si="138"/>
        <v>0.79634573410529619</v>
      </c>
      <c r="E211" s="78">
        <f t="shared" si="138"/>
        <v>6.1854367414766957E-2</v>
      </c>
      <c r="F211" s="78">
        <f t="shared" si="138"/>
        <v>0</v>
      </c>
      <c r="G211" s="78">
        <f t="shared" si="138"/>
        <v>6.8793847471259302E-3</v>
      </c>
      <c r="H211" s="79">
        <f t="shared" si="138"/>
        <v>0</v>
      </c>
      <c r="I211" s="80">
        <f>SUM(B211:H211)</f>
        <v>0.99999999999999967</v>
      </c>
      <c r="J211" s="141"/>
      <c r="K211" s="55" t="s">
        <v>91</v>
      </c>
      <c r="L211" s="96">
        <f>IF($S210=0,"-",L210/$S210)</f>
        <v>9.5476636697589559E-2</v>
      </c>
      <c r="M211" s="96">
        <f t="shared" ref="M211:R211" si="139">IF($S210=0,"-",M210/$S210)</f>
        <v>2.0875625663141186E-2</v>
      </c>
      <c r="N211" s="96">
        <f t="shared" si="139"/>
        <v>0.68674974042835613</v>
      </c>
      <c r="O211" s="96">
        <f t="shared" si="139"/>
        <v>5.3341744605659797E-2</v>
      </c>
      <c r="P211" s="96">
        <f t="shared" si="139"/>
        <v>0.13762363378523354</v>
      </c>
      <c r="Q211" s="96">
        <f t="shared" si="139"/>
        <v>5.9326188200197506E-3</v>
      </c>
      <c r="R211" s="97">
        <f t="shared" si="139"/>
        <v>0</v>
      </c>
      <c r="S211" s="98">
        <f>SUM(L211:R211)</f>
        <v>0.99999999999999989</v>
      </c>
      <c r="U211" s="127" t="s">
        <v>91</v>
      </c>
      <c r="V211" s="128">
        <f>+V210/$AI210</f>
        <v>8.5671607194554786E-2</v>
      </c>
      <c r="W211" s="128">
        <f t="shared" ref="W211:AH211" si="140">+W210/$AI210</f>
        <v>1.2016456522681684E-3</v>
      </c>
      <c r="X211" s="128">
        <f t="shared" si="140"/>
        <v>5.9326188200197506E-3</v>
      </c>
      <c r="Y211" s="128">
        <f t="shared" si="140"/>
        <v>2.0875625663141186E-2</v>
      </c>
      <c r="Z211" s="128">
        <f t="shared" si="140"/>
        <v>0.67836129819333579</v>
      </c>
      <c r="AA211" s="128">
        <f t="shared" si="140"/>
        <v>5.2607783901547772E-2</v>
      </c>
      <c r="AB211" s="128">
        <f t="shared" si="140"/>
        <v>0.13762363378523354</v>
      </c>
      <c r="AC211" s="128">
        <f t="shared" si="140"/>
        <v>1.772578678989906E-2</v>
      </c>
      <c r="AD211" s="128">
        <f t="shared" si="140"/>
        <v>8.6033838507666074E-3</v>
      </c>
      <c r="AE211" s="128">
        <f t="shared" si="140"/>
        <v>7.1812504447530063E-4</v>
      </c>
      <c r="AF211" s="128">
        <f t="shared" si="140"/>
        <v>0</v>
      </c>
      <c r="AG211" s="128">
        <f t="shared" si="140"/>
        <v>8.3884422350204262E-3</v>
      </c>
      <c r="AH211" s="128">
        <f t="shared" si="140"/>
        <v>1.5835659636725748E-5</v>
      </c>
      <c r="AI211" s="129">
        <f>SUM(V211:AC211)</f>
        <v>1</v>
      </c>
    </row>
    <row r="212" spans="1:85" ht="15" thickBot="1">
      <c r="A212" s="228"/>
      <c r="B212" s="228"/>
      <c r="C212" s="228"/>
      <c r="D212" s="228"/>
      <c r="E212" s="228"/>
      <c r="F212" s="228"/>
      <c r="G212" s="228"/>
      <c r="H212" s="228"/>
      <c r="I212" s="228"/>
      <c r="K212" s="228"/>
      <c r="L212" s="228"/>
      <c r="M212" s="228"/>
      <c r="N212" s="228"/>
      <c r="O212" s="228"/>
      <c r="P212" s="228"/>
      <c r="Q212" s="228"/>
      <c r="R212" s="228"/>
      <c r="S212" s="228"/>
      <c r="AI212" s="149"/>
      <c r="BA212" s="141"/>
      <c r="BR212" s="141"/>
      <c r="CG212" s="141"/>
    </row>
    <row r="213" spans="1:85" ht="28.5">
      <c r="A213" s="325" t="s">
        <v>36</v>
      </c>
      <c r="B213" s="145" t="s">
        <v>0</v>
      </c>
      <c r="C213" s="145" t="s">
        <v>1</v>
      </c>
      <c r="D213" s="145" t="s">
        <v>2</v>
      </c>
      <c r="E213" s="145" t="s">
        <v>3</v>
      </c>
      <c r="F213" s="145" t="s">
        <v>27</v>
      </c>
      <c r="G213" s="145" t="s">
        <v>4</v>
      </c>
      <c r="H213" s="145" t="s">
        <v>5</v>
      </c>
      <c r="I213" s="146" t="s">
        <v>6</v>
      </c>
      <c r="K213" s="327" t="s">
        <v>36</v>
      </c>
      <c r="L213" s="147" t="s">
        <v>0</v>
      </c>
      <c r="M213" s="147" t="s">
        <v>1</v>
      </c>
      <c r="N213" s="147" t="s">
        <v>2</v>
      </c>
      <c r="O213" s="147" t="s">
        <v>3</v>
      </c>
      <c r="P213" s="147" t="s">
        <v>27</v>
      </c>
      <c r="Q213" s="147" t="s">
        <v>4</v>
      </c>
      <c r="R213" s="147" t="s">
        <v>5</v>
      </c>
      <c r="S213" s="148" t="s">
        <v>6</v>
      </c>
      <c r="U213" s="329" t="s">
        <v>36</v>
      </c>
      <c r="V213" s="200" t="s">
        <v>77</v>
      </c>
      <c r="W213" s="200" t="s">
        <v>78</v>
      </c>
      <c r="X213" s="200" t="s">
        <v>4</v>
      </c>
      <c r="Y213" s="200" t="s">
        <v>1</v>
      </c>
      <c r="Z213" s="200" t="s">
        <v>2</v>
      </c>
      <c r="AA213" s="200" t="s">
        <v>3</v>
      </c>
      <c r="AB213" s="200" t="s">
        <v>55</v>
      </c>
      <c r="AC213" s="200" t="s">
        <v>67</v>
      </c>
      <c r="AD213" s="201" t="s">
        <v>79</v>
      </c>
      <c r="AE213" s="201" t="s">
        <v>80</v>
      </c>
      <c r="AF213" s="201" t="s">
        <v>81</v>
      </c>
      <c r="AG213" s="201" t="s">
        <v>82</v>
      </c>
      <c r="AH213" s="201" t="s">
        <v>83</v>
      </c>
      <c r="AI213" s="202" t="s">
        <v>63</v>
      </c>
      <c r="BA213" s="141"/>
      <c r="BR213" s="141"/>
      <c r="CG213" s="141"/>
    </row>
    <row r="214" spans="1:85" ht="15">
      <c r="A214" s="326" t="s">
        <v>36</v>
      </c>
      <c r="B214" s="331" t="s">
        <v>118</v>
      </c>
      <c r="C214" s="332"/>
      <c r="D214" s="332"/>
      <c r="E214" s="332"/>
      <c r="F214" s="332"/>
      <c r="G214" s="332"/>
      <c r="H214" s="332"/>
      <c r="I214" s="333"/>
      <c r="K214" s="328" t="s">
        <v>36</v>
      </c>
      <c r="L214" s="334" t="s">
        <v>118</v>
      </c>
      <c r="M214" s="335"/>
      <c r="N214" s="335"/>
      <c r="O214" s="335"/>
      <c r="P214" s="335"/>
      <c r="Q214" s="335"/>
      <c r="R214" s="335"/>
      <c r="S214" s="336"/>
      <c r="U214" s="330" t="s">
        <v>36</v>
      </c>
      <c r="V214" s="337" t="s">
        <v>118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41"/>
      <c r="BR214" s="141"/>
      <c r="CG214" s="141"/>
    </row>
    <row r="215" spans="1:85" ht="15">
      <c r="A215" s="151" t="s">
        <v>7</v>
      </c>
      <c r="B215" s="152">
        <v>0</v>
      </c>
      <c r="C215" s="152">
        <v>0</v>
      </c>
      <c r="D215" s="152">
        <v>0</v>
      </c>
      <c r="E215" s="152">
        <v>0</v>
      </c>
      <c r="F215" s="374"/>
      <c r="G215" s="152">
        <v>0</v>
      </c>
      <c r="H215" s="153">
        <v>0</v>
      </c>
      <c r="I215" s="154">
        <f>SUM(B215:H215)</f>
        <v>0</v>
      </c>
      <c r="J215" s="149"/>
      <c r="K215" s="203" t="s">
        <v>7</v>
      </c>
      <c r="L215" s="152">
        <v>0</v>
      </c>
      <c r="M215" s="152">
        <v>0</v>
      </c>
      <c r="N215" s="152">
        <v>0</v>
      </c>
      <c r="O215" s="152">
        <v>0</v>
      </c>
      <c r="P215" s="152">
        <v>0</v>
      </c>
      <c r="Q215" s="152">
        <v>0</v>
      </c>
      <c r="R215" s="204">
        <v>0</v>
      </c>
      <c r="S215" s="205">
        <f>SUM(L215:R215)</f>
        <v>0</v>
      </c>
      <c r="U215" s="206" t="s">
        <v>7</v>
      </c>
      <c r="V215" s="207">
        <v>0</v>
      </c>
      <c r="W215" s="207">
        <v>0</v>
      </c>
      <c r="X215" s="207">
        <v>0</v>
      </c>
      <c r="Y215" s="207">
        <v>0</v>
      </c>
      <c r="Z215" s="207">
        <v>0</v>
      </c>
      <c r="AA215" s="207">
        <v>0</v>
      </c>
      <c r="AB215" s="207">
        <v>0</v>
      </c>
      <c r="AC215" s="208">
        <v>0</v>
      </c>
      <c r="AD215" s="209">
        <v>0</v>
      </c>
      <c r="AE215" s="209">
        <v>0</v>
      </c>
      <c r="AF215" s="209">
        <v>0</v>
      </c>
      <c r="AG215" s="209">
        <v>0</v>
      </c>
      <c r="AH215" s="209">
        <v>0</v>
      </c>
      <c r="AI215" s="210">
        <f>SUM(V215:AC215)</f>
        <v>0</v>
      </c>
      <c r="BA215" s="141"/>
      <c r="BR215" s="141"/>
      <c r="CG215" s="141"/>
    </row>
    <row r="216" spans="1:85" ht="15">
      <c r="A216" s="159" t="s">
        <v>8</v>
      </c>
      <c r="B216" s="160">
        <v>0</v>
      </c>
      <c r="C216" s="160">
        <v>0</v>
      </c>
      <c r="D216" s="160">
        <v>0</v>
      </c>
      <c r="E216" s="160">
        <v>0</v>
      </c>
      <c r="F216" s="375"/>
      <c r="G216" s="160">
        <v>0</v>
      </c>
      <c r="H216" s="161">
        <v>0</v>
      </c>
      <c r="I216" s="162">
        <f t="shared" ref="I216:I235" si="141">SUM(B216:H216)</f>
        <v>0</v>
      </c>
      <c r="J216" s="149"/>
      <c r="K216" s="163" t="s">
        <v>8</v>
      </c>
      <c r="L216" s="164">
        <v>0</v>
      </c>
      <c r="M216" s="164">
        <v>0</v>
      </c>
      <c r="N216" s="164">
        <v>0</v>
      </c>
      <c r="O216" s="164">
        <v>0</v>
      </c>
      <c r="P216" s="164">
        <v>0</v>
      </c>
      <c r="Q216" s="164">
        <v>0</v>
      </c>
      <c r="R216" s="165">
        <v>0</v>
      </c>
      <c r="S216" s="166">
        <f t="shared" ref="S216:S235" si="142">SUM(L216:R216)</f>
        <v>0</v>
      </c>
      <c r="U216" s="211" t="s">
        <v>8</v>
      </c>
      <c r="V216" s="212">
        <v>0</v>
      </c>
      <c r="W216" s="212">
        <v>0</v>
      </c>
      <c r="X216" s="212">
        <v>0</v>
      </c>
      <c r="Y216" s="212">
        <v>0</v>
      </c>
      <c r="Z216" s="212">
        <v>0</v>
      </c>
      <c r="AA216" s="212">
        <v>0</v>
      </c>
      <c r="AB216" s="212">
        <v>0</v>
      </c>
      <c r="AC216" s="213">
        <v>0</v>
      </c>
      <c r="AD216" s="212">
        <v>0</v>
      </c>
      <c r="AE216" s="212">
        <v>0</v>
      </c>
      <c r="AF216" s="212">
        <v>0</v>
      </c>
      <c r="AG216" s="212">
        <v>0</v>
      </c>
      <c r="AH216" s="212">
        <v>0</v>
      </c>
      <c r="AI216" s="214">
        <f t="shared" ref="AI216:AI235" si="143">SUM(V216:AC216)</f>
        <v>0</v>
      </c>
      <c r="BA216" s="141"/>
      <c r="BR216" s="141"/>
      <c r="CG216" s="141"/>
    </row>
    <row r="217" spans="1:85" ht="15">
      <c r="A217" s="167" t="s">
        <v>10</v>
      </c>
      <c r="B217" s="156">
        <v>0</v>
      </c>
      <c r="C217" s="156">
        <v>0</v>
      </c>
      <c r="D217" s="156">
        <v>0</v>
      </c>
      <c r="E217" s="156">
        <v>0</v>
      </c>
      <c r="F217" s="375"/>
      <c r="G217" s="156">
        <v>0</v>
      </c>
      <c r="H217" s="168">
        <v>0</v>
      </c>
      <c r="I217" s="154">
        <f t="shared" si="141"/>
        <v>0</v>
      </c>
      <c r="J217" s="149"/>
      <c r="K217" s="169" t="s">
        <v>10</v>
      </c>
      <c r="L217" s="156">
        <v>0</v>
      </c>
      <c r="M217" s="156">
        <v>0</v>
      </c>
      <c r="N217" s="156">
        <v>0</v>
      </c>
      <c r="O217" s="156">
        <v>0</v>
      </c>
      <c r="P217" s="156">
        <v>0</v>
      </c>
      <c r="Q217" s="156">
        <v>0</v>
      </c>
      <c r="R217" s="157">
        <v>0</v>
      </c>
      <c r="S217" s="158">
        <f t="shared" si="142"/>
        <v>0</v>
      </c>
      <c r="U217" s="215" t="s">
        <v>10</v>
      </c>
      <c r="V217" s="207">
        <v>0</v>
      </c>
      <c r="W217" s="207">
        <v>0</v>
      </c>
      <c r="X217" s="207">
        <v>0</v>
      </c>
      <c r="Y217" s="207">
        <v>0</v>
      </c>
      <c r="Z217" s="207">
        <v>0</v>
      </c>
      <c r="AA217" s="207">
        <v>0</v>
      </c>
      <c r="AB217" s="207">
        <v>0</v>
      </c>
      <c r="AC217" s="208">
        <v>0</v>
      </c>
      <c r="AD217" s="209">
        <v>0</v>
      </c>
      <c r="AE217" s="209">
        <v>0</v>
      </c>
      <c r="AF217" s="209">
        <v>0</v>
      </c>
      <c r="AG217" s="209">
        <v>0</v>
      </c>
      <c r="AH217" s="209">
        <v>0</v>
      </c>
      <c r="AI217" s="210">
        <f t="shared" si="143"/>
        <v>0</v>
      </c>
      <c r="BA217" s="141"/>
      <c r="BR217" s="141"/>
      <c r="CG217" s="141"/>
    </row>
    <row r="218" spans="1:85" ht="15">
      <c r="A218" s="159" t="s">
        <v>56</v>
      </c>
      <c r="B218" s="160">
        <v>0</v>
      </c>
      <c r="C218" s="160">
        <v>0</v>
      </c>
      <c r="D218" s="160">
        <v>0</v>
      </c>
      <c r="E218" s="160">
        <v>0</v>
      </c>
      <c r="F218" s="375"/>
      <c r="G218" s="160">
        <v>0</v>
      </c>
      <c r="H218" s="161">
        <v>0</v>
      </c>
      <c r="I218" s="162">
        <f t="shared" si="141"/>
        <v>0</v>
      </c>
      <c r="J218" s="149"/>
      <c r="K218" s="163" t="s">
        <v>56</v>
      </c>
      <c r="L218" s="164">
        <v>0</v>
      </c>
      <c r="M218" s="164">
        <v>0</v>
      </c>
      <c r="N218" s="164">
        <v>0</v>
      </c>
      <c r="O218" s="164">
        <v>0</v>
      </c>
      <c r="P218" s="164">
        <v>0</v>
      </c>
      <c r="Q218" s="164">
        <v>0</v>
      </c>
      <c r="R218" s="165">
        <v>0</v>
      </c>
      <c r="S218" s="166">
        <f t="shared" si="142"/>
        <v>0</v>
      </c>
      <c r="U218" s="211" t="s">
        <v>56</v>
      </c>
      <c r="V218" s="212">
        <v>0</v>
      </c>
      <c r="W218" s="212">
        <v>0</v>
      </c>
      <c r="X218" s="212">
        <v>0</v>
      </c>
      <c r="Y218" s="212">
        <v>0</v>
      </c>
      <c r="Z218" s="212">
        <v>0</v>
      </c>
      <c r="AA218" s="212">
        <v>0</v>
      </c>
      <c r="AB218" s="212">
        <v>0</v>
      </c>
      <c r="AC218" s="213">
        <v>0</v>
      </c>
      <c r="AD218" s="212">
        <v>0</v>
      </c>
      <c r="AE218" s="212">
        <v>0</v>
      </c>
      <c r="AF218" s="212">
        <v>0</v>
      </c>
      <c r="AG218" s="212">
        <v>0</v>
      </c>
      <c r="AH218" s="212">
        <v>0</v>
      </c>
      <c r="AI218" s="214">
        <f t="shared" si="143"/>
        <v>0</v>
      </c>
      <c r="BA218" s="141"/>
      <c r="BR218" s="141"/>
      <c r="CG218" s="141"/>
    </row>
    <row r="219" spans="1:85" ht="15">
      <c r="A219" s="167" t="s">
        <v>16</v>
      </c>
      <c r="B219" s="156">
        <v>16.549427189453443</v>
      </c>
      <c r="C219" s="156">
        <v>8.480372458072635</v>
      </c>
      <c r="D219" s="156">
        <v>2.2404593484919308</v>
      </c>
      <c r="E219" s="156">
        <v>0</v>
      </c>
      <c r="F219" s="375"/>
      <c r="G219" s="156">
        <v>0</v>
      </c>
      <c r="H219" s="168">
        <v>0</v>
      </c>
      <c r="I219" s="154">
        <f t="shared" si="141"/>
        <v>27.270258996018008</v>
      </c>
      <c r="J219" s="149"/>
      <c r="K219" s="169" t="s">
        <v>16</v>
      </c>
      <c r="L219" s="156">
        <v>16.549427189453443</v>
      </c>
      <c r="M219" s="156">
        <v>8.480372458072635</v>
      </c>
      <c r="N219" s="156">
        <v>2.2404593484919308</v>
      </c>
      <c r="O219" s="156">
        <v>0</v>
      </c>
      <c r="P219" s="156">
        <v>0</v>
      </c>
      <c r="Q219" s="156">
        <v>0</v>
      </c>
      <c r="R219" s="157">
        <v>0</v>
      </c>
      <c r="S219" s="158">
        <f t="shared" si="142"/>
        <v>27.270258996018008</v>
      </c>
      <c r="U219" s="215" t="s">
        <v>16</v>
      </c>
      <c r="V219" s="207">
        <v>16.549427189453443</v>
      </c>
      <c r="W219" s="207">
        <v>0</v>
      </c>
      <c r="X219" s="207">
        <v>0</v>
      </c>
      <c r="Y219" s="207">
        <v>8.480372458072635</v>
      </c>
      <c r="Z219" s="207">
        <v>1.5815007165825394</v>
      </c>
      <c r="AA219" s="207">
        <v>0</v>
      </c>
      <c r="AB219" s="207">
        <v>0</v>
      </c>
      <c r="AC219" s="208">
        <v>0.65895863190939152</v>
      </c>
      <c r="AD219" s="209">
        <v>0</v>
      </c>
      <c r="AE219" s="209">
        <v>0</v>
      </c>
      <c r="AF219" s="209">
        <v>0</v>
      </c>
      <c r="AG219" s="209">
        <v>0.65895863190939152</v>
      </c>
      <c r="AH219" s="209">
        <v>0</v>
      </c>
      <c r="AI219" s="210">
        <f t="shared" si="143"/>
        <v>27.270258996018008</v>
      </c>
      <c r="BA219" s="141"/>
      <c r="BR219" s="141"/>
      <c r="CG219" s="141"/>
    </row>
    <row r="220" spans="1:85" ht="15">
      <c r="A220" s="159" t="s">
        <v>15</v>
      </c>
      <c r="B220" s="160">
        <v>3.1718801439454074</v>
      </c>
      <c r="C220" s="160">
        <v>0</v>
      </c>
      <c r="D220" s="160">
        <v>3.1227369820893274</v>
      </c>
      <c r="E220" s="160">
        <v>0</v>
      </c>
      <c r="F220" s="375"/>
      <c r="G220" s="160">
        <v>0</v>
      </c>
      <c r="H220" s="161">
        <v>0</v>
      </c>
      <c r="I220" s="162">
        <f t="shared" si="141"/>
        <v>6.2946171260347352</v>
      </c>
      <c r="J220" s="149"/>
      <c r="K220" s="163" t="s">
        <v>15</v>
      </c>
      <c r="L220" s="164">
        <v>3.1718801439454074</v>
      </c>
      <c r="M220" s="164">
        <v>0</v>
      </c>
      <c r="N220" s="164">
        <v>3.1227369820893274</v>
      </c>
      <c r="O220" s="164">
        <v>0</v>
      </c>
      <c r="P220" s="164">
        <v>0</v>
      </c>
      <c r="Q220" s="164">
        <v>0</v>
      </c>
      <c r="R220" s="165">
        <v>0</v>
      </c>
      <c r="S220" s="166">
        <f t="shared" si="142"/>
        <v>6.2946171260347352</v>
      </c>
      <c r="U220" s="211" t="s">
        <v>57</v>
      </c>
      <c r="V220" s="212">
        <v>3.1718801439454074</v>
      </c>
      <c r="W220" s="212">
        <v>0</v>
      </c>
      <c r="X220" s="212">
        <v>0</v>
      </c>
      <c r="Y220" s="212">
        <v>0</v>
      </c>
      <c r="Z220" s="212">
        <v>3.1227369820893274</v>
      </c>
      <c r="AA220" s="212">
        <v>0</v>
      </c>
      <c r="AB220" s="212">
        <v>0</v>
      </c>
      <c r="AC220" s="213">
        <v>0</v>
      </c>
      <c r="AD220" s="212">
        <v>0</v>
      </c>
      <c r="AE220" s="212">
        <v>0</v>
      </c>
      <c r="AF220" s="212">
        <v>0</v>
      </c>
      <c r="AG220" s="212">
        <v>0</v>
      </c>
      <c r="AH220" s="212">
        <v>0</v>
      </c>
      <c r="AI220" s="214">
        <f t="shared" si="143"/>
        <v>6.2946171260347352</v>
      </c>
      <c r="BA220" s="141"/>
      <c r="BR220" s="141"/>
      <c r="CG220" s="141"/>
    </row>
    <row r="221" spans="1:85" ht="15">
      <c r="A221" s="167" t="s">
        <v>58</v>
      </c>
      <c r="B221" s="156">
        <v>0</v>
      </c>
      <c r="C221" s="156">
        <v>0</v>
      </c>
      <c r="D221" s="156">
        <v>0</v>
      </c>
      <c r="E221" s="156">
        <v>7.7107889018367456E-3</v>
      </c>
      <c r="F221" s="375"/>
      <c r="G221" s="156">
        <v>0</v>
      </c>
      <c r="H221" s="168">
        <v>0</v>
      </c>
      <c r="I221" s="154">
        <f t="shared" si="141"/>
        <v>7.7107889018367456E-3</v>
      </c>
      <c r="J221" s="149"/>
      <c r="K221" s="169" t="s">
        <v>58</v>
      </c>
      <c r="L221" s="156">
        <v>0</v>
      </c>
      <c r="M221" s="156">
        <v>0</v>
      </c>
      <c r="N221" s="156">
        <v>0</v>
      </c>
      <c r="O221" s="156">
        <v>7.7107889018367456E-3</v>
      </c>
      <c r="P221" s="156">
        <v>11.528544546220784</v>
      </c>
      <c r="Q221" s="156">
        <v>0</v>
      </c>
      <c r="R221" s="157">
        <v>0</v>
      </c>
      <c r="S221" s="158">
        <f t="shared" si="142"/>
        <v>11.536255335122622</v>
      </c>
      <c r="U221" s="215" t="s">
        <v>58</v>
      </c>
      <c r="V221" s="207">
        <v>0</v>
      </c>
      <c r="W221" s="207">
        <v>0</v>
      </c>
      <c r="X221" s="207">
        <v>0</v>
      </c>
      <c r="Y221" s="207">
        <v>0</v>
      </c>
      <c r="Z221" s="207">
        <v>0</v>
      </c>
      <c r="AA221" s="207">
        <v>7.7107889018367456E-3</v>
      </c>
      <c r="AB221" s="207">
        <v>11.528544546220784</v>
      </c>
      <c r="AC221" s="208">
        <v>0</v>
      </c>
      <c r="AD221" s="207">
        <v>0</v>
      </c>
      <c r="AE221" s="207">
        <v>0</v>
      </c>
      <c r="AF221" s="207">
        <v>0</v>
      </c>
      <c r="AG221" s="207">
        <v>0</v>
      </c>
      <c r="AH221" s="207">
        <v>0</v>
      </c>
      <c r="AI221" s="210">
        <f t="shared" si="143"/>
        <v>11.536255335122622</v>
      </c>
      <c r="BA221" s="141"/>
      <c r="BR221" s="141"/>
      <c r="CG221" s="141"/>
    </row>
    <row r="222" spans="1:85" ht="15">
      <c r="A222" s="159" t="s">
        <v>12</v>
      </c>
      <c r="B222" s="160">
        <v>0</v>
      </c>
      <c r="C222" s="160">
        <v>0</v>
      </c>
      <c r="D222" s="160">
        <v>0</v>
      </c>
      <c r="E222" s="160">
        <v>1.4395532667255712E-15</v>
      </c>
      <c r="F222" s="375"/>
      <c r="G222" s="160">
        <v>0</v>
      </c>
      <c r="H222" s="161">
        <v>0</v>
      </c>
      <c r="I222" s="162">
        <f t="shared" si="141"/>
        <v>1.4395532667255712E-15</v>
      </c>
      <c r="J222" s="149"/>
      <c r="K222" s="163" t="s">
        <v>12</v>
      </c>
      <c r="L222" s="164">
        <v>0</v>
      </c>
      <c r="M222" s="164">
        <v>0</v>
      </c>
      <c r="N222" s="164">
        <v>0</v>
      </c>
      <c r="O222" s="164">
        <v>1.4395532667255712E-15</v>
      </c>
      <c r="P222" s="164">
        <v>0.81210768682451817</v>
      </c>
      <c r="Q222" s="164">
        <v>0</v>
      </c>
      <c r="R222" s="165">
        <v>0</v>
      </c>
      <c r="S222" s="166">
        <f t="shared" si="142"/>
        <v>0.81210768682451961</v>
      </c>
      <c r="U222" s="211" t="s">
        <v>12</v>
      </c>
      <c r="V222" s="212">
        <v>0</v>
      </c>
      <c r="W222" s="212">
        <v>0</v>
      </c>
      <c r="X222" s="212">
        <v>0</v>
      </c>
      <c r="Y222" s="212">
        <v>0</v>
      </c>
      <c r="Z222" s="212">
        <v>0</v>
      </c>
      <c r="AA222" s="212">
        <v>1.4395532667255712E-15</v>
      </c>
      <c r="AB222" s="212">
        <v>0.81210768682451817</v>
      </c>
      <c r="AC222" s="213">
        <v>0</v>
      </c>
      <c r="AD222" s="212">
        <v>0</v>
      </c>
      <c r="AE222" s="212">
        <v>0</v>
      </c>
      <c r="AF222" s="212">
        <v>0</v>
      </c>
      <c r="AG222" s="212">
        <v>0</v>
      </c>
      <c r="AH222" s="212">
        <v>0</v>
      </c>
      <c r="AI222" s="214">
        <f t="shared" si="143"/>
        <v>0.81210768682451961</v>
      </c>
      <c r="BA222" s="141"/>
      <c r="BR222" s="141"/>
      <c r="CG222" s="141"/>
    </row>
    <row r="223" spans="1:85" ht="15">
      <c r="A223" s="167" t="s">
        <v>59</v>
      </c>
      <c r="B223" s="156">
        <v>0</v>
      </c>
      <c r="C223" s="156">
        <v>0</v>
      </c>
      <c r="D223" s="156">
        <v>0</v>
      </c>
      <c r="E223" s="156">
        <v>0</v>
      </c>
      <c r="F223" s="375"/>
      <c r="G223" s="156">
        <v>0</v>
      </c>
      <c r="H223" s="168">
        <v>0</v>
      </c>
      <c r="I223" s="154">
        <f t="shared" si="141"/>
        <v>0</v>
      </c>
      <c r="J223" s="149"/>
      <c r="K223" s="169" t="s">
        <v>59</v>
      </c>
      <c r="L223" s="156">
        <v>0</v>
      </c>
      <c r="M223" s="156">
        <v>0</v>
      </c>
      <c r="N223" s="156">
        <v>0</v>
      </c>
      <c r="O223" s="156">
        <v>0</v>
      </c>
      <c r="P223" s="156">
        <v>0</v>
      </c>
      <c r="Q223" s="156">
        <v>0</v>
      </c>
      <c r="R223" s="157">
        <v>0</v>
      </c>
      <c r="S223" s="158">
        <f t="shared" si="142"/>
        <v>0</v>
      </c>
      <c r="U223" s="215" t="s">
        <v>59</v>
      </c>
      <c r="V223" s="207">
        <v>0</v>
      </c>
      <c r="W223" s="207">
        <v>0</v>
      </c>
      <c r="X223" s="207">
        <v>0</v>
      </c>
      <c r="Y223" s="207">
        <v>0</v>
      </c>
      <c r="Z223" s="207">
        <v>0</v>
      </c>
      <c r="AA223" s="207">
        <v>0</v>
      </c>
      <c r="AB223" s="207">
        <v>0</v>
      </c>
      <c r="AC223" s="208">
        <v>0</v>
      </c>
      <c r="AD223" s="207">
        <v>0</v>
      </c>
      <c r="AE223" s="207">
        <v>0</v>
      </c>
      <c r="AF223" s="207">
        <v>0</v>
      </c>
      <c r="AG223" s="207">
        <v>0</v>
      </c>
      <c r="AH223" s="207">
        <v>0</v>
      </c>
      <c r="AI223" s="210">
        <f t="shared" si="143"/>
        <v>0</v>
      </c>
      <c r="BA223" s="141"/>
      <c r="BR223" s="141"/>
      <c r="CG223" s="141"/>
    </row>
    <row r="224" spans="1:85" ht="15">
      <c r="A224" s="159" t="s">
        <v>17</v>
      </c>
      <c r="B224" s="160">
        <v>1.1728298071302927</v>
      </c>
      <c r="C224" s="160">
        <v>0</v>
      </c>
      <c r="D224" s="160">
        <v>4.6455376795425698</v>
      </c>
      <c r="E224" s="160">
        <v>0.24551974605990554</v>
      </c>
      <c r="F224" s="375"/>
      <c r="G224" s="160">
        <v>0</v>
      </c>
      <c r="H224" s="161">
        <v>0</v>
      </c>
      <c r="I224" s="162">
        <f t="shared" si="141"/>
        <v>6.0638872327327675</v>
      </c>
      <c r="J224" s="149"/>
      <c r="K224" s="163" t="s">
        <v>17</v>
      </c>
      <c r="L224" s="164">
        <v>1.1728298071302927</v>
      </c>
      <c r="M224" s="164">
        <v>0</v>
      </c>
      <c r="N224" s="164">
        <v>4.6455376795425698</v>
      </c>
      <c r="O224" s="164">
        <v>0.24551974605990554</v>
      </c>
      <c r="P224" s="164">
        <v>0</v>
      </c>
      <c r="Q224" s="164">
        <v>0</v>
      </c>
      <c r="R224" s="165">
        <v>0</v>
      </c>
      <c r="S224" s="166">
        <f t="shared" si="142"/>
        <v>6.0638872327327675</v>
      </c>
      <c r="U224" s="211" t="s">
        <v>17</v>
      </c>
      <c r="V224" s="212">
        <v>1.1728298071302927</v>
      </c>
      <c r="W224" s="212">
        <v>0</v>
      </c>
      <c r="X224" s="212">
        <v>0</v>
      </c>
      <c r="Y224" s="212">
        <v>0</v>
      </c>
      <c r="Z224" s="212">
        <v>4.6455376795425698</v>
      </c>
      <c r="AA224" s="212">
        <v>0.24551974605990554</v>
      </c>
      <c r="AB224" s="212">
        <v>0</v>
      </c>
      <c r="AC224" s="213">
        <v>0</v>
      </c>
      <c r="AD224" s="212">
        <v>0</v>
      </c>
      <c r="AE224" s="212">
        <v>0</v>
      </c>
      <c r="AF224" s="212">
        <v>0</v>
      </c>
      <c r="AG224" s="212">
        <v>0</v>
      </c>
      <c r="AH224" s="212">
        <v>0</v>
      </c>
      <c r="AI224" s="214">
        <f t="shared" si="143"/>
        <v>6.0638872327327675</v>
      </c>
      <c r="BA224" s="141"/>
      <c r="BR224" s="141"/>
      <c r="CG224" s="141"/>
    </row>
    <row r="225" spans="1:85" ht="15">
      <c r="A225" s="167" t="s">
        <v>139</v>
      </c>
      <c r="B225" s="156">
        <v>3.7757330617682987</v>
      </c>
      <c r="C225" s="156">
        <v>0.14899563663408383</v>
      </c>
      <c r="D225" s="156">
        <v>32.415631449768455</v>
      </c>
      <c r="E225" s="156">
        <v>4.1260330144823214E-2</v>
      </c>
      <c r="F225" s="375"/>
      <c r="G225" s="156">
        <v>0</v>
      </c>
      <c r="H225" s="168">
        <v>0</v>
      </c>
      <c r="I225" s="154">
        <f t="shared" si="141"/>
        <v>36.381620478315661</v>
      </c>
      <c r="J225" s="149"/>
      <c r="K225" s="169" t="s">
        <v>139</v>
      </c>
      <c r="L225" s="156">
        <v>3.7757330617682987</v>
      </c>
      <c r="M225" s="156">
        <v>0.14899563663408383</v>
      </c>
      <c r="N225" s="156">
        <v>32.415631449768455</v>
      </c>
      <c r="O225" s="156">
        <v>4.1260330144823214E-2</v>
      </c>
      <c r="P225" s="156">
        <v>0</v>
      </c>
      <c r="Q225" s="156">
        <v>0</v>
      </c>
      <c r="R225" s="157">
        <v>0</v>
      </c>
      <c r="S225" s="158">
        <f t="shared" si="142"/>
        <v>36.381620478315661</v>
      </c>
      <c r="U225" s="215" t="s">
        <v>139</v>
      </c>
      <c r="V225" s="207">
        <v>3.4684983871882724</v>
      </c>
      <c r="W225" s="207">
        <v>0</v>
      </c>
      <c r="X225" s="207">
        <v>0</v>
      </c>
      <c r="Y225" s="207">
        <v>0.14899563663408383</v>
      </c>
      <c r="Z225" s="207">
        <v>10.842641701918639</v>
      </c>
      <c r="AA225" s="207">
        <v>4.1260330144823214E-2</v>
      </c>
      <c r="AB225" s="207">
        <v>0</v>
      </c>
      <c r="AC225" s="208">
        <v>21.880224422429848</v>
      </c>
      <c r="AD225" s="207">
        <v>0.3072346745800264</v>
      </c>
      <c r="AE225" s="207">
        <v>0</v>
      </c>
      <c r="AF225" s="207">
        <v>0</v>
      </c>
      <c r="AG225" s="207">
        <v>21.572989747849817</v>
      </c>
      <c r="AH225" s="207">
        <v>0</v>
      </c>
      <c r="AI225" s="210">
        <f t="shared" si="143"/>
        <v>36.381620478315668</v>
      </c>
      <c r="BA225" s="141"/>
      <c r="BR225" s="141"/>
      <c r="CG225" s="141"/>
    </row>
    <row r="226" spans="1:85" ht="15">
      <c r="A226" s="159" t="s">
        <v>25</v>
      </c>
      <c r="B226" s="160">
        <v>5.8483820727478246</v>
      </c>
      <c r="C226" s="160">
        <v>0.24603554384704537</v>
      </c>
      <c r="D226" s="160">
        <v>7.4565638090903805</v>
      </c>
      <c r="E226" s="160">
        <v>72.038672565687079</v>
      </c>
      <c r="F226" s="375"/>
      <c r="G226" s="160">
        <v>13.789066956258997</v>
      </c>
      <c r="H226" s="161">
        <v>1.5187379249817612</v>
      </c>
      <c r="I226" s="162">
        <f t="shared" si="141"/>
        <v>100.89745887261309</v>
      </c>
      <c r="J226" s="149"/>
      <c r="K226" s="163" t="s">
        <v>25</v>
      </c>
      <c r="L226" s="164">
        <v>5.8483820727478246</v>
      </c>
      <c r="M226" s="164">
        <v>0.24603554384704537</v>
      </c>
      <c r="N226" s="164">
        <v>7.4565638090903805</v>
      </c>
      <c r="O226" s="164">
        <v>72.038672565687079</v>
      </c>
      <c r="P226" s="164">
        <v>2.2777370820812477</v>
      </c>
      <c r="Q226" s="164">
        <v>13.789066956258997</v>
      </c>
      <c r="R226" s="165">
        <v>1.5187379249817612</v>
      </c>
      <c r="S226" s="166">
        <f t="shared" si="142"/>
        <v>103.17519595469433</v>
      </c>
      <c r="U226" s="211" t="s">
        <v>25</v>
      </c>
      <c r="V226" s="212">
        <v>0</v>
      </c>
      <c r="W226" s="212">
        <v>5.2461729047262509</v>
      </c>
      <c r="X226" s="212">
        <v>13.789066956258997</v>
      </c>
      <c r="Y226" s="212">
        <v>0.24603554384704537</v>
      </c>
      <c r="Z226" s="212">
        <v>7.3631181096880791</v>
      </c>
      <c r="AA226" s="212">
        <v>71.333141601481259</v>
      </c>
      <c r="AB226" s="212">
        <v>2.2777370820812477</v>
      </c>
      <c r="AC226" s="213">
        <v>2.9199237566114653</v>
      </c>
      <c r="AD226" s="212">
        <v>0.6022091680215742</v>
      </c>
      <c r="AE226" s="212">
        <v>0.39145596131960025</v>
      </c>
      <c r="AF226" s="212">
        <v>1.5187379249817612</v>
      </c>
      <c r="AG226" s="212">
        <v>9.3445699402301796E-2</v>
      </c>
      <c r="AH226" s="212">
        <v>0.31407500288622825</v>
      </c>
      <c r="AI226" s="214">
        <f t="shared" si="143"/>
        <v>103.17519595469435</v>
      </c>
      <c r="BA226" s="141"/>
      <c r="BR226" s="141"/>
      <c r="CG226" s="141"/>
    </row>
    <row r="227" spans="1:85" ht="15">
      <c r="A227" s="167" t="s">
        <v>24</v>
      </c>
      <c r="B227" s="156">
        <v>5.1843512914304748</v>
      </c>
      <c r="C227" s="156">
        <v>0</v>
      </c>
      <c r="D227" s="156">
        <v>1.4273313922050157</v>
      </c>
      <c r="E227" s="156">
        <v>0</v>
      </c>
      <c r="F227" s="375"/>
      <c r="G227" s="156">
        <v>0</v>
      </c>
      <c r="H227" s="168">
        <v>0</v>
      </c>
      <c r="I227" s="154">
        <f t="shared" si="141"/>
        <v>6.6116826836354905</v>
      </c>
      <c r="J227" s="149"/>
      <c r="K227" s="169" t="s">
        <v>24</v>
      </c>
      <c r="L227" s="156">
        <v>5.1843512914304748</v>
      </c>
      <c r="M227" s="156">
        <v>0</v>
      </c>
      <c r="N227" s="156">
        <v>1.4273313922050157</v>
      </c>
      <c r="O227" s="156">
        <v>0</v>
      </c>
      <c r="P227" s="156">
        <v>0</v>
      </c>
      <c r="Q227" s="156">
        <v>0</v>
      </c>
      <c r="R227" s="157">
        <v>0</v>
      </c>
      <c r="S227" s="158">
        <f t="shared" si="142"/>
        <v>6.6116826836354905</v>
      </c>
      <c r="U227" s="215" t="s">
        <v>24</v>
      </c>
      <c r="V227" s="207">
        <v>5.1843512914304748</v>
      </c>
      <c r="W227" s="207">
        <v>0</v>
      </c>
      <c r="X227" s="207">
        <v>0</v>
      </c>
      <c r="Y227" s="207">
        <v>0</v>
      </c>
      <c r="Z227" s="207">
        <v>0</v>
      </c>
      <c r="AA227" s="207">
        <v>0</v>
      </c>
      <c r="AB227" s="207">
        <v>0</v>
      </c>
      <c r="AC227" s="208">
        <v>1.4273313922050157</v>
      </c>
      <c r="AD227" s="207">
        <v>0</v>
      </c>
      <c r="AE227" s="207">
        <v>0</v>
      </c>
      <c r="AF227" s="207">
        <v>0</v>
      </c>
      <c r="AG227" s="207">
        <v>1.4273313922050157</v>
      </c>
      <c r="AH227" s="207">
        <v>0</v>
      </c>
      <c r="AI227" s="210">
        <f t="shared" si="143"/>
        <v>6.6116826836354905</v>
      </c>
      <c r="BA227" s="141"/>
      <c r="BR227" s="141"/>
      <c r="CG227" s="141"/>
    </row>
    <row r="228" spans="1:85" ht="15">
      <c r="A228" s="159" t="s">
        <v>60</v>
      </c>
      <c r="B228" s="160">
        <v>0</v>
      </c>
      <c r="C228" s="160">
        <v>0</v>
      </c>
      <c r="D228" s="160">
        <v>0</v>
      </c>
      <c r="E228" s="160">
        <v>0</v>
      </c>
      <c r="F228" s="375"/>
      <c r="G228" s="160">
        <v>0</v>
      </c>
      <c r="H228" s="161">
        <v>0</v>
      </c>
      <c r="I228" s="162">
        <f t="shared" si="141"/>
        <v>0</v>
      </c>
      <c r="J228" s="149"/>
      <c r="K228" s="163" t="s">
        <v>60</v>
      </c>
      <c r="L228" s="164">
        <v>0</v>
      </c>
      <c r="M228" s="164">
        <v>0</v>
      </c>
      <c r="N228" s="164">
        <v>0</v>
      </c>
      <c r="O228" s="164">
        <v>0</v>
      </c>
      <c r="P228" s="164">
        <v>0</v>
      </c>
      <c r="Q228" s="164">
        <v>0</v>
      </c>
      <c r="R228" s="165">
        <v>0</v>
      </c>
      <c r="S228" s="166">
        <f t="shared" si="142"/>
        <v>0</v>
      </c>
      <c r="U228" s="211" t="s">
        <v>60</v>
      </c>
      <c r="V228" s="212">
        <v>0</v>
      </c>
      <c r="W228" s="212">
        <v>0</v>
      </c>
      <c r="X228" s="212">
        <v>0</v>
      </c>
      <c r="Y228" s="212">
        <v>0</v>
      </c>
      <c r="Z228" s="212">
        <v>0</v>
      </c>
      <c r="AA228" s="212">
        <v>0</v>
      </c>
      <c r="AB228" s="212">
        <v>0</v>
      </c>
      <c r="AC228" s="213">
        <v>0</v>
      </c>
      <c r="AD228" s="212">
        <v>0</v>
      </c>
      <c r="AE228" s="212">
        <v>0</v>
      </c>
      <c r="AF228" s="212">
        <v>0</v>
      </c>
      <c r="AG228" s="212">
        <v>0</v>
      </c>
      <c r="AH228" s="212">
        <v>0</v>
      </c>
      <c r="AI228" s="214">
        <f t="shared" si="143"/>
        <v>0</v>
      </c>
      <c r="BA228" s="141"/>
      <c r="BR228" s="141"/>
      <c r="CG228" s="141"/>
    </row>
    <row r="229" spans="1:85" ht="15">
      <c r="A229" s="167" t="s">
        <v>22</v>
      </c>
      <c r="B229" s="156">
        <v>0.42870877395091794</v>
      </c>
      <c r="C229" s="156">
        <v>0</v>
      </c>
      <c r="D229" s="156">
        <v>0</v>
      </c>
      <c r="E229" s="156">
        <v>0</v>
      </c>
      <c r="F229" s="375"/>
      <c r="G229" s="156">
        <v>0</v>
      </c>
      <c r="H229" s="168">
        <v>0</v>
      </c>
      <c r="I229" s="154">
        <f t="shared" si="141"/>
        <v>0.42870877395091794</v>
      </c>
      <c r="J229" s="149"/>
      <c r="K229" s="169" t="s">
        <v>22</v>
      </c>
      <c r="L229" s="156">
        <v>0.42870877395091794</v>
      </c>
      <c r="M229" s="156">
        <v>0</v>
      </c>
      <c r="N229" s="156">
        <v>0</v>
      </c>
      <c r="O229" s="156">
        <v>0</v>
      </c>
      <c r="P229" s="156">
        <v>0.65948159726426159</v>
      </c>
      <c r="Q229" s="156">
        <v>0</v>
      </c>
      <c r="R229" s="157">
        <v>0</v>
      </c>
      <c r="S229" s="158">
        <f t="shared" si="142"/>
        <v>1.0881903712151795</v>
      </c>
      <c r="U229" s="215" t="s">
        <v>22</v>
      </c>
      <c r="V229" s="207">
        <v>0.42870877395091794</v>
      </c>
      <c r="W229" s="207">
        <v>0</v>
      </c>
      <c r="X229" s="207">
        <v>0</v>
      </c>
      <c r="Y229" s="207">
        <v>0</v>
      </c>
      <c r="Z229" s="207">
        <v>0</v>
      </c>
      <c r="AA229" s="207">
        <v>0</v>
      </c>
      <c r="AB229" s="207">
        <v>0.65948159726426159</v>
      </c>
      <c r="AC229" s="208">
        <v>0</v>
      </c>
      <c r="AD229" s="207">
        <v>0</v>
      </c>
      <c r="AE229" s="207">
        <v>0</v>
      </c>
      <c r="AF229" s="207">
        <v>0</v>
      </c>
      <c r="AG229" s="207">
        <v>0</v>
      </c>
      <c r="AH229" s="207">
        <v>0</v>
      </c>
      <c r="AI229" s="210">
        <f t="shared" si="143"/>
        <v>1.0881903712151795</v>
      </c>
      <c r="BA229" s="141"/>
      <c r="BR229" s="141"/>
      <c r="CG229" s="141"/>
    </row>
    <row r="230" spans="1:85" ht="15">
      <c r="A230" s="159" t="s">
        <v>21</v>
      </c>
      <c r="B230" s="160">
        <v>0</v>
      </c>
      <c r="C230" s="160">
        <v>0</v>
      </c>
      <c r="D230" s="160">
        <v>0</v>
      </c>
      <c r="E230" s="160">
        <v>0</v>
      </c>
      <c r="F230" s="375"/>
      <c r="G230" s="160">
        <v>0</v>
      </c>
      <c r="H230" s="161">
        <v>0</v>
      </c>
      <c r="I230" s="162">
        <f t="shared" si="141"/>
        <v>0</v>
      </c>
      <c r="J230" s="149"/>
      <c r="K230" s="163" t="s">
        <v>21</v>
      </c>
      <c r="L230" s="164">
        <v>0</v>
      </c>
      <c r="M230" s="164">
        <v>0</v>
      </c>
      <c r="N230" s="164">
        <v>0</v>
      </c>
      <c r="O230" s="164">
        <v>0</v>
      </c>
      <c r="P230" s="164">
        <v>0</v>
      </c>
      <c r="Q230" s="164">
        <v>0</v>
      </c>
      <c r="R230" s="165">
        <v>0</v>
      </c>
      <c r="S230" s="166">
        <f t="shared" si="142"/>
        <v>0</v>
      </c>
      <c r="U230" s="211" t="s">
        <v>61</v>
      </c>
      <c r="V230" s="212">
        <v>0</v>
      </c>
      <c r="W230" s="212">
        <v>0</v>
      </c>
      <c r="X230" s="212">
        <v>0</v>
      </c>
      <c r="Y230" s="212">
        <v>0</v>
      </c>
      <c r="Z230" s="212">
        <v>0</v>
      </c>
      <c r="AA230" s="212">
        <v>0</v>
      </c>
      <c r="AB230" s="212">
        <v>0</v>
      </c>
      <c r="AC230" s="213">
        <v>0</v>
      </c>
      <c r="AD230" s="212">
        <v>0</v>
      </c>
      <c r="AE230" s="212">
        <v>0</v>
      </c>
      <c r="AF230" s="212">
        <v>0</v>
      </c>
      <c r="AG230" s="212">
        <v>0</v>
      </c>
      <c r="AH230" s="212">
        <v>0</v>
      </c>
      <c r="AI230" s="214">
        <f t="shared" si="143"/>
        <v>0</v>
      </c>
      <c r="BA230" s="141"/>
      <c r="BR230" s="141"/>
      <c r="CG230" s="141"/>
    </row>
    <row r="231" spans="1:85" ht="15">
      <c r="A231" s="170" t="s">
        <v>64</v>
      </c>
      <c r="B231" s="156">
        <v>0</v>
      </c>
      <c r="C231" s="156">
        <v>0</v>
      </c>
      <c r="D231" s="156">
        <v>0</v>
      </c>
      <c r="E231" s="156">
        <v>0</v>
      </c>
      <c r="F231" s="375"/>
      <c r="G231" s="156">
        <v>0</v>
      </c>
      <c r="H231" s="168">
        <v>0</v>
      </c>
      <c r="I231" s="154">
        <f t="shared" si="141"/>
        <v>0</v>
      </c>
      <c r="J231" s="149"/>
      <c r="K231" s="171" t="s">
        <v>64</v>
      </c>
      <c r="L231" s="156">
        <v>0</v>
      </c>
      <c r="M231" s="156">
        <v>0</v>
      </c>
      <c r="N231" s="156">
        <v>0</v>
      </c>
      <c r="O231" s="156">
        <v>0</v>
      </c>
      <c r="P231" s="156">
        <v>0</v>
      </c>
      <c r="Q231" s="156">
        <v>0</v>
      </c>
      <c r="R231" s="157">
        <v>0</v>
      </c>
      <c r="S231" s="158">
        <f t="shared" si="142"/>
        <v>0</v>
      </c>
      <c r="U231" s="216" t="s">
        <v>62</v>
      </c>
      <c r="V231" s="207">
        <v>0</v>
      </c>
      <c r="W231" s="207">
        <v>0</v>
      </c>
      <c r="X231" s="207">
        <v>0</v>
      </c>
      <c r="Y231" s="207">
        <v>0</v>
      </c>
      <c r="Z231" s="207">
        <v>0</v>
      </c>
      <c r="AA231" s="207">
        <v>0</v>
      </c>
      <c r="AB231" s="207">
        <v>0</v>
      </c>
      <c r="AC231" s="208">
        <v>0</v>
      </c>
      <c r="AD231" s="209">
        <v>0</v>
      </c>
      <c r="AE231" s="209">
        <v>0</v>
      </c>
      <c r="AF231" s="209">
        <v>0</v>
      </c>
      <c r="AG231" s="209">
        <v>0</v>
      </c>
      <c r="AH231" s="209">
        <v>0</v>
      </c>
      <c r="AI231" s="210">
        <f t="shared" si="143"/>
        <v>0</v>
      </c>
      <c r="BA231" s="141"/>
      <c r="BR231" s="141"/>
      <c r="CG231" s="141"/>
    </row>
    <row r="232" spans="1:85">
      <c r="A232" s="172" t="s">
        <v>23</v>
      </c>
      <c r="B232" s="173">
        <v>0</v>
      </c>
      <c r="C232" s="173">
        <v>0</v>
      </c>
      <c r="D232" s="173">
        <v>0</v>
      </c>
      <c r="E232" s="173">
        <v>0</v>
      </c>
      <c r="F232" s="375"/>
      <c r="G232" s="173">
        <v>0</v>
      </c>
      <c r="H232" s="174">
        <v>0</v>
      </c>
      <c r="I232" s="175">
        <f t="shared" si="141"/>
        <v>0</v>
      </c>
      <c r="J232" s="149"/>
      <c r="K232" s="176" t="s">
        <v>23</v>
      </c>
      <c r="L232" s="177">
        <v>0</v>
      </c>
      <c r="M232" s="177">
        <v>0</v>
      </c>
      <c r="N232" s="177">
        <v>0</v>
      </c>
      <c r="O232" s="177">
        <v>0</v>
      </c>
      <c r="P232" s="177">
        <v>0</v>
      </c>
      <c r="Q232" s="177">
        <v>0</v>
      </c>
      <c r="R232" s="178">
        <v>0</v>
      </c>
      <c r="S232" s="179">
        <f t="shared" si="142"/>
        <v>0</v>
      </c>
      <c r="U232" s="217" t="s">
        <v>65</v>
      </c>
      <c r="V232" s="218">
        <v>0</v>
      </c>
      <c r="W232" s="218">
        <v>0</v>
      </c>
      <c r="X232" s="218">
        <v>0</v>
      </c>
      <c r="Y232" s="218">
        <v>0</v>
      </c>
      <c r="Z232" s="218">
        <v>0</v>
      </c>
      <c r="AA232" s="218">
        <v>0</v>
      </c>
      <c r="AB232" s="218">
        <v>0</v>
      </c>
      <c r="AC232" s="218">
        <v>0</v>
      </c>
      <c r="AD232" s="218">
        <v>0</v>
      </c>
      <c r="AE232" s="218">
        <v>0</v>
      </c>
      <c r="AF232" s="218">
        <v>0</v>
      </c>
      <c r="AG232" s="218">
        <v>0</v>
      </c>
      <c r="AH232" s="117">
        <v>0</v>
      </c>
      <c r="AI232" s="219">
        <f t="shared" si="143"/>
        <v>0</v>
      </c>
      <c r="BA232" s="141"/>
      <c r="BR232" s="141"/>
      <c r="CG232" s="141"/>
    </row>
    <row r="233" spans="1:85">
      <c r="A233" s="180" t="s">
        <v>19</v>
      </c>
      <c r="B233" s="181">
        <v>0</v>
      </c>
      <c r="C233" s="181">
        <v>0</v>
      </c>
      <c r="D233" s="181">
        <v>0</v>
      </c>
      <c r="E233" s="181">
        <v>0</v>
      </c>
      <c r="F233" s="375"/>
      <c r="G233" s="181">
        <v>0</v>
      </c>
      <c r="H233" s="182">
        <v>0</v>
      </c>
      <c r="I233" s="183">
        <f t="shared" si="141"/>
        <v>0</v>
      </c>
      <c r="J233" s="149"/>
      <c r="K233" s="184" t="s">
        <v>19</v>
      </c>
      <c r="L233" s="181">
        <v>0</v>
      </c>
      <c r="M233" s="181">
        <v>0</v>
      </c>
      <c r="N233" s="181">
        <v>0</v>
      </c>
      <c r="O233" s="181">
        <v>0</v>
      </c>
      <c r="P233" s="181">
        <v>0</v>
      </c>
      <c r="Q233" s="181">
        <v>0</v>
      </c>
      <c r="R233" s="185">
        <v>0</v>
      </c>
      <c r="S233" s="186">
        <f t="shared" si="142"/>
        <v>0</v>
      </c>
      <c r="U233" s="220" t="s">
        <v>19</v>
      </c>
      <c r="V233" s="221">
        <v>0</v>
      </c>
      <c r="W233" s="221">
        <v>0</v>
      </c>
      <c r="X233" s="221">
        <v>0</v>
      </c>
      <c r="Y233" s="221">
        <v>0</v>
      </c>
      <c r="Z233" s="221">
        <v>0</v>
      </c>
      <c r="AA233" s="221">
        <v>0</v>
      </c>
      <c r="AB233" s="221">
        <v>0</v>
      </c>
      <c r="AC233" s="221">
        <v>0</v>
      </c>
      <c r="AD233" s="222">
        <v>0</v>
      </c>
      <c r="AE233" s="222">
        <v>0</v>
      </c>
      <c r="AF233" s="222">
        <v>0</v>
      </c>
      <c r="AG233" s="222">
        <v>0</v>
      </c>
      <c r="AH233" s="222">
        <v>0</v>
      </c>
      <c r="AI233" s="223">
        <f t="shared" si="143"/>
        <v>0</v>
      </c>
      <c r="BA233" s="141"/>
      <c r="BR233" s="141"/>
      <c r="CG233" s="141"/>
    </row>
    <row r="234" spans="1:85">
      <c r="A234" s="172" t="s">
        <v>20</v>
      </c>
      <c r="B234" s="173">
        <v>0</v>
      </c>
      <c r="C234" s="173">
        <v>0</v>
      </c>
      <c r="D234" s="173">
        <v>0</v>
      </c>
      <c r="E234" s="173">
        <v>0</v>
      </c>
      <c r="F234" s="375"/>
      <c r="G234" s="173">
        <v>0</v>
      </c>
      <c r="H234" s="174">
        <v>0</v>
      </c>
      <c r="I234" s="175">
        <f t="shared" si="141"/>
        <v>0</v>
      </c>
      <c r="J234" s="149"/>
      <c r="K234" s="176" t="s">
        <v>20</v>
      </c>
      <c r="L234" s="177">
        <v>0</v>
      </c>
      <c r="M234" s="177">
        <v>0</v>
      </c>
      <c r="N234" s="177">
        <v>0</v>
      </c>
      <c r="O234" s="177">
        <v>0</v>
      </c>
      <c r="P234" s="177">
        <v>0</v>
      </c>
      <c r="Q234" s="177">
        <v>0</v>
      </c>
      <c r="R234" s="178">
        <v>0</v>
      </c>
      <c r="S234" s="179">
        <f t="shared" si="142"/>
        <v>0</v>
      </c>
      <c r="U234" s="217" t="s">
        <v>20</v>
      </c>
      <c r="V234" s="218">
        <v>0</v>
      </c>
      <c r="W234" s="218">
        <v>0</v>
      </c>
      <c r="X234" s="218">
        <v>0</v>
      </c>
      <c r="Y234" s="218">
        <v>0</v>
      </c>
      <c r="Z234" s="218">
        <v>0</v>
      </c>
      <c r="AA234" s="218">
        <v>0</v>
      </c>
      <c r="AB234" s="218">
        <v>0</v>
      </c>
      <c r="AC234" s="218">
        <v>0</v>
      </c>
      <c r="AD234" s="218">
        <v>0</v>
      </c>
      <c r="AE234" s="218">
        <v>0</v>
      </c>
      <c r="AF234" s="218">
        <v>0</v>
      </c>
      <c r="AG234" s="218">
        <v>0</v>
      </c>
      <c r="AH234" s="117">
        <v>0</v>
      </c>
      <c r="AI234" s="219">
        <f t="shared" si="143"/>
        <v>0</v>
      </c>
      <c r="BA234" s="141"/>
      <c r="BR234" s="141"/>
      <c r="CG234" s="141"/>
    </row>
    <row r="235" spans="1:85" ht="15" thickBot="1">
      <c r="A235" s="187" t="s">
        <v>11</v>
      </c>
      <c r="B235" s="188">
        <v>0</v>
      </c>
      <c r="C235" s="188">
        <v>0</v>
      </c>
      <c r="D235" s="188">
        <v>0</v>
      </c>
      <c r="E235" s="188">
        <v>0</v>
      </c>
      <c r="F235" s="376"/>
      <c r="G235" s="188">
        <v>0</v>
      </c>
      <c r="H235" s="189">
        <v>0</v>
      </c>
      <c r="I235" s="190">
        <f t="shared" si="141"/>
        <v>0</v>
      </c>
      <c r="J235" s="149"/>
      <c r="K235" s="191" t="s">
        <v>11</v>
      </c>
      <c r="L235" s="188">
        <v>0</v>
      </c>
      <c r="M235" s="188">
        <v>0</v>
      </c>
      <c r="N235" s="188">
        <v>0</v>
      </c>
      <c r="O235" s="188">
        <v>0</v>
      </c>
      <c r="P235" s="188">
        <v>0</v>
      </c>
      <c r="Q235" s="188">
        <v>0</v>
      </c>
      <c r="R235" s="192">
        <v>0</v>
      </c>
      <c r="S235" s="193">
        <f t="shared" si="142"/>
        <v>0</v>
      </c>
      <c r="U235" s="220" t="s">
        <v>11</v>
      </c>
      <c r="V235" s="221">
        <v>0</v>
      </c>
      <c r="W235" s="221">
        <v>0</v>
      </c>
      <c r="X235" s="221">
        <v>0</v>
      </c>
      <c r="Y235" s="221">
        <v>0</v>
      </c>
      <c r="Z235" s="221">
        <v>0</v>
      </c>
      <c r="AA235" s="221">
        <v>0</v>
      </c>
      <c r="AB235" s="221">
        <v>0</v>
      </c>
      <c r="AC235" s="221">
        <v>0</v>
      </c>
      <c r="AD235" s="222">
        <v>0</v>
      </c>
      <c r="AE235" s="222">
        <v>0</v>
      </c>
      <c r="AF235" s="222">
        <v>0</v>
      </c>
      <c r="AG235" s="222">
        <v>0</v>
      </c>
      <c r="AH235" s="222">
        <v>0</v>
      </c>
      <c r="AI235" s="223">
        <f t="shared" si="143"/>
        <v>0</v>
      </c>
      <c r="BA235" s="141"/>
      <c r="BR235" s="141"/>
      <c r="CG235" s="141"/>
    </row>
    <row r="236" spans="1:85" ht="15">
      <c r="A236" s="194" t="s">
        <v>26</v>
      </c>
      <c r="B236" s="195">
        <f>SUM(B215:B231)</f>
        <v>36.131312340426661</v>
      </c>
      <c r="C236" s="195">
        <f t="shared" ref="C236:H236" si="144">SUM(C215:C231)</f>
        <v>8.8754036385537631</v>
      </c>
      <c r="D236" s="195">
        <f t="shared" si="144"/>
        <v>51.308260661187688</v>
      </c>
      <c r="E236" s="195">
        <f t="shared" si="144"/>
        <v>72.333163430793647</v>
      </c>
      <c r="F236" s="195">
        <f t="shared" si="144"/>
        <v>0</v>
      </c>
      <c r="G236" s="195">
        <f t="shared" si="144"/>
        <v>13.789066956258997</v>
      </c>
      <c r="H236" s="197">
        <f t="shared" si="144"/>
        <v>1.5187379249817612</v>
      </c>
      <c r="I236" s="154">
        <f t="shared" ref="I236" si="145">SUM(I215:I231)</f>
        <v>183.95594495220251</v>
      </c>
      <c r="J236" s="149"/>
      <c r="K236" s="196" t="s">
        <v>26</v>
      </c>
      <c r="L236" s="195">
        <f>SUM(L215:L231)</f>
        <v>36.131312340426661</v>
      </c>
      <c r="M236" s="195">
        <f t="shared" ref="M236:R236" si="146">SUM(M215:M231)</f>
        <v>8.8754036385537631</v>
      </c>
      <c r="N236" s="195">
        <f t="shared" si="146"/>
        <v>51.308260661187688</v>
      </c>
      <c r="O236" s="195">
        <f t="shared" si="146"/>
        <v>72.333163430793647</v>
      </c>
      <c r="P236" s="195">
        <f t="shared" si="146"/>
        <v>15.27787091239081</v>
      </c>
      <c r="Q236" s="195">
        <f t="shared" si="146"/>
        <v>13.789066956258997</v>
      </c>
      <c r="R236" s="197">
        <f t="shared" si="146"/>
        <v>1.5187379249817612</v>
      </c>
      <c r="S236" s="198">
        <f t="shared" ref="S236" si="147">SUM(S215:S231)</f>
        <v>199.23381586459331</v>
      </c>
      <c r="T236" s="141" t="str">
        <f>IF(ABS(S236-AI236)&gt;0.01,S236-AI236,"")</f>
        <v/>
      </c>
      <c r="U236" s="224" t="s">
        <v>63</v>
      </c>
      <c r="V236" s="225">
        <f>SUM(V215:V231)</f>
        <v>29.975695593098809</v>
      </c>
      <c r="W236" s="225">
        <f t="shared" ref="W236:AH236" si="148">SUM(W215:W231)</f>
        <v>5.2461729047262509</v>
      </c>
      <c r="X236" s="225">
        <f t="shared" si="148"/>
        <v>13.789066956258997</v>
      </c>
      <c r="Y236" s="225">
        <f t="shared" si="148"/>
        <v>8.8754036385537631</v>
      </c>
      <c r="Z236" s="225">
        <f t="shared" si="148"/>
        <v>27.555535189821157</v>
      </c>
      <c r="AA236" s="225">
        <f t="shared" si="148"/>
        <v>71.627632466587826</v>
      </c>
      <c r="AB236" s="225">
        <f t="shared" si="148"/>
        <v>15.27787091239081</v>
      </c>
      <c r="AC236" s="225">
        <f t="shared" si="148"/>
        <v>26.88643820315572</v>
      </c>
      <c r="AD236" s="226">
        <f t="shared" si="148"/>
        <v>0.9094438426016006</v>
      </c>
      <c r="AE236" s="226">
        <f t="shared" si="148"/>
        <v>0.39145596131960025</v>
      </c>
      <c r="AF236" s="226">
        <f t="shared" si="148"/>
        <v>1.5187379249817612</v>
      </c>
      <c r="AG236" s="226">
        <f t="shared" si="148"/>
        <v>23.752725471366528</v>
      </c>
      <c r="AH236" s="226">
        <f t="shared" si="148"/>
        <v>0.31407500288622825</v>
      </c>
      <c r="AI236" s="227">
        <f>SUM(V236:AC236)</f>
        <v>199.23381586459334</v>
      </c>
      <c r="BA236" s="141"/>
      <c r="BR236" s="141"/>
      <c r="CG236" s="141"/>
    </row>
    <row r="237" spans="1:85" s="26" customFormat="1" ht="15" thickBot="1">
      <c r="A237" s="43" t="s">
        <v>91</v>
      </c>
      <c r="B237" s="78">
        <f>IF($I236=0,"-",B236/$I236)</f>
        <v>0.19641285498989827</v>
      </c>
      <c r="C237" s="78">
        <f t="shared" ref="C237:H237" si="149">IF($I236=0,"-",C236/$I236)</f>
        <v>4.8247441205881494E-2</v>
      </c>
      <c r="D237" s="78">
        <f t="shared" si="149"/>
        <v>0.2789160234778994</v>
      </c>
      <c r="E237" s="78">
        <f t="shared" si="149"/>
        <v>0.39320916456159138</v>
      </c>
      <c r="F237" s="78">
        <f t="shared" si="149"/>
        <v>0</v>
      </c>
      <c r="G237" s="78">
        <f t="shared" si="149"/>
        <v>7.4958528575098923E-2</v>
      </c>
      <c r="H237" s="79">
        <f t="shared" si="149"/>
        <v>8.2559871896305207E-3</v>
      </c>
      <c r="I237" s="80">
        <f>SUM(B237:H237)</f>
        <v>0.99999999999999989</v>
      </c>
      <c r="J237" s="141"/>
      <c r="K237" s="55" t="s">
        <v>91</v>
      </c>
      <c r="L237" s="96">
        <f>IF($S236=0,"-",L236/$S236)</f>
        <v>0.18135130416305856</v>
      </c>
      <c r="M237" s="96">
        <f t="shared" ref="M237:R237" si="150">IF($S236=0,"-",M236/$S236)</f>
        <v>4.4547676808970101E-2</v>
      </c>
      <c r="N237" s="96">
        <f t="shared" si="150"/>
        <v>0.25752787215629441</v>
      </c>
      <c r="O237" s="96">
        <f t="shared" si="150"/>
        <v>0.36305665841361962</v>
      </c>
      <c r="P237" s="96">
        <f t="shared" si="150"/>
        <v>7.6683121517755887E-2</v>
      </c>
      <c r="Q237" s="96">
        <f t="shared" si="150"/>
        <v>6.9210474619582449E-2</v>
      </c>
      <c r="R237" s="97">
        <f t="shared" si="150"/>
        <v>7.6228923207190477E-3</v>
      </c>
      <c r="S237" s="98">
        <f>SUM(L237:R237)</f>
        <v>1</v>
      </c>
      <c r="U237" s="127" t="s">
        <v>91</v>
      </c>
      <c r="V237" s="128">
        <f>+V236/$AI236</f>
        <v>0.15045485859424285</v>
      </c>
      <c r="W237" s="128">
        <f t="shared" ref="W237:AH237" si="151">+W236/$AI236</f>
        <v>2.6331739328286238E-2</v>
      </c>
      <c r="X237" s="128">
        <f t="shared" si="151"/>
        <v>6.9210474619582435E-2</v>
      </c>
      <c r="Y237" s="128">
        <f t="shared" si="151"/>
        <v>4.4547676808970094E-2</v>
      </c>
      <c r="Z237" s="128">
        <f t="shared" si="151"/>
        <v>0.13830752109144423</v>
      </c>
      <c r="AA237" s="128">
        <f t="shared" si="151"/>
        <v>0.35951543745600201</v>
      </c>
      <c r="AB237" s="128">
        <f t="shared" si="151"/>
        <v>7.6683121517755873E-2</v>
      </c>
      <c r="AC237" s="128">
        <f t="shared" si="151"/>
        <v>0.13494917058371625</v>
      </c>
      <c r="AD237" s="128">
        <f t="shared" si="151"/>
        <v>4.5647062405294305E-3</v>
      </c>
      <c r="AE237" s="128">
        <f t="shared" si="151"/>
        <v>1.9648068256929246E-3</v>
      </c>
      <c r="AF237" s="128">
        <f t="shared" si="151"/>
        <v>7.6228923207190468E-3</v>
      </c>
      <c r="AG237" s="128">
        <f t="shared" si="151"/>
        <v>0.11922035106485014</v>
      </c>
      <c r="AH237" s="128">
        <f t="shared" si="151"/>
        <v>1.5764141319246992E-3</v>
      </c>
      <c r="AI237" s="129">
        <f>SUM(V237:AC237)</f>
        <v>1</v>
      </c>
    </row>
    <row r="238" spans="1:85" ht="15" thickBot="1">
      <c r="A238" s="228"/>
      <c r="B238" s="228"/>
      <c r="C238" s="228"/>
      <c r="D238" s="228"/>
      <c r="E238" s="228"/>
      <c r="F238" s="228"/>
      <c r="G238" s="228"/>
      <c r="H238" s="228"/>
      <c r="I238" s="228"/>
      <c r="K238" s="228"/>
      <c r="L238" s="228"/>
      <c r="M238" s="228"/>
      <c r="N238" s="228"/>
      <c r="O238" s="228"/>
      <c r="P238" s="228"/>
      <c r="Q238" s="228"/>
      <c r="R238" s="228"/>
      <c r="S238" s="228"/>
      <c r="AI238" s="149"/>
      <c r="BA238" s="141"/>
      <c r="BR238" s="141"/>
      <c r="CG238" s="141"/>
    </row>
    <row r="239" spans="1:85" ht="28.5">
      <c r="A239" s="325" t="s">
        <v>68</v>
      </c>
      <c r="B239" s="145" t="s">
        <v>0</v>
      </c>
      <c r="C239" s="145" t="s">
        <v>1</v>
      </c>
      <c r="D239" s="145" t="s">
        <v>2</v>
      </c>
      <c r="E239" s="145" t="s">
        <v>3</v>
      </c>
      <c r="F239" s="145" t="s">
        <v>27</v>
      </c>
      <c r="G239" s="145" t="s">
        <v>4</v>
      </c>
      <c r="H239" s="145" t="s">
        <v>5</v>
      </c>
      <c r="I239" s="146" t="s">
        <v>6</v>
      </c>
      <c r="K239" s="327" t="s">
        <v>68</v>
      </c>
      <c r="L239" s="147" t="s">
        <v>0</v>
      </c>
      <c r="M239" s="147" t="s">
        <v>1</v>
      </c>
      <c r="N239" s="147" t="s">
        <v>2</v>
      </c>
      <c r="O239" s="147" t="s">
        <v>3</v>
      </c>
      <c r="P239" s="147" t="s">
        <v>27</v>
      </c>
      <c r="Q239" s="147" t="s">
        <v>4</v>
      </c>
      <c r="R239" s="147" t="s">
        <v>5</v>
      </c>
      <c r="S239" s="148" t="s">
        <v>6</v>
      </c>
      <c r="U239" s="329" t="s">
        <v>68</v>
      </c>
      <c r="V239" s="200" t="s">
        <v>77</v>
      </c>
      <c r="W239" s="200" t="s">
        <v>78</v>
      </c>
      <c r="X239" s="200" t="s">
        <v>4</v>
      </c>
      <c r="Y239" s="200" t="s">
        <v>1</v>
      </c>
      <c r="Z239" s="200" t="s">
        <v>2</v>
      </c>
      <c r="AA239" s="200" t="s">
        <v>3</v>
      </c>
      <c r="AB239" s="200" t="s">
        <v>55</v>
      </c>
      <c r="AC239" s="200" t="s">
        <v>67</v>
      </c>
      <c r="AD239" s="201" t="s">
        <v>79</v>
      </c>
      <c r="AE239" s="201" t="s">
        <v>80</v>
      </c>
      <c r="AF239" s="201" t="s">
        <v>81</v>
      </c>
      <c r="AG239" s="201" t="s">
        <v>82</v>
      </c>
      <c r="AH239" s="201" t="s">
        <v>83</v>
      </c>
      <c r="AI239" s="202" t="s">
        <v>63</v>
      </c>
      <c r="BA239" s="141"/>
      <c r="BR239" s="141"/>
      <c r="CG239" s="141"/>
    </row>
    <row r="240" spans="1:85" ht="15">
      <c r="A240" s="326" t="s">
        <v>68</v>
      </c>
      <c r="B240" s="331" t="s">
        <v>118</v>
      </c>
      <c r="C240" s="332"/>
      <c r="D240" s="332"/>
      <c r="E240" s="332"/>
      <c r="F240" s="332"/>
      <c r="G240" s="332"/>
      <c r="H240" s="332"/>
      <c r="I240" s="333"/>
      <c r="K240" s="328" t="s">
        <v>68</v>
      </c>
      <c r="L240" s="334" t="s">
        <v>118</v>
      </c>
      <c r="M240" s="335"/>
      <c r="N240" s="335"/>
      <c r="O240" s="335"/>
      <c r="P240" s="335"/>
      <c r="Q240" s="335"/>
      <c r="R240" s="335"/>
      <c r="S240" s="336"/>
      <c r="U240" s="330" t="s">
        <v>68</v>
      </c>
      <c r="V240" s="337" t="s">
        <v>118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41"/>
      <c r="BR240" s="141"/>
      <c r="CG240" s="141"/>
    </row>
    <row r="241" spans="1:85" ht="15">
      <c r="A241" s="151" t="s">
        <v>7</v>
      </c>
      <c r="B241" s="152">
        <v>0</v>
      </c>
      <c r="C241" s="152">
        <v>0</v>
      </c>
      <c r="D241" s="152">
        <v>0</v>
      </c>
      <c r="E241" s="152">
        <v>0</v>
      </c>
      <c r="F241" s="374"/>
      <c r="G241" s="152">
        <v>0</v>
      </c>
      <c r="H241" s="153">
        <v>0</v>
      </c>
      <c r="I241" s="154">
        <f>SUM(B241:H241)</f>
        <v>0</v>
      </c>
      <c r="J241" s="149"/>
      <c r="K241" s="203" t="s">
        <v>7</v>
      </c>
      <c r="L241" s="152">
        <v>0</v>
      </c>
      <c r="M241" s="152">
        <v>0</v>
      </c>
      <c r="N241" s="152">
        <v>0</v>
      </c>
      <c r="O241" s="152">
        <v>0</v>
      </c>
      <c r="P241" s="152">
        <v>0</v>
      </c>
      <c r="Q241" s="152">
        <v>0</v>
      </c>
      <c r="R241" s="204">
        <v>0</v>
      </c>
      <c r="S241" s="205">
        <f>SUM(L241:R241)</f>
        <v>0</v>
      </c>
      <c r="U241" s="206" t="s">
        <v>7</v>
      </c>
      <c r="V241" s="207">
        <v>0</v>
      </c>
      <c r="W241" s="207">
        <v>0</v>
      </c>
      <c r="X241" s="207">
        <v>0</v>
      </c>
      <c r="Y241" s="207">
        <v>0</v>
      </c>
      <c r="Z241" s="207">
        <v>0</v>
      </c>
      <c r="AA241" s="207">
        <v>0</v>
      </c>
      <c r="AB241" s="207">
        <v>0</v>
      </c>
      <c r="AC241" s="208">
        <v>0</v>
      </c>
      <c r="AD241" s="209">
        <v>0</v>
      </c>
      <c r="AE241" s="209">
        <v>0</v>
      </c>
      <c r="AF241" s="209">
        <v>0</v>
      </c>
      <c r="AG241" s="209">
        <v>0</v>
      </c>
      <c r="AH241" s="209">
        <v>0</v>
      </c>
      <c r="AI241" s="210">
        <f>SUM(V241:AC241)</f>
        <v>0</v>
      </c>
      <c r="BA241" s="141"/>
      <c r="BR241" s="141"/>
      <c r="CG241" s="141"/>
    </row>
    <row r="242" spans="1:85" ht="15">
      <c r="A242" s="159" t="s">
        <v>8</v>
      </c>
      <c r="B242" s="160">
        <v>0</v>
      </c>
      <c r="C242" s="160">
        <v>0</v>
      </c>
      <c r="D242" s="160">
        <v>0</v>
      </c>
      <c r="E242" s="160">
        <v>0</v>
      </c>
      <c r="F242" s="375"/>
      <c r="G242" s="160">
        <v>0</v>
      </c>
      <c r="H242" s="161">
        <v>0</v>
      </c>
      <c r="I242" s="162">
        <f t="shared" ref="I242:I261" si="152">SUM(B242:H242)</f>
        <v>0</v>
      </c>
      <c r="J242" s="149"/>
      <c r="K242" s="163" t="s">
        <v>8</v>
      </c>
      <c r="L242" s="164">
        <v>0</v>
      </c>
      <c r="M242" s="164">
        <v>0</v>
      </c>
      <c r="N242" s="164">
        <v>0</v>
      </c>
      <c r="O242" s="164">
        <v>0</v>
      </c>
      <c r="P242" s="164">
        <v>0</v>
      </c>
      <c r="Q242" s="164">
        <v>0</v>
      </c>
      <c r="R242" s="165">
        <v>0</v>
      </c>
      <c r="S242" s="166">
        <f t="shared" ref="S242:S261" si="153">SUM(L242:R242)</f>
        <v>0</v>
      </c>
      <c r="U242" s="211" t="s">
        <v>8</v>
      </c>
      <c r="V242" s="212">
        <v>0</v>
      </c>
      <c r="W242" s="212">
        <v>0</v>
      </c>
      <c r="X242" s="212">
        <v>0</v>
      </c>
      <c r="Y242" s="212">
        <v>0</v>
      </c>
      <c r="Z242" s="212">
        <v>0</v>
      </c>
      <c r="AA242" s="212">
        <v>0</v>
      </c>
      <c r="AB242" s="212">
        <v>0</v>
      </c>
      <c r="AC242" s="213">
        <v>0</v>
      </c>
      <c r="AD242" s="212">
        <v>0</v>
      </c>
      <c r="AE242" s="212">
        <v>0</v>
      </c>
      <c r="AF242" s="212">
        <v>0</v>
      </c>
      <c r="AG242" s="212">
        <v>0</v>
      </c>
      <c r="AH242" s="212">
        <v>0</v>
      </c>
      <c r="AI242" s="214">
        <f t="shared" ref="AI242:AI261" si="154">SUM(V242:AC242)</f>
        <v>0</v>
      </c>
      <c r="BA242" s="141"/>
      <c r="BR242" s="141"/>
      <c r="CG242" s="141"/>
    </row>
    <row r="243" spans="1:85" ht="15">
      <c r="A243" s="167" t="s">
        <v>10</v>
      </c>
      <c r="B243" s="156">
        <v>0</v>
      </c>
      <c r="C243" s="156">
        <v>0</v>
      </c>
      <c r="D243" s="156">
        <v>0.18141667266043765</v>
      </c>
      <c r="E243" s="156">
        <v>0</v>
      </c>
      <c r="F243" s="375"/>
      <c r="G243" s="156">
        <v>0</v>
      </c>
      <c r="H243" s="168">
        <v>0</v>
      </c>
      <c r="I243" s="154">
        <f t="shared" si="152"/>
        <v>0.18141667266043765</v>
      </c>
      <c r="J243" s="149"/>
      <c r="K243" s="169" t="s">
        <v>10</v>
      </c>
      <c r="L243" s="156">
        <v>0</v>
      </c>
      <c r="M243" s="156">
        <v>0</v>
      </c>
      <c r="N243" s="156">
        <v>0.18141667266043765</v>
      </c>
      <c r="O243" s="156">
        <v>0</v>
      </c>
      <c r="P243" s="156">
        <v>0</v>
      </c>
      <c r="Q243" s="156">
        <v>0</v>
      </c>
      <c r="R243" s="157">
        <v>0</v>
      </c>
      <c r="S243" s="158">
        <f t="shared" si="153"/>
        <v>0.18141667266043765</v>
      </c>
      <c r="U243" s="215" t="s">
        <v>10</v>
      </c>
      <c r="V243" s="207">
        <v>0</v>
      </c>
      <c r="W243" s="207">
        <v>0</v>
      </c>
      <c r="X243" s="207">
        <v>0</v>
      </c>
      <c r="Y243" s="207">
        <v>0</v>
      </c>
      <c r="Z243" s="207">
        <v>0.18141667266043765</v>
      </c>
      <c r="AA243" s="207">
        <v>0</v>
      </c>
      <c r="AB243" s="207">
        <v>0</v>
      </c>
      <c r="AC243" s="208">
        <v>0</v>
      </c>
      <c r="AD243" s="209">
        <v>0</v>
      </c>
      <c r="AE243" s="209">
        <v>0</v>
      </c>
      <c r="AF243" s="209">
        <v>0</v>
      </c>
      <c r="AG243" s="209">
        <v>0</v>
      </c>
      <c r="AH243" s="209">
        <v>0</v>
      </c>
      <c r="AI243" s="210">
        <f t="shared" si="154"/>
        <v>0.18141667266043765</v>
      </c>
      <c r="BA243" s="141"/>
      <c r="BR243" s="141"/>
      <c r="CG243" s="141"/>
    </row>
    <row r="244" spans="1:85" ht="15">
      <c r="A244" s="159" t="s">
        <v>56</v>
      </c>
      <c r="B244" s="160">
        <v>0</v>
      </c>
      <c r="C244" s="160">
        <v>0</v>
      </c>
      <c r="D244" s="160">
        <v>0</v>
      </c>
      <c r="E244" s="160">
        <v>0</v>
      </c>
      <c r="F244" s="375"/>
      <c r="G244" s="160">
        <v>0</v>
      </c>
      <c r="H244" s="161">
        <v>0</v>
      </c>
      <c r="I244" s="162">
        <f t="shared" si="152"/>
        <v>0</v>
      </c>
      <c r="J244" s="149"/>
      <c r="K244" s="163" t="s">
        <v>56</v>
      </c>
      <c r="L244" s="164">
        <v>0</v>
      </c>
      <c r="M244" s="164">
        <v>0</v>
      </c>
      <c r="N244" s="164">
        <v>0</v>
      </c>
      <c r="O244" s="164">
        <v>0</v>
      </c>
      <c r="P244" s="164">
        <v>0</v>
      </c>
      <c r="Q244" s="164">
        <v>0</v>
      </c>
      <c r="R244" s="165">
        <v>0</v>
      </c>
      <c r="S244" s="166">
        <f t="shared" si="153"/>
        <v>0</v>
      </c>
      <c r="U244" s="211" t="s">
        <v>56</v>
      </c>
      <c r="V244" s="212">
        <v>0</v>
      </c>
      <c r="W244" s="212">
        <v>0</v>
      </c>
      <c r="X244" s="212">
        <v>0</v>
      </c>
      <c r="Y244" s="212">
        <v>0</v>
      </c>
      <c r="Z244" s="212">
        <v>0</v>
      </c>
      <c r="AA244" s="212">
        <v>0</v>
      </c>
      <c r="AB244" s="212">
        <v>0</v>
      </c>
      <c r="AC244" s="213">
        <v>0</v>
      </c>
      <c r="AD244" s="212">
        <v>0</v>
      </c>
      <c r="AE244" s="212">
        <v>0</v>
      </c>
      <c r="AF244" s="212">
        <v>0</v>
      </c>
      <c r="AG244" s="212">
        <v>0</v>
      </c>
      <c r="AH244" s="212">
        <v>0</v>
      </c>
      <c r="AI244" s="214">
        <f t="shared" si="154"/>
        <v>0</v>
      </c>
      <c r="BA244" s="141"/>
      <c r="BR244" s="141"/>
      <c r="CG244" s="141"/>
    </row>
    <row r="245" spans="1:85" ht="15">
      <c r="A245" s="167" t="s">
        <v>16</v>
      </c>
      <c r="B245" s="156">
        <v>76.580800174728964</v>
      </c>
      <c r="C245" s="156">
        <v>0.45188459085569777</v>
      </c>
      <c r="D245" s="156">
        <v>1.6356034062151208</v>
      </c>
      <c r="E245" s="156">
        <v>0</v>
      </c>
      <c r="F245" s="375"/>
      <c r="G245" s="156">
        <v>0</v>
      </c>
      <c r="H245" s="168">
        <v>0</v>
      </c>
      <c r="I245" s="154">
        <f t="shared" si="152"/>
        <v>78.668288171799787</v>
      </c>
      <c r="J245" s="149"/>
      <c r="K245" s="169" t="s">
        <v>16</v>
      </c>
      <c r="L245" s="156">
        <v>76.580800174728964</v>
      </c>
      <c r="M245" s="156">
        <v>0.45188459085569777</v>
      </c>
      <c r="N245" s="156">
        <v>1.6356034062151208</v>
      </c>
      <c r="O245" s="156">
        <v>0</v>
      </c>
      <c r="P245" s="156">
        <v>0</v>
      </c>
      <c r="Q245" s="156">
        <v>0</v>
      </c>
      <c r="R245" s="157">
        <v>0</v>
      </c>
      <c r="S245" s="158">
        <f t="shared" si="153"/>
        <v>78.668288171799787</v>
      </c>
      <c r="U245" s="215" t="s">
        <v>16</v>
      </c>
      <c r="V245" s="207">
        <v>76.452101071874438</v>
      </c>
      <c r="W245" s="207">
        <v>0</v>
      </c>
      <c r="X245" s="207">
        <v>0</v>
      </c>
      <c r="Y245" s="207">
        <v>0.45188459085569777</v>
      </c>
      <c r="Z245" s="207">
        <v>1.5697495013435936</v>
      </c>
      <c r="AA245" s="207">
        <v>0</v>
      </c>
      <c r="AB245" s="207">
        <v>0</v>
      </c>
      <c r="AC245" s="208">
        <v>0.19455300772605461</v>
      </c>
      <c r="AD245" s="209">
        <v>0.12869910285452751</v>
      </c>
      <c r="AE245" s="209">
        <v>0</v>
      </c>
      <c r="AF245" s="209">
        <v>0</v>
      </c>
      <c r="AG245" s="209">
        <v>6.5853904871527119E-2</v>
      </c>
      <c r="AH245" s="209">
        <v>0</v>
      </c>
      <c r="AI245" s="210">
        <f t="shared" si="154"/>
        <v>78.668288171799787</v>
      </c>
      <c r="BA245" s="141"/>
      <c r="BR245" s="141"/>
      <c r="CG245" s="141"/>
    </row>
    <row r="246" spans="1:85" ht="15">
      <c r="A246" s="159" t="s">
        <v>15</v>
      </c>
      <c r="B246" s="160">
        <v>22.326680146455672</v>
      </c>
      <c r="C246" s="160">
        <v>0.10870212690377028</v>
      </c>
      <c r="D246" s="160">
        <v>0.37437943195021839</v>
      </c>
      <c r="E246" s="160">
        <v>0</v>
      </c>
      <c r="F246" s="375"/>
      <c r="G246" s="160">
        <v>0</v>
      </c>
      <c r="H246" s="161">
        <v>0</v>
      </c>
      <c r="I246" s="162">
        <f t="shared" si="152"/>
        <v>22.809761705309661</v>
      </c>
      <c r="J246" s="149"/>
      <c r="K246" s="163" t="s">
        <v>15</v>
      </c>
      <c r="L246" s="164">
        <v>22.326680146455672</v>
      </c>
      <c r="M246" s="164">
        <v>0.10870212690377028</v>
      </c>
      <c r="N246" s="164">
        <v>0.37437943195021839</v>
      </c>
      <c r="O246" s="164">
        <v>0</v>
      </c>
      <c r="P246" s="164">
        <v>0</v>
      </c>
      <c r="Q246" s="164">
        <v>0</v>
      </c>
      <c r="R246" s="165">
        <v>0</v>
      </c>
      <c r="S246" s="166">
        <f t="shared" si="153"/>
        <v>22.809761705309661</v>
      </c>
      <c r="U246" s="211" t="s">
        <v>57</v>
      </c>
      <c r="V246" s="212">
        <v>22.324326831721937</v>
      </c>
      <c r="W246" s="212">
        <v>0</v>
      </c>
      <c r="X246" s="212">
        <v>0</v>
      </c>
      <c r="Y246" s="212">
        <v>0.10870212690377028</v>
      </c>
      <c r="Z246" s="212">
        <v>0.37247734794976162</v>
      </c>
      <c r="AA246" s="212">
        <v>0</v>
      </c>
      <c r="AB246" s="212">
        <v>0</v>
      </c>
      <c r="AC246" s="213">
        <v>4.2553987341906385E-3</v>
      </c>
      <c r="AD246" s="212">
        <v>2.353314733733874E-3</v>
      </c>
      <c r="AE246" s="212">
        <v>0</v>
      </c>
      <c r="AF246" s="212">
        <v>0</v>
      </c>
      <c r="AG246" s="212">
        <v>1.9020840004567643E-3</v>
      </c>
      <c r="AH246" s="212">
        <v>0</v>
      </c>
      <c r="AI246" s="214">
        <f t="shared" si="154"/>
        <v>22.809761705309661</v>
      </c>
      <c r="BA246" s="141"/>
      <c r="BR246" s="141"/>
      <c r="CG246" s="141"/>
    </row>
    <row r="247" spans="1:85" ht="15">
      <c r="A247" s="167" t="s">
        <v>58</v>
      </c>
      <c r="B247" s="156">
        <v>0</v>
      </c>
      <c r="C247" s="156">
        <v>0</v>
      </c>
      <c r="D247" s="156">
        <v>0</v>
      </c>
      <c r="E247" s="156">
        <v>0.77735951254025049</v>
      </c>
      <c r="F247" s="375"/>
      <c r="G247" s="156">
        <v>0</v>
      </c>
      <c r="H247" s="168">
        <v>0</v>
      </c>
      <c r="I247" s="154">
        <f t="shared" si="152"/>
        <v>0.77735951254025049</v>
      </c>
      <c r="J247" s="149"/>
      <c r="K247" s="169" t="s">
        <v>58</v>
      </c>
      <c r="L247" s="156">
        <v>0</v>
      </c>
      <c r="M247" s="156">
        <v>0</v>
      </c>
      <c r="N247" s="156">
        <v>0</v>
      </c>
      <c r="O247" s="156">
        <v>0.77735951254025049</v>
      </c>
      <c r="P247" s="156">
        <v>144.90037320681134</v>
      </c>
      <c r="Q247" s="156">
        <v>0</v>
      </c>
      <c r="R247" s="157">
        <v>0</v>
      </c>
      <c r="S247" s="158">
        <f t="shared" si="153"/>
        <v>145.67773271935158</v>
      </c>
      <c r="U247" s="215" t="s">
        <v>58</v>
      </c>
      <c r="V247" s="207">
        <v>0</v>
      </c>
      <c r="W247" s="207">
        <v>0</v>
      </c>
      <c r="X247" s="207">
        <v>0</v>
      </c>
      <c r="Y247" s="207">
        <v>0</v>
      </c>
      <c r="Z247" s="207">
        <v>0</v>
      </c>
      <c r="AA247" s="207">
        <v>0.77735951254025049</v>
      </c>
      <c r="AB247" s="207">
        <v>144.90037320681134</v>
      </c>
      <c r="AC247" s="208">
        <v>0</v>
      </c>
      <c r="AD247" s="207">
        <v>0</v>
      </c>
      <c r="AE247" s="207">
        <v>0</v>
      </c>
      <c r="AF247" s="207">
        <v>0</v>
      </c>
      <c r="AG247" s="207">
        <v>0</v>
      </c>
      <c r="AH247" s="207">
        <v>0</v>
      </c>
      <c r="AI247" s="210">
        <f t="shared" si="154"/>
        <v>145.67773271935158</v>
      </c>
      <c r="BA247" s="141"/>
      <c r="BR247" s="141"/>
      <c r="CG247" s="141"/>
    </row>
    <row r="248" spans="1:85" ht="15">
      <c r="A248" s="159" t="s">
        <v>12</v>
      </c>
      <c r="B248" s="160">
        <v>0</v>
      </c>
      <c r="C248" s="160">
        <v>0</v>
      </c>
      <c r="D248" s="160">
        <v>0</v>
      </c>
      <c r="E248" s="160">
        <v>9.3444723390441881E-2</v>
      </c>
      <c r="F248" s="375"/>
      <c r="G248" s="160">
        <v>0</v>
      </c>
      <c r="H248" s="161">
        <v>0</v>
      </c>
      <c r="I248" s="162">
        <f t="shared" si="152"/>
        <v>9.3444723390441881E-2</v>
      </c>
      <c r="J248" s="149"/>
      <c r="K248" s="163" t="s">
        <v>12</v>
      </c>
      <c r="L248" s="164">
        <v>0</v>
      </c>
      <c r="M248" s="164">
        <v>0</v>
      </c>
      <c r="N248" s="164">
        <v>0</v>
      </c>
      <c r="O248" s="164">
        <v>9.3444723390441881E-2</v>
      </c>
      <c r="P248" s="164">
        <v>9.8113178555953962</v>
      </c>
      <c r="Q248" s="164">
        <v>0</v>
      </c>
      <c r="R248" s="165">
        <v>0</v>
      </c>
      <c r="S248" s="166">
        <f t="shared" si="153"/>
        <v>9.9047625789858387</v>
      </c>
      <c r="U248" s="211" t="s">
        <v>12</v>
      </c>
      <c r="V248" s="212">
        <v>0</v>
      </c>
      <c r="W248" s="212">
        <v>0</v>
      </c>
      <c r="X248" s="212">
        <v>0</v>
      </c>
      <c r="Y248" s="212">
        <v>0</v>
      </c>
      <c r="Z248" s="212">
        <v>0</v>
      </c>
      <c r="AA248" s="212">
        <v>9.3444723390441881E-2</v>
      </c>
      <c r="AB248" s="212">
        <v>9.8113178555953962</v>
      </c>
      <c r="AC248" s="213">
        <v>0</v>
      </c>
      <c r="AD248" s="212">
        <v>0</v>
      </c>
      <c r="AE248" s="212">
        <v>0</v>
      </c>
      <c r="AF248" s="212">
        <v>0</v>
      </c>
      <c r="AG248" s="212">
        <v>0</v>
      </c>
      <c r="AH248" s="212">
        <v>0</v>
      </c>
      <c r="AI248" s="214">
        <f t="shared" si="154"/>
        <v>9.9047625789858387</v>
      </c>
      <c r="BA248" s="141"/>
      <c r="BR248" s="141"/>
      <c r="CG248" s="141"/>
    </row>
    <row r="249" spans="1:85" ht="15">
      <c r="A249" s="167" t="s">
        <v>59</v>
      </c>
      <c r="B249" s="156">
        <v>0</v>
      </c>
      <c r="C249" s="156">
        <v>0</v>
      </c>
      <c r="D249" s="156">
        <v>0</v>
      </c>
      <c r="E249" s="156">
        <v>0</v>
      </c>
      <c r="F249" s="375"/>
      <c r="G249" s="156">
        <v>0</v>
      </c>
      <c r="H249" s="168">
        <v>0</v>
      </c>
      <c r="I249" s="154">
        <f t="shared" si="152"/>
        <v>0</v>
      </c>
      <c r="J249" s="149"/>
      <c r="K249" s="169" t="s">
        <v>59</v>
      </c>
      <c r="L249" s="156">
        <v>0</v>
      </c>
      <c r="M249" s="156">
        <v>0</v>
      </c>
      <c r="N249" s="156">
        <v>0</v>
      </c>
      <c r="O249" s="156">
        <v>0</v>
      </c>
      <c r="P249" s="156">
        <v>0</v>
      </c>
      <c r="Q249" s="156">
        <v>0</v>
      </c>
      <c r="R249" s="157">
        <v>0</v>
      </c>
      <c r="S249" s="158">
        <f t="shared" si="153"/>
        <v>0</v>
      </c>
      <c r="U249" s="215" t="s">
        <v>59</v>
      </c>
      <c r="V249" s="207">
        <v>0</v>
      </c>
      <c r="W249" s="207">
        <v>0</v>
      </c>
      <c r="X249" s="207">
        <v>0</v>
      </c>
      <c r="Y249" s="207">
        <v>0</v>
      </c>
      <c r="Z249" s="207">
        <v>0</v>
      </c>
      <c r="AA249" s="207">
        <v>0</v>
      </c>
      <c r="AB249" s="207">
        <v>0</v>
      </c>
      <c r="AC249" s="208">
        <v>0</v>
      </c>
      <c r="AD249" s="207">
        <v>0</v>
      </c>
      <c r="AE249" s="207">
        <v>0</v>
      </c>
      <c r="AF249" s="207">
        <v>0</v>
      </c>
      <c r="AG249" s="207">
        <v>0</v>
      </c>
      <c r="AH249" s="207">
        <v>0</v>
      </c>
      <c r="AI249" s="210">
        <f t="shared" si="154"/>
        <v>0</v>
      </c>
      <c r="BA249" s="141"/>
      <c r="BR249" s="141"/>
      <c r="CG249" s="141"/>
    </row>
    <row r="250" spans="1:85" ht="15">
      <c r="A250" s="159" t="s">
        <v>17</v>
      </c>
      <c r="B250" s="160">
        <v>3.8468185569487403</v>
      </c>
      <c r="C250" s="160">
        <v>0.18425535792653275</v>
      </c>
      <c r="D250" s="160">
        <v>1.8885399643528218</v>
      </c>
      <c r="E250" s="160">
        <v>7.1689585376049038E-3</v>
      </c>
      <c r="F250" s="375"/>
      <c r="G250" s="160">
        <v>0</v>
      </c>
      <c r="H250" s="161">
        <v>0</v>
      </c>
      <c r="I250" s="162">
        <f t="shared" si="152"/>
        <v>5.9267828377656997</v>
      </c>
      <c r="J250" s="149"/>
      <c r="K250" s="163" t="s">
        <v>17</v>
      </c>
      <c r="L250" s="164">
        <v>3.8468185569487403</v>
      </c>
      <c r="M250" s="164">
        <v>0.18425535792653275</v>
      </c>
      <c r="N250" s="164">
        <v>1.8885399643528218</v>
      </c>
      <c r="O250" s="164">
        <v>7.1689585376049038E-3</v>
      </c>
      <c r="P250" s="164">
        <v>8.0608243548562983E-2</v>
      </c>
      <c r="Q250" s="164">
        <v>0</v>
      </c>
      <c r="R250" s="165">
        <v>0</v>
      </c>
      <c r="S250" s="166">
        <f t="shared" si="153"/>
        <v>6.007391081314263</v>
      </c>
      <c r="U250" s="211" t="s">
        <v>17</v>
      </c>
      <c r="V250" s="212">
        <v>3.8434859856414905</v>
      </c>
      <c r="W250" s="212">
        <v>0</v>
      </c>
      <c r="X250" s="212">
        <v>0</v>
      </c>
      <c r="Y250" s="212">
        <v>0.18425535792653275</v>
      </c>
      <c r="Z250" s="212">
        <v>1.8885399643528218</v>
      </c>
      <c r="AA250" s="212">
        <v>0</v>
      </c>
      <c r="AB250" s="212">
        <v>8.0608243548562983E-2</v>
      </c>
      <c r="AC250" s="213">
        <v>1.0501529844854711E-2</v>
      </c>
      <c r="AD250" s="212">
        <v>3.3325713072498058E-3</v>
      </c>
      <c r="AE250" s="212">
        <v>0</v>
      </c>
      <c r="AF250" s="212">
        <v>0</v>
      </c>
      <c r="AG250" s="212">
        <v>0</v>
      </c>
      <c r="AH250" s="212">
        <v>7.1689585376049038E-3</v>
      </c>
      <c r="AI250" s="214">
        <f t="shared" si="154"/>
        <v>6.0073910813142639</v>
      </c>
      <c r="BA250" s="141"/>
      <c r="BR250" s="141"/>
      <c r="CG250" s="141"/>
    </row>
    <row r="251" spans="1:85" ht="15">
      <c r="A251" s="167" t="s">
        <v>139</v>
      </c>
      <c r="B251" s="156">
        <v>197.07345994469287</v>
      </c>
      <c r="C251" s="156">
        <v>5.779808431006634</v>
      </c>
      <c r="D251" s="156">
        <v>135.87672536953701</v>
      </c>
      <c r="E251" s="156">
        <v>0.79675107152822733</v>
      </c>
      <c r="F251" s="375"/>
      <c r="G251" s="156">
        <v>0</v>
      </c>
      <c r="H251" s="168">
        <v>0</v>
      </c>
      <c r="I251" s="154">
        <f t="shared" si="152"/>
        <v>339.52674481676473</v>
      </c>
      <c r="J251" s="149"/>
      <c r="K251" s="169" t="s">
        <v>139</v>
      </c>
      <c r="L251" s="156">
        <v>197.07345994469287</v>
      </c>
      <c r="M251" s="156">
        <v>5.779808431006634</v>
      </c>
      <c r="N251" s="156">
        <v>135.87672536953701</v>
      </c>
      <c r="O251" s="156">
        <v>0.79675107152822733</v>
      </c>
      <c r="P251" s="156">
        <v>5.8074043451359116E-2</v>
      </c>
      <c r="Q251" s="156">
        <v>0</v>
      </c>
      <c r="R251" s="157">
        <v>0</v>
      </c>
      <c r="S251" s="158">
        <f t="shared" si="153"/>
        <v>339.5848188602161</v>
      </c>
      <c r="U251" s="215" t="s">
        <v>139</v>
      </c>
      <c r="V251" s="207">
        <v>191.58240938042931</v>
      </c>
      <c r="W251" s="207">
        <v>0</v>
      </c>
      <c r="X251" s="207">
        <v>0</v>
      </c>
      <c r="Y251" s="207">
        <v>5.779808431006634</v>
      </c>
      <c r="Z251" s="207">
        <v>135.73671132929155</v>
      </c>
      <c r="AA251" s="207">
        <v>0.79675107152822733</v>
      </c>
      <c r="AB251" s="207">
        <v>5.8074043451359116E-2</v>
      </c>
      <c r="AC251" s="208">
        <v>5.6310646045090156</v>
      </c>
      <c r="AD251" s="207">
        <v>5.4910505642635608</v>
      </c>
      <c r="AE251" s="207">
        <v>0</v>
      </c>
      <c r="AF251" s="207">
        <v>0</v>
      </c>
      <c r="AG251" s="207">
        <v>0.1400140402454553</v>
      </c>
      <c r="AH251" s="207">
        <v>0</v>
      </c>
      <c r="AI251" s="210">
        <f t="shared" si="154"/>
        <v>339.58481886021605</v>
      </c>
      <c r="BA251" s="141"/>
      <c r="BR251" s="141"/>
      <c r="CG251" s="141"/>
    </row>
    <row r="252" spans="1:85" ht="15">
      <c r="A252" s="159" t="s">
        <v>25</v>
      </c>
      <c r="B252" s="160">
        <v>84.216752790676054</v>
      </c>
      <c r="C252" s="160">
        <v>3.7037548935136604</v>
      </c>
      <c r="D252" s="160">
        <v>60.495836232061492</v>
      </c>
      <c r="E252" s="160">
        <v>403.01934457614243</v>
      </c>
      <c r="F252" s="375"/>
      <c r="G252" s="160">
        <v>63.002852213625808</v>
      </c>
      <c r="H252" s="161">
        <v>9.4461131572228645</v>
      </c>
      <c r="I252" s="162">
        <f t="shared" si="152"/>
        <v>623.88465386324231</v>
      </c>
      <c r="J252" s="149"/>
      <c r="K252" s="163" t="s">
        <v>25</v>
      </c>
      <c r="L252" s="164">
        <v>84.216752790676054</v>
      </c>
      <c r="M252" s="164">
        <v>3.7037548935136604</v>
      </c>
      <c r="N252" s="164">
        <v>60.495836232061492</v>
      </c>
      <c r="O252" s="164">
        <v>403.01934457614243</v>
      </c>
      <c r="P252" s="164">
        <v>11.459210186487217</v>
      </c>
      <c r="Q252" s="164">
        <v>63.002852213625808</v>
      </c>
      <c r="R252" s="165">
        <v>9.4461131572228645</v>
      </c>
      <c r="S252" s="166">
        <f t="shared" si="153"/>
        <v>635.34386404972952</v>
      </c>
      <c r="U252" s="211" t="s">
        <v>25</v>
      </c>
      <c r="V252" s="212">
        <v>3.1183698351375915</v>
      </c>
      <c r="W252" s="212">
        <v>31.329613315780822</v>
      </c>
      <c r="X252" s="212">
        <v>63.002852213625808</v>
      </c>
      <c r="Y252" s="212">
        <v>3.7037548935136604</v>
      </c>
      <c r="Z252" s="212">
        <v>59.806536677529508</v>
      </c>
      <c r="AA252" s="212">
        <v>373.80061721932469</v>
      </c>
      <c r="AB252" s="212">
        <v>11.459210186487217</v>
      </c>
      <c r="AC252" s="213">
        <v>89.122909708330283</v>
      </c>
      <c r="AD252" s="212">
        <v>49.76876963975765</v>
      </c>
      <c r="AE252" s="212">
        <v>27.896495731266157</v>
      </c>
      <c r="AF252" s="212">
        <v>9.4461131572228645</v>
      </c>
      <c r="AG252" s="212">
        <v>0.68929955453198322</v>
      </c>
      <c r="AH252" s="212">
        <v>1.3222316255515998</v>
      </c>
      <c r="AI252" s="214">
        <f t="shared" si="154"/>
        <v>635.34386404972963</v>
      </c>
      <c r="BA252" s="141"/>
      <c r="BR252" s="141"/>
      <c r="CG252" s="141"/>
    </row>
    <row r="253" spans="1:85" ht="15">
      <c r="A253" s="167" t="s">
        <v>24</v>
      </c>
      <c r="B253" s="156">
        <v>56.59716252534929</v>
      </c>
      <c r="C253" s="156">
        <v>0</v>
      </c>
      <c r="D253" s="156">
        <v>1.0400266045093054</v>
      </c>
      <c r="E253" s="156">
        <v>0</v>
      </c>
      <c r="F253" s="375"/>
      <c r="G253" s="156">
        <v>0</v>
      </c>
      <c r="H253" s="168">
        <v>0</v>
      </c>
      <c r="I253" s="154">
        <f t="shared" si="152"/>
        <v>57.637189129858598</v>
      </c>
      <c r="J253" s="149"/>
      <c r="K253" s="169" t="s">
        <v>24</v>
      </c>
      <c r="L253" s="156">
        <v>56.59716252534929</v>
      </c>
      <c r="M253" s="156">
        <v>0</v>
      </c>
      <c r="N253" s="156">
        <v>1.0400266045093054</v>
      </c>
      <c r="O253" s="156">
        <v>0</v>
      </c>
      <c r="P253" s="156">
        <v>0</v>
      </c>
      <c r="Q253" s="156">
        <v>0</v>
      </c>
      <c r="R253" s="157">
        <v>0</v>
      </c>
      <c r="S253" s="158">
        <f t="shared" si="153"/>
        <v>57.637189129858598</v>
      </c>
      <c r="U253" s="215" t="s">
        <v>24</v>
      </c>
      <c r="V253" s="207">
        <v>56.143145535390346</v>
      </c>
      <c r="W253" s="207">
        <v>0</v>
      </c>
      <c r="X253" s="207">
        <v>0</v>
      </c>
      <c r="Y253" s="207">
        <v>0</v>
      </c>
      <c r="Z253" s="207">
        <v>1.0400266045093054</v>
      </c>
      <c r="AA253" s="207">
        <v>0</v>
      </c>
      <c r="AB253" s="207">
        <v>0</v>
      </c>
      <c r="AC253" s="208">
        <v>0.45401698995894735</v>
      </c>
      <c r="AD253" s="207">
        <v>0.45401698995894735</v>
      </c>
      <c r="AE253" s="207">
        <v>0</v>
      </c>
      <c r="AF253" s="207">
        <v>0</v>
      </c>
      <c r="AG253" s="207">
        <v>0</v>
      </c>
      <c r="AH253" s="207">
        <v>0</v>
      </c>
      <c r="AI253" s="210">
        <f t="shared" si="154"/>
        <v>57.637189129858598</v>
      </c>
      <c r="BA253" s="141"/>
      <c r="BR253" s="141"/>
      <c r="CG253" s="141"/>
    </row>
    <row r="254" spans="1:85" ht="15">
      <c r="A254" s="159" t="s">
        <v>60</v>
      </c>
      <c r="B254" s="160">
        <v>0.61813592707457055</v>
      </c>
      <c r="C254" s="160">
        <v>1.0482820618945037</v>
      </c>
      <c r="D254" s="160">
        <v>1.9117605991997029</v>
      </c>
      <c r="E254" s="160">
        <v>0</v>
      </c>
      <c r="F254" s="375"/>
      <c r="G254" s="160">
        <v>0</v>
      </c>
      <c r="H254" s="161">
        <v>0</v>
      </c>
      <c r="I254" s="162">
        <f t="shared" si="152"/>
        <v>3.5781785881687771</v>
      </c>
      <c r="J254" s="149"/>
      <c r="K254" s="163" t="s">
        <v>60</v>
      </c>
      <c r="L254" s="164">
        <v>0.61813592707457055</v>
      </c>
      <c r="M254" s="164">
        <v>1.0482820618945037</v>
      </c>
      <c r="N254" s="164">
        <v>1.9117605991997029</v>
      </c>
      <c r="O254" s="164">
        <v>0</v>
      </c>
      <c r="P254" s="164">
        <v>0</v>
      </c>
      <c r="Q254" s="164">
        <v>0</v>
      </c>
      <c r="R254" s="165">
        <v>0</v>
      </c>
      <c r="S254" s="166">
        <f t="shared" si="153"/>
        <v>3.5781785881687771</v>
      </c>
      <c r="U254" s="211" t="s">
        <v>60</v>
      </c>
      <c r="V254" s="212">
        <v>0.61813592707457055</v>
      </c>
      <c r="W254" s="212">
        <v>0</v>
      </c>
      <c r="X254" s="212">
        <v>0</v>
      </c>
      <c r="Y254" s="212">
        <v>1.0482820618945037</v>
      </c>
      <c r="Z254" s="212">
        <v>1.9117605991997029</v>
      </c>
      <c r="AA254" s="212">
        <v>0</v>
      </c>
      <c r="AB254" s="212">
        <v>0</v>
      </c>
      <c r="AC254" s="213">
        <v>0</v>
      </c>
      <c r="AD254" s="212">
        <v>0</v>
      </c>
      <c r="AE254" s="212">
        <v>0</v>
      </c>
      <c r="AF254" s="212">
        <v>0</v>
      </c>
      <c r="AG254" s="212">
        <v>0</v>
      </c>
      <c r="AH254" s="212">
        <v>0</v>
      </c>
      <c r="AI254" s="214">
        <f t="shared" si="154"/>
        <v>3.5781785881687771</v>
      </c>
      <c r="BA254" s="141"/>
      <c r="BR254" s="141"/>
      <c r="CG254" s="141"/>
    </row>
    <row r="255" spans="1:85" ht="15">
      <c r="A255" s="167" t="s">
        <v>22</v>
      </c>
      <c r="B255" s="156">
        <v>1.9766815083516065</v>
      </c>
      <c r="C255" s="156">
        <v>0</v>
      </c>
      <c r="D255" s="156">
        <v>74.400441111622669</v>
      </c>
      <c r="E255" s="156">
        <v>0</v>
      </c>
      <c r="F255" s="375"/>
      <c r="G255" s="156">
        <v>0</v>
      </c>
      <c r="H255" s="168">
        <v>0</v>
      </c>
      <c r="I255" s="154">
        <f t="shared" si="152"/>
        <v>76.377122619974273</v>
      </c>
      <c r="J255" s="149"/>
      <c r="K255" s="169" t="s">
        <v>22</v>
      </c>
      <c r="L255" s="156">
        <v>1.9766815083516065</v>
      </c>
      <c r="M255" s="156">
        <v>0</v>
      </c>
      <c r="N255" s="156">
        <v>74.400441111622669</v>
      </c>
      <c r="O255" s="156">
        <v>0</v>
      </c>
      <c r="P255" s="156">
        <v>8.2864242614095929</v>
      </c>
      <c r="Q255" s="156">
        <v>0</v>
      </c>
      <c r="R255" s="157">
        <v>0</v>
      </c>
      <c r="S255" s="158">
        <f t="shared" si="153"/>
        <v>84.663546881383866</v>
      </c>
      <c r="U255" s="215" t="s">
        <v>22</v>
      </c>
      <c r="V255" s="207">
        <v>1.9766815083516065</v>
      </c>
      <c r="W255" s="207">
        <v>0</v>
      </c>
      <c r="X255" s="207">
        <v>0</v>
      </c>
      <c r="Y255" s="207">
        <v>0</v>
      </c>
      <c r="Z255" s="207">
        <v>74.375030569393502</v>
      </c>
      <c r="AA255" s="207">
        <v>0</v>
      </c>
      <c r="AB255" s="207">
        <v>8.2864242614095929</v>
      </c>
      <c r="AC255" s="208">
        <v>2.5410542229163207E-2</v>
      </c>
      <c r="AD255" s="207">
        <v>0</v>
      </c>
      <c r="AE255" s="207">
        <v>0</v>
      </c>
      <c r="AF255" s="207">
        <v>0</v>
      </c>
      <c r="AG255" s="207">
        <v>2.5410542229163207E-2</v>
      </c>
      <c r="AH255" s="207">
        <v>0</v>
      </c>
      <c r="AI255" s="210">
        <f t="shared" si="154"/>
        <v>84.663546881383866</v>
      </c>
      <c r="BA255" s="141"/>
      <c r="BR255" s="141"/>
      <c r="CG255" s="141"/>
    </row>
    <row r="256" spans="1:85" ht="15">
      <c r="A256" s="159" t="s">
        <v>21</v>
      </c>
      <c r="B256" s="160">
        <v>2.1048625718308827E-4</v>
      </c>
      <c r="C256" s="160">
        <v>0</v>
      </c>
      <c r="D256" s="160">
        <v>5.2621564295772066E-5</v>
      </c>
      <c r="E256" s="160">
        <v>0</v>
      </c>
      <c r="F256" s="375"/>
      <c r="G256" s="160">
        <v>0</v>
      </c>
      <c r="H256" s="161">
        <v>0</v>
      </c>
      <c r="I256" s="162">
        <f t="shared" si="152"/>
        <v>2.6310782147886036E-4</v>
      </c>
      <c r="J256" s="149"/>
      <c r="K256" s="163" t="s">
        <v>21</v>
      </c>
      <c r="L256" s="164">
        <v>2.1048625718308827E-4</v>
      </c>
      <c r="M256" s="164">
        <v>0</v>
      </c>
      <c r="N256" s="164">
        <v>5.2621564295772066E-5</v>
      </c>
      <c r="O256" s="164">
        <v>0</v>
      </c>
      <c r="P256" s="164">
        <v>0</v>
      </c>
      <c r="Q256" s="164">
        <v>0</v>
      </c>
      <c r="R256" s="165">
        <v>0</v>
      </c>
      <c r="S256" s="166">
        <f t="shared" si="153"/>
        <v>2.6310782147886036E-4</v>
      </c>
      <c r="U256" s="211" t="s">
        <v>61</v>
      </c>
      <c r="V256" s="212">
        <v>2.1048625718308827E-4</v>
      </c>
      <c r="W256" s="212">
        <v>0</v>
      </c>
      <c r="X256" s="212">
        <v>0</v>
      </c>
      <c r="Y256" s="212">
        <v>0</v>
      </c>
      <c r="Z256" s="212">
        <v>5.2621564295772066E-5</v>
      </c>
      <c r="AA256" s="212">
        <v>0</v>
      </c>
      <c r="AB256" s="212">
        <v>0</v>
      </c>
      <c r="AC256" s="213">
        <v>0</v>
      </c>
      <c r="AD256" s="212">
        <v>0</v>
      </c>
      <c r="AE256" s="212">
        <v>0</v>
      </c>
      <c r="AF256" s="212">
        <v>0</v>
      </c>
      <c r="AG256" s="212">
        <v>0</v>
      </c>
      <c r="AH256" s="212">
        <v>0</v>
      </c>
      <c r="AI256" s="214">
        <f t="shared" si="154"/>
        <v>2.6310782147886036E-4</v>
      </c>
      <c r="BA256" s="141"/>
      <c r="BR256" s="141"/>
      <c r="CG256" s="141"/>
    </row>
    <row r="257" spans="1:85" ht="15">
      <c r="A257" s="170" t="s">
        <v>64</v>
      </c>
      <c r="B257" s="156">
        <v>0</v>
      </c>
      <c r="C257" s="156">
        <v>0</v>
      </c>
      <c r="D257" s="156">
        <v>0</v>
      </c>
      <c r="E257" s="156">
        <v>0</v>
      </c>
      <c r="F257" s="375"/>
      <c r="G257" s="156">
        <v>0</v>
      </c>
      <c r="H257" s="168">
        <v>0</v>
      </c>
      <c r="I257" s="154">
        <f t="shared" si="152"/>
        <v>0</v>
      </c>
      <c r="J257" s="149"/>
      <c r="K257" s="171" t="s">
        <v>64</v>
      </c>
      <c r="L257" s="156">
        <v>0</v>
      </c>
      <c r="M257" s="156">
        <v>0</v>
      </c>
      <c r="N257" s="156">
        <v>0</v>
      </c>
      <c r="O257" s="156">
        <v>0</v>
      </c>
      <c r="P257" s="156">
        <v>0</v>
      </c>
      <c r="Q257" s="156">
        <v>0</v>
      </c>
      <c r="R257" s="157">
        <v>0</v>
      </c>
      <c r="S257" s="158">
        <f t="shared" si="153"/>
        <v>0</v>
      </c>
      <c r="U257" s="216" t="s">
        <v>62</v>
      </c>
      <c r="V257" s="207">
        <v>0</v>
      </c>
      <c r="W257" s="207">
        <v>0</v>
      </c>
      <c r="X257" s="207">
        <v>0</v>
      </c>
      <c r="Y257" s="207">
        <v>0</v>
      </c>
      <c r="Z257" s="207">
        <v>0</v>
      </c>
      <c r="AA257" s="207">
        <v>0</v>
      </c>
      <c r="AB257" s="207">
        <v>0</v>
      </c>
      <c r="AC257" s="208">
        <v>0</v>
      </c>
      <c r="AD257" s="209">
        <v>0</v>
      </c>
      <c r="AE257" s="209">
        <v>0</v>
      </c>
      <c r="AF257" s="209">
        <v>0</v>
      </c>
      <c r="AG257" s="209">
        <v>0</v>
      </c>
      <c r="AH257" s="209">
        <v>0</v>
      </c>
      <c r="AI257" s="210">
        <f t="shared" si="154"/>
        <v>0</v>
      </c>
      <c r="BA257" s="141"/>
      <c r="BR257" s="141"/>
      <c r="CG257" s="141"/>
    </row>
    <row r="258" spans="1:85">
      <c r="A258" s="172" t="s">
        <v>23</v>
      </c>
      <c r="B258" s="173">
        <v>0</v>
      </c>
      <c r="C258" s="173">
        <v>0</v>
      </c>
      <c r="D258" s="173">
        <v>0</v>
      </c>
      <c r="E258" s="173">
        <v>0</v>
      </c>
      <c r="F258" s="375"/>
      <c r="G258" s="173">
        <v>0</v>
      </c>
      <c r="H258" s="174">
        <v>0</v>
      </c>
      <c r="I258" s="175">
        <f t="shared" si="152"/>
        <v>0</v>
      </c>
      <c r="J258" s="149"/>
      <c r="K258" s="176" t="s">
        <v>23</v>
      </c>
      <c r="L258" s="177">
        <v>0</v>
      </c>
      <c r="M258" s="177">
        <v>0</v>
      </c>
      <c r="N258" s="177">
        <v>0</v>
      </c>
      <c r="O258" s="177">
        <v>0</v>
      </c>
      <c r="P258" s="177">
        <v>0</v>
      </c>
      <c r="Q258" s="177">
        <v>0</v>
      </c>
      <c r="R258" s="178">
        <v>0</v>
      </c>
      <c r="S258" s="179">
        <f t="shared" si="153"/>
        <v>0</v>
      </c>
      <c r="U258" s="217" t="s">
        <v>65</v>
      </c>
      <c r="V258" s="218">
        <v>0</v>
      </c>
      <c r="W258" s="218">
        <v>0</v>
      </c>
      <c r="X258" s="218">
        <v>0</v>
      </c>
      <c r="Y258" s="218">
        <v>0</v>
      </c>
      <c r="Z258" s="218">
        <v>0</v>
      </c>
      <c r="AA258" s="218">
        <v>0</v>
      </c>
      <c r="AB258" s="218">
        <v>0</v>
      </c>
      <c r="AC258" s="218">
        <v>0</v>
      </c>
      <c r="AD258" s="218">
        <v>0</v>
      </c>
      <c r="AE258" s="218">
        <v>0</v>
      </c>
      <c r="AF258" s="218">
        <v>0</v>
      </c>
      <c r="AG258" s="218">
        <v>0</v>
      </c>
      <c r="AH258" s="117">
        <v>0</v>
      </c>
      <c r="AI258" s="219">
        <f t="shared" si="154"/>
        <v>0</v>
      </c>
      <c r="BA258" s="141"/>
      <c r="BR258" s="141"/>
      <c r="CG258" s="141"/>
    </row>
    <row r="259" spans="1:85">
      <c r="A259" s="180" t="s">
        <v>19</v>
      </c>
      <c r="B259" s="181">
        <v>0</v>
      </c>
      <c r="C259" s="181">
        <v>0</v>
      </c>
      <c r="D259" s="181">
        <v>0</v>
      </c>
      <c r="E259" s="181">
        <v>0</v>
      </c>
      <c r="F259" s="375"/>
      <c r="G259" s="181">
        <v>0</v>
      </c>
      <c r="H259" s="182">
        <v>0</v>
      </c>
      <c r="I259" s="183">
        <f t="shared" si="152"/>
        <v>0</v>
      </c>
      <c r="J259" s="149"/>
      <c r="K259" s="184" t="s">
        <v>19</v>
      </c>
      <c r="L259" s="181">
        <v>0</v>
      </c>
      <c r="M259" s="181">
        <v>0</v>
      </c>
      <c r="N259" s="181">
        <v>0</v>
      </c>
      <c r="O259" s="181">
        <v>0</v>
      </c>
      <c r="P259" s="181">
        <v>0</v>
      </c>
      <c r="Q259" s="181">
        <v>0</v>
      </c>
      <c r="R259" s="185">
        <v>0</v>
      </c>
      <c r="S259" s="186">
        <f t="shared" si="153"/>
        <v>0</v>
      </c>
      <c r="U259" s="220" t="s">
        <v>19</v>
      </c>
      <c r="V259" s="221">
        <v>0</v>
      </c>
      <c r="W259" s="221">
        <v>0</v>
      </c>
      <c r="X259" s="221">
        <v>0</v>
      </c>
      <c r="Y259" s="221">
        <v>0</v>
      </c>
      <c r="Z259" s="221">
        <v>0</v>
      </c>
      <c r="AA259" s="221">
        <v>0</v>
      </c>
      <c r="AB259" s="221">
        <v>0</v>
      </c>
      <c r="AC259" s="221">
        <v>0</v>
      </c>
      <c r="AD259" s="222">
        <v>0</v>
      </c>
      <c r="AE259" s="222">
        <v>0</v>
      </c>
      <c r="AF259" s="222">
        <v>0</v>
      </c>
      <c r="AG259" s="222">
        <v>0</v>
      </c>
      <c r="AH259" s="222">
        <v>0</v>
      </c>
      <c r="AI259" s="223">
        <f t="shared" si="154"/>
        <v>0</v>
      </c>
      <c r="BA259" s="141"/>
      <c r="BR259" s="141"/>
      <c r="CG259" s="141"/>
    </row>
    <row r="260" spans="1:85">
      <c r="A260" s="172" t="s">
        <v>20</v>
      </c>
      <c r="B260" s="173">
        <v>0</v>
      </c>
      <c r="C260" s="173">
        <v>0</v>
      </c>
      <c r="D260" s="173">
        <v>0</v>
      </c>
      <c r="E260" s="173">
        <v>0</v>
      </c>
      <c r="F260" s="375"/>
      <c r="G260" s="173">
        <v>0</v>
      </c>
      <c r="H260" s="174">
        <v>0</v>
      </c>
      <c r="I260" s="175">
        <f t="shared" si="152"/>
        <v>0</v>
      </c>
      <c r="J260" s="149"/>
      <c r="K260" s="176" t="s">
        <v>20</v>
      </c>
      <c r="L260" s="177">
        <v>0</v>
      </c>
      <c r="M260" s="177">
        <v>0</v>
      </c>
      <c r="N260" s="177">
        <v>0</v>
      </c>
      <c r="O260" s="177">
        <v>0</v>
      </c>
      <c r="P260" s="177">
        <v>0</v>
      </c>
      <c r="Q260" s="177">
        <v>0</v>
      </c>
      <c r="R260" s="178">
        <v>0</v>
      </c>
      <c r="S260" s="179">
        <f t="shared" si="153"/>
        <v>0</v>
      </c>
      <c r="U260" s="217" t="s">
        <v>20</v>
      </c>
      <c r="V260" s="218">
        <v>0</v>
      </c>
      <c r="W260" s="218">
        <v>0</v>
      </c>
      <c r="X260" s="218">
        <v>0</v>
      </c>
      <c r="Y260" s="218">
        <v>0</v>
      </c>
      <c r="Z260" s="218">
        <v>0</v>
      </c>
      <c r="AA260" s="218">
        <v>0</v>
      </c>
      <c r="AB260" s="218">
        <v>0</v>
      </c>
      <c r="AC260" s="218">
        <v>0</v>
      </c>
      <c r="AD260" s="218">
        <v>0</v>
      </c>
      <c r="AE260" s="218">
        <v>0</v>
      </c>
      <c r="AF260" s="218">
        <v>0</v>
      </c>
      <c r="AG260" s="218">
        <v>0</v>
      </c>
      <c r="AH260" s="117">
        <v>0</v>
      </c>
      <c r="AI260" s="219">
        <f t="shared" si="154"/>
        <v>0</v>
      </c>
      <c r="BA260" s="141"/>
      <c r="BR260" s="141"/>
      <c r="CG260" s="141"/>
    </row>
    <row r="261" spans="1:85" ht="15" thickBot="1">
      <c r="A261" s="187" t="s">
        <v>11</v>
      </c>
      <c r="B261" s="188">
        <v>0</v>
      </c>
      <c r="C261" s="188">
        <v>0</v>
      </c>
      <c r="D261" s="188">
        <v>0</v>
      </c>
      <c r="E261" s="188">
        <v>0</v>
      </c>
      <c r="F261" s="376"/>
      <c r="G261" s="188">
        <v>0</v>
      </c>
      <c r="H261" s="189">
        <v>0</v>
      </c>
      <c r="I261" s="190">
        <f t="shared" si="152"/>
        <v>0</v>
      </c>
      <c r="J261" s="149"/>
      <c r="K261" s="191" t="s">
        <v>11</v>
      </c>
      <c r="L261" s="188">
        <v>0</v>
      </c>
      <c r="M261" s="188">
        <v>0</v>
      </c>
      <c r="N261" s="188">
        <v>0</v>
      </c>
      <c r="O261" s="188">
        <v>0</v>
      </c>
      <c r="P261" s="188">
        <v>0</v>
      </c>
      <c r="Q261" s="188">
        <v>0</v>
      </c>
      <c r="R261" s="192">
        <v>0</v>
      </c>
      <c r="S261" s="193">
        <f t="shared" si="153"/>
        <v>0</v>
      </c>
      <c r="U261" s="220" t="s">
        <v>11</v>
      </c>
      <c r="V261" s="221">
        <v>0</v>
      </c>
      <c r="W261" s="221">
        <v>0</v>
      </c>
      <c r="X261" s="221">
        <v>0</v>
      </c>
      <c r="Y261" s="221">
        <v>0</v>
      </c>
      <c r="Z261" s="221">
        <v>0</v>
      </c>
      <c r="AA261" s="221">
        <v>0</v>
      </c>
      <c r="AB261" s="221">
        <v>0</v>
      </c>
      <c r="AC261" s="221">
        <v>0</v>
      </c>
      <c r="AD261" s="222">
        <v>0</v>
      </c>
      <c r="AE261" s="222">
        <v>0</v>
      </c>
      <c r="AF261" s="222">
        <v>0</v>
      </c>
      <c r="AG261" s="222">
        <v>0</v>
      </c>
      <c r="AH261" s="222">
        <v>0</v>
      </c>
      <c r="AI261" s="223">
        <f t="shared" si="154"/>
        <v>0</v>
      </c>
      <c r="BA261" s="141"/>
      <c r="BR261" s="141"/>
      <c r="CG261" s="141"/>
    </row>
    <row r="262" spans="1:85" ht="15">
      <c r="A262" s="194" t="s">
        <v>26</v>
      </c>
      <c r="B262" s="195">
        <f>SUM(B241:B257)</f>
        <v>443.23670206053492</v>
      </c>
      <c r="C262" s="195">
        <f t="shared" ref="C262:H262" si="155">SUM(C241:C257)</f>
        <v>11.276687462100799</v>
      </c>
      <c r="D262" s="195">
        <f t="shared" si="155"/>
        <v>277.8047820136731</v>
      </c>
      <c r="E262" s="195">
        <f t="shared" si="155"/>
        <v>404.69406884213896</v>
      </c>
      <c r="F262" s="195">
        <f t="shared" si="155"/>
        <v>0</v>
      </c>
      <c r="G262" s="195">
        <f t="shared" si="155"/>
        <v>63.002852213625808</v>
      </c>
      <c r="H262" s="197">
        <f t="shared" si="155"/>
        <v>9.4461131572228645</v>
      </c>
      <c r="I262" s="154">
        <f t="shared" ref="I262" si="156">SUM(I241:I257)</f>
        <v>1209.4612057492964</v>
      </c>
      <c r="J262" s="149"/>
      <c r="K262" s="196" t="s">
        <v>26</v>
      </c>
      <c r="L262" s="195">
        <f>SUM(L241:L257)</f>
        <v>443.23670206053492</v>
      </c>
      <c r="M262" s="195">
        <f t="shared" ref="M262:R262" si="157">SUM(M241:M257)</f>
        <v>11.276687462100799</v>
      </c>
      <c r="N262" s="195">
        <f t="shared" si="157"/>
        <v>277.8047820136731</v>
      </c>
      <c r="O262" s="195">
        <f t="shared" si="157"/>
        <v>404.69406884213896</v>
      </c>
      <c r="P262" s="195">
        <f t="shared" si="157"/>
        <v>174.59600779730349</v>
      </c>
      <c r="Q262" s="195">
        <f t="shared" si="157"/>
        <v>63.002852213625808</v>
      </c>
      <c r="R262" s="197">
        <f t="shared" si="157"/>
        <v>9.4461131572228645</v>
      </c>
      <c r="S262" s="198">
        <f t="shared" ref="S262" si="158">SUM(S241:S257)</f>
        <v>1384.0572135465998</v>
      </c>
      <c r="T262" s="141" t="str">
        <f>IF(ABS(S262-AI262)&gt;0.01,S262-AI262,"")</f>
        <v/>
      </c>
      <c r="U262" s="224" t="s">
        <v>63</v>
      </c>
      <c r="V262" s="225">
        <f>SUM(V241:V257)</f>
        <v>356.05886656187846</v>
      </c>
      <c r="W262" s="225">
        <f t="shared" ref="W262:AH262" si="159">SUM(W241:W257)</f>
        <v>31.329613315780822</v>
      </c>
      <c r="X262" s="225">
        <f t="shared" si="159"/>
        <v>63.002852213625808</v>
      </c>
      <c r="Y262" s="225">
        <f t="shared" si="159"/>
        <v>11.276687462100799</v>
      </c>
      <c r="Z262" s="225">
        <f t="shared" si="159"/>
        <v>276.88230188779448</v>
      </c>
      <c r="AA262" s="225">
        <f t="shared" si="159"/>
        <v>375.46817252678363</v>
      </c>
      <c r="AB262" s="225">
        <f t="shared" si="159"/>
        <v>174.59600779730349</v>
      </c>
      <c r="AC262" s="225">
        <f t="shared" si="159"/>
        <v>95.442711781332505</v>
      </c>
      <c r="AD262" s="226">
        <f t="shared" si="159"/>
        <v>55.848222182875666</v>
      </c>
      <c r="AE262" s="226">
        <f t="shared" si="159"/>
        <v>27.896495731266157</v>
      </c>
      <c r="AF262" s="226">
        <f t="shared" si="159"/>
        <v>9.4461131572228645</v>
      </c>
      <c r="AG262" s="226">
        <f t="shared" si="159"/>
        <v>0.92248012587858563</v>
      </c>
      <c r="AH262" s="226">
        <f t="shared" si="159"/>
        <v>1.3294005840892047</v>
      </c>
      <c r="AI262" s="227">
        <f>SUM(V262:AC262)</f>
        <v>1384.0572135465998</v>
      </c>
      <c r="BA262" s="141"/>
      <c r="BR262" s="141"/>
      <c r="CG262" s="141"/>
    </row>
    <row r="263" spans="1:85" s="26" customFormat="1" ht="15" thickBot="1">
      <c r="A263" s="43" t="s">
        <v>91</v>
      </c>
      <c r="B263" s="78">
        <f>IF($I262=0,"-",B262/$I262)</f>
        <v>0.36647450943739607</v>
      </c>
      <c r="C263" s="78">
        <f t="shared" ref="C263:H263" si="160">IF($I262=0,"-",C262/$I262)</f>
        <v>9.3237281266202853E-3</v>
      </c>
      <c r="D263" s="78">
        <f t="shared" si="160"/>
        <v>0.22969300767407827</v>
      </c>
      <c r="E263" s="78">
        <f t="shared" si="160"/>
        <v>0.33460690340325489</v>
      </c>
      <c r="F263" s="78">
        <f t="shared" si="160"/>
        <v>0</v>
      </c>
      <c r="G263" s="78">
        <f t="shared" si="160"/>
        <v>5.2091668516638122E-2</v>
      </c>
      <c r="H263" s="79">
        <f t="shared" si="160"/>
        <v>7.8101828420124673E-3</v>
      </c>
      <c r="I263" s="80">
        <f>SUM(B263:H263)</f>
        <v>1.0000000000000002</v>
      </c>
      <c r="J263" s="141"/>
      <c r="K263" s="55" t="s">
        <v>91</v>
      </c>
      <c r="L263" s="96">
        <f>IF($S262=0,"-",L262/$S262)</f>
        <v>0.32024449402980665</v>
      </c>
      <c r="M263" s="96">
        <f t="shared" ref="M263:R263" si="161">IF($S262=0,"-",M262/$S262)</f>
        <v>8.1475587509888189E-3</v>
      </c>
      <c r="N263" s="96">
        <f t="shared" si="161"/>
        <v>0.20071770104200226</v>
      </c>
      <c r="O263" s="96">
        <f t="shared" si="161"/>
        <v>0.29239692180435528</v>
      </c>
      <c r="P263" s="96">
        <f t="shared" si="161"/>
        <v>0.12614796995993188</v>
      </c>
      <c r="Q263" s="96">
        <f t="shared" si="161"/>
        <v>4.5520410281438536E-2</v>
      </c>
      <c r="R263" s="97">
        <f t="shared" si="161"/>
        <v>6.8249441314767031E-3</v>
      </c>
      <c r="S263" s="98">
        <f>SUM(L263:R263)</f>
        <v>1</v>
      </c>
      <c r="U263" s="127" t="s">
        <v>91</v>
      </c>
      <c r="V263" s="128">
        <f>+V262/$AI262</f>
        <v>0.25725733233923881</v>
      </c>
      <c r="W263" s="128">
        <f t="shared" ref="W263:AH263" si="162">+W262/$AI262</f>
        <v>2.2636068082402278E-2</v>
      </c>
      <c r="X263" s="128">
        <f t="shared" si="162"/>
        <v>4.5520410281438536E-2</v>
      </c>
      <c r="Y263" s="128">
        <f t="shared" si="162"/>
        <v>8.1475587509888189E-3</v>
      </c>
      <c r="Z263" s="128">
        <f t="shared" si="162"/>
        <v>0.20005119671194296</v>
      </c>
      <c r="AA263" s="128">
        <f t="shared" si="162"/>
        <v>0.27128081762216977</v>
      </c>
      <c r="AB263" s="128">
        <f t="shared" si="162"/>
        <v>0.12614796995993188</v>
      </c>
      <c r="AC263" s="128">
        <f t="shared" si="162"/>
        <v>6.8958646251887079E-2</v>
      </c>
      <c r="AD263" s="128">
        <f t="shared" si="162"/>
        <v>4.0351093608165578E-2</v>
      </c>
      <c r="AE263" s="128">
        <f t="shared" si="162"/>
        <v>2.0155594333981564E-2</v>
      </c>
      <c r="AF263" s="128">
        <f t="shared" si="162"/>
        <v>6.8249441314767031E-3</v>
      </c>
      <c r="AG263" s="128">
        <f t="shared" si="162"/>
        <v>6.6650433005927662E-4</v>
      </c>
      <c r="AH263" s="128">
        <f t="shared" si="162"/>
        <v>9.6050984820393419E-4</v>
      </c>
      <c r="AI263" s="129">
        <f>SUM(V263:AC263)</f>
        <v>1</v>
      </c>
    </row>
    <row r="264" spans="1:85" ht="15" thickBot="1">
      <c r="A264" s="228"/>
      <c r="B264" s="228"/>
      <c r="C264" s="228"/>
      <c r="D264" s="228"/>
      <c r="E264" s="228"/>
      <c r="F264" s="228"/>
      <c r="G264" s="228"/>
      <c r="H264" s="228"/>
      <c r="I264" s="228"/>
      <c r="K264" s="228"/>
      <c r="L264" s="228"/>
      <c r="M264" s="228"/>
      <c r="N264" s="228"/>
      <c r="O264" s="228"/>
      <c r="P264" s="228"/>
      <c r="Q264" s="228"/>
      <c r="R264" s="228"/>
      <c r="S264" s="228"/>
      <c r="AI264" s="149"/>
      <c r="BA264" s="141"/>
      <c r="BR264" s="141"/>
      <c r="CG264" s="141"/>
    </row>
    <row r="265" spans="1:85" ht="28.5">
      <c r="A265" s="325" t="s">
        <v>37</v>
      </c>
      <c r="B265" s="145" t="s">
        <v>0</v>
      </c>
      <c r="C265" s="145" t="s">
        <v>1</v>
      </c>
      <c r="D265" s="145" t="s">
        <v>2</v>
      </c>
      <c r="E265" s="145" t="s">
        <v>3</v>
      </c>
      <c r="F265" s="145" t="s">
        <v>27</v>
      </c>
      <c r="G265" s="145" t="s">
        <v>4</v>
      </c>
      <c r="H265" s="145" t="s">
        <v>5</v>
      </c>
      <c r="I265" s="146" t="s">
        <v>6</v>
      </c>
      <c r="K265" s="327" t="s">
        <v>37</v>
      </c>
      <c r="L265" s="147" t="s">
        <v>0</v>
      </c>
      <c r="M265" s="147" t="s">
        <v>1</v>
      </c>
      <c r="N265" s="147" t="s">
        <v>2</v>
      </c>
      <c r="O265" s="147" t="s">
        <v>3</v>
      </c>
      <c r="P265" s="147" t="s">
        <v>27</v>
      </c>
      <c r="Q265" s="147" t="s">
        <v>4</v>
      </c>
      <c r="R265" s="147" t="s">
        <v>5</v>
      </c>
      <c r="S265" s="148" t="s">
        <v>6</v>
      </c>
      <c r="U265" s="329" t="s">
        <v>37</v>
      </c>
      <c r="V265" s="200" t="s">
        <v>77</v>
      </c>
      <c r="W265" s="200" t="s">
        <v>78</v>
      </c>
      <c r="X265" s="200" t="s">
        <v>4</v>
      </c>
      <c r="Y265" s="200" t="s">
        <v>1</v>
      </c>
      <c r="Z265" s="200" t="s">
        <v>2</v>
      </c>
      <c r="AA265" s="200" t="s">
        <v>3</v>
      </c>
      <c r="AB265" s="200" t="s">
        <v>55</v>
      </c>
      <c r="AC265" s="200" t="s">
        <v>67</v>
      </c>
      <c r="AD265" s="201" t="s">
        <v>79</v>
      </c>
      <c r="AE265" s="201" t="s">
        <v>80</v>
      </c>
      <c r="AF265" s="201" t="s">
        <v>81</v>
      </c>
      <c r="AG265" s="201" t="s">
        <v>82</v>
      </c>
      <c r="AH265" s="201" t="s">
        <v>83</v>
      </c>
      <c r="AI265" s="202" t="s">
        <v>63</v>
      </c>
      <c r="BA265" s="141"/>
      <c r="BR265" s="141"/>
      <c r="CG265" s="141"/>
    </row>
    <row r="266" spans="1:85" ht="15">
      <c r="A266" s="326" t="s">
        <v>37</v>
      </c>
      <c r="B266" s="331" t="s">
        <v>118</v>
      </c>
      <c r="C266" s="332"/>
      <c r="D266" s="332"/>
      <c r="E266" s="332"/>
      <c r="F266" s="332"/>
      <c r="G266" s="332"/>
      <c r="H266" s="332"/>
      <c r="I266" s="333"/>
      <c r="K266" s="328" t="s">
        <v>37</v>
      </c>
      <c r="L266" s="334" t="s">
        <v>118</v>
      </c>
      <c r="M266" s="335"/>
      <c r="N266" s="335"/>
      <c r="O266" s="335"/>
      <c r="P266" s="335"/>
      <c r="Q266" s="335"/>
      <c r="R266" s="335"/>
      <c r="S266" s="336"/>
      <c r="U266" s="330" t="s">
        <v>37</v>
      </c>
      <c r="V266" s="337" t="s">
        <v>118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41"/>
      <c r="BR266" s="141"/>
      <c r="CG266" s="141"/>
    </row>
    <row r="267" spans="1:85" ht="15">
      <c r="A267" s="151" t="s">
        <v>7</v>
      </c>
      <c r="B267" s="152">
        <v>4.243812619223318E-3</v>
      </c>
      <c r="C267" s="152">
        <v>0</v>
      </c>
      <c r="D267" s="152">
        <v>8.1611781138909946E-4</v>
      </c>
      <c r="E267" s="152">
        <v>0</v>
      </c>
      <c r="F267" s="374"/>
      <c r="G267" s="152">
        <v>0</v>
      </c>
      <c r="H267" s="153">
        <v>0</v>
      </c>
      <c r="I267" s="154">
        <f>SUM(B267:H267)</f>
        <v>5.0599304306124179E-3</v>
      </c>
      <c r="J267" s="149"/>
      <c r="K267" s="203" t="s">
        <v>7</v>
      </c>
      <c r="L267" s="152">
        <v>4.243812619223318E-3</v>
      </c>
      <c r="M267" s="152">
        <v>0</v>
      </c>
      <c r="N267" s="152">
        <v>8.1611781138909946E-4</v>
      </c>
      <c r="O267" s="152">
        <v>0</v>
      </c>
      <c r="P267" s="152">
        <v>0</v>
      </c>
      <c r="Q267" s="152">
        <v>0</v>
      </c>
      <c r="R267" s="204">
        <v>0</v>
      </c>
      <c r="S267" s="205">
        <f>SUM(L267:R267)</f>
        <v>5.0599304306124179E-3</v>
      </c>
      <c r="U267" s="206" t="s">
        <v>7</v>
      </c>
      <c r="V267" s="207">
        <v>4.243812619223318E-3</v>
      </c>
      <c r="W267" s="207">
        <v>0</v>
      </c>
      <c r="X267" s="207">
        <v>0</v>
      </c>
      <c r="Y267" s="207">
        <v>0</v>
      </c>
      <c r="Z267" s="207">
        <v>8.1611781138909946E-4</v>
      </c>
      <c r="AA267" s="207">
        <v>0</v>
      </c>
      <c r="AB267" s="207">
        <v>0</v>
      </c>
      <c r="AC267" s="208">
        <v>0</v>
      </c>
      <c r="AD267" s="209">
        <v>0</v>
      </c>
      <c r="AE267" s="209">
        <v>0</v>
      </c>
      <c r="AF267" s="209">
        <v>0</v>
      </c>
      <c r="AG267" s="209">
        <v>0</v>
      </c>
      <c r="AH267" s="209">
        <v>0</v>
      </c>
      <c r="AI267" s="210">
        <f>SUM(V267:AC267)</f>
        <v>5.0599304306124179E-3</v>
      </c>
      <c r="BA267" s="141"/>
      <c r="BR267" s="141"/>
      <c r="CG267" s="141"/>
    </row>
    <row r="268" spans="1:85" ht="15">
      <c r="A268" s="159" t="s">
        <v>8</v>
      </c>
      <c r="B268" s="160">
        <v>0</v>
      </c>
      <c r="C268" s="160">
        <v>0</v>
      </c>
      <c r="D268" s="160">
        <v>0</v>
      </c>
      <c r="E268" s="160">
        <v>0</v>
      </c>
      <c r="F268" s="375"/>
      <c r="G268" s="160">
        <v>0</v>
      </c>
      <c r="H268" s="161">
        <v>0</v>
      </c>
      <c r="I268" s="162">
        <f t="shared" ref="I268:I287" si="163">SUM(B268:H268)</f>
        <v>0</v>
      </c>
      <c r="J268" s="149"/>
      <c r="K268" s="163" t="s">
        <v>8</v>
      </c>
      <c r="L268" s="164">
        <v>0</v>
      </c>
      <c r="M268" s="164">
        <v>0</v>
      </c>
      <c r="N268" s="164">
        <v>0</v>
      </c>
      <c r="O268" s="164">
        <v>0</v>
      </c>
      <c r="P268" s="164">
        <v>0</v>
      </c>
      <c r="Q268" s="164">
        <v>0</v>
      </c>
      <c r="R268" s="165">
        <v>0</v>
      </c>
      <c r="S268" s="166">
        <f t="shared" ref="S268:S287" si="164">SUM(L268:R268)</f>
        <v>0</v>
      </c>
      <c r="U268" s="211" t="s">
        <v>8</v>
      </c>
      <c r="V268" s="212">
        <v>0</v>
      </c>
      <c r="W268" s="212">
        <v>0</v>
      </c>
      <c r="X268" s="212">
        <v>0</v>
      </c>
      <c r="Y268" s="212">
        <v>0</v>
      </c>
      <c r="Z268" s="212">
        <v>0</v>
      </c>
      <c r="AA268" s="212">
        <v>0</v>
      </c>
      <c r="AB268" s="212">
        <v>0</v>
      </c>
      <c r="AC268" s="213">
        <v>0</v>
      </c>
      <c r="AD268" s="212">
        <v>0</v>
      </c>
      <c r="AE268" s="212">
        <v>0</v>
      </c>
      <c r="AF268" s="212">
        <v>0</v>
      </c>
      <c r="AG268" s="212">
        <v>0</v>
      </c>
      <c r="AH268" s="212">
        <v>0</v>
      </c>
      <c r="AI268" s="214">
        <f t="shared" ref="AI268:AI287" si="165">SUM(V268:AC268)</f>
        <v>0</v>
      </c>
      <c r="BA268" s="141"/>
      <c r="BR268" s="141"/>
      <c r="CG268" s="141"/>
    </row>
    <row r="269" spans="1:85" ht="15">
      <c r="A269" s="167" t="s">
        <v>10</v>
      </c>
      <c r="B269" s="156">
        <v>0</v>
      </c>
      <c r="C269" s="156">
        <v>0</v>
      </c>
      <c r="D269" s="156">
        <v>0</v>
      </c>
      <c r="E269" s="156">
        <v>0</v>
      </c>
      <c r="F269" s="375"/>
      <c r="G269" s="156">
        <v>0</v>
      </c>
      <c r="H269" s="168">
        <v>0</v>
      </c>
      <c r="I269" s="154">
        <f t="shared" si="163"/>
        <v>0</v>
      </c>
      <c r="J269" s="149"/>
      <c r="K269" s="169" t="s">
        <v>10</v>
      </c>
      <c r="L269" s="156">
        <v>0</v>
      </c>
      <c r="M269" s="156">
        <v>0</v>
      </c>
      <c r="N269" s="156">
        <v>0</v>
      </c>
      <c r="O269" s="156">
        <v>0</v>
      </c>
      <c r="P269" s="156">
        <v>0</v>
      </c>
      <c r="Q269" s="156">
        <v>0</v>
      </c>
      <c r="R269" s="157">
        <v>0</v>
      </c>
      <c r="S269" s="158">
        <f t="shared" si="164"/>
        <v>0</v>
      </c>
      <c r="U269" s="215" t="s">
        <v>10</v>
      </c>
      <c r="V269" s="207">
        <v>0</v>
      </c>
      <c r="W269" s="207">
        <v>0</v>
      </c>
      <c r="X269" s="207">
        <v>0</v>
      </c>
      <c r="Y269" s="207">
        <v>0</v>
      </c>
      <c r="Z269" s="207">
        <v>0</v>
      </c>
      <c r="AA269" s="207">
        <v>0</v>
      </c>
      <c r="AB269" s="207">
        <v>0</v>
      </c>
      <c r="AC269" s="208">
        <v>0</v>
      </c>
      <c r="AD269" s="209">
        <v>0</v>
      </c>
      <c r="AE269" s="209">
        <v>0</v>
      </c>
      <c r="AF269" s="209">
        <v>0</v>
      </c>
      <c r="AG269" s="209">
        <v>0</v>
      </c>
      <c r="AH269" s="209">
        <v>0</v>
      </c>
      <c r="AI269" s="210">
        <f t="shared" si="165"/>
        <v>0</v>
      </c>
      <c r="BA269" s="141"/>
      <c r="BR269" s="141"/>
      <c r="CG269" s="141"/>
    </row>
    <row r="270" spans="1:85" ht="15">
      <c r="A270" s="159" t="s">
        <v>56</v>
      </c>
      <c r="B270" s="160">
        <v>0</v>
      </c>
      <c r="C270" s="160">
        <v>0</v>
      </c>
      <c r="D270" s="160">
        <v>0</v>
      </c>
      <c r="E270" s="160">
        <v>0</v>
      </c>
      <c r="F270" s="375"/>
      <c r="G270" s="160">
        <v>0</v>
      </c>
      <c r="H270" s="161">
        <v>0</v>
      </c>
      <c r="I270" s="162">
        <f t="shared" si="163"/>
        <v>0</v>
      </c>
      <c r="J270" s="149"/>
      <c r="K270" s="163" t="s">
        <v>56</v>
      </c>
      <c r="L270" s="164">
        <v>0</v>
      </c>
      <c r="M270" s="164">
        <v>0</v>
      </c>
      <c r="N270" s="164">
        <v>0</v>
      </c>
      <c r="O270" s="164">
        <v>0</v>
      </c>
      <c r="P270" s="164">
        <v>0</v>
      </c>
      <c r="Q270" s="164">
        <v>0</v>
      </c>
      <c r="R270" s="165">
        <v>0</v>
      </c>
      <c r="S270" s="166">
        <f t="shared" si="164"/>
        <v>0</v>
      </c>
      <c r="U270" s="211" t="s">
        <v>56</v>
      </c>
      <c r="V270" s="212">
        <v>0</v>
      </c>
      <c r="W270" s="212">
        <v>0</v>
      </c>
      <c r="X270" s="212">
        <v>0</v>
      </c>
      <c r="Y270" s="212">
        <v>0</v>
      </c>
      <c r="Z270" s="212">
        <v>0</v>
      </c>
      <c r="AA270" s="212">
        <v>0</v>
      </c>
      <c r="AB270" s="212">
        <v>0</v>
      </c>
      <c r="AC270" s="213">
        <v>0</v>
      </c>
      <c r="AD270" s="212">
        <v>0</v>
      </c>
      <c r="AE270" s="212">
        <v>0</v>
      </c>
      <c r="AF270" s="212">
        <v>0</v>
      </c>
      <c r="AG270" s="212">
        <v>0</v>
      </c>
      <c r="AH270" s="212">
        <v>0</v>
      </c>
      <c r="AI270" s="214">
        <f t="shared" si="165"/>
        <v>0</v>
      </c>
      <c r="BA270" s="141"/>
      <c r="BR270" s="141"/>
      <c r="CG270" s="141"/>
    </row>
    <row r="271" spans="1:85" ht="15">
      <c r="A271" s="167" t="s">
        <v>16</v>
      </c>
      <c r="B271" s="156">
        <v>0.67601062614302754</v>
      </c>
      <c r="C271" s="156">
        <v>3.6624577551053124</v>
      </c>
      <c r="D271" s="156">
        <v>1.3154594013780361</v>
      </c>
      <c r="E271" s="156">
        <v>0</v>
      </c>
      <c r="F271" s="375"/>
      <c r="G271" s="156">
        <v>0</v>
      </c>
      <c r="H271" s="168">
        <v>0</v>
      </c>
      <c r="I271" s="154">
        <f t="shared" si="163"/>
        <v>5.6539277826263765</v>
      </c>
      <c r="J271" s="149"/>
      <c r="K271" s="169" t="s">
        <v>16</v>
      </c>
      <c r="L271" s="156">
        <v>0.67601062614302754</v>
      </c>
      <c r="M271" s="156">
        <v>3.6624577551053124</v>
      </c>
      <c r="N271" s="156">
        <v>1.3154594013780361</v>
      </c>
      <c r="O271" s="156">
        <v>0</v>
      </c>
      <c r="P271" s="156">
        <v>0</v>
      </c>
      <c r="Q271" s="156">
        <v>0</v>
      </c>
      <c r="R271" s="157">
        <v>0</v>
      </c>
      <c r="S271" s="158">
        <f t="shared" si="164"/>
        <v>5.6539277826263765</v>
      </c>
      <c r="U271" s="215" t="s">
        <v>16</v>
      </c>
      <c r="V271" s="207">
        <v>0.67601062614302754</v>
      </c>
      <c r="W271" s="207">
        <v>0</v>
      </c>
      <c r="X271" s="207">
        <v>0</v>
      </c>
      <c r="Y271" s="207">
        <v>3.6624577551053124</v>
      </c>
      <c r="Z271" s="207">
        <v>1.3154594013780361</v>
      </c>
      <c r="AA271" s="207">
        <v>0</v>
      </c>
      <c r="AB271" s="207">
        <v>0</v>
      </c>
      <c r="AC271" s="208">
        <v>0</v>
      </c>
      <c r="AD271" s="209">
        <v>0</v>
      </c>
      <c r="AE271" s="209">
        <v>0</v>
      </c>
      <c r="AF271" s="209">
        <v>0</v>
      </c>
      <c r="AG271" s="209">
        <v>0</v>
      </c>
      <c r="AH271" s="209">
        <v>0</v>
      </c>
      <c r="AI271" s="210">
        <f t="shared" si="165"/>
        <v>5.6539277826263765</v>
      </c>
      <c r="BA271" s="141"/>
      <c r="BR271" s="141"/>
      <c r="CG271" s="141"/>
    </row>
    <row r="272" spans="1:85" ht="15">
      <c r="A272" s="159" t="s">
        <v>15</v>
      </c>
      <c r="B272" s="160">
        <v>0.76521183951227312</v>
      </c>
      <c r="C272" s="160">
        <v>0.12099703971955743</v>
      </c>
      <c r="D272" s="160">
        <v>2.1395817999190028</v>
      </c>
      <c r="E272" s="160">
        <v>0.10948756520964832</v>
      </c>
      <c r="F272" s="375"/>
      <c r="G272" s="160">
        <v>0</v>
      </c>
      <c r="H272" s="161">
        <v>0</v>
      </c>
      <c r="I272" s="162">
        <f t="shared" si="163"/>
        <v>3.1352782443604816</v>
      </c>
      <c r="J272" s="149"/>
      <c r="K272" s="163" t="s">
        <v>15</v>
      </c>
      <c r="L272" s="164">
        <v>0.76521183951227312</v>
      </c>
      <c r="M272" s="164">
        <v>0.12099703971955743</v>
      </c>
      <c r="N272" s="164">
        <v>2.1395817999190028</v>
      </c>
      <c r="O272" s="164">
        <v>0.10948756520964832</v>
      </c>
      <c r="P272" s="164">
        <v>0</v>
      </c>
      <c r="Q272" s="164">
        <v>0</v>
      </c>
      <c r="R272" s="165">
        <v>0</v>
      </c>
      <c r="S272" s="166">
        <f t="shared" si="164"/>
        <v>3.1352782443604816</v>
      </c>
      <c r="U272" s="211" t="s">
        <v>57</v>
      </c>
      <c r="V272" s="212">
        <v>0.76521183951227312</v>
      </c>
      <c r="W272" s="212">
        <v>0</v>
      </c>
      <c r="X272" s="212">
        <v>0</v>
      </c>
      <c r="Y272" s="212">
        <v>0.12099703971955743</v>
      </c>
      <c r="Z272" s="212">
        <v>2.1395817999190028</v>
      </c>
      <c r="AA272" s="212">
        <v>0.10948756520964832</v>
      </c>
      <c r="AB272" s="212">
        <v>0</v>
      </c>
      <c r="AC272" s="213">
        <v>0</v>
      </c>
      <c r="AD272" s="212">
        <v>0</v>
      </c>
      <c r="AE272" s="212">
        <v>0</v>
      </c>
      <c r="AF272" s="212">
        <v>0</v>
      </c>
      <c r="AG272" s="212">
        <v>0</v>
      </c>
      <c r="AH272" s="212">
        <v>0</v>
      </c>
      <c r="AI272" s="214">
        <f t="shared" si="165"/>
        <v>3.1352782443604816</v>
      </c>
      <c r="BA272" s="141"/>
      <c r="BR272" s="141"/>
      <c r="CG272" s="141"/>
    </row>
    <row r="273" spans="1:85" ht="15">
      <c r="A273" s="167" t="s">
        <v>58</v>
      </c>
      <c r="B273" s="156">
        <v>0</v>
      </c>
      <c r="C273" s="156">
        <v>0</v>
      </c>
      <c r="D273" s="156">
        <v>0</v>
      </c>
      <c r="E273" s="156">
        <v>16.233097122884622</v>
      </c>
      <c r="F273" s="375"/>
      <c r="G273" s="156">
        <v>0</v>
      </c>
      <c r="H273" s="168">
        <v>0</v>
      </c>
      <c r="I273" s="154">
        <f t="shared" si="163"/>
        <v>16.233097122884622</v>
      </c>
      <c r="J273" s="149"/>
      <c r="K273" s="169" t="s">
        <v>58</v>
      </c>
      <c r="L273" s="156">
        <v>0</v>
      </c>
      <c r="M273" s="156">
        <v>0</v>
      </c>
      <c r="N273" s="156">
        <v>0</v>
      </c>
      <c r="O273" s="156">
        <v>16.233097122884622</v>
      </c>
      <c r="P273" s="156">
        <v>222.44750467727462</v>
      </c>
      <c r="Q273" s="156">
        <v>0</v>
      </c>
      <c r="R273" s="157">
        <v>0</v>
      </c>
      <c r="S273" s="158">
        <f t="shared" si="164"/>
        <v>238.68060180015925</v>
      </c>
      <c r="U273" s="215" t="s">
        <v>58</v>
      </c>
      <c r="V273" s="207">
        <v>0</v>
      </c>
      <c r="W273" s="207">
        <v>0</v>
      </c>
      <c r="X273" s="207">
        <v>0</v>
      </c>
      <c r="Y273" s="207">
        <v>0</v>
      </c>
      <c r="Z273" s="207">
        <v>0</v>
      </c>
      <c r="AA273" s="207">
        <v>16.233097122884622</v>
      </c>
      <c r="AB273" s="207">
        <v>222.44750467727462</v>
      </c>
      <c r="AC273" s="208">
        <v>0</v>
      </c>
      <c r="AD273" s="207">
        <v>0</v>
      </c>
      <c r="AE273" s="207">
        <v>0</v>
      </c>
      <c r="AF273" s="207">
        <v>0</v>
      </c>
      <c r="AG273" s="207">
        <v>0</v>
      </c>
      <c r="AH273" s="207">
        <v>0</v>
      </c>
      <c r="AI273" s="210">
        <f t="shared" si="165"/>
        <v>238.68060180015925</v>
      </c>
      <c r="BA273" s="141"/>
      <c r="BR273" s="141"/>
      <c r="CG273" s="141"/>
    </row>
    <row r="274" spans="1:85" ht="15">
      <c r="A274" s="159" t="s">
        <v>12</v>
      </c>
      <c r="B274" s="160">
        <v>0</v>
      </c>
      <c r="C274" s="160">
        <v>0</v>
      </c>
      <c r="D274" s="160">
        <v>0</v>
      </c>
      <c r="E274" s="160">
        <v>4.3894257957491963E-3</v>
      </c>
      <c r="F274" s="375"/>
      <c r="G274" s="160">
        <v>0</v>
      </c>
      <c r="H274" s="161">
        <v>0</v>
      </c>
      <c r="I274" s="162">
        <f t="shared" si="163"/>
        <v>4.3894257957491963E-3</v>
      </c>
      <c r="J274" s="149"/>
      <c r="K274" s="163" t="s">
        <v>12</v>
      </c>
      <c r="L274" s="164">
        <v>0</v>
      </c>
      <c r="M274" s="164">
        <v>0</v>
      </c>
      <c r="N274" s="164">
        <v>0</v>
      </c>
      <c r="O274" s="164">
        <v>4.3894257957491963E-3</v>
      </c>
      <c r="P274" s="164">
        <v>0.11286786910061439</v>
      </c>
      <c r="Q274" s="164">
        <v>0</v>
      </c>
      <c r="R274" s="165">
        <v>0</v>
      </c>
      <c r="S274" s="166">
        <f t="shared" si="164"/>
        <v>0.11725729489636358</v>
      </c>
      <c r="U274" s="211" t="s">
        <v>12</v>
      </c>
      <c r="V274" s="212">
        <v>0</v>
      </c>
      <c r="W274" s="212">
        <v>0</v>
      </c>
      <c r="X274" s="212">
        <v>0</v>
      </c>
      <c r="Y274" s="212">
        <v>0</v>
      </c>
      <c r="Z274" s="212">
        <v>0</v>
      </c>
      <c r="AA274" s="212">
        <v>4.3894257957491963E-3</v>
      </c>
      <c r="AB274" s="212">
        <v>0.11286786910061439</v>
      </c>
      <c r="AC274" s="213">
        <v>0</v>
      </c>
      <c r="AD274" s="212">
        <v>0</v>
      </c>
      <c r="AE274" s="212">
        <v>0</v>
      </c>
      <c r="AF274" s="212">
        <v>0</v>
      </c>
      <c r="AG274" s="212">
        <v>0</v>
      </c>
      <c r="AH274" s="212">
        <v>0</v>
      </c>
      <c r="AI274" s="214">
        <f t="shared" si="165"/>
        <v>0.11725729489636358</v>
      </c>
      <c r="BA274" s="141"/>
      <c r="BR274" s="141"/>
      <c r="CG274" s="141"/>
    </row>
    <row r="275" spans="1:85" ht="15">
      <c r="A275" s="167" t="s">
        <v>59</v>
      </c>
      <c r="B275" s="156">
        <v>0</v>
      </c>
      <c r="C275" s="156">
        <v>0</v>
      </c>
      <c r="D275" s="156">
        <v>0</v>
      </c>
      <c r="E275" s="156">
        <v>0</v>
      </c>
      <c r="F275" s="375"/>
      <c r="G275" s="156">
        <v>0</v>
      </c>
      <c r="H275" s="168">
        <v>0</v>
      </c>
      <c r="I275" s="154">
        <f t="shared" si="163"/>
        <v>0</v>
      </c>
      <c r="J275" s="149"/>
      <c r="K275" s="169" t="s">
        <v>59</v>
      </c>
      <c r="L275" s="156">
        <v>0</v>
      </c>
      <c r="M275" s="156">
        <v>0</v>
      </c>
      <c r="N275" s="156">
        <v>0</v>
      </c>
      <c r="O275" s="156">
        <v>0</v>
      </c>
      <c r="P275" s="156">
        <v>0</v>
      </c>
      <c r="Q275" s="156">
        <v>0</v>
      </c>
      <c r="R275" s="157">
        <v>0</v>
      </c>
      <c r="S275" s="158">
        <f t="shared" si="164"/>
        <v>0</v>
      </c>
      <c r="U275" s="215" t="s">
        <v>59</v>
      </c>
      <c r="V275" s="207">
        <v>0</v>
      </c>
      <c r="W275" s="207">
        <v>0</v>
      </c>
      <c r="X275" s="207">
        <v>0</v>
      </c>
      <c r="Y275" s="207">
        <v>0</v>
      </c>
      <c r="Z275" s="207">
        <v>0</v>
      </c>
      <c r="AA275" s="207">
        <v>0</v>
      </c>
      <c r="AB275" s="207">
        <v>0</v>
      </c>
      <c r="AC275" s="208">
        <v>0</v>
      </c>
      <c r="AD275" s="207">
        <v>0</v>
      </c>
      <c r="AE275" s="207">
        <v>0</v>
      </c>
      <c r="AF275" s="207">
        <v>0</v>
      </c>
      <c r="AG275" s="207">
        <v>0</v>
      </c>
      <c r="AH275" s="207">
        <v>0</v>
      </c>
      <c r="AI275" s="210">
        <f t="shared" si="165"/>
        <v>0</v>
      </c>
      <c r="BA275" s="141"/>
      <c r="BR275" s="141"/>
      <c r="CG275" s="141"/>
    </row>
    <row r="276" spans="1:85" ht="15">
      <c r="A276" s="159" t="s">
        <v>17</v>
      </c>
      <c r="B276" s="160">
        <v>6.162568054635234E-2</v>
      </c>
      <c r="C276" s="160">
        <v>0</v>
      </c>
      <c r="D276" s="160">
        <v>0.83277946684259918</v>
      </c>
      <c r="E276" s="160">
        <v>0</v>
      </c>
      <c r="F276" s="375"/>
      <c r="G276" s="160">
        <v>0</v>
      </c>
      <c r="H276" s="161">
        <v>0</v>
      </c>
      <c r="I276" s="162">
        <f t="shared" si="163"/>
        <v>0.89440514738895149</v>
      </c>
      <c r="J276" s="149"/>
      <c r="K276" s="163" t="s">
        <v>17</v>
      </c>
      <c r="L276" s="164">
        <v>6.162568054635234E-2</v>
      </c>
      <c r="M276" s="164">
        <v>0</v>
      </c>
      <c r="N276" s="164">
        <v>0.83277946684259918</v>
      </c>
      <c r="O276" s="164">
        <v>0</v>
      </c>
      <c r="P276" s="164">
        <v>1.1288706278647809</v>
      </c>
      <c r="Q276" s="164">
        <v>0</v>
      </c>
      <c r="R276" s="165">
        <v>0</v>
      </c>
      <c r="S276" s="166">
        <f t="shared" si="164"/>
        <v>2.0232757752537323</v>
      </c>
      <c r="U276" s="211" t="s">
        <v>17</v>
      </c>
      <c r="V276" s="212">
        <v>6.162568054635234E-2</v>
      </c>
      <c r="W276" s="212">
        <v>0</v>
      </c>
      <c r="X276" s="212">
        <v>0</v>
      </c>
      <c r="Y276" s="212">
        <v>0</v>
      </c>
      <c r="Z276" s="212">
        <v>0.83277946684259918</v>
      </c>
      <c r="AA276" s="212">
        <v>0</v>
      </c>
      <c r="AB276" s="212">
        <v>1.1288706278647809</v>
      </c>
      <c r="AC276" s="213">
        <v>0</v>
      </c>
      <c r="AD276" s="212">
        <v>0</v>
      </c>
      <c r="AE276" s="212">
        <v>0</v>
      </c>
      <c r="AF276" s="212">
        <v>0</v>
      </c>
      <c r="AG276" s="212">
        <v>0</v>
      </c>
      <c r="AH276" s="212">
        <v>0</v>
      </c>
      <c r="AI276" s="214">
        <f t="shared" si="165"/>
        <v>2.0232757752537323</v>
      </c>
      <c r="BA276" s="141"/>
      <c r="BR276" s="141"/>
      <c r="CG276" s="141"/>
    </row>
    <row r="277" spans="1:85" ht="15">
      <c r="A277" s="167" t="s">
        <v>139</v>
      </c>
      <c r="B277" s="156">
        <v>0.11281231303910302</v>
      </c>
      <c r="C277" s="156">
        <v>1.3101827448659971</v>
      </c>
      <c r="D277" s="156">
        <v>4.9181403781557709</v>
      </c>
      <c r="E277" s="156">
        <v>0</v>
      </c>
      <c r="F277" s="375"/>
      <c r="G277" s="156">
        <v>0</v>
      </c>
      <c r="H277" s="168">
        <v>0</v>
      </c>
      <c r="I277" s="154">
        <f t="shared" si="163"/>
        <v>6.3411354360608705</v>
      </c>
      <c r="J277" s="149"/>
      <c r="K277" s="169" t="s">
        <v>139</v>
      </c>
      <c r="L277" s="156">
        <v>0.11281231303910302</v>
      </c>
      <c r="M277" s="156">
        <v>1.3101827448659971</v>
      </c>
      <c r="N277" s="156">
        <v>4.9181403781557709</v>
      </c>
      <c r="O277" s="156">
        <v>0</v>
      </c>
      <c r="P277" s="156">
        <v>0</v>
      </c>
      <c r="Q277" s="156">
        <v>0</v>
      </c>
      <c r="R277" s="157">
        <v>0</v>
      </c>
      <c r="S277" s="158">
        <f t="shared" si="164"/>
        <v>6.3411354360608705</v>
      </c>
      <c r="U277" s="215" t="s">
        <v>139</v>
      </c>
      <c r="V277" s="207">
        <v>0.1113549351249028</v>
      </c>
      <c r="W277" s="207">
        <v>0</v>
      </c>
      <c r="X277" s="207">
        <v>0</v>
      </c>
      <c r="Y277" s="207">
        <v>1.3101827448659971</v>
      </c>
      <c r="Z277" s="207">
        <v>3.8952068201786365</v>
      </c>
      <c r="AA277" s="207">
        <v>0</v>
      </c>
      <c r="AB277" s="207">
        <v>0</v>
      </c>
      <c r="AC277" s="208">
        <v>1.0243909358913339</v>
      </c>
      <c r="AD277" s="207">
        <v>1.4573779142002192E-3</v>
      </c>
      <c r="AE277" s="207">
        <v>0</v>
      </c>
      <c r="AF277" s="207">
        <v>0</v>
      </c>
      <c r="AG277" s="207">
        <v>1.0229335579771339</v>
      </c>
      <c r="AH277" s="207">
        <v>0</v>
      </c>
      <c r="AI277" s="210">
        <f t="shared" si="165"/>
        <v>6.3411354360608696</v>
      </c>
      <c r="BA277" s="141"/>
      <c r="BR277" s="141"/>
      <c r="CG277" s="141"/>
    </row>
    <row r="278" spans="1:85" ht="15">
      <c r="A278" s="159" t="s">
        <v>25</v>
      </c>
      <c r="B278" s="160">
        <v>2.2051656281701675</v>
      </c>
      <c r="C278" s="160">
        <v>0</v>
      </c>
      <c r="D278" s="160">
        <v>0.33089342947620765</v>
      </c>
      <c r="E278" s="160">
        <v>191.89150562620674</v>
      </c>
      <c r="F278" s="375"/>
      <c r="G278" s="160">
        <v>1.9161815811597902</v>
      </c>
      <c r="H278" s="161">
        <v>0</v>
      </c>
      <c r="I278" s="162">
        <f t="shared" si="163"/>
        <v>196.3437462650129</v>
      </c>
      <c r="J278" s="149"/>
      <c r="K278" s="163" t="s">
        <v>25</v>
      </c>
      <c r="L278" s="164">
        <v>2.2051656281701675</v>
      </c>
      <c r="M278" s="164">
        <v>0</v>
      </c>
      <c r="N278" s="164">
        <v>0.33089342947620765</v>
      </c>
      <c r="O278" s="164">
        <v>191.89150562620674</v>
      </c>
      <c r="P278" s="164">
        <v>0.19282900055399127</v>
      </c>
      <c r="Q278" s="164">
        <v>1.9161815811597902</v>
      </c>
      <c r="R278" s="165">
        <v>0</v>
      </c>
      <c r="S278" s="166">
        <f t="shared" si="164"/>
        <v>196.53657526556688</v>
      </c>
      <c r="U278" s="211" t="s">
        <v>25</v>
      </c>
      <c r="V278" s="212">
        <v>1.143816921029674</v>
      </c>
      <c r="W278" s="212">
        <v>0.59301805047231171</v>
      </c>
      <c r="X278" s="212">
        <v>1.9161815811597902</v>
      </c>
      <c r="Y278" s="212">
        <v>0</v>
      </c>
      <c r="Z278" s="212">
        <v>0</v>
      </c>
      <c r="AA278" s="212">
        <v>191.56061219673052</v>
      </c>
      <c r="AB278" s="212">
        <v>0.19282900055399127</v>
      </c>
      <c r="AC278" s="213">
        <v>1.1301175156205971</v>
      </c>
      <c r="AD278" s="212">
        <v>0.4683306566681818</v>
      </c>
      <c r="AE278" s="212">
        <v>0.33089342947620765</v>
      </c>
      <c r="AF278" s="212">
        <v>0</v>
      </c>
      <c r="AG278" s="212">
        <v>0.33089342947620765</v>
      </c>
      <c r="AH278" s="212">
        <v>0</v>
      </c>
      <c r="AI278" s="214">
        <f t="shared" si="165"/>
        <v>196.53657526556685</v>
      </c>
      <c r="BA278" s="141"/>
      <c r="BR278" s="141"/>
      <c r="CG278" s="141"/>
    </row>
    <row r="279" spans="1:85" ht="15">
      <c r="A279" s="167" t="s">
        <v>24</v>
      </c>
      <c r="B279" s="156">
        <v>0.30403546507826462</v>
      </c>
      <c r="C279" s="156">
        <v>0</v>
      </c>
      <c r="D279" s="156">
        <v>0</v>
      </c>
      <c r="E279" s="156">
        <v>0</v>
      </c>
      <c r="F279" s="375"/>
      <c r="G279" s="156">
        <v>0</v>
      </c>
      <c r="H279" s="168">
        <v>0</v>
      </c>
      <c r="I279" s="154">
        <f t="shared" si="163"/>
        <v>0.30403546507826462</v>
      </c>
      <c r="J279" s="149"/>
      <c r="K279" s="169" t="s">
        <v>24</v>
      </c>
      <c r="L279" s="156">
        <v>0.30403546507826462</v>
      </c>
      <c r="M279" s="156">
        <v>0</v>
      </c>
      <c r="N279" s="156">
        <v>0</v>
      </c>
      <c r="O279" s="156">
        <v>0</v>
      </c>
      <c r="P279" s="156">
        <v>0</v>
      </c>
      <c r="Q279" s="156">
        <v>0</v>
      </c>
      <c r="R279" s="157">
        <v>0</v>
      </c>
      <c r="S279" s="158">
        <f t="shared" si="164"/>
        <v>0.30403546507826462</v>
      </c>
      <c r="U279" s="215" t="s">
        <v>24</v>
      </c>
      <c r="V279" s="207">
        <v>0.30403546507826462</v>
      </c>
      <c r="W279" s="207">
        <v>0</v>
      </c>
      <c r="X279" s="207">
        <v>0</v>
      </c>
      <c r="Y279" s="207">
        <v>0</v>
      </c>
      <c r="Z279" s="207">
        <v>0</v>
      </c>
      <c r="AA279" s="207">
        <v>0</v>
      </c>
      <c r="AB279" s="207">
        <v>0</v>
      </c>
      <c r="AC279" s="208">
        <v>0</v>
      </c>
      <c r="AD279" s="207">
        <v>0</v>
      </c>
      <c r="AE279" s="207">
        <v>0</v>
      </c>
      <c r="AF279" s="207">
        <v>0</v>
      </c>
      <c r="AG279" s="207">
        <v>0</v>
      </c>
      <c r="AH279" s="207">
        <v>0</v>
      </c>
      <c r="AI279" s="210">
        <f t="shared" si="165"/>
        <v>0.30403546507826462</v>
      </c>
      <c r="BA279" s="141"/>
      <c r="BR279" s="141"/>
      <c r="CG279" s="141"/>
    </row>
    <row r="280" spans="1:85" ht="15">
      <c r="A280" s="159" t="s">
        <v>60</v>
      </c>
      <c r="B280" s="160">
        <v>0</v>
      </c>
      <c r="C280" s="160">
        <v>0</v>
      </c>
      <c r="D280" s="160">
        <v>0</v>
      </c>
      <c r="E280" s="160">
        <v>0</v>
      </c>
      <c r="F280" s="375"/>
      <c r="G280" s="160">
        <v>0</v>
      </c>
      <c r="H280" s="161">
        <v>0</v>
      </c>
      <c r="I280" s="162">
        <f t="shared" si="163"/>
        <v>0</v>
      </c>
      <c r="J280" s="149"/>
      <c r="K280" s="163" t="s">
        <v>60</v>
      </c>
      <c r="L280" s="164">
        <v>0</v>
      </c>
      <c r="M280" s="164">
        <v>0</v>
      </c>
      <c r="N280" s="164">
        <v>0</v>
      </c>
      <c r="O280" s="164">
        <v>0</v>
      </c>
      <c r="P280" s="164">
        <v>0</v>
      </c>
      <c r="Q280" s="164">
        <v>0</v>
      </c>
      <c r="R280" s="165">
        <v>0</v>
      </c>
      <c r="S280" s="166">
        <f t="shared" si="164"/>
        <v>0</v>
      </c>
      <c r="U280" s="211" t="s">
        <v>60</v>
      </c>
      <c r="V280" s="212">
        <v>0</v>
      </c>
      <c r="W280" s="212">
        <v>0</v>
      </c>
      <c r="X280" s="212">
        <v>0</v>
      </c>
      <c r="Y280" s="212">
        <v>0</v>
      </c>
      <c r="Z280" s="212">
        <v>0</v>
      </c>
      <c r="AA280" s="212">
        <v>0</v>
      </c>
      <c r="AB280" s="212">
        <v>0</v>
      </c>
      <c r="AC280" s="213">
        <v>0</v>
      </c>
      <c r="AD280" s="212">
        <v>0</v>
      </c>
      <c r="AE280" s="212">
        <v>0</v>
      </c>
      <c r="AF280" s="212">
        <v>0</v>
      </c>
      <c r="AG280" s="212">
        <v>0</v>
      </c>
      <c r="AH280" s="212">
        <v>0</v>
      </c>
      <c r="AI280" s="214">
        <f t="shared" si="165"/>
        <v>0</v>
      </c>
      <c r="BA280" s="141"/>
      <c r="BR280" s="141"/>
      <c r="CG280" s="141"/>
    </row>
    <row r="281" spans="1:85" ht="15">
      <c r="A281" s="167" t="s">
        <v>22</v>
      </c>
      <c r="B281" s="156">
        <v>3.553573295643198</v>
      </c>
      <c r="C281" s="156">
        <v>0</v>
      </c>
      <c r="D281" s="156">
        <v>0</v>
      </c>
      <c r="E281" s="156">
        <v>0</v>
      </c>
      <c r="F281" s="375"/>
      <c r="G281" s="156">
        <v>0</v>
      </c>
      <c r="H281" s="168">
        <v>0</v>
      </c>
      <c r="I281" s="154">
        <f t="shared" si="163"/>
        <v>3.553573295643198</v>
      </c>
      <c r="J281" s="149"/>
      <c r="K281" s="169" t="s">
        <v>22</v>
      </c>
      <c r="L281" s="156">
        <v>3.553573295643198</v>
      </c>
      <c r="M281" s="156">
        <v>0</v>
      </c>
      <c r="N281" s="156">
        <v>0</v>
      </c>
      <c r="O281" s="156">
        <v>0</v>
      </c>
      <c r="P281" s="156">
        <v>12.666056130140039</v>
      </c>
      <c r="Q281" s="156">
        <v>0</v>
      </c>
      <c r="R281" s="157">
        <v>0</v>
      </c>
      <c r="S281" s="158">
        <f t="shared" si="164"/>
        <v>16.219629425783236</v>
      </c>
      <c r="U281" s="215" t="s">
        <v>22</v>
      </c>
      <c r="V281" s="207">
        <v>0</v>
      </c>
      <c r="W281" s="207">
        <v>0</v>
      </c>
      <c r="X281" s="207">
        <v>0</v>
      </c>
      <c r="Y281" s="207">
        <v>0</v>
      </c>
      <c r="Z281" s="207">
        <v>0</v>
      </c>
      <c r="AA281" s="207">
        <v>0</v>
      </c>
      <c r="AB281" s="207">
        <v>12.666056130140039</v>
      </c>
      <c r="AC281" s="208">
        <v>3.553573295643198</v>
      </c>
      <c r="AD281" s="207">
        <v>3.553573295643198</v>
      </c>
      <c r="AE281" s="207">
        <v>0</v>
      </c>
      <c r="AF281" s="207">
        <v>0</v>
      </c>
      <c r="AG281" s="207">
        <v>0</v>
      </c>
      <c r="AH281" s="207">
        <v>0</v>
      </c>
      <c r="AI281" s="210">
        <f t="shared" si="165"/>
        <v>16.219629425783236</v>
      </c>
      <c r="BA281" s="141"/>
      <c r="BR281" s="141"/>
      <c r="CG281" s="141"/>
    </row>
    <row r="282" spans="1:85" ht="15">
      <c r="A282" s="159" t="s">
        <v>21</v>
      </c>
      <c r="B282" s="160">
        <v>0</v>
      </c>
      <c r="C282" s="160">
        <v>0</v>
      </c>
      <c r="D282" s="160">
        <v>0</v>
      </c>
      <c r="E282" s="160">
        <v>0</v>
      </c>
      <c r="F282" s="375"/>
      <c r="G282" s="160">
        <v>0</v>
      </c>
      <c r="H282" s="161">
        <v>0</v>
      </c>
      <c r="I282" s="162">
        <f t="shared" si="163"/>
        <v>0</v>
      </c>
      <c r="J282" s="149"/>
      <c r="K282" s="163" t="s">
        <v>21</v>
      </c>
      <c r="L282" s="164">
        <v>0</v>
      </c>
      <c r="M282" s="164">
        <v>0</v>
      </c>
      <c r="N282" s="164">
        <v>0</v>
      </c>
      <c r="O282" s="164">
        <v>0</v>
      </c>
      <c r="P282" s="164">
        <v>0</v>
      </c>
      <c r="Q282" s="164">
        <v>0</v>
      </c>
      <c r="R282" s="165">
        <v>0</v>
      </c>
      <c r="S282" s="166">
        <f t="shared" si="164"/>
        <v>0</v>
      </c>
      <c r="U282" s="211" t="s">
        <v>61</v>
      </c>
      <c r="V282" s="212">
        <v>0</v>
      </c>
      <c r="W282" s="212">
        <v>0</v>
      </c>
      <c r="X282" s="212">
        <v>0</v>
      </c>
      <c r="Y282" s="212">
        <v>0</v>
      </c>
      <c r="Z282" s="212">
        <v>0</v>
      </c>
      <c r="AA282" s="212">
        <v>0</v>
      </c>
      <c r="AB282" s="212">
        <v>0</v>
      </c>
      <c r="AC282" s="213">
        <v>0</v>
      </c>
      <c r="AD282" s="212">
        <v>0</v>
      </c>
      <c r="AE282" s="212">
        <v>0</v>
      </c>
      <c r="AF282" s="212">
        <v>0</v>
      </c>
      <c r="AG282" s="212">
        <v>0</v>
      </c>
      <c r="AH282" s="212">
        <v>0</v>
      </c>
      <c r="AI282" s="214">
        <f t="shared" si="165"/>
        <v>0</v>
      </c>
      <c r="BA282" s="141"/>
      <c r="BR282" s="141"/>
      <c r="CG282" s="141"/>
    </row>
    <row r="283" spans="1:85" ht="15">
      <c r="A283" s="170" t="s">
        <v>64</v>
      </c>
      <c r="B283" s="156">
        <v>0</v>
      </c>
      <c r="C283" s="156">
        <v>0</v>
      </c>
      <c r="D283" s="156">
        <v>0</v>
      </c>
      <c r="E283" s="156">
        <v>0</v>
      </c>
      <c r="F283" s="375"/>
      <c r="G283" s="156">
        <v>0</v>
      </c>
      <c r="H283" s="168">
        <v>0</v>
      </c>
      <c r="I283" s="154">
        <f t="shared" si="163"/>
        <v>0</v>
      </c>
      <c r="J283" s="149"/>
      <c r="K283" s="171" t="s">
        <v>64</v>
      </c>
      <c r="L283" s="156">
        <v>0</v>
      </c>
      <c r="M283" s="156">
        <v>0</v>
      </c>
      <c r="N283" s="156">
        <v>0</v>
      </c>
      <c r="O283" s="156">
        <v>0</v>
      </c>
      <c r="P283" s="156">
        <v>0</v>
      </c>
      <c r="Q283" s="156">
        <v>0</v>
      </c>
      <c r="R283" s="157">
        <v>0</v>
      </c>
      <c r="S283" s="158">
        <f t="shared" si="164"/>
        <v>0</v>
      </c>
      <c r="U283" s="216" t="s">
        <v>62</v>
      </c>
      <c r="V283" s="207">
        <v>0</v>
      </c>
      <c r="W283" s="207">
        <v>0</v>
      </c>
      <c r="X283" s="207">
        <v>0</v>
      </c>
      <c r="Y283" s="207">
        <v>0</v>
      </c>
      <c r="Z283" s="207">
        <v>0</v>
      </c>
      <c r="AA283" s="207">
        <v>0</v>
      </c>
      <c r="AB283" s="207">
        <v>0</v>
      </c>
      <c r="AC283" s="208">
        <v>0</v>
      </c>
      <c r="AD283" s="209">
        <v>0</v>
      </c>
      <c r="AE283" s="209">
        <v>0</v>
      </c>
      <c r="AF283" s="209">
        <v>0</v>
      </c>
      <c r="AG283" s="209">
        <v>0</v>
      </c>
      <c r="AH283" s="209">
        <v>0</v>
      </c>
      <c r="AI283" s="210">
        <f t="shared" si="165"/>
        <v>0</v>
      </c>
      <c r="BA283" s="141"/>
      <c r="BR283" s="141"/>
      <c r="CG283" s="141"/>
    </row>
    <row r="284" spans="1:85">
      <c r="A284" s="172" t="s">
        <v>23</v>
      </c>
      <c r="B284" s="173">
        <v>0</v>
      </c>
      <c r="C284" s="173">
        <v>0</v>
      </c>
      <c r="D284" s="173">
        <v>0</v>
      </c>
      <c r="E284" s="173">
        <v>0</v>
      </c>
      <c r="F284" s="375"/>
      <c r="G284" s="173">
        <v>0</v>
      </c>
      <c r="H284" s="174">
        <v>0</v>
      </c>
      <c r="I284" s="175">
        <f t="shared" si="163"/>
        <v>0</v>
      </c>
      <c r="J284" s="149"/>
      <c r="K284" s="176" t="s">
        <v>23</v>
      </c>
      <c r="L284" s="177">
        <v>0</v>
      </c>
      <c r="M284" s="177">
        <v>0</v>
      </c>
      <c r="N284" s="177">
        <v>0</v>
      </c>
      <c r="O284" s="177">
        <v>0</v>
      </c>
      <c r="P284" s="177">
        <v>0</v>
      </c>
      <c r="Q284" s="177">
        <v>0</v>
      </c>
      <c r="R284" s="178">
        <v>0</v>
      </c>
      <c r="S284" s="179">
        <f t="shared" si="164"/>
        <v>0</v>
      </c>
      <c r="U284" s="217" t="s">
        <v>65</v>
      </c>
      <c r="V284" s="218">
        <v>0</v>
      </c>
      <c r="W284" s="218">
        <v>0</v>
      </c>
      <c r="X284" s="218">
        <v>0</v>
      </c>
      <c r="Y284" s="218">
        <v>0</v>
      </c>
      <c r="Z284" s="218">
        <v>0</v>
      </c>
      <c r="AA284" s="218">
        <v>0</v>
      </c>
      <c r="AB284" s="218">
        <v>0</v>
      </c>
      <c r="AC284" s="218">
        <v>0</v>
      </c>
      <c r="AD284" s="218">
        <v>0</v>
      </c>
      <c r="AE284" s="218">
        <v>0</v>
      </c>
      <c r="AF284" s="218">
        <v>0</v>
      </c>
      <c r="AG284" s="218">
        <v>0</v>
      </c>
      <c r="AH284" s="117">
        <v>0</v>
      </c>
      <c r="AI284" s="219">
        <f t="shared" si="165"/>
        <v>0</v>
      </c>
      <c r="BA284" s="141"/>
      <c r="BR284" s="141"/>
      <c r="CG284" s="141"/>
    </row>
    <row r="285" spans="1:85">
      <c r="A285" s="180" t="s">
        <v>19</v>
      </c>
      <c r="B285" s="181">
        <v>0</v>
      </c>
      <c r="C285" s="181">
        <v>0</v>
      </c>
      <c r="D285" s="181">
        <v>0</v>
      </c>
      <c r="E285" s="181">
        <v>0</v>
      </c>
      <c r="F285" s="375"/>
      <c r="G285" s="181">
        <v>0</v>
      </c>
      <c r="H285" s="182">
        <v>0</v>
      </c>
      <c r="I285" s="183">
        <f t="shared" si="163"/>
        <v>0</v>
      </c>
      <c r="J285" s="149"/>
      <c r="K285" s="184" t="s">
        <v>19</v>
      </c>
      <c r="L285" s="181">
        <v>0</v>
      </c>
      <c r="M285" s="181">
        <v>0</v>
      </c>
      <c r="N285" s="181">
        <v>0</v>
      </c>
      <c r="O285" s="181">
        <v>0</v>
      </c>
      <c r="P285" s="181">
        <v>0</v>
      </c>
      <c r="Q285" s="181">
        <v>0</v>
      </c>
      <c r="R285" s="185">
        <v>0</v>
      </c>
      <c r="S285" s="186">
        <f t="shared" si="164"/>
        <v>0</v>
      </c>
      <c r="U285" s="220" t="s">
        <v>19</v>
      </c>
      <c r="V285" s="221">
        <v>0</v>
      </c>
      <c r="W285" s="221">
        <v>0</v>
      </c>
      <c r="X285" s="221">
        <v>0</v>
      </c>
      <c r="Y285" s="221">
        <v>0</v>
      </c>
      <c r="Z285" s="221">
        <v>0</v>
      </c>
      <c r="AA285" s="221">
        <v>0</v>
      </c>
      <c r="AB285" s="221">
        <v>0</v>
      </c>
      <c r="AC285" s="221">
        <v>0</v>
      </c>
      <c r="AD285" s="222">
        <v>0</v>
      </c>
      <c r="AE285" s="222">
        <v>0</v>
      </c>
      <c r="AF285" s="222">
        <v>0</v>
      </c>
      <c r="AG285" s="222">
        <v>0</v>
      </c>
      <c r="AH285" s="222">
        <v>0</v>
      </c>
      <c r="AI285" s="223">
        <f t="shared" si="165"/>
        <v>0</v>
      </c>
      <c r="BA285" s="141"/>
      <c r="BR285" s="141"/>
      <c r="CG285" s="141"/>
    </row>
    <row r="286" spans="1:85">
      <c r="A286" s="172" t="s">
        <v>20</v>
      </c>
      <c r="B286" s="173">
        <v>0</v>
      </c>
      <c r="C286" s="173">
        <v>0</v>
      </c>
      <c r="D286" s="173">
        <v>0</v>
      </c>
      <c r="E286" s="173">
        <v>0</v>
      </c>
      <c r="F286" s="375"/>
      <c r="G286" s="173">
        <v>0</v>
      </c>
      <c r="H286" s="174">
        <v>0</v>
      </c>
      <c r="I286" s="175">
        <f t="shared" si="163"/>
        <v>0</v>
      </c>
      <c r="J286" s="149"/>
      <c r="K286" s="176" t="s">
        <v>20</v>
      </c>
      <c r="L286" s="177">
        <v>0</v>
      </c>
      <c r="M286" s="177">
        <v>0</v>
      </c>
      <c r="N286" s="177">
        <v>0</v>
      </c>
      <c r="O286" s="177">
        <v>0</v>
      </c>
      <c r="P286" s="177">
        <v>0</v>
      </c>
      <c r="Q286" s="177">
        <v>0</v>
      </c>
      <c r="R286" s="178">
        <v>0</v>
      </c>
      <c r="S286" s="179">
        <f t="shared" si="164"/>
        <v>0</v>
      </c>
      <c r="U286" s="217" t="s">
        <v>20</v>
      </c>
      <c r="V286" s="218">
        <v>0</v>
      </c>
      <c r="W286" s="218">
        <v>0</v>
      </c>
      <c r="X286" s="218">
        <v>0</v>
      </c>
      <c r="Y286" s="218">
        <v>0</v>
      </c>
      <c r="Z286" s="218">
        <v>0</v>
      </c>
      <c r="AA286" s="218">
        <v>0</v>
      </c>
      <c r="AB286" s="218">
        <v>0</v>
      </c>
      <c r="AC286" s="218">
        <v>0</v>
      </c>
      <c r="AD286" s="218">
        <v>0</v>
      </c>
      <c r="AE286" s="218">
        <v>0</v>
      </c>
      <c r="AF286" s="218">
        <v>0</v>
      </c>
      <c r="AG286" s="218">
        <v>0</v>
      </c>
      <c r="AH286" s="117">
        <v>0</v>
      </c>
      <c r="AI286" s="219">
        <f t="shared" si="165"/>
        <v>0</v>
      </c>
      <c r="BA286" s="141"/>
      <c r="BR286" s="141"/>
      <c r="CG286" s="141"/>
    </row>
    <row r="287" spans="1:85" ht="15" thickBot="1">
      <c r="A287" s="187" t="s">
        <v>11</v>
      </c>
      <c r="B287" s="188">
        <v>0</v>
      </c>
      <c r="C287" s="188">
        <v>0</v>
      </c>
      <c r="D287" s="188">
        <v>0</v>
      </c>
      <c r="E287" s="188">
        <v>0</v>
      </c>
      <c r="F287" s="376"/>
      <c r="G287" s="188">
        <v>0</v>
      </c>
      <c r="H287" s="189">
        <v>0</v>
      </c>
      <c r="I287" s="190">
        <f t="shared" si="163"/>
        <v>0</v>
      </c>
      <c r="J287" s="149"/>
      <c r="K287" s="191" t="s">
        <v>11</v>
      </c>
      <c r="L287" s="188">
        <v>0</v>
      </c>
      <c r="M287" s="188">
        <v>0</v>
      </c>
      <c r="N287" s="188">
        <v>0</v>
      </c>
      <c r="O287" s="188">
        <v>0</v>
      </c>
      <c r="P287" s="188">
        <v>0</v>
      </c>
      <c r="Q287" s="188">
        <v>0</v>
      </c>
      <c r="R287" s="192">
        <v>0</v>
      </c>
      <c r="S287" s="193">
        <f t="shared" si="164"/>
        <v>0</v>
      </c>
      <c r="U287" s="220" t="s">
        <v>11</v>
      </c>
      <c r="V287" s="221">
        <v>0</v>
      </c>
      <c r="W287" s="221">
        <v>0</v>
      </c>
      <c r="X287" s="221">
        <v>0</v>
      </c>
      <c r="Y287" s="221">
        <v>0</v>
      </c>
      <c r="Z287" s="221">
        <v>0</v>
      </c>
      <c r="AA287" s="221">
        <v>0</v>
      </c>
      <c r="AB287" s="221">
        <v>0</v>
      </c>
      <c r="AC287" s="221">
        <v>0</v>
      </c>
      <c r="AD287" s="222">
        <v>0</v>
      </c>
      <c r="AE287" s="222">
        <v>0</v>
      </c>
      <c r="AF287" s="222">
        <v>0</v>
      </c>
      <c r="AG287" s="222">
        <v>0</v>
      </c>
      <c r="AH287" s="222">
        <v>0</v>
      </c>
      <c r="AI287" s="223">
        <f t="shared" si="165"/>
        <v>0</v>
      </c>
      <c r="BA287" s="141"/>
      <c r="BR287" s="141"/>
      <c r="CG287" s="141"/>
    </row>
    <row r="288" spans="1:85" ht="15">
      <c r="A288" s="194" t="s">
        <v>26</v>
      </c>
      <c r="B288" s="195">
        <f>SUM(B267:B283)</f>
        <v>7.68267866075161</v>
      </c>
      <c r="C288" s="195">
        <f t="shared" ref="C288:H288" si="166">SUM(C267:C283)</f>
        <v>5.0936375396908673</v>
      </c>
      <c r="D288" s="195">
        <f t="shared" si="166"/>
        <v>9.5376705935830053</v>
      </c>
      <c r="E288" s="195">
        <f t="shared" si="166"/>
        <v>208.23847974009675</v>
      </c>
      <c r="F288" s="195">
        <f t="shared" si="166"/>
        <v>0</v>
      </c>
      <c r="G288" s="195">
        <f t="shared" si="166"/>
        <v>1.9161815811597902</v>
      </c>
      <c r="H288" s="197">
        <f t="shared" si="166"/>
        <v>0</v>
      </c>
      <c r="I288" s="154">
        <f t="shared" ref="I288" si="167">SUM(I267:I283)</f>
        <v>232.46864811528201</v>
      </c>
      <c r="J288" s="149"/>
      <c r="K288" s="196" t="s">
        <v>26</v>
      </c>
      <c r="L288" s="195">
        <f>SUM(L267:L283)</f>
        <v>7.68267866075161</v>
      </c>
      <c r="M288" s="195">
        <f t="shared" ref="M288:R288" si="168">SUM(M267:M283)</f>
        <v>5.0936375396908673</v>
      </c>
      <c r="N288" s="195">
        <f t="shared" si="168"/>
        <v>9.5376705935830053</v>
      </c>
      <c r="O288" s="195">
        <f t="shared" si="168"/>
        <v>208.23847974009675</v>
      </c>
      <c r="P288" s="195">
        <f t="shared" si="168"/>
        <v>236.54812830493407</v>
      </c>
      <c r="Q288" s="195">
        <f t="shared" si="168"/>
        <v>1.9161815811597902</v>
      </c>
      <c r="R288" s="197">
        <f t="shared" si="168"/>
        <v>0</v>
      </c>
      <c r="S288" s="198">
        <f t="shared" ref="S288" si="169">SUM(S267:S283)</f>
        <v>469.01677642021605</v>
      </c>
      <c r="T288" s="141" t="str">
        <f>IF(ABS(S288-AI288)&gt;0.01,S288-AI288,"")</f>
        <v/>
      </c>
      <c r="U288" s="224" t="s">
        <v>63</v>
      </c>
      <c r="V288" s="225">
        <f>SUM(V267:V283)</f>
        <v>3.0662992800537179</v>
      </c>
      <c r="W288" s="225">
        <f t="shared" ref="W288:AH288" si="170">SUM(W267:W283)</f>
        <v>0.59301805047231171</v>
      </c>
      <c r="X288" s="225">
        <f t="shared" si="170"/>
        <v>1.9161815811597902</v>
      </c>
      <c r="Y288" s="225">
        <f t="shared" si="170"/>
        <v>5.0936375396908673</v>
      </c>
      <c r="Z288" s="225">
        <f t="shared" si="170"/>
        <v>8.1838436061296633</v>
      </c>
      <c r="AA288" s="225">
        <f t="shared" si="170"/>
        <v>207.90758631062053</v>
      </c>
      <c r="AB288" s="225">
        <f t="shared" si="170"/>
        <v>236.54812830493407</v>
      </c>
      <c r="AC288" s="225">
        <f t="shared" si="170"/>
        <v>5.7080817471551288</v>
      </c>
      <c r="AD288" s="226">
        <f t="shared" si="170"/>
        <v>4.0233613302255797</v>
      </c>
      <c r="AE288" s="226">
        <f t="shared" si="170"/>
        <v>0.33089342947620765</v>
      </c>
      <c r="AF288" s="226">
        <f t="shared" si="170"/>
        <v>0</v>
      </c>
      <c r="AG288" s="226">
        <f t="shared" si="170"/>
        <v>1.3538269874533415</v>
      </c>
      <c r="AH288" s="226">
        <f t="shared" si="170"/>
        <v>0</v>
      </c>
      <c r="AI288" s="227">
        <f>SUM(V288:AC288)</f>
        <v>469.01677642021605</v>
      </c>
      <c r="BA288" s="141"/>
      <c r="BR288" s="141"/>
      <c r="CG288" s="141"/>
    </row>
    <row r="289" spans="1:85" s="26" customFormat="1" ht="15" thickBot="1">
      <c r="A289" s="43" t="s">
        <v>91</v>
      </c>
      <c r="B289" s="78">
        <f>IF($I288=0,"-",B288/$I288)</f>
        <v>3.3048235635377995E-2</v>
      </c>
      <c r="C289" s="78">
        <f t="shared" ref="C289:H289" si="171">IF($I288=0,"-",C288/$I288)</f>
        <v>2.1911073088724267E-2</v>
      </c>
      <c r="D289" s="78">
        <f t="shared" si="171"/>
        <v>4.1027771576549285E-2</v>
      </c>
      <c r="E289" s="78">
        <f t="shared" si="171"/>
        <v>0.89577016698110001</v>
      </c>
      <c r="F289" s="78">
        <f t="shared" si="171"/>
        <v>0</v>
      </c>
      <c r="G289" s="78">
        <f t="shared" si="171"/>
        <v>8.2427527182484805E-3</v>
      </c>
      <c r="H289" s="79">
        <f t="shared" si="171"/>
        <v>0</v>
      </c>
      <c r="I289" s="80">
        <f>SUM(B289:H289)</f>
        <v>1</v>
      </c>
      <c r="J289" s="141"/>
      <c r="K289" s="55" t="s">
        <v>91</v>
      </c>
      <c r="L289" s="96">
        <f>IF($S288=0,"-",L288/$S288)</f>
        <v>1.6380392017935636E-2</v>
      </c>
      <c r="M289" s="96">
        <f t="shared" ref="M289:R289" si="172">IF($S288=0,"-",M288/$S288)</f>
        <v>1.0860245935269526E-2</v>
      </c>
      <c r="N289" s="96">
        <f t="shared" si="172"/>
        <v>2.0335457222616957E-2</v>
      </c>
      <c r="O289" s="96">
        <f t="shared" si="172"/>
        <v>0.44398940551654231</v>
      </c>
      <c r="P289" s="96">
        <f t="shared" si="172"/>
        <v>0.50434897043639759</v>
      </c>
      <c r="Q289" s="96">
        <f t="shared" si="172"/>
        <v>4.0855288712380415E-3</v>
      </c>
      <c r="R289" s="97">
        <f t="shared" si="172"/>
        <v>0</v>
      </c>
      <c r="S289" s="98">
        <f>SUM(L289:R289)</f>
        <v>1</v>
      </c>
      <c r="U289" s="127" t="s">
        <v>91</v>
      </c>
      <c r="V289" s="128">
        <f>+V288/$AI288</f>
        <v>6.5377176984101398E-3</v>
      </c>
      <c r="W289" s="128">
        <f t="shared" ref="W289:AH289" si="173">+W288/$AI288</f>
        <v>1.2643855833868864E-3</v>
      </c>
      <c r="X289" s="128">
        <f t="shared" si="173"/>
        <v>4.0855288712380415E-3</v>
      </c>
      <c r="Y289" s="128">
        <f t="shared" si="173"/>
        <v>1.0860245935269526E-2</v>
      </c>
      <c r="Z289" s="128">
        <f t="shared" si="173"/>
        <v>1.7448935768551999E-2</v>
      </c>
      <c r="AA289" s="128">
        <f t="shared" si="173"/>
        <v>0.44328390105249782</v>
      </c>
      <c r="AB289" s="128">
        <f t="shared" si="173"/>
        <v>0.50434897043639759</v>
      </c>
      <c r="AC289" s="128">
        <f t="shared" si="173"/>
        <v>1.2170314654248034E-2</v>
      </c>
      <c r="AD289" s="128">
        <f t="shared" si="173"/>
        <v>8.5782887361386083E-3</v>
      </c>
      <c r="AE289" s="128">
        <f t="shared" si="173"/>
        <v>7.0550446404446597E-4</v>
      </c>
      <c r="AF289" s="128">
        <f t="shared" si="173"/>
        <v>0</v>
      </c>
      <c r="AG289" s="128">
        <f t="shared" si="173"/>
        <v>2.8865214540649583E-3</v>
      </c>
      <c r="AH289" s="128">
        <f t="shared" si="173"/>
        <v>0</v>
      </c>
      <c r="AI289" s="129">
        <f>SUM(V289:AC289)</f>
        <v>1</v>
      </c>
    </row>
    <row r="290" spans="1:85" ht="15" thickBot="1">
      <c r="A290" s="228"/>
      <c r="B290" s="228"/>
      <c r="C290" s="228"/>
      <c r="D290" s="228"/>
      <c r="E290" s="228"/>
      <c r="F290" s="228"/>
      <c r="G290" s="228"/>
      <c r="H290" s="228"/>
      <c r="I290" s="228"/>
      <c r="K290" s="228"/>
      <c r="L290" s="228"/>
      <c r="M290" s="228"/>
      <c r="N290" s="228"/>
      <c r="O290" s="228"/>
      <c r="P290" s="228"/>
      <c r="Q290" s="228"/>
      <c r="R290" s="228"/>
      <c r="S290" s="228"/>
      <c r="AI290" s="149"/>
      <c r="BA290" s="141"/>
      <c r="BR290" s="141"/>
      <c r="CG290" s="141"/>
    </row>
    <row r="291" spans="1:85" ht="28.5">
      <c r="A291" s="325" t="s">
        <v>38</v>
      </c>
      <c r="B291" s="145" t="s">
        <v>0</v>
      </c>
      <c r="C291" s="145" t="s">
        <v>1</v>
      </c>
      <c r="D291" s="145" t="s">
        <v>2</v>
      </c>
      <c r="E291" s="145" t="s">
        <v>3</v>
      </c>
      <c r="F291" s="145" t="s">
        <v>27</v>
      </c>
      <c r="G291" s="145" t="s">
        <v>4</v>
      </c>
      <c r="H291" s="145" t="s">
        <v>5</v>
      </c>
      <c r="I291" s="146" t="s">
        <v>6</v>
      </c>
      <c r="K291" s="327" t="s">
        <v>38</v>
      </c>
      <c r="L291" s="147" t="s">
        <v>0</v>
      </c>
      <c r="M291" s="147" t="s">
        <v>1</v>
      </c>
      <c r="N291" s="147" t="s">
        <v>2</v>
      </c>
      <c r="O291" s="147" t="s">
        <v>3</v>
      </c>
      <c r="P291" s="147" t="s">
        <v>27</v>
      </c>
      <c r="Q291" s="147" t="s">
        <v>4</v>
      </c>
      <c r="R291" s="147" t="s">
        <v>5</v>
      </c>
      <c r="S291" s="148" t="s">
        <v>6</v>
      </c>
      <c r="U291" s="329" t="s">
        <v>38</v>
      </c>
      <c r="V291" s="200" t="s">
        <v>77</v>
      </c>
      <c r="W291" s="200" t="s">
        <v>78</v>
      </c>
      <c r="X291" s="200" t="s">
        <v>4</v>
      </c>
      <c r="Y291" s="200" t="s">
        <v>1</v>
      </c>
      <c r="Z291" s="200" t="s">
        <v>2</v>
      </c>
      <c r="AA291" s="200" t="s">
        <v>3</v>
      </c>
      <c r="AB291" s="200" t="s">
        <v>55</v>
      </c>
      <c r="AC291" s="200" t="s">
        <v>67</v>
      </c>
      <c r="AD291" s="201" t="s">
        <v>79</v>
      </c>
      <c r="AE291" s="201" t="s">
        <v>80</v>
      </c>
      <c r="AF291" s="201" t="s">
        <v>81</v>
      </c>
      <c r="AG291" s="201" t="s">
        <v>82</v>
      </c>
      <c r="AH291" s="201" t="s">
        <v>83</v>
      </c>
      <c r="AI291" s="202" t="s">
        <v>63</v>
      </c>
      <c r="BA291" s="141"/>
      <c r="BR291" s="141"/>
      <c r="CG291" s="141"/>
    </row>
    <row r="292" spans="1:85" ht="15">
      <c r="A292" s="326" t="s">
        <v>38</v>
      </c>
      <c r="B292" s="331" t="s">
        <v>118</v>
      </c>
      <c r="C292" s="332"/>
      <c r="D292" s="332"/>
      <c r="E292" s="332"/>
      <c r="F292" s="332"/>
      <c r="G292" s="332"/>
      <c r="H292" s="332"/>
      <c r="I292" s="333"/>
      <c r="K292" s="328" t="s">
        <v>38</v>
      </c>
      <c r="L292" s="334" t="s">
        <v>118</v>
      </c>
      <c r="M292" s="335"/>
      <c r="N292" s="335"/>
      <c r="O292" s="335"/>
      <c r="P292" s="335"/>
      <c r="Q292" s="335"/>
      <c r="R292" s="335"/>
      <c r="S292" s="336"/>
      <c r="U292" s="330" t="s">
        <v>38</v>
      </c>
      <c r="V292" s="337" t="s">
        <v>118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41"/>
      <c r="BR292" s="141"/>
      <c r="CG292" s="141"/>
    </row>
    <row r="293" spans="1:85" ht="15">
      <c r="A293" s="151" t="s">
        <v>7</v>
      </c>
      <c r="B293" s="152">
        <v>0</v>
      </c>
      <c r="C293" s="152">
        <v>0</v>
      </c>
      <c r="D293" s="152">
        <v>0</v>
      </c>
      <c r="E293" s="152">
        <v>0</v>
      </c>
      <c r="F293" s="374"/>
      <c r="G293" s="152">
        <v>0</v>
      </c>
      <c r="H293" s="153">
        <v>0</v>
      </c>
      <c r="I293" s="154">
        <f>SUM(B293:H293)</f>
        <v>0</v>
      </c>
      <c r="J293" s="149"/>
      <c r="K293" s="203" t="s">
        <v>7</v>
      </c>
      <c r="L293" s="152">
        <v>0</v>
      </c>
      <c r="M293" s="152">
        <v>0</v>
      </c>
      <c r="N293" s="152">
        <v>0</v>
      </c>
      <c r="O293" s="152">
        <v>0</v>
      </c>
      <c r="P293" s="152">
        <v>0</v>
      </c>
      <c r="Q293" s="152">
        <v>0</v>
      </c>
      <c r="R293" s="204">
        <v>0</v>
      </c>
      <c r="S293" s="205">
        <f>SUM(L293:R293)</f>
        <v>0</v>
      </c>
      <c r="U293" s="206" t="s">
        <v>7</v>
      </c>
      <c r="V293" s="207">
        <v>0</v>
      </c>
      <c r="W293" s="207">
        <v>0</v>
      </c>
      <c r="X293" s="207">
        <v>0</v>
      </c>
      <c r="Y293" s="207">
        <v>0</v>
      </c>
      <c r="Z293" s="207">
        <v>0</v>
      </c>
      <c r="AA293" s="207">
        <v>0</v>
      </c>
      <c r="AB293" s="207">
        <v>0</v>
      </c>
      <c r="AC293" s="208">
        <v>0</v>
      </c>
      <c r="AD293" s="209">
        <v>0</v>
      </c>
      <c r="AE293" s="209">
        <v>0</v>
      </c>
      <c r="AF293" s="209">
        <v>0</v>
      </c>
      <c r="AG293" s="209">
        <v>0</v>
      </c>
      <c r="AH293" s="209">
        <v>0</v>
      </c>
      <c r="AI293" s="210">
        <f>SUM(V293:AC293)</f>
        <v>0</v>
      </c>
      <c r="BA293" s="141"/>
      <c r="BR293" s="141"/>
      <c r="CG293" s="141"/>
    </row>
    <row r="294" spans="1:85" ht="15">
      <c r="A294" s="159" t="s">
        <v>8</v>
      </c>
      <c r="B294" s="160">
        <v>0</v>
      </c>
      <c r="C294" s="160">
        <v>0</v>
      </c>
      <c r="D294" s="160">
        <v>0</v>
      </c>
      <c r="E294" s="160">
        <v>0</v>
      </c>
      <c r="F294" s="375"/>
      <c r="G294" s="160">
        <v>0</v>
      </c>
      <c r="H294" s="161">
        <v>0</v>
      </c>
      <c r="I294" s="162">
        <f t="shared" ref="I294:I313" si="174">SUM(B294:H294)</f>
        <v>0</v>
      </c>
      <c r="J294" s="149"/>
      <c r="K294" s="163" t="s">
        <v>8</v>
      </c>
      <c r="L294" s="164">
        <v>0</v>
      </c>
      <c r="M294" s="164">
        <v>0</v>
      </c>
      <c r="N294" s="164">
        <v>0</v>
      </c>
      <c r="O294" s="164">
        <v>0</v>
      </c>
      <c r="P294" s="164">
        <v>0</v>
      </c>
      <c r="Q294" s="164">
        <v>0</v>
      </c>
      <c r="R294" s="165">
        <v>0</v>
      </c>
      <c r="S294" s="166">
        <f t="shared" ref="S294:S313" si="175">SUM(L294:R294)</f>
        <v>0</v>
      </c>
      <c r="U294" s="211" t="s">
        <v>8</v>
      </c>
      <c r="V294" s="212">
        <v>0</v>
      </c>
      <c r="W294" s="212">
        <v>0</v>
      </c>
      <c r="X294" s="212">
        <v>0</v>
      </c>
      <c r="Y294" s="212">
        <v>0</v>
      </c>
      <c r="Z294" s="212">
        <v>0</v>
      </c>
      <c r="AA294" s="212">
        <v>0</v>
      </c>
      <c r="AB294" s="212">
        <v>0</v>
      </c>
      <c r="AC294" s="213">
        <v>0</v>
      </c>
      <c r="AD294" s="212">
        <v>0</v>
      </c>
      <c r="AE294" s="212">
        <v>0</v>
      </c>
      <c r="AF294" s="212">
        <v>0</v>
      </c>
      <c r="AG294" s="212">
        <v>0</v>
      </c>
      <c r="AH294" s="212">
        <v>0</v>
      </c>
      <c r="AI294" s="214">
        <f t="shared" ref="AI294:AI313" si="176">SUM(V294:AC294)</f>
        <v>0</v>
      </c>
      <c r="BA294" s="141"/>
      <c r="BR294" s="141"/>
      <c r="CG294" s="141"/>
    </row>
    <row r="295" spans="1:85" ht="15">
      <c r="A295" s="167" t="s">
        <v>10</v>
      </c>
      <c r="B295" s="156">
        <v>0</v>
      </c>
      <c r="C295" s="156">
        <v>0</v>
      </c>
      <c r="D295" s="156">
        <v>0</v>
      </c>
      <c r="E295" s="156">
        <v>0</v>
      </c>
      <c r="F295" s="375"/>
      <c r="G295" s="156">
        <v>0</v>
      </c>
      <c r="H295" s="168">
        <v>0</v>
      </c>
      <c r="I295" s="154">
        <f t="shared" si="174"/>
        <v>0</v>
      </c>
      <c r="J295" s="149"/>
      <c r="K295" s="169" t="s">
        <v>10</v>
      </c>
      <c r="L295" s="156">
        <v>0</v>
      </c>
      <c r="M295" s="156">
        <v>0</v>
      </c>
      <c r="N295" s="156">
        <v>0</v>
      </c>
      <c r="O295" s="156">
        <v>0</v>
      </c>
      <c r="P295" s="156">
        <v>0</v>
      </c>
      <c r="Q295" s="156">
        <v>0</v>
      </c>
      <c r="R295" s="157">
        <v>0</v>
      </c>
      <c r="S295" s="158">
        <f t="shared" si="175"/>
        <v>0</v>
      </c>
      <c r="U295" s="215" t="s">
        <v>10</v>
      </c>
      <c r="V295" s="207">
        <v>0</v>
      </c>
      <c r="W295" s="207">
        <v>0</v>
      </c>
      <c r="X295" s="207">
        <v>0</v>
      </c>
      <c r="Y295" s="207">
        <v>0</v>
      </c>
      <c r="Z295" s="207">
        <v>0</v>
      </c>
      <c r="AA295" s="207">
        <v>0</v>
      </c>
      <c r="AB295" s="207">
        <v>0</v>
      </c>
      <c r="AC295" s="208">
        <v>0</v>
      </c>
      <c r="AD295" s="209">
        <v>0</v>
      </c>
      <c r="AE295" s="209">
        <v>0</v>
      </c>
      <c r="AF295" s="209">
        <v>0</v>
      </c>
      <c r="AG295" s="209">
        <v>0</v>
      </c>
      <c r="AH295" s="209">
        <v>0</v>
      </c>
      <c r="AI295" s="210">
        <f t="shared" si="176"/>
        <v>0</v>
      </c>
      <c r="BA295" s="141"/>
      <c r="BR295" s="141"/>
      <c r="CG295" s="141"/>
    </row>
    <row r="296" spans="1:85" ht="15">
      <c r="A296" s="159" t="s">
        <v>56</v>
      </c>
      <c r="B296" s="160">
        <v>0</v>
      </c>
      <c r="C296" s="160">
        <v>0</v>
      </c>
      <c r="D296" s="160">
        <v>0</v>
      </c>
      <c r="E296" s="160">
        <v>0</v>
      </c>
      <c r="F296" s="375"/>
      <c r="G296" s="160">
        <v>0</v>
      </c>
      <c r="H296" s="161">
        <v>0</v>
      </c>
      <c r="I296" s="162">
        <f t="shared" si="174"/>
        <v>0</v>
      </c>
      <c r="J296" s="149"/>
      <c r="K296" s="163" t="s">
        <v>56</v>
      </c>
      <c r="L296" s="164">
        <v>0</v>
      </c>
      <c r="M296" s="164">
        <v>0</v>
      </c>
      <c r="N296" s="164">
        <v>0</v>
      </c>
      <c r="O296" s="164">
        <v>0</v>
      </c>
      <c r="P296" s="164">
        <v>0</v>
      </c>
      <c r="Q296" s="164">
        <v>0</v>
      </c>
      <c r="R296" s="165">
        <v>0</v>
      </c>
      <c r="S296" s="166">
        <f t="shared" si="175"/>
        <v>0</v>
      </c>
      <c r="U296" s="211" t="s">
        <v>56</v>
      </c>
      <c r="V296" s="212">
        <v>0</v>
      </c>
      <c r="W296" s="212">
        <v>0</v>
      </c>
      <c r="X296" s="212">
        <v>0</v>
      </c>
      <c r="Y296" s="212">
        <v>0</v>
      </c>
      <c r="Z296" s="212">
        <v>0</v>
      </c>
      <c r="AA296" s="212">
        <v>0</v>
      </c>
      <c r="AB296" s="212">
        <v>0</v>
      </c>
      <c r="AC296" s="213">
        <v>0</v>
      </c>
      <c r="AD296" s="212">
        <v>0</v>
      </c>
      <c r="AE296" s="212">
        <v>0</v>
      </c>
      <c r="AF296" s="212">
        <v>0</v>
      </c>
      <c r="AG296" s="212">
        <v>0</v>
      </c>
      <c r="AH296" s="212">
        <v>0</v>
      </c>
      <c r="AI296" s="214">
        <f t="shared" si="176"/>
        <v>0</v>
      </c>
      <c r="BA296" s="141"/>
      <c r="BR296" s="141"/>
      <c r="CG296" s="141"/>
    </row>
    <row r="297" spans="1:85" ht="15">
      <c r="A297" s="167" t="s">
        <v>16</v>
      </c>
      <c r="B297" s="156">
        <v>17.333797143369914</v>
      </c>
      <c r="C297" s="156">
        <v>41.799509329521932</v>
      </c>
      <c r="D297" s="156">
        <v>5.5142594248604411</v>
      </c>
      <c r="E297" s="156">
        <v>0</v>
      </c>
      <c r="F297" s="375"/>
      <c r="G297" s="156">
        <v>0</v>
      </c>
      <c r="H297" s="168">
        <v>0</v>
      </c>
      <c r="I297" s="154">
        <f t="shared" si="174"/>
        <v>64.647565897752287</v>
      </c>
      <c r="J297" s="149"/>
      <c r="K297" s="169" t="s">
        <v>16</v>
      </c>
      <c r="L297" s="156">
        <v>17.333797143369914</v>
      </c>
      <c r="M297" s="156">
        <v>41.799509329521932</v>
      </c>
      <c r="N297" s="156">
        <v>5.5142594248604411</v>
      </c>
      <c r="O297" s="156">
        <v>0</v>
      </c>
      <c r="P297" s="156">
        <v>0</v>
      </c>
      <c r="Q297" s="156">
        <v>0</v>
      </c>
      <c r="R297" s="157">
        <v>0</v>
      </c>
      <c r="S297" s="158">
        <f t="shared" si="175"/>
        <v>64.647565897752287</v>
      </c>
      <c r="U297" s="215" t="s">
        <v>16</v>
      </c>
      <c r="V297" s="207">
        <v>17.242507888686941</v>
      </c>
      <c r="W297" s="207">
        <v>0</v>
      </c>
      <c r="X297" s="207">
        <v>0</v>
      </c>
      <c r="Y297" s="207">
        <v>41.799509329521932</v>
      </c>
      <c r="Z297" s="207">
        <v>4.7691769768923757</v>
      </c>
      <c r="AA297" s="207">
        <v>0</v>
      </c>
      <c r="AB297" s="207">
        <v>0</v>
      </c>
      <c r="AC297" s="208">
        <v>0.83637170265103877</v>
      </c>
      <c r="AD297" s="209">
        <v>9.1289254682973692E-2</v>
      </c>
      <c r="AE297" s="209">
        <v>0</v>
      </c>
      <c r="AF297" s="209">
        <v>0</v>
      </c>
      <c r="AG297" s="209">
        <v>0.745082447968065</v>
      </c>
      <c r="AH297" s="209">
        <v>0</v>
      </c>
      <c r="AI297" s="210">
        <f t="shared" si="176"/>
        <v>64.647565897752287</v>
      </c>
      <c r="BA297" s="141"/>
      <c r="BR297" s="141"/>
      <c r="CG297" s="141"/>
    </row>
    <row r="298" spans="1:85" ht="15">
      <c r="A298" s="159" t="s">
        <v>15</v>
      </c>
      <c r="B298" s="160">
        <v>21.118911199340218</v>
      </c>
      <c r="C298" s="160">
        <v>38.146025750487951</v>
      </c>
      <c r="D298" s="160">
        <v>11.006423351053128</v>
      </c>
      <c r="E298" s="160">
        <v>0.16544529340202108</v>
      </c>
      <c r="F298" s="375"/>
      <c r="G298" s="160">
        <v>0</v>
      </c>
      <c r="H298" s="161">
        <v>0</v>
      </c>
      <c r="I298" s="162">
        <f t="shared" si="174"/>
        <v>70.436805594283314</v>
      </c>
      <c r="J298" s="149"/>
      <c r="K298" s="163" t="s">
        <v>15</v>
      </c>
      <c r="L298" s="164">
        <v>21.118911199340218</v>
      </c>
      <c r="M298" s="164">
        <v>38.146025750487951</v>
      </c>
      <c r="N298" s="164">
        <v>11.006423351053128</v>
      </c>
      <c r="O298" s="164">
        <v>0.16544529340202108</v>
      </c>
      <c r="P298" s="164">
        <v>0</v>
      </c>
      <c r="Q298" s="164">
        <v>0</v>
      </c>
      <c r="R298" s="165">
        <v>0</v>
      </c>
      <c r="S298" s="166">
        <f t="shared" si="175"/>
        <v>70.436805594283314</v>
      </c>
      <c r="U298" s="211" t="s">
        <v>57</v>
      </c>
      <c r="V298" s="212">
        <v>20.059234095100273</v>
      </c>
      <c r="W298" s="212">
        <v>0</v>
      </c>
      <c r="X298" s="212">
        <v>0</v>
      </c>
      <c r="Y298" s="212">
        <v>38.146025750487951</v>
      </c>
      <c r="Z298" s="212">
        <v>10.256175196720024</v>
      </c>
      <c r="AA298" s="212">
        <v>0.16544529340202108</v>
      </c>
      <c r="AB298" s="212">
        <v>0</v>
      </c>
      <c r="AC298" s="213">
        <v>1.8099252585730496</v>
      </c>
      <c r="AD298" s="212">
        <v>1.0596771042399451</v>
      </c>
      <c r="AE298" s="212">
        <v>0</v>
      </c>
      <c r="AF298" s="212">
        <v>0</v>
      </c>
      <c r="AG298" s="212">
        <v>0.75024815433310432</v>
      </c>
      <c r="AH298" s="212">
        <v>0</v>
      </c>
      <c r="AI298" s="214">
        <f t="shared" si="176"/>
        <v>70.436805594283314</v>
      </c>
      <c r="BA298" s="141"/>
      <c r="BR298" s="141"/>
      <c r="CG298" s="141"/>
    </row>
    <row r="299" spans="1:85" ht="15">
      <c r="A299" s="167" t="s">
        <v>58</v>
      </c>
      <c r="B299" s="156">
        <v>0</v>
      </c>
      <c r="C299" s="156">
        <v>0</v>
      </c>
      <c r="D299" s="156">
        <v>0</v>
      </c>
      <c r="E299" s="156">
        <v>0.31088582281912586</v>
      </c>
      <c r="F299" s="375"/>
      <c r="G299" s="156">
        <v>0</v>
      </c>
      <c r="H299" s="168">
        <v>0</v>
      </c>
      <c r="I299" s="154">
        <f t="shared" si="174"/>
        <v>0.31088582281912586</v>
      </c>
      <c r="J299" s="149"/>
      <c r="K299" s="169" t="s">
        <v>58</v>
      </c>
      <c r="L299" s="156">
        <v>0</v>
      </c>
      <c r="M299" s="156">
        <v>0</v>
      </c>
      <c r="N299" s="156">
        <v>0</v>
      </c>
      <c r="O299" s="156">
        <v>0.31088582281912586</v>
      </c>
      <c r="P299" s="156">
        <v>116.23169373706089</v>
      </c>
      <c r="Q299" s="156">
        <v>0</v>
      </c>
      <c r="R299" s="157">
        <v>0</v>
      </c>
      <c r="S299" s="158">
        <f t="shared" si="175"/>
        <v>116.54257955988002</v>
      </c>
      <c r="U299" s="215" t="s">
        <v>58</v>
      </c>
      <c r="V299" s="207">
        <v>0</v>
      </c>
      <c r="W299" s="207">
        <v>0</v>
      </c>
      <c r="X299" s="207">
        <v>0</v>
      </c>
      <c r="Y299" s="207">
        <v>0</v>
      </c>
      <c r="Z299" s="207">
        <v>0</v>
      </c>
      <c r="AA299" s="207">
        <v>0.31088582281912586</v>
      </c>
      <c r="AB299" s="207">
        <v>116.23169373706089</v>
      </c>
      <c r="AC299" s="208">
        <v>0</v>
      </c>
      <c r="AD299" s="207">
        <v>0</v>
      </c>
      <c r="AE299" s="207">
        <v>0</v>
      </c>
      <c r="AF299" s="207">
        <v>0</v>
      </c>
      <c r="AG299" s="207">
        <v>0</v>
      </c>
      <c r="AH299" s="207">
        <v>0</v>
      </c>
      <c r="AI299" s="210">
        <f t="shared" si="176"/>
        <v>116.54257955988002</v>
      </c>
      <c r="BA299" s="141"/>
      <c r="BR299" s="141"/>
      <c r="CG299" s="141"/>
    </row>
    <row r="300" spans="1:85" ht="15">
      <c r="A300" s="159" t="s">
        <v>12</v>
      </c>
      <c r="B300" s="160">
        <v>0</v>
      </c>
      <c r="C300" s="160">
        <v>0</v>
      </c>
      <c r="D300" s="160">
        <v>0</v>
      </c>
      <c r="E300" s="160">
        <v>0</v>
      </c>
      <c r="F300" s="375"/>
      <c r="G300" s="160">
        <v>0</v>
      </c>
      <c r="H300" s="161">
        <v>0</v>
      </c>
      <c r="I300" s="162">
        <f t="shared" si="174"/>
        <v>0</v>
      </c>
      <c r="J300" s="149"/>
      <c r="K300" s="163" t="s">
        <v>12</v>
      </c>
      <c r="L300" s="164">
        <v>0</v>
      </c>
      <c r="M300" s="164">
        <v>0</v>
      </c>
      <c r="N300" s="164">
        <v>0</v>
      </c>
      <c r="O300" s="164">
        <v>0</v>
      </c>
      <c r="P300" s="164">
        <v>2.8077077555565726</v>
      </c>
      <c r="Q300" s="164">
        <v>0</v>
      </c>
      <c r="R300" s="165">
        <v>0</v>
      </c>
      <c r="S300" s="166">
        <f t="shared" si="175"/>
        <v>2.8077077555565726</v>
      </c>
      <c r="U300" s="211" t="s">
        <v>12</v>
      </c>
      <c r="V300" s="212">
        <v>0</v>
      </c>
      <c r="W300" s="212">
        <v>0</v>
      </c>
      <c r="X300" s="212">
        <v>0</v>
      </c>
      <c r="Y300" s="212">
        <v>0</v>
      </c>
      <c r="Z300" s="212">
        <v>0</v>
      </c>
      <c r="AA300" s="212">
        <v>0</v>
      </c>
      <c r="AB300" s="212">
        <v>2.8077077555565726</v>
      </c>
      <c r="AC300" s="213">
        <v>0</v>
      </c>
      <c r="AD300" s="212">
        <v>0</v>
      </c>
      <c r="AE300" s="212">
        <v>0</v>
      </c>
      <c r="AF300" s="212">
        <v>0</v>
      </c>
      <c r="AG300" s="212">
        <v>0</v>
      </c>
      <c r="AH300" s="212">
        <v>0</v>
      </c>
      <c r="AI300" s="214">
        <f t="shared" si="176"/>
        <v>2.8077077555565726</v>
      </c>
      <c r="BA300" s="141"/>
      <c r="BR300" s="141"/>
      <c r="CG300" s="141"/>
    </row>
    <row r="301" spans="1:85" ht="15">
      <c r="A301" s="167" t="s">
        <v>59</v>
      </c>
      <c r="B301" s="156">
        <v>0</v>
      </c>
      <c r="C301" s="156">
        <v>0</v>
      </c>
      <c r="D301" s="156">
        <v>0</v>
      </c>
      <c r="E301" s="156">
        <v>0</v>
      </c>
      <c r="F301" s="375"/>
      <c r="G301" s="156">
        <v>0</v>
      </c>
      <c r="H301" s="168">
        <v>0</v>
      </c>
      <c r="I301" s="154">
        <f t="shared" si="174"/>
        <v>0</v>
      </c>
      <c r="J301" s="149"/>
      <c r="K301" s="169" t="s">
        <v>59</v>
      </c>
      <c r="L301" s="156">
        <v>0</v>
      </c>
      <c r="M301" s="156">
        <v>0</v>
      </c>
      <c r="N301" s="156">
        <v>0</v>
      </c>
      <c r="O301" s="156">
        <v>0</v>
      </c>
      <c r="P301" s="156">
        <v>0</v>
      </c>
      <c r="Q301" s="156">
        <v>0</v>
      </c>
      <c r="R301" s="157">
        <v>0</v>
      </c>
      <c r="S301" s="158">
        <f t="shared" si="175"/>
        <v>0</v>
      </c>
      <c r="U301" s="215" t="s">
        <v>59</v>
      </c>
      <c r="V301" s="207">
        <v>0</v>
      </c>
      <c r="W301" s="207">
        <v>0</v>
      </c>
      <c r="X301" s="207">
        <v>0</v>
      </c>
      <c r="Y301" s="207">
        <v>0</v>
      </c>
      <c r="Z301" s="207">
        <v>0</v>
      </c>
      <c r="AA301" s="207">
        <v>0</v>
      </c>
      <c r="AB301" s="207">
        <v>0</v>
      </c>
      <c r="AC301" s="208">
        <v>0</v>
      </c>
      <c r="AD301" s="207">
        <v>0</v>
      </c>
      <c r="AE301" s="207">
        <v>0</v>
      </c>
      <c r="AF301" s="207">
        <v>0</v>
      </c>
      <c r="AG301" s="207">
        <v>0</v>
      </c>
      <c r="AH301" s="207">
        <v>0</v>
      </c>
      <c r="AI301" s="210">
        <f t="shared" si="176"/>
        <v>0</v>
      </c>
      <c r="BA301" s="141"/>
      <c r="BR301" s="141"/>
      <c r="CG301" s="141"/>
    </row>
    <row r="302" spans="1:85" ht="15">
      <c r="A302" s="159" t="s">
        <v>17</v>
      </c>
      <c r="B302" s="160">
        <v>0.53711770195820863</v>
      </c>
      <c r="C302" s="160">
        <v>9.3556276406015784E-2</v>
      </c>
      <c r="D302" s="160">
        <v>2.3390923169605529</v>
      </c>
      <c r="E302" s="160">
        <v>4.6086835667988062</v>
      </c>
      <c r="F302" s="375"/>
      <c r="G302" s="160">
        <v>0</v>
      </c>
      <c r="H302" s="161">
        <v>0</v>
      </c>
      <c r="I302" s="162">
        <f t="shared" si="174"/>
        <v>7.5784498621235841</v>
      </c>
      <c r="J302" s="149"/>
      <c r="K302" s="163" t="s">
        <v>17</v>
      </c>
      <c r="L302" s="164">
        <v>0.53711770195820863</v>
      </c>
      <c r="M302" s="164">
        <v>9.3556276406015784E-2</v>
      </c>
      <c r="N302" s="164">
        <v>2.3390923169605529</v>
      </c>
      <c r="O302" s="164">
        <v>4.6086835667988062</v>
      </c>
      <c r="P302" s="164">
        <v>0.55103134685547162</v>
      </c>
      <c r="Q302" s="164">
        <v>0</v>
      </c>
      <c r="R302" s="165">
        <v>0</v>
      </c>
      <c r="S302" s="166">
        <f t="shared" si="175"/>
        <v>8.1294812089790565</v>
      </c>
      <c r="U302" s="211" t="s">
        <v>17</v>
      </c>
      <c r="V302" s="212">
        <v>0.42353272245137724</v>
      </c>
      <c r="W302" s="212">
        <v>0</v>
      </c>
      <c r="X302" s="212">
        <v>0</v>
      </c>
      <c r="Y302" s="212">
        <v>9.3556276406015784E-2</v>
      </c>
      <c r="Z302" s="212">
        <v>2.0556847642895919</v>
      </c>
      <c r="AA302" s="212">
        <v>4.6086835667988062</v>
      </c>
      <c r="AB302" s="212">
        <v>0.55103134685547162</v>
      </c>
      <c r="AC302" s="213">
        <v>0.39699253217779257</v>
      </c>
      <c r="AD302" s="212">
        <v>0.11358497950683143</v>
      </c>
      <c r="AE302" s="212">
        <v>0</v>
      </c>
      <c r="AF302" s="212">
        <v>0</v>
      </c>
      <c r="AG302" s="212">
        <v>0.28340755267096113</v>
      </c>
      <c r="AH302" s="212">
        <v>0</v>
      </c>
      <c r="AI302" s="214">
        <f t="shared" si="176"/>
        <v>8.1294812089790565</v>
      </c>
      <c r="BA302" s="141"/>
      <c r="BR302" s="141"/>
      <c r="CG302" s="141"/>
    </row>
    <row r="303" spans="1:85" ht="15">
      <c r="A303" s="167" t="s">
        <v>139</v>
      </c>
      <c r="B303" s="156">
        <v>24.396137836544753</v>
      </c>
      <c r="C303" s="156">
        <v>266.53651128657515</v>
      </c>
      <c r="D303" s="156">
        <v>55.35860713932388</v>
      </c>
      <c r="E303" s="156">
        <v>0</v>
      </c>
      <c r="F303" s="375"/>
      <c r="G303" s="156">
        <v>0</v>
      </c>
      <c r="H303" s="168">
        <v>0</v>
      </c>
      <c r="I303" s="154">
        <f t="shared" si="174"/>
        <v>346.29125626244377</v>
      </c>
      <c r="J303" s="149"/>
      <c r="K303" s="169" t="s">
        <v>139</v>
      </c>
      <c r="L303" s="156">
        <v>24.396137836544753</v>
      </c>
      <c r="M303" s="156">
        <v>266.53651128657515</v>
      </c>
      <c r="N303" s="156">
        <v>55.35860713932388</v>
      </c>
      <c r="O303" s="156">
        <v>0</v>
      </c>
      <c r="P303" s="156">
        <v>0.43394974115321361</v>
      </c>
      <c r="Q303" s="156">
        <v>0</v>
      </c>
      <c r="R303" s="157">
        <v>0</v>
      </c>
      <c r="S303" s="158">
        <f t="shared" si="175"/>
        <v>346.72520600359701</v>
      </c>
      <c r="U303" s="215" t="s">
        <v>139</v>
      </c>
      <c r="V303" s="207">
        <v>21.90366252233687</v>
      </c>
      <c r="W303" s="207">
        <v>0</v>
      </c>
      <c r="X303" s="207">
        <v>0</v>
      </c>
      <c r="Y303" s="207">
        <v>266.53651128657515</v>
      </c>
      <c r="Z303" s="207">
        <v>49.272567127754535</v>
      </c>
      <c r="AA303" s="207">
        <v>0</v>
      </c>
      <c r="AB303" s="207">
        <v>0.43394974115321361</v>
      </c>
      <c r="AC303" s="208">
        <v>8.5785153257772322</v>
      </c>
      <c r="AD303" s="207">
        <v>2.4924753142078844</v>
      </c>
      <c r="AE303" s="207">
        <v>0</v>
      </c>
      <c r="AF303" s="207">
        <v>0</v>
      </c>
      <c r="AG303" s="207">
        <v>6.0860400115693469</v>
      </c>
      <c r="AH303" s="207">
        <v>0</v>
      </c>
      <c r="AI303" s="210">
        <f t="shared" si="176"/>
        <v>346.72520600359695</v>
      </c>
      <c r="BA303" s="141"/>
      <c r="BR303" s="141"/>
      <c r="CG303" s="141"/>
    </row>
    <row r="304" spans="1:85" ht="15">
      <c r="A304" s="159" t="s">
        <v>25</v>
      </c>
      <c r="B304" s="160">
        <v>41.673643445306325</v>
      </c>
      <c r="C304" s="160">
        <v>1.5119771296834561</v>
      </c>
      <c r="D304" s="160">
        <v>5.2404873755254995</v>
      </c>
      <c r="E304" s="160">
        <v>258.4540960016455</v>
      </c>
      <c r="F304" s="375"/>
      <c r="G304" s="160">
        <v>17.391781999908876</v>
      </c>
      <c r="H304" s="161">
        <v>0</v>
      </c>
      <c r="I304" s="162">
        <f t="shared" si="174"/>
        <v>324.27198595206966</v>
      </c>
      <c r="J304" s="149"/>
      <c r="K304" s="163" t="s">
        <v>25</v>
      </c>
      <c r="L304" s="164">
        <v>41.673643445306325</v>
      </c>
      <c r="M304" s="164">
        <v>1.5119771296834561</v>
      </c>
      <c r="N304" s="164">
        <v>5.2404873755254995</v>
      </c>
      <c r="O304" s="164">
        <v>258.4540960016455</v>
      </c>
      <c r="P304" s="164">
        <v>3.9977381897200619</v>
      </c>
      <c r="Q304" s="164">
        <v>17.391781999908876</v>
      </c>
      <c r="R304" s="165">
        <v>0</v>
      </c>
      <c r="S304" s="166">
        <f t="shared" si="175"/>
        <v>328.26972414178971</v>
      </c>
      <c r="U304" s="211" t="s">
        <v>25</v>
      </c>
      <c r="V304" s="212">
        <v>0.83583022662692352</v>
      </c>
      <c r="W304" s="212">
        <v>23.667514975471761</v>
      </c>
      <c r="X304" s="212">
        <v>17.391781999908876</v>
      </c>
      <c r="Y304" s="212">
        <v>1.5119771296834561</v>
      </c>
      <c r="Z304" s="212">
        <v>2.2490448178465177</v>
      </c>
      <c r="AA304" s="212">
        <v>228.27778625251005</v>
      </c>
      <c r="AB304" s="212">
        <v>3.9977381897200619</v>
      </c>
      <c r="AC304" s="213">
        <v>50.338050550022075</v>
      </c>
      <c r="AD304" s="212">
        <v>17.170298243207636</v>
      </c>
      <c r="AE304" s="212">
        <v>30.176309749135445</v>
      </c>
      <c r="AF304" s="212">
        <v>0</v>
      </c>
      <c r="AG304" s="212">
        <v>2.9914425576789818</v>
      </c>
      <c r="AH304" s="212">
        <v>0</v>
      </c>
      <c r="AI304" s="214">
        <f t="shared" si="176"/>
        <v>328.26972414178977</v>
      </c>
      <c r="BA304" s="141"/>
      <c r="BR304" s="141"/>
      <c r="CG304" s="141"/>
    </row>
    <row r="305" spans="1:85" ht="15">
      <c r="A305" s="167" t="s">
        <v>24</v>
      </c>
      <c r="B305" s="156">
        <v>4.7489453414844345</v>
      </c>
      <c r="C305" s="156">
        <v>0</v>
      </c>
      <c r="D305" s="156">
        <v>30.273962702827159</v>
      </c>
      <c r="E305" s="156">
        <v>0</v>
      </c>
      <c r="F305" s="375"/>
      <c r="G305" s="156">
        <v>0</v>
      </c>
      <c r="H305" s="168">
        <v>0</v>
      </c>
      <c r="I305" s="154">
        <f t="shared" si="174"/>
        <v>35.022908044311592</v>
      </c>
      <c r="J305" s="149"/>
      <c r="K305" s="169" t="s">
        <v>24</v>
      </c>
      <c r="L305" s="156">
        <v>4.7489453414844345</v>
      </c>
      <c r="M305" s="156">
        <v>0</v>
      </c>
      <c r="N305" s="156">
        <v>30.273962702827159</v>
      </c>
      <c r="O305" s="156">
        <v>0</v>
      </c>
      <c r="P305" s="156">
        <v>0</v>
      </c>
      <c r="Q305" s="156">
        <v>0</v>
      </c>
      <c r="R305" s="157">
        <v>0</v>
      </c>
      <c r="S305" s="158">
        <f t="shared" si="175"/>
        <v>35.022908044311592</v>
      </c>
      <c r="U305" s="215" t="s">
        <v>24</v>
      </c>
      <c r="V305" s="207">
        <v>3.7449125890795023</v>
      </c>
      <c r="W305" s="207">
        <v>0</v>
      </c>
      <c r="X305" s="207">
        <v>0</v>
      </c>
      <c r="Y305" s="207">
        <v>0</v>
      </c>
      <c r="Z305" s="207">
        <v>1.2882537320351981</v>
      </c>
      <c r="AA305" s="207">
        <v>0</v>
      </c>
      <c r="AB305" s="207">
        <v>0</v>
      </c>
      <c r="AC305" s="208">
        <v>29.989741723196889</v>
      </c>
      <c r="AD305" s="207">
        <v>1.0040327524049324</v>
      </c>
      <c r="AE305" s="207">
        <v>0</v>
      </c>
      <c r="AF305" s="207">
        <v>0</v>
      </c>
      <c r="AG305" s="207">
        <v>28.985708970791961</v>
      </c>
      <c r="AH305" s="207">
        <v>0</v>
      </c>
      <c r="AI305" s="210">
        <f t="shared" si="176"/>
        <v>35.022908044311592</v>
      </c>
      <c r="BA305" s="141"/>
      <c r="BR305" s="141"/>
      <c r="CG305" s="141"/>
    </row>
    <row r="306" spans="1:85" ht="15">
      <c r="A306" s="159" t="s">
        <v>60</v>
      </c>
      <c r="B306" s="160">
        <v>1.7140180558080069</v>
      </c>
      <c r="C306" s="160">
        <v>0</v>
      </c>
      <c r="D306" s="160">
        <v>1.3786666970629622</v>
      </c>
      <c r="E306" s="160">
        <v>0</v>
      </c>
      <c r="F306" s="375"/>
      <c r="G306" s="160">
        <v>0</v>
      </c>
      <c r="H306" s="161">
        <v>0</v>
      </c>
      <c r="I306" s="162">
        <f t="shared" si="174"/>
        <v>3.0926847528709693</v>
      </c>
      <c r="J306" s="149"/>
      <c r="K306" s="163" t="s">
        <v>60</v>
      </c>
      <c r="L306" s="164">
        <v>1.7140180558080069</v>
      </c>
      <c r="M306" s="164">
        <v>0</v>
      </c>
      <c r="N306" s="164">
        <v>1.3786666970629622</v>
      </c>
      <c r="O306" s="164">
        <v>0</v>
      </c>
      <c r="P306" s="164">
        <v>0</v>
      </c>
      <c r="Q306" s="164">
        <v>0</v>
      </c>
      <c r="R306" s="165">
        <v>0</v>
      </c>
      <c r="S306" s="166">
        <f t="shared" si="175"/>
        <v>3.0926847528709693</v>
      </c>
      <c r="U306" s="211" t="s">
        <v>60</v>
      </c>
      <c r="V306" s="212">
        <v>0.5961801933245241</v>
      </c>
      <c r="W306" s="212">
        <v>0</v>
      </c>
      <c r="X306" s="212">
        <v>0</v>
      </c>
      <c r="Y306" s="212">
        <v>0</v>
      </c>
      <c r="Z306" s="212">
        <v>1.3786666970629622</v>
      </c>
      <c r="AA306" s="212">
        <v>0</v>
      </c>
      <c r="AB306" s="212">
        <v>0</v>
      </c>
      <c r="AC306" s="213">
        <v>1.1178378624834828</v>
      </c>
      <c r="AD306" s="212">
        <v>1.1178378624834828</v>
      </c>
      <c r="AE306" s="212">
        <v>0</v>
      </c>
      <c r="AF306" s="212">
        <v>0</v>
      </c>
      <c r="AG306" s="212">
        <v>0</v>
      </c>
      <c r="AH306" s="212">
        <v>0</v>
      </c>
      <c r="AI306" s="214">
        <f t="shared" si="176"/>
        <v>3.0926847528709693</v>
      </c>
      <c r="BA306" s="141"/>
      <c r="BR306" s="141"/>
      <c r="CG306" s="141"/>
    </row>
    <row r="307" spans="1:85" ht="15">
      <c r="A307" s="167" t="s">
        <v>22</v>
      </c>
      <c r="B307" s="156">
        <v>21.757760866914289</v>
      </c>
      <c r="C307" s="156">
        <v>0</v>
      </c>
      <c r="D307" s="156">
        <v>0</v>
      </c>
      <c r="E307" s="156">
        <v>0</v>
      </c>
      <c r="F307" s="375"/>
      <c r="G307" s="156">
        <v>0</v>
      </c>
      <c r="H307" s="168">
        <v>0</v>
      </c>
      <c r="I307" s="154">
        <f t="shared" si="174"/>
        <v>21.757760866914289</v>
      </c>
      <c r="J307" s="149"/>
      <c r="K307" s="169" t="s">
        <v>22</v>
      </c>
      <c r="L307" s="156">
        <v>21.757760866914289</v>
      </c>
      <c r="M307" s="156">
        <v>0</v>
      </c>
      <c r="N307" s="156">
        <v>0</v>
      </c>
      <c r="O307" s="156">
        <v>0</v>
      </c>
      <c r="P307" s="156">
        <v>6.6480918535762781</v>
      </c>
      <c r="Q307" s="156">
        <v>0</v>
      </c>
      <c r="R307" s="157">
        <v>0</v>
      </c>
      <c r="S307" s="158">
        <f t="shared" si="175"/>
        <v>28.405852720490568</v>
      </c>
      <c r="U307" s="215" t="s">
        <v>22</v>
      </c>
      <c r="V307" s="207">
        <v>21.757760866914289</v>
      </c>
      <c r="W307" s="207">
        <v>0</v>
      </c>
      <c r="X307" s="207">
        <v>0</v>
      </c>
      <c r="Y307" s="207">
        <v>0</v>
      </c>
      <c r="Z307" s="207">
        <v>0</v>
      </c>
      <c r="AA307" s="207">
        <v>0</v>
      </c>
      <c r="AB307" s="207">
        <v>6.6480918535762781</v>
      </c>
      <c r="AC307" s="208">
        <v>0</v>
      </c>
      <c r="AD307" s="207">
        <v>0</v>
      </c>
      <c r="AE307" s="207">
        <v>0</v>
      </c>
      <c r="AF307" s="207">
        <v>0</v>
      </c>
      <c r="AG307" s="207">
        <v>0</v>
      </c>
      <c r="AH307" s="207">
        <v>0</v>
      </c>
      <c r="AI307" s="210">
        <f t="shared" si="176"/>
        <v>28.405852720490568</v>
      </c>
      <c r="BA307" s="141"/>
      <c r="BR307" s="141"/>
      <c r="CG307" s="141"/>
    </row>
    <row r="308" spans="1:85" ht="15">
      <c r="A308" s="159" t="s">
        <v>21</v>
      </c>
      <c r="B308" s="160">
        <v>7.515722524976157E-3</v>
      </c>
      <c r="C308" s="160">
        <v>1.1273583787464235E-2</v>
      </c>
      <c r="D308" s="160">
        <v>0</v>
      </c>
      <c r="E308" s="160">
        <v>0</v>
      </c>
      <c r="F308" s="375"/>
      <c r="G308" s="160">
        <v>0</v>
      </c>
      <c r="H308" s="161">
        <v>0</v>
      </c>
      <c r="I308" s="162">
        <f t="shared" si="174"/>
        <v>1.8789306312440392E-2</v>
      </c>
      <c r="J308" s="149"/>
      <c r="K308" s="163" t="s">
        <v>21</v>
      </c>
      <c r="L308" s="164">
        <v>7.515722524976157E-3</v>
      </c>
      <c r="M308" s="164">
        <v>1.1273583787464235E-2</v>
      </c>
      <c r="N308" s="164">
        <v>0</v>
      </c>
      <c r="O308" s="164">
        <v>0</v>
      </c>
      <c r="P308" s="164">
        <v>0</v>
      </c>
      <c r="Q308" s="164">
        <v>0</v>
      </c>
      <c r="R308" s="165">
        <v>0</v>
      </c>
      <c r="S308" s="166">
        <f t="shared" si="175"/>
        <v>1.8789306312440392E-2</v>
      </c>
      <c r="U308" s="211" t="s">
        <v>61</v>
      </c>
      <c r="V308" s="212">
        <v>7.515722524976157E-3</v>
      </c>
      <c r="W308" s="212">
        <v>0</v>
      </c>
      <c r="X308" s="212">
        <v>0</v>
      </c>
      <c r="Y308" s="212">
        <v>1.1273583787464235E-2</v>
      </c>
      <c r="Z308" s="212">
        <v>0</v>
      </c>
      <c r="AA308" s="212">
        <v>0</v>
      </c>
      <c r="AB308" s="212">
        <v>0</v>
      </c>
      <c r="AC308" s="213">
        <v>0</v>
      </c>
      <c r="AD308" s="212">
        <v>0</v>
      </c>
      <c r="AE308" s="212">
        <v>0</v>
      </c>
      <c r="AF308" s="212">
        <v>0</v>
      </c>
      <c r="AG308" s="212">
        <v>0</v>
      </c>
      <c r="AH308" s="212">
        <v>0</v>
      </c>
      <c r="AI308" s="214">
        <f t="shared" si="176"/>
        <v>1.8789306312440392E-2</v>
      </c>
      <c r="BA308" s="141"/>
      <c r="BR308" s="141"/>
      <c r="CG308" s="141"/>
    </row>
    <row r="309" spans="1:85" ht="15">
      <c r="A309" s="170" t="s">
        <v>64</v>
      </c>
      <c r="B309" s="156">
        <v>0</v>
      </c>
      <c r="C309" s="156">
        <v>0</v>
      </c>
      <c r="D309" s="156">
        <v>0</v>
      </c>
      <c r="E309" s="156">
        <v>0</v>
      </c>
      <c r="F309" s="375"/>
      <c r="G309" s="156">
        <v>0</v>
      </c>
      <c r="H309" s="168">
        <v>0</v>
      </c>
      <c r="I309" s="154">
        <f t="shared" si="174"/>
        <v>0</v>
      </c>
      <c r="J309" s="149"/>
      <c r="K309" s="171" t="s">
        <v>64</v>
      </c>
      <c r="L309" s="156">
        <v>0</v>
      </c>
      <c r="M309" s="156">
        <v>0</v>
      </c>
      <c r="N309" s="156">
        <v>0</v>
      </c>
      <c r="O309" s="156">
        <v>0</v>
      </c>
      <c r="P309" s="156">
        <v>0</v>
      </c>
      <c r="Q309" s="156">
        <v>0</v>
      </c>
      <c r="R309" s="157">
        <v>0</v>
      </c>
      <c r="S309" s="158">
        <f t="shared" si="175"/>
        <v>0</v>
      </c>
      <c r="U309" s="216" t="s">
        <v>62</v>
      </c>
      <c r="V309" s="207">
        <v>0</v>
      </c>
      <c r="W309" s="207">
        <v>0</v>
      </c>
      <c r="X309" s="207">
        <v>0</v>
      </c>
      <c r="Y309" s="207">
        <v>0</v>
      </c>
      <c r="Z309" s="207">
        <v>0</v>
      </c>
      <c r="AA309" s="207">
        <v>0</v>
      </c>
      <c r="AB309" s="207">
        <v>0</v>
      </c>
      <c r="AC309" s="208">
        <v>0</v>
      </c>
      <c r="AD309" s="209">
        <v>0</v>
      </c>
      <c r="AE309" s="209">
        <v>0</v>
      </c>
      <c r="AF309" s="209">
        <v>0</v>
      </c>
      <c r="AG309" s="209">
        <v>0</v>
      </c>
      <c r="AH309" s="209">
        <v>0</v>
      </c>
      <c r="AI309" s="210">
        <f t="shared" si="176"/>
        <v>0</v>
      </c>
      <c r="BA309" s="141"/>
      <c r="BR309" s="141"/>
      <c r="CG309" s="141"/>
    </row>
    <row r="310" spans="1:85">
      <c r="A310" s="172" t="s">
        <v>23</v>
      </c>
      <c r="B310" s="173">
        <v>0</v>
      </c>
      <c r="C310" s="173">
        <v>0</v>
      </c>
      <c r="D310" s="173">
        <v>0</v>
      </c>
      <c r="E310" s="173">
        <v>0</v>
      </c>
      <c r="F310" s="375"/>
      <c r="G310" s="173">
        <v>0</v>
      </c>
      <c r="H310" s="174">
        <v>0</v>
      </c>
      <c r="I310" s="175">
        <f t="shared" si="174"/>
        <v>0</v>
      </c>
      <c r="J310" s="149"/>
      <c r="K310" s="176" t="s">
        <v>23</v>
      </c>
      <c r="L310" s="177">
        <v>0</v>
      </c>
      <c r="M310" s="177">
        <v>0</v>
      </c>
      <c r="N310" s="177">
        <v>0</v>
      </c>
      <c r="O310" s="177">
        <v>0</v>
      </c>
      <c r="P310" s="177">
        <v>0</v>
      </c>
      <c r="Q310" s="177">
        <v>0</v>
      </c>
      <c r="R310" s="178">
        <v>0</v>
      </c>
      <c r="S310" s="179">
        <f t="shared" si="175"/>
        <v>0</v>
      </c>
      <c r="U310" s="217" t="s">
        <v>65</v>
      </c>
      <c r="V310" s="218">
        <v>0</v>
      </c>
      <c r="W310" s="218">
        <v>0</v>
      </c>
      <c r="X310" s="218">
        <v>0</v>
      </c>
      <c r="Y310" s="218">
        <v>0</v>
      </c>
      <c r="Z310" s="218">
        <v>0</v>
      </c>
      <c r="AA310" s="218">
        <v>0</v>
      </c>
      <c r="AB310" s="218">
        <v>0</v>
      </c>
      <c r="AC310" s="218">
        <v>0</v>
      </c>
      <c r="AD310" s="218">
        <v>0</v>
      </c>
      <c r="AE310" s="218">
        <v>0</v>
      </c>
      <c r="AF310" s="218">
        <v>0</v>
      </c>
      <c r="AG310" s="218">
        <v>0</v>
      </c>
      <c r="AH310" s="117">
        <v>0</v>
      </c>
      <c r="AI310" s="219">
        <f t="shared" si="176"/>
        <v>0</v>
      </c>
      <c r="BA310" s="141"/>
      <c r="BR310" s="141"/>
      <c r="CG310" s="141"/>
    </row>
    <row r="311" spans="1:85">
      <c r="A311" s="180" t="s">
        <v>19</v>
      </c>
      <c r="B311" s="181">
        <v>0</v>
      </c>
      <c r="C311" s="181">
        <v>0</v>
      </c>
      <c r="D311" s="181">
        <v>0</v>
      </c>
      <c r="E311" s="181">
        <v>0</v>
      </c>
      <c r="F311" s="375"/>
      <c r="G311" s="181">
        <v>0</v>
      </c>
      <c r="H311" s="182">
        <v>0</v>
      </c>
      <c r="I311" s="183">
        <f t="shared" si="174"/>
        <v>0</v>
      </c>
      <c r="J311" s="149"/>
      <c r="K311" s="184" t="s">
        <v>19</v>
      </c>
      <c r="L311" s="181">
        <v>0</v>
      </c>
      <c r="M311" s="181">
        <v>0</v>
      </c>
      <c r="N311" s="181">
        <v>0</v>
      </c>
      <c r="O311" s="181">
        <v>0</v>
      </c>
      <c r="P311" s="181">
        <v>0</v>
      </c>
      <c r="Q311" s="181">
        <v>0</v>
      </c>
      <c r="R311" s="185">
        <v>0</v>
      </c>
      <c r="S311" s="186">
        <f t="shared" si="175"/>
        <v>0</v>
      </c>
      <c r="U311" s="220" t="s">
        <v>19</v>
      </c>
      <c r="V311" s="221">
        <v>0</v>
      </c>
      <c r="W311" s="221">
        <v>0</v>
      </c>
      <c r="X311" s="221">
        <v>0</v>
      </c>
      <c r="Y311" s="221">
        <v>0</v>
      </c>
      <c r="Z311" s="221">
        <v>0</v>
      </c>
      <c r="AA311" s="221">
        <v>0</v>
      </c>
      <c r="AB311" s="221">
        <v>0</v>
      </c>
      <c r="AC311" s="221">
        <v>0</v>
      </c>
      <c r="AD311" s="222">
        <v>0</v>
      </c>
      <c r="AE311" s="222">
        <v>0</v>
      </c>
      <c r="AF311" s="222">
        <v>0</v>
      </c>
      <c r="AG311" s="222">
        <v>0</v>
      </c>
      <c r="AH311" s="222">
        <v>0</v>
      </c>
      <c r="AI311" s="223">
        <f t="shared" si="176"/>
        <v>0</v>
      </c>
      <c r="BA311" s="141"/>
      <c r="BR311" s="141"/>
      <c r="CG311" s="141"/>
    </row>
    <row r="312" spans="1:85">
      <c r="A312" s="172" t="s">
        <v>20</v>
      </c>
      <c r="B312" s="173">
        <v>0</v>
      </c>
      <c r="C312" s="173">
        <v>0</v>
      </c>
      <c r="D312" s="173">
        <v>0</v>
      </c>
      <c r="E312" s="173">
        <v>0</v>
      </c>
      <c r="F312" s="375"/>
      <c r="G312" s="173">
        <v>0</v>
      </c>
      <c r="H312" s="174">
        <v>0</v>
      </c>
      <c r="I312" s="175">
        <f t="shared" si="174"/>
        <v>0</v>
      </c>
      <c r="J312" s="149"/>
      <c r="K312" s="176" t="s">
        <v>20</v>
      </c>
      <c r="L312" s="177">
        <v>0</v>
      </c>
      <c r="M312" s="177">
        <v>0</v>
      </c>
      <c r="N312" s="177">
        <v>0</v>
      </c>
      <c r="O312" s="177">
        <v>0</v>
      </c>
      <c r="P312" s="177">
        <v>0</v>
      </c>
      <c r="Q312" s="177">
        <v>0</v>
      </c>
      <c r="R312" s="178">
        <v>0</v>
      </c>
      <c r="S312" s="179">
        <f t="shared" si="175"/>
        <v>0</v>
      </c>
      <c r="U312" s="217" t="s">
        <v>20</v>
      </c>
      <c r="V312" s="218">
        <v>0</v>
      </c>
      <c r="W312" s="218">
        <v>0</v>
      </c>
      <c r="X312" s="218">
        <v>0</v>
      </c>
      <c r="Y312" s="218">
        <v>0</v>
      </c>
      <c r="Z312" s="218">
        <v>0</v>
      </c>
      <c r="AA312" s="218">
        <v>0</v>
      </c>
      <c r="AB312" s="218">
        <v>0</v>
      </c>
      <c r="AC312" s="218">
        <v>0</v>
      </c>
      <c r="AD312" s="218">
        <v>0</v>
      </c>
      <c r="AE312" s="218">
        <v>0</v>
      </c>
      <c r="AF312" s="218">
        <v>0</v>
      </c>
      <c r="AG312" s="218">
        <v>0</v>
      </c>
      <c r="AH312" s="117">
        <v>0</v>
      </c>
      <c r="AI312" s="219">
        <f t="shared" si="176"/>
        <v>0</v>
      </c>
      <c r="BA312" s="141"/>
      <c r="BR312" s="141"/>
      <c r="CG312" s="141"/>
    </row>
    <row r="313" spans="1:85" ht="15" thickBot="1">
      <c r="A313" s="187" t="s">
        <v>11</v>
      </c>
      <c r="B313" s="188">
        <v>0</v>
      </c>
      <c r="C313" s="188">
        <v>0</v>
      </c>
      <c r="D313" s="188">
        <v>0</v>
      </c>
      <c r="E313" s="188">
        <v>0</v>
      </c>
      <c r="F313" s="376"/>
      <c r="G313" s="188">
        <v>0</v>
      </c>
      <c r="H313" s="189">
        <v>0</v>
      </c>
      <c r="I313" s="190">
        <f t="shared" si="174"/>
        <v>0</v>
      </c>
      <c r="J313" s="149"/>
      <c r="K313" s="191" t="s">
        <v>11</v>
      </c>
      <c r="L313" s="188">
        <v>0</v>
      </c>
      <c r="M313" s="188">
        <v>0</v>
      </c>
      <c r="N313" s="188">
        <v>0</v>
      </c>
      <c r="O313" s="188">
        <v>0</v>
      </c>
      <c r="P313" s="188">
        <v>0</v>
      </c>
      <c r="Q313" s="188">
        <v>0</v>
      </c>
      <c r="R313" s="192">
        <v>0</v>
      </c>
      <c r="S313" s="193">
        <f t="shared" si="175"/>
        <v>0</v>
      </c>
      <c r="U313" s="220" t="s">
        <v>11</v>
      </c>
      <c r="V313" s="221">
        <v>0</v>
      </c>
      <c r="W313" s="221">
        <v>0</v>
      </c>
      <c r="X313" s="221">
        <v>0</v>
      </c>
      <c r="Y313" s="221">
        <v>0</v>
      </c>
      <c r="Z313" s="221">
        <v>0</v>
      </c>
      <c r="AA313" s="221">
        <v>0</v>
      </c>
      <c r="AB313" s="221">
        <v>0</v>
      </c>
      <c r="AC313" s="221">
        <v>0</v>
      </c>
      <c r="AD313" s="222">
        <v>0</v>
      </c>
      <c r="AE313" s="222">
        <v>0</v>
      </c>
      <c r="AF313" s="222">
        <v>0</v>
      </c>
      <c r="AG313" s="222">
        <v>0</v>
      </c>
      <c r="AH313" s="222">
        <v>0</v>
      </c>
      <c r="AI313" s="223">
        <f t="shared" si="176"/>
        <v>0</v>
      </c>
      <c r="BA313" s="141"/>
      <c r="BR313" s="141"/>
      <c r="CG313" s="141"/>
    </row>
    <row r="314" spans="1:85" ht="15">
      <c r="A314" s="194" t="s">
        <v>26</v>
      </c>
      <c r="B314" s="195">
        <f>SUM(B293:B309)</f>
        <v>133.28784731325112</v>
      </c>
      <c r="C314" s="195">
        <f t="shared" ref="C314:H314" si="177">SUM(C293:C309)</f>
        <v>348.09885335646192</v>
      </c>
      <c r="D314" s="195">
        <f t="shared" si="177"/>
        <v>111.11149900761363</v>
      </c>
      <c r="E314" s="195">
        <f t="shared" si="177"/>
        <v>263.53911068466545</v>
      </c>
      <c r="F314" s="195">
        <f t="shared" si="177"/>
        <v>0</v>
      </c>
      <c r="G314" s="195">
        <f t="shared" si="177"/>
        <v>17.391781999908876</v>
      </c>
      <c r="H314" s="197">
        <f t="shared" si="177"/>
        <v>0</v>
      </c>
      <c r="I314" s="154">
        <f t="shared" ref="I314" si="178">SUM(I293:I309)</f>
        <v>873.4290923619011</v>
      </c>
      <c r="J314" s="149"/>
      <c r="K314" s="196" t="s">
        <v>26</v>
      </c>
      <c r="L314" s="195">
        <f>SUM(L293:L309)</f>
        <v>133.28784731325112</v>
      </c>
      <c r="M314" s="195">
        <f t="shared" ref="M314:R314" si="179">SUM(M293:M309)</f>
        <v>348.09885335646192</v>
      </c>
      <c r="N314" s="195">
        <f t="shared" si="179"/>
        <v>111.11149900761363</v>
      </c>
      <c r="O314" s="195">
        <f t="shared" si="179"/>
        <v>263.53911068466545</v>
      </c>
      <c r="P314" s="195">
        <f t="shared" si="179"/>
        <v>130.67021262392251</v>
      </c>
      <c r="Q314" s="195">
        <f t="shared" si="179"/>
        <v>17.391781999908876</v>
      </c>
      <c r="R314" s="197">
        <f t="shared" si="179"/>
        <v>0</v>
      </c>
      <c r="S314" s="198">
        <f t="shared" ref="S314" si="180">SUM(S293:S309)</f>
        <v>1004.0993049858236</v>
      </c>
      <c r="T314" s="141" t="str">
        <f>IF(ABS(S314-AI314)&gt;0.01,S314-AI314,"")</f>
        <v/>
      </c>
      <c r="U314" s="224" t="s">
        <v>63</v>
      </c>
      <c r="V314" s="225">
        <f>SUM(V293:V309)</f>
        <v>86.571136827045677</v>
      </c>
      <c r="W314" s="225">
        <f t="shared" ref="W314:AH314" si="181">SUM(W293:W309)</f>
        <v>23.667514975471761</v>
      </c>
      <c r="X314" s="225">
        <f t="shared" si="181"/>
        <v>17.391781999908876</v>
      </c>
      <c r="Y314" s="225">
        <f t="shared" si="181"/>
        <v>348.09885335646192</v>
      </c>
      <c r="Z314" s="225">
        <f t="shared" si="181"/>
        <v>71.26956931260122</v>
      </c>
      <c r="AA314" s="225">
        <f t="shared" si="181"/>
        <v>233.36280093553</v>
      </c>
      <c r="AB314" s="225">
        <f t="shared" si="181"/>
        <v>130.67021262392251</v>
      </c>
      <c r="AC314" s="225">
        <f t="shared" si="181"/>
        <v>93.067434954881563</v>
      </c>
      <c r="AD314" s="226">
        <f t="shared" si="181"/>
        <v>23.049195510733686</v>
      </c>
      <c r="AE314" s="226">
        <f t="shared" si="181"/>
        <v>30.176309749135445</v>
      </c>
      <c r="AF314" s="226">
        <f t="shared" si="181"/>
        <v>0</v>
      </c>
      <c r="AG314" s="226">
        <f t="shared" si="181"/>
        <v>39.841929695012425</v>
      </c>
      <c r="AH314" s="226">
        <f t="shared" si="181"/>
        <v>0</v>
      </c>
      <c r="AI314" s="227">
        <f>SUM(V314:AC314)</f>
        <v>1004.0993049858236</v>
      </c>
      <c r="BA314" s="141"/>
      <c r="BR314" s="141"/>
      <c r="CG314" s="141"/>
    </row>
    <row r="315" spans="1:85" s="26" customFormat="1" ht="15" thickBot="1">
      <c r="A315" s="43" t="s">
        <v>91</v>
      </c>
      <c r="B315" s="78">
        <f>IF($I314=0,"-",B314/$I314)</f>
        <v>0.1526029399282065</v>
      </c>
      <c r="C315" s="78">
        <f t="shared" ref="C315:H315" si="182">IF($I314=0,"-",C314/$I314)</f>
        <v>0.39854277399341403</v>
      </c>
      <c r="D315" s="78">
        <f t="shared" si="182"/>
        <v>0.12721295864687676</v>
      </c>
      <c r="E315" s="78">
        <f t="shared" si="182"/>
        <v>0.30172925654675731</v>
      </c>
      <c r="F315" s="78">
        <f t="shared" si="182"/>
        <v>0</v>
      </c>
      <c r="G315" s="78">
        <f t="shared" si="182"/>
        <v>1.9912070884745243E-2</v>
      </c>
      <c r="H315" s="79">
        <f t="shared" si="182"/>
        <v>0</v>
      </c>
      <c r="I315" s="80">
        <f>SUM(B315:H315)</f>
        <v>0.99999999999999978</v>
      </c>
      <c r="J315" s="141"/>
      <c r="K315" s="55" t="s">
        <v>91</v>
      </c>
      <c r="L315" s="96">
        <f>IF($S314=0,"-",L314/$S314)</f>
        <v>0.13274369044118894</v>
      </c>
      <c r="M315" s="96">
        <f t="shared" ref="M315:R315" si="183">IF($S314=0,"-",M314/$S314)</f>
        <v>0.34667771566814953</v>
      </c>
      <c r="N315" s="96">
        <f t="shared" si="183"/>
        <v>0.11065787861409024</v>
      </c>
      <c r="O315" s="96">
        <f t="shared" si="183"/>
        <v>0.26246319400488605</v>
      </c>
      <c r="P315" s="96">
        <f t="shared" si="183"/>
        <v>0.13013674242685327</v>
      </c>
      <c r="Q315" s="96">
        <f t="shared" si="183"/>
        <v>1.7320778844831908E-2</v>
      </c>
      <c r="R315" s="97">
        <f t="shared" si="183"/>
        <v>0</v>
      </c>
      <c r="S315" s="98">
        <f>SUM(L315:R315)</f>
        <v>1</v>
      </c>
      <c r="U315" s="127" t="s">
        <v>91</v>
      </c>
      <c r="V315" s="128">
        <f>+V314/$AI314</f>
        <v>8.6217704162506056E-2</v>
      </c>
      <c r="W315" s="128">
        <f t="shared" ref="W315:AH315" si="184">+W314/$AI314</f>
        <v>2.357089070568166E-2</v>
      </c>
      <c r="X315" s="128">
        <f t="shared" si="184"/>
        <v>1.7320778844831908E-2</v>
      </c>
      <c r="Y315" s="128">
        <f t="shared" si="184"/>
        <v>0.34667771566814953</v>
      </c>
      <c r="Z315" s="128">
        <f t="shared" si="184"/>
        <v>7.0978606357672405E-2</v>
      </c>
      <c r="AA315" s="128">
        <f t="shared" si="184"/>
        <v>0.23241008113119324</v>
      </c>
      <c r="AB315" s="128">
        <f t="shared" si="184"/>
        <v>0.13013674242685327</v>
      </c>
      <c r="AC315" s="128">
        <f t="shared" si="184"/>
        <v>9.2687480703111877E-2</v>
      </c>
      <c r="AD315" s="128">
        <f t="shared" si="184"/>
        <v>2.2955095573001225E-2</v>
      </c>
      <c r="AE315" s="128">
        <f t="shared" si="184"/>
        <v>3.0053112873692799E-2</v>
      </c>
      <c r="AF315" s="128">
        <f t="shared" si="184"/>
        <v>0</v>
      </c>
      <c r="AG315" s="128">
        <f t="shared" si="184"/>
        <v>3.967927225641784E-2</v>
      </c>
      <c r="AH315" s="128">
        <f t="shared" si="184"/>
        <v>0</v>
      </c>
      <c r="AI315" s="129">
        <f>SUM(V315:AC315)</f>
        <v>0.99999999999999989</v>
      </c>
    </row>
    <row r="316" spans="1:85" ht="15" thickBot="1">
      <c r="A316" s="228"/>
      <c r="B316" s="228"/>
      <c r="C316" s="228"/>
      <c r="D316" s="228"/>
      <c r="E316" s="228"/>
      <c r="F316" s="228"/>
      <c r="G316" s="228"/>
      <c r="H316" s="228"/>
      <c r="I316" s="228"/>
      <c r="K316" s="228"/>
      <c r="L316" s="228"/>
      <c r="M316" s="228"/>
      <c r="N316" s="228"/>
      <c r="O316" s="228"/>
      <c r="P316" s="228"/>
      <c r="Q316" s="228"/>
      <c r="R316" s="228"/>
      <c r="S316" s="228"/>
      <c r="AI316" s="149"/>
      <c r="BA316" s="141"/>
      <c r="BR316" s="141"/>
      <c r="CG316" s="141"/>
    </row>
    <row r="317" spans="1:85" ht="28.5">
      <c r="A317" s="325" t="s">
        <v>39</v>
      </c>
      <c r="B317" s="145" t="s">
        <v>0</v>
      </c>
      <c r="C317" s="145" t="s">
        <v>1</v>
      </c>
      <c r="D317" s="145" t="s">
        <v>2</v>
      </c>
      <c r="E317" s="145" t="s">
        <v>3</v>
      </c>
      <c r="F317" s="145" t="s">
        <v>27</v>
      </c>
      <c r="G317" s="145" t="s">
        <v>4</v>
      </c>
      <c r="H317" s="145" t="s">
        <v>5</v>
      </c>
      <c r="I317" s="146" t="s">
        <v>6</v>
      </c>
      <c r="K317" s="327" t="s">
        <v>39</v>
      </c>
      <c r="L317" s="147" t="s">
        <v>0</v>
      </c>
      <c r="M317" s="147" t="s">
        <v>1</v>
      </c>
      <c r="N317" s="147" t="s">
        <v>2</v>
      </c>
      <c r="O317" s="147" t="s">
        <v>3</v>
      </c>
      <c r="P317" s="147" t="s">
        <v>27</v>
      </c>
      <c r="Q317" s="147" t="s">
        <v>4</v>
      </c>
      <c r="R317" s="147" t="s">
        <v>5</v>
      </c>
      <c r="S317" s="148" t="s">
        <v>6</v>
      </c>
      <c r="U317" s="329" t="s">
        <v>39</v>
      </c>
      <c r="V317" s="200" t="s">
        <v>77</v>
      </c>
      <c r="W317" s="200" t="s">
        <v>78</v>
      </c>
      <c r="X317" s="200" t="s">
        <v>4</v>
      </c>
      <c r="Y317" s="200" t="s">
        <v>1</v>
      </c>
      <c r="Z317" s="200" t="s">
        <v>2</v>
      </c>
      <c r="AA317" s="200" t="s">
        <v>3</v>
      </c>
      <c r="AB317" s="200" t="s">
        <v>55</v>
      </c>
      <c r="AC317" s="200" t="s">
        <v>67</v>
      </c>
      <c r="AD317" s="201" t="s">
        <v>79</v>
      </c>
      <c r="AE317" s="201" t="s">
        <v>80</v>
      </c>
      <c r="AF317" s="201" t="s">
        <v>81</v>
      </c>
      <c r="AG317" s="201" t="s">
        <v>82</v>
      </c>
      <c r="AH317" s="201" t="s">
        <v>83</v>
      </c>
      <c r="AI317" s="202" t="s">
        <v>63</v>
      </c>
      <c r="BA317" s="141"/>
      <c r="BR317" s="141"/>
      <c r="CG317" s="141"/>
    </row>
    <row r="318" spans="1:85" ht="15">
      <c r="A318" s="326" t="s">
        <v>39</v>
      </c>
      <c r="B318" s="331" t="s">
        <v>118</v>
      </c>
      <c r="C318" s="332"/>
      <c r="D318" s="332"/>
      <c r="E318" s="332"/>
      <c r="F318" s="332"/>
      <c r="G318" s="332"/>
      <c r="H318" s="332"/>
      <c r="I318" s="333"/>
      <c r="K318" s="328" t="s">
        <v>39</v>
      </c>
      <c r="L318" s="334" t="s">
        <v>118</v>
      </c>
      <c r="M318" s="335"/>
      <c r="N318" s="335"/>
      <c r="O318" s="335"/>
      <c r="P318" s="335"/>
      <c r="Q318" s="335"/>
      <c r="R318" s="335"/>
      <c r="S318" s="336"/>
      <c r="U318" s="330" t="s">
        <v>39</v>
      </c>
      <c r="V318" s="337" t="s">
        <v>118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41"/>
      <c r="BR318" s="141"/>
      <c r="CG318" s="141"/>
    </row>
    <row r="319" spans="1:85" ht="15">
      <c r="A319" s="151" t="s">
        <v>7</v>
      </c>
      <c r="B319" s="152">
        <v>0</v>
      </c>
      <c r="C319" s="152">
        <v>0</v>
      </c>
      <c r="D319" s="152">
        <v>0</v>
      </c>
      <c r="E319" s="152">
        <v>0</v>
      </c>
      <c r="F319" s="374"/>
      <c r="G319" s="152">
        <v>0</v>
      </c>
      <c r="H319" s="153">
        <v>0</v>
      </c>
      <c r="I319" s="154">
        <f>SUM(B319:H319)</f>
        <v>0</v>
      </c>
      <c r="J319" s="149"/>
      <c r="K319" s="203" t="s">
        <v>7</v>
      </c>
      <c r="L319" s="152">
        <v>0</v>
      </c>
      <c r="M319" s="152">
        <v>0</v>
      </c>
      <c r="N319" s="152">
        <v>0</v>
      </c>
      <c r="O319" s="152">
        <v>0</v>
      </c>
      <c r="P319" s="152">
        <v>0</v>
      </c>
      <c r="Q319" s="152">
        <v>0</v>
      </c>
      <c r="R319" s="204">
        <v>0</v>
      </c>
      <c r="S319" s="205">
        <f>SUM(L319:R319)</f>
        <v>0</v>
      </c>
      <c r="U319" s="206" t="s">
        <v>7</v>
      </c>
      <c r="V319" s="207">
        <v>0</v>
      </c>
      <c r="W319" s="207">
        <v>0</v>
      </c>
      <c r="X319" s="207">
        <v>0</v>
      </c>
      <c r="Y319" s="207">
        <v>0</v>
      </c>
      <c r="Z319" s="207">
        <v>0</v>
      </c>
      <c r="AA319" s="207">
        <v>0</v>
      </c>
      <c r="AB319" s="207">
        <v>0</v>
      </c>
      <c r="AC319" s="208">
        <v>0</v>
      </c>
      <c r="AD319" s="209">
        <v>0</v>
      </c>
      <c r="AE319" s="209">
        <v>0</v>
      </c>
      <c r="AF319" s="209">
        <v>0</v>
      </c>
      <c r="AG319" s="209">
        <v>0</v>
      </c>
      <c r="AH319" s="209">
        <v>0</v>
      </c>
      <c r="AI319" s="210">
        <f>SUM(V319:AC319)</f>
        <v>0</v>
      </c>
      <c r="BA319" s="141"/>
      <c r="BR319" s="141"/>
      <c r="CG319" s="141"/>
    </row>
    <row r="320" spans="1:85" ht="15">
      <c r="A320" s="159" t="s">
        <v>8</v>
      </c>
      <c r="B320" s="160">
        <v>0</v>
      </c>
      <c r="C320" s="160">
        <v>0</v>
      </c>
      <c r="D320" s="160">
        <v>0</v>
      </c>
      <c r="E320" s="160">
        <v>0</v>
      </c>
      <c r="F320" s="375"/>
      <c r="G320" s="160">
        <v>0</v>
      </c>
      <c r="H320" s="161">
        <v>0</v>
      </c>
      <c r="I320" s="162">
        <f t="shared" ref="I320:I339" si="185">SUM(B320:H320)</f>
        <v>0</v>
      </c>
      <c r="J320" s="149"/>
      <c r="K320" s="163" t="s">
        <v>8</v>
      </c>
      <c r="L320" s="164">
        <v>0</v>
      </c>
      <c r="M320" s="164">
        <v>0</v>
      </c>
      <c r="N320" s="164">
        <v>0</v>
      </c>
      <c r="O320" s="164">
        <v>0</v>
      </c>
      <c r="P320" s="164">
        <v>0</v>
      </c>
      <c r="Q320" s="164">
        <v>0</v>
      </c>
      <c r="R320" s="165">
        <v>0</v>
      </c>
      <c r="S320" s="166">
        <f t="shared" ref="S320:S339" si="186">SUM(L320:R320)</f>
        <v>0</v>
      </c>
      <c r="U320" s="211" t="s">
        <v>8</v>
      </c>
      <c r="V320" s="212">
        <v>0</v>
      </c>
      <c r="W320" s="212">
        <v>0</v>
      </c>
      <c r="X320" s="212">
        <v>0</v>
      </c>
      <c r="Y320" s="212">
        <v>0</v>
      </c>
      <c r="Z320" s="212">
        <v>0</v>
      </c>
      <c r="AA320" s="212">
        <v>0</v>
      </c>
      <c r="AB320" s="212">
        <v>0</v>
      </c>
      <c r="AC320" s="213">
        <v>0</v>
      </c>
      <c r="AD320" s="212">
        <v>0</v>
      </c>
      <c r="AE320" s="212">
        <v>0</v>
      </c>
      <c r="AF320" s="212">
        <v>0</v>
      </c>
      <c r="AG320" s="212">
        <v>0</v>
      </c>
      <c r="AH320" s="212">
        <v>0</v>
      </c>
      <c r="AI320" s="214">
        <f t="shared" ref="AI320:AI339" si="187">SUM(V320:AC320)</f>
        <v>0</v>
      </c>
      <c r="BA320" s="141"/>
      <c r="BR320" s="141"/>
      <c r="CG320" s="141"/>
    </row>
    <row r="321" spans="1:85" ht="15">
      <c r="A321" s="167" t="s">
        <v>10</v>
      </c>
      <c r="B321" s="156">
        <v>0</v>
      </c>
      <c r="C321" s="156">
        <v>0</v>
      </c>
      <c r="D321" s="156">
        <v>0</v>
      </c>
      <c r="E321" s="156">
        <v>0</v>
      </c>
      <c r="F321" s="375"/>
      <c r="G321" s="156">
        <v>0</v>
      </c>
      <c r="H321" s="168">
        <v>0</v>
      </c>
      <c r="I321" s="154">
        <f t="shared" si="185"/>
        <v>0</v>
      </c>
      <c r="J321" s="149"/>
      <c r="K321" s="169" t="s">
        <v>10</v>
      </c>
      <c r="L321" s="156">
        <v>0</v>
      </c>
      <c r="M321" s="156">
        <v>0</v>
      </c>
      <c r="N321" s="156">
        <v>0</v>
      </c>
      <c r="O321" s="156">
        <v>0</v>
      </c>
      <c r="P321" s="156">
        <v>0</v>
      </c>
      <c r="Q321" s="156">
        <v>0</v>
      </c>
      <c r="R321" s="157">
        <v>0</v>
      </c>
      <c r="S321" s="158">
        <f t="shared" si="186"/>
        <v>0</v>
      </c>
      <c r="U321" s="215" t="s">
        <v>10</v>
      </c>
      <c r="V321" s="207">
        <v>0</v>
      </c>
      <c r="W321" s="207">
        <v>0</v>
      </c>
      <c r="X321" s="207">
        <v>0</v>
      </c>
      <c r="Y321" s="207">
        <v>0</v>
      </c>
      <c r="Z321" s="207">
        <v>0</v>
      </c>
      <c r="AA321" s="207">
        <v>0</v>
      </c>
      <c r="AB321" s="207">
        <v>0</v>
      </c>
      <c r="AC321" s="208">
        <v>0</v>
      </c>
      <c r="AD321" s="209">
        <v>0</v>
      </c>
      <c r="AE321" s="209">
        <v>0</v>
      </c>
      <c r="AF321" s="209">
        <v>0</v>
      </c>
      <c r="AG321" s="209">
        <v>0</v>
      </c>
      <c r="AH321" s="209">
        <v>0</v>
      </c>
      <c r="AI321" s="210">
        <f t="shared" si="187"/>
        <v>0</v>
      </c>
      <c r="BA321" s="141"/>
      <c r="BR321" s="141"/>
      <c r="CG321" s="141"/>
    </row>
    <row r="322" spans="1:85" ht="15">
      <c r="A322" s="159" t="s">
        <v>56</v>
      </c>
      <c r="B322" s="160">
        <v>0</v>
      </c>
      <c r="C322" s="160">
        <v>0</v>
      </c>
      <c r="D322" s="160">
        <v>0</v>
      </c>
      <c r="E322" s="160">
        <v>0</v>
      </c>
      <c r="F322" s="375"/>
      <c r="G322" s="160">
        <v>0</v>
      </c>
      <c r="H322" s="161">
        <v>0</v>
      </c>
      <c r="I322" s="162">
        <f t="shared" si="185"/>
        <v>0</v>
      </c>
      <c r="J322" s="149"/>
      <c r="K322" s="163" t="s">
        <v>56</v>
      </c>
      <c r="L322" s="164">
        <v>0</v>
      </c>
      <c r="M322" s="164">
        <v>0</v>
      </c>
      <c r="N322" s="164">
        <v>0</v>
      </c>
      <c r="O322" s="164">
        <v>0</v>
      </c>
      <c r="P322" s="164">
        <v>0</v>
      </c>
      <c r="Q322" s="164">
        <v>0</v>
      </c>
      <c r="R322" s="165">
        <v>0</v>
      </c>
      <c r="S322" s="166">
        <f t="shared" si="186"/>
        <v>0</v>
      </c>
      <c r="U322" s="211" t="s">
        <v>56</v>
      </c>
      <c r="V322" s="212">
        <v>0</v>
      </c>
      <c r="W322" s="212">
        <v>0</v>
      </c>
      <c r="X322" s="212">
        <v>0</v>
      </c>
      <c r="Y322" s="212">
        <v>0</v>
      </c>
      <c r="Z322" s="212">
        <v>0</v>
      </c>
      <c r="AA322" s="212">
        <v>0</v>
      </c>
      <c r="AB322" s="212">
        <v>0</v>
      </c>
      <c r="AC322" s="213">
        <v>0</v>
      </c>
      <c r="AD322" s="212">
        <v>0</v>
      </c>
      <c r="AE322" s="212">
        <v>0</v>
      </c>
      <c r="AF322" s="212">
        <v>0</v>
      </c>
      <c r="AG322" s="212">
        <v>0</v>
      </c>
      <c r="AH322" s="212">
        <v>0</v>
      </c>
      <c r="AI322" s="214">
        <f t="shared" si="187"/>
        <v>0</v>
      </c>
      <c r="BA322" s="141"/>
      <c r="BR322" s="141"/>
      <c r="CG322" s="141"/>
    </row>
    <row r="323" spans="1:85" ht="15">
      <c r="A323" s="167" t="s">
        <v>16</v>
      </c>
      <c r="B323" s="156">
        <v>44.843233379165262</v>
      </c>
      <c r="C323" s="156">
        <v>121.44572142016573</v>
      </c>
      <c r="D323" s="156">
        <v>67.960401894373788</v>
      </c>
      <c r="E323" s="156">
        <v>0</v>
      </c>
      <c r="F323" s="375"/>
      <c r="G323" s="156">
        <v>0</v>
      </c>
      <c r="H323" s="168">
        <v>0</v>
      </c>
      <c r="I323" s="154">
        <f t="shared" si="185"/>
        <v>234.24935669370478</v>
      </c>
      <c r="J323" s="149"/>
      <c r="K323" s="169" t="s">
        <v>16</v>
      </c>
      <c r="L323" s="156">
        <v>44.843233379165262</v>
      </c>
      <c r="M323" s="156">
        <v>121.44572142016573</v>
      </c>
      <c r="N323" s="156">
        <v>67.960401894373788</v>
      </c>
      <c r="O323" s="156">
        <v>0</v>
      </c>
      <c r="P323" s="156">
        <v>0</v>
      </c>
      <c r="Q323" s="156">
        <v>0</v>
      </c>
      <c r="R323" s="157">
        <v>0</v>
      </c>
      <c r="S323" s="158">
        <f t="shared" si="186"/>
        <v>234.24935669370478</v>
      </c>
      <c r="U323" s="215" t="s">
        <v>16</v>
      </c>
      <c r="V323" s="207">
        <v>44.843233379165262</v>
      </c>
      <c r="W323" s="207">
        <v>0</v>
      </c>
      <c r="X323" s="207">
        <v>0</v>
      </c>
      <c r="Y323" s="207">
        <v>121.44572142016573</v>
      </c>
      <c r="Z323" s="207">
        <v>67.960401894373788</v>
      </c>
      <c r="AA323" s="207">
        <v>0</v>
      </c>
      <c r="AB323" s="207">
        <v>0</v>
      </c>
      <c r="AC323" s="208">
        <v>0</v>
      </c>
      <c r="AD323" s="209">
        <v>0</v>
      </c>
      <c r="AE323" s="209">
        <v>0</v>
      </c>
      <c r="AF323" s="209">
        <v>0</v>
      </c>
      <c r="AG323" s="209">
        <v>0</v>
      </c>
      <c r="AH323" s="209">
        <v>0</v>
      </c>
      <c r="AI323" s="210">
        <f t="shared" si="187"/>
        <v>234.24935669370478</v>
      </c>
      <c r="BA323" s="141"/>
      <c r="BR323" s="141"/>
      <c r="CG323" s="141"/>
    </row>
    <row r="324" spans="1:85" ht="15">
      <c r="A324" s="159" t="s">
        <v>15</v>
      </c>
      <c r="B324" s="160">
        <v>2.5267105687492508</v>
      </c>
      <c r="C324" s="160">
        <v>1.1217570125222914E-4</v>
      </c>
      <c r="D324" s="160">
        <v>0</v>
      </c>
      <c r="E324" s="160">
        <v>0</v>
      </c>
      <c r="F324" s="375"/>
      <c r="G324" s="160">
        <v>0</v>
      </c>
      <c r="H324" s="161">
        <v>0</v>
      </c>
      <c r="I324" s="162">
        <f t="shared" si="185"/>
        <v>2.5268227444505031</v>
      </c>
      <c r="J324" s="149"/>
      <c r="K324" s="163" t="s">
        <v>15</v>
      </c>
      <c r="L324" s="164">
        <v>2.5267105687492508</v>
      </c>
      <c r="M324" s="164">
        <v>1.1217570125222914E-4</v>
      </c>
      <c r="N324" s="164">
        <v>0</v>
      </c>
      <c r="O324" s="164">
        <v>0</v>
      </c>
      <c r="P324" s="164">
        <v>0</v>
      </c>
      <c r="Q324" s="164">
        <v>0</v>
      </c>
      <c r="R324" s="165">
        <v>0</v>
      </c>
      <c r="S324" s="166">
        <f t="shared" si="186"/>
        <v>2.5268227444505031</v>
      </c>
      <c r="U324" s="211" t="s">
        <v>57</v>
      </c>
      <c r="V324" s="212">
        <v>2.5254770308939447</v>
      </c>
      <c r="W324" s="212">
        <v>0</v>
      </c>
      <c r="X324" s="212">
        <v>0</v>
      </c>
      <c r="Y324" s="212">
        <v>1.1217570125222914E-4</v>
      </c>
      <c r="Z324" s="212">
        <v>0</v>
      </c>
      <c r="AA324" s="212">
        <v>0</v>
      </c>
      <c r="AB324" s="212">
        <v>0</v>
      </c>
      <c r="AC324" s="213">
        <v>1.2335378553061127E-3</v>
      </c>
      <c r="AD324" s="212">
        <v>1.2335378553061127E-3</v>
      </c>
      <c r="AE324" s="212">
        <v>0</v>
      </c>
      <c r="AF324" s="212">
        <v>0</v>
      </c>
      <c r="AG324" s="212">
        <v>0</v>
      </c>
      <c r="AH324" s="212">
        <v>0</v>
      </c>
      <c r="AI324" s="214">
        <f t="shared" si="187"/>
        <v>2.5268227444505031</v>
      </c>
      <c r="BA324" s="141"/>
      <c r="BR324" s="141"/>
      <c r="CG324" s="141"/>
    </row>
    <row r="325" spans="1:85" ht="15">
      <c r="A325" s="167" t="s">
        <v>58</v>
      </c>
      <c r="B325" s="156">
        <v>0</v>
      </c>
      <c r="C325" s="156">
        <v>0</v>
      </c>
      <c r="D325" s="156">
        <v>0</v>
      </c>
      <c r="E325" s="156">
        <v>1.8489871327013196</v>
      </c>
      <c r="F325" s="375"/>
      <c r="G325" s="156">
        <v>0</v>
      </c>
      <c r="H325" s="168">
        <v>0</v>
      </c>
      <c r="I325" s="154">
        <f t="shared" si="185"/>
        <v>1.8489871327013196</v>
      </c>
      <c r="J325" s="149"/>
      <c r="K325" s="169" t="s">
        <v>58</v>
      </c>
      <c r="L325" s="156">
        <v>0</v>
      </c>
      <c r="M325" s="156">
        <v>0</v>
      </c>
      <c r="N325" s="156">
        <v>0</v>
      </c>
      <c r="O325" s="156">
        <v>1.8489871327013196</v>
      </c>
      <c r="P325" s="156">
        <v>28.872476732494572</v>
      </c>
      <c r="Q325" s="156">
        <v>0</v>
      </c>
      <c r="R325" s="157">
        <v>0</v>
      </c>
      <c r="S325" s="158">
        <f t="shared" si="186"/>
        <v>30.721463865195894</v>
      </c>
      <c r="U325" s="215" t="s">
        <v>58</v>
      </c>
      <c r="V325" s="207">
        <v>0</v>
      </c>
      <c r="W325" s="207">
        <v>0</v>
      </c>
      <c r="X325" s="207">
        <v>0</v>
      </c>
      <c r="Y325" s="207">
        <v>0</v>
      </c>
      <c r="Z325" s="207">
        <v>0</v>
      </c>
      <c r="AA325" s="207">
        <v>1.8489871327013196</v>
      </c>
      <c r="AB325" s="207">
        <v>28.872476732494572</v>
      </c>
      <c r="AC325" s="208">
        <v>0</v>
      </c>
      <c r="AD325" s="207">
        <v>0</v>
      </c>
      <c r="AE325" s="207">
        <v>0</v>
      </c>
      <c r="AF325" s="207">
        <v>0</v>
      </c>
      <c r="AG325" s="207">
        <v>0</v>
      </c>
      <c r="AH325" s="207">
        <v>0</v>
      </c>
      <c r="AI325" s="210">
        <f t="shared" si="187"/>
        <v>30.721463865195894</v>
      </c>
      <c r="BA325" s="141"/>
      <c r="BR325" s="141"/>
      <c r="CG325" s="141"/>
    </row>
    <row r="326" spans="1:85" ht="15">
      <c r="A326" s="159" t="s">
        <v>12</v>
      </c>
      <c r="B326" s="160">
        <v>0</v>
      </c>
      <c r="C326" s="160">
        <v>0</v>
      </c>
      <c r="D326" s="160">
        <v>0</v>
      </c>
      <c r="E326" s="160">
        <v>0</v>
      </c>
      <c r="F326" s="375"/>
      <c r="G326" s="160">
        <v>0</v>
      </c>
      <c r="H326" s="161">
        <v>0</v>
      </c>
      <c r="I326" s="162">
        <f t="shared" si="185"/>
        <v>0</v>
      </c>
      <c r="J326" s="149"/>
      <c r="K326" s="163" t="s">
        <v>12</v>
      </c>
      <c r="L326" s="164">
        <v>0</v>
      </c>
      <c r="M326" s="164">
        <v>0</v>
      </c>
      <c r="N326" s="164">
        <v>0</v>
      </c>
      <c r="O326" s="164">
        <v>0</v>
      </c>
      <c r="P326" s="164">
        <v>3.1157112878682951</v>
      </c>
      <c r="Q326" s="164">
        <v>0</v>
      </c>
      <c r="R326" s="165">
        <v>0</v>
      </c>
      <c r="S326" s="166">
        <f t="shared" si="186"/>
        <v>3.1157112878682951</v>
      </c>
      <c r="U326" s="211" t="s">
        <v>12</v>
      </c>
      <c r="V326" s="212">
        <v>0</v>
      </c>
      <c r="W326" s="212">
        <v>0</v>
      </c>
      <c r="X326" s="212">
        <v>0</v>
      </c>
      <c r="Y326" s="212">
        <v>0</v>
      </c>
      <c r="Z326" s="212">
        <v>0</v>
      </c>
      <c r="AA326" s="212">
        <v>0</v>
      </c>
      <c r="AB326" s="212">
        <v>3.1157112878682951</v>
      </c>
      <c r="AC326" s="213">
        <v>0</v>
      </c>
      <c r="AD326" s="212">
        <v>0</v>
      </c>
      <c r="AE326" s="212">
        <v>0</v>
      </c>
      <c r="AF326" s="212">
        <v>0</v>
      </c>
      <c r="AG326" s="212">
        <v>0</v>
      </c>
      <c r="AH326" s="212">
        <v>0</v>
      </c>
      <c r="AI326" s="214">
        <f t="shared" si="187"/>
        <v>3.1157112878682951</v>
      </c>
      <c r="BA326" s="141"/>
      <c r="BR326" s="141"/>
      <c r="CG326" s="141"/>
    </row>
    <row r="327" spans="1:85" ht="15">
      <c r="A327" s="167" t="s">
        <v>59</v>
      </c>
      <c r="B327" s="156">
        <v>0</v>
      </c>
      <c r="C327" s="156">
        <v>0</v>
      </c>
      <c r="D327" s="156">
        <v>0</v>
      </c>
      <c r="E327" s="156">
        <v>0</v>
      </c>
      <c r="F327" s="375"/>
      <c r="G327" s="156">
        <v>0</v>
      </c>
      <c r="H327" s="168">
        <v>0</v>
      </c>
      <c r="I327" s="154">
        <f t="shared" si="185"/>
        <v>0</v>
      </c>
      <c r="J327" s="149"/>
      <c r="K327" s="169" t="s">
        <v>59</v>
      </c>
      <c r="L327" s="156">
        <v>0</v>
      </c>
      <c r="M327" s="156">
        <v>0</v>
      </c>
      <c r="N327" s="156">
        <v>0</v>
      </c>
      <c r="O327" s="156">
        <v>0</v>
      </c>
      <c r="P327" s="156">
        <v>0</v>
      </c>
      <c r="Q327" s="156">
        <v>0</v>
      </c>
      <c r="R327" s="157">
        <v>0</v>
      </c>
      <c r="S327" s="158">
        <f t="shared" si="186"/>
        <v>0</v>
      </c>
      <c r="U327" s="215" t="s">
        <v>59</v>
      </c>
      <c r="V327" s="207">
        <v>0</v>
      </c>
      <c r="W327" s="207">
        <v>0</v>
      </c>
      <c r="X327" s="207">
        <v>0</v>
      </c>
      <c r="Y327" s="207">
        <v>0</v>
      </c>
      <c r="Z327" s="207">
        <v>0</v>
      </c>
      <c r="AA327" s="207">
        <v>0</v>
      </c>
      <c r="AB327" s="207">
        <v>0</v>
      </c>
      <c r="AC327" s="208">
        <v>0</v>
      </c>
      <c r="AD327" s="207">
        <v>0</v>
      </c>
      <c r="AE327" s="207">
        <v>0</v>
      </c>
      <c r="AF327" s="207">
        <v>0</v>
      </c>
      <c r="AG327" s="207">
        <v>0</v>
      </c>
      <c r="AH327" s="207">
        <v>0</v>
      </c>
      <c r="AI327" s="210">
        <f t="shared" si="187"/>
        <v>0</v>
      </c>
      <c r="BA327" s="141"/>
      <c r="BR327" s="141"/>
      <c r="CG327" s="141"/>
    </row>
    <row r="328" spans="1:85" ht="15">
      <c r="A328" s="159" t="s">
        <v>17</v>
      </c>
      <c r="B328" s="160">
        <v>3.4373877519576754</v>
      </c>
      <c r="C328" s="160">
        <v>0</v>
      </c>
      <c r="D328" s="160">
        <v>4.3775922792983965E-2</v>
      </c>
      <c r="E328" s="160">
        <v>0</v>
      </c>
      <c r="F328" s="375"/>
      <c r="G328" s="160">
        <v>0</v>
      </c>
      <c r="H328" s="161">
        <v>0</v>
      </c>
      <c r="I328" s="162">
        <f t="shared" si="185"/>
        <v>3.4811636747506594</v>
      </c>
      <c r="J328" s="149"/>
      <c r="K328" s="163" t="s">
        <v>17</v>
      </c>
      <c r="L328" s="164">
        <v>3.4373877519576754</v>
      </c>
      <c r="M328" s="164">
        <v>0</v>
      </c>
      <c r="N328" s="164">
        <v>4.3775922792983965E-2</v>
      </c>
      <c r="O328" s="164">
        <v>0</v>
      </c>
      <c r="P328" s="164">
        <v>0.40120516789850852</v>
      </c>
      <c r="Q328" s="164">
        <v>0</v>
      </c>
      <c r="R328" s="165">
        <v>0</v>
      </c>
      <c r="S328" s="166">
        <f t="shared" si="186"/>
        <v>3.8823688426491678</v>
      </c>
      <c r="U328" s="211" t="s">
        <v>17</v>
      </c>
      <c r="V328" s="212">
        <v>0</v>
      </c>
      <c r="W328" s="212">
        <v>3.4373877519576754</v>
      </c>
      <c r="X328" s="212">
        <v>0</v>
      </c>
      <c r="Y328" s="212">
        <v>0</v>
      </c>
      <c r="Z328" s="212">
        <v>0</v>
      </c>
      <c r="AA328" s="212">
        <v>0</v>
      </c>
      <c r="AB328" s="212">
        <v>0.40120516789850852</v>
      </c>
      <c r="AC328" s="213">
        <v>4.3775922792983965E-2</v>
      </c>
      <c r="AD328" s="212">
        <v>0</v>
      </c>
      <c r="AE328" s="212">
        <v>0</v>
      </c>
      <c r="AF328" s="212">
        <v>0</v>
      </c>
      <c r="AG328" s="212">
        <v>4.3775922792983965E-2</v>
      </c>
      <c r="AH328" s="212">
        <v>0</v>
      </c>
      <c r="AI328" s="214">
        <f t="shared" si="187"/>
        <v>3.8823688426491678</v>
      </c>
      <c r="BA328" s="141"/>
      <c r="BR328" s="141"/>
      <c r="CG328" s="141"/>
    </row>
    <row r="329" spans="1:85" ht="15">
      <c r="A329" s="167" t="s">
        <v>139</v>
      </c>
      <c r="B329" s="156">
        <v>19.6520257412833</v>
      </c>
      <c r="C329" s="156">
        <v>212.76393461010971</v>
      </c>
      <c r="D329" s="156">
        <v>43.967263833861786</v>
      </c>
      <c r="E329" s="156">
        <v>0</v>
      </c>
      <c r="F329" s="375"/>
      <c r="G329" s="156">
        <v>0</v>
      </c>
      <c r="H329" s="168">
        <v>0</v>
      </c>
      <c r="I329" s="154">
        <f t="shared" si="185"/>
        <v>276.38322418525479</v>
      </c>
      <c r="J329" s="149"/>
      <c r="K329" s="169" t="s">
        <v>139</v>
      </c>
      <c r="L329" s="156">
        <v>19.6520257412833</v>
      </c>
      <c r="M329" s="156">
        <v>212.76393461010971</v>
      </c>
      <c r="N329" s="156">
        <v>43.967263833861786</v>
      </c>
      <c r="O329" s="156">
        <v>0</v>
      </c>
      <c r="P329" s="156">
        <v>0.37067701421835103</v>
      </c>
      <c r="Q329" s="156">
        <v>0</v>
      </c>
      <c r="R329" s="157">
        <v>0</v>
      </c>
      <c r="S329" s="158">
        <f t="shared" si="186"/>
        <v>276.75390119947315</v>
      </c>
      <c r="U329" s="215" t="s">
        <v>139</v>
      </c>
      <c r="V329" s="207">
        <v>19.268458981416352</v>
      </c>
      <c r="W329" s="207">
        <v>0</v>
      </c>
      <c r="X329" s="207">
        <v>0</v>
      </c>
      <c r="Y329" s="207">
        <v>212.76393461010971</v>
      </c>
      <c r="Z329" s="207">
        <v>12.659053446506872</v>
      </c>
      <c r="AA329" s="207">
        <v>0</v>
      </c>
      <c r="AB329" s="207">
        <v>0.37067701421835103</v>
      </c>
      <c r="AC329" s="208">
        <v>31.691777147221863</v>
      </c>
      <c r="AD329" s="207">
        <v>0.38356675986694844</v>
      </c>
      <c r="AE329" s="207">
        <v>0</v>
      </c>
      <c r="AF329" s="207">
        <v>0</v>
      </c>
      <c r="AG329" s="207">
        <v>31.308210387354915</v>
      </c>
      <c r="AH329" s="207">
        <v>0</v>
      </c>
      <c r="AI329" s="210">
        <f t="shared" si="187"/>
        <v>276.75390119947315</v>
      </c>
      <c r="BA329" s="141"/>
      <c r="BR329" s="141"/>
      <c r="CG329" s="141"/>
    </row>
    <row r="330" spans="1:85" ht="15">
      <c r="A330" s="159" t="s">
        <v>25</v>
      </c>
      <c r="B330" s="160">
        <v>63.602218435330791</v>
      </c>
      <c r="C330" s="160">
        <v>3.6871480995535566</v>
      </c>
      <c r="D330" s="160">
        <v>7.719382134992407</v>
      </c>
      <c r="E330" s="160">
        <v>927.44275713441857</v>
      </c>
      <c r="F330" s="375"/>
      <c r="G330" s="160">
        <v>45.300566804524536</v>
      </c>
      <c r="H330" s="161">
        <v>0</v>
      </c>
      <c r="I330" s="162">
        <f t="shared" si="185"/>
        <v>1047.7520726088198</v>
      </c>
      <c r="J330" s="149"/>
      <c r="K330" s="163" t="s">
        <v>25</v>
      </c>
      <c r="L330" s="164">
        <v>63.602218435330791</v>
      </c>
      <c r="M330" s="164">
        <v>3.6871480995535566</v>
      </c>
      <c r="N330" s="164">
        <v>7.719382134992407</v>
      </c>
      <c r="O330" s="164">
        <v>927.44275713441857</v>
      </c>
      <c r="P330" s="164">
        <v>7.7076117876438195</v>
      </c>
      <c r="Q330" s="164">
        <v>45.300566804524536</v>
      </c>
      <c r="R330" s="165">
        <v>0</v>
      </c>
      <c r="S330" s="166">
        <f t="shared" si="186"/>
        <v>1055.4596843964637</v>
      </c>
      <c r="U330" s="211" t="s">
        <v>25</v>
      </c>
      <c r="V330" s="212">
        <v>1.8421545251005227</v>
      </c>
      <c r="W330" s="212">
        <v>19.054884288394259</v>
      </c>
      <c r="X330" s="212">
        <v>45.300566804524536</v>
      </c>
      <c r="Y330" s="212">
        <v>3.6871480995535566</v>
      </c>
      <c r="Z330" s="212">
        <v>6.38201633441174E-2</v>
      </c>
      <c r="AA330" s="212">
        <v>914.05060701110756</v>
      </c>
      <c r="AB330" s="212">
        <v>7.7076117876438195</v>
      </c>
      <c r="AC330" s="213">
        <v>63.752891716795283</v>
      </c>
      <c r="AD330" s="212">
        <v>42.70517962183601</v>
      </c>
      <c r="AE330" s="212">
        <v>13.392150123310991</v>
      </c>
      <c r="AF330" s="212">
        <v>0</v>
      </c>
      <c r="AG330" s="212">
        <v>7.6555619716482894</v>
      </c>
      <c r="AH330" s="212">
        <v>0</v>
      </c>
      <c r="AI330" s="214">
        <f t="shared" si="187"/>
        <v>1055.4596843964637</v>
      </c>
      <c r="BA330" s="141"/>
      <c r="BR330" s="141"/>
      <c r="CG330" s="141"/>
    </row>
    <row r="331" spans="1:85" ht="15">
      <c r="A331" s="167" t="s">
        <v>24</v>
      </c>
      <c r="B331" s="156">
        <v>5.0354479402391208</v>
      </c>
      <c r="C331" s="156">
        <v>0</v>
      </c>
      <c r="D331" s="156">
        <v>0</v>
      </c>
      <c r="E331" s="156">
        <v>0</v>
      </c>
      <c r="F331" s="375"/>
      <c r="G331" s="156">
        <v>0</v>
      </c>
      <c r="H331" s="168">
        <v>0</v>
      </c>
      <c r="I331" s="154">
        <f t="shared" si="185"/>
        <v>5.0354479402391208</v>
      </c>
      <c r="J331" s="149"/>
      <c r="K331" s="169" t="s">
        <v>24</v>
      </c>
      <c r="L331" s="156">
        <v>5.0354479402391208</v>
      </c>
      <c r="M331" s="156">
        <v>0</v>
      </c>
      <c r="N331" s="156">
        <v>0</v>
      </c>
      <c r="O331" s="156">
        <v>0</v>
      </c>
      <c r="P331" s="156">
        <v>0</v>
      </c>
      <c r="Q331" s="156">
        <v>0</v>
      </c>
      <c r="R331" s="157">
        <v>0</v>
      </c>
      <c r="S331" s="158">
        <f t="shared" si="186"/>
        <v>5.0354479402391208</v>
      </c>
      <c r="U331" s="215" t="s">
        <v>24</v>
      </c>
      <c r="V331" s="207">
        <v>4.6716104005110868</v>
      </c>
      <c r="W331" s="207">
        <v>0</v>
      </c>
      <c r="X331" s="207">
        <v>0</v>
      </c>
      <c r="Y331" s="207">
        <v>0</v>
      </c>
      <c r="Z331" s="207">
        <v>0</v>
      </c>
      <c r="AA331" s="207">
        <v>0</v>
      </c>
      <c r="AB331" s="207">
        <v>0</v>
      </c>
      <c r="AC331" s="208">
        <v>0.36383753972803379</v>
      </c>
      <c r="AD331" s="207">
        <v>0.36383753972803379</v>
      </c>
      <c r="AE331" s="207">
        <v>0</v>
      </c>
      <c r="AF331" s="207">
        <v>0</v>
      </c>
      <c r="AG331" s="207">
        <v>0</v>
      </c>
      <c r="AH331" s="207">
        <v>0</v>
      </c>
      <c r="AI331" s="210">
        <f t="shared" si="187"/>
        <v>5.0354479402391208</v>
      </c>
      <c r="BA331" s="141"/>
      <c r="BR331" s="141"/>
      <c r="CG331" s="141"/>
    </row>
    <row r="332" spans="1:85" ht="15">
      <c r="A332" s="159" t="s">
        <v>60</v>
      </c>
      <c r="B332" s="160">
        <v>0</v>
      </c>
      <c r="C332" s="160">
        <v>667.50797299999999</v>
      </c>
      <c r="D332" s="160">
        <v>0</v>
      </c>
      <c r="E332" s="160">
        <v>0</v>
      </c>
      <c r="F332" s="375"/>
      <c r="G332" s="160">
        <v>0</v>
      </c>
      <c r="H332" s="161">
        <v>0</v>
      </c>
      <c r="I332" s="162">
        <f t="shared" si="185"/>
        <v>667.50797299999999</v>
      </c>
      <c r="J332" s="149"/>
      <c r="K332" s="163" t="s">
        <v>60</v>
      </c>
      <c r="L332" s="164">
        <v>0</v>
      </c>
      <c r="M332" s="164">
        <v>667.50797299999999</v>
      </c>
      <c r="N332" s="164">
        <v>0</v>
      </c>
      <c r="O332" s="164">
        <v>0</v>
      </c>
      <c r="P332" s="164">
        <v>0</v>
      </c>
      <c r="Q332" s="164">
        <v>0</v>
      </c>
      <c r="R332" s="165">
        <v>0</v>
      </c>
      <c r="S332" s="166">
        <f t="shared" si="186"/>
        <v>667.50797299999999</v>
      </c>
      <c r="U332" s="211" t="s">
        <v>60</v>
      </c>
      <c r="V332" s="212">
        <v>0</v>
      </c>
      <c r="W332" s="212">
        <v>0</v>
      </c>
      <c r="X332" s="212">
        <v>0</v>
      </c>
      <c r="Y332" s="212">
        <v>667.50797299999999</v>
      </c>
      <c r="Z332" s="212">
        <v>0</v>
      </c>
      <c r="AA332" s="212">
        <v>0</v>
      </c>
      <c r="AB332" s="212">
        <v>0</v>
      </c>
      <c r="AC332" s="213">
        <v>0</v>
      </c>
      <c r="AD332" s="212">
        <v>0</v>
      </c>
      <c r="AE332" s="212">
        <v>0</v>
      </c>
      <c r="AF332" s="212">
        <v>0</v>
      </c>
      <c r="AG332" s="212">
        <v>0</v>
      </c>
      <c r="AH332" s="212">
        <v>0</v>
      </c>
      <c r="AI332" s="214">
        <f t="shared" si="187"/>
        <v>667.50797299999999</v>
      </c>
      <c r="BA332" s="141"/>
      <c r="BR332" s="141"/>
      <c r="CG332" s="141"/>
    </row>
    <row r="333" spans="1:85" ht="15">
      <c r="A333" s="167" t="s">
        <v>22</v>
      </c>
      <c r="B333" s="156">
        <v>0</v>
      </c>
      <c r="C333" s="156">
        <v>1975.1006092910568</v>
      </c>
      <c r="D333" s="156">
        <v>0</v>
      </c>
      <c r="E333" s="156">
        <v>0</v>
      </c>
      <c r="F333" s="375"/>
      <c r="G333" s="156">
        <v>0</v>
      </c>
      <c r="H333" s="168">
        <v>0</v>
      </c>
      <c r="I333" s="154">
        <f t="shared" si="185"/>
        <v>1975.1006092910568</v>
      </c>
      <c r="J333" s="149"/>
      <c r="K333" s="169" t="s">
        <v>22</v>
      </c>
      <c r="L333" s="156">
        <v>0</v>
      </c>
      <c r="M333" s="156">
        <v>1975.1006092910568</v>
      </c>
      <c r="N333" s="156">
        <v>0</v>
      </c>
      <c r="O333" s="156">
        <v>0</v>
      </c>
      <c r="P333" s="156">
        <v>1.6449296758860599</v>
      </c>
      <c r="Q333" s="156">
        <v>0</v>
      </c>
      <c r="R333" s="157">
        <v>0</v>
      </c>
      <c r="S333" s="158">
        <f t="shared" si="186"/>
        <v>1976.7455389669428</v>
      </c>
      <c r="U333" s="215" t="s">
        <v>22</v>
      </c>
      <c r="V333" s="207">
        <v>0</v>
      </c>
      <c r="W333" s="207">
        <v>0</v>
      </c>
      <c r="X333" s="207">
        <v>0</v>
      </c>
      <c r="Y333" s="207">
        <v>1975.1006092910568</v>
      </c>
      <c r="Z333" s="207">
        <v>0</v>
      </c>
      <c r="AA333" s="207">
        <v>0</v>
      </c>
      <c r="AB333" s="207">
        <v>1.6449296758860599</v>
      </c>
      <c r="AC333" s="208">
        <v>0</v>
      </c>
      <c r="AD333" s="207">
        <v>0</v>
      </c>
      <c r="AE333" s="207">
        <v>0</v>
      </c>
      <c r="AF333" s="207">
        <v>0</v>
      </c>
      <c r="AG333" s="207">
        <v>0</v>
      </c>
      <c r="AH333" s="207">
        <v>0</v>
      </c>
      <c r="AI333" s="210">
        <f t="shared" si="187"/>
        <v>1976.7455389669428</v>
      </c>
      <c r="BA333" s="141"/>
      <c r="BR333" s="141"/>
      <c r="CG333" s="141"/>
    </row>
    <row r="334" spans="1:85" ht="15">
      <c r="A334" s="159" t="s">
        <v>21</v>
      </c>
      <c r="B334" s="160">
        <v>0</v>
      </c>
      <c r="C334" s="160">
        <v>0</v>
      </c>
      <c r="D334" s="160">
        <v>0</v>
      </c>
      <c r="E334" s="160">
        <v>0</v>
      </c>
      <c r="F334" s="375"/>
      <c r="G334" s="160">
        <v>0</v>
      </c>
      <c r="H334" s="161">
        <v>0</v>
      </c>
      <c r="I334" s="162">
        <f t="shared" si="185"/>
        <v>0</v>
      </c>
      <c r="J334" s="149"/>
      <c r="K334" s="163" t="s">
        <v>21</v>
      </c>
      <c r="L334" s="164">
        <v>0</v>
      </c>
      <c r="M334" s="164">
        <v>0</v>
      </c>
      <c r="N334" s="164">
        <v>0</v>
      </c>
      <c r="O334" s="164">
        <v>0</v>
      </c>
      <c r="P334" s="164">
        <v>0</v>
      </c>
      <c r="Q334" s="164">
        <v>0</v>
      </c>
      <c r="R334" s="165">
        <v>0</v>
      </c>
      <c r="S334" s="166">
        <f t="shared" si="186"/>
        <v>0</v>
      </c>
      <c r="U334" s="211" t="s">
        <v>61</v>
      </c>
      <c r="V334" s="212">
        <v>0</v>
      </c>
      <c r="W334" s="212">
        <v>0</v>
      </c>
      <c r="X334" s="212">
        <v>0</v>
      </c>
      <c r="Y334" s="212">
        <v>0</v>
      </c>
      <c r="Z334" s="212">
        <v>0</v>
      </c>
      <c r="AA334" s="212">
        <v>0</v>
      </c>
      <c r="AB334" s="212">
        <v>0</v>
      </c>
      <c r="AC334" s="213">
        <v>0</v>
      </c>
      <c r="AD334" s="212">
        <v>0</v>
      </c>
      <c r="AE334" s="212">
        <v>0</v>
      </c>
      <c r="AF334" s="212">
        <v>0</v>
      </c>
      <c r="AG334" s="212">
        <v>0</v>
      </c>
      <c r="AH334" s="212">
        <v>0</v>
      </c>
      <c r="AI334" s="214">
        <f t="shared" si="187"/>
        <v>0</v>
      </c>
      <c r="BA334" s="141"/>
      <c r="BR334" s="141"/>
      <c r="CG334" s="141"/>
    </row>
    <row r="335" spans="1:85" ht="15">
      <c r="A335" s="170" t="s">
        <v>64</v>
      </c>
      <c r="B335" s="156">
        <v>0</v>
      </c>
      <c r="C335" s="156">
        <v>0</v>
      </c>
      <c r="D335" s="156">
        <v>0</v>
      </c>
      <c r="E335" s="156">
        <v>0</v>
      </c>
      <c r="F335" s="375"/>
      <c r="G335" s="156">
        <v>0</v>
      </c>
      <c r="H335" s="168">
        <v>0</v>
      </c>
      <c r="I335" s="154">
        <f t="shared" si="185"/>
        <v>0</v>
      </c>
      <c r="J335" s="149"/>
      <c r="K335" s="171" t="s">
        <v>64</v>
      </c>
      <c r="L335" s="156">
        <v>0</v>
      </c>
      <c r="M335" s="156">
        <v>0</v>
      </c>
      <c r="N335" s="156">
        <v>0</v>
      </c>
      <c r="O335" s="156">
        <v>0</v>
      </c>
      <c r="P335" s="156">
        <v>0</v>
      </c>
      <c r="Q335" s="156">
        <v>0</v>
      </c>
      <c r="R335" s="157">
        <v>0</v>
      </c>
      <c r="S335" s="158">
        <f t="shared" si="186"/>
        <v>0</v>
      </c>
      <c r="U335" s="216" t="s">
        <v>62</v>
      </c>
      <c r="V335" s="207">
        <v>0</v>
      </c>
      <c r="W335" s="207">
        <v>0</v>
      </c>
      <c r="X335" s="207">
        <v>0</v>
      </c>
      <c r="Y335" s="207">
        <v>0</v>
      </c>
      <c r="Z335" s="207">
        <v>0</v>
      </c>
      <c r="AA335" s="207">
        <v>0</v>
      </c>
      <c r="AB335" s="207">
        <v>0</v>
      </c>
      <c r="AC335" s="208">
        <v>0</v>
      </c>
      <c r="AD335" s="209">
        <v>0</v>
      </c>
      <c r="AE335" s="209">
        <v>0</v>
      </c>
      <c r="AF335" s="209">
        <v>0</v>
      </c>
      <c r="AG335" s="209">
        <v>0</v>
      </c>
      <c r="AH335" s="209">
        <v>0</v>
      </c>
      <c r="AI335" s="210">
        <f t="shared" si="187"/>
        <v>0</v>
      </c>
      <c r="BA335" s="141"/>
      <c r="BR335" s="141"/>
      <c r="CG335" s="141"/>
    </row>
    <row r="336" spans="1:85">
      <c r="A336" s="172" t="s">
        <v>23</v>
      </c>
      <c r="B336" s="173">
        <v>0</v>
      </c>
      <c r="C336" s="173">
        <v>0</v>
      </c>
      <c r="D336" s="173">
        <v>0</v>
      </c>
      <c r="E336" s="173">
        <v>0</v>
      </c>
      <c r="F336" s="375"/>
      <c r="G336" s="173">
        <v>0</v>
      </c>
      <c r="H336" s="174">
        <v>0</v>
      </c>
      <c r="I336" s="175">
        <f t="shared" si="185"/>
        <v>0</v>
      </c>
      <c r="J336" s="149"/>
      <c r="K336" s="176" t="s">
        <v>23</v>
      </c>
      <c r="L336" s="177">
        <v>0</v>
      </c>
      <c r="M336" s="177">
        <v>0</v>
      </c>
      <c r="N336" s="177">
        <v>0</v>
      </c>
      <c r="O336" s="177">
        <v>0</v>
      </c>
      <c r="P336" s="177">
        <v>0</v>
      </c>
      <c r="Q336" s="177">
        <v>0</v>
      </c>
      <c r="R336" s="178">
        <v>0</v>
      </c>
      <c r="S336" s="179">
        <f t="shared" si="186"/>
        <v>0</v>
      </c>
      <c r="U336" s="217" t="s">
        <v>65</v>
      </c>
      <c r="V336" s="218">
        <v>0</v>
      </c>
      <c r="W336" s="218">
        <v>0</v>
      </c>
      <c r="X336" s="218">
        <v>0</v>
      </c>
      <c r="Y336" s="218">
        <v>0</v>
      </c>
      <c r="Z336" s="218">
        <v>0</v>
      </c>
      <c r="AA336" s="218">
        <v>0</v>
      </c>
      <c r="AB336" s="218">
        <v>0</v>
      </c>
      <c r="AC336" s="218">
        <v>0</v>
      </c>
      <c r="AD336" s="218">
        <v>0</v>
      </c>
      <c r="AE336" s="218">
        <v>0</v>
      </c>
      <c r="AF336" s="218">
        <v>0</v>
      </c>
      <c r="AG336" s="218">
        <v>0</v>
      </c>
      <c r="AH336" s="117">
        <v>0</v>
      </c>
      <c r="AI336" s="219">
        <f t="shared" si="187"/>
        <v>0</v>
      </c>
      <c r="BA336" s="141"/>
      <c r="BR336" s="141"/>
      <c r="CG336" s="141"/>
    </row>
    <row r="337" spans="1:85">
      <c r="A337" s="180" t="s">
        <v>19</v>
      </c>
      <c r="B337" s="181">
        <v>0</v>
      </c>
      <c r="C337" s="181">
        <v>0</v>
      </c>
      <c r="D337" s="181">
        <v>0</v>
      </c>
      <c r="E337" s="181">
        <v>0</v>
      </c>
      <c r="F337" s="375"/>
      <c r="G337" s="181">
        <v>0</v>
      </c>
      <c r="H337" s="182">
        <v>0</v>
      </c>
      <c r="I337" s="183">
        <f t="shared" si="185"/>
        <v>0</v>
      </c>
      <c r="J337" s="149"/>
      <c r="K337" s="184" t="s">
        <v>19</v>
      </c>
      <c r="L337" s="181">
        <v>0</v>
      </c>
      <c r="M337" s="181">
        <v>0</v>
      </c>
      <c r="N337" s="181">
        <v>0</v>
      </c>
      <c r="O337" s="181">
        <v>0</v>
      </c>
      <c r="P337" s="181">
        <v>0</v>
      </c>
      <c r="Q337" s="181">
        <v>0</v>
      </c>
      <c r="R337" s="185">
        <v>0</v>
      </c>
      <c r="S337" s="186">
        <f t="shared" si="186"/>
        <v>0</v>
      </c>
      <c r="U337" s="220" t="s">
        <v>19</v>
      </c>
      <c r="V337" s="221">
        <v>0</v>
      </c>
      <c r="W337" s="221">
        <v>0</v>
      </c>
      <c r="X337" s="221">
        <v>0</v>
      </c>
      <c r="Y337" s="221">
        <v>0</v>
      </c>
      <c r="Z337" s="221">
        <v>0</v>
      </c>
      <c r="AA337" s="221">
        <v>0</v>
      </c>
      <c r="AB337" s="221">
        <v>0</v>
      </c>
      <c r="AC337" s="221">
        <v>0</v>
      </c>
      <c r="AD337" s="222">
        <v>0</v>
      </c>
      <c r="AE337" s="222">
        <v>0</v>
      </c>
      <c r="AF337" s="222">
        <v>0</v>
      </c>
      <c r="AG337" s="222">
        <v>0</v>
      </c>
      <c r="AH337" s="222">
        <v>0</v>
      </c>
      <c r="AI337" s="223">
        <f t="shared" si="187"/>
        <v>0</v>
      </c>
      <c r="BA337" s="141"/>
      <c r="BR337" s="141"/>
      <c r="CG337" s="141"/>
    </row>
    <row r="338" spans="1:85">
      <c r="A338" s="172" t="s">
        <v>20</v>
      </c>
      <c r="B338" s="173">
        <v>0</v>
      </c>
      <c r="C338" s="173">
        <v>0</v>
      </c>
      <c r="D338" s="173">
        <v>0</v>
      </c>
      <c r="E338" s="173">
        <v>0</v>
      </c>
      <c r="F338" s="375"/>
      <c r="G338" s="173">
        <v>0</v>
      </c>
      <c r="H338" s="174">
        <v>0</v>
      </c>
      <c r="I338" s="175">
        <f t="shared" si="185"/>
        <v>0</v>
      </c>
      <c r="J338" s="149"/>
      <c r="K338" s="176" t="s">
        <v>20</v>
      </c>
      <c r="L338" s="177">
        <v>0</v>
      </c>
      <c r="M338" s="177">
        <v>0</v>
      </c>
      <c r="N338" s="177">
        <v>0</v>
      </c>
      <c r="O338" s="177">
        <v>0</v>
      </c>
      <c r="P338" s="177">
        <v>0</v>
      </c>
      <c r="Q338" s="177">
        <v>0</v>
      </c>
      <c r="R338" s="178">
        <v>0</v>
      </c>
      <c r="S338" s="179">
        <f t="shared" si="186"/>
        <v>0</v>
      </c>
      <c r="U338" s="217" t="s">
        <v>20</v>
      </c>
      <c r="V338" s="218">
        <v>0</v>
      </c>
      <c r="W338" s="218">
        <v>0</v>
      </c>
      <c r="X338" s="218">
        <v>0</v>
      </c>
      <c r="Y338" s="218">
        <v>0</v>
      </c>
      <c r="Z338" s="218">
        <v>0</v>
      </c>
      <c r="AA338" s="218">
        <v>0</v>
      </c>
      <c r="AB338" s="218">
        <v>0</v>
      </c>
      <c r="AC338" s="218">
        <v>0</v>
      </c>
      <c r="AD338" s="218">
        <v>0</v>
      </c>
      <c r="AE338" s="218">
        <v>0</v>
      </c>
      <c r="AF338" s="218">
        <v>0</v>
      </c>
      <c r="AG338" s="218">
        <v>0</v>
      </c>
      <c r="AH338" s="117">
        <v>0</v>
      </c>
      <c r="AI338" s="219">
        <f t="shared" si="187"/>
        <v>0</v>
      </c>
      <c r="BA338" s="141"/>
      <c r="BR338" s="141"/>
      <c r="CG338" s="141"/>
    </row>
    <row r="339" spans="1:85" ht="15" thickBot="1">
      <c r="A339" s="187" t="s">
        <v>11</v>
      </c>
      <c r="B339" s="188">
        <v>0</v>
      </c>
      <c r="C339" s="188">
        <v>0</v>
      </c>
      <c r="D339" s="188">
        <v>0</v>
      </c>
      <c r="E339" s="188">
        <v>0</v>
      </c>
      <c r="F339" s="376"/>
      <c r="G339" s="188">
        <v>0</v>
      </c>
      <c r="H339" s="189">
        <v>0</v>
      </c>
      <c r="I339" s="190">
        <f t="shared" si="185"/>
        <v>0</v>
      </c>
      <c r="J339" s="149"/>
      <c r="K339" s="191" t="s">
        <v>11</v>
      </c>
      <c r="L339" s="188">
        <v>0</v>
      </c>
      <c r="M339" s="188">
        <v>0</v>
      </c>
      <c r="N339" s="188">
        <v>0</v>
      </c>
      <c r="O339" s="188">
        <v>0</v>
      </c>
      <c r="P339" s="188">
        <v>0</v>
      </c>
      <c r="Q339" s="188">
        <v>0</v>
      </c>
      <c r="R339" s="192">
        <v>0</v>
      </c>
      <c r="S339" s="193">
        <f t="shared" si="186"/>
        <v>0</v>
      </c>
      <c r="U339" s="220" t="s">
        <v>11</v>
      </c>
      <c r="V339" s="221">
        <v>0</v>
      </c>
      <c r="W339" s="221">
        <v>0</v>
      </c>
      <c r="X339" s="221">
        <v>0</v>
      </c>
      <c r="Y339" s="221">
        <v>0</v>
      </c>
      <c r="Z339" s="221">
        <v>0</v>
      </c>
      <c r="AA339" s="221">
        <v>0</v>
      </c>
      <c r="AB339" s="221">
        <v>0</v>
      </c>
      <c r="AC339" s="221">
        <v>0</v>
      </c>
      <c r="AD339" s="222">
        <v>0</v>
      </c>
      <c r="AE339" s="222">
        <v>0</v>
      </c>
      <c r="AF339" s="222">
        <v>0</v>
      </c>
      <c r="AG339" s="222">
        <v>0</v>
      </c>
      <c r="AH339" s="222">
        <v>0</v>
      </c>
      <c r="AI339" s="223">
        <f t="shared" si="187"/>
        <v>0</v>
      </c>
      <c r="BA339" s="141"/>
      <c r="BR339" s="141"/>
      <c r="CG339" s="141"/>
    </row>
    <row r="340" spans="1:85" ht="15">
      <c r="A340" s="194" t="s">
        <v>26</v>
      </c>
      <c r="B340" s="195">
        <f>SUM(B319:B335)</f>
        <v>139.0970238167254</v>
      </c>
      <c r="C340" s="195">
        <f t="shared" ref="C340:H340" si="188">SUM(C319:C335)</f>
        <v>2980.5054985965871</v>
      </c>
      <c r="D340" s="195">
        <f t="shared" si="188"/>
        <v>119.69082378602096</v>
      </c>
      <c r="E340" s="195">
        <f t="shared" si="188"/>
        <v>929.29174426711984</v>
      </c>
      <c r="F340" s="195">
        <f t="shared" si="188"/>
        <v>0</v>
      </c>
      <c r="G340" s="195">
        <f t="shared" si="188"/>
        <v>45.300566804524536</v>
      </c>
      <c r="H340" s="197">
        <f t="shared" si="188"/>
        <v>0</v>
      </c>
      <c r="I340" s="154">
        <f t="shared" ref="I340" si="189">SUM(I319:I335)</f>
        <v>4213.8856572709774</v>
      </c>
      <c r="J340" s="149"/>
      <c r="K340" s="196" t="s">
        <v>26</v>
      </c>
      <c r="L340" s="195">
        <f>SUM(L319:L335)</f>
        <v>139.0970238167254</v>
      </c>
      <c r="M340" s="195">
        <f t="shared" ref="M340:R340" si="190">SUM(M319:M335)</f>
        <v>2980.5054985965871</v>
      </c>
      <c r="N340" s="195">
        <f t="shared" si="190"/>
        <v>119.69082378602096</v>
      </c>
      <c r="O340" s="195">
        <f t="shared" si="190"/>
        <v>929.29174426711984</v>
      </c>
      <c r="P340" s="195">
        <f t="shared" si="190"/>
        <v>42.112611666009606</v>
      </c>
      <c r="Q340" s="195">
        <f t="shared" si="190"/>
        <v>45.300566804524536</v>
      </c>
      <c r="R340" s="197">
        <f t="shared" si="190"/>
        <v>0</v>
      </c>
      <c r="S340" s="198">
        <f t="shared" ref="S340" si="191">SUM(S319:S335)</f>
        <v>4255.9982689369872</v>
      </c>
      <c r="T340" s="141" t="str">
        <f>IF(ABS(S340-AI340)&gt;0.01,S340-AI340,"")</f>
        <v/>
      </c>
      <c r="U340" s="224" t="s">
        <v>63</v>
      </c>
      <c r="V340" s="225">
        <f>SUM(V319:V335)</f>
        <v>73.150934317087177</v>
      </c>
      <c r="W340" s="225">
        <f t="shared" ref="W340:AH340" si="192">SUM(W319:W335)</f>
        <v>22.492272040351935</v>
      </c>
      <c r="X340" s="225">
        <f t="shared" si="192"/>
        <v>45.300566804524536</v>
      </c>
      <c r="Y340" s="225">
        <f t="shared" si="192"/>
        <v>2980.5054985965871</v>
      </c>
      <c r="Z340" s="225">
        <f t="shared" si="192"/>
        <v>80.683275504224781</v>
      </c>
      <c r="AA340" s="225">
        <f t="shared" si="192"/>
        <v>915.89959414380883</v>
      </c>
      <c r="AB340" s="225">
        <f t="shared" si="192"/>
        <v>42.112611666009606</v>
      </c>
      <c r="AC340" s="225">
        <f t="shared" si="192"/>
        <v>95.853515864393472</v>
      </c>
      <c r="AD340" s="226">
        <f t="shared" si="192"/>
        <v>43.453817459286299</v>
      </c>
      <c r="AE340" s="226">
        <f t="shared" si="192"/>
        <v>13.392150123310991</v>
      </c>
      <c r="AF340" s="226">
        <f t="shared" si="192"/>
        <v>0</v>
      </c>
      <c r="AG340" s="226">
        <f t="shared" si="192"/>
        <v>39.00754828179619</v>
      </c>
      <c r="AH340" s="226">
        <f t="shared" si="192"/>
        <v>0</v>
      </c>
      <c r="AI340" s="227">
        <f>SUM(V340:AC340)</f>
        <v>4255.9982689369872</v>
      </c>
      <c r="BA340" s="141"/>
      <c r="BR340" s="141"/>
      <c r="CG340" s="141"/>
    </row>
    <row r="341" spans="1:85" s="26" customFormat="1" ht="15" thickBot="1">
      <c r="A341" s="43" t="s">
        <v>91</v>
      </c>
      <c r="B341" s="78">
        <f>IF($I340=0,"-",B340/$I340)</f>
        <v>3.3009206971887382E-2</v>
      </c>
      <c r="C341" s="78">
        <f t="shared" ref="C341:H341" si="193">IF($I340=0,"-",C340/$I340)</f>
        <v>0.707305736560218</v>
      </c>
      <c r="D341" s="78">
        <f t="shared" si="193"/>
        <v>2.8403908772298266E-2</v>
      </c>
      <c r="E341" s="78">
        <f t="shared" si="193"/>
        <v>0.2205308401436202</v>
      </c>
      <c r="F341" s="78">
        <f t="shared" si="193"/>
        <v>0</v>
      </c>
      <c r="G341" s="78">
        <f t="shared" si="193"/>
        <v>1.0750307551976236E-2</v>
      </c>
      <c r="H341" s="79">
        <f t="shared" si="193"/>
        <v>0</v>
      </c>
      <c r="I341" s="80">
        <f>SUM(B341:H341)</f>
        <v>1</v>
      </c>
      <c r="J341" s="141"/>
      <c r="K341" s="55" t="s">
        <v>91</v>
      </c>
      <c r="L341" s="96">
        <f>IF($S340=0,"-",L340/$S340)</f>
        <v>3.268258467865106E-2</v>
      </c>
      <c r="M341" s="96">
        <f t="shared" ref="M341:R341" si="194">IF($S340=0,"-",M340/$S340)</f>
        <v>0.7003070279304936</v>
      </c>
      <c r="N341" s="96">
        <f t="shared" si="194"/>
        <v>2.8122855373227375E-2</v>
      </c>
      <c r="O341" s="96">
        <f t="shared" si="194"/>
        <v>0.21834871293291841</v>
      </c>
      <c r="P341" s="96">
        <f t="shared" si="194"/>
        <v>9.894884585215773E-3</v>
      </c>
      <c r="Q341" s="96">
        <f t="shared" si="194"/>
        <v>1.0643934499493858E-2</v>
      </c>
      <c r="R341" s="97">
        <f t="shared" si="194"/>
        <v>0</v>
      </c>
      <c r="S341" s="98">
        <f>SUM(L341:R341)</f>
        <v>1.0000000000000002</v>
      </c>
      <c r="U341" s="127" t="s">
        <v>91</v>
      </c>
      <c r="V341" s="128">
        <f>+V340/$AI340</f>
        <v>1.7187726520236098E-2</v>
      </c>
      <c r="W341" s="128">
        <f t="shared" ref="W341:AH341" si="195">+W340/$AI340</f>
        <v>5.2848405048740279E-3</v>
      </c>
      <c r="X341" s="128">
        <f t="shared" si="195"/>
        <v>1.0643934499493858E-2</v>
      </c>
      <c r="Y341" s="128">
        <f t="shared" si="195"/>
        <v>0.7003070279304936</v>
      </c>
      <c r="Z341" s="128">
        <f t="shared" si="195"/>
        <v>1.895754424833845E-2</v>
      </c>
      <c r="AA341" s="128">
        <f t="shared" si="195"/>
        <v>0.21520205983837756</v>
      </c>
      <c r="AB341" s="128">
        <f t="shared" si="195"/>
        <v>9.894884585215773E-3</v>
      </c>
      <c r="AC341" s="128">
        <f t="shared" si="195"/>
        <v>2.2521981872970692E-2</v>
      </c>
      <c r="AD341" s="128">
        <f t="shared" si="195"/>
        <v>1.0210017653540935E-2</v>
      </c>
      <c r="AE341" s="128">
        <f t="shared" si="195"/>
        <v>3.146653094540831E-3</v>
      </c>
      <c r="AF341" s="128">
        <f t="shared" si="195"/>
        <v>0</v>
      </c>
      <c r="AG341" s="128">
        <f t="shared" si="195"/>
        <v>9.165311124888928E-3</v>
      </c>
      <c r="AH341" s="128">
        <f t="shared" si="195"/>
        <v>0</v>
      </c>
      <c r="AI341" s="129">
        <f>SUM(V341:AC341)</f>
        <v>1</v>
      </c>
    </row>
    <row r="342" spans="1:85" ht="15" thickBot="1">
      <c r="A342" s="228"/>
      <c r="B342" s="228"/>
      <c r="C342" s="228"/>
      <c r="D342" s="228"/>
      <c r="E342" s="228"/>
      <c r="F342" s="228"/>
      <c r="G342" s="228"/>
      <c r="H342" s="228"/>
      <c r="I342" s="228"/>
      <c r="K342" s="228"/>
      <c r="L342" s="228"/>
      <c r="M342" s="228"/>
      <c r="N342" s="228"/>
      <c r="O342" s="228"/>
      <c r="P342" s="228"/>
      <c r="Q342" s="228"/>
      <c r="R342" s="228"/>
      <c r="S342" s="228"/>
      <c r="AI342" s="149"/>
      <c r="BA342" s="141"/>
      <c r="BR342" s="141"/>
      <c r="CG342" s="141"/>
    </row>
    <row r="343" spans="1:85" ht="28.5">
      <c r="A343" s="325" t="s">
        <v>40</v>
      </c>
      <c r="B343" s="145" t="s">
        <v>0</v>
      </c>
      <c r="C343" s="145" t="s">
        <v>1</v>
      </c>
      <c r="D343" s="145" t="s">
        <v>2</v>
      </c>
      <c r="E343" s="145" t="s">
        <v>3</v>
      </c>
      <c r="F343" s="145" t="s">
        <v>27</v>
      </c>
      <c r="G343" s="145" t="s">
        <v>4</v>
      </c>
      <c r="H343" s="145" t="s">
        <v>5</v>
      </c>
      <c r="I343" s="146" t="s">
        <v>6</v>
      </c>
      <c r="K343" s="327" t="s">
        <v>40</v>
      </c>
      <c r="L343" s="147" t="s">
        <v>0</v>
      </c>
      <c r="M343" s="147" t="s">
        <v>1</v>
      </c>
      <c r="N343" s="147" t="s">
        <v>2</v>
      </c>
      <c r="O343" s="147" t="s">
        <v>3</v>
      </c>
      <c r="P343" s="147" t="s">
        <v>27</v>
      </c>
      <c r="Q343" s="147" t="s">
        <v>4</v>
      </c>
      <c r="R343" s="147" t="s">
        <v>5</v>
      </c>
      <c r="S343" s="148" t="s">
        <v>6</v>
      </c>
      <c r="U343" s="329" t="s">
        <v>40</v>
      </c>
      <c r="V343" s="200" t="s">
        <v>77</v>
      </c>
      <c r="W343" s="200" t="s">
        <v>78</v>
      </c>
      <c r="X343" s="200" t="s">
        <v>4</v>
      </c>
      <c r="Y343" s="200" t="s">
        <v>1</v>
      </c>
      <c r="Z343" s="200" t="s">
        <v>2</v>
      </c>
      <c r="AA343" s="200" t="s">
        <v>3</v>
      </c>
      <c r="AB343" s="200" t="s">
        <v>55</v>
      </c>
      <c r="AC343" s="200" t="s">
        <v>67</v>
      </c>
      <c r="AD343" s="201" t="s">
        <v>79</v>
      </c>
      <c r="AE343" s="201" t="s">
        <v>80</v>
      </c>
      <c r="AF343" s="201" t="s">
        <v>81</v>
      </c>
      <c r="AG343" s="201" t="s">
        <v>82</v>
      </c>
      <c r="AH343" s="201" t="s">
        <v>83</v>
      </c>
      <c r="AI343" s="202" t="s">
        <v>63</v>
      </c>
      <c r="BA343" s="141"/>
      <c r="BR343" s="141"/>
      <c r="CG343" s="141"/>
    </row>
    <row r="344" spans="1:85" ht="15">
      <c r="A344" s="326" t="s">
        <v>40</v>
      </c>
      <c r="B344" s="331" t="s">
        <v>118</v>
      </c>
      <c r="C344" s="332"/>
      <c r="D344" s="332"/>
      <c r="E344" s="332"/>
      <c r="F344" s="332"/>
      <c r="G344" s="332"/>
      <c r="H344" s="332"/>
      <c r="I344" s="333"/>
      <c r="K344" s="328" t="s">
        <v>40</v>
      </c>
      <c r="L344" s="334" t="s">
        <v>118</v>
      </c>
      <c r="M344" s="335"/>
      <c r="N344" s="335"/>
      <c r="O344" s="335"/>
      <c r="P344" s="335"/>
      <c r="Q344" s="335"/>
      <c r="R344" s="335"/>
      <c r="S344" s="336"/>
      <c r="U344" s="330" t="s">
        <v>40</v>
      </c>
      <c r="V344" s="337" t="s">
        <v>118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41"/>
      <c r="BR344" s="141"/>
      <c r="CG344" s="141"/>
    </row>
    <row r="345" spans="1:85" ht="15">
      <c r="A345" s="151" t="s">
        <v>7</v>
      </c>
      <c r="B345" s="152">
        <v>0</v>
      </c>
      <c r="C345" s="152">
        <v>0</v>
      </c>
      <c r="D345" s="152">
        <v>0</v>
      </c>
      <c r="E345" s="152">
        <v>0</v>
      </c>
      <c r="F345" s="374"/>
      <c r="G345" s="152">
        <v>0</v>
      </c>
      <c r="H345" s="153">
        <v>0</v>
      </c>
      <c r="I345" s="154">
        <f>SUM(B345:H345)</f>
        <v>0</v>
      </c>
      <c r="J345" s="149"/>
      <c r="K345" s="203" t="s">
        <v>7</v>
      </c>
      <c r="L345" s="152">
        <v>0</v>
      </c>
      <c r="M345" s="152">
        <v>0</v>
      </c>
      <c r="N345" s="152">
        <v>0</v>
      </c>
      <c r="O345" s="152">
        <v>0</v>
      </c>
      <c r="P345" s="152">
        <v>0</v>
      </c>
      <c r="Q345" s="152">
        <v>0</v>
      </c>
      <c r="R345" s="204">
        <v>0</v>
      </c>
      <c r="S345" s="205">
        <f>SUM(L345:R345)</f>
        <v>0</v>
      </c>
      <c r="U345" s="206" t="s">
        <v>7</v>
      </c>
      <c r="V345" s="207">
        <v>0</v>
      </c>
      <c r="W345" s="207">
        <v>0</v>
      </c>
      <c r="X345" s="207">
        <v>0</v>
      </c>
      <c r="Y345" s="207">
        <v>0</v>
      </c>
      <c r="Z345" s="207">
        <v>0</v>
      </c>
      <c r="AA345" s="207">
        <v>0</v>
      </c>
      <c r="AB345" s="207">
        <v>0</v>
      </c>
      <c r="AC345" s="208">
        <v>0</v>
      </c>
      <c r="AD345" s="209">
        <v>0</v>
      </c>
      <c r="AE345" s="209">
        <v>0</v>
      </c>
      <c r="AF345" s="209">
        <v>0</v>
      </c>
      <c r="AG345" s="209">
        <v>0</v>
      </c>
      <c r="AH345" s="209">
        <v>0</v>
      </c>
      <c r="AI345" s="210">
        <f>SUM(V345:AC345)</f>
        <v>0</v>
      </c>
      <c r="BA345" s="141"/>
      <c r="BR345" s="141"/>
      <c r="CG345" s="141"/>
    </row>
    <row r="346" spans="1:85" ht="15">
      <c r="A346" s="159" t="s">
        <v>8</v>
      </c>
      <c r="B346" s="160">
        <v>0</v>
      </c>
      <c r="C346" s="160">
        <v>0</v>
      </c>
      <c r="D346" s="160">
        <v>0</v>
      </c>
      <c r="E346" s="160">
        <v>0</v>
      </c>
      <c r="F346" s="375"/>
      <c r="G346" s="160">
        <v>0</v>
      </c>
      <c r="H346" s="161">
        <v>0</v>
      </c>
      <c r="I346" s="162">
        <f t="shared" ref="I346:I365" si="196">SUM(B346:H346)</f>
        <v>0</v>
      </c>
      <c r="J346" s="149"/>
      <c r="K346" s="163" t="s">
        <v>8</v>
      </c>
      <c r="L346" s="164">
        <v>0</v>
      </c>
      <c r="M346" s="164">
        <v>0</v>
      </c>
      <c r="N346" s="164">
        <v>0</v>
      </c>
      <c r="O346" s="164">
        <v>0</v>
      </c>
      <c r="P346" s="164">
        <v>0</v>
      </c>
      <c r="Q346" s="164">
        <v>0</v>
      </c>
      <c r="R346" s="165">
        <v>0</v>
      </c>
      <c r="S346" s="166">
        <f t="shared" ref="S346:S365" si="197">SUM(L346:R346)</f>
        <v>0</v>
      </c>
      <c r="U346" s="211" t="s">
        <v>8</v>
      </c>
      <c r="V346" s="212">
        <v>0</v>
      </c>
      <c r="W346" s="212">
        <v>0</v>
      </c>
      <c r="X346" s="212">
        <v>0</v>
      </c>
      <c r="Y346" s="212">
        <v>0</v>
      </c>
      <c r="Z346" s="212">
        <v>0</v>
      </c>
      <c r="AA346" s="212">
        <v>0</v>
      </c>
      <c r="AB346" s="212">
        <v>0</v>
      </c>
      <c r="AC346" s="213">
        <v>0</v>
      </c>
      <c r="AD346" s="212">
        <v>0</v>
      </c>
      <c r="AE346" s="212">
        <v>0</v>
      </c>
      <c r="AF346" s="212">
        <v>0</v>
      </c>
      <c r="AG346" s="212">
        <v>0</v>
      </c>
      <c r="AH346" s="212">
        <v>0</v>
      </c>
      <c r="AI346" s="214">
        <f t="shared" ref="AI346:AI365" si="198">SUM(V346:AC346)</f>
        <v>0</v>
      </c>
      <c r="BA346" s="141"/>
      <c r="BR346" s="141"/>
      <c r="CG346" s="141"/>
    </row>
    <row r="347" spans="1:85" ht="15">
      <c r="A347" s="167" t="s">
        <v>10</v>
      </c>
      <c r="B347" s="156">
        <v>0</v>
      </c>
      <c r="C347" s="156">
        <v>0</v>
      </c>
      <c r="D347" s="156">
        <v>0.12500669443940565</v>
      </c>
      <c r="E347" s="156">
        <v>0</v>
      </c>
      <c r="F347" s="375"/>
      <c r="G347" s="156">
        <v>0</v>
      </c>
      <c r="H347" s="168">
        <v>0</v>
      </c>
      <c r="I347" s="154">
        <f t="shared" si="196"/>
        <v>0.12500669443940565</v>
      </c>
      <c r="J347" s="149"/>
      <c r="K347" s="169" t="s">
        <v>10</v>
      </c>
      <c r="L347" s="156">
        <v>0</v>
      </c>
      <c r="M347" s="156">
        <v>0</v>
      </c>
      <c r="N347" s="156">
        <v>0.12500669443940565</v>
      </c>
      <c r="O347" s="156">
        <v>0</v>
      </c>
      <c r="P347" s="156">
        <v>0</v>
      </c>
      <c r="Q347" s="156">
        <v>0</v>
      </c>
      <c r="R347" s="157">
        <v>0</v>
      </c>
      <c r="S347" s="158">
        <f t="shared" si="197"/>
        <v>0.12500669443940565</v>
      </c>
      <c r="U347" s="215" t="s">
        <v>10</v>
      </c>
      <c r="V347" s="207">
        <v>0</v>
      </c>
      <c r="W347" s="207">
        <v>0</v>
      </c>
      <c r="X347" s="207">
        <v>0</v>
      </c>
      <c r="Y347" s="207">
        <v>0</v>
      </c>
      <c r="Z347" s="207">
        <v>0.12500669443940565</v>
      </c>
      <c r="AA347" s="207">
        <v>0</v>
      </c>
      <c r="AB347" s="207">
        <v>0</v>
      </c>
      <c r="AC347" s="208">
        <v>0</v>
      </c>
      <c r="AD347" s="209">
        <v>0</v>
      </c>
      <c r="AE347" s="209">
        <v>0</v>
      </c>
      <c r="AF347" s="209">
        <v>0</v>
      </c>
      <c r="AG347" s="209">
        <v>0</v>
      </c>
      <c r="AH347" s="209">
        <v>0</v>
      </c>
      <c r="AI347" s="210">
        <f t="shared" si="198"/>
        <v>0.12500669443940565</v>
      </c>
      <c r="BA347" s="141"/>
      <c r="BR347" s="141"/>
      <c r="CG347" s="141"/>
    </row>
    <row r="348" spans="1:85" ht="15">
      <c r="A348" s="159" t="s">
        <v>56</v>
      </c>
      <c r="B348" s="160">
        <v>0</v>
      </c>
      <c r="C348" s="160">
        <v>0</v>
      </c>
      <c r="D348" s="160">
        <v>0</v>
      </c>
      <c r="E348" s="160">
        <v>0</v>
      </c>
      <c r="F348" s="375"/>
      <c r="G348" s="160">
        <v>0</v>
      </c>
      <c r="H348" s="161">
        <v>0</v>
      </c>
      <c r="I348" s="162">
        <f t="shared" si="196"/>
        <v>0</v>
      </c>
      <c r="J348" s="149"/>
      <c r="K348" s="163" t="s">
        <v>56</v>
      </c>
      <c r="L348" s="164">
        <v>0</v>
      </c>
      <c r="M348" s="164">
        <v>0</v>
      </c>
      <c r="N348" s="164">
        <v>0</v>
      </c>
      <c r="O348" s="164">
        <v>0</v>
      </c>
      <c r="P348" s="164">
        <v>0</v>
      </c>
      <c r="Q348" s="164">
        <v>0</v>
      </c>
      <c r="R348" s="165">
        <v>0</v>
      </c>
      <c r="S348" s="166">
        <f t="shared" si="197"/>
        <v>0</v>
      </c>
      <c r="U348" s="211" t="s">
        <v>56</v>
      </c>
      <c r="V348" s="212">
        <v>0</v>
      </c>
      <c r="W348" s="212">
        <v>0</v>
      </c>
      <c r="X348" s="212">
        <v>0</v>
      </c>
      <c r="Y348" s="212">
        <v>0</v>
      </c>
      <c r="Z348" s="212">
        <v>0</v>
      </c>
      <c r="AA348" s="212">
        <v>0</v>
      </c>
      <c r="AB348" s="212">
        <v>0</v>
      </c>
      <c r="AC348" s="213">
        <v>0</v>
      </c>
      <c r="AD348" s="212">
        <v>0</v>
      </c>
      <c r="AE348" s="212">
        <v>0</v>
      </c>
      <c r="AF348" s="212">
        <v>0</v>
      </c>
      <c r="AG348" s="212">
        <v>0</v>
      </c>
      <c r="AH348" s="212">
        <v>0</v>
      </c>
      <c r="AI348" s="214">
        <f t="shared" si="198"/>
        <v>0</v>
      </c>
      <c r="BA348" s="141"/>
      <c r="BR348" s="141"/>
      <c r="CG348" s="141"/>
    </row>
    <row r="349" spans="1:85" ht="15">
      <c r="A349" s="167" t="s">
        <v>16</v>
      </c>
      <c r="B349" s="156">
        <v>28.637168338846063</v>
      </c>
      <c r="C349" s="156">
        <v>0</v>
      </c>
      <c r="D349" s="156">
        <v>26.140484545837669</v>
      </c>
      <c r="E349" s="156">
        <v>0</v>
      </c>
      <c r="F349" s="375"/>
      <c r="G349" s="156">
        <v>0</v>
      </c>
      <c r="H349" s="168">
        <v>0</v>
      </c>
      <c r="I349" s="154">
        <f t="shared" si="196"/>
        <v>54.777652884683732</v>
      </c>
      <c r="J349" s="149"/>
      <c r="K349" s="169" t="s">
        <v>16</v>
      </c>
      <c r="L349" s="156">
        <v>28.637168338846063</v>
      </c>
      <c r="M349" s="156">
        <v>0</v>
      </c>
      <c r="N349" s="156">
        <v>26.140484545837669</v>
      </c>
      <c r="O349" s="156">
        <v>0</v>
      </c>
      <c r="P349" s="156">
        <v>0</v>
      </c>
      <c r="Q349" s="156">
        <v>0</v>
      </c>
      <c r="R349" s="157">
        <v>0</v>
      </c>
      <c r="S349" s="158">
        <f t="shared" si="197"/>
        <v>54.777652884683732</v>
      </c>
      <c r="U349" s="215" t="s">
        <v>16</v>
      </c>
      <c r="V349" s="207">
        <v>28.637168338846063</v>
      </c>
      <c r="W349" s="207">
        <v>0</v>
      </c>
      <c r="X349" s="207">
        <v>0</v>
      </c>
      <c r="Y349" s="207">
        <v>0</v>
      </c>
      <c r="Z349" s="207">
        <v>22.971940964524013</v>
      </c>
      <c r="AA349" s="207">
        <v>0</v>
      </c>
      <c r="AB349" s="207">
        <v>0</v>
      </c>
      <c r="AC349" s="208">
        <v>3.1685435813136569</v>
      </c>
      <c r="AD349" s="209">
        <v>0</v>
      </c>
      <c r="AE349" s="209">
        <v>0</v>
      </c>
      <c r="AF349" s="209">
        <v>0</v>
      </c>
      <c r="AG349" s="209">
        <v>3.1685435813136569</v>
      </c>
      <c r="AH349" s="209">
        <v>0</v>
      </c>
      <c r="AI349" s="210">
        <f t="shared" si="198"/>
        <v>54.777652884683732</v>
      </c>
      <c r="BA349" s="141"/>
      <c r="BR349" s="141"/>
      <c r="CG349" s="141"/>
    </row>
    <row r="350" spans="1:85" ht="15">
      <c r="A350" s="159" t="s">
        <v>15</v>
      </c>
      <c r="B350" s="160">
        <v>8.2064465191656719</v>
      </c>
      <c r="C350" s="160">
        <v>0</v>
      </c>
      <c r="D350" s="160">
        <v>1.6012057270355824E-2</v>
      </c>
      <c r="E350" s="160">
        <v>0</v>
      </c>
      <c r="F350" s="375"/>
      <c r="G350" s="160">
        <v>0</v>
      </c>
      <c r="H350" s="161">
        <v>0</v>
      </c>
      <c r="I350" s="162">
        <f t="shared" si="196"/>
        <v>8.2224585764360274</v>
      </c>
      <c r="J350" s="149"/>
      <c r="K350" s="163" t="s">
        <v>15</v>
      </c>
      <c r="L350" s="164">
        <v>8.2064465191656719</v>
      </c>
      <c r="M350" s="164">
        <v>0</v>
      </c>
      <c r="N350" s="164">
        <v>1.6012057270355824E-2</v>
      </c>
      <c r="O350" s="164">
        <v>0</v>
      </c>
      <c r="P350" s="164">
        <v>0</v>
      </c>
      <c r="Q350" s="164">
        <v>0</v>
      </c>
      <c r="R350" s="165">
        <v>0</v>
      </c>
      <c r="S350" s="166">
        <f t="shared" si="197"/>
        <v>8.2224585764360274</v>
      </c>
      <c r="U350" s="211" t="s">
        <v>57</v>
      </c>
      <c r="V350" s="212">
        <v>8.2064465191656719</v>
      </c>
      <c r="W350" s="212">
        <v>0</v>
      </c>
      <c r="X350" s="212">
        <v>0</v>
      </c>
      <c r="Y350" s="212">
        <v>0</v>
      </c>
      <c r="Z350" s="212">
        <v>0</v>
      </c>
      <c r="AA350" s="212">
        <v>0</v>
      </c>
      <c r="AB350" s="212">
        <v>0</v>
      </c>
      <c r="AC350" s="213">
        <v>1.6012057270355824E-2</v>
      </c>
      <c r="AD350" s="212">
        <v>0</v>
      </c>
      <c r="AE350" s="212">
        <v>0</v>
      </c>
      <c r="AF350" s="212">
        <v>0</v>
      </c>
      <c r="AG350" s="212">
        <v>1.6012057270355824E-2</v>
      </c>
      <c r="AH350" s="212">
        <v>0</v>
      </c>
      <c r="AI350" s="214">
        <f t="shared" si="198"/>
        <v>8.2224585764360274</v>
      </c>
      <c r="BA350" s="141"/>
      <c r="BR350" s="141"/>
      <c r="CG350" s="141"/>
    </row>
    <row r="351" spans="1:85" ht="15">
      <c r="A351" s="167" t="s">
        <v>58</v>
      </c>
      <c r="B351" s="156">
        <v>0</v>
      </c>
      <c r="C351" s="156">
        <v>0</v>
      </c>
      <c r="D351" s="156">
        <v>3.7616956682122553</v>
      </c>
      <c r="E351" s="156">
        <v>0</v>
      </c>
      <c r="F351" s="375"/>
      <c r="G351" s="156">
        <v>0</v>
      </c>
      <c r="H351" s="168">
        <v>0</v>
      </c>
      <c r="I351" s="154">
        <f t="shared" si="196"/>
        <v>3.7616956682122553</v>
      </c>
      <c r="J351" s="149"/>
      <c r="K351" s="169" t="s">
        <v>58</v>
      </c>
      <c r="L351" s="156">
        <v>0</v>
      </c>
      <c r="M351" s="156">
        <v>0</v>
      </c>
      <c r="N351" s="156">
        <v>3.7616956682122553</v>
      </c>
      <c r="O351" s="156">
        <v>0</v>
      </c>
      <c r="P351" s="156">
        <v>218.66540911700159</v>
      </c>
      <c r="Q351" s="156">
        <v>0</v>
      </c>
      <c r="R351" s="157">
        <v>0</v>
      </c>
      <c r="S351" s="158">
        <f t="shared" si="197"/>
        <v>222.42710478521386</v>
      </c>
      <c r="U351" s="215" t="s">
        <v>58</v>
      </c>
      <c r="V351" s="207">
        <v>0</v>
      </c>
      <c r="W351" s="207">
        <v>0</v>
      </c>
      <c r="X351" s="207">
        <v>0</v>
      </c>
      <c r="Y351" s="207">
        <v>0</v>
      </c>
      <c r="Z351" s="207">
        <v>0</v>
      </c>
      <c r="AA351" s="207">
        <v>0</v>
      </c>
      <c r="AB351" s="207">
        <v>218.66540911700159</v>
      </c>
      <c r="AC351" s="208">
        <v>3.7616956682122553</v>
      </c>
      <c r="AD351" s="207">
        <v>0</v>
      </c>
      <c r="AE351" s="207">
        <v>0</v>
      </c>
      <c r="AF351" s="207">
        <v>0</v>
      </c>
      <c r="AG351" s="207">
        <v>3.7616956682122553</v>
      </c>
      <c r="AH351" s="207">
        <v>0</v>
      </c>
      <c r="AI351" s="210">
        <f t="shared" si="198"/>
        <v>222.42710478521386</v>
      </c>
      <c r="BA351" s="141"/>
      <c r="BR351" s="141"/>
      <c r="CG351" s="141"/>
    </row>
    <row r="352" spans="1:85" ht="15">
      <c r="A352" s="159" t="s">
        <v>12</v>
      </c>
      <c r="B352" s="160">
        <v>0</v>
      </c>
      <c r="C352" s="160">
        <v>0</v>
      </c>
      <c r="D352" s="160">
        <v>0</v>
      </c>
      <c r="E352" s="160">
        <v>0</v>
      </c>
      <c r="F352" s="375"/>
      <c r="G352" s="160">
        <v>0</v>
      </c>
      <c r="H352" s="161">
        <v>0</v>
      </c>
      <c r="I352" s="162">
        <f t="shared" si="196"/>
        <v>0</v>
      </c>
      <c r="J352" s="149"/>
      <c r="K352" s="163" t="s">
        <v>12</v>
      </c>
      <c r="L352" s="164">
        <v>0</v>
      </c>
      <c r="M352" s="164">
        <v>0</v>
      </c>
      <c r="N352" s="164">
        <v>0</v>
      </c>
      <c r="O352" s="164">
        <v>0</v>
      </c>
      <c r="P352" s="164">
        <v>2.0069650564311483</v>
      </c>
      <c r="Q352" s="164">
        <v>0</v>
      </c>
      <c r="R352" s="165">
        <v>0</v>
      </c>
      <c r="S352" s="166">
        <f t="shared" si="197"/>
        <v>2.0069650564311483</v>
      </c>
      <c r="U352" s="211" t="s">
        <v>12</v>
      </c>
      <c r="V352" s="212">
        <v>0</v>
      </c>
      <c r="W352" s="212">
        <v>0</v>
      </c>
      <c r="X352" s="212">
        <v>0</v>
      </c>
      <c r="Y352" s="212">
        <v>0</v>
      </c>
      <c r="Z352" s="212">
        <v>0</v>
      </c>
      <c r="AA352" s="212">
        <v>0</v>
      </c>
      <c r="AB352" s="212">
        <v>2.0069650564311483</v>
      </c>
      <c r="AC352" s="213">
        <v>0</v>
      </c>
      <c r="AD352" s="212">
        <v>0</v>
      </c>
      <c r="AE352" s="212">
        <v>0</v>
      </c>
      <c r="AF352" s="212">
        <v>0</v>
      </c>
      <c r="AG352" s="212">
        <v>0</v>
      </c>
      <c r="AH352" s="212">
        <v>0</v>
      </c>
      <c r="AI352" s="214">
        <f t="shared" si="198"/>
        <v>2.0069650564311483</v>
      </c>
      <c r="BA352" s="141"/>
      <c r="BR352" s="141"/>
      <c r="CG352" s="141"/>
    </row>
    <row r="353" spans="1:85" ht="15">
      <c r="A353" s="167" t="s">
        <v>59</v>
      </c>
      <c r="B353" s="156">
        <v>0</v>
      </c>
      <c r="C353" s="156">
        <v>0</v>
      </c>
      <c r="D353" s="156">
        <v>0</v>
      </c>
      <c r="E353" s="156">
        <v>0</v>
      </c>
      <c r="F353" s="375"/>
      <c r="G353" s="156">
        <v>0</v>
      </c>
      <c r="H353" s="168">
        <v>0</v>
      </c>
      <c r="I353" s="154">
        <f t="shared" si="196"/>
        <v>0</v>
      </c>
      <c r="J353" s="149"/>
      <c r="K353" s="169" t="s">
        <v>59</v>
      </c>
      <c r="L353" s="156">
        <v>0</v>
      </c>
      <c r="M353" s="156">
        <v>0</v>
      </c>
      <c r="N353" s="156">
        <v>0</v>
      </c>
      <c r="O353" s="156">
        <v>0</v>
      </c>
      <c r="P353" s="156">
        <v>0</v>
      </c>
      <c r="Q353" s="156">
        <v>0</v>
      </c>
      <c r="R353" s="157">
        <v>0</v>
      </c>
      <c r="S353" s="158">
        <f t="shared" si="197"/>
        <v>0</v>
      </c>
      <c r="U353" s="215" t="s">
        <v>59</v>
      </c>
      <c r="V353" s="207">
        <v>0</v>
      </c>
      <c r="W353" s="207">
        <v>0</v>
      </c>
      <c r="X353" s="207">
        <v>0</v>
      </c>
      <c r="Y353" s="207">
        <v>0</v>
      </c>
      <c r="Z353" s="207">
        <v>0</v>
      </c>
      <c r="AA353" s="207">
        <v>0</v>
      </c>
      <c r="AB353" s="207">
        <v>0</v>
      </c>
      <c r="AC353" s="208">
        <v>0</v>
      </c>
      <c r="AD353" s="207">
        <v>0</v>
      </c>
      <c r="AE353" s="207">
        <v>0</v>
      </c>
      <c r="AF353" s="207">
        <v>0</v>
      </c>
      <c r="AG353" s="207">
        <v>0</v>
      </c>
      <c r="AH353" s="207">
        <v>0</v>
      </c>
      <c r="AI353" s="210">
        <f t="shared" si="198"/>
        <v>0</v>
      </c>
      <c r="BA353" s="141"/>
      <c r="BR353" s="141"/>
      <c r="CG353" s="141"/>
    </row>
    <row r="354" spans="1:85" ht="15">
      <c r="A354" s="159" t="s">
        <v>17</v>
      </c>
      <c r="B354" s="160">
        <v>0</v>
      </c>
      <c r="C354" s="160">
        <v>9.3434983121076398E-2</v>
      </c>
      <c r="D354" s="160">
        <v>0</v>
      </c>
      <c r="E354" s="160">
        <v>0</v>
      </c>
      <c r="F354" s="375"/>
      <c r="G354" s="160">
        <v>0</v>
      </c>
      <c r="H354" s="161">
        <v>0</v>
      </c>
      <c r="I354" s="162">
        <f t="shared" si="196"/>
        <v>9.3434983121076398E-2</v>
      </c>
      <c r="J354" s="149"/>
      <c r="K354" s="163" t="s">
        <v>17</v>
      </c>
      <c r="L354" s="164">
        <v>0</v>
      </c>
      <c r="M354" s="164">
        <v>9.3434983121076398E-2</v>
      </c>
      <c r="N354" s="164">
        <v>0</v>
      </c>
      <c r="O354" s="164">
        <v>0</v>
      </c>
      <c r="P354" s="164">
        <v>1.9572208172311345</v>
      </c>
      <c r="Q354" s="164">
        <v>0</v>
      </c>
      <c r="R354" s="165">
        <v>0</v>
      </c>
      <c r="S354" s="166">
        <f t="shared" si="197"/>
        <v>2.0506558003522111</v>
      </c>
      <c r="U354" s="211" t="s">
        <v>17</v>
      </c>
      <c r="V354" s="212">
        <v>0</v>
      </c>
      <c r="W354" s="212">
        <v>0</v>
      </c>
      <c r="X354" s="212">
        <v>0</v>
      </c>
      <c r="Y354" s="212">
        <v>9.3434983121076398E-2</v>
      </c>
      <c r="Z354" s="212">
        <v>0</v>
      </c>
      <c r="AA354" s="212">
        <v>0</v>
      </c>
      <c r="AB354" s="212">
        <v>1.9572208172311345</v>
      </c>
      <c r="AC354" s="213">
        <v>0</v>
      </c>
      <c r="AD354" s="212">
        <v>0</v>
      </c>
      <c r="AE354" s="212">
        <v>0</v>
      </c>
      <c r="AF354" s="212">
        <v>0</v>
      </c>
      <c r="AG354" s="212">
        <v>0</v>
      </c>
      <c r="AH354" s="212">
        <v>0</v>
      </c>
      <c r="AI354" s="214">
        <f t="shared" si="198"/>
        <v>2.0506558003522111</v>
      </c>
      <c r="BA354" s="141"/>
      <c r="BR354" s="141"/>
      <c r="CG354" s="141"/>
    </row>
    <row r="355" spans="1:85" ht="15">
      <c r="A355" s="167" t="s">
        <v>139</v>
      </c>
      <c r="B355" s="156">
        <v>25.632853858368698</v>
      </c>
      <c r="C355" s="156">
        <v>889.43531800085668</v>
      </c>
      <c r="D355" s="156">
        <v>0</v>
      </c>
      <c r="E355" s="156">
        <v>0</v>
      </c>
      <c r="F355" s="375"/>
      <c r="G355" s="156">
        <v>0</v>
      </c>
      <c r="H355" s="168">
        <v>0</v>
      </c>
      <c r="I355" s="154">
        <f t="shared" si="196"/>
        <v>915.06817185922534</v>
      </c>
      <c r="J355" s="149"/>
      <c r="K355" s="169" t="s">
        <v>139</v>
      </c>
      <c r="L355" s="156">
        <v>25.632853858368698</v>
      </c>
      <c r="M355" s="156">
        <v>889.43531800085668</v>
      </c>
      <c r="N355" s="156">
        <v>0</v>
      </c>
      <c r="O355" s="156">
        <v>0</v>
      </c>
      <c r="P355" s="156">
        <v>0</v>
      </c>
      <c r="Q355" s="156">
        <v>0</v>
      </c>
      <c r="R355" s="157">
        <v>0</v>
      </c>
      <c r="S355" s="158">
        <f t="shared" si="197"/>
        <v>915.06817185922534</v>
      </c>
      <c r="U355" s="215" t="s">
        <v>139</v>
      </c>
      <c r="V355" s="207">
        <v>25.632853858368698</v>
      </c>
      <c r="W355" s="207">
        <v>0</v>
      </c>
      <c r="X355" s="207">
        <v>0</v>
      </c>
      <c r="Y355" s="207">
        <v>889.43531800085668</v>
      </c>
      <c r="Z355" s="207">
        <v>0</v>
      </c>
      <c r="AA355" s="207">
        <v>0</v>
      </c>
      <c r="AB355" s="207">
        <v>0</v>
      </c>
      <c r="AC355" s="208">
        <v>0</v>
      </c>
      <c r="AD355" s="207">
        <v>0</v>
      </c>
      <c r="AE355" s="207">
        <v>0</v>
      </c>
      <c r="AF355" s="207">
        <v>0</v>
      </c>
      <c r="AG355" s="207">
        <v>0</v>
      </c>
      <c r="AH355" s="207">
        <v>0</v>
      </c>
      <c r="AI355" s="210">
        <f t="shared" si="198"/>
        <v>915.06817185922534</v>
      </c>
      <c r="BA355" s="141"/>
      <c r="BR355" s="141"/>
      <c r="CG355" s="141"/>
    </row>
    <row r="356" spans="1:85" ht="15">
      <c r="A356" s="159" t="s">
        <v>25</v>
      </c>
      <c r="B356" s="160">
        <v>9.3985942692780533</v>
      </c>
      <c r="C356" s="160">
        <v>0</v>
      </c>
      <c r="D356" s="160">
        <v>70.947073379082809</v>
      </c>
      <c r="E356" s="160">
        <v>1079.7288642943445</v>
      </c>
      <c r="F356" s="375"/>
      <c r="G356" s="160">
        <v>30.764386714109854</v>
      </c>
      <c r="H356" s="161">
        <v>0</v>
      </c>
      <c r="I356" s="162">
        <f t="shared" si="196"/>
        <v>1190.8389186568152</v>
      </c>
      <c r="J356" s="149"/>
      <c r="K356" s="163" t="s">
        <v>25</v>
      </c>
      <c r="L356" s="164">
        <v>9.3985942692780533</v>
      </c>
      <c r="M356" s="164">
        <v>0</v>
      </c>
      <c r="N356" s="164">
        <v>70.947073379082809</v>
      </c>
      <c r="O356" s="164">
        <v>1079.7288642943445</v>
      </c>
      <c r="P356" s="164">
        <v>1.2444762271178411</v>
      </c>
      <c r="Q356" s="164">
        <v>30.764386714109854</v>
      </c>
      <c r="R356" s="165">
        <v>0</v>
      </c>
      <c r="S356" s="166">
        <f t="shared" si="197"/>
        <v>1192.0833948839329</v>
      </c>
      <c r="U356" s="211" t="s">
        <v>25</v>
      </c>
      <c r="V356" s="212">
        <v>0.66432293816355703</v>
      </c>
      <c r="W356" s="212">
        <v>1.4877304920049401</v>
      </c>
      <c r="X356" s="212">
        <v>30.764386714109854</v>
      </c>
      <c r="Y356" s="212">
        <v>0</v>
      </c>
      <c r="Z356" s="212">
        <v>69.675001276794589</v>
      </c>
      <c r="AA356" s="212">
        <v>1079.3467442228293</v>
      </c>
      <c r="AB356" s="212">
        <v>1.2444762271178411</v>
      </c>
      <c r="AC356" s="213">
        <v>8.9007330129128537</v>
      </c>
      <c r="AD356" s="212">
        <v>7.2465408391095556</v>
      </c>
      <c r="AE356" s="212">
        <v>0.38212007151508337</v>
      </c>
      <c r="AF356" s="212">
        <v>0</v>
      </c>
      <c r="AG356" s="212">
        <v>1.2720721022882158</v>
      </c>
      <c r="AH356" s="212">
        <v>0</v>
      </c>
      <c r="AI356" s="214">
        <f t="shared" si="198"/>
        <v>1192.0833948839329</v>
      </c>
      <c r="BA356" s="141"/>
      <c r="BR356" s="141"/>
      <c r="CG356" s="141"/>
    </row>
    <row r="357" spans="1:85" ht="15">
      <c r="A357" s="167" t="s">
        <v>24</v>
      </c>
      <c r="B357" s="156">
        <v>31.147491937162052</v>
      </c>
      <c r="C357" s="156">
        <v>0</v>
      </c>
      <c r="D357" s="156">
        <v>117.2784985888039</v>
      </c>
      <c r="E357" s="156">
        <v>0</v>
      </c>
      <c r="F357" s="375"/>
      <c r="G357" s="156">
        <v>0</v>
      </c>
      <c r="H357" s="168">
        <v>0</v>
      </c>
      <c r="I357" s="154">
        <f t="shared" si="196"/>
        <v>148.42599052596594</v>
      </c>
      <c r="J357" s="149"/>
      <c r="K357" s="169" t="s">
        <v>24</v>
      </c>
      <c r="L357" s="156">
        <v>31.147491937162052</v>
      </c>
      <c r="M357" s="156">
        <v>0</v>
      </c>
      <c r="N357" s="156">
        <v>117.2784985888039</v>
      </c>
      <c r="O357" s="156">
        <v>0</v>
      </c>
      <c r="P357" s="156">
        <v>0</v>
      </c>
      <c r="Q357" s="156">
        <v>0</v>
      </c>
      <c r="R357" s="157">
        <v>0</v>
      </c>
      <c r="S357" s="158">
        <f t="shared" si="197"/>
        <v>148.42599052596594</v>
      </c>
      <c r="U357" s="215" t="s">
        <v>24</v>
      </c>
      <c r="V357" s="207">
        <v>31.147491937162052</v>
      </c>
      <c r="W357" s="207">
        <v>0</v>
      </c>
      <c r="X357" s="207">
        <v>0</v>
      </c>
      <c r="Y357" s="207">
        <v>0</v>
      </c>
      <c r="Z357" s="207">
        <v>0</v>
      </c>
      <c r="AA357" s="207">
        <v>0</v>
      </c>
      <c r="AB357" s="207">
        <v>0</v>
      </c>
      <c r="AC357" s="208">
        <v>117.2784985888039</v>
      </c>
      <c r="AD357" s="207">
        <v>0</v>
      </c>
      <c r="AE357" s="207">
        <v>0</v>
      </c>
      <c r="AF357" s="207">
        <v>0</v>
      </c>
      <c r="AG357" s="207">
        <v>117.2784985888039</v>
      </c>
      <c r="AH357" s="207">
        <v>0</v>
      </c>
      <c r="AI357" s="210">
        <f t="shared" si="198"/>
        <v>148.42599052596594</v>
      </c>
      <c r="BA357" s="141"/>
      <c r="BR357" s="141"/>
      <c r="CG357" s="141"/>
    </row>
    <row r="358" spans="1:85" ht="15">
      <c r="A358" s="159" t="s">
        <v>60</v>
      </c>
      <c r="B358" s="160">
        <v>13.804448444033039</v>
      </c>
      <c r="C358" s="160">
        <v>23.410636794262217</v>
      </c>
      <c r="D358" s="160">
        <v>42.694170445463008</v>
      </c>
      <c r="E358" s="160">
        <v>0</v>
      </c>
      <c r="F358" s="375"/>
      <c r="G358" s="160">
        <v>0</v>
      </c>
      <c r="H358" s="161">
        <v>0</v>
      </c>
      <c r="I358" s="162">
        <f t="shared" si="196"/>
        <v>79.909255683758261</v>
      </c>
      <c r="J358" s="149"/>
      <c r="K358" s="163" t="s">
        <v>60</v>
      </c>
      <c r="L358" s="164">
        <v>13.804448444033039</v>
      </c>
      <c r="M358" s="164">
        <v>23.410636794262217</v>
      </c>
      <c r="N358" s="164">
        <v>42.694170445463008</v>
      </c>
      <c r="O358" s="164">
        <v>0</v>
      </c>
      <c r="P358" s="164">
        <v>0</v>
      </c>
      <c r="Q358" s="164">
        <v>0</v>
      </c>
      <c r="R358" s="165">
        <v>0</v>
      </c>
      <c r="S358" s="166">
        <f t="shared" si="197"/>
        <v>79.909255683758261</v>
      </c>
      <c r="U358" s="211" t="s">
        <v>60</v>
      </c>
      <c r="V358" s="212">
        <v>13.804448444033039</v>
      </c>
      <c r="W358" s="212">
        <v>0</v>
      </c>
      <c r="X358" s="212">
        <v>0</v>
      </c>
      <c r="Y358" s="212">
        <v>23.410636794262217</v>
      </c>
      <c r="Z358" s="212">
        <v>42.694170445463008</v>
      </c>
      <c r="AA358" s="212">
        <v>0</v>
      </c>
      <c r="AB358" s="212">
        <v>0</v>
      </c>
      <c r="AC358" s="213">
        <v>0</v>
      </c>
      <c r="AD358" s="212">
        <v>0</v>
      </c>
      <c r="AE358" s="212">
        <v>0</v>
      </c>
      <c r="AF358" s="212">
        <v>0</v>
      </c>
      <c r="AG358" s="212">
        <v>0</v>
      </c>
      <c r="AH358" s="212">
        <v>0</v>
      </c>
      <c r="AI358" s="214">
        <f t="shared" si="198"/>
        <v>79.909255683758261</v>
      </c>
      <c r="BA358" s="141"/>
      <c r="BR358" s="141"/>
      <c r="CG358" s="141"/>
    </row>
    <row r="359" spans="1:85" ht="15">
      <c r="A359" s="167" t="s">
        <v>22</v>
      </c>
      <c r="B359" s="156">
        <v>43.763634914873904</v>
      </c>
      <c r="C359" s="156">
        <v>2047.929107826119</v>
      </c>
      <c r="D359" s="156">
        <v>905.2026152611711</v>
      </c>
      <c r="E359" s="156">
        <v>0</v>
      </c>
      <c r="F359" s="375"/>
      <c r="G359" s="156">
        <v>0</v>
      </c>
      <c r="H359" s="168">
        <v>0</v>
      </c>
      <c r="I359" s="154">
        <f t="shared" si="196"/>
        <v>2996.8953580021639</v>
      </c>
      <c r="J359" s="149"/>
      <c r="K359" s="169" t="s">
        <v>22</v>
      </c>
      <c r="L359" s="156">
        <v>43.763634914873904</v>
      </c>
      <c r="M359" s="156">
        <v>2047.929107826119</v>
      </c>
      <c r="N359" s="156">
        <v>905.2026152611711</v>
      </c>
      <c r="O359" s="156">
        <v>0</v>
      </c>
      <c r="P359" s="156">
        <v>12.495352022553211</v>
      </c>
      <c r="Q359" s="156">
        <v>0</v>
      </c>
      <c r="R359" s="157">
        <v>0</v>
      </c>
      <c r="S359" s="158">
        <f t="shared" si="197"/>
        <v>3009.390710024717</v>
      </c>
      <c r="U359" s="215" t="s">
        <v>22</v>
      </c>
      <c r="V359" s="207">
        <v>43.763634914873904</v>
      </c>
      <c r="W359" s="207">
        <v>0</v>
      </c>
      <c r="X359" s="207">
        <v>0</v>
      </c>
      <c r="Y359" s="207">
        <v>2047.929107826119</v>
      </c>
      <c r="Z359" s="207">
        <v>276.10106527896141</v>
      </c>
      <c r="AA359" s="207">
        <v>0</v>
      </c>
      <c r="AB359" s="207">
        <v>12.495352022553211</v>
      </c>
      <c r="AC359" s="208">
        <v>629.10154998220969</v>
      </c>
      <c r="AD359" s="207">
        <v>0</v>
      </c>
      <c r="AE359" s="207">
        <v>0</v>
      </c>
      <c r="AF359" s="207">
        <v>0</v>
      </c>
      <c r="AG359" s="207">
        <v>629.10154998220969</v>
      </c>
      <c r="AH359" s="207">
        <v>0</v>
      </c>
      <c r="AI359" s="210">
        <f t="shared" si="198"/>
        <v>3009.390710024717</v>
      </c>
      <c r="BA359" s="141"/>
      <c r="BR359" s="141"/>
      <c r="CG359" s="141"/>
    </row>
    <row r="360" spans="1:85" ht="15">
      <c r="A360" s="159" t="s">
        <v>21</v>
      </c>
      <c r="B360" s="160">
        <v>1.3161436508590498</v>
      </c>
      <c r="C360" s="160">
        <v>70.85434108606978</v>
      </c>
      <c r="D360" s="160">
        <v>22.059965263071149</v>
      </c>
      <c r="E360" s="160">
        <v>0</v>
      </c>
      <c r="F360" s="375"/>
      <c r="G360" s="160">
        <v>0</v>
      </c>
      <c r="H360" s="161">
        <v>0</v>
      </c>
      <c r="I360" s="162">
        <f t="shared" si="196"/>
        <v>94.230449999999976</v>
      </c>
      <c r="J360" s="149"/>
      <c r="K360" s="163" t="s">
        <v>21</v>
      </c>
      <c r="L360" s="164">
        <v>1.3161436508590498</v>
      </c>
      <c r="M360" s="164">
        <v>70.85434108606978</v>
      </c>
      <c r="N360" s="164">
        <v>22.059965263071149</v>
      </c>
      <c r="O360" s="164">
        <v>0</v>
      </c>
      <c r="P360" s="164">
        <v>0</v>
      </c>
      <c r="Q360" s="164">
        <v>0</v>
      </c>
      <c r="R360" s="165">
        <v>0</v>
      </c>
      <c r="S360" s="166">
        <f t="shared" si="197"/>
        <v>94.230449999999976</v>
      </c>
      <c r="U360" s="211" t="s">
        <v>61</v>
      </c>
      <c r="V360" s="212">
        <v>1.3161436508590498</v>
      </c>
      <c r="W360" s="212">
        <v>0</v>
      </c>
      <c r="X360" s="212">
        <v>0</v>
      </c>
      <c r="Y360" s="212">
        <v>70.85434108606978</v>
      </c>
      <c r="Z360" s="212">
        <v>22.059965263071149</v>
      </c>
      <c r="AA360" s="212">
        <v>0</v>
      </c>
      <c r="AB360" s="212">
        <v>0</v>
      </c>
      <c r="AC360" s="213">
        <v>0</v>
      </c>
      <c r="AD360" s="212">
        <v>0</v>
      </c>
      <c r="AE360" s="212">
        <v>0</v>
      </c>
      <c r="AF360" s="212">
        <v>0</v>
      </c>
      <c r="AG360" s="212">
        <v>0</v>
      </c>
      <c r="AH360" s="212">
        <v>0</v>
      </c>
      <c r="AI360" s="214">
        <f t="shared" si="198"/>
        <v>94.230449999999976</v>
      </c>
      <c r="BA360" s="141"/>
      <c r="BR360" s="141"/>
      <c r="CG360" s="141"/>
    </row>
    <row r="361" spans="1:85" ht="15">
      <c r="A361" s="170" t="s">
        <v>64</v>
      </c>
      <c r="B361" s="156">
        <v>0</v>
      </c>
      <c r="C361" s="156">
        <v>0</v>
      </c>
      <c r="D361" s="156">
        <v>0</v>
      </c>
      <c r="E361" s="156">
        <v>0</v>
      </c>
      <c r="F361" s="375"/>
      <c r="G361" s="156">
        <v>0</v>
      </c>
      <c r="H361" s="168">
        <v>0</v>
      </c>
      <c r="I361" s="154">
        <f t="shared" si="196"/>
        <v>0</v>
      </c>
      <c r="J361" s="149"/>
      <c r="K361" s="171" t="s">
        <v>64</v>
      </c>
      <c r="L361" s="156">
        <v>0</v>
      </c>
      <c r="M361" s="156">
        <v>0</v>
      </c>
      <c r="N361" s="156">
        <v>0</v>
      </c>
      <c r="O361" s="156">
        <v>0</v>
      </c>
      <c r="P361" s="156">
        <v>0</v>
      </c>
      <c r="Q361" s="156">
        <v>0</v>
      </c>
      <c r="R361" s="157">
        <v>0</v>
      </c>
      <c r="S361" s="158">
        <f t="shared" si="197"/>
        <v>0</v>
      </c>
      <c r="U361" s="216" t="s">
        <v>62</v>
      </c>
      <c r="V361" s="207">
        <v>0</v>
      </c>
      <c r="W361" s="207">
        <v>0</v>
      </c>
      <c r="X361" s="207">
        <v>0</v>
      </c>
      <c r="Y361" s="207">
        <v>0</v>
      </c>
      <c r="Z361" s="207">
        <v>0</v>
      </c>
      <c r="AA361" s="207">
        <v>0</v>
      </c>
      <c r="AB361" s="207">
        <v>0</v>
      </c>
      <c r="AC361" s="208">
        <v>0</v>
      </c>
      <c r="AD361" s="209">
        <v>0</v>
      </c>
      <c r="AE361" s="209">
        <v>0</v>
      </c>
      <c r="AF361" s="209">
        <v>0</v>
      </c>
      <c r="AG361" s="209">
        <v>0</v>
      </c>
      <c r="AH361" s="209">
        <v>0</v>
      </c>
      <c r="AI361" s="210">
        <f t="shared" si="198"/>
        <v>0</v>
      </c>
      <c r="BA361" s="141"/>
      <c r="BR361" s="141"/>
      <c r="CG361" s="141"/>
    </row>
    <row r="362" spans="1:85">
      <c r="A362" s="172" t="s">
        <v>23</v>
      </c>
      <c r="B362" s="173">
        <v>0</v>
      </c>
      <c r="C362" s="173">
        <v>0</v>
      </c>
      <c r="D362" s="173">
        <v>0</v>
      </c>
      <c r="E362" s="173">
        <v>0</v>
      </c>
      <c r="F362" s="375"/>
      <c r="G362" s="173">
        <v>0</v>
      </c>
      <c r="H362" s="174">
        <v>0</v>
      </c>
      <c r="I362" s="175">
        <f t="shared" si="196"/>
        <v>0</v>
      </c>
      <c r="J362" s="149"/>
      <c r="K362" s="176" t="s">
        <v>23</v>
      </c>
      <c r="L362" s="177">
        <v>0</v>
      </c>
      <c r="M362" s="177">
        <v>0</v>
      </c>
      <c r="N362" s="177">
        <v>0</v>
      </c>
      <c r="O362" s="177">
        <v>0</v>
      </c>
      <c r="P362" s="177">
        <v>0</v>
      </c>
      <c r="Q362" s="177">
        <v>0</v>
      </c>
      <c r="R362" s="178">
        <v>0</v>
      </c>
      <c r="S362" s="179">
        <f t="shared" si="197"/>
        <v>0</v>
      </c>
      <c r="U362" s="217" t="s">
        <v>65</v>
      </c>
      <c r="V362" s="218">
        <v>0</v>
      </c>
      <c r="W362" s="218">
        <v>0</v>
      </c>
      <c r="X362" s="218">
        <v>0</v>
      </c>
      <c r="Y362" s="218">
        <v>0</v>
      </c>
      <c r="Z362" s="218">
        <v>0</v>
      </c>
      <c r="AA362" s="218">
        <v>0</v>
      </c>
      <c r="AB362" s="218">
        <v>0</v>
      </c>
      <c r="AC362" s="218">
        <v>0</v>
      </c>
      <c r="AD362" s="218">
        <v>0</v>
      </c>
      <c r="AE362" s="218">
        <v>0</v>
      </c>
      <c r="AF362" s="218">
        <v>0</v>
      </c>
      <c r="AG362" s="218">
        <v>0</v>
      </c>
      <c r="AH362" s="117">
        <v>0</v>
      </c>
      <c r="AI362" s="219">
        <f t="shared" si="198"/>
        <v>0</v>
      </c>
      <c r="BA362" s="141"/>
      <c r="BR362" s="141"/>
      <c r="CG362" s="141"/>
    </row>
    <row r="363" spans="1:85">
      <c r="A363" s="180" t="s">
        <v>19</v>
      </c>
      <c r="B363" s="181">
        <v>0</v>
      </c>
      <c r="C363" s="181">
        <v>0</v>
      </c>
      <c r="D363" s="181">
        <v>0</v>
      </c>
      <c r="E363" s="181">
        <v>0</v>
      </c>
      <c r="F363" s="375"/>
      <c r="G363" s="181">
        <v>0</v>
      </c>
      <c r="H363" s="182">
        <v>0</v>
      </c>
      <c r="I363" s="183">
        <f t="shared" si="196"/>
        <v>0</v>
      </c>
      <c r="J363" s="149"/>
      <c r="K363" s="184" t="s">
        <v>19</v>
      </c>
      <c r="L363" s="181">
        <v>0</v>
      </c>
      <c r="M363" s="181">
        <v>0</v>
      </c>
      <c r="N363" s="181">
        <v>0</v>
      </c>
      <c r="O363" s="181">
        <v>0</v>
      </c>
      <c r="P363" s="181">
        <v>0</v>
      </c>
      <c r="Q363" s="181">
        <v>0</v>
      </c>
      <c r="R363" s="185">
        <v>0</v>
      </c>
      <c r="S363" s="186">
        <f t="shared" si="197"/>
        <v>0</v>
      </c>
      <c r="U363" s="220" t="s">
        <v>19</v>
      </c>
      <c r="V363" s="221">
        <v>0</v>
      </c>
      <c r="W363" s="221">
        <v>0</v>
      </c>
      <c r="X363" s="221">
        <v>0</v>
      </c>
      <c r="Y363" s="221">
        <v>0</v>
      </c>
      <c r="Z363" s="221">
        <v>0</v>
      </c>
      <c r="AA363" s="221">
        <v>0</v>
      </c>
      <c r="AB363" s="221">
        <v>0</v>
      </c>
      <c r="AC363" s="221">
        <v>0</v>
      </c>
      <c r="AD363" s="222">
        <v>0</v>
      </c>
      <c r="AE363" s="222">
        <v>0</v>
      </c>
      <c r="AF363" s="222">
        <v>0</v>
      </c>
      <c r="AG363" s="222">
        <v>0</v>
      </c>
      <c r="AH363" s="222">
        <v>0</v>
      </c>
      <c r="AI363" s="223">
        <f t="shared" si="198"/>
        <v>0</v>
      </c>
      <c r="BA363" s="141"/>
      <c r="BR363" s="141"/>
      <c r="CG363" s="141"/>
    </row>
    <row r="364" spans="1:85">
      <c r="A364" s="172" t="s">
        <v>20</v>
      </c>
      <c r="B364" s="173">
        <v>0</v>
      </c>
      <c r="C364" s="173">
        <v>0</v>
      </c>
      <c r="D364" s="173">
        <v>0</v>
      </c>
      <c r="E364" s="173">
        <v>0</v>
      </c>
      <c r="F364" s="375"/>
      <c r="G364" s="173">
        <v>0</v>
      </c>
      <c r="H364" s="174">
        <v>0</v>
      </c>
      <c r="I364" s="175">
        <f t="shared" si="196"/>
        <v>0</v>
      </c>
      <c r="J364" s="149"/>
      <c r="K364" s="176" t="s">
        <v>20</v>
      </c>
      <c r="L364" s="177">
        <v>0</v>
      </c>
      <c r="M364" s="177">
        <v>0</v>
      </c>
      <c r="N364" s="177">
        <v>0</v>
      </c>
      <c r="O364" s="177">
        <v>0</v>
      </c>
      <c r="P364" s="177">
        <v>0</v>
      </c>
      <c r="Q364" s="177">
        <v>0</v>
      </c>
      <c r="R364" s="178">
        <v>0</v>
      </c>
      <c r="S364" s="179">
        <f t="shared" si="197"/>
        <v>0</v>
      </c>
      <c r="U364" s="217" t="s">
        <v>20</v>
      </c>
      <c r="V364" s="218">
        <v>0</v>
      </c>
      <c r="W364" s="218">
        <v>0</v>
      </c>
      <c r="X364" s="218">
        <v>0</v>
      </c>
      <c r="Y364" s="218">
        <v>0</v>
      </c>
      <c r="Z364" s="218">
        <v>0</v>
      </c>
      <c r="AA364" s="218">
        <v>0</v>
      </c>
      <c r="AB364" s="218">
        <v>0</v>
      </c>
      <c r="AC364" s="218">
        <v>0</v>
      </c>
      <c r="AD364" s="218">
        <v>0</v>
      </c>
      <c r="AE364" s="218">
        <v>0</v>
      </c>
      <c r="AF364" s="218">
        <v>0</v>
      </c>
      <c r="AG364" s="218">
        <v>0</v>
      </c>
      <c r="AH364" s="117">
        <v>0</v>
      </c>
      <c r="AI364" s="219">
        <f t="shared" si="198"/>
        <v>0</v>
      </c>
      <c r="BA364" s="141"/>
      <c r="BR364" s="141"/>
      <c r="CG364" s="141"/>
    </row>
    <row r="365" spans="1:85" ht="15" thickBot="1">
      <c r="A365" s="187" t="s">
        <v>11</v>
      </c>
      <c r="B365" s="188">
        <v>0</v>
      </c>
      <c r="C365" s="188">
        <v>0</v>
      </c>
      <c r="D365" s="188">
        <v>0</v>
      </c>
      <c r="E365" s="188">
        <v>0</v>
      </c>
      <c r="F365" s="376"/>
      <c r="G365" s="188">
        <v>0</v>
      </c>
      <c r="H365" s="189">
        <v>0</v>
      </c>
      <c r="I365" s="190">
        <f t="shared" si="196"/>
        <v>0</v>
      </c>
      <c r="J365" s="149"/>
      <c r="K365" s="191" t="s">
        <v>11</v>
      </c>
      <c r="L365" s="188">
        <v>0</v>
      </c>
      <c r="M365" s="188">
        <v>0</v>
      </c>
      <c r="N365" s="188">
        <v>0</v>
      </c>
      <c r="O365" s="188">
        <v>0</v>
      </c>
      <c r="P365" s="188">
        <v>0</v>
      </c>
      <c r="Q365" s="188">
        <v>0</v>
      </c>
      <c r="R365" s="192">
        <v>0</v>
      </c>
      <c r="S365" s="193">
        <f t="shared" si="197"/>
        <v>0</v>
      </c>
      <c r="U365" s="220" t="s">
        <v>11</v>
      </c>
      <c r="V365" s="221">
        <v>0</v>
      </c>
      <c r="W365" s="221">
        <v>0</v>
      </c>
      <c r="X365" s="221">
        <v>0</v>
      </c>
      <c r="Y365" s="221">
        <v>0</v>
      </c>
      <c r="Z365" s="221">
        <v>0</v>
      </c>
      <c r="AA365" s="221">
        <v>0</v>
      </c>
      <c r="AB365" s="221">
        <v>0</v>
      </c>
      <c r="AC365" s="221">
        <v>0</v>
      </c>
      <c r="AD365" s="222">
        <v>0</v>
      </c>
      <c r="AE365" s="222">
        <v>0</v>
      </c>
      <c r="AF365" s="222">
        <v>0</v>
      </c>
      <c r="AG365" s="222">
        <v>0</v>
      </c>
      <c r="AH365" s="222">
        <v>0</v>
      </c>
      <c r="AI365" s="223">
        <f t="shared" si="198"/>
        <v>0</v>
      </c>
      <c r="BA365" s="141"/>
      <c r="BR365" s="141"/>
      <c r="CG365" s="141"/>
    </row>
    <row r="366" spans="1:85" ht="18" customHeight="1">
      <c r="A366" s="194" t="s">
        <v>26</v>
      </c>
      <c r="B366" s="195">
        <f>SUM(B345:B361)</f>
        <v>161.90678193258654</v>
      </c>
      <c r="C366" s="195">
        <f t="shared" ref="C366:H366" si="199">SUM(C345:C361)</f>
        <v>3031.7228386904285</v>
      </c>
      <c r="D366" s="195">
        <f t="shared" si="199"/>
        <v>1188.2255219033518</v>
      </c>
      <c r="E366" s="195">
        <f t="shared" si="199"/>
        <v>1079.7288642943445</v>
      </c>
      <c r="F366" s="195">
        <f t="shared" si="199"/>
        <v>0</v>
      </c>
      <c r="G366" s="195">
        <f t="shared" si="199"/>
        <v>30.764386714109854</v>
      </c>
      <c r="H366" s="197">
        <f t="shared" si="199"/>
        <v>0</v>
      </c>
      <c r="I366" s="154">
        <f t="shared" ref="I366" si="200">SUM(I345:I361)</f>
        <v>5492.3483935348213</v>
      </c>
      <c r="J366" s="149"/>
      <c r="K366" s="196" t="s">
        <v>26</v>
      </c>
      <c r="L366" s="195">
        <f>SUM(L345:L361)</f>
        <v>161.90678193258654</v>
      </c>
      <c r="M366" s="195">
        <f t="shared" ref="M366:R366" si="201">SUM(M345:M361)</f>
        <v>3031.7228386904285</v>
      </c>
      <c r="N366" s="195">
        <f t="shared" si="201"/>
        <v>1188.2255219033518</v>
      </c>
      <c r="O366" s="195">
        <f t="shared" si="201"/>
        <v>1079.7288642943445</v>
      </c>
      <c r="P366" s="195">
        <f t="shared" si="201"/>
        <v>236.36942324033492</v>
      </c>
      <c r="Q366" s="195">
        <f t="shared" si="201"/>
        <v>30.764386714109854</v>
      </c>
      <c r="R366" s="197">
        <f t="shared" si="201"/>
        <v>0</v>
      </c>
      <c r="S366" s="198">
        <f t="shared" ref="S366" si="202">SUM(S345:S361)</f>
        <v>5728.7178167751563</v>
      </c>
      <c r="T366" s="141" t="str">
        <f>IF(ABS(S366-AI366)&gt;0.01,S366-AI366,"")</f>
        <v/>
      </c>
      <c r="U366" s="224" t="s">
        <v>63</v>
      </c>
      <c r="V366" s="225">
        <f>SUM(V345:V361)</f>
        <v>153.17251060147206</v>
      </c>
      <c r="W366" s="225">
        <f t="shared" ref="W366:AH366" si="203">SUM(W345:W361)</f>
        <v>1.4877304920049401</v>
      </c>
      <c r="X366" s="225">
        <f t="shared" si="203"/>
        <v>30.764386714109854</v>
      </c>
      <c r="Y366" s="225">
        <f t="shared" si="203"/>
        <v>3031.7228386904285</v>
      </c>
      <c r="Z366" s="225">
        <f t="shared" si="203"/>
        <v>433.62714992325357</v>
      </c>
      <c r="AA366" s="225">
        <f t="shared" si="203"/>
        <v>1079.3467442228293</v>
      </c>
      <c r="AB366" s="225">
        <f t="shared" si="203"/>
        <v>236.36942324033492</v>
      </c>
      <c r="AC366" s="225">
        <f t="shared" si="203"/>
        <v>762.22703289072274</v>
      </c>
      <c r="AD366" s="226">
        <f t="shared" si="203"/>
        <v>7.2465408391095556</v>
      </c>
      <c r="AE366" s="226">
        <f t="shared" si="203"/>
        <v>0.38212007151508337</v>
      </c>
      <c r="AF366" s="226">
        <f t="shared" si="203"/>
        <v>0</v>
      </c>
      <c r="AG366" s="226">
        <f t="shared" si="203"/>
        <v>754.59837198009814</v>
      </c>
      <c r="AH366" s="226">
        <f t="shared" si="203"/>
        <v>0</v>
      </c>
      <c r="AI366" s="227">
        <f>SUM(V366:AC366)</f>
        <v>5728.7178167751554</v>
      </c>
      <c r="BA366" s="141"/>
      <c r="BR366" s="141"/>
      <c r="CG366" s="141"/>
    </row>
    <row r="367" spans="1:85" s="26" customFormat="1" ht="15" thickBot="1">
      <c r="A367" s="43" t="s">
        <v>91</v>
      </c>
      <c r="B367" s="78">
        <f>IF($I366=0,"-",B366/$I366)</f>
        <v>2.947860738826601E-2</v>
      </c>
      <c r="C367" s="78">
        <f t="shared" ref="C367:H367" si="204">IF($I366=0,"-",C366/$I366)</f>
        <v>0.55199026381122218</v>
      </c>
      <c r="D367" s="78">
        <f t="shared" si="204"/>
        <v>0.21634197919819531</v>
      </c>
      <c r="E367" s="78">
        <f t="shared" si="204"/>
        <v>0.19658783218583145</v>
      </c>
      <c r="F367" s="78">
        <f t="shared" si="204"/>
        <v>0</v>
      </c>
      <c r="G367" s="78">
        <f t="shared" si="204"/>
        <v>5.6013174164849721E-3</v>
      </c>
      <c r="H367" s="79">
        <f t="shared" si="204"/>
        <v>0</v>
      </c>
      <c r="I367" s="80">
        <f>SUM(B367:H367)</f>
        <v>0.99999999999999989</v>
      </c>
      <c r="J367" s="141"/>
      <c r="K367" s="55" t="s">
        <v>91</v>
      </c>
      <c r="L367" s="96">
        <f>IF($S366=0,"-",L366/$S366)</f>
        <v>2.8262307048617742E-2</v>
      </c>
      <c r="M367" s="96">
        <f t="shared" ref="M367:R367" si="205">IF($S366=0,"-",M366/$S366)</f>
        <v>0.52921490212221067</v>
      </c>
      <c r="N367" s="96">
        <f t="shared" si="205"/>
        <v>0.20741561373889328</v>
      </c>
      <c r="O367" s="96">
        <f t="shared" si="205"/>
        <v>0.18847653154299573</v>
      </c>
      <c r="P367" s="96">
        <f t="shared" si="205"/>
        <v>4.1260440957343818E-2</v>
      </c>
      <c r="Q367" s="96">
        <f t="shared" si="205"/>
        <v>5.3702045899387523E-3</v>
      </c>
      <c r="R367" s="97">
        <f t="shared" si="205"/>
        <v>0</v>
      </c>
      <c r="S367" s="98">
        <f>SUM(L367:R367)</f>
        <v>1</v>
      </c>
      <c r="U367" s="127" t="s">
        <v>91</v>
      </c>
      <c r="V367" s="128">
        <f>+V366/$AI366</f>
        <v>2.6737660240995578E-2</v>
      </c>
      <c r="W367" s="128">
        <f t="shared" ref="W367:AH367" si="206">+W366/$AI366</f>
        <v>2.5969694084922173E-4</v>
      </c>
      <c r="X367" s="128">
        <f t="shared" si="206"/>
        <v>5.3702045899387532E-3</v>
      </c>
      <c r="Y367" s="128">
        <f t="shared" si="206"/>
        <v>0.52921490212221067</v>
      </c>
      <c r="Z367" s="128">
        <f t="shared" si="206"/>
        <v>7.569357817790956E-2</v>
      </c>
      <c r="AA367" s="128">
        <f t="shared" si="206"/>
        <v>0.18840982899563061</v>
      </c>
      <c r="AB367" s="128">
        <f t="shared" si="206"/>
        <v>4.1260440957343825E-2</v>
      </c>
      <c r="AC367" s="128">
        <f t="shared" si="206"/>
        <v>0.13305368797512185</v>
      </c>
      <c r="AD367" s="128">
        <f t="shared" si="206"/>
        <v>1.2649498667729497E-3</v>
      </c>
      <c r="AE367" s="128">
        <f t="shared" si="206"/>
        <v>6.6702547365160453E-5</v>
      </c>
      <c r="AF367" s="128">
        <f t="shared" si="206"/>
        <v>0</v>
      </c>
      <c r="AG367" s="128">
        <f t="shared" si="206"/>
        <v>0.13172203556098375</v>
      </c>
      <c r="AH367" s="128">
        <f t="shared" si="206"/>
        <v>0</v>
      </c>
      <c r="AI367" s="129">
        <f>SUM(V367:AC367)</f>
        <v>1</v>
      </c>
    </row>
    <row r="368" spans="1:85" ht="15" thickBot="1">
      <c r="A368" s="228"/>
      <c r="B368" s="228"/>
      <c r="C368" s="228"/>
      <c r="D368" s="228"/>
      <c r="E368" s="228"/>
      <c r="F368" s="228"/>
      <c r="G368" s="228"/>
      <c r="H368" s="228"/>
      <c r="I368" s="228"/>
      <c r="K368" s="228"/>
      <c r="L368" s="228"/>
      <c r="M368" s="228"/>
      <c r="N368" s="228"/>
      <c r="O368" s="228"/>
      <c r="P368" s="228"/>
      <c r="Q368" s="228"/>
      <c r="R368" s="228"/>
      <c r="S368" s="228"/>
      <c r="AI368" s="149"/>
      <c r="BA368" s="141"/>
      <c r="BR368" s="141"/>
      <c r="CG368" s="141"/>
    </row>
    <row r="369" spans="1:85" ht="28.5">
      <c r="A369" s="325" t="s">
        <v>41</v>
      </c>
      <c r="B369" s="145" t="s">
        <v>0</v>
      </c>
      <c r="C369" s="145" t="s">
        <v>1</v>
      </c>
      <c r="D369" s="145" t="s">
        <v>2</v>
      </c>
      <c r="E369" s="145" t="s">
        <v>3</v>
      </c>
      <c r="F369" s="145" t="s">
        <v>27</v>
      </c>
      <c r="G369" s="145" t="s">
        <v>4</v>
      </c>
      <c r="H369" s="145" t="s">
        <v>5</v>
      </c>
      <c r="I369" s="146" t="s">
        <v>6</v>
      </c>
      <c r="K369" s="327" t="s">
        <v>41</v>
      </c>
      <c r="L369" s="147" t="s">
        <v>0</v>
      </c>
      <c r="M369" s="147" t="s">
        <v>1</v>
      </c>
      <c r="N369" s="147" t="s">
        <v>2</v>
      </c>
      <c r="O369" s="147" t="s">
        <v>3</v>
      </c>
      <c r="P369" s="147" t="s">
        <v>27</v>
      </c>
      <c r="Q369" s="147" t="s">
        <v>4</v>
      </c>
      <c r="R369" s="147" t="s">
        <v>5</v>
      </c>
      <c r="S369" s="148" t="s">
        <v>6</v>
      </c>
      <c r="U369" s="329" t="s">
        <v>41</v>
      </c>
      <c r="V369" s="200" t="s">
        <v>77</v>
      </c>
      <c r="W369" s="200" t="s">
        <v>78</v>
      </c>
      <c r="X369" s="200" t="s">
        <v>4</v>
      </c>
      <c r="Y369" s="200" t="s">
        <v>1</v>
      </c>
      <c r="Z369" s="200" t="s">
        <v>2</v>
      </c>
      <c r="AA369" s="200" t="s">
        <v>3</v>
      </c>
      <c r="AB369" s="200" t="s">
        <v>55</v>
      </c>
      <c r="AC369" s="200" t="s">
        <v>67</v>
      </c>
      <c r="AD369" s="201" t="s">
        <v>79</v>
      </c>
      <c r="AE369" s="201" t="s">
        <v>80</v>
      </c>
      <c r="AF369" s="201" t="s">
        <v>81</v>
      </c>
      <c r="AG369" s="201" t="s">
        <v>82</v>
      </c>
      <c r="AH369" s="201" t="s">
        <v>83</v>
      </c>
      <c r="AI369" s="202" t="s">
        <v>63</v>
      </c>
      <c r="BA369" s="141"/>
      <c r="BR369" s="141"/>
      <c r="CG369" s="141"/>
    </row>
    <row r="370" spans="1:85" ht="15">
      <c r="A370" s="326" t="s">
        <v>41</v>
      </c>
      <c r="B370" s="331" t="s">
        <v>118</v>
      </c>
      <c r="C370" s="332"/>
      <c r="D370" s="332"/>
      <c r="E370" s="332"/>
      <c r="F370" s="332"/>
      <c r="G370" s="332"/>
      <c r="H370" s="332"/>
      <c r="I370" s="333"/>
      <c r="K370" s="328" t="s">
        <v>41</v>
      </c>
      <c r="L370" s="334" t="s">
        <v>118</v>
      </c>
      <c r="M370" s="335"/>
      <c r="N370" s="335"/>
      <c r="O370" s="335"/>
      <c r="P370" s="335"/>
      <c r="Q370" s="335"/>
      <c r="R370" s="335"/>
      <c r="S370" s="336"/>
      <c r="U370" s="330" t="s">
        <v>41</v>
      </c>
      <c r="V370" s="337" t="s">
        <v>118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41"/>
      <c r="BR370" s="141"/>
      <c r="CG370" s="141"/>
    </row>
    <row r="371" spans="1:85" ht="15">
      <c r="A371" s="151" t="s">
        <v>7</v>
      </c>
      <c r="B371" s="152">
        <v>0</v>
      </c>
      <c r="C371" s="152">
        <v>0</v>
      </c>
      <c r="D371" s="152">
        <v>0</v>
      </c>
      <c r="E371" s="152">
        <v>0</v>
      </c>
      <c r="F371" s="374"/>
      <c r="G371" s="152">
        <v>0</v>
      </c>
      <c r="H371" s="153">
        <v>0</v>
      </c>
      <c r="I371" s="154">
        <f>SUM(B371:H371)</f>
        <v>0</v>
      </c>
      <c r="J371" s="149"/>
      <c r="K371" s="203" t="s">
        <v>7</v>
      </c>
      <c r="L371" s="152">
        <v>0</v>
      </c>
      <c r="M371" s="152">
        <v>0</v>
      </c>
      <c r="N371" s="152">
        <v>0</v>
      </c>
      <c r="O371" s="152">
        <v>0</v>
      </c>
      <c r="P371" s="152">
        <v>0</v>
      </c>
      <c r="Q371" s="152">
        <v>0</v>
      </c>
      <c r="R371" s="204">
        <v>0</v>
      </c>
      <c r="S371" s="205">
        <f>SUM(L371:R371)</f>
        <v>0</v>
      </c>
      <c r="U371" s="206" t="s">
        <v>7</v>
      </c>
      <c r="V371" s="207">
        <v>0</v>
      </c>
      <c r="W371" s="207">
        <v>0</v>
      </c>
      <c r="X371" s="207">
        <v>0</v>
      </c>
      <c r="Y371" s="207">
        <v>0</v>
      </c>
      <c r="Z371" s="207">
        <v>0</v>
      </c>
      <c r="AA371" s="207">
        <v>0</v>
      </c>
      <c r="AB371" s="207">
        <v>0</v>
      </c>
      <c r="AC371" s="208">
        <v>0</v>
      </c>
      <c r="AD371" s="209">
        <v>0</v>
      </c>
      <c r="AE371" s="209">
        <v>0</v>
      </c>
      <c r="AF371" s="209">
        <v>0</v>
      </c>
      <c r="AG371" s="209">
        <v>0</v>
      </c>
      <c r="AH371" s="209">
        <v>0</v>
      </c>
      <c r="AI371" s="210">
        <f>SUM(V371:AC371)</f>
        <v>0</v>
      </c>
      <c r="BA371" s="141"/>
      <c r="BR371" s="141"/>
      <c r="CG371" s="141"/>
    </row>
    <row r="372" spans="1:85" ht="15">
      <c r="A372" s="159" t="s">
        <v>8</v>
      </c>
      <c r="B372" s="160">
        <v>0</v>
      </c>
      <c r="C372" s="160">
        <v>0</v>
      </c>
      <c r="D372" s="160">
        <v>0</v>
      </c>
      <c r="E372" s="160">
        <v>0</v>
      </c>
      <c r="F372" s="375"/>
      <c r="G372" s="160">
        <v>0</v>
      </c>
      <c r="H372" s="161">
        <v>0</v>
      </c>
      <c r="I372" s="162">
        <f t="shared" ref="I372:I391" si="207">SUM(B372:H372)</f>
        <v>0</v>
      </c>
      <c r="J372" s="149"/>
      <c r="K372" s="163" t="s">
        <v>8</v>
      </c>
      <c r="L372" s="164">
        <v>0</v>
      </c>
      <c r="M372" s="164">
        <v>0</v>
      </c>
      <c r="N372" s="164">
        <v>0</v>
      </c>
      <c r="O372" s="164">
        <v>0</v>
      </c>
      <c r="P372" s="164">
        <v>0</v>
      </c>
      <c r="Q372" s="164">
        <v>0</v>
      </c>
      <c r="R372" s="165">
        <v>0</v>
      </c>
      <c r="S372" s="166">
        <f t="shared" ref="S372:S391" si="208">SUM(L372:R372)</f>
        <v>0</v>
      </c>
      <c r="U372" s="211" t="s">
        <v>8</v>
      </c>
      <c r="V372" s="212">
        <v>0</v>
      </c>
      <c r="W372" s="212">
        <v>0</v>
      </c>
      <c r="X372" s="212">
        <v>0</v>
      </c>
      <c r="Y372" s="212">
        <v>0</v>
      </c>
      <c r="Z372" s="212">
        <v>0</v>
      </c>
      <c r="AA372" s="212">
        <v>0</v>
      </c>
      <c r="AB372" s="212">
        <v>0</v>
      </c>
      <c r="AC372" s="213">
        <v>0</v>
      </c>
      <c r="AD372" s="212">
        <v>0</v>
      </c>
      <c r="AE372" s="212">
        <v>0</v>
      </c>
      <c r="AF372" s="212">
        <v>0</v>
      </c>
      <c r="AG372" s="212">
        <v>0</v>
      </c>
      <c r="AH372" s="212">
        <v>0</v>
      </c>
      <c r="AI372" s="214">
        <f t="shared" ref="AI372:AI391" si="209">SUM(V372:AC372)</f>
        <v>0</v>
      </c>
      <c r="BA372" s="141"/>
      <c r="BR372" s="141"/>
      <c r="CG372" s="141"/>
    </row>
    <row r="373" spans="1:85" ht="15">
      <c r="A373" s="167" t="s">
        <v>10</v>
      </c>
      <c r="B373" s="156">
        <v>5.13123312067158E-2</v>
      </c>
      <c r="C373" s="156">
        <v>0</v>
      </c>
      <c r="D373" s="156">
        <v>0</v>
      </c>
      <c r="E373" s="156">
        <v>0</v>
      </c>
      <c r="F373" s="375"/>
      <c r="G373" s="156">
        <v>0</v>
      </c>
      <c r="H373" s="168">
        <v>0</v>
      </c>
      <c r="I373" s="154">
        <f t="shared" si="207"/>
        <v>5.13123312067158E-2</v>
      </c>
      <c r="J373" s="149"/>
      <c r="K373" s="169" t="s">
        <v>10</v>
      </c>
      <c r="L373" s="156">
        <v>5.13123312067158E-2</v>
      </c>
      <c r="M373" s="156">
        <v>0</v>
      </c>
      <c r="N373" s="156">
        <v>0</v>
      </c>
      <c r="O373" s="156">
        <v>0</v>
      </c>
      <c r="P373" s="156">
        <v>0</v>
      </c>
      <c r="Q373" s="156">
        <v>0</v>
      </c>
      <c r="R373" s="157">
        <v>0</v>
      </c>
      <c r="S373" s="158">
        <f t="shared" si="208"/>
        <v>5.13123312067158E-2</v>
      </c>
      <c r="U373" s="215" t="s">
        <v>10</v>
      </c>
      <c r="V373" s="207">
        <v>5.13123312067158E-2</v>
      </c>
      <c r="W373" s="207">
        <v>0</v>
      </c>
      <c r="X373" s="207">
        <v>0</v>
      </c>
      <c r="Y373" s="207">
        <v>0</v>
      </c>
      <c r="Z373" s="207">
        <v>0</v>
      </c>
      <c r="AA373" s="207">
        <v>0</v>
      </c>
      <c r="AB373" s="207">
        <v>0</v>
      </c>
      <c r="AC373" s="208">
        <v>0</v>
      </c>
      <c r="AD373" s="209">
        <v>0</v>
      </c>
      <c r="AE373" s="209">
        <v>0</v>
      </c>
      <c r="AF373" s="209">
        <v>0</v>
      </c>
      <c r="AG373" s="209">
        <v>0</v>
      </c>
      <c r="AH373" s="209">
        <v>0</v>
      </c>
      <c r="AI373" s="210">
        <f t="shared" si="209"/>
        <v>5.13123312067158E-2</v>
      </c>
      <c r="BA373" s="141"/>
      <c r="BR373" s="141"/>
      <c r="CG373" s="141"/>
    </row>
    <row r="374" spans="1:85" ht="15">
      <c r="A374" s="159" t="s">
        <v>56</v>
      </c>
      <c r="B374" s="160">
        <v>0</v>
      </c>
      <c r="C374" s="160">
        <v>0</v>
      </c>
      <c r="D374" s="160">
        <v>0</v>
      </c>
      <c r="E374" s="160">
        <v>0</v>
      </c>
      <c r="F374" s="375"/>
      <c r="G374" s="160">
        <v>0</v>
      </c>
      <c r="H374" s="161">
        <v>0</v>
      </c>
      <c r="I374" s="162">
        <f t="shared" si="207"/>
        <v>0</v>
      </c>
      <c r="J374" s="149"/>
      <c r="K374" s="163" t="s">
        <v>56</v>
      </c>
      <c r="L374" s="164">
        <v>0</v>
      </c>
      <c r="M374" s="164">
        <v>0</v>
      </c>
      <c r="N374" s="164">
        <v>0</v>
      </c>
      <c r="O374" s="164">
        <v>0</v>
      </c>
      <c r="P374" s="164">
        <v>0</v>
      </c>
      <c r="Q374" s="164">
        <v>0</v>
      </c>
      <c r="R374" s="165">
        <v>0</v>
      </c>
      <c r="S374" s="166">
        <f t="shared" si="208"/>
        <v>0</v>
      </c>
      <c r="U374" s="211" t="s">
        <v>56</v>
      </c>
      <c r="V374" s="212">
        <v>0</v>
      </c>
      <c r="W374" s="212">
        <v>0</v>
      </c>
      <c r="X374" s="212">
        <v>0</v>
      </c>
      <c r="Y374" s="212">
        <v>0</v>
      </c>
      <c r="Z374" s="212">
        <v>0</v>
      </c>
      <c r="AA374" s="212">
        <v>0</v>
      </c>
      <c r="AB374" s="212">
        <v>0</v>
      </c>
      <c r="AC374" s="213">
        <v>0</v>
      </c>
      <c r="AD374" s="212">
        <v>0</v>
      </c>
      <c r="AE374" s="212">
        <v>0</v>
      </c>
      <c r="AF374" s="212">
        <v>0</v>
      </c>
      <c r="AG374" s="212">
        <v>0</v>
      </c>
      <c r="AH374" s="212">
        <v>0</v>
      </c>
      <c r="AI374" s="214">
        <f t="shared" si="209"/>
        <v>0</v>
      </c>
      <c r="BA374" s="141"/>
      <c r="BR374" s="141"/>
      <c r="CG374" s="141"/>
    </row>
    <row r="375" spans="1:85" ht="15">
      <c r="A375" s="167" t="s">
        <v>16</v>
      </c>
      <c r="B375" s="156">
        <v>25.487760818701823</v>
      </c>
      <c r="C375" s="156">
        <v>0.52441018463146816</v>
      </c>
      <c r="D375" s="156">
        <v>0.52441018463146816</v>
      </c>
      <c r="E375" s="156">
        <v>0</v>
      </c>
      <c r="F375" s="375"/>
      <c r="G375" s="156">
        <v>0</v>
      </c>
      <c r="H375" s="168">
        <v>0</v>
      </c>
      <c r="I375" s="154">
        <f t="shared" si="207"/>
        <v>26.536581187964757</v>
      </c>
      <c r="J375" s="149"/>
      <c r="K375" s="169" t="s">
        <v>16</v>
      </c>
      <c r="L375" s="156">
        <v>25.487760818701823</v>
      </c>
      <c r="M375" s="156">
        <v>0.52441018463146816</v>
      </c>
      <c r="N375" s="156">
        <v>0.52441018463146816</v>
      </c>
      <c r="O375" s="156">
        <v>0</v>
      </c>
      <c r="P375" s="156">
        <v>0</v>
      </c>
      <c r="Q375" s="156">
        <v>0</v>
      </c>
      <c r="R375" s="157">
        <v>0</v>
      </c>
      <c r="S375" s="158">
        <f t="shared" si="208"/>
        <v>26.536581187964757</v>
      </c>
      <c r="U375" s="215" t="s">
        <v>16</v>
      </c>
      <c r="V375" s="207">
        <v>25.487760818701823</v>
      </c>
      <c r="W375" s="207">
        <v>0</v>
      </c>
      <c r="X375" s="207">
        <v>0</v>
      </c>
      <c r="Y375" s="207">
        <v>0.52441018463146816</v>
      </c>
      <c r="Z375" s="207">
        <v>0.52441018463146816</v>
      </c>
      <c r="AA375" s="207">
        <v>0</v>
      </c>
      <c r="AB375" s="207">
        <v>0</v>
      </c>
      <c r="AC375" s="208">
        <v>0</v>
      </c>
      <c r="AD375" s="209">
        <v>0</v>
      </c>
      <c r="AE375" s="209">
        <v>0</v>
      </c>
      <c r="AF375" s="209">
        <v>0</v>
      </c>
      <c r="AG375" s="209">
        <v>0</v>
      </c>
      <c r="AH375" s="209">
        <v>0</v>
      </c>
      <c r="AI375" s="210">
        <f t="shared" si="209"/>
        <v>26.536581187964757</v>
      </c>
      <c r="BA375" s="141"/>
      <c r="BR375" s="141"/>
      <c r="CG375" s="141"/>
    </row>
    <row r="376" spans="1:85" ht="15">
      <c r="A376" s="159" t="s">
        <v>15</v>
      </c>
      <c r="B376" s="160">
        <v>83.546886301568691</v>
      </c>
      <c r="C376" s="160">
        <v>0.41239128582410894</v>
      </c>
      <c r="D376" s="160">
        <v>0</v>
      </c>
      <c r="E376" s="160">
        <v>0.86764005156668345</v>
      </c>
      <c r="F376" s="375"/>
      <c r="G376" s="160">
        <v>0</v>
      </c>
      <c r="H376" s="161">
        <v>0</v>
      </c>
      <c r="I376" s="162">
        <f t="shared" si="207"/>
        <v>84.826917638959486</v>
      </c>
      <c r="J376" s="149"/>
      <c r="K376" s="163" t="s">
        <v>15</v>
      </c>
      <c r="L376" s="164">
        <v>83.546886301568691</v>
      </c>
      <c r="M376" s="164">
        <v>0.41239128582410894</v>
      </c>
      <c r="N376" s="164">
        <v>0</v>
      </c>
      <c r="O376" s="164">
        <v>0.86764005156668345</v>
      </c>
      <c r="P376" s="164">
        <v>0</v>
      </c>
      <c r="Q376" s="164">
        <v>0</v>
      </c>
      <c r="R376" s="165">
        <v>0</v>
      </c>
      <c r="S376" s="166">
        <f t="shared" si="208"/>
        <v>84.826917638959486</v>
      </c>
      <c r="U376" s="211" t="s">
        <v>57</v>
      </c>
      <c r="V376" s="212">
        <v>82.474668958426008</v>
      </c>
      <c r="W376" s="212">
        <v>1.0722173431426834</v>
      </c>
      <c r="X376" s="212">
        <v>0</v>
      </c>
      <c r="Y376" s="212">
        <v>0.41239128582410894</v>
      </c>
      <c r="Z376" s="212">
        <v>0</v>
      </c>
      <c r="AA376" s="212">
        <v>0</v>
      </c>
      <c r="AB376" s="212">
        <v>0</v>
      </c>
      <c r="AC376" s="213">
        <v>0.86764005156668345</v>
      </c>
      <c r="AD376" s="212">
        <v>0</v>
      </c>
      <c r="AE376" s="212">
        <v>0</v>
      </c>
      <c r="AF376" s="212">
        <v>0</v>
      </c>
      <c r="AG376" s="212">
        <v>0</v>
      </c>
      <c r="AH376" s="212">
        <v>0.86764005156668345</v>
      </c>
      <c r="AI376" s="214">
        <f t="shared" si="209"/>
        <v>84.826917638959486</v>
      </c>
      <c r="BA376" s="141"/>
      <c r="BR376" s="141"/>
      <c r="CG376" s="141"/>
    </row>
    <row r="377" spans="1:85" ht="15">
      <c r="A377" s="167" t="s">
        <v>58</v>
      </c>
      <c r="B377" s="156">
        <v>0</v>
      </c>
      <c r="C377" s="156">
        <v>0</v>
      </c>
      <c r="D377" s="156">
        <v>0</v>
      </c>
      <c r="E377" s="156">
        <v>980.75376725654553</v>
      </c>
      <c r="F377" s="375"/>
      <c r="G377" s="156">
        <v>0</v>
      </c>
      <c r="H377" s="168">
        <v>0</v>
      </c>
      <c r="I377" s="154">
        <f t="shared" si="207"/>
        <v>980.75376725654553</v>
      </c>
      <c r="J377" s="149"/>
      <c r="K377" s="169" t="s">
        <v>58</v>
      </c>
      <c r="L377" s="156">
        <v>0</v>
      </c>
      <c r="M377" s="156">
        <v>0</v>
      </c>
      <c r="N377" s="156">
        <v>0</v>
      </c>
      <c r="O377" s="156">
        <v>980.75376725654553</v>
      </c>
      <c r="P377" s="156">
        <v>619.3099390542626</v>
      </c>
      <c r="Q377" s="156">
        <v>0</v>
      </c>
      <c r="R377" s="157">
        <v>0</v>
      </c>
      <c r="S377" s="158">
        <f t="shared" si="208"/>
        <v>1600.0637063108081</v>
      </c>
      <c r="U377" s="215" t="s">
        <v>58</v>
      </c>
      <c r="V377" s="207">
        <v>0</v>
      </c>
      <c r="W377" s="207">
        <v>0</v>
      </c>
      <c r="X377" s="207">
        <v>0</v>
      </c>
      <c r="Y377" s="207">
        <v>0</v>
      </c>
      <c r="Z377" s="207">
        <v>0</v>
      </c>
      <c r="AA377" s="207">
        <v>980.75376725654553</v>
      </c>
      <c r="AB377" s="207">
        <v>619.3099390542626</v>
      </c>
      <c r="AC377" s="208">
        <v>0</v>
      </c>
      <c r="AD377" s="207">
        <v>0</v>
      </c>
      <c r="AE377" s="207">
        <v>0</v>
      </c>
      <c r="AF377" s="207">
        <v>0</v>
      </c>
      <c r="AG377" s="207">
        <v>0</v>
      </c>
      <c r="AH377" s="207">
        <v>0</v>
      </c>
      <c r="AI377" s="210">
        <f t="shared" si="209"/>
        <v>1600.0637063108081</v>
      </c>
      <c r="BA377" s="141"/>
      <c r="BR377" s="141"/>
      <c r="CG377" s="141"/>
    </row>
    <row r="378" spans="1:85" ht="15">
      <c r="A378" s="159" t="s">
        <v>12</v>
      </c>
      <c r="B378" s="160">
        <v>0</v>
      </c>
      <c r="C378" s="160">
        <v>0</v>
      </c>
      <c r="D378" s="160">
        <v>0</v>
      </c>
      <c r="E378" s="160">
        <v>14.58706448892563</v>
      </c>
      <c r="F378" s="375"/>
      <c r="G378" s="160">
        <v>0</v>
      </c>
      <c r="H378" s="161">
        <v>0</v>
      </c>
      <c r="I378" s="162">
        <f t="shared" si="207"/>
        <v>14.58706448892563</v>
      </c>
      <c r="J378" s="149"/>
      <c r="K378" s="163" t="s">
        <v>12</v>
      </c>
      <c r="L378" s="164">
        <v>0</v>
      </c>
      <c r="M378" s="164">
        <v>0</v>
      </c>
      <c r="N378" s="164">
        <v>0</v>
      </c>
      <c r="O378" s="164">
        <v>14.58706448892563</v>
      </c>
      <c r="P378" s="164">
        <v>51.508670413832846</v>
      </c>
      <c r="Q378" s="164">
        <v>0</v>
      </c>
      <c r="R378" s="165">
        <v>0</v>
      </c>
      <c r="S378" s="166">
        <f t="shared" si="208"/>
        <v>66.09573490275848</v>
      </c>
      <c r="U378" s="211" t="s">
        <v>12</v>
      </c>
      <c r="V378" s="212">
        <v>0</v>
      </c>
      <c r="W378" s="212">
        <v>0</v>
      </c>
      <c r="X378" s="212">
        <v>0</v>
      </c>
      <c r="Y378" s="212">
        <v>0</v>
      </c>
      <c r="Z378" s="212">
        <v>0</v>
      </c>
      <c r="AA378" s="212">
        <v>14.58706448892563</v>
      </c>
      <c r="AB378" s="212">
        <v>51.508670413832846</v>
      </c>
      <c r="AC378" s="213">
        <v>0</v>
      </c>
      <c r="AD378" s="212">
        <v>0</v>
      </c>
      <c r="AE378" s="212">
        <v>0</v>
      </c>
      <c r="AF378" s="212">
        <v>0</v>
      </c>
      <c r="AG378" s="212">
        <v>0</v>
      </c>
      <c r="AH378" s="212">
        <v>0</v>
      </c>
      <c r="AI378" s="214">
        <f t="shared" si="209"/>
        <v>66.09573490275848</v>
      </c>
      <c r="BA378" s="141"/>
      <c r="BR378" s="141"/>
      <c r="CG378" s="141"/>
    </row>
    <row r="379" spans="1:85" ht="15">
      <c r="A379" s="167" t="s">
        <v>59</v>
      </c>
      <c r="B379" s="156">
        <v>0</v>
      </c>
      <c r="C379" s="156">
        <v>0</v>
      </c>
      <c r="D379" s="156">
        <v>0</v>
      </c>
      <c r="E379" s="156">
        <v>0</v>
      </c>
      <c r="F379" s="375"/>
      <c r="G379" s="156">
        <v>0</v>
      </c>
      <c r="H379" s="168">
        <v>0</v>
      </c>
      <c r="I379" s="154">
        <f t="shared" si="207"/>
        <v>0</v>
      </c>
      <c r="J379" s="149"/>
      <c r="K379" s="169" t="s">
        <v>59</v>
      </c>
      <c r="L379" s="156">
        <v>0</v>
      </c>
      <c r="M379" s="156">
        <v>0</v>
      </c>
      <c r="N379" s="156">
        <v>0</v>
      </c>
      <c r="O379" s="156">
        <v>0</v>
      </c>
      <c r="P379" s="156">
        <v>0</v>
      </c>
      <c r="Q379" s="156">
        <v>0</v>
      </c>
      <c r="R379" s="157">
        <v>0</v>
      </c>
      <c r="S379" s="158">
        <f t="shared" si="208"/>
        <v>0</v>
      </c>
      <c r="U379" s="215" t="s">
        <v>59</v>
      </c>
      <c r="V379" s="207">
        <v>0</v>
      </c>
      <c r="W379" s="207">
        <v>0</v>
      </c>
      <c r="X379" s="207">
        <v>0</v>
      </c>
      <c r="Y379" s="207">
        <v>0</v>
      </c>
      <c r="Z379" s="207">
        <v>0</v>
      </c>
      <c r="AA379" s="207">
        <v>0</v>
      </c>
      <c r="AB379" s="207">
        <v>0</v>
      </c>
      <c r="AC379" s="208">
        <v>0</v>
      </c>
      <c r="AD379" s="207">
        <v>0</v>
      </c>
      <c r="AE379" s="207">
        <v>0</v>
      </c>
      <c r="AF379" s="207">
        <v>0</v>
      </c>
      <c r="AG379" s="207">
        <v>0</v>
      </c>
      <c r="AH379" s="207">
        <v>0</v>
      </c>
      <c r="AI379" s="210">
        <f t="shared" si="209"/>
        <v>0</v>
      </c>
      <c r="BA379" s="141"/>
      <c r="BR379" s="141"/>
      <c r="CG379" s="141"/>
    </row>
    <row r="380" spans="1:85" ht="15">
      <c r="A380" s="159" t="s">
        <v>17</v>
      </c>
      <c r="B380" s="160">
        <v>43.490020946768418</v>
      </c>
      <c r="C380" s="160">
        <v>0</v>
      </c>
      <c r="D380" s="160">
        <v>0</v>
      </c>
      <c r="E380" s="160">
        <v>22.685879186962048</v>
      </c>
      <c r="F380" s="375"/>
      <c r="G380" s="160">
        <v>0</v>
      </c>
      <c r="H380" s="161">
        <v>0</v>
      </c>
      <c r="I380" s="162">
        <f t="shared" si="207"/>
        <v>66.175900133730465</v>
      </c>
      <c r="J380" s="149"/>
      <c r="K380" s="163" t="s">
        <v>17</v>
      </c>
      <c r="L380" s="164">
        <v>43.490020946768418</v>
      </c>
      <c r="M380" s="164">
        <v>0</v>
      </c>
      <c r="N380" s="164">
        <v>0</v>
      </c>
      <c r="O380" s="164">
        <v>22.685879186962048</v>
      </c>
      <c r="P380" s="164">
        <v>1.824211646469583</v>
      </c>
      <c r="Q380" s="164">
        <v>0</v>
      </c>
      <c r="R380" s="165">
        <v>0</v>
      </c>
      <c r="S380" s="166">
        <f t="shared" si="208"/>
        <v>68.000111780200044</v>
      </c>
      <c r="U380" s="211" t="s">
        <v>17</v>
      </c>
      <c r="V380" s="212">
        <v>39.9382152369582</v>
      </c>
      <c r="W380" s="212">
        <v>0</v>
      </c>
      <c r="X380" s="212">
        <v>0</v>
      </c>
      <c r="Y380" s="212">
        <v>0</v>
      </c>
      <c r="Z380" s="212">
        <v>0</v>
      </c>
      <c r="AA380" s="212">
        <v>0</v>
      </c>
      <c r="AB380" s="212">
        <v>1.824211646469583</v>
      </c>
      <c r="AC380" s="213">
        <v>26.237684896772269</v>
      </c>
      <c r="AD380" s="212">
        <v>3.5518057098102189</v>
      </c>
      <c r="AE380" s="212">
        <v>0</v>
      </c>
      <c r="AF380" s="212">
        <v>0</v>
      </c>
      <c r="AG380" s="212">
        <v>0</v>
      </c>
      <c r="AH380" s="212">
        <v>22.685879186962048</v>
      </c>
      <c r="AI380" s="214">
        <f t="shared" si="209"/>
        <v>68.000111780200058</v>
      </c>
      <c r="BA380" s="141"/>
      <c r="BR380" s="141"/>
      <c r="CG380" s="141"/>
    </row>
    <row r="381" spans="1:85" ht="15">
      <c r="A381" s="167" t="s">
        <v>139</v>
      </c>
      <c r="B381" s="156">
        <v>48.037648434530112</v>
      </c>
      <c r="C381" s="156">
        <v>0</v>
      </c>
      <c r="D381" s="156">
        <v>36.603295565344077</v>
      </c>
      <c r="E381" s="156">
        <v>2.0583052004437309E-2</v>
      </c>
      <c r="F381" s="375"/>
      <c r="G381" s="156">
        <v>0</v>
      </c>
      <c r="H381" s="168">
        <v>0</v>
      </c>
      <c r="I381" s="154">
        <f t="shared" si="207"/>
        <v>84.661527051878636</v>
      </c>
      <c r="J381" s="149"/>
      <c r="K381" s="169" t="s">
        <v>139</v>
      </c>
      <c r="L381" s="156">
        <v>48.037648434530112</v>
      </c>
      <c r="M381" s="156">
        <v>0</v>
      </c>
      <c r="N381" s="156">
        <v>36.603295565344077</v>
      </c>
      <c r="O381" s="156">
        <v>2.0583052004437309E-2</v>
      </c>
      <c r="P381" s="156">
        <v>5.3258142111166931E-2</v>
      </c>
      <c r="Q381" s="156">
        <v>0</v>
      </c>
      <c r="R381" s="157">
        <v>0</v>
      </c>
      <c r="S381" s="158">
        <f t="shared" si="208"/>
        <v>84.714785193989798</v>
      </c>
      <c r="U381" s="215" t="s">
        <v>139</v>
      </c>
      <c r="V381" s="207">
        <v>47.80822318540374</v>
      </c>
      <c r="W381" s="207">
        <v>0</v>
      </c>
      <c r="X381" s="207">
        <v>0</v>
      </c>
      <c r="Y381" s="207">
        <v>0</v>
      </c>
      <c r="Z381" s="207">
        <v>36.603295565344077</v>
      </c>
      <c r="AA381" s="207">
        <v>2.0583052004437309E-2</v>
      </c>
      <c r="AB381" s="207">
        <v>5.3258142111166931E-2</v>
      </c>
      <c r="AC381" s="208">
        <v>0.22942524912637516</v>
      </c>
      <c r="AD381" s="207">
        <v>0.22942524912637516</v>
      </c>
      <c r="AE381" s="207">
        <v>0</v>
      </c>
      <c r="AF381" s="207">
        <v>0</v>
      </c>
      <c r="AG381" s="207">
        <v>0</v>
      </c>
      <c r="AH381" s="207">
        <v>0</v>
      </c>
      <c r="AI381" s="210">
        <f t="shared" si="209"/>
        <v>84.714785193989798</v>
      </c>
      <c r="BA381" s="141"/>
      <c r="BR381" s="141"/>
      <c r="CG381" s="141"/>
    </row>
    <row r="382" spans="1:85" ht="15">
      <c r="A382" s="159" t="s">
        <v>25</v>
      </c>
      <c r="B382" s="160">
        <v>23.57777407479756</v>
      </c>
      <c r="C382" s="160">
        <v>4.0301705139228735E-3</v>
      </c>
      <c r="D382" s="160">
        <v>7.1712509800423136</v>
      </c>
      <c r="E382" s="160">
        <v>84.882172346642179</v>
      </c>
      <c r="F382" s="375"/>
      <c r="G382" s="160">
        <v>93.061062381519235</v>
      </c>
      <c r="H382" s="161">
        <v>0</v>
      </c>
      <c r="I382" s="162">
        <f t="shared" si="207"/>
        <v>208.69628995351519</v>
      </c>
      <c r="J382" s="149"/>
      <c r="K382" s="163" t="s">
        <v>25</v>
      </c>
      <c r="L382" s="164">
        <v>23.57777407479756</v>
      </c>
      <c r="M382" s="164">
        <v>4.0301705139228735E-3</v>
      </c>
      <c r="N382" s="164">
        <v>7.1712509800423136</v>
      </c>
      <c r="O382" s="164">
        <v>84.882172346642179</v>
      </c>
      <c r="P382" s="164">
        <v>2.2518366704979433</v>
      </c>
      <c r="Q382" s="164">
        <v>93.061062381519235</v>
      </c>
      <c r="R382" s="165">
        <v>0</v>
      </c>
      <c r="S382" s="166">
        <f t="shared" si="208"/>
        <v>210.94812662401313</v>
      </c>
      <c r="U382" s="211" t="s">
        <v>25</v>
      </c>
      <c r="V382" s="212">
        <v>6.3373900601348092</v>
      </c>
      <c r="W382" s="212">
        <v>11.181498559168716</v>
      </c>
      <c r="X382" s="212">
        <v>93.061062381519235</v>
      </c>
      <c r="Y382" s="212">
        <v>4.0301705139228735E-3</v>
      </c>
      <c r="Z382" s="212">
        <v>7.1712509800423136</v>
      </c>
      <c r="AA382" s="212">
        <v>79.84577609611064</v>
      </c>
      <c r="AB382" s="212">
        <v>2.2518366704979433</v>
      </c>
      <c r="AC382" s="213">
        <v>11.095281706025579</v>
      </c>
      <c r="AD382" s="212">
        <v>6.0588854554940355</v>
      </c>
      <c r="AE382" s="212">
        <v>0</v>
      </c>
      <c r="AF382" s="212">
        <v>0</v>
      </c>
      <c r="AG382" s="212">
        <v>0</v>
      </c>
      <c r="AH382" s="212">
        <v>5.0363962505315447</v>
      </c>
      <c r="AI382" s="214">
        <f t="shared" si="209"/>
        <v>210.94812662401316</v>
      </c>
      <c r="BA382" s="141"/>
      <c r="BR382" s="141"/>
      <c r="CG382" s="141"/>
    </row>
    <row r="383" spans="1:85" ht="15">
      <c r="A383" s="167" t="s">
        <v>24</v>
      </c>
      <c r="B383" s="156">
        <v>29.824327535050102</v>
      </c>
      <c r="C383" s="156">
        <v>0</v>
      </c>
      <c r="D383" s="156">
        <v>0</v>
      </c>
      <c r="E383" s="156">
        <v>0</v>
      </c>
      <c r="F383" s="375"/>
      <c r="G383" s="156">
        <v>0</v>
      </c>
      <c r="H383" s="168">
        <v>0</v>
      </c>
      <c r="I383" s="154">
        <f t="shared" si="207"/>
        <v>29.824327535050102</v>
      </c>
      <c r="J383" s="149"/>
      <c r="K383" s="169" t="s">
        <v>24</v>
      </c>
      <c r="L383" s="156">
        <v>29.824327535050102</v>
      </c>
      <c r="M383" s="156">
        <v>0</v>
      </c>
      <c r="N383" s="156">
        <v>0</v>
      </c>
      <c r="O383" s="156">
        <v>0</v>
      </c>
      <c r="P383" s="156">
        <v>0</v>
      </c>
      <c r="Q383" s="156">
        <v>0</v>
      </c>
      <c r="R383" s="157">
        <v>0</v>
      </c>
      <c r="S383" s="158">
        <f t="shared" si="208"/>
        <v>29.824327535050102</v>
      </c>
      <c r="U383" s="215" t="s">
        <v>24</v>
      </c>
      <c r="V383" s="207">
        <v>29.824327535050102</v>
      </c>
      <c r="W383" s="207">
        <v>0</v>
      </c>
      <c r="X383" s="207">
        <v>0</v>
      </c>
      <c r="Y383" s="207">
        <v>0</v>
      </c>
      <c r="Z383" s="207">
        <v>0</v>
      </c>
      <c r="AA383" s="207">
        <v>0</v>
      </c>
      <c r="AB383" s="207">
        <v>0</v>
      </c>
      <c r="AC383" s="208">
        <v>0</v>
      </c>
      <c r="AD383" s="207">
        <v>0</v>
      </c>
      <c r="AE383" s="207">
        <v>0</v>
      </c>
      <c r="AF383" s="207">
        <v>0</v>
      </c>
      <c r="AG383" s="207">
        <v>0</v>
      </c>
      <c r="AH383" s="207">
        <v>0</v>
      </c>
      <c r="AI383" s="210">
        <f t="shared" si="209"/>
        <v>29.824327535050102</v>
      </c>
      <c r="BA383" s="141"/>
      <c r="BR383" s="141"/>
      <c r="CG383" s="141"/>
    </row>
    <row r="384" spans="1:85" ht="15">
      <c r="A384" s="159" t="s">
        <v>60</v>
      </c>
      <c r="B384" s="160">
        <v>13.404263480885621</v>
      </c>
      <c r="C384" s="160">
        <v>0</v>
      </c>
      <c r="D384" s="160">
        <v>0</v>
      </c>
      <c r="E384" s="160">
        <v>0</v>
      </c>
      <c r="F384" s="375"/>
      <c r="G384" s="160">
        <v>0</v>
      </c>
      <c r="H384" s="161">
        <v>0</v>
      </c>
      <c r="I384" s="162">
        <f t="shared" si="207"/>
        <v>13.404263480885621</v>
      </c>
      <c r="J384" s="149"/>
      <c r="K384" s="163" t="s">
        <v>60</v>
      </c>
      <c r="L384" s="164">
        <v>13.404263480885621</v>
      </c>
      <c r="M384" s="164">
        <v>0</v>
      </c>
      <c r="N384" s="164">
        <v>0</v>
      </c>
      <c r="O384" s="164">
        <v>0</v>
      </c>
      <c r="P384" s="164">
        <v>0</v>
      </c>
      <c r="Q384" s="164">
        <v>0</v>
      </c>
      <c r="R384" s="165">
        <v>0</v>
      </c>
      <c r="S384" s="166">
        <f t="shared" si="208"/>
        <v>13.404263480885621</v>
      </c>
      <c r="U384" s="211" t="s">
        <v>60</v>
      </c>
      <c r="V384" s="212">
        <v>13.404263480885621</v>
      </c>
      <c r="W384" s="212">
        <v>0</v>
      </c>
      <c r="X384" s="212">
        <v>0</v>
      </c>
      <c r="Y384" s="212">
        <v>0</v>
      </c>
      <c r="Z384" s="212">
        <v>0</v>
      </c>
      <c r="AA384" s="212">
        <v>0</v>
      </c>
      <c r="AB384" s="212">
        <v>0</v>
      </c>
      <c r="AC384" s="213">
        <v>0</v>
      </c>
      <c r="AD384" s="212">
        <v>0</v>
      </c>
      <c r="AE384" s="212">
        <v>0</v>
      </c>
      <c r="AF384" s="212">
        <v>0</v>
      </c>
      <c r="AG384" s="212">
        <v>0</v>
      </c>
      <c r="AH384" s="212">
        <v>0</v>
      </c>
      <c r="AI384" s="214">
        <f t="shared" si="209"/>
        <v>13.404263480885621</v>
      </c>
      <c r="BA384" s="141"/>
      <c r="BR384" s="141"/>
      <c r="CG384" s="141"/>
    </row>
    <row r="385" spans="1:85" ht="15">
      <c r="A385" s="167" t="s">
        <v>22</v>
      </c>
      <c r="B385" s="156">
        <v>149.59099686739395</v>
      </c>
      <c r="C385" s="156">
        <v>0</v>
      </c>
      <c r="D385" s="156">
        <v>0</v>
      </c>
      <c r="E385" s="156">
        <v>0</v>
      </c>
      <c r="F385" s="375"/>
      <c r="G385" s="156">
        <v>0</v>
      </c>
      <c r="H385" s="168">
        <v>0</v>
      </c>
      <c r="I385" s="154">
        <f t="shared" si="207"/>
        <v>149.59099686739395</v>
      </c>
      <c r="J385" s="149"/>
      <c r="K385" s="169" t="s">
        <v>22</v>
      </c>
      <c r="L385" s="156">
        <v>149.59099686739395</v>
      </c>
      <c r="M385" s="156">
        <v>0</v>
      </c>
      <c r="N385" s="156">
        <v>0</v>
      </c>
      <c r="O385" s="156">
        <v>0</v>
      </c>
      <c r="P385" s="156">
        <v>90.449036959629055</v>
      </c>
      <c r="Q385" s="156">
        <v>0</v>
      </c>
      <c r="R385" s="157">
        <v>0</v>
      </c>
      <c r="S385" s="158">
        <f t="shared" si="208"/>
        <v>240.04003382702302</v>
      </c>
      <c r="U385" s="215" t="s">
        <v>22</v>
      </c>
      <c r="V385" s="207">
        <v>148.18613468581367</v>
      </c>
      <c r="W385" s="207">
        <v>0</v>
      </c>
      <c r="X385" s="207">
        <v>0</v>
      </c>
      <c r="Y385" s="207">
        <v>0</v>
      </c>
      <c r="Z385" s="207">
        <v>0</v>
      </c>
      <c r="AA385" s="207">
        <v>0</v>
      </c>
      <c r="AB385" s="207">
        <v>90.449036959629055</v>
      </c>
      <c r="AC385" s="208">
        <v>1.4048621815802718</v>
      </c>
      <c r="AD385" s="207">
        <v>1.4048621815802718</v>
      </c>
      <c r="AE385" s="207">
        <v>0</v>
      </c>
      <c r="AF385" s="207">
        <v>0</v>
      </c>
      <c r="AG385" s="207">
        <v>0</v>
      </c>
      <c r="AH385" s="207">
        <v>0</v>
      </c>
      <c r="AI385" s="210">
        <f t="shared" si="209"/>
        <v>240.040033827023</v>
      </c>
      <c r="BA385" s="141"/>
      <c r="BR385" s="141"/>
      <c r="CG385" s="141"/>
    </row>
    <row r="386" spans="1:85" ht="15">
      <c r="A386" s="159" t="s">
        <v>21</v>
      </c>
      <c r="B386" s="160">
        <v>3.5232652194701104</v>
      </c>
      <c r="C386" s="160">
        <v>0</v>
      </c>
      <c r="D386" s="160">
        <v>0</v>
      </c>
      <c r="E386" s="160">
        <v>0</v>
      </c>
      <c r="F386" s="375"/>
      <c r="G386" s="160">
        <v>0</v>
      </c>
      <c r="H386" s="161">
        <v>0</v>
      </c>
      <c r="I386" s="162">
        <f t="shared" si="207"/>
        <v>3.5232652194701104</v>
      </c>
      <c r="J386" s="149"/>
      <c r="K386" s="163" t="s">
        <v>21</v>
      </c>
      <c r="L386" s="164">
        <v>3.5232652194701104</v>
      </c>
      <c r="M386" s="164">
        <v>0</v>
      </c>
      <c r="N386" s="164">
        <v>0</v>
      </c>
      <c r="O386" s="164">
        <v>0</v>
      </c>
      <c r="P386" s="164">
        <v>0</v>
      </c>
      <c r="Q386" s="164">
        <v>0</v>
      </c>
      <c r="R386" s="165">
        <v>0</v>
      </c>
      <c r="S386" s="166">
        <f t="shared" si="208"/>
        <v>3.5232652194701104</v>
      </c>
      <c r="U386" s="211" t="s">
        <v>61</v>
      </c>
      <c r="V386" s="212">
        <v>3.5232652194701104</v>
      </c>
      <c r="W386" s="212">
        <v>0</v>
      </c>
      <c r="X386" s="212">
        <v>0</v>
      </c>
      <c r="Y386" s="212">
        <v>0</v>
      </c>
      <c r="Z386" s="212">
        <v>0</v>
      </c>
      <c r="AA386" s="212">
        <v>0</v>
      </c>
      <c r="AB386" s="212">
        <v>0</v>
      </c>
      <c r="AC386" s="213">
        <v>0</v>
      </c>
      <c r="AD386" s="212">
        <v>0</v>
      </c>
      <c r="AE386" s="212">
        <v>0</v>
      </c>
      <c r="AF386" s="212">
        <v>0</v>
      </c>
      <c r="AG386" s="212">
        <v>0</v>
      </c>
      <c r="AH386" s="212">
        <v>0</v>
      </c>
      <c r="AI386" s="214">
        <f t="shared" si="209"/>
        <v>3.5232652194701104</v>
      </c>
      <c r="BA386" s="141"/>
      <c r="BR386" s="141"/>
      <c r="CG386" s="141"/>
    </row>
    <row r="387" spans="1:85" ht="15">
      <c r="A387" s="170" t="s">
        <v>64</v>
      </c>
      <c r="B387" s="156">
        <v>0</v>
      </c>
      <c r="C387" s="156">
        <v>0</v>
      </c>
      <c r="D387" s="156">
        <v>0</v>
      </c>
      <c r="E387" s="156">
        <v>0</v>
      </c>
      <c r="F387" s="375"/>
      <c r="G387" s="156">
        <v>0</v>
      </c>
      <c r="H387" s="168">
        <v>0</v>
      </c>
      <c r="I387" s="154">
        <f t="shared" si="207"/>
        <v>0</v>
      </c>
      <c r="J387" s="149"/>
      <c r="K387" s="171" t="s">
        <v>64</v>
      </c>
      <c r="L387" s="156">
        <v>0</v>
      </c>
      <c r="M387" s="156">
        <v>0</v>
      </c>
      <c r="N387" s="156">
        <v>0</v>
      </c>
      <c r="O387" s="156">
        <v>0</v>
      </c>
      <c r="P387" s="156">
        <v>0</v>
      </c>
      <c r="Q387" s="156">
        <v>0</v>
      </c>
      <c r="R387" s="157">
        <v>0</v>
      </c>
      <c r="S387" s="158">
        <f t="shared" si="208"/>
        <v>0</v>
      </c>
      <c r="U387" s="216" t="s">
        <v>62</v>
      </c>
      <c r="V387" s="207">
        <v>0</v>
      </c>
      <c r="W387" s="207">
        <v>0</v>
      </c>
      <c r="X387" s="207">
        <v>0</v>
      </c>
      <c r="Y387" s="207">
        <v>0</v>
      </c>
      <c r="Z387" s="207">
        <v>0</v>
      </c>
      <c r="AA387" s="207">
        <v>0</v>
      </c>
      <c r="AB387" s="207">
        <v>0</v>
      </c>
      <c r="AC387" s="208">
        <v>0</v>
      </c>
      <c r="AD387" s="209">
        <v>0</v>
      </c>
      <c r="AE387" s="209">
        <v>0</v>
      </c>
      <c r="AF387" s="209">
        <v>0</v>
      </c>
      <c r="AG387" s="209">
        <v>0</v>
      </c>
      <c r="AH387" s="209">
        <v>0</v>
      </c>
      <c r="AI387" s="210">
        <f t="shared" si="209"/>
        <v>0</v>
      </c>
      <c r="BA387" s="141"/>
      <c r="BR387" s="141"/>
      <c r="CG387" s="141"/>
    </row>
    <row r="388" spans="1:85">
      <c r="A388" s="172" t="s">
        <v>23</v>
      </c>
      <c r="B388" s="173">
        <v>0</v>
      </c>
      <c r="C388" s="173">
        <v>0</v>
      </c>
      <c r="D388" s="173">
        <v>0</v>
      </c>
      <c r="E388" s="173">
        <v>0</v>
      </c>
      <c r="F388" s="375"/>
      <c r="G388" s="173">
        <v>0</v>
      </c>
      <c r="H388" s="174">
        <v>0</v>
      </c>
      <c r="I388" s="175">
        <f t="shared" si="207"/>
        <v>0</v>
      </c>
      <c r="J388" s="149"/>
      <c r="K388" s="176" t="s">
        <v>23</v>
      </c>
      <c r="L388" s="177">
        <v>0</v>
      </c>
      <c r="M388" s="177">
        <v>0</v>
      </c>
      <c r="N388" s="177">
        <v>0</v>
      </c>
      <c r="O388" s="177">
        <v>0</v>
      </c>
      <c r="P388" s="177">
        <v>0</v>
      </c>
      <c r="Q388" s="177">
        <v>0</v>
      </c>
      <c r="R388" s="178">
        <v>0</v>
      </c>
      <c r="S388" s="179">
        <f t="shared" si="208"/>
        <v>0</v>
      </c>
      <c r="U388" s="217" t="s">
        <v>65</v>
      </c>
      <c r="V388" s="218">
        <v>0</v>
      </c>
      <c r="W388" s="218">
        <v>0</v>
      </c>
      <c r="X388" s="218">
        <v>0</v>
      </c>
      <c r="Y388" s="218">
        <v>0</v>
      </c>
      <c r="Z388" s="218">
        <v>0</v>
      </c>
      <c r="AA388" s="218">
        <v>0</v>
      </c>
      <c r="AB388" s="218">
        <v>0</v>
      </c>
      <c r="AC388" s="218">
        <v>0</v>
      </c>
      <c r="AD388" s="218">
        <v>0</v>
      </c>
      <c r="AE388" s="218">
        <v>0</v>
      </c>
      <c r="AF388" s="218">
        <v>0</v>
      </c>
      <c r="AG388" s="218">
        <v>0</v>
      </c>
      <c r="AH388" s="117">
        <v>0</v>
      </c>
      <c r="AI388" s="219">
        <f t="shared" si="209"/>
        <v>0</v>
      </c>
      <c r="BA388" s="141"/>
      <c r="BR388" s="141"/>
      <c r="CG388" s="141"/>
    </row>
    <row r="389" spans="1:85">
      <c r="A389" s="180" t="s">
        <v>19</v>
      </c>
      <c r="B389" s="181">
        <v>0</v>
      </c>
      <c r="C389" s="181">
        <v>0</v>
      </c>
      <c r="D389" s="181">
        <v>0</v>
      </c>
      <c r="E389" s="181">
        <v>0</v>
      </c>
      <c r="F389" s="375"/>
      <c r="G389" s="181">
        <v>0</v>
      </c>
      <c r="H389" s="182">
        <v>0</v>
      </c>
      <c r="I389" s="183">
        <f t="shared" si="207"/>
        <v>0</v>
      </c>
      <c r="J389" s="149"/>
      <c r="K389" s="184" t="s">
        <v>19</v>
      </c>
      <c r="L389" s="181">
        <v>0</v>
      </c>
      <c r="M389" s="181">
        <v>0</v>
      </c>
      <c r="N389" s="181">
        <v>0</v>
      </c>
      <c r="O389" s="181">
        <v>0</v>
      </c>
      <c r="P389" s="181">
        <v>0</v>
      </c>
      <c r="Q389" s="181">
        <v>0</v>
      </c>
      <c r="R389" s="185">
        <v>0</v>
      </c>
      <c r="S389" s="186">
        <f t="shared" si="208"/>
        <v>0</v>
      </c>
      <c r="U389" s="220" t="s">
        <v>19</v>
      </c>
      <c r="V389" s="221">
        <v>0</v>
      </c>
      <c r="W389" s="221">
        <v>0</v>
      </c>
      <c r="X389" s="221">
        <v>0</v>
      </c>
      <c r="Y389" s="221">
        <v>0</v>
      </c>
      <c r="Z389" s="221">
        <v>0</v>
      </c>
      <c r="AA389" s="221">
        <v>0</v>
      </c>
      <c r="AB389" s="221">
        <v>0</v>
      </c>
      <c r="AC389" s="221">
        <v>0</v>
      </c>
      <c r="AD389" s="222">
        <v>0</v>
      </c>
      <c r="AE389" s="222">
        <v>0</v>
      </c>
      <c r="AF389" s="222">
        <v>0</v>
      </c>
      <c r="AG389" s="222">
        <v>0</v>
      </c>
      <c r="AH389" s="222">
        <v>0</v>
      </c>
      <c r="AI389" s="223">
        <f t="shared" si="209"/>
        <v>0</v>
      </c>
      <c r="BA389" s="141"/>
      <c r="BR389" s="141"/>
      <c r="CG389" s="141"/>
    </row>
    <row r="390" spans="1:85">
      <c r="A390" s="172" t="s">
        <v>20</v>
      </c>
      <c r="B390" s="173">
        <v>0</v>
      </c>
      <c r="C390" s="173">
        <v>0</v>
      </c>
      <c r="D390" s="173">
        <v>0</v>
      </c>
      <c r="E390" s="173">
        <v>0</v>
      </c>
      <c r="F390" s="375"/>
      <c r="G390" s="173">
        <v>0</v>
      </c>
      <c r="H390" s="174">
        <v>0</v>
      </c>
      <c r="I390" s="175">
        <f t="shared" si="207"/>
        <v>0</v>
      </c>
      <c r="J390" s="149"/>
      <c r="K390" s="176" t="s">
        <v>20</v>
      </c>
      <c r="L390" s="177">
        <v>0</v>
      </c>
      <c r="M390" s="177">
        <v>0</v>
      </c>
      <c r="N390" s="177">
        <v>0</v>
      </c>
      <c r="O390" s="177">
        <v>0</v>
      </c>
      <c r="P390" s="177">
        <v>0</v>
      </c>
      <c r="Q390" s="177">
        <v>0</v>
      </c>
      <c r="R390" s="178">
        <v>0</v>
      </c>
      <c r="S390" s="179">
        <f t="shared" si="208"/>
        <v>0</v>
      </c>
      <c r="U390" s="217" t="s">
        <v>20</v>
      </c>
      <c r="V390" s="218">
        <v>0</v>
      </c>
      <c r="W390" s="218">
        <v>0</v>
      </c>
      <c r="X390" s="218">
        <v>0</v>
      </c>
      <c r="Y390" s="218">
        <v>0</v>
      </c>
      <c r="Z390" s="218">
        <v>0</v>
      </c>
      <c r="AA390" s="218">
        <v>0</v>
      </c>
      <c r="AB390" s="218">
        <v>0</v>
      </c>
      <c r="AC390" s="218">
        <v>0</v>
      </c>
      <c r="AD390" s="218">
        <v>0</v>
      </c>
      <c r="AE390" s="218">
        <v>0</v>
      </c>
      <c r="AF390" s="218">
        <v>0</v>
      </c>
      <c r="AG390" s="218">
        <v>0</v>
      </c>
      <c r="AH390" s="117">
        <v>0</v>
      </c>
      <c r="AI390" s="219">
        <f t="shared" si="209"/>
        <v>0</v>
      </c>
      <c r="BA390" s="141"/>
      <c r="BR390" s="141"/>
      <c r="CG390" s="141"/>
    </row>
    <row r="391" spans="1:85" ht="15" thickBot="1">
      <c r="A391" s="187" t="s">
        <v>11</v>
      </c>
      <c r="B391" s="188">
        <v>0</v>
      </c>
      <c r="C391" s="188">
        <v>0</v>
      </c>
      <c r="D391" s="188">
        <v>0</v>
      </c>
      <c r="E391" s="188">
        <v>0</v>
      </c>
      <c r="F391" s="376"/>
      <c r="G391" s="188">
        <v>0</v>
      </c>
      <c r="H391" s="189">
        <v>0</v>
      </c>
      <c r="I391" s="190">
        <f t="shared" si="207"/>
        <v>0</v>
      </c>
      <c r="J391" s="149"/>
      <c r="K391" s="191" t="s">
        <v>11</v>
      </c>
      <c r="L391" s="188">
        <v>0</v>
      </c>
      <c r="M391" s="188">
        <v>0</v>
      </c>
      <c r="N391" s="188">
        <v>0</v>
      </c>
      <c r="O391" s="188">
        <v>0</v>
      </c>
      <c r="P391" s="188">
        <v>0</v>
      </c>
      <c r="Q391" s="188">
        <v>0</v>
      </c>
      <c r="R391" s="192">
        <v>0</v>
      </c>
      <c r="S391" s="193">
        <f t="shared" si="208"/>
        <v>0</v>
      </c>
      <c r="U391" s="220" t="s">
        <v>11</v>
      </c>
      <c r="V391" s="221">
        <v>0</v>
      </c>
      <c r="W391" s="221">
        <v>0</v>
      </c>
      <c r="X391" s="221">
        <v>0</v>
      </c>
      <c r="Y391" s="221">
        <v>0</v>
      </c>
      <c r="Z391" s="221">
        <v>0</v>
      </c>
      <c r="AA391" s="221">
        <v>0</v>
      </c>
      <c r="AB391" s="221">
        <v>0</v>
      </c>
      <c r="AC391" s="221">
        <v>0</v>
      </c>
      <c r="AD391" s="222">
        <v>0</v>
      </c>
      <c r="AE391" s="222">
        <v>0</v>
      </c>
      <c r="AF391" s="222">
        <v>0</v>
      </c>
      <c r="AG391" s="222">
        <v>0</v>
      </c>
      <c r="AH391" s="222">
        <v>0</v>
      </c>
      <c r="AI391" s="223">
        <f t="shared" si="209"/>
        <v>0</v>
      </c>
      <c r="BA391" s="141"/>
      <c r="BR391" s="141"/>
      <c r="CG391" s="141"/>
    </row>
    <row r="392" spans="1:85" ht="15">
      <c r="A392" s="194" t="s">
        <v>26</v>
      </c>
      <c r="B392" s="195">
        <f>SUM(B371:B387)</f>
        <v>420.53425601037304</v>
      </c>
      <c r="C392" s="195">
        <f t="shared" ref="C392:H392" si="210">SUM(C371:C387)</f>
        <v>0.9408316409695</v>
      </c>
      <c r="D392" s="195">
        <f t="shared" si="210"/>
        <v>44.298956730017863</v>
      </c>
      <c r="E392" s="195">
        <f t="shared" si="210"/>
        <v>1103.7971063826467</v>
      </c>
      <c r="F392" s="195">
        <f t="shared" si="210"/>
        <v>0</v>
      </c>
      <c r="G392" s="195">
        <f t="shared" si="210"/>
        <v>93.061062381519235</v>
      </c>
      <c r="H392" s="197">
        <f t="shared" si="210"/>
        <v>0</v>
      </c>
      <c r="I392" s="154">
        <f t="shared" ref="I392" si="211">SUM(I371:I387)</f>
        <v>1662.6322131455261</v>
      </c>
      <c r="J392" s="149"/>
      <c r="K392" s="196" t="s">
        <v>26</v>
      </c>
      <c r="L392" s="195">
        <f>SUM(L371:L387)</f>
        <v>420.53425601037304</v>
      </c>
      <c r="M392" s="195">
        <f t="shared" ref="M392:R392" si="212">SUM(M371:M387)</f>
        <v>0.9408316409695</v>
      </c>
      <c r="N392" s="195">
        <f t="shared" si="212"/>
        <v>44.298956730017863</v>
      </c>
      <c r="O392" s="195">
        <f t="shared" si="212"/>
        <v>1103.7971063826467</v>
      </c>
      <c r="P392" s="195">
        <f t="shared" si="212"/>
        <v>765.39695288680332</v>
      </c>
      <c r="Q392" s="195">
        <f t="shared" si="212"/>
        <v>93.061062381519235</v>
      </c>
      <c r="R392" s="197">
        <f t="shared" si="212"/>
        <v>0</v>
      </c>
      <c r="S392" s="198">
        <f t="shared" ref="S392" si="213">SUM(S371:S387)</f>
        <v>2428.0291660323292</v>
      </c>
      <c r="T392" s="141" t="str">
        <f>IF(ABS(S392-AI392)&gt;0.01,S392-AI392,"")</f>
        <v/>
      </c>
      <c r="U392" s="224" t="s">
        <v>63</v>
      </c>
      <c r="V392" s="225">
        <f>SUM(V371:V387)</f>
        <v>397.03556151205078</v>
      </c>
      <c r="W392" s="225">
        <f t="shared" ref="W392:AH392" si="214">SUM(W371:W387)</f>
        <v>12.253715902311399</v>
      </c>
      <c r="X392" s="225">
        <f t="shared" si="214"/>
        <v>93.061062381519235</v>
      </c>
      <c r="Y392" s="225">
        <f t="shared" si="214"/>
        <v>0.9408316409695</v>
      </c>
      <c r="Z392" s="225">
        <f t="shared" si="214"/>
        <v>44.298956730017863</v>
      </c>
      <c r="AA392" s="225">
        <f t="shared" si="214"/>
        <v>1075.2071908935864</v>
      </c>
      <c r="AB392" s="225">
        <f t="shared" si="214"/>
        <v>765.39695288680332</v>
      </c>
      <c r="AC392" s="225">
        <f t="shared" si="214"/>
        <v>39.834894085071177</v>
      </c>
      <c r="AD392" s="226">
        <f t="shared" si="214"/>
        <v>11.244978596010901</v>
      </c>
      <c r="AE392" s="226">
        <f t="shared" si="214"/>
        <v>0</v>
      </c>
      <c r="AF392" s="226">
        <f t="shared" si="214"/>
        <v>0</v>
      </c>
      <c r="AG392" s="226">
        <f t="shared" si="214"/>
        <v>0</v>
      </c>
      <c r="AH392" s="226">
        <f t="shared" si="214"/>
        <v>28.589915489060278</v>
      </c>
      <c r="AI392" s="227">
        <f>SUM(V392:AC392)</f>
        <v>2428.0291660323296</v>
      </c>
      <c r="BA392" s="141"/>
      <c r="BR392" s="141"/>
      <c r="CG392" s="141"/>
    </row>
    <row r="393" spans="1:85" s="26" customFormat="1" ht="15" thickBot="1">
      <c r="A393" s="43" t="s">
        <v>91</v>
      </c>
      <c r="B393" s="78">
        <f>IF($I392=0,"-",B392/$I392)</f>
        <v>0.25293282103247972</v>
      </c>
      <c r="C393" s="78">
        <f t="shared" ref="C393:H393" si="215">IF($I392=0,"-",C392/$I392)</f>
        <v>5.6586876732620558E-4</v>
      </c>
      <c r="D393" s="78">
        <f t="shared" si="215"/>
        <v>2.664387011136328E-2</v>
      </c>
      <c r="E393" s="78">
        <f t="shared" si="215"/>
        <v>0.66388531249155702</v>
      </c>
      <c r="F393" s="78">
        <f t="shared" si="215"/>
        <v>0</v>
      </c>
      <c r="G393" s="78">
        <f t="shared" si="215"/>
        <v>5.5972127597273873E-2</v>
      </c>
      <c r="H393" s="79">
        <f t="shared" si="215"/>
        <v>0</v>
      </c>
      <c r="I393" s="80">
        <f>SUM(B393:H393)</f>
        <v>1</v>
      </c>
      <c r="J393" s="141"/>
      <c r="K393" s="55" t="s">
        <v>91</v>
      </c>
      <c r="L393" s="96">
        <f>IF($S392=0,"-",L392/$S392)</f>
        <v>0.17319983709156714</v>
      </c>
      <c r="M393" s="96">
        <f t="shared" ref="M393:R393" si="216">IF($S392=0,"-",M392/$S392)</f>
        <v>3.8748778397375017E-4</v>
      </c>
      <c r="N393" s="96">
        <f t="shared" si="216"/>
        <v>1.8244820675860047E-2</v>
      </c>
      <c r="O393" s="96">
        <f t="shared" si="216"/>
        <v>0.45460619741499003</v>
      </c>
      <c r="P393" s="96">
        <f t="shared" si="216"/>
        <v>0.31523383804221239</v>
      </c>
      <c r="Q393" s="96">
        <f t="shared" si="216"/>
        <v>3.8327818991396798E-2</v>
      </c>
      <c r="R393" s="97">
        <f t="shared" si="216"/>
        <v>0</v>
      </c>
      <c r="S393" s="98">
        <f>SUM(L393:R393)</f>
        <v>1</v>
      </c>
      <c r="U393" s="127" t="s">
        <v>91</v>
      </c>
      <c r="V393" s="128">
        <f>+V392/$AI392</f>
        <v>0.16352174309374182</v>
      </c>
      <c r="W393" s="128">
        <f t="shared" ref="W393:AH393" si="217">+W392/$AI392</f>
        <v>5.0467745914005374E-3</v>
      </c>
      <c r="X393" s="128">
        <f t="shared" si="217"/>
        <v>3.8327818991396791E-2</v>
      </c>
      <c r="Y393" s="128">
        <f t="shared" si="217"/>
        <v>3.8748778397375012E-4</v>
      </c>
      <c r="Z393" s="128">
        <f t="shared" si="217"/>
        <v>1.8244820675860043E-2</v>
      </c>
      <c r="AA393" s="128">
        <f t="shared" si="217"/>
        <v>0.44283125010833163</v>
      </c>
      <c r="AB393" s="128">
        <f t="shared" si="217"/>
        <v>0.31523383804221233</v>
      </c>
      <c r="AC393" s="128">
        <f t="shared" si="217"/>
        <v>1.640626671308312E-2</v>
      </c>
      <c r="AD393" s="128">
        <f t="shared" si="217"/>
        <v>4.6313194064247793E-3</v>
      </c>
      <c r="AE393" s="128">
        <f t="shared" si="217"/>
        <v>0</v>
      </c>
      <c r="AF393" s="128">
        <f t="shared" si="217"/>
        <v>0</v>
      </c>
      <c r="AG393" s="128">
        <f t="shared" si="217"/>
        <v>0</v>
      </c>
      <c r="AH393" s="128">
        <f t="shared" si="217"/>
        <v>1.1774947306658342E-2</v>
      </c>
      <c r="AI393" s="129">
        <f>SUM(V393:AC393)</f>
        <v>1</v>
      </c>
    </row>
    <row r="394" spans="1:85" ht="15" thickBot="1">
      <c r="A394" s="228"/>
      <c r="B394" s="228"/>
      <c r="C394" s="228"/>
      <c r="D394" s="228"/>
      <c r="E394" s="228"/>
      <c r="F394" s="228"/>
      <c r="G394" s="228"/>
      <c r="H394" s="228"/>
      <c r="I394" s="228"/>
      <c r="K394" s="228"/>
      <c r="L394" s="228"/>
      <c r="M394" s="228"/>
      <c r="N394" s="228"/>
      <c r="O394" s="228"/>
      <c r="P394" s="228"/>
      <c r="Q394" s="228"/>
      <c r="R394" s="228"/>
      <c r="S394" s="228"/>
      <c r="AI394" s="149"/>
      <c r="BA394" s="141"/>
      <c r="BR394" s="141"/>
      <c r="CG394" s="141"/>
    </row>
    <row r="395" spans="1:85" ht="28.5">
      <c r="A395" s="325" t="s">
        <v>42</v>
      </c>
      <c r="B395" s="145" t="s">
        <v>0</v>
      </c>
      <c r="C395" s="145" t="s">
        <v>1</v>
      </c>
      <c r="D395" s="145" t="s">
        <v>2</v>
      </c>
      <c r="E395" s="145" t="s">
        <v>3</v>
      </c>
      <c r="F395" s="145" t="s">
        <v>27</v>
      </c>
      <c r="G395" s="145" t="s">
        <v>4</v>
      </c>
      <c r="H395" s="145" t="s">
        <v>5</v>
      </c>
      <c r="I395" s="146" t="s">
        <v>6</v>
      </c>
      <c r="K395" s="327" t="s">
        <v>42</v>
      </c>
      <c r="L395" s="147" t="s">
        <v>0</v>
      </c>
      <c r="M395" s="147" t="s">
        <v>1</v>
      </c>
      <c r="N395" s="147" t="s">
        <v>2</v>
      </c>
      <c r="O395" s="147" t="s">
        <v>3</v>
      </c>
      <c r="P395" s="147" t="s">
        <v>27</v>
      </c>
      <c r="Q395" s="147" t="s">
        <v>4</v>
      </c>
      <c r="R395" s="147" t="s">
        <v>5</v>
      </c>
      <c r="S395" s="148" t="s">
        <v>6</v>
      </c>
      <c r="U395" s="329" t="s">
        <v>42</v>
      </c>
      <c r="V395" s="200" t="s">
        <v>77</v>
      </c>
      <c r="W395" s="200" t="s">
        <v>78</v>
      </c>
      <c r="X395" s="200" t="s">
        <v>4</v>
      </c>
      <c r="Y395" s="200" t="s">
        <v>1</v>
      </c>
      <c r="Z395" s="200" t="s">
        <v>2</v>
      </c>
      <c r="AA395" s="200" t="s">
        <v>3</v>
      </c>
      <c r="AB395" s="200" t="s">
        <v>55</v>
      </c>
      <c r="AC395" s="200" t="s">
        <v>67</v>
      </c>
      <c r="AD395" s="201" t="s">
        <v>79</v>
      </c>
      <c r="AE395" s="201" t="s">
        <v>80</v>
      </c>
      <c r="AF395" s="201" t="s">
        <v>81</v>
      </c>
      <c r="AG395" s="201" t="s">
        <v>82</v>
      </c>
      <c r="AH395" s="201" t="s">
        <v>83</v>
      </c>
      <c r="AI395" s="202" t="s">
        <v>63</v>
      </c>
      <c r="BA395" s="141"/>
      <c r="BR395" s="141"/>
      <c r="CG395" s="141"/>
    </row>
    <row r="396" spans="1:85" ht="15">
      <c r="A396" s="326" t="s">
        <v>42</v>
      </c>
      <c r="B396" s="331" t="s">
        <v>118</v>
      </c>
      <c r="C396" s="332"/>
      <c r="D396" s="332"/>
      <c r="E396" s="332"/>
      <c r="F396" s="332"/>
      <c r="G396" s="332"/>
      <c r="H396" s="332"/>
      <c r="I396" s="333"/>
      <c r="K396" s="328" t="s">
        <v>42</v>
      </c>
      <c r="L396" s="334" t="s">
        <v>118</v>
      </c>
      <c r="M396" s="335"/>
      <c r="N396" s="335"/>
      <c r="O396" s="335"/>
      <c r="P396" s="335"/>
      <c r="Q396" s="335"/>
      <c r="R396" s="335"/>
      <c r="S396" s="336"/>
      <c r="U396" s="330" t="s">
        <v>42</v>
      </c>
      <c r="V396" s="337" t="s">
        <v>118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41"/>
      <c r="BR396" s="141"/>
      <c r="CG396" s="141"/>
    </row>
    <row r="397" spans="1:85" ht="15">
      <c r="A397" s="151" t="s">
        <v>7</v>
      </c>
      <c r="B397" s="152">
        <v>0</v>
      </c>
      <c r="C397" s="152">
        <v>0</v>
      </c>
      <c r="D397" s="152">
        <v>0</v>
      </c>
      <c r="E397" s="152">
        <v>0</v>
      </c>
      <c r="F397" s="374"/>
      <c r="G397" s="152">
        <v>0</v>
      </c>
      <c r="H397" s="153">
        <v>0</v>
      </c>
      <c r="I397" s="154">
        <f>SUM(B397:H397)</f>
        <v>0</v>
      </c>
      <c r="J397" s="149"/>
      <c r="K397" s="203" t="s">
        <v>7</v>
      </c>
      <c r="L397" s="152">
        <v>0</v>
      </c>
      <c r="M397" s="152">
        <v>0</v>
      </c>
      <c r="N397" s="152">
        <v>0</v>
      </c>
      <c r="O397" s="152">
        <v>0</v>
      </c>
      <c r="P397" s="152">
        <v>0</v>
      </c>
      <c r="Q397" s="152">
        <v>0</v>
      </c>
      <c r="R397" s="204">
        <v>0</v>
      </c>
      <c r="S397" s="205">
        <f>SUM(L397:R397)</f>
        <v>0</v>
      </c>
      <c r="U397" s="206" t="s">
        <v>7</v>
      </c>
      <c r="V397" s="207">
        <v>0</v>
      </c>
      <c r="W397" s="207">
        <v>0</v>
      </c>
      <c r="X397" s="207">
        <v>0</v>
      </c>
      <c r="Y397" s="207">
        <v>0</v>
      </c>
      <c r="Z397" s="207">
        <v>0</v>
      </c>
      <c r="AA397" s="207">
        <v>0</v>
      </c>
      <c r="AB397" s="207">
        <v>0</v>
      </c>
      <c r="AC397" s="208">
        <v>0</v>
      </c>
      <c r="AD397" s="209">
        <v>0</v>
      </c>
      <c r="AE397" s="209">
        <v>0</v>
      </c>
      <c r="AF397" s="209">
        <v>0</v>
      </c>
      <c r="AG397" s="209">
        <v>0</v>
      </c>
      <c r="AH397" s="209">
        <v>0</v>
      </c>
      <c r="AI397" s="210">
        <f>SUM(V397:AC397)</f>
        <v>0</v>
      </c>
      <c r="BA397" s="141"/>
      <c r="BR397" s="141"/>
      <c r="CG397" s="141"/>
    </row>
    <row r="398" spans="1:85" ht="15">
      <c r="A398" s="159" t="s">
        <v>8</v>
      </c>
      <c r="B398" s="160">
        <v>0</v>
      </c>
      <c r="C398" s="160">
        <v>0</v>
      </c>
      <c r="D398" s="160">
        <v>0</v>
      </c>
      <c r="E398" s="160">
        <v>0</v>
      </c>
      <c r="F398" s="375"/>
      <c r="G398" s="160">
        <v>0</v>
      </c>
      <c r="H398" s="161">
        <v>0</v>
      </c>
      <c r="I398" s="162">
        <f t="shared" ref="I398:I417" si="218">SUM(B398:H398)</f>
        <v>0</v>
      </c>
      <c r="J398" s="149"/>
      <c r="K398" s="163" t="s">
        <v>8</v>
      </c>
      <c r="L398" s="164">
        <v>0</v>
      </c>
      <c r="M398" s="164">
        <v>0</v>
      </c>
      <c r="N398" s="164">
        <v>0</v>
      </c>
      <c r="O398" s="164">
        <v>0</v>
      </c>
      <c r="P398" s="164">
        <v>0</v>
      </c>
      <c r="Q398" s="164">
        <v>0</v>
      </c>
      <c r="R398" s="165">
        <v>0</v>
      </c>
      <c r="S398" s="166">
        <f t="shared" ref="S398:S417" si="219">SUM(L398:R398)</f>
        <v>0</v>
      </c>
      <c r="U398" s="211" t="s">
        <v>8</v>
      </c>
      <c r="V398" s="212">
        <v>0</v>
      </c>
      <c r="W398" s="212">
        <v>0</v>
      </c>
      <c r="X398" s="212">
        <v>0</v>
      </c>
      <c r="Y398" s="212">
        <v>0</v>
      </c>
      <c r="Z398" s="212">
        <v>0</v>
      </c>
      <c r="AA398" s="212">
        <v>0</v>
      </c>
      <c r="AB398" s="212">
        <v>0</v>
      </c>
      <c r="AC398" s="213">
        <v>0</v>
      </c>
      <c r="AD398" s="212">
        <v>0</v>
      </c>
      <c r="AE398" s="212">
        <v>0</v>
      </c>
      <c r="AF398" s="212">
        <v>0</v>
      </c>
      <c r="AG398" s="212">
        <v>0</v>
      </c>
      <c r="AH398" s="212">
        <v>0</v>
      </c>
      <c r="AI398" s="214">
        <f t="shared" ref="AI398:AI417" si="220">SUM(V398:AC398)</f>
        <v>0</v>
      </c>
      <c r="BA398" s="141"/>
      <c r="BR398" s="141"/>
      <c r="CG398" s="141"/>
    </row>
    <row r="399" spans="1:85" ht="15">
      <c r="A399" s="167" t="s">
        <v>10</v>
      </c>
      <c r="B399" s="156">
        <v>0</v>
      </c>
      <c r="C399" s="156">
        <v>0</v>
      </c>
      <c r="D399" s="156">
        <v>5.6178347422462221E-2</v>
      </c>
      <c r="E399" s="156">
        <v>0</v>
      </c>
      <c r="F399" s="375"/>
      <c r="G399" s="156">
        <v>0</v>
      </c>
      <c r="H399" s="168">
        <v>0</v>
      </c>
      <c r="I399" s="154">
        <f t="shared" si="218"/>
        <v>5.6178347422462221E-2</v>
      </c>
      <c r="J399" s="149"/>
      <c r="K399" s="169" t="s">
        <v>10</v>
      </c>
      <c r="L399" s="156">
        <v>0</v>
      </c>
      <c r="M399" s="156">
        <v>0</v>
      </c>
      <c r="N399" s="156">
        <v>5.6178347422462221E-2</v>
      </c>
      <c r="O399" s="156">
        <v>0</v>
      </c>
      <c r="P399" s="156">
        <v>0</v>
      </c>
      <c r="Q399" s="156">
        <v>0</v>
      </c>
      <c r="R399" s="157">
        <v>0</v>
      </c>
      <c r="S399" s="158">
        <f t="shared" si="219"/>
        <v>5.6178347422462221E-2</v>
      </c>
      <c r="U399" s="215" t="s">
        <v>10</v>
      </c>
      <c r="V399" s="207">
        <v>0</v>
      </c>
      <c r="W399" s="207">
        <v>0</v>
      </c>
      <c r="X399" s="207">
        <v>0</v>
      </c>
      <c r="Y399" s="207">
        <v>0</v>
      </c>
      <c r="Z399" s="207">
        <v>5.6178347422462221E-2</v>
      </c>
      <c r="AA399" s="207">
        <v>0</v>
      </c>
      <c r="AB399" s="207">
        <v>0</v>
      </c>
      <c r="AC399" s="208">
        <v>0</v>
      </c>
      <c r="AD399" s="209">
        <v>0</v>
      </c>
      <c r="AE399" s="209">
        <v>0</v>
      </c>
      <c r="AF399" s="209">
        <v>0</v>
      </c>
      <c r="AG399" s="209">
        <v>0</v>
      </c>
      <c r="AH399" s="209">
        <v>0</v>
      </c>
      <c r="AI399" s="210">
        <f t="shared" si="220"/>
        <v>5.6178347422462221E-2</v>
      </c>
      <c r="BA399" s="141"/>
      <c r="BR399" s="141"/>
      <c r="CG399" s="141"/>
    </row>
    <row r="400" spans="1:85" ht="15">
      <c r="A400" s="159" t="s">
        <v>56</v>
      </c>
      <c r="B400" s="160">
        <v>0</v>
      </c>
      <c r="C400" s="160">
        <v>0</v>
      </c>
      <c r="D400" s="160">
        <v>0</v>
      </c>
      <c r="E400" s="160">
        <v>0</v>
      </c>
      <c r="F400" s="375"/>
      <c r="G400" s="160">
        <v>0</v>
      </c>
      <c r="H400" s="161">
        <v>0</v>
      </c>
      <c r="I400" s="162">
        <f t="shared" si="218"/>
        <v>0</v>
      </c>
      <c r="J400" s="149"/>
      <c r="K400" s="163" t="s">
        <v>56</v>
      </c>
      <c r="L400" s="164">
        <v>0</v>
      </c>
      <c r="M400" s="164">
        <v>0</v>
      </c>
      <c r="N400" s="164">
        <v>0</v>
      </c>
      <c r="O400" s="164">
        <v>0</v>
      </c>
      <c r="P400" s="164">
        <v>0</v>
      </c>
      <c r="Q400" s="164">
        <v>0</v>
      </c>
      <c r="R400" s="165">
        <v>0</v>
      </c>
      <c r="S400" s="166">
        <f t="shared" si="219"/>
        <v>0</v>
      </c>
      <c r="U400" s="211" t="s">
        <v>56</v>
      </c>
      <c r="V400" s="212">
        <v>0</v>
      </c>
      <c r="W400" s="212">
        <v>0</v>
      </c>
      <c r="X400" s="212">
        <v>0</v>
      </c>
      <c r="Y400" s="212">
        <v>0</v>
      </c>
      <c r="Z400" s="212">
        <v>0</v>
      </c>
      <c r="AA400" s="212">
        <v>0</v>
      </c>
      <c r="AB400" s="212">
        <v>0</v>
      </c>
      <c r="AC400" s="213">
        <v>0</v>
      </c>
      <c r="AD400" s="212">
        <v>0</v>
      </c>
      <c r="AE400" s="212">
        <v>0</v>
      </c>
      <c r="AF400" s="212">
        <v>0</v>
      </c>
      <c r="AG400" s="212">
        <v>0</v>
      </c>
      <c r="AH400" s="212">
        <v>0</v>
      </c>
      <c r="AI400" s="214">
        <f t="shared" si="220"/>
        <v>0</v>
      </c>
      <c r="BA400" s="141"/>
      <c r="BR400" s="141"/>
      <c r="CG400" s="141"/>
    </row>
    <row r="401" spans="1:85" ht="15">
      <c r="A401" s="167" t="s">
        <v>16</v>
      </c>
      <c r="B401" s="156">
        <v>14.240647618909245</v>
      </c>
      <c r="C401" s="156">
        <v>6.2090399017850242</v>
      </c>
      <c r="D401" s="156">
        <v>0</v>
      </c>
      <c r="E401" s="156">
        <v>0</v>
      </c>
      <c r="F401" s="375"/>
      <c r="G401" s="156">
        <v>0</v>
      </c>
      <c r="H401" s="168">
        <v>0</v>
      </c>
      <c r="I401" s="154">
        <f t="shared" si="218"/>
        <v>20.449687520694269</v>
      </c>
      <c r="J401" s="149"/>
      <c r="K401" s="169" t="s">
        <v>16</v>
      </c>
      <c r="L401" s="156">
        <v>14.240647618909245</v>
      </c>
      <c r="M401" s="156">
        <v>6.2090399017850242</v>
      </c>
      <c r="N401" s="156">
        <v>0</v>
      </c>
      <c r="O401" s="156">
        <v>0</v>
      </c>
      <c r="P401" s="156">
        <v>0</v>
      </c>
      <c r="Q401" s="156">
        <v>0</v>
      </c>
      <c r="R401" s="157">
        <v>0</v>
      </c>
      <c r="S401" s="158">
        <f t="shared" si="219"/>
        <v>20.449687520694269</v>
      </c>
      <c r="U401" s="215" t="s">
        <v>16</v>
      </c>
      <c r="V401" s="207">
        <v>14.240647618909245</v>
      </c>
      <c r="W401" s="207">
        <v>0</v>
      </c>
      <c r="X401" s="207">
        <v>0</v>
      </c>
      <c r="Y401" s="207">
        <v>6.2090399017850242</v>
      </c>
      <c r="Z401" s="207">
        <v>0</v>
      </c>
      <c r="AA401" s="207">
        <v>0</v>
      </c>
      <c r="AB401" s="207">
        <v>0</v>
      </c>
      <c r="AC401" s="208">
        <v>0</v>
      </c>
      <c r="AD401" s="209">
        <v>0</v>
      </c>
      <c r="AE401" s="209">
        <v>0</v>
      </c>
      <c r="AF401" s="209">
        <v>0</v>
      </c>
      <c r="AG401" s="209">
        <v>0</v>
      </c>
      <c r="AH401" s="209">
        <v>0</v>
      </c>
      <c r="AI401" s="210">
        <f t="shared" si="220"/>
        <v>20.449687520694269</v>
      </c>
      <c r="BA401" s="141"/>
      <c r="BR401" s="141"/>
      <c r="CG401" s="141"/>
    </row>
    <row r="402" spans="1:85" ht="15">
      <c r="A402" s="159" t="s">
        <v>15</v>
      </c>
      <c r="B402" s="160">
        <v>5.0653024845571064</v>
      </c>
      <c r="C402" s="160">
        <v>3.1975654695942679</v>
      </c>
      <c r="D402" s="160">
        <v>0.77063560472733972</v>
      </c>
      <c r="E402" s="160">
        <v>0</v>
      </c>
      <c r="F402" s="375"/>
      <c r="G402" s="160">
        <v>0</v>
      </c>
      <c r="H402" s="161">
        <v>0</v>
      </c>
      <c r="I402" s="162">
        <f t="shared" si="218"/>
        <v>9.0335035588787136</v>
      </c>
      <c r="J402" s="149"/>
      <c r="K402" s="163" t="s">
        <v>15</v>
      </c>
      <c r="L402" s="164">
        <v>5.0653024845571064</v>
      </c>
      <c r="M402" s="164">
        <v>3.1975654695942679</v>
      </c>
      <c r="N402" s="164">
        <v>0.77063560472733972</v>
      </c>
      <c r="O402" s="164">
        <v>0</v>
      </c>
      <c r="P402" s="164">
        <v>0</v>
      </c>
      <c r="Q402" s="164">
        <v>0</v>
      </c>
      <c r="R402" s="165">
        <v>0</v>
      </c>
      <c r="S402" s="166">
        <f t="shared" si="219"/>
        <v>9.0335035588787136</v>
      </c>
      <c r="U402" s="211" t="s">
        <v>57</v>
      </c>
      <c r="V402" s="212">
        <v>5.0653024845571064</v>
      </c>
      <c r="W402" s="212">
        <v>0</v>
      </c>
      <c r="X402" s="212">
        <v>0</v>
      </c>
      <c r="Y402" s="212">
        <v>3.1975654695942679</v>
      </c>
      <c r="Z402" s="212">
        <v>0.77063560472733972</v>
      </c>
      <c r="AA402" s="212">
        <v>0</v>
      </c>
      <c r="AB402" s="212">
        <v>0</v>
      </c>
      <c r="AC402" s="213">
        <v>0</v>
      </c>
      <c r="AD402" s="212">
        <v>0</v>
      </c>
      <c r="AE402" s="212">
        <v>0</v>
      </c>
      <c r="AF402" s="212">
        <v>0</v>
      </c>
      <c r="AG402" s="212">
        <v>0</v>
      </c>
      <c r="AH402" s="212">
        <v>0</v>
      </c>
      <c r="AI402" s="214">
        <f t="shared" si="220"/>
        <v>9.0335035588787136</v>
      </c>
      <c r="BA402" s="141"/>
      <c r="BR402" s="141"/>
      <c r="CG402" s="141"/>
    </row>
    <row r="403" spans="1:85" ht="15">
      <c r="A403" s="167" t="s">
        <v>58</v>
      </c>
      <c r="B403" s="156">
        <v>0</v>
      </c>
      <c r="C403" s="156">
        <v>0</v>
      </c>
      <c r="D403" s="156">
        <v>0</v>
      </c>
      <c r="E403" s="156">
        <v>0</v>
      </c>
      <c r="F403" s="375"/>
      <c r="G403" s="156">
        <v>0</v>
      </c>
      <c r="H403" s="168">
        <v>0</v>
      </c>
      <c r="I403" s="154">
        <f t="shared" si="218"/>
        <v>0</v>
      </c>
      <c r="J403" s="149"/>
      <c r="K403" s="169" t="s">
        <v>58</v>
      </c>
      <c r="L403" s="156">
        <v>0</v>
      </c>
      <c r="M403" s="156">
        <v>0</v>
      </c>
      <c r="N403" s="156">
        <v>0</v>
      </c>
      <c r="O403" s="156">
        <v>0</v>
      </c>
      <c r="P403" s="156">
        <v>15.689511947035596</v>
      </c>
      <c r="Q403" s="156">
        <v>0</v>
      </c>
      <c r="R403" s="157">
        <v>0</v>
      </c>
      <c r="S403" s="158">
        <f t="shared" si="219"/>
        <v>15.689511947035596</v>
      </c>
      <c r="U403" s="215" t="s">
        <v>58</v>
      </c>
      <c r="V403" s="207">
        <v>0</v>
      </c>
      <c r="W403" s="207">
        <v>0</v>
      </c>
      <c r="X403" s="207">
        <v>0</v>
      </c>
      <c r="Y403" s="207">
        <v>0</v>
      </c>
      <c r="Z403" s="207">
        <v>0</v>
      </c>
      <c r="AA403" s="207">
        <v>0</v>
      </c>
      <c r="AB403" s="207">
        <v>15.689511947035596</v>
      </c>
      <c r="AC403" s="208">
        <v>0</v>
      </c>
      <c r="AD403" s="207">
        <v>0</v>
      </c>
      <c r="AE403" s="207">
        <v>0</v>
      </c>
      <c r="AF403" s="207">
        <v>0</v>
      </c>
      <c r="AG403" s="207">
        <v>0</v>
      </c>
      <c r="AH403" s="207">
        <v>0</v>
      </c>
      <c r="AI403" s="210">
        <f t="shared" si="220"/>
        <v>15.689511947035596</v>
      </c>
      <c r="BA403" s="141"/>
      <c r="BR403" s="141"/>
      <c r="CG403" s="141"/>
    </row>
    <row r="404" spans="1:85" ht="15">
      <c r="A404" s="159" t="s">
        <v>12</v>
      </c>
      <c r="B404" s="160">
        <v>0</v>
      </c>
      <c r="C404" s="160">
        <v>4.0589606528905524E-2</v>
      </c>
      <c r="D404" s="160">
        <v>0</v>
      </c>
      <c r="E404" s="160">
        <v>0</v>
      </c>
      <c r="F404" s="375"/>
      <c r="G404" s="160">
        <v>0</v>
      </c>
      <c r="H404" s="161">
        <v>0</v>
      </c>
      <c r="I404" s="162">
        <f t="shared" si="218"/>
        <v>4.0589606528905524E-2</v>
      </c>
      <c r="J404" s="149"/>
      <c r="K404" s="163" t="s">
        <v>12</v>
      </c>
      <c r="L404" s="164">
        <v>0</v>
      </c>
      <c r="M404" s="164">
        <v>4.0589606528905524E-2</v>
      </c>
      <c r="N404" s="164">
        <v>0</v>
      </c>
      <c r="O404" s="164">
        <v>0</v>
      </c>
      <c r="P404" s="164">
        <v>1.8442440301256515</v>
      </c>
      <c r="Q404" s="164">
        <v>0</v>
      </c>
      <c r="R404" s="165">
        <v>0</v>
      </c>
      <c r="S404" s="166">
        <f t="shared" si="219"/>
        <v>1.8848336366545571</v>
      </c>
      <c r="U404" s="211" t="s">
        <v>12</v>
      </c>
      <c r="V404" s="212">
        <v>0</v>
      </c>
      <c r="W404" s="212">
        <v>0</v>
      </c>
      <c r="X404" s="212">
        <v>0</v>
      </c>
      <c r="Y404" s="212">
        <v>4.0589606528905524E-2</v>
      </c>
      <c r="Z404" s="212">
        <v>0</v>
      </c>
      <c r="AA404" s="212">
        <v>0</v>
      </c>
      <c r="AB404" s="212">
        <v>1.8442440301256515</v>
      </c>
      <c r="AC404" s="213">
        <v>0</v>
      </c>
      <c r="AD404" s="212">
        <v>0</v>
      </c>
      <c r="AE404" s="212">
        <v>0</v>
      </c>
      <c r="AF404" s="212">
        <v>0</v>
      </c>
      <c r="AG404" s="212">
        <v>0</v>
      </c>
      <c r="AH404" s="212">
        <v>0</v>
      </c>
      <c r="AI404" s="214">
        <f t="shared" si="220"/>
        <v>1.8848336366545571</v>
      </c>
      <c r="BA404" s="141"/>
      <c r="BR404" s="141"/>
      <c r="CG404" s="141"/>
    </row>
    <row r="405" spans="1:85" ht="15">
      <c r="A405" s="167" t="s">
        <v>59</v>
      </c>
      <c r="B405" s="156">
        <v>0</v>
      </c>
      <c r="C405" s="156">
        <v>0</v>
      </c>
      <c r="D405" s="156">
        <v>0</v>
      </c>
      <c r="E405" s="156">
        <v>0</v>
      </c>
      <c r="F405" s="375"/>
      <c r="G405" s="156">
        <v>0</v>
      </c>
      <c r="H405" s="168">
        <v>0</v>
      </c>
      <c r="I405" s="154">
        <f t="shared" si="218"/>
        <v>0</v>
      </c>
      <c r="J405" s="149"/>
      <c r="K405" s="169" t="s">
        <v>59</v>
      </c>
      <c r="L405" s="156">
        <v>0</v>
      </c>
      <c r="M405" s="156">
        <v>0</v>
      </c>
      <c r="N405" s="156">
        <v>0</v>
      </c>
      <c r="O405" s="156">
        <v>0</v>
      </c>
      <c r="P405" s="156">
        <v>0</v>
      </c>
      <c r="Q405" s="156">
        <v>0</v>
      </c>
      <c r="R405" s="157">
        <v>0</v>
      </c>
      <c r="S405" s="158">
        <f t="shared" si="219"/>
        <v>0</v>
      </c>
      <c r="U405" s="215" t="s">
        <v>59</v>
      </c>
      <c r="V405" s="207">
        <v>0</v>
      </c>
      <c r="W405" s="207">
        <v>0</v>
      </c>
      <c r="X405" s="207">
        <v>0</v>
      </c>
      <c r="Y405" s="207">
        <v>0</v>
      </c>
      <c r="Z405" s="207">
        <v>0</v>
      </c>
      <c r="AA405" s="207">
        <v>0</v>
      </c>
      <c r="AB405" s="207">
        <v>0</v>
      </c>
      <c r="AC405" s="208">
        <v>0</v>
      </c>
      <c r="AD405" s="207">
        <v>0</v>
      </c>
      <c r="AE405" s="207">
        <v>0</v>
      </c>
      <c r="AF405" s="207">
        <v>0</v>
      </c>
      <c r="AG405" s="207">
        <v>0</v>
      </c>
      <c r="AH405" s="207">
        <v>0</v>
      </c>
      <c r="AI405" s="210">
        <f t="shared" si="220"/>
        <v>0</v>
      </c>
      <c r="BA405" s="141"/>
      <c r="BR405" s="141"/>
      <c r="CG405" s="141"/>
    </row>
    <row r="406" spans="1:85" ht="15">
      <c r="A406" s="159" t="s">
        <v>17</v>
      </c>
      <c r="B406" s="160">
        <v>0</v>
      </c>
      <c r="C406" s="160">
        <v>0</v>
      </c>
      <c r="D406" s="160">
        <v>0.32409435437931361</v>
      </c>
      <c r="E406" s="160">
        <v>0</v>
      </c>
      <c r="F406" s="375"/>
      <c r="G406" s="160">
        <v>0</v>
      </c>
      <c r="H406" s="161">
        <v>0</v>
      </c>
      <c r="I406" s="162">
        <f t="shared" si="218"/>
        <v>0.32409435437931361</v>
      </c>
      <c r="J406" s="149"/>
      <c r="K406" s="163" t="s">
        <v>17</v>
      </c>
      <c r="L406" s="164">
        <v>0</v>
      </c>
      <c r="M406" s="164">
        <v>0</v>
      </c>
      <c r="N406" s="164">
        <v>0.32409435437931361</v>
      </c>
      <c r="O406" s="164">
        <v>0</v>
      </c>
      <c r="P406" s="164">
        <v>2.4176014362657178E-2</v>
      </c>
      <c r="Q406" s="164">
        <v>0</v>
      </c>
      <c r="R406" s="165">
        <v>0</v>
      </c>
      <c r="S406" s="166">
        <f t="shared" si="219"/>
        <v>0.34827036874197081</v>
      </c>
      <c r="U406" s="211" t="s">
        <v>17</v>
      </c>
      <c r="V406" s="212">
        <v>0</v>
      </c>
      <c r="W406" s="212">
        <v>0</v>
      </c>
      <c r="X406" s="212">
        <v>0</v>
      </c>
      <c r="Y406" s="212">
        <v>0</v>
      </c>
      <c r="Z406" s="212">
        <v>0.32409435437931361</v>
      </c>
      <c r="AA406" s="212">
        <v>0</v>
      </c>
      <c r="AB406" s="212">
        <v>2.4176014362657178E-2</v>
      </c>
      <c r="AC406" s="213">
        <v>0</v>
      </c>
      <c r="AD406" s="212">
        <v>0</v>
      </c>
      <c r="AE406" s="212">
        <v>0</v>
      </c>
      <c r="AF406" s="212">
        <v>0</v>
      </c>
      <c r="AG406" s="212">
        <v>0</v>
      </c>
      <c r="AH406" s="212">
        <v>0</v>
      </c>
      <c r="AI406" s="214">
        <f t="shared" si="220"/>
        <v>0.34827036874197081</v>
      </c>
      <c r="BA406" s="141"/>
      <c r="BR406" s="141"/>
      <c r="CG406" s="141"/>
    </row>
    <row r="407" spans="1:85" ht="15">
      <c r="A407" s="167" t="s">
        <v>139</v>
      </c>
      <c r="B407" s="156">
        <v>3.3793946558529253</v>
      </c>
      <c r="C407" s="156">
        <v>24.960970508469689</v>
      </c>
      <c r="D407" s="156">
        <v>9.8629164601382335</v>
      </c>
      <c r="E407" s="156">
        <v>0</v>
      </c>
      <c r="F407" s="375"/>
      <c r="G407" s="156">
        <v>0</v>
      </c>
      <c r="H407" s="168">
        <v>0</v>
      </c>
      <c r="I407" s="154">
        <f t="shared" si="218"/>
        <v>38.203281624460843</v>
      </c>
      <c r="J407" s="149"/>
      <c r="K407" s="169" t="s">
        <v>139</v>
      </c>
      <c r="L407" s="156">
        <v>3.3793946558529253</v>
      </c>
      <c r="M407" s="156">
        <v>24.960970508469689</v>
      </c>
      <c r="N407" s="156">
        <v>9.8629164601382335</v>
      </c>
      <c r="O407" s="156">
        <v>0</v>
      </c>
      <c r="P407" s="156">
        <v>0</v>
      </c>
      <c r="Q407" s="156">
        <v>0</v>
      </c>
      <c r="R407" s="157">
        <v>0</v>
      </c>
      <c r="S407" s="158">
        <f t="shared" si="219"/>
        <v>38.203281624460843</v>
      </c>
      <c r="U407" s="215" t="s">
        <v>139</v>
      </c>
      <c r="V407" s="207">
        <v>3.3793946558529253</v>
      </c>
      <c r="W407" s="207">
        <v>0</v>
      </c>
      <c r="X407" s="207">
        <v>0</v>
      </c>
      <c r="Y407" s="207">
        <v>24.960970508469689</v>
      </c>
      <c r="Z407" s="207">
        <v>4.2755436735726029</v>
      </c>
      <c r="AA407" s="207">
        <v>0</v>
      </c>
      <c r="AB407" s="207">
        <v>0</v>
      </c>
      <c r="AC407" s="208">
        <v>5.5873727865656315</v>
      </c>
      <c r="AD407" s="207">
        <v>0</v>
      </c>
      <c r="AE407" s="207">
        <v>0</v>
      </c>
      <c r="AF407" s="207">
        <v>0</v>
      </c>
      <c r="AG407" s="207">
        <v>5.5873727865656315</v>
      </c>
      <c r="AH407" s="207">
        <v>0</v>
      </c>
      <c r="AI407" s="210">
        <f t="shared" si="220"/>
        <v>38.20328162446085</v>
      </c>
      <c r="BA407" s="141"/>
      <c r="BR407" s="141"/>
      <c r="CG407" s="141"/>
    </row>
    <row r="408" spans="1:85" ht="15">
      <c r="A408" s="159" t="s">
        <v>25</v>
      </c>
      <c r="B408" s="160">
        <v>4.9130970219499002</v>
      </c>
      <c r="C408" s="160">
        <v>0.12008173648813403</v>
      </c>
      <c r="D408" s="160">
        <v>0.96780161431508005</v>
      </c>
      <c r="E408" s="160">
        <v>35.935467593201466</v>
      </c>
      <c r="F408" s="375"/>
      <c r="G408" s="160">
        <v>5.0021762796335816</v>
      </c>
      <c r="H408" s="161">
        <v>0</v>
      </c>
      <c r="I408" s="162">
        <f t="shared" si="218"/>
        <v>46.938624245588159</v>
      </c>
      <c r="J408" s="149"/>
      <c r="K408" s="163" t="s">
        <v>25</v>
      </c>
      <c r="L408" s="164">
        <v>4.9130970219499002</v>
      </c>
      <c r="M408" s="164">
        <v>0.12008173648813403</v>
      </c>
      <c r="N408" s="164">
        <v>0.96780161431508005</v>
      </c>
      <c r="O408" s="164">
        <v>35.935467593201466</v>
      </c>
      <c r="P408" s="164">
        <v>0.49836343050127302</v>
      </c>
      <c r="Q408" s="164">
        <v>5.0021762796335816</v>
      </c>
      <c r="R408" s="165">
        <v>0</v>
      </c>
      <c r="S408" s="166">
        <f t="shared" si="219"/>
        <v>47.43698767608943</v>
      </c>
      <c r="U408" s="211" t="s">
        <v>25</v>
      </c>
      <c r="V408" s="212">
        <v>0</v>
      </c>
      <c r="W408" s="212">
        <v>3.7922806164888851</v>
      </c>
      <c r="X408" s="212">
        <v>5.0021762796335816</v>
      </c>
      <c r="Y408" s="212">
        <v>0.12008173648813403</v>
      </c>
      <c r="Z408" s="212">
        <v>0.96780161431508005</v>
      </c>
      <c r="AA408" s="212">
        <v>34.470403035579544</v>
      </c>
      <c r="AB408" s="212">
        <v>0.49836343050127302</v>
      </c>
      <c r="AC408" s="213">
        <v>2.5858809630829418</v>
      </c>
      <c r="AD408" s="212">
        <v>1.1208164054610152</v>
      </c>
      <c r="AE408" s="212">
        <v>1.4650645576219254</v>
      </c>
      <c r="AF408" s="212">
        <v>0</v>
      </c>
      <c r="AG408" s="212">
        <v>0</v>
      </c>
      <c r="AH408" s="212">
        <v>0</v>
      </c>
      <c r="AI408" s="214">
        <f t="shared" si="220"/>
        <v>47.436987676089437</v>
      </c>
      <c r="BA408" s="141"/>
      <c r="BR408" s="141"/>
      <c r="CG408" s="141"/>
    </row>
    <row r="409" spans="1:85" ht="15">
      <c r="A409" s="167" t="s">
        <v>24</v>
      </c>
      <c r="B409" s="156">
        <v>11.204163259008356</v>
      </c>
      <c r="C409" s="156">
        <v>0</v>
      </c>
      <c r="D409" s="156">
        <v>0</v>
      </c>
      <c r="E409" s="156">
        <v>0</v>
      </c>
      <c r="F409" s="375"/>
      <c r="G409" s="156">
        <v>0</v>
      </c>
      <c r="H409" s="168">
        <v>0</v>
      </c>
      <c r="I409" s="154">
        <f t="shared" si="218"/>
        <v>11.204163259008356</v>
      </c>
      <c r="J409" s="149"/>
      <c r="K409" s="169" t="s">
        <v>24</v>
      </c>
      <c r="L409" s="156">
        <v>11.204163259008356</v>
      </c>
      <c r="M409" s="156">
        <v>0</v>
      </c>
      <c r="N409" s="156">
        <v>0</v>
      </c>
      <c r="O409" s="156">
        <v>0</v>
      </c>
      <c r="P409" s="156">
        <v>0</v>
      </c>
      <c r="Q409" s="156">
        <v>0</v>
      </c>
      <c r="R409" s="157">
        <v>0</v>
      </c>
      <c r="S409" s="158">
        <f t="shared" si="219"/>
        <v>11.204163259008356</v>
      </c>
      <c r="U409" s="215" t="s">
        <v>24</v>
      </c>
      <c r="V409" s="207">
        <v>11.204163259008356</v>
      </c>
      <c r="W409" s="207">
        <v>0</v>
      </c>
      <c r="X409" s="207">
        <v>0</v>
      </c>
      <c r="Y409" s="207">
        <v>0</v>
      </c>
      <c r="Z409" s="207">
        <v>0</v>
      </c>
      <c r="AA409" s="207">
        <v>0</v>
      </c>
      <c r="AB409" s="207">
        <v>0</v>
      </c>
      <c r="AC409" s="208">
        <v>0</v>
      </c>
      <c r="AD409" s="207">
        <v>0</v>
      </c>
      <c r="AE409" s="207">
        <v>0</v>
      </c>
      <c r="AF409" s="207">
        <v>0</v>
      </c>
      <c r="AG409" s="207">
        <v>0</v>
      </c>
      <c r="AH409" s="207">
        <v>0</v>
      </c>
      <c r="AI409" s="210">
        <f t="shared" si="220"/>
        <v>11.204163259008356</v>
      </c>
      <c r="BA409" s="141"/>
      <c r="BR409" s="141"/>
      <c r="CG409" s="141"/>
    </row>
    <row r="410" spans="1:85" ht="15">
      <c r="A410" s="159" t="s">
        <v>60</v>
      </c>
      <c r="B410" s="160">
        <v>0.33792541626475991</v>
      </c>
      <c r="C410" s="160">
        <v>0</v>
      </c>
      <c r="D410" s="160">
        <v>0</v>
      </c>
      <c r="E410" s="160">
        <v>0</v>
      </c>
      <c r="F410" s="375"/>
      <c r="G410" s="160">
        <v>0</v>
      </c>
      <c r="H410" s="161">
        <v>0</v>
      </c>
      <c r="I410" s="162">
        <f t="shared" si="218"/>
        <v>0.33792541626475991</v>
      </c>
      <c r="J410" s="149"/>
      <c r="K410" s="163" t="s">
        <v>60</v>
      </c>
      <c r="L410" s="164">
        <v>0.33792541626475991</v>
      </c>
      <c r="M410" s="164">
        <v>0</v>
      </c>
      <c r="N410" s="164">
        <v>0</v>
      </c>
      <c r="O410" s="164">
        <v>0</v>
      </c>
      <c r="P410" s="164">
        <v>0</v>
      </c>
      <c r="Q410" s="164">
        <v>0</v>
      </c>
      <c r="R410" s="165">
        <v>0</v>
      </c>
      <c r="S410" s="166">
        <f t="shared" si="219"/>
        <v>0.33792541626475991</v>
      </c>
      <c r="U410" s="211" t="s">
        <v>60</v>
      </c>
      <c r="V410" s="212">
        <v>0.33792541626475991</v>
      </c>
      <c r="W410" s="212">
        <v>0</v>
      </c>
      <c r="X410" s="212">
        <v>0</v>
      </c>
      <c r="Y410" s="212">
        <v>0</v>
      </c>
      <c r="Z410" s="212">
        <v>0</v>
      </c>
      <c r="AA410" s="212">
        <v>0</v>
      </c>
      <c r="AB410" s="212">
        <v>0</v>
      </c>
      <c r="AC410" s="213">
        <v>0</v>
      </c>
      <c r="AD410" s="212">
        <v>0</v>
      </c>
      <c r="AE410" s="212">
        <v>0</v>
      </c>
      <c r="AF410" s="212">
        <v>0</v>
      </c>
      <c r="AG410" s="212">
        <v>0</v>
      </c>
      <c r="AH410" s="212">
        <v>0</v>
      </c>
      <c r="AI410" s="214">
        <f t="shared" si="220"/>
        <v>0.33792541626475991</v>
      </c>
      <c r="BA410" s="141"/>
      <c r="BR410" s="141"/>
      <c r="CG410" s="141"/>
    </row>
    <row r="411" spans="1:85" ht="15">
      <c r="A411" s="167" t="s">
        <v>22</v>
      </c>
      <c r="B411" s="156">
        <v>7.1710774637339805</v>
      </c>
      <c r="C411" s="156">
        <v>0</v>
      </c>
      <c r="D411" s="156">
        <v>0</v>
      </c>
      <c r="E411" s="156">
        <v>0</v>
      </c>
      <c r="F411" s="375"/>
      <c r="G411" s="156">
        <v>0</v>
      </c>
      <c r="H411" s="168">
        <v>0</v>
      </c>
      <c r="I411" s="154">
        <f t="shared" si="218"/>
        <v>7.1710774637339805</v>
      </c>
      <c r="J411" s="149"/>
      <c r="K411" s="169" t="s">
        <v>22</v>
      </c>
      <c r="L411" s="156">
        <v>7.1710774637339805</v>
      </c>
      <c r="M411" s="156">
        <v>0</v>
      </c>
      <c r="N411" s="156">
        <v>0</v>
      </c>
      <c r="O411" s="156">
        <v>0</v>
      </c>
      <c r="P411" s="156">
        <v>0.8975449808649193</v>
      </c>
      <c r="Q411" s="156">
        <v>0</v>
      </c>
      <c r="R411" s="157">
        <v>0</v>
      </c>
      <c r="S411" s="158">
        <f t="shared" si="219"/>
        <v>8.0686224445988994</v>
      </c>
      <c r="U411" s="215" t="s">
        <v>22</v>
      </c>
      <c r="V411" s="207">
        <v>0</v>
      </c>
      <c r="W411" s="207">
        <v>0</v>
      </c>
      <c r="X411" s="207">
        <v>0</v>
      </c>
      <c r="Y411" s="207">
        <v>0</v>
      </c>
      <c r="Z411" s="207">
        <v>0</v>
      </c>
      <c r="AA411" s="207">
        <v>0</v>
      </c>
      <c r="AB411" s="207">
        <v>0.8975449808649193</v>
      </c>
      <c r="AC411" s="208">
        <v>7.1710774637339805</v>
      </c>
      <c r="AD411" s="207">
        <v>7.1710774637339805</v>
      </c>
      <c r="AE411" s="207">
        <v>0</v>
      </c>
      <c r="AF411" s="207">
        <v>0</v>
      </c>
      <c r="AG411" s="207">
        <v>0</v>
      </c>
      <c r="AH411" s="207">
        <v>0</v>
      </c>
      <c r="AI411" s="210">
        <f t="shared" si="220"/>
        <v>8.0686224445988994</v>
      </c>
      <c r="BA411" s="141"/>
      <c r="BR411" s="141"/>
      <c r="CG411" s="141"/>
    </row>
    <row r="412" spans="1:85" ht="15">
      <c r="A412" s="159" t="s">
        <v>21</v>
      </c>
      <c r="B412" s="160">
        <v>0</v>
      </c>
      <c r="C412" s="160">
        <v>0</v>
      </c>
      <c r="D412" s="160">
        <v>0</v>
      </c>
      <c r="E412" s="160">
        <v>0</v>
      </c>
      <c r="F412" s="375"/>
      <c r="G412" s="160">
        <v>0</v>
      </c>
      <c r="H412" s="161">
        <v>0</v>
      </c>
      <c r="I412" s="162">
        <f t="shared" si="218"/>
        <v>0</v>
      </c>
      <c r="J412" s="149"/>
      <c r="K412" s="163" t="s">
        <v>21</v>
      </c>
      <c r="L412" s="164">
        <v>0</v>
      </c>
      <c r="M412" s="164">
        <v>0</v>
      </c>
      <c r="N412" s="164">
        <v>0</v>
      </c>
      <c r="O412" s="164">
        <v>0</v>
      </c>
      <c r="P412" s="164">
        <v>0</v>
      </c>
      <c r="Q412" s="164">
        <v>0</v>
      </c>
      <c r="R412" s="165">
        <v>0</v>
      </c>
      <c r="S412" s="166">
        <f t="shared" si="219"/>
        <v>0</v>
      </c>
      <c r="U412" s="211" t="s">
        <v>61</v>
      </c>
      <c r="V412" s="212">
        <v>0</v>
      </c>
      <c r="W412" s="212">
        <v>0</v>
      </c>
      <c r="X412" s="212">
        <v>0</v>
      </c>
      <c r="Y412" s="212">
        <v>0</v>
      </c>
      <c r="Z412" s="212">
        <v>0</v>
      </c>
      <c r="AA412" s="212">
        <v>0</v>
      </c>
      <c r="AB412" s="212">
        <v>0</v>
      </c>
      <c r="AC412" s="213">
        <v>0</v>
      </c>
      <c r="AD412" s="212">
        <v>0</v>
      </c>
      <c r="AE412" s="212">
        <v>0</v>
      </c>
      <c r="AF412" s="212">
        <v>0</v>
      </c>
      <c r="AG412" s="212">
        <v>0</v>
      </c>
      <c r="AH412" s="212">
        <v>0</v>
      </c>
      <c r="AI412" s="214">
        <f t="shared" si="220"/>
        <v>0</v>
      </c>
      <c r="BA412" s="141"/>
      <c r="BR412" s="141"/>
      <c r="CG412" s="141"/>
    </row>
    <row r="413" spans="1:85" ht="15">
      <c r="A413" s="170" t="s">
        <v>64</v>
      </c>
      <c r="B413" s="156">
        <v>0</v>
      </c>
      <c r="C413" s="156">
        <v>0</v>
      </c>
      <c r="D413" s="156">
        <v>0</v>
      </c>
      <c r="E413" s="156">
        <v>0</v>
      </c>
      <c r="F413" s="375"/>
      <c r="G413" s="156">
        <v>0</v>
      </c>
      <c r="H413" s="168">
        <v>0</v>
      </c>
      <c r="I413" s="154">
        <f t="shared" si="218"/>
        <v>0</v>
      </c>
      <c r="J413" s="149"/>
      <c r="K413" s="171" t="s">
        <v>64</v>
      </c>
      <c r="L413" s="156">
        <v>0</v>
      </c>
      <c r="M413" s="156">
        <v>0</v>
      </c>
      <c r="N413" s="156">
        <v>0</v>
      </c>
      <c r="O413" s="156">
        <v>0</v>
      </c>
      <c r="P413" s="156">
        <v>0</v>
      </c>
      <c r="Q413" s="156">
        <v>0</v>
      </c>
      <c r="R413" s="157">
        <v>0</v>
      </c>
      <c r="S413" s="158">
        <f t="shared" si="219"/>
        <v>0</v>
      </c>
      <c r="U413" s="216" t="s">
        <v>62</v>
      </c>
      <c r="V413" s="207">
        <v>0</v>
      </c>
      <c r="W413" s="207">
        <v>0</v>
      </c>
      <c r="X413" s="207">
        <v>0</v>
      </c>
      <c r="Y413" s="207">
        <v>0</v>
      </c>
      <c r="Z413" s="207">
        <v>0</v>
      </c>
      <c r="AA413" s="207">
        <v>0</v>
      </c>
      <c r="AB413" s="207">
        <v>0</v>
      </c>
      <c r="AC413" s="208">
        <v>0</v>
      </c>
      <c r="AD413" s="209">
        <v>0</v>
      </c>
      <c r="AE413" s="209">
        <v>0</v>
      </c>
      <c r="AF413" s="209">
        <v>0</v>
      </c>
      <c r="AG413" s="209">
        <v>0</v>
      </c>
      <c r="AH413" s="209">
        <v>0</v>
      </c>
      <c r="AI413" s="210">
        <f t="shared" si="220"/>
        <v>0</v>
      </c>
      <c r="BA413" s="141"/>
      <c r="BR413" s="141"/>
      <c r="CG413" s="141"/>
    </row>
    <row r="414" spans="1:85">
      <c r="A414" s="172" t="s">
        <v>23</v>
      </c>
      <c r="B414" s="173">
        <v>0</v>
      </c>
      <c r="C414" s="173">
        <v>0</v>
      </c>
      <c r="D414" s="173">
        <v>0</v>
      </c>
      <c r="E414" s="173">
        <v>0</v>
      </c>
      <c r="F414" s="375"/>
      <c r="G414" s="173">
        <v>0</v>
      </c>
      <c r="H414" s="174">
        <v>0</v>
      </c>
      <c r="I414" s="175">
        <f t="shared" si="218"/>
        <v>0</v>
      </c>
      <c r="J414" s="149"/>
      <c r="K414" s="176" t="s">
        <v>23</v>
      </c>
      <c r="L414" s="177">
        <v>0</v>
      </c>
      <c r="M414" s="177">
        <v>0</v>
      </c>
      <c r="N414" s="177">
        <v>0</v>
      </c>
      <c r="O414" s="177">
        <v>0</v>
      </c>
      <c r="P414" s="177">
        <v>0</v>
      </c>
      <c r="Q414" s="177">
        <v>0</v>
      </c>
      <c r="R414" s="178">
        <v>0</v>
      </c>
      <c r="S414" s="179">
        <f t="shared" si="219"/>
        <v>0</v>
      </c>
      <c r="U414" s="217" t="s">
        <v>65</v>
      </c>
      <c r="V414" s="218">
        <v>0</v>
      </c>
      <c r="W414" s="218">
        <v>0</v>
      </c>
      <c r="X414" s="218">
        <v>0</v>
      </c>
      <c r="Y414" s="218">
        <v>0</v>
      </c>
      <c r="Z414" s="218">
        <v>0</v>
      </c>
      <c r="AA414" s="218">
        <v>0</v>
      </c>
      <c r="AB414" s="218">
        <v>0</v>
      </c>
      <c r="AC414" s="218">
        <v>0</v>
      </c>
      <c r="AD414" s="218">
        <v>0</v>
      </c>
      <c r="AE414" s="218">
        <v>0</v>
      </c>
      <c r="AF414" s="218">
        <v>0</v>
      </c>
      <c r="AG414" s="218">
        <v>0</v>
      </c>
      <c r="AH414" s="117">
        <v>0</v>
      </c>
      <c r="AI414" s="219">
        <f t="shared" si="220"/>
        <v>0</v>
      </c>
      <c r="BA414" s="141"/>
      <c r="BR414" s="141"/>
      <c r="CG414" s="141"/>
    </row>
    <row r="415" spans="1:85">
      <c r="A415" s="180" t="s">
        <v>19</v>
      </c>
      <c r="B415" s="181">
        <v>0</v>
      </c>
      <c r="C415" s="181">
        <v>0</v>
      </c>
      <c r="D415" s="181">
        <v>0</v>
      </c>
      <c r="E415" s="181">
        <v>0</v>
      </c>
      <c r="F415" s="375"/>
      <c r="G415" s="181">
        <v>0</v>
      </c>
      <c r="H415" s="182">
        <v>0</v>
      </c>
      <c r="I415" s="183">
        <f t="shared" si="218"/>
        <v>0</v>
      </c>
      <c r="J415" s="149"/>
      <c r="K415" s="184" t="s">
        <v>19</v>
      </c>
      <c r="L415" s="181">
        <v>0</v>
      </c>
      <c r="M415" s="181">
        <v>0</v>
      </c>
      <c r="N415" s="181">
        <v>0</v>
      </c>
      <c r="O415" s="181">
        <v>0</v>
      </c>
      <c r="P415" s="181">
        <v>0</v>
      </c>
      <c r="Q415" s="181">
        <v>0</v>
      </c>
      <c r="R415" s="185">
        <v>0</v>
      </c>
      <c r="S415" s="186">
        <f t="shared" si="219"/>
        <v>0</v>
      </c>
      <c r="U415" s="220" t="s">
        <v>19</v>
      </c>
      <c r="V415" s="221">
        <v>0</v>
      </c>
      <c r="W415" s="221">
        <v>0</v>
      </c>
      <c r="X415" s="221">
        <v>0</v>
      </c>
      <c r="Y415" s="221">
        <v>0</v>
      </c>
      <c r="Z415" s="221">
        <v>0</v>
      </c>
      <c r="AA415" s="221">
        <v>0</v>
      </c>
      <c r="AB415" s="221">
        <v>0</v>
      </c>
      <c r="AC415" s="221">
        <v>0</v>
      </c>
      <c r="AD415" s="222">
        <v>0</v>
      </c>
      <c r="AE415" s="222">
        <v>0</v>
      </c>
      <c r="AF415" s="222">
        <v>0</v>
      </c>
      <c r="AG415" s="222">
        <v>0</v>
      </c>
      <c r="AH415" s="222">
        <v>0</v>
      </c>
      <c r="AI415" s="223">
        <f t="shared" si="220"/>
        <v>0</v>
      </c>
      <c r="BA415" s="141"/>
      <c r="BR415" s="141"/>
      <c r="CG415" s="141"/>
    </row>
    <row r="416" spans="1:85">
      <c r="A416" s="172" t="s">
        <v>20</v>
      </c>
      <c r="B416" s="173">
        <v>0</v>
      </c>
      <c r="C416" s="173">
        <v>0</v>
      </c>
      <c r="D416" s="173">
        <v>0</v>
      </c>
      <c r="E416" s="173">
        <v>0</v>
      </c>
      <c r="F416" s="375"/>
      <c r="G416" s="173">
        <v>0</v>
      </c>
      <c r="H416" s="174">
        <v>0</v>
      </c>
      <c r="I416" s="175">
        <f t="shared" si="218"/>
        <v>0</v>
      </c>
      <c r="J416" s="149"/>
      <c r="K416" s="176" t="s">
        <v>20</v>
      </c>
      <c r="L416" s="177">
        <v>0</v>
      </c>
      <c r="M416" s="177">
        <v>0</v>
      </c>
      <c r="N416" s="177">
        <v>0</v>
      </c>
      <c r="O416" s="177">
        <v>0</v>
      </c>
      <c r="P416" s="177">
        <v>0</v>
      </c>
      <c r="Q416" s="177">
        <v>0</v>
      </c>
      <c r="R416" s="178">
        <v>0</v>
      </c>
      <c r="S416" s="179">
        <f t="shared" si="219"/>
        <v>0</v>
      </c>
      <c r="U416" s="217" t="s">
        <v>20</v>
      </c>
      <c r="V416" s="218">
        <v>0</v>
      </c>
      <c r="W416" s="218">
        <v>0</v>
      </c>
      <c r="X416" s="218">
        <v>0</v>
      </c>
      <c r="Y416" s="218">
        <v>0</v>
      </c>
      <c r="Z416" s="218">
        <v>0</v>
      </c>
      <c r="AA416" s="218">
        <v>0</v>
      </c>
      <c r="AB416" s="218">
        <v>0</v>
      </c>
      <c r="AC416" s="218">
        <v>0</v>
      </c>
      <c r="AD416" s="218">
        <v>0</v>
      </c>
      <c r="AE416" s="218">
        <v>0</v>
      </c>
      <c r="AF416" s="218">
        <v>0</v>
      </c>
      <c r="AG416" s="218">
        <v>0</v>
      </c>
      <c r="AH416" s="117">
        <v>0</v>
      </c>
      <c r="AI416" s="219">
        <f t="shared" si="220"/>
        <v>0</v>
      </c>
      <c r="BA416" s="141"/>
      <c r="BR416" s="141"/>
      <c r="CG416" s="141"/>
    </row>
    <row r="417" spans="1:85" ht="15" thickBot="1">
      <c r="A417" s="187" t="s">
        <v>11</v>
      </c>
      <c r="B417" s="188">
        <v>0</v>
      </c>
      <c r="C417" s="188">
        <v>0</v>
      </c>
      <c r="D417" s="188">
        <v>0</v>
      </c>
      <c r="E417" s="188">
        <v>0</v>
      </c>
      <c r="F417" s="376"/>
      <c r="G417" s="188">
        <v>0</v>
      </c>
      <c r="H417" s="189">
        <v>0</v>
      </c>
      <c r="I417" s="190">
        <f t="shared" si="218"/>
        <v>0</v>
      </c>
      <c r="J417" s="149"/>
      <c r="K417" s="191" t="s">
        <v>11</v>
      </c>
      <c r="L417" s="188">
        <v>0</v>
      </c>
      <c r="M417" s="188">
        <v>0</v>
      </c>
      <c r="N417" s="188">
        <v>0</v>
      </c>
      <c r="O417" s="188">
        <v>0</v>
      </c>
      <c r="P417" s="188">
        <v>0</v>
      </c>
      <c r="Q417" s="188">
        <v>0</v>
      </c>
      <c r="R417" s="192">
        <v>0</v>
      </c>
      <c r="S417" s="193">
        <f t="shared" si="219"/>
        <v>0</v>
      </c>
      <c r="U417" s="220" t="s">
        <v>11</v>
      </c>
      <c r="V417" s="221">
        <v>0</v>
      </c>
      <c r="W417" s="221">
        <v>0</v>
      </c>
      <c r="X417" s="221">
        <v>0</v>
      </c>
      <c r="Y417" s="221">
        <v>0</v>
      </c>
      <c r="Z417" s="221">
        <v>0</v>
      </c>
      <c r="AA417" s="221">
        <v>0</v>
      </c>
      <c r="AB417" s="221">
        <v>0</v>
      </c>
      <c r="AC417" s="221">
        <v>0</v>
      </c>
      <c r="AD417" s="222">
        <v>0</v>
      </c>
      <c r="AE417" s="222">
        <v>0</v>
      </c>
      <c r="AF417" s="222">
        <v>0</v>
      </c>
      <c r="AG417" s="222">
        <v>0</v>
      </c>
      <c r="AH417" s="222">
        <v>0</v>
      </c>
      <c r="AI417" s="223">
        <f t="shared" si="220"/>
        <v>0</v>
      </c>
      <c r="BA417" s="141"/>
      <c r="BR417" s="141"/>
      <c r="CG417" s="141"/>
    </row>
    <row r="418" spans="1:85" ht="15">
      <c r="A418" s="194" t="s">
        <v>26</v>
      </c>
      <c r="B418" s="195">
        <f>SUM(B397:B413)</f>
        <v>46.311607920276273</v>
      </c>
      <c r="C418" s="195">
        <f t="shared" ref="C418:H418" si="221">SUM(C397:C413)</f>
        <v>34.528247222866021</v>
      </c>
      <c r="D418" s="195">
        <f t="shared" si="221"/>
        <v>11.98162638098243</v>
      </c>
      <c r="E418" s="195">
        <f t="shared" si="221"/>
        <v>35.935467593201466</v>
      </c>
      <c r="F418" s="195">
        <f t="shared" si="221"/>
        <v>0</v>
      </c>
      <c r="G418" s="195">
        <f t="shared" si="221"/>
        <v>5.0021762796335816</v>
      </c>
      <c r="H418" s="197">
        <f t="shared" si="221"/>
        <v>0</v>
      </c>
      <c r="I418" s="154">
        <f t="shared" ref="I418" si="222">SUM(I397:I413)</f>
        <v>133.75912539695977</v>
      </c>
      <c r="J418" s="149"/>
      <c r="K418" s="196" t="s">
        <v>26</v>
      </c>
      <c r="L418" s="195">
        <f>SUM(L397:L413)</f>
        <v>46.311607920276273</v>
      </c>
      <c r="M418" s="195">
        <f t="shared" ref="M418:R418" si="223">SUM(M397:M413)</f>
        <v>34.528247222866021</v>
      </c>
      <c r="N418" s="195">
        <f t="shared" si="223"/>
        <v>11.98162638098243</v>
      </c>
      <c r="O418" s="195">
        <f t="shared" si="223"/>
        <v>35.935467593201466</v>
      </c>
      <c r="P418" s="195">
        <f t="shared" si="223"/>
        <v>18.953840402890094</v>
      </c>
      <c r="Q418" s="195">
        <f t="shared" si="223"/>
        <v>5.0021762796335816</v>
      </c>
      <c r="R418" s="197">
        <f t="shared" si="223"/>
        <v>0</v>
      </c>
      <c r="S418" s="198">
        <f t="shared" ref="S418" si="224">SUM(S397:S413)</f>
        <v>152.71296579984985</v>
      </c>
      <c r="T418" s="141" t="str">
        <f>IF(ABS(S418-AI418)&gt;0.01,S418-AI418,"")</f>
        <v/>
      </c>
      <c r="U418" s="224" t="s">
        <v>63</v>
      </c>
      <c r="V418" s="225">
        <f>SUM(V397:V413)</f>
        <v>34.227433434592392</v>
      </c>
      <c r="W418" s="225">
        <f t="shared" ref="W418:AH418" si="225">SUM(W397:W413)</f>
        <v>3.7922806164888851</v>
      </c>
      <c r="X418" s="225">
        <f t="shared" si="225"/>
        <v>5.0021762796335816</v>
      </c>
      <c r="Y418" s="225">
        <f t="shared" si="225"/>
        <v>34.528247222866021</v>
      </c>
      <c r="Z418" s="225">
        <f t="shared" si="225"/>
        <v>6.3942535944167984</v>
      </c>
      <c r="AA418" s="225">
        <f t="shared" si="225"/>
        <v>34.470403035579544</v>
      </c>
      <c r="AB418" s="225">
        <f t="shared" si="225"/>
        <v>18.953840402890094</v>
      </c>
      <c r="AC418" s="225">
        <f t="shared" si="225"/>
        <v>15.344331213382553</v>
      </c>
      <c r="AD418" s="226">
        <f t="shared" si="225"/>
        <v>8.291893869194995</v>
      </c>
      <c r="AE418" s="226">
        <f t="shared" si="225"/>
        <v>1.4650645576219254</v>
      </c>
      <c r="AF418" s="226">
        <f t="shared" si="225"/>
        <v>0</v>
      </c>
      <c r="AG418" s="226">
        <f t="shared" si="225"/>
        <v>5.5873727865656315</v>
      </c>
      <c r="AH418" s="226">
        <f t="shared" si="225"/>
        <v>0</v>
      </c>
      <c r="AI418" s="227">
        <f>SUM(V418:AC418)</f>
        <v>152.71296579984985</v>
      </c>
      <c r="BA418" s="141"/>
      <c r="BR418" s="141"/>
      <c r="CG418" s="141"/>
    </row>
    <row r="419" spans="1:85" s="26" customFormat="1" ht="15" thickBot="1">
      <c r="A419" s="43" t="s">
        <v>91</v>
      </c>
      <c r="B419" s="78">
        <f>IF($I418=0,"-",B418/$I418)</f>
        <v>0.3462313900665569</v>
      </c>
      <c r="C419" s="78">
        <f t="shared" ref="C419:H419" si="226">IF($I418=0,"-",C418/$I418)</f>
        <v>0.25813750740665964</v>
      </c>
      <c r="D419" s="78">
        <f t="shared" si="226"/>
        <v>8.9576141780415397E-2</v>
      </c>
      <c r="E419" s="78">
        <f t="shared" si="226"/>
        <v>0.26865806341477655</v>
      </c>
      <c r="F419" s="78">
        <f t="shared" si="226"/>
        <v>0</v>
      </c>
      <c r="G419" s="78">
        <f t="shared" si="226"/>
        <v>3.739689733159153E-2</v>
      </c>
      <c r="H419" s="79">
        <f t="shared" si="226"/>
        <v>0</v>
      </c>
      <c r="I419" s="80">
        <f>SUM(B419:H419)</f>
        <v>1</v>
      </c>
      <c r="J419" s="141"/>
      <c r="K419" s="55" t="s">
        <v>91</v>
      </c>
      <c r="L419" s="96">
        <f>IF($S418=0,"-",L418/$S418)</f>
        <v>0.30325917434524613</v>
      </c>
      <c r="M419" s="96">
        <f t="shared" ref="M419:R419" si="227">IF($S418=0,"-",M418/$S418)</f>
        <v>0.22609898931646555</v>
      </c>
      <c r="N419" s="96">
        <f t="shared" si="227"/>
        <v>7.8458474814024015E-2</v>
      </c>
      <c r="O419" s="96">
        <f t="shared" si="227"/>
        <v>0.23531379542650988</v>
      </c>
      <c r="P419" s="96">
        <f t="shared" si="227"/>
        <v>0.12411415300342972</v>
      </c>
      <c r="Q419" s="96">
        <f t="shared" si="227"/>
        <v>3.275541309432483E-2</v>
      </c>
      <c r="R419" s="97">
        <f t="shared" si="227"/>
        <v>0</v>
      </c>
      <c r="S419" s="98">
        <f>SUM(L419:R419)</f>
        <v>1.0000000000000002</v>
      </c>
      <c r="U419" s="127" t="s">
        <v>91</v>
      </c>
      <c r="V419" s="128">
        <f>+V418/$AI418</f>
        <v>0.22412919070311216</v>
      </c>
      <c r="W419" s="128">
        <f t="shared" ref="W419:AH419" si="228">+W418/$AI418</f>
        <v>2.4832735037437232E-2</v>
      </c>
      <c r="X419" s="128">
        <f t="shared" si="228"/>
        <v>3.275541309432483E-2</v>
      </c>
      <c r="Y419" s="128">
        <f t="shared" si="228"/>
        <v>0.22609898931646555</v>
      </c>
      <c r="Z419" s="128">
        <f t="shared" si="228"/>
        <v>4.1871058956430042E-2</v>
      </c>
      <c r="AA419" s="128">
        <f t="shared" si="228"/>
        <v>0.22572021213154539</v>
      </c>
      <c r="AB419" s="128">
        <f t="shared" si="228"/>
        <v>0.12411415300342972</v>
      </c>
      <c r="AC419" s="128">
        <f t="shared" si="228"/>
        <v>0.1004782477572552</v>
      </c>
      <c r="AD419" s="128">
        <f t="shared" si="228"/>
        <v>5.4297248604696716E-2</v>
      </c>
      <c r="AE419" s="128">
        <f t="shared" si="228"/>
        <v>9.5935832949645052E-3</v>
      </c>
      <c r="AF419" s="128">
        <f t="shared" si="228"/>
        <v>0</v>
      </c>
      <c r="AG419" s="128">
        <f t="shared" si="228"/>
        <v>3.6587415857593966E-2</v>
      </c>
      <c r="AH419" s="128">
        <f t="shared" si="228"/>
        <v>0</v>
      </c>
      <c r="AI419" s="129">
        <f>SUM(V419:AC419)</f>
        <v>1</v>
      </c>
    </row>
    <row r="420" spans="1:85" ht="15" thickBot="1">
      <c r="A420" s="228"/>
      <c r="B420" s="228"/>
      <c r="C420" s="228"/>
      <c r="D420" s="228"/>
      <c r="E420" s="228"/>
      <c r="F420" s="228"/>
      <c r="G420" s="228"/>
      <c r="H420" s="228"/>
      <c r="I420" s="228"/>
      <c r="K420" s="228"/>
      <c r="L420" s="228"/>
      <c r="M420" s="228"/>
      <c r="N420" s="228"/>
      <c r="O420" s="228"/>
      <c r="P420" s="228"/>
      <c r="Q420" s="228"/>
      <c r="R420" s="228"/>
      <c r="S420" s="228"/>
      <c r="AI420" s="149"/>
      <c r="BA420" s="141"/>
      <c r="BR420" s="141"/>
      <c r="CG420" s="141"/>
    </row>
    <row r="421" spans="1:85" ht="28.5">
      <c r="A421" s="325" t="s">
        <v>43</v>
      </c>
      <c r="B421" s="145" t="s">
        <v>0</v>
      </c>
      <c r="C421" s="145" t="s">
        <v>1</v>
      </c>
      <c r="D421" s="145" t="s">
        <v>2</v>
      </c>
      <c r="E421" s="145" t="s">
        <v>3</v>
      </c>
      <c r="F421" s="145" t="s">
        <v>27</v>
      </c>
      <c r="G421" s="145" t="s">
        <v>4</v>
      </c>
      <c r="H421" s="145" t="s">
        <v>5</v>
      </c>
      <c r="I421" s="146" t="s">
        <v>6</v>
      </c>
      <c r="K421" s="327" t="s">
        <v>43</v>
      </c>
      <c r="L421" s="147" t="s">
        <v>0</v>
      </c>
      <c r="M421" s="147" t="s">
        <v>1</v>
      </c>
      <c r="N421" s="147" t="s">
        <v>2</v>
      </c>
      <c r="O421" s="147" t="s">
        <v>3</v>
      </c>
      <c r="P421" s="147" t="s">
        <v>27</v>
      </c>
      <c r="Q421" s="147" t="s">
        <v>4</v>
      </c>
      <c r="R421" s="147" t="s">
        <v>5</v>
      </c>
      <c r="S421" s="148" t="s">
        <v>6</v>
      </c>
      <c r="U421" s="329" t="s">
        <v>43</v>
      </c>
      <c r="V421" s="200" t="s">
        <v>77</v>
      </c>
      <c r="W421" s="200" t="s">
        <v>78</v>
      </c>
      <c r="X421" s="200" t="s">
        <v>4</v>
      </c>
      <c r="Y421" s="200" t="s">
        <v>1</v>
      </c>
      <c r="Z421" s="200" t="s">
        <v>2</v>
      </c>
      <c r="AA421" s="200" t="s">
        <v>3</v>
      </c>
      <c r="AB421" s="200" t="s">
        <v>55</v>
      </c>
      <c r="AC421" s="200" t="s">
        <v>67</v>
      </c>
      <c r="AD421" s="201" t="s">
        <v>79</v>
      </c>
      <c r="AE421" s="201" t="s">
        <v>80</v>
      </c>
      <c r="AF421" s="201" t="s">
        <v>81</v>
      </c>
      <c r="AG421" s="201" t="s">
        <v>82</v>
      </c>
      <c r="AH421" s="201" t="s">
        <v>83</v>
      </c>
      <c r="AI421" s="202" t="s">
        <v>63</v>
      </c>
      <c r="BA421" s="141"/>
      <c r="BR421" s="141"/>
      <c r="CG421" s="141"/>
    </row>
    <row r="422" spans="1:85" ht="15">
      <c r="A422" s="326" t="s">
        <v>43</v>
      </c>
      <c r="B422" s="331" t="s">
        <v>118</v>
      </c>
      <c r="C422" s="332"/>
      <c r="D422" s="332"/>
      <c r="E422" s="332"/>
      <c r="F422" s="332"/>
      <c r="G422" s="332"/>
      <c r="H422" s="332"/>
      <c r="I422" s="333"/>
      <c r="K422" s="328" t="s">
        <v>43</v>
      </c>
      <c r="L422" s="334" t="s">
        <v>118</v>
      </c>
      <c r="M422" s="335"/>
      <c r="N422" s="335"/>
      <c r="O422" s="335"/>
      <c r="P422" s="335"/>
      <c r="Q422" s="335"/>
      <c r="R422" s="335"/>
      <c r="S422" s="336"/>
      <c r="U422" s="330" t="s">
        <v>43</v>
      </c>
      <c r="V422" s="337" t="s">
        <v>118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41"/>
      <c r="BR422" s="141"/>
      <c r="CG422" s="141"/>
    </row>
    <row r="423" spans="1:85" ht="15">
      <c r="A423" s="151" t="s">
        <v>7</v>
      </c>
      <c r="B423" s="152">
        <v>0</v>
      </c>
      <c r="C423" s="152">
        <v>0</v>
      </c>
      <c r="D423" s="152">
        <v>0</v>
      </c>
      <c r="E423" s="152">
        <v>0</v>
      </c>
      <c r="F423" s="374"/>
      <c r="G423" s="152">
        <v>0</v>
      </c>
      <c r="H423" s="153">
        <v>0</v>
      </c>
      <c r="I423" s="154">
        <f>SUM(B423:H423)</f>
        <v>0</v>
      </c>
      <c r="J423" s="149"/>
      <c r="K423" s="203" t="s">
        <v>7</v>
      </c>
      <c r="L423" s="152">
        <v>0</v>
      </c>
      <c r="M423" s="152">
        <v>0</v>
      </c>
      <c r="N423" s="152">
        <v>0</v>
      </c>
      <c r="O423" s="152">
        <v>0</v>
      </c>
      <c r="P423" s="152">
        <v>0</v>
      </c>
      <c r="Q423" s="152">
        <v>0</v>
      </c>
      <c r="R423" s="204">
        <v>0</v>
      </c>
      <c r="S423" s="205">
        <f>SUM(L423:R423)</f>
        <v>0</v>
      </c>
      <c r="U423" s="206" t="s">
        <v>7</v>
      </c>
      <c r="V423" s="207">
        <v>0</v>
      </c>
      <c r="W423" s="207">
        <v>0</v>
      </c>
      <c r="X423" s="207">
        <v>0</v>
      </c>
      <c r="Y423" s="207">
        <v>0</v>
      </c>
      <c r="Z423" s="207">
        <v>0</v>
      </c>
      <c r="AA423" s="207">
        <v>0</v>
      </c>
      <c r="AB423" s="207">
        <v>0</v>
      </c>
      <c r="AC423" s="208">
        <v>0</v>
      </c>
      <c r="AD423" s="209">
        <v>0</v>
      </c>
      <c r="AE423" s="209">
        <v>0</v>
      </c>
      <c r="AF423" s="209">
        <v>0</v>
      </c>
      <c r="AG423" s="209">
        <v>0</v>
      </c>
      <c r="AH423" s="209">
        <v>0</v>
      </c>
      <c r="AI423" s="210">
        <f>SUM(V423:AC423)</f>
        <v>0</v>
      </c>
      <c r="BA423" s="141"/>
      <c r="BR423" s="141"/>
      <c r="CG423" s="141"/>
    </row>
    <row r="424" spans="1:85" ht="15">
      <c r="A424" s="159" t="s">
        <v>8</v>
      </c>
      <c r="B424" s="160">
        <v>0</v>
      </c>
      <c r="C424" s="160">
        <v>0</v>
      </c>
      <c r="D424" s="160">
        <v>0</v>
      </c>
      <c r="E424" s="160">
        <v>0</v>
      </c>
      <c r="F424" s="375"/>
      <c r="G424" s="160">
        <v>0</v>
      </c>
      <c r="H424" s="161">
        <v>0</v>
      </c>
      <c r="I424" s="162">
        <f t="shared" ref="I424:I443" si="229">SUM(B424:H424)</f>
        <v>0</v>
      </c>
      <c r="J424" s="149"/>
      <c r="K424" s="163" t="s">
        <v>8</v>
      </c>
      <c r="L424" s="164">
        <v>0</v>
      </c>
      <c r="M424" s="164">
        <v>0</v>
      </c>
      <c r="N424" s="164">
        <v>0</v>
      </c>
      <c r="O424" s="164">
        <v>0</v>
      </c>
      <c r="P424" s="164">
        <v>0</v>
      </c>
      <c r="Q424" s="164">
        <v>0</v>
      </c>
      <c r="R424" s="165">
        <v>0</v>
      </c>
      <c r="S424" s="166">
        <f t="shared" ref="S424:S443" si="230">SUM(L424:R424)</f>
        <v>0</v>
      </c>
      <c r="U424" s="211" t="s">
        <v>8</v>
      </c>
      <c r="V424" s="212">
        <v>0</v>
      </c>
      <c r="W424" s="212">
        <v>0</v>
      </c>
      <c r="X424" s="212">
        <v>0</v>
      </c>
      <c r="Y424" s="212">
        <v>0</v>
      </c>
      <c r="Z424" s="212">
        <v>0</v>
      </c>
      <c r="AA424" s="212">
        <v>0</v>
      </c>
      <c r="AB424" s="212">
        <v>0</v>
      </c>
      <c r="AC424" s="213">
        <v>0</v>
      </c>
      <c r="AD424" s="212">
        <v>0</v>
      </c>
      <c r="AE424" s="212">
        <v>0</v>
      </c>
      <c r="AF424" s="212">
        <v>0</v>
      </c>
      <c r="AG424" s="212">
        <v>0</v>
      </c>
      <c r="AH424" s="212">
        <v>0</v>
      </c>
      <c r="AI424" s="214">
        <f t="shared" ref="AI424:AI443" si="231">SUM(V424:AC424)</f>
        <v>0</v>
      </c>
      <c r="BA424" s="141"/>
      <c r="BR424" s="141"/>
      <c r="CG424" s="141"/>
    </row>
    <row r="425" spans="1:85" ht="15">
      <c r="A425" s="167" t="s">
        <v>10</v>
      </c>
      <c r="B425" s="156">
        <v>0</v>
      </c>
      <c r="C425" s="156">
        <v>0</v>
      </c>
      <c r="D425" s="156">
        <v>4.2427219285219336E-2</v>
      </c>
      <c r="E425" s="156">
        <v>0</v>
      </c>
      <c r="F425" s="375"/>
      <c r="G425" s="156">
        <v>0</v>
      </c>
      <c r="H425" s="168">
        <v>0</v>
      </c>
      <c r="I425" s="154">
        <f t="shared" si="229"/>
        <v>4.2427219285219336E-2</v>
      </c>
      <c r="J425" s="149"/>
      <c r="K425" s="169" t="s">
        <v>10</v>
      </c>
      <c r="L425" s="156">
        <v>0</v>
      </c>
      <c r="M425" s="156">
        <v>0</v>
      </c>
      <c r="N425" s="156">
        <v>4.2427219285219336E-2</v>
      </c>
      <c r="O425" s="156">
        <v>0</v>
      </c>
      <c r="P425" s="156">
        <v>0</v>
      </c>
      <c r="Q425" s="156">
        <v>0</v>
      </c>
      <c r="R425" s="157">
        <v>0</v>
      </c>
      <c r="S425" s="158">
        <f t="shared" si="230"/>
        <v>4.2427219285219336E-2</v>
      </c>
      <c r="U425" s="215" t="s">
        <v>10</v>
      </c>
      <c r="V425" s="207">
        <v>0</v>
      </c>
      <c r="W425" s="207">
        <v>0</v>
      </c>
      <c r="X425" s="207">
        <v>0</v>
      </c>
      <c r="Y425" s="207">
        <v>0</v>
      </c>
      <c r="Z425" s="207">
        <v>4.2427219285219336E-2</v>
      </c>
      <c r="AA425" s="207">
        <v>0</v>
      </c>
      <c r="AB425" s="207">
        <v>0</v>
      </c>
      <c r="AC425" s="208">
        <v>0</v>
      </c>
      <c r="AD425" s="209">
        <v>0</v>
      </c>
      <c r="AE425" s="209">
        <v>0</v>
      </c>
      <c r="AF425" s="209">
        <v>0</v>
      </c>
      <c r="AG425" s="209">
        <v>0</v>
      </c>
      <c r="AH425" s="209">
        <v>0</v>
      </c>
      <c r="AI425" s="210">
        <f t="shared" si="231"/>
        <v>4.2427219285219336E-2</v>
      </c>
      <c r="BA425" s="141"/>
      <c r="BR425" s="141"/>
      <c r="CG425" s="141"/>
    </row>
    <row r="426" spans="1:85" ht="15">
      <c r="A426" s="159" t="s">
        <v>56</v>
      </c>
      <c r="B426" s="160">
        <v>0</v>
      </c>
      <c r="C426" s="160">
        <v>0</v>
      </c>
      <c r="D426" s="160">
        <v>0</v>
      </c>
      <c r="E426" s="160">
        <v>0</v>
      </c>
      <c r="F426" s="375"/>
      <c r="G426" s="160">
        <v>0</v>
      </c>
      <c r="H426" s="161">
        <v>0</v>
      </c>
      <c r="I426" s="162">
        <f t="shared" si="229"/>
        <v>0</v>
      </c>
      <c r="J426" s="149"/>
      <c r="K426" s="163" t="s">
        <v>56</v>
      </c>
      <c r="L426" s="164">
        <v>0</v>
      </c>
      <c r="M426" s="164">
        <v>0</v>
      </c>
      <c r="N426" s="164">
        <v>0</v>
      </c>
      <c r="O426" s="164">
        <v>0</v>
      </c>
      <c r="P426" s="164">
        <v>0</v>
      </c>
      <c r="Q426" s="164">
        <v>0</v>
      </c>
      <c r="R426" s="165">
        <v>0</v>
      </c>
      <c r="S426" s="166">
        <f t="shared" si="230"/>
        <v>0</v>
      </c>
      <c r="U426" s="211" t="s">
        <v>56</v>
      </c>
      <c r="V426" s="212">
        <v>0</v>
      </c>
      <c r="W426" s="212">
        <v>0</v>
      </c>
      <c r="X426" s="212">
        <v>0</v>
      </c>
      <c r="Y426" s="212">
        <v>0</v>
      </c>
      <c r="Z426" s="212">
        <v>0</v>
      </c>
      <c r="AA426" s="212">
        <v>0</v>
      </c>
      <c r="AB426" s="212">
        <v>0</v>
      </c>
      <c r="AC426" s="213">
        <v>0</v>
      </c>
      <c r="AD426" s="212">
        <v>0</v>
      </c>
      <c r="AE426" s="212">
        <v>0</v>
      </c>
      <c r="AF426" s="212">
        <v>0</v>
      </c>
      <c r="AG426" s="212">
        <v>0</v>
      </c>
      <c r="AH426" s="212">
        <v>0</v>
      </c>
      <c r="AI426" s="214">
        <f t="shared" si="231"/>
        <v>0</v>
      </c>
      <c r="BA426" s="141"/>
      <c r="BR426" s="141"/>
      <c r="CG426" s="141"/>
    </row>
    <row r="427" spans="1:85" ht="15">
      <c r="A427" s="167" t="s">
        <v>16</v>
      </c>
      <c r="B427" s="156">
        <v>39.996721051446563</v>
      </c>
      <c r="C427" s="156">
        <v>0</v>
      </c>
      <c r="D427" s="156">
        <v>1.4298967119729593</v>
      </c>
      <c r="E427" s="156">
        <v>0</v>
      </c>
      <c r="F427" s="375"/>
      <c r="G427" s="156">
        <v>0</v>
      </c>
      <c r="H427" s="168">
        <v>0</v>
      </c>
      <c r="I427" s="154">
        <f t="shared" si="229"/>
        <v>41.426617763419522</v>
      </c>
      <c r="J427" s="149"/>
      <c r="K427" s="169" t="s">
        <v>16</v>
      </c>
      <c r="L427" s="156">
        <v>39.996721051446563</v>
      </c>
      <c r="M427" s="156">
        <v>0</v>
      </c>
      <c r="N427" s="156">
        <v>1.4298967119729593</v>
      </c>
      <c r="O427" s="156">
        <v>0</v>
      </c>
      <c r="P427" s="156">
        <v>0</v>
      </c>
      <c r="Q427" s="156">
        <v>0</v>
      </c>
      <c r="R427" s="157">
        <v>0</v>
      </c>
      <c r="S427" s="158">
        <f t="shared" si="230"/>
        <v>41.426617763419522</v>
      </c>
      <c r="U427" s="215" t="s">
        <v>16</v>
      </c>
      <c r="V427" s="207">
        <v>27.012229527257496</v>
      </c>
      <c r="W427" s="207">
        <v>0</v>
      </c>
      <c r="X427" s="207">
        <v>0</v>
      </c>
      <c r="Y427" s="207">
        <v>0</v>
      </c>
      <c r="Z427" s="207">
        <v>1.340023784766551</v>
      </c>
      <c r="AA427" s="207">
        <v>0</v>
      </c>
      <c r="AB427" s="207">
        <v>0</v>
      </c>
      <c r="AC427" s="208">
        <v>13.074364451395478</v>
      </c>
      <c r="AD427" s="209">
        <v>12.984491524189069</v>
      </c>
      <c r="AE427" s="209">
        <v>0</v>
      </c>
      <c r="AF427" s="209">
        <v>0</v>
      </c>
      <c r="AG427" s="209">
        <v>8.9872927206408229E-2</v>
      </c>
      <c r="AH427" s="209">
        <v>0</v>
      </c>
      <c r="AI427" s="210">
        <f t="shared" si="231"/>
        <v>41.426617763419529</v>
      </c>
      <c r="BA427" s="141"/>
      <c r="BR427" s="141"/>
      <c r="CG427" s="141"/>
    </row>
    <row r="428" spans="1:85" ht="15">
      <c r="A428" s="159" t="s">
        <v>15</v>
      </c>
      <c r="B428" s="160">
        <v>6.0048426482009756</v>
      </c>
      <c r="C428" s="160">
        <v>2.817575917181165</v>
      </c>
      <c r="D428" s="160">
        <v>0</v>
      </c>
      <c r="E428" s="160">
        <v>0</v>
      </c>
      <c r="F428" s="375"/>
      <c r="G428" s="160">
        <v>0</v>
      </c>
      <c r="H428" s="161">
        <v>0</v>
      </c>
      <c r="I428" s="162">
        <f t="shared" si="229"/>
        <v>8.8224185653821401</v>
      </c>
      <c r="J428" s="149"/>
      <c r="K428" s="163" t="s">
        <v>15</v>
      </c>
      <c r="L428" s="164">
        <v>6.0048426482009756</v>
      </c>
      <c r="M428" s="164">
        <v>2.817575917181165</v>
      </c>
      <c r="N428" s="164">
        <v>0</v>
      </c>
      <c r="O428" s="164">
        <v>0</v>
      </c>
      <c r="P428" s="164">
        <v>0</v>
      </c>
      <c r="Q428" s="164">
        <v>0</v>
      </c>
      <c r="R428" s="165">
        <v>0</v>
      </c>
      <c r="S428" s="166">
        <f t="shared" si="230"/>
        <v>8.8224185653821401</v>
      </c>
      <c r="U428" s="211" t="s">
        <v>57</v>
      </c>
      <c r="V428" s="212">
        <v>5.9635827708637539</v>
      </c>
      <c r="W428" s="212">
        <v>0</v>
      </c>
      <c r="X428" s="212">
        <v>0</v>
      </c>
      <c r="Y428" s="212">
        <v>2.817575917181165</v>
      </c>
      <c r="Z428" s="212">
        <v>0</v>
      </c>
      <c r="AA428" s="212">
        <v>0</v>
      </c>
      <c r="AB428" s="212">
        <v>0</v>
      </c>
      <c r="AC428" s="213">
        <v>4.1259877337221675E-2</v>
      </c>
      <c r="AD428" s="212">
        <v>4.1259877337221675E-2</v>
      </c>
      <c r="AE428" s="212">
        <v>0</v>
      </c>
      <c r="AF428" s="212">
        <v>0</v>
      </c>
      <c r="AG428" s="212">
        <v>0</v>
      </c>
      <c r="AH428" s="212">
        <v>0</v>
      </c>
      <c r="AI428" s="214">
        <f t="shared" si="231"/>
        <v>8.8224185653821401</v>
      </c>
      <c r="BA428" s="141"/>
      <c r="BR428" s="141"/>
      <c r="CG428" s="141"/>
    </row>
    <row r="429" spans="1:85" ht="15">
      <c r="A429" s="167" t="s">
        <v>58</v>
      </c>
      <c r="B429" s="156">
        <v>0</v>
      </c>
      <c r="C429" s="156">
        <v>0</v>
      </c>
      <c r="D429" s="156">
        <v>0</v>
      </c>
      <c r="E429" s="156">
        <v>7.6349812320351852E-3</v>
      </c>
      <c r="F429" s="375"/>
      <c r="G429" s="156">
        <v>0</v>
      </c>
      <c r="H429" s="168">
        <v>0</v>
      </c>
      <c r="I429" s="154">
        <f t="shared" si="229"/>
        <v>7.6349812320351852E-3</v>
      </c>
      <c r="J429" s="149"/>
      <c r="K429" s="169" t="s">
        <v>58</v>
      </c>
      <c r="L429" s="156">
        <v>0</v>
      </c>
      <c r="M429" s="156">
        <v>0</v>
      </c>
      <c r="N429" s="156">
        <v>0</v>
      </c>
      <c r="O429" s="156">
        <v>7.6349812320351852E-3</v>
      </c>
      <c r="P429" s="156">
        <v>88.320546581306104</v>
      </c>
      <c r="Q429" s="156">
        <v>0</v>
      </c>
      <c r="R429" s="157">
        <v>0</v>
      </c>
      <c r="S429" s="158">
        <f t="shared" si="230"/>
        <v>88.328181562538134</v>
      </c>
      <c r="U429" s="215" t="s">
        <v>58</v>
      </c>
      <c r="V429" s="207">
        <v>0</v>
      </c>
      <c r="W429" s="207">
        <v>0</v>
      </c>
      <c r="X429" s="207">
        <v>0</v>
      </c>
      <c r="Y429" s="207">
        <v>0</v>
      </c>
      <c r="Z429" s="207">
        <v>0</v>
      </c>
      <c r="AA429" s="207">
        <v>7.6349812320351852E-3</v>
      </c>
      <c r="AB429" s="207">
        <v>88.320546581306104</v>
      </c>
      <c r="AC429" s="208">
        <v>0</v>
      </c>
      <c r="AD429" s="207">
        <v>0</v>
      </c>
      <c r="AE429" s="207">
        <v>0</v>
      </c>
      <c r="AF429" s="207">
        <v>0</v>
      </c>
      <c r="AG429" s="207">
        <v>0</v>
      </c>
      <c r="AH429" s="207">
        <v>0</v>
      </c>
      <c r="AI429" s="210">
        <f t="shared" si="231"/>
        <v>88.328181562538134</v>
      </c>
      <c r="BA429" s="141"/>
      <c r="BR429" s="141"/>
      <c r="CG429" s="141"/>
    </row>
    <row r="430" spans="1:85" ht="15">
      <c r="A430" s="159" t="s">
        <v>12</v>
      </c>
      <c r="B430" s="160">
        <v>0</v>
      </c>
      <c r="C430" s="160">
        <v>0</v>
      </c>
      <c r="D430" s="160">
        <v>0</v>
      </c>
      <c r="E430" s="160">
        <v>0</v>
      </c>
      <c r="F430" s="375"/>
      <c r="G430" s="160">
        <v>0</v>
      </c>
      <c r="H430" s="161">
        <v>0</v>
      </c>
      <c r="I430" s="162">
        <f t="shared" si="229"/>
        <v>0</v>
      </c>
      <c r="J430" s="149"/>
      <c r="K430" s="163" t="s">
        <v>12</v>
      </c>
      <c r="L430" s="164">
        <v>0</v>
      </c>
      <c r="M430" s="164">
        <v>0</v>
      </c>
      <c r="N430" s="164">
        <v>0</v>
      </c>
      <c r="O430" s="164">
        <v>0</v>
      </c>
      <c r="P430" s="164">
        <v>8.0854768826523635</v>
      </c>
      <c r="Q430" s="164">
        <v>0</v>
      </c>
      <c r="R430" s="165">
        <v>0</v>
      </c>
      <c r="S430" s="166">
        <f t="shared" si="230"/>
        <v>8.0854768826523635</v>
      </c>
      <c r="U430" s="211" t="s">
        <v>12</v>
      </c>
      <c r="V430" s="212">
        <v>0</v>
      </c>
      <c r="W430" s="212">
        <v>0</v>
      </c>
      <c r="X430" s="212">
        <v>0</v>
      </c>
      <c r="Y430" s="212">
        <v>0</v>
      </c>
      <c r="Z430" s="212">
        <v>0</v>
      </c>
      <c r="AA430" s="212">
        <v>0</v>
      </c>
      <c r="AB430" s="212">
        <v>8.0854768826523635</v>
      </c>
      <c r="AC430" s="213">
        <v>0</v>
      </c>
      <c r="AD430" s="212">
        <v>0</v>
      </c>
      <c r="AE430" s="212">
        <v>0</v>
      </c>
      <c r="AF430" s="212">
        <v>0</v>
      </c>
      <c r="AG430" s="212">
        <v>0</v>
      </c>
      <c r="AH430" s="212">
        <v>0</v>
      </c>
      <c r="AI430" s="214">
        <f t="shared" si="231"/>
        <v>8.0854768826523635</v>
      </c>
      <c r="BA430" s="141"/>
      <c r="BR430" s="141"/>
      <c r="CG430" s="141"/>
    </row>
    <row r="431" spans="1:85" ht="15">
      <c r="A431" s="167" t="s">
        <v>59</v>
      </c>
      <c r="B431" s="156">
        <v>0</v>
      </c>
      <c r="C431" s="156">
        <v>0</v>
      </c>
      <c r="D431" s="156">
        <v>0</v>
      </c>
      <c r="E431" s="156">
        <v>0</v>
      </c>
      <c r="F431" s="375"/>
      <c r="G431" s="156">
        <v>0</v>
      </c>
      <c r="H431" s="168">
        <v>0</v>
      </c>
      <c r="I431" s="154">
        <f t="shared" si="229"/>
        <v>0</v>
      </c>
      <c r="J431" s="149"/>
      <c r="K431" s="169" t="s">
        <v>59</v>
      </c>
      <c r="L431" s="156">
        <v>0</v>
      </c>
      <c r="M431" s="156">
        <v>0</v>
      </c>
      <c r="N431" s="156">
        <v>0</v>
      </c>
      <c r="O431" s="156">
        <v>0</v>
      </c>
      <c r="P431" s="156">
        <v>0</v>
      </c>
      <c r="Q431" s="156">
        <v>0</v>
      </c>
      <c r="R431" s="157">
        <v>0</v>
      </c>
      <c r="S431" s="158">
        <f t="shared" si="230"/>
        <v>0</v>
      </c>
      <c r="U431" s="215" t="s">
        <v>59</v>
      </c>
      <c r="V431" s="207">
        <v>0</v>
      </c>
      <c r="W431" s="207">
        <v>0</v>
      </c>
      <c r="X431" s="207">
        <v>0</v>
      </c>
      <c r="Y431" s="207">
        <v>0</v>
      </c>
      <c r="Z431" s="207">
        <v>0</v>
      </c>
      <c r="AA431" s="207">
        <v>0</v>
      </c>
      <c r="AB431" s="207">
        <v>0</v>
      </c>
      <c r="AC431" s="208">
        <v>0</v>
      </c>
      <c r="AD431" s="207">
        <v>0</v>
      </c>
      <c r="AE431" s="207">
        <v>0</v>
      </c>
      <c r="AF431" s="207">
        <v>0</v>
      </c>
      <c r="AG431" s="207">
        <v>0</v>
      </c>
      <c r="AH431" s="207">
        <v>0</v>
      </c>
      <c r="AI431" s="210">
        <f t="shared" si="231"/>
        <v>0</v>
      </c>
      <c r="BA431" s="141"/>
      <c r="BR431" s="141"/>
      <c r="CG431" s="141"/>
    </row>
    <row r="432" spans="1:85" ht="15">
      <c r="A432" s="159" t="s">
        <v>17</v>
      </c>
      <c r="B432" s="160">
        <v>0</v>
      </c>
      <c r="C432" s="160">
        <v>0</v>
      </c>
      <c r="D432" s="160">
        <v>0</v>
      </c>
      <c r="E432" s="160">
        <v>2.5780549527336221</v>
      </c>
      <c r="F432" s="375"/>
      <c r="G432" s="160">
        <v>0</v>
      </c>
      <c r="H432" s="161">
        <v>0</v>
      </c>
      <c r="I432" s="162">
        <f t="shared" si="229"/>
        <v>2.5780549527336221</v>
      </c>
      <c r="J432" s="149"/>
      <c r="K432" s="163" t="s">
        <v>17</v>
      </c>
      <c r="L432" s="164">
        <v>0</v>
      </c>
      <c r="M432" s="164">
        <v>0</v>
      </c>
      <c r="N432" s="164">
        <v>0</v>
      </c>
      <c r="O432" s="164">
        <v>2.5780549527336221</v>
      </c>
      <c r="P432" s="164">
        <v>1.2266664758184671</v>
      </c>
      <c r="Q432" s="164">
        <v>0</v>
      </c>
      <c r="R432" s="165">
        <v>0</v>
      </c>
      <c r="S432" s="166">
        <f t="shared" si="230"/>
        <v>3.8047214285520892</v>
      </c>
      <c r="U432" s="211" t="s">
        <v>17</v>
      </c>
      <c r="V432" s="212">
        <v>0</v>
      </c>
      <c r="W432" s="212">
        <v>0</v>
      </c>
      <c r="X432" s="212">
        <v>0</v>
      </c>
      <c r="Y432" s="212">
        <v>0</v>
      </c>
      <c r="Z432" s="212">
        <v>0</v>
      </c>
      <c r="AA432" s="212">
        <v>2.5780549527336221</v>
      </c>
      <c r="AB432" s="212">
        <v>1.2266664758184671</v>
      </c>
      <c r="AC432" s="213">
        <v>0</v>
      </c>
      <c r="AD432" s="212">
        <v>0</v>
      </c>
      <c r="AE432" s="212">
        <v>0</v>
      </c>
      <c r="AF432" s="212">
        <v>0</v>
      </c>
      <c r="AG432" s="212">
        <v>0</v>
      </c>
      <c r="AH432" s="212">
        <v>0</v>
      </c>
      <c r="AI432" s="214">
        <f t="shared" si="231"/>
        <v>3.8047214285520892</v>
      </c>
      <c r="BA432" s="141"/>
      <c r="BR432" s="141"/>
      <c r="CG432" s="141"/>
    </row>
    <row r="433" spans="1:85" ht="15">
      <c r="A433" s="167" t="s">
        <v>139</v>
      </c>
      <c r="B433" s="156">
        <v>46.310021189186742</v>
      </c>
      <c r="C433" s="156">
        <v>91.973246404607266</v>
      </c>
      <c r="D433" s="156">
        <v>37.69767897506042</v>
      </c>
      <c r="E433" s="156">
        <v>0</v>
      </c>
      <c r="F433" s="375"/>
      <c r="G433" s="156">
        <v>0</v>
      </c>
      <c r="H433" s="168">
        <v>0</v>
      </c>
      <c r="I433" s="154">
        <f t="shared" si="229"/>
        <v>175.98094656885442</v>
      </c>
      <c r="J433" s="149"/>
      <c r="K433" s="169" t="s">
        <v>139</v>
      </c>
      <c r="L433" s="156">
        <v>46.310021189186742</v>
      </c>
      <c r="M433" s="156">
        <v>91.973246404607266</v>
      </c>
      <c r="N433" s="156">
        <v>37.69767897506042</v>
      </c>
      <c r="O433" s="156">
        <v>0</v>
      </c>
      <c r="P433" s="156">
        <v>2.2687119307015842E-2</v>
      </c>
      <c r="Q433" s="156">
        <v>0</v>
      </c>
      <c r="R433" s="157">
        <v>0</v>
      </c>
      <c r="S433" s="158">
        <f t="shared" si="230"/>
        <v>176.00363368816144</v>
      </c>
      <c r="U433" s="215" t="s">
        <v>139</v>
      </c>
      <c r="V433" s="207">
        <v>44.425390168917012</v>
      </c>
      <c r="W433" s="207">
        <v>0</v>
      </c>
      <c r="X433" s="207">
        <v>0</v>
      </c>
      <c r="Y433" s="207">
        <v>91.973246404607266</v>
      </c>
      <c r="Z433" s="207">
        <v>37.69767897506042</v>
      </c>
      <c r="AA433" s="207">
        <v>0</v>
      </c>
      <c r="AB433" s="207">
        <v>2.2687119307015842E-2</v>
      </c>
      <c r="AC433" s="208">
        <v>1.8846310202697329</v>
      </c>
      <c r="AD433" s="207">
        <v>1.8846310202697329</v>
      </c>
      <c r="AE433" s="207">
        <v>0</v>
      </c>
      <c r="AF433" s="207">
        <v>0</v>
      </c>
      <c r="AG433" s="207">
        <v>0</v>
      </c>
      <c r="AH433" s="207">
        <v>0</v>
      </c>
      <c r="AI433" s="210">
        <f t="shared" si="231"/>
        <v>176.00363368816144</v>
      </c>
      <c r="BA433" s="141"/>
      <c r="BR433" s="141"/>
      <c r="CG433" s="141"/>
    </row>
    <row r="434" spans="1:85" ht="15">
      <c r="A434" s="159" t="s">
        <v>25</v>
      </c>
      <c r="B434" s="160">
        <v>118.44338254181773</v>
      </c>
      <c r="C434" s="160">
        <v>2.3868470118915285E-4</v>
      </c>
      <c r="D434" s="160">
        <v>3.3843255052701702</v>
      </c>
      <c r="E434" s="160">
        <v>225.01351353431033</v>
      </c>
      <c r="F434" s="375"/>
      <c r="G434" s="160">
        <v>62.993543947939642</v>
      </c>
      <c r="H434" s="161">
        <v>0</v>
      </c>
      <c r="I434" s="162">
        <f t="shared" si="229"/>
        <v>409.83500421403909</v>
      </c>
      <c r="J434" s="149"/>
      <c r="K434" s="163" t="s">
        <v>25</v>
      </c>
      <c r="L434" s="164">
        <v>118.44338254181773</v>
      </c>
      <c r="M434" s="164">
        <v>2.3868470118915285E-4</v>
      </c>
      <c r="N434" s="164">
        <v>3.3843255052701702</v>
      </c>
      <c r="O434" s="164">
        <v>225.01351353431033</v>
      </c>
      <c r="P434" s="164">
        <v>0.46898845812457013</v>
      </c>
      <c r="Q434" s="164">
        <v>62.993543947939642</v>
      </c>
      <c r="R434" s="165">
        <v>0</v>
      </c>
      <c r="S434" s="166">
        <f t="shared" si="230"/>
        <v>410.30399267216364</v>
      </c>
      <c r="U434" s="211" t="s">
        <v>25</v>
      </c>
      <c r="V434" s="212">
        <v>0.16138124802997383</v>
      </c>
      <c r="W434" s="212">
        <v>112.50270922344841</v>
      </c>
      <c r="X434" s="212">
        <v>62.993543947939642</v>
      </c>
      <c r="Y434" s="212">
        <v>2.3868470118915285E-4</v>
      </c>
      <c r="Z434" s="212">
        <v>1.8142740498378767</v>
      </c>
      <c r="AA434" s="212">
        <v>223.8151558833645</v>
      </c>
      <c r="AB434" s="212">
        <v>0.46898845812457013</v>
      </c>
      <c r="AC434" s="213">
        <v>8.5477011767174975</v>
      </c>
      <c r="AD434" s="212">
        <v>5.7792920703393547</v>
      </c>
      <c r="AE434" s="212">
        <v>1.1983576509458498</v>
      </c>
      <c r="AF434" s="212">
        <v>0</v>
      </c>
      <c r="AG434" s="212">
        <v>1.5700514554322935</v>
      </c>
      <c r="AH434" s="212">
        <v>0</v>
      </c>
      <c r="AI434" s="214">
        <f t="shared" si="231"/>
        <v>410.30399267216364</v>
      </c>
      <c r="BA434" s="141"/>
      <c r="BR434" s="141"/>
      <c r="CG434" s="141"/>
    </row>
    <row r="435" spans="1:85" ht="15">
      <c r="A435" s="167" t="s">
        <v>24</v>
      </c>
      <c r="B435" s="156">
        <v>48.240634667124986</v>
      </c>
      <c r="C435" s="156">
        <v>0</v>
      </c>
      <c r="D435" s="156">
        <v>0</v>
      </c>
      <c r="E435" s="156">
        <v>0</v>
      </c>
      <c r="F435" s="375"/>
      <c r="G435" s="156">
        <v>0</v>
      </c>
      <c r="H435" s="168">
        <v>0</v>
      </c>
      <c r="I435" s="154">
        <f t="shared" si="229"/>
        <v>48.240634667124986</v>
      </c>
      <c r="J435" s="149"/>
      <c r="K435" s="169" t="s">
        <v>24</v>
      </c>
      <c r="L435" s="156">
        <v>48.240634667124986</v>
      </c>
      <c r="M435" s="156">
        <v>0</v>
      </c>
      <c r="N435" s="156">
        <v>0</v>
      </c>
      <c r="O435" s="156">
        <v>0</v>
      </c>
      <c r="P435" s="156">
        <v>0</v>
      </c>
      <c r="Q435" s="156">
        <v>0</v>
      </c>
      <c r="R435" s="157">
        <v>0</v>
      </c>
      <c r="S435" s="158">
        <f t="shared" si="230"/>
        <v>48.240634667124986</v>
      </c>
      <c r="U435" s="215" t="s">
        <v>24</v>
      </c>
      <c r="V435" s="207">
        <v>40.684407366841157</v>
      </c>
      <c r="W435" s="207">
        <v>0</v>
      </c>
      <c r="X435" s="207">
        <v>0</v>
      </c>
      <c r="Y435" s="207">
        <v>0</v>
      </c>
      <c r="Z435" s="207">
        <v>0</v>
      </c>
      <c r="AA435" s="207">
        <v>0</v>
      </c>
      <c r="AB435" s="207">
        <v>0</v>
      </c>
      <c r="AC435" s="208">
        <v>7.5562273002838314</v>
      </c>
      <c r="AD435" s="207">
        <v>7.5562273002838314</v>
      </c>
      <c r="AE435" s="207">
        <v>0</v>
      </c>
      <c r="AF435" s="207">
        <v>0</v>
      </c>
      <c r="AG435" s="207">
        <v>0</v>
      </c>
      <c r="AH435" s="207">
        <v>0</v>
      </c>
      <c r="AI435" s="210">
        <f t="shared" si="231"/>
        <v>48.240634667124986</v>
      </c>
      <c r="BA435" s="141"/>
      <c r="BR435" s="141"/>
      <c r="CG435" s="141"/>
    </row>
    <row r="436" spans="1:85" ht="15">
      <c r="A436" s="159" t="s">
        <v>60</v>
      </c>
      <c r="B436" s="160">
        <v>1.3843834312686645</v>
      </c>
      <c r="C436" s="160">
        <v>9.1779855929643758E-2</v>
      </c>
      <c r="D436" s="160">
        <v>1.0502976534594586</v>
      </c>
      <c r="E436" s="160">
        <v>0</v>
      </c>
      <c r="F436" s="375"/>
      <c r="G436" s="160">
        <v>0</v>
      </c>
      <c r="H436" s="161">
        <v>0</v>
      </c>
      <c r="I436" s="162">
        <f t="shared" si="229"/>
        <v>2.5264609406577669</v>
      </c>
      <c r="J436" s="149"/>
      <c r="K436" s="163" t="s">
        <v>60</v>
      </c>
      <c r="L436" s="164">
        <v>1.3843834312686645</v>
      </c>
      <c r="M436" s="164">
        <v>9.1779855929643758E-2</v>
      </c>
      <c r="N436" s="164">
        <v>1.0502976534594586</v>
      </c>
      <c r="O436" s="164">
        <v>0</v>
      </c>
      <c r="P436" s="164">
        <v>0</v>
      </c>
      <c r="Q436" s="164">
        <v>0</v>
      </c>
      <c r="R436" s="165">
        <v>0</v>
      </c>
      <c r="S436" s="166">
        <f t="shared" si="230"/>
        <v>2.5264609406577669</v>
      </c>
      <c r="U436" s="211" t="s">
        <v>60</v>
      </c>
      <c r="V436" s="212">
        <v>1.3843834312686645</v>
      </c>
      <c r="W436" s="212">
        <v>0</v>
      </c>
      <c r="X436" s="212">
        <v>0</v>
      </c>
      <c r="Y436" s="212">
        <v>9.1779855929643758E-2</v>
      </c>
      <c r="Z436" s="212">
        <v>1.0502976534594586</v>
      </c>
      <c r="AA436" s="212">
        <v>0</v>
      </c>
      <c r="AB436" s="212">
        <v>0</v>
      </c>
      <c r="AC436" s="213">
        <v>0</v>
      </c>
      <c r="AD436" s="212">
        <v>0</v>
      </c>
      <c r="AE436" s="212">
        <v>0</v>
      </c>
      <c r="AF436" s="212">
        <v>0</v>
      </c>
      <c r="AG436" s="212">
        <v>0</v>
      </c>
      <c r="AH436" s="212">
        <v>0</v>
      </c>
      <c r="AI436" s="214">
        <f t="shared" si="231"/>
        <v>2.5264609406577669</v>
      </c>
      <c r="BA436" s="141"/>
      <c r="BR436" s="141"/>
      <c r="CG436" s="141"/>
    </row>
    <row r="437" spans="1:85" ht="15">
      <c r="A437" s="167" t="s">
        <v>22</v>
      </c>
      <c r="B437" s="156">
        <v>22.319813414074599</v>
      </c>
      <c r="C437" s="156">
        <v>0</v>
      </c>
      <c r="D437" s="156">
        <v>118.84001850752801</v>
      </c>
      <c r="E437" s="156">
        <v>0</v>
      </c>
      <c r="F437" s="375"/>
      <c r="G437" s="156">
        <v>0</v>
      </c>
      <c r="H437" s="168">
        <v>0</v>
      </c>
      <c r="I437" s="154">
        <f t="shared" si="229"/>
        <v>141.1598319216026</v>
      </c>
      <c r="J437" s="149"/>
      <c r="K437" s="169" t="s">
        <v>22</v>
      </c>
      <c r="L437" s="156">
        <v>22.319813414074599</v>
      </c>
      <c r="M437" s="156">
        <v>0</v>
      </c>
      <c r="N437" s="156">
        <v>118.84001850752801</v>
      </c>
      <c r="O437" s="156">
        <v>0</v>
      </c>
      <c r="P437" s="156">
        <v>5.0524978098845548</v>
      </c>
      <c r="Q437" s="156">
        <v>0</v>
      </c>
      <c r="R437" s="157">
        <v>0</v>
      </c>
      <c r="S437" s="158">
        <f t="shared" si="230"/>
        <v>146.21232973148716</v>
      </c>
      <c r="U437" s="215" t="s">
        <v>22</v>
      </c>
      <c r="V437" s="207">
        <v>22.251900740744293</v>
      </c>
      <c r="W437" s="207">
        <v>0</v>
      </c>
      <c r="X437" s="207">
        <v>0</v>
      </c>
      <c r="Y437" s="207">
        <v>0</v>
      </c>
      <c r="Z437" s="207">
        <v>110.50431811488984</v>
      </c>
      <c r="AA437" s="207">
        <v>0</v>
      </c>
      <c r="AB437" s="207">
        <v>5.0524978098845548</v>
      </c>
      <c r="AC437" s="208">
        <v>8.4036130659684769</v>
      </c>
      <c r="AD437" s="207">
        <v>6.7912673330304596E-2</v>
      </c>
      <c r="AE437" s="207">
        <v>0</v>
      </c>
      <c r="AF437" s="207">
        <v>0</v>
      </c>
      <c r="AG437" s="207">
        <v>8.3357003926381701</v>
      </c>
      <c r="AH437" s="207">
        <v>0</v>
      </c>
      <c r="AI437" s="210">
        <f t="shared" si="231"/>
        <v>146.21232973148716</v>
      </c>
      <c r="BA437" s="141"/>
      <c r="BR437" s="141"/>
      <c r="CG437" s="141"/>
    </row>
    <row r="438" spans="1:85" ht="15">
      <c r="A438" s="159" t="s">
        <v>21</v>
      </c>
      <c r="B438" s="160">
        <v>6.6605847187038769</v>
      </c>
      <c r="C438" s="160">
        <v>7.7844253605838035E-2</v>
      </c>
      <c r="D438" s="160">
        <v>3.9866017561111335</v>
      </c>
      <c r="E438" s="160">
        <v>0</v>
      </c>
      <c r="F438" s="375"/>
      <c r="G438" s="160">
        <v>0</v>
      </c>
      <c r="H438" s="161">
        <v>0</v>
      </c>
      <c r="I438" s="162">
        <f t="shared" si="229"/>
        <v>10.725030728420849</v>
      </c>
      <c r="J438" s="149"/>
      <c r="K438" s="163" t="s">
        <v>21</v>
      </c>
      <c r="L438" s="164">
        <v>6.6605847187038769</v>
      </c>
      <c r="M438" s="164">
        <v>7.7844253605838035E-2</v>
      </c>
      <c r="N438" s="164">
        <v>3.9866017561111335</v>
      </c>
      <c r="O438" s="164">
        <v>0</v>
      </c>
      <c r="P438" s="164">
        <v>0</v>
      </c>
      <c r="Q438" s="164">
        <v>0</v>
      </c>
      <c r="R438" s="165">
        <v>0</v>
      </c>
      <c r="S438" s="166">
        <f t="shared" si="230"/>
        <v>10.725030728420849</v>
      </c>
      <c r="U438" s="211" t="s">
        <v>61</v>
      </c>
      <c r="V438" s="212">
        <v>6.6605847187038769</v>
      </c>
      <c r="W438" s="212">
        <v>0</v>
      </c>
      <c r="X438" s="212">
        <v>0</v>
      </c>
      <c r="Y438" s="212">
        <v>7.7844253605838035E-2</v>
      </c>
      <c r="Z438" s="212">
        <v>3.9866017561111335</v>
      </c>
      <c r="AA438" s="212">
        <v>0</v>
      </c>
      <c r="AB438" s="212">
        <v>0</v>
      </c>
      <c r="AC438" s="213">
        <v>0</v>
      </c>
      <c r="AD438" s="212">
        <v>0</v>
      </c>
      <c r="AE438" s="212">
        <v>0</v>
      </c>
      <c r="AF438" s="212">
        <v>0</v>
      </c>
      <c r="AG438" s="212">
        <v>0</v>
      </c>
      <c r="AH438" s="212">
        <v>0</v>
      </c>
      <c r="AI438" s="214">
        <f t="shared" si="231"/>
        <v>10.725030728420849</v>
      </c>
      <c r="BA438" s="141"/>
      <c r="BR438" s="141"/>
      <c r="CG438" s="141"/>
    </row>
    <row r="439" spans="1:85" ht="15">
      <c r="A439" s="170" t="s">
        <v>64</v>
      </c>
      <c r="B439" s="156">
        <v>0</v>
      </c>
      <c r="C439" s="156">
        <v>0</v>
      </c>
      <c r="D439" s="156">
        <v>0</v>
      </c>
      <c r="E439" s="156">
        <v>0</v>
      </c>
      <c r="F439" s="375"/>
      <c r="G439" s="156">
        <v>0</v>
      </c>
      <c r="H439" s="168">
        <v>0</v>
      </c>
      <c r="I439" s="154">
        <f t="shared" si="229"/>
        <v>0</v>
      </c>
      <c r="J439" s="149"/>
      <c r="K439" s="171" t="s">
        <v>64</v>
      </c>
      <c r="L439" s="156">
        <v>0</v>
      </c>
      <c r="M439" s="156">
        <v>0</v>
      </c>
      <c r="N439" s="156">
        <v>0</v>
      </c>
      <c r="O439" s="156">
        <v>0</v>
      </c>
      <c r="P439" s="156">
        <v>0</v>
      </c>
      <c r="Q439" s="156">
        <v>0</v>
      </c>
      <c r="R439" s="157">
        <v>0</v>
      </c>
      <c r="S439" s="158">
        <f t="shared" si="230"/>
        <v>0</v>
      </c>
      <c r="U439" s="216" t="s">
        <v>62</v>
      </c>
      <c r="V439" s="207">
        <v>0</v>
      </c>
      <c r="W439" s="207">
        <v>0</v>
      </c>
      <c r="X439" s="207">
        <v>0</v>
      </c>
      <c r="Y439" s="207">
        <v>0</v>
      </c>
      <c r="Z439" s="207">
        <v>0</v>
      </c>
      <c r="AA439" s="207">
        <v>0</v>
      </c>
      <c r="AB439" s="207">
        <v>0</v>
      </c>
      <c r="AC439" s="208">
        <v>0</v>
      </c>
      <c r="AD439" s="209">
        <v>0</v>
      </c>
      <c r="AE439" s="209">
        <v>0</v>
      </c>
      <c r="AF439" s="209">
        <v>0</v>
      </c>
      <c r="AG439" s="209">
        <v>0</v>
      </c>
      <c r="AH439" s="209">
        <v>0</v>
      </c>
      <c r="AI439" s="210">
        <f t="shared" si="231"/>
        <v>0</v>
      </c>
      <c r="BA439" s="141"/>
      <c r="BR439" s="141"/>
      <c r="CG439" s="141"/>
    </row>
    <row r="440" spans="1:85">
      <c r="A440" s="172" t="s">
        <v>23</v>
      </c>
      <c r="B440" s="173">
        <v>0</v>
      </c>
      <c r="C440" s="173">
        <v>0</v>
      </c>
      <c r="D440" s="173">
        <v>0</v>
      </c>
      <c r="E440" s="173">
        <v>0</v>
      </c>
      <c r="F440" s="375"/>
      <c r="G440" s="173">
        <v>0</v>
      </c>
      <c r="H440" s="174">
        <v>0</v>
      </c>
      <c r="I440" s="175">
        <f t="shared" si="229"/>
        <v>0</v>
      </c>
      <c r="J440" s="149"/>
      <c r="K440" s="176" t="s">
        <v>23</v>
      </c>
      <c r="L440" s="177">
        <v>0</v>
      </c>
      <c r="M440" s="177">
        <v>0</v>
      </c>
      <c r="N440" s="177">
        <v>0</v>
      </c>
      <c r="O440" s="177">
        <v>0</v>
      </c>
      <c r="P440" s="177">
        <v>0</v>
      </c>
      <c r="Q440" s="177">
        <v>0</v>
      </c>
      <c r="R440" s="178">
        <v>0</v>
      </c>
      <c r="S440" s="179">
        <f t="shared" si="230"/>
        <v>0</v>
      </c>
      <c r="U440" s="217" t="s">
        <v>65</v>
      </c>
      <c r="V440" s="218">
        <v>0</v>
      </c>
      <c r="W440" s="218">
        <v>0</v>
      </c>
      <c r="X440" s="218">
        <v>0</v>
      </c>
      <c r="Y440" s="218">
        <v>0</v>
      </c>
      <c r="Z440" s="218">
        <v>0</v>
      </c>
      <c r="AA440" s="218">
        <v>0</v>
      </c>
      <c r="AB440" s="218">
        <v>0</v>
      </c>
      <c r="AC440" s="218">
        <v>0</v>
      </c>
      <c r="AD440" s="218">
        <v>0</v>
      </c>
      <c r="AE440" s="218">
        <v>0</v>
      </c>
      <c r="AF440" s="218">
        <v>0</v>
      </c>
      <c r="AG440" s="218">
        <v>0</v>
      </c>
      <c r="AH440" s="117">
        <v>0</v>
      </c>
      <c r="AI440" s="219">
        <f t="shared" si="231"/>
        <v>0</v>
      </c>
      <c r="BA440" s="141"/>
      <c r="BR440" s="141"/>
      <c r="CG440" s="141"/>
    </row>
    <row r="441" spans="1:85">
      <c r="A441" s="180" t="s">
        <v>19</v>
      </c>
      <c r="B441" s="181">
        <v>0</v>
      </c>
      <c r="C441" s="181">
        <v>0</v>
      </c>
      <c r="D441" s="181">
        <v>0</v>
      </c>
      <c r="E441" s="181">
        <v>0</v>
      </c>
      <c r="F441" s="375"/>
      <c r="G441" s="181">
        <v>0</v>
      </c>
      <c r="H441" s="182">
        <v>0</v>
      </c>
      <c r="I441" s="183">
        <f t="shared" si="229"/>
        <v>0</v>
      </c>
      <c r="J441" s="149"/>
      <c r="K441" s="184" t="s">
        <v>19</v>
      </c>
      <c r="L441" s="181">
        <v>0</v>
      </c>
      <c r="M441" s="181">
        <v>0</v>
      </c>
      <c r="N441" s="181">
        <v>0</v>
      </c>
      <c r="O441" s="181">
        <v>0</v>
      </c>
      <c r="P441" s="181">
        <v>0</v>
      </c>
      <c r="Q441" s="181">
        <v>0</v>
      </c>
      <c r="R441" s="185">
        <v>0</v>
      </c>
      <c r="S441" s="186">
        <f t="shared" si="230"/>
        <v>0</v>
      </c>
      <c r="U441" s="220" t="s">
        <v>19</v>
      </c>
      <c r="V441" s="221">
        <v>0</v>
      </c>
      <c r="W441" s="221">
        <v>0</v>
      </c>
      <c r="X441" s="221">
        <v>0</v>
      </c>
      <c r="Y441" s="221">
        <v>0</v>
      </c>
      <c r="Z441" s="221">
        <v>0</v>
      </c>
      <c r="AA441" s="221">
        <v>0</v>
      </c>
      <c r="AB441" s="221">
        <v>0</v>
      </c>
      <c r="AC441" s="221">
        <v>0</v>
      </c>
      <c r="AD441" s="222">
        <v>0</v>
      </c>
      <c r="AE441" s="222">
        <v>0</v>
      </c>
      <c r="AF441" s="222">
        <v>0</v>
      </c>
      <c r="AG441" s="222">
        <v>0</v>
      </c>
      <c r="AH441" s="222">
        <v>0</v>
      </c>
      <c r="AI441" s="223">
        <f t="shared" si="231"/>
        <v>0</v>
      </c>
      <c r="BA441" s="141"/>
      <c r="BR441" s="141"/>
      <c r="CG441" s="141"/>
    </row>
    <row r="442" spans="1:85">
      <c r="A442" s="172" t="s">
        <v>20</v>
      </c>
      <c r="B442" s="173">
        <v>0</v>
      </c>
      <c r="C442" s="173">
        <v>0</v>
      </c>
      <c r="D442" s="173">
        <v>0</v>
      </c>
      <c r="E442" s="173">
        <v>0</v>
      </c>
      <c r="F442" s="375"/>
      <c r="G442" s="173">
        <v>0</v>
      </c>
      <c r="H442" s="174">
        <v>0</v>
      </c>
      <c r="I442" s="175">
        <f t="shared" si="229"/>
        <v>0</v>
      </c>
      <c r="J442" s="149"/>
      <c r="K442" s="176" t="s">
        <v>20</v>
      </c>
      <c r="L442" s="177">
        <v>0</v>
      </c>
      <c r="M442" s="177">
        <v>0</v>
      </c>
      <c r="N442" s="177">
        <v>0</v>
      </c>
      <c r="O442" s="177">
        <v>0</v>
      </c>
      <c r="P442" s="177">
        <v>0</v>
      </c>
      <c r="Q442" s="177">
        <v>0</v>
      </c>
      <c r="R442" s="178">
        <v>0</v>
      </c>
      <c r="S442" s="179">
        <f t="shared" si="230"/>
        <v>0</v>
      </c>
      <c r="U442" s="217" t="s">
        <v>20</v>
      </c>
      <c r="V442" s="218">
        <v>0</v>
      </c>
      <c r="W442" s="218">
        <v>0</v>
      </c>
      <c r="X442" s="218">
        <v>0</v>
      </c>
      <c r="Y442" s="218">
        <v>0</v>
      </c>
      <c r="Z442" s="218">
        <v>0</v>
      </c>
      <c r="AA442" s="218">
        <v>0</v>
      </c>
      <c r="AB442" s="218">
        <v>0</v>
      </c>
      <c r="AC442" s="218">
        <v>0</v>
      </c>
      <c r="AD442" s="218">
        <v>0</v>
      </c>
      <c r="AE442" s="218">
        <v>0</v>
      </c>
      <c r="AF442" s="218">
        <v>0</v>
      </c>
      <c r="AG442" s="218">
        <v>0</v>
      </c>
      <c r="AH442" s="117">
        <v>0</v>
      </c>
      <c r="AI442" s="219">
        <f t="shared" si="231"/>
        <v>0</v>
      </c>
      <c r="BA442" s="141"/>
      <c r="BR442" s="141"/>
      <c r="CG442" s="141"/>
    </row>
    <row r="443" spans="1:85" ht="15" thickBot="1">
      <c r="A443" s="187" t="s">
        <v>11</v>
      </c>
      <c r="B443" s="188">
        <v>0</v>
      </c>
      <c r="C443" s="188">
        <v>0</v>
      </c>
      <c r="D443" s="188">
        <v>0</v>
      </c>
      <c r="E443" s="188">
        <v>0</v>
      </c>
      <c r="F443" s="376"/>
      <c r="G443" s="188">
        <v>0</v>
      </c>
      <c r="H443" s="189">
        <v>0</v>
      </c>
      <c r="I443" s="190">
        <f t="shared" si="229"/>
        <v>0</v>
      </c>
      <c r="J443" s="149"/>
      <c r="K443" s="191" t="s">
        <v>11</v>
      </c>
      <c r="L443" s="188">
        <v>0</v>
      </c>
      <c r="M443" s="188">
        <v>0</v>
      </c>
      <c r="N443" s="188">
        <v>0</v>
      </c>
      <c r="O443" s="188">
        <v>0</v>
      </c>
      <c r="P443" s="188">
        <v>0</v>
      </c>
      <c r="Q443" s="188">
        <v>0</v>
      </c>
      <c r="R443" s="192">
        <v>0</v>
      </c>
      <c r="S443" s="193">
        <f t="shared" si="230"/>
        <v>0</v>
      </c>
      <c r="U443" s="220" t="s">
        <v>11</v>
      </c>
      <c r="V443" s="221">
        <v>0</v>
      </c>
      <c r="W443" s="221">
        <v>0</v>
      </c>
      <c r="X443" s="221">
        <v>0</v>
      </c>
      <c r="Y443" s="221">
        <v>0</v>
      </c>
      <c r="Z443" s="221">
        <v>0</v>
      </c>
      <c r="AA443" s="221">
        <v>0</v>
      </c>
      <c r="AB443" s="221">
        <v>0</v>
      </c>
      <c r="AC443" s="221">
        <v>0</v>
      </c>
      <c r="AD443" s="222">
        <v>0</v>
      </c>
      <c r="AE443" s="222">
        <v>0</v>
      </c>
      <c r="AF443" s="222">
        <v>0</v>
      </c>
      <c r="AG443" s="222">
        <v>0</v>
      </c>
      <c r="AH443" s="222">
        <v>0</v>
      </c>
      <c r="AI443" s="223">
        <f t="shared" si="231"/>
        <v>0</v>
      </c>
      <c r="AJ443" s="150"/>
    </row>
    <row r="444" spans="1:85" ht="15">
      <c r="A444" s="194" t="s">
        <v>26</v>
      </c>
      <c r="B444" s="195">
        <f>SUM(B423:B439)</f>
        <v>289.36038366182413</v>
      </c>
      <c r="C444" s="195">
        <f t="shared" ref="C444:H444" si="232">SUM(C423:C439)</f>
        <v>94.96068511602509</v>
      </c>
      <c r="D444" s="195">
        <f t="shared" si="232"/>
        <v>166.43124632868737</v>
      </c>
      <c r="E444" s="195">
        <f t="shared" si="232"/>
        <v>227.59920346827599</v>
      </c>
      <c r="F444" s="195">
        <f t="shared" si="232"/>
        <v>0</v>
      </c>
      <c r="G444" s="195">
        <f t="shared" si="232"/>
        <v>62.993543947939642</v>
      </c>
      <c r="H444" s="197">
        <f t="shared" si="232"/>
        <v>0</v>
      </c>
      <c r="I444" s="154">
        <f t="shared" ref="I444" si="233">SUM(I423:I439)</f>
        <v>841.34506252275219</v>
      </c>
      <c r="J444" s="149"/>
      <c r="K444" s="196" t="s">
        <v>26</v>
      </c>
      <c r="L444" s="195">
        <f>SUM(L423:L439)</f>
        <v>289.36038366182413</v>
      </c>
      <c r="M444" s="195">
        <f t="shared" ref="M444:R444" si="234">SUM(M423:M439)</f>
        <v>94.96068511602509</v>
      </c>
      <c r="N444" s="195">
        <f t="shared" si="234"/>
        <v>166.43124632868737</v>
      </c>
      <c r="O444" s="195">
        <f t="shared" si="234"/>
        <v>227.59920346827599</v>
      </c>
      <c r="P444" s="195">
        <f t="shared" si="234"/>
        <v>103.17686332709307</v>
      </c>
      <c r="Q444" s="195">
        <f t="shared" si="234"/>
        <v>62.993543947939642</v>
      </c>
      <c r="R444" s="197">
        <f t="shared" si="234"/>
        <v>0</v>
      </c>
      <c r="S444" s="198">
        <f t="shared" ref="S444" si="235">SUM(S423:S439)</f>
        <v>944.52192584984539</v>
      </c>
      <c r="T444" s="141" t="str">
        <f>IF(ABS(S444-AI444)&gt;0.01,S444-AI444,"")</f>
        <v/>
      </c>
      <c r="U444" s="224" t="s">
        <v>63</v>
      </c>
      <c r="V444" s="225">
        <f>SUM(V423:V439)</f>
        <v>148.54385997262622</v>
      </c>
      <c r="W444" s="225">
        <f t="shared" ref="W444:AH444" si="236">SUM(W423:W439)</f>
        <v>112.50270922344841</v>
      </c>
      <c r="X444" s="225">
        <f t="shared" si="236"/>
        <v>62.993543947939642</v>
      </c>
      <c r="Y444" s="225">
        <f t="shared" si="236"/>
        <v>94.96068511602509</v>
      </c>
      <c r="Z444" s="225">
        <f t="shared" si="236"/>
        <v>156.4356215534105</v>
      </c>
      <c r="AA444" s="225">
        <f t="shared" si="236"/>
        <v>226.40084581733015</v>
      </c>
      <c r="AB444" s="225">
        <f t="shared" si="236"/>
        <v>103.17686332709307</v>
      </c>
      <c r="AC444" s="225">
        <f t="shared" si="236"/>
        <v>39.507796891972241</v>
      </c>
      <c r="AD444" s="226">
        <f t="shared" si="236"/>
        <v>28.313814465749516</v>
      </c>
      <c r="AE444" s="226">
        <f t="shared" si="236"/>
        <v>1.1983576509458498</v>
      </c>
      <c r="AF444" s="226">
        <f t="shared" si="236"/>
        <v>0</v>
      </c>
      <c r="AG444" s="226">
        <f t="shared" si="236"/>
        <v>9.9956247752768714</v>
      </c>
      <c r="AH444" s="226">
        <f t="shared" si="236"/>
        <v>0</v>
      </c>
      <c r="AI444" s="227">
        <f>SUM(V444:AC444)</f>
        <v>944.52192584984539</v>
      </c>
      <c r="AJ444" s="141" t="str">
        <f>IF(ABS(S444-AI444)&gt;0.001,S444-AI444,"")</f>
        <v/>
      </c>
    </row>
    <row r="445" spans="1:85" s="26" customFormat="1" ht="15" thickBot="1">
      <c r="A445" s="43" t="s">
        <v>91</v>
      </c>
      <c r="B445" s="78">
        <f>IF($I444=0,"-",B444/$I444)</f>
        <v>0.34392593069267469</v>
      </c>
      <c r="C445" s="78">
        <f t="shared" ref="C445:H445" si="237">IF($I444=0,"-",C444/$I444)</f>
        <v>0.11286770356895878</v>
      </c>
      <c r="D445" s="78">
        <f t="shared" si="237"/>
        <v>0.19781568079765918</v>
      </c>
      <c r="E445" s="78">
        <f t="shared" si="237"/>
        <v>0.2705182613015229</v>
      </c>
      <c r="F445" s="78">
        <f t="shared" si="237"/>
        <v>0</v>
      </c>
      <c r="G445" s="78">
        <f t="shared" si="237"/>
        <v>7.4872423639184463E-2</v>
      </c>
      <c r="H445" s="79">
        <f t="shared" si="237"/>
        <v>0</v>
      </c>
      <c r="I445" s="80">
        <f>SUM(B445:H445)</f>
        <v>1</v>
      </c>
      <c r="J445" s="141"/>
      <c r="K445" s="55" t="s">
        <v>91</v>
      </c>
      <c r="L445" s="96">
        <f>IF($S444=0,"-",L444/$S444)</f>
        <v>0.30635644948259777</v>
      </c>
      <c r="M445" s="96">
        <f t="shared" ref="M445:R445" si="238">IF($S444=0,"-",M444/$S444)</f>
        <v>0.10053835968983253</v>
      </c>
      <c r="N445" s="96">
        <f t="shared" si="238"/>
        <v>0.17620686378343073</v>
      </c>
      <c r="O445" s="96">
        <f t="shared" si="238"/>
        <v>0.24096762313219014</v>
      </c>
      <c r="P445" s="96">
        <f t="shared" si="238"/>
        <v>0.10923712886205199</v>
      </c>
      <c r="Q445" s="96">
        <f t="shared" si="238"/>
        <v>6.6693575049896717E-2</v>
      </c>
      <c r="R445" s="97">
        <f t="shared" si="238"/>
        <v>0</v>
      </c>
      <c r="S445" s="98">
        <f>SUM(L445:R445)</f>
        <v>0.99999999999999978</v>
      </c>
      <c r="U445" s="127" t="s">
        <v>91</v>
      </c>
      <c r="V445" s="128">
        <f>+V444/$AI444</f>
        <v>0.15726883188971186</v>
      </c>
      <c r="W445" s="128">
        <f t="shared" ref="W445:AH445" si="239">+W444/$AI444</f>
        <v>0.11911074390594235</v>
      </c>
      <c r="X445" s="128">
        <f t="shared" si="239"/>
        <v>6.6693575049896717E-2</v>
      </c>
      <c r="Y445" s="128">
        <f t="shared" si="239"/>
        <v>0.10053835968983253</v>
      </c>
      <c r="Z445" s="128">
        <f t="shared" si="239"/>
        <v>0.1656241292785825</v>
      </c>
      <c r="AA445" s="128">
        <f t="shared" si="239"/>
        <v>0.23969887794147623</v>
      </c>
      <c r="AB445" s="128">
        <f t="shared" si="239"/>
        <v>0.10923712886205199</v>
      </c>
      <c r="AC445" s="128">
        <f t="shared" si="239"/>
        <v>4.1828353382505769E-2</v>
      </c>
      <c r="AD445" s="128">
        <f t="shared" si="239"/>
        <v>2.997687368694359E-2</v>
      </c>
      <c r="AE445" s="128">
        <f t="shared" si="239"/>
        <v>1.2687451907139292E-3</v>
      </c>
      <c r="AF445" s="128">
        <f t="shared" si="239"/>
        <v>0</v>
      </c>
      <c r="AG445" s="128">
        <f t="shared" si="239"/>
        <v>1.0582734504848241E-2</v>
      </c>
      <c r="AH445" s="128">
        <f t="shared" si="239"/>
        <v>0</v>
      </c>
      <c r="AI445" s="129">
        <f>SUM(V445:AC445)</f>
        <v>1</v>
      </c>
      <c r="AJ445" s="141"/>
      <c r="BA445" s="199"/>
      <c r="BR445" s="199"/>
    </row>
    <row r="446" spans="1:85" ht="15" thickBot="1">
      <c r="A446" s="228"/>
      <c r="B446" s="228"/>
      <c r="C446" s="228"/>
      <c r="D446" s="228"/>
      <c r="E446" s="228"/>
      <c r="F446" s="228"/>
      <c r="G446" s="228"/>
      <c r="H446" s="228"/>
      <c r="I446" s="228"/>
      <c r="K446" s="228"/>
      <c r="L446" s="228"/>
      <c r="M446" s="228"/>
      <c r="N446" s="228"/>
      <c r="O446" s="228"/>
      <c r="P446" s="228"/>
      <c r="Q446" s="228"/>
      <c r="R446" s="228"/>
      <c r="S446" s="228"/>
    </row>
    <row r="447" spans="1:85" ht="28.5">
      <c r="A447" s="377" t="s">
        <v>44</v>
      </c>
      <c r="B447" s="145" t="s">
        <v>0</v>
      </c>
      <c r="C447" s="145" t="s">
        <v>1</v>
      </c>
      <c r="D447" s="145" t="s">
        <v>2</v>
      </c>
      <c r="E447" s="145" t="s">
        <v>3</v>
      </c>
      <c r="F447" s="145" t="s">
        <v>27</v>
      </c>
      <c r="G447" s="145" t="s">
        <v>4</v>
      </c>
      <c r="H447" s="145" t="s">
        <v>5</v>
      </c>
      <c r="I447" s="146" t="s">
        <v>6</v>
      </c>
      <c r="K447" s="379" t="s">
        <v>44</v>
      </c>
      <c r="L447" s="147" t="s">
        <v>0</v>
      </c>
      <c r="M447" s="147" t="s">
        <v>1</v>
      </c>
      <c r="N447" s="147" t="s">
        <v>2</v>
      </c>
      <c r="O447" s="147" t="s">
        <v>3</v>
      </c>
      <c r="P447" s="147" t="s">
        <v>27</v>
      </c>
      <c r="Q447" s="147" t="s">
        <v>4</v>
      </c>
      <c r="R447" s="147" t="s">
        <v>5</v>
      </c>
      <c r="S447" s="148" t="s">
        <v>6</v>
      </c>
    </row>
    <row r="448" spans="1:85" ht="15">
      <c r="A448" s="378" t="s">
        <v>44</v>
      </c>
      <c r="B448" s="331" t="s">
        <v>118</v>
      </c>
      <c r="C448" s="332"/>
      <c r="D448" s="332"/>
      <c r="E448" s="332"/>
      <c r="F448" s="332"/>
      <c r="G448" s="332"/>
      <c r="H448" s="332"/>
      <c r="I448" s="333"/>
      <c r="K448" s="380" t="s">
        <v>44</v>
      </c>
      <c r="L448" s="334" t="s">
        <v>118</v>
      </c>
      <c r="M448" s="335"/>
      <c r="N448" s="335"/>
      <c r="O448" s="335"/>
      <c r="P448" s="335"/>
      <c r="Q448" s="335"/>
      <c r="R448" s="335"/>
      <c r="S448" s="336"/>
    </row>
    <row r="449" spans="1:19" ht="15">
      <c r="A449" s="151" t="s">
        <v>7</v>
      </c>
      <c r="B449" s="381"/>
      <c r="C449" s="382"/>
      <c r="D449" s="382"/>
      <c r="E449" s="383"/>
      <c r="F449" s="152">
        <v>8.4457226095258006E-2</v>
      </c>
      <c r="G449" s="381"/>
      <c r="H449" s="383"/>
      <c r="I449" s="154">
        <f>SUM(B449:H449)</f>
        <v>8.4457226095258006E-2</v>
      </c>
      <c r="J449" s="149"/>
      <c r="K449" s="203" t="s">
        <v>7</v>
      </c>
      <c r="L449" s="381"/>
      <c r="M449" s="382"/>
      <c r="N449" s="382"/>
      <c r="O449" s="383"/>
      <c r="P449" s="152">
        <v>0</v>
      </c>
      <c r="Q449" s="381"/>
      <c r="R449" s="390"/>
      <c r="S449" s="205">
        <f>SUM(L449:R449)</f>
        <v>0</v>
      </c>
    </row>
    <row r="450" spans="1:19" ht="15">
      <c r="A450" s="159" t="s">
        <v>8</v>
      </c>
      <c r="B450" s="384"/>
      <c r="C450" s="385"/>
      <c r="D450" s="385"/>
      <c r="E450" s="386"/>
      <c r="F450" s="160">
        <v>0</v>
      </c>
      <c r="G450" s="384"/>
      <c r="H450" s="386"/>
      <c r="I450" s="162">
        <f t="shared" ref="I450:I469" si="240">SUM(B450:H450)</f>
        <v>0</v>
      </c>
      <c r="J450" s="149"/>
      <c r="K450" s="163" t="s">
        <v>8</v>
      </c>
      <c r="L450" s="384"/>
      <c r="M450" s="385"/>
      <c r="N450" s="385"/>
      <c r="O450" s="386"/>
      <c r="P450" s="164">
        <v>0</v>
      </c>
      <c r="Q450" s="384"/>
      <c r="R450" s="391"/>
      <c r="S450" s="166">
        <f t="shared" ref="S450:S469" si="241">SUM(L450:R450)</f>
        <v>0</v>
      </c>
    </row>
    <row r="451" spans="1:19" ht="15">
      <c r="A451" s="167" t="s">
        <v>10</v>
      </c>
      <c r="B451" s="384"/>
      <c r="C451" s="385"/>
      <c r="D451" s="385"/>
      <c r="E451" s="386"/>
      <c r="F451" s="156">
        <v>0</v>
      </c>
      <c r="G451" s="384"/>
      <c r="H451" s="386"/>
      <c r="I451" s="154">
        <f t="shared" si="240"/>
        <v>0</v>
      </c>
      <c r="J451" s="149"/>
      <c r="K451" s="169" t="s">
        <v>10</v>
      </c>
      <c r="L451" s="384"/>
      <c r="M451" s="385"/>
      <c r="N451" s="385"/>
      <c r="O451" s="386"/>
      <c r="P451" s="156">
        <v>0</v>
      </c>
      <c r="Q451" s="384"/>
      <c r="R451" s="391"/>
      <c r="S451" s="158">
        <f t="shared" si="241"/>
        <v>0</v>
      </c>
    </row>
    <row r="452" spans="1:19" ht="15">
      <c r="A452" s="159" t="s">
        <v>56</v>
      </c>
      <c r="B452" s="384"/>
      <c r="C452" s="385"/>
      <c r="D452" s="385"/>
      <c r="E452" s="386"/>
      <c r="F452" s="160">
        <v>0</v>
      </c>
      <c r="G452" s="384"/>
      <c r="H452" s="386"/>
      <c r="I452" s="162">
        <f t="shared" si="240"/>
        <v>0</v>
      </c>
      <c r="J452" s="149"/>
      <c r="K452" s="163" t="s">
        <v>56</v>
      </c>
      <c r="L452" s="384"/>
      <c r="M452" s="385"/>
      <c r="N452" s="385"/>
      <c r="O452" s="386"/>
      <c r="P452" s="164">
        <v>0</v>
      </c>
      <c r="Q452" s="384"/>
      <c r="R452" s="391"/>
      <c r="S452" s="166">
        <f t="shared" si="241"/>
        <v>0</v>
      </c>
    </row>
    <row r="453" spans="1:19" ht="15">
      <c r="A453" s="167" t="s">
        <v>16</v>
      </c>
      <c r="B453" s="384"/>
      <c r="C453" s="385"/>
      <c r="D453" s="385"/>
      <c r="E453" s="386"/>
      <c r="F453" s="156">
        <v>0</v>
      </c>
      <c r="G453" s="384"/>
      <c r="H453" s="386"/>
      <c r="I453" s="154">
        <f t="shared" si="240"/>
        <v>0</v>
      </c>
      <c r="J453" s="149"/>
      <c r="K453" s="169" t="s">
        <v>16</v>
      </c>
      <c r="L453" s="384"/>
      <c r="M453" s="385"/>
      <c r="N453" s="385"/>
      <c r="O453" s="386"/>
      <c r="P453" s="156">
        <v>0</v>
      </c>
      <c r="Q453" s="384"/>
      <c r="R453" s="391"/>
      <c r="S453" s="158">
        <f t="shared" si="241"/>
        <v>0</v>
      </c>
    </row>
    <row r="454" spans="1:19" ht="15">
      <c r="A454" s="159" t="s">
        <v>15</v>
      </c>
      <c r="B454" s="384"/>
      <c r="C454" s="385"/>
      <c r="D454" s="385"/>
      <c r="E454" s="386"/>
      <c r="F454" s="160">
        <v>0</v>
      </c>
      <c r="G454" s="384"/>
      <c r="H454" s="386"/>
      <c r="I454" s="162">
        <f t="shared" si="240"/>
        <v>0</v>
      </c>
      <c r="J454" s="149"/>
      <c r="K454" s="163" t="s">
        <v>15</v>
      </c>
      <c r="L454" s="384"/>
      <c r="M454" s="385"/>
      <c r="N454" s="385"/>
      <c r="O454" s="386"/>
      <c r="P454" s="164">
        <v>0</v>
      </c>
      <c r="Q454" s="384"/>
      <c r="R454" s="391"/>
      <c r="S454" s="166">
        <f t="shared" si="241"/>
        <v>0</v>
      </c>
    </row>
    <row r="455" spans="1:19" ht="15">
      <c r="A455" s="167" t="s">
        <v>58</v>
      </c>
      <c r="B455" s="384"/>
      <c r="C455" s="385"/>
      <c r="D455" s="385"/>
      <c r="E455" s="386"/>
      <c r="F455" s="156">
        <v>178.41770270393548</v>
      </c>
      <c r="G455" s="384"/>
      <c r="H455" s="386"/>
      <c r="I455" s="154">
        <f t="shared" si="240"/>
        <v>178.41770270393548</v>
      </c>
      <c r="J455" s="149"/>
      <c r="K455" s="169" t="s">
        <v>58</v>
      </c>
      <c r="L455" s="384"/>
      <c r="M455" s="385"/>
      <c r="N455" s="385"/>
      <c r="O455" s="386"/>
      <c r="P455" s="156">
        <v>0</v>
      </c>
      <c r="Q455" s="384"/>
      <c r="R455" s="391"/>
      <c r="S455" s="158">
        <f t="shared" si="241"/>
        <v>0</v>
      </c>
    </row>
    <row r="456" spans="1:19" ht="15">
      <c r="A456" s="159" t="s">
        <v>12</v>
      </c>
      <c r="B456" s="384"/>
      <c r="C456" s="385"/>
      <c r="D456" s="385"/>
      <c r="E456" s="386"/>
      <c r="F456" s="160">
        <v>0</v>
      </c>
      <c r="G456" s="384"/>
      <c r="H456" s="386"/>
      <c r="I456" s="162">
        <f t="shared" si="240"/>
        <v>0</v>
      </c>
      <c r="J456" s="149"/>
      <c r="K456" s="163" t="s">
        <v>12</v>
      </c>
      <c r="L456" s="384"/>
      <c r="M456" s="385"/>
      <c r="N456" s="385"/>
      <c r="O456" s="386"/>
      <c r="P456" s="164">
        <v>0</v>
      </c>
      <c r="Q456" s="384"/>
      <c r="R456" s="391"/>
      <c r="S456" s="166">
        <f t="shared" si="241"/>
        <v>0</v>
      </c>
    </row>
    <row r="457" spans="1:19" ht="15">
      <c r="A457" s="167" t="s">
        <v>59</v>
      </c>
      <c r="B457" s="384"/>
      <c r="C457" s="385"/>
      <c r="D457" s="385"/>
      <c r="E457" s="386"/>
      <c r="F457" s="156">
        <v>0</v>
      </c>
      <c r="G457" s="384"/>
      <c r="H457" s="386"/>
      <c r="I457" s="154">
        <f t="shared" si="240"/>
        <v>0</v>
      </c>
      <c r="J457" s="149"/>
      <c r="K457" s="169" t="s">
        <v>59</v>
      </c>
      <c r="L457" s="384"/>
      <c r="M457" s="385"/>
      <c r="N457" s="385"/>
      <c r="O457" s="386"/>
      <c r="P457" s="156">
        <v>0</v>
      </c>
      <c r="Q457" s="384"/>
      <c r="R457" s="391"/>
      <c r="S457" s="158">
        <f t="shared" si="241"/>
        <v>0</v>
      </c>
    </row>
    <row r="458" spans="1:19" ht="15">
      <c r="A458" s="159" t="s">
        <v>17</v>
      </c>
      <c r="B458" s="384"/>
      <c r="C458" s="385"/>
      <c r="D458" s="385"/>
      <c r="E458" s="386"/>
      <c r="F458" s="160">
        <v>0</v>
      </c>
      <c r="G458" s="384"/>
      <c r="H458" s="386"/>
      <c r="I458" s="162">
        <f t="shared" si="240"/>
        <v>0</v>
      </c>
      <c r="J458" s="149"/>
      <c r="K458" s="163" t="s">
        <v>17</v>
      </c>
      <c r="L458" s="384"/>
      <c r="M458" s="385"/>
      <c r="N458" s="385"/>
      <c r="O458" s="386"/>
      <c r="P458" s="164">
        <v>0</v>
      </c>
      <c r="Q458" s="384"/>
      <c r="R458" s="391"/>
      <c r="S458" s="166">
        <f t="shared" si="241"/>
        <v>0</v>
      </c>
    </row>
    <row r="459" spans="1:19" ht="15">
      <c r="A459" s="167" t="s">
        <v>139</v>
      </c>
      <c r="B459" s="384"/>
      <c r="C459" s="385"/>
      <c r="D459" s="385"/>
      <c r="E459" s="386"/>
      <c r="F459" s="156">
        <v>0</v>
      </c>
      <c r="G459" s="384"/>
      <c r="H459" s="386"/>
      <c r="I459" s="154">
        <f t="shared" si="240"/>
        <v>0</v>
      </c>
      <c r="J459" s="149"/>
      <c r="K459" s="169" t="s">
        <v>139</v>
      </c>
      <c r="L459" s="384"/>
      <c r="M459" s="385"/>
      <c r="N459" s="385"/>
      <c r="O459" s="386"/>
      <c r="P459" s="156">
        <v>0</v>
      </c>
      <c r="Q459" s="384"/>
      <c r="R459" s="391"/>
      <c r="S459" s="158">
        <f t="shared" si="241"/>
        <v>0</v>
      </c>
    </row>
    <row r="460" spans="1:19" ht="15">
      <c r="A460" s="159" t="s">
        <v>25</v>
      </c>
      <c r="B460" s="384"/>
      <c r="C460" s="385"/>
      <c r="D460" s="385"/>
      <c r="E460" s="386"/>
      <c r="F460" s="160">
        <v>565.81969042301182</v>
      </c>
      <c r="G460" s="384"/>
      <c r="H460" s="386"/>
      <c r="I460" s="162">
        <f t="shared" si="240"/>
        <v>565.81969042301182</v>
      </c>
      <c r="J460" s="149"/>
      <c r="K460" s="163" t="s">
        <v>25</v>
      </c>
      <c r="L460" s="384"/>
      <c r="M460" s="385"/>
      <c r="N460" s="385"/>
      <c r="O460" s="386"/>
      <c r="P460" s="164">
        <v>0</v>
      </c>
      <c r="Q460" s="384"/>
      <c r="R460" s="391"/>
      <c r="S460" s="166">
        <f t="shared" si="241"/>
        <v>0</v>
      </c>
    </row>
    <row r="461" spans="1:19" ht="15">
      <c r="A461" s="167" t="s">
        <v>24</v>
      </c>
      <c r="B461" s="384"/>
      <c r="C461" s="385"/>
      <c r="D461" s="385"/>
      <c r="E461" s="386"/>
      <c r="F461" s="156">
        <v>0</v>
      </c>
      <c r="G461" s="384"/>
      <c r="H461" s="386"/>
      <c r="I461" s="154">
        <f t="shared" si="240"/>
        <v>0</v>
      </c>
      <c r="J461" s="149"/>
      <c r="K461" s="169" t="s">
        <v>24</v>
      </c>
      <c r="L461" s="384"/>
      <c r="M461" s="385"/>
      <c r="N461" s="385"/>
      <c r="O461" s="386"/>
      <c r="P461" s="156">
        <v>0</v>
      </c>
      <c r="Q461" s="384"/>
      <c r="R461" s="391"/>
      <c r="S461" s="158">
        <f t="shared" si="241"/>
        <v>0</v>
      </c>
    </row>
    <row r="462" spans="1:19" ht="15">
      <c r="A462" s="159" t="s">
        <v>60</v>
      </c>
      <c r="B462" s="384"/>
      <c r="C462" s="385"/>
      <c r="D462" s="385"/>
      <c r="E462" s="386"/>
      <c r="F462" s="160">
        <v>0</v>
      </c>
      <c r="G462" s="384"/>
      <c r="H462" s="386"/>
      <c r="I462" s="162">
        <f t="shared" si="240"/>
        <v>0</v>
      </c>
      <c r="J462" s="149"/>
      <c r="K462" s="163" t="s">
        <v>60</v>
      </c>
      <c r="L462" s="384"/>
      <c r="M462" s="385"/>
      <c r="N462" s="385"/>
      <c r="O462" s="386"/>
      <c r="P462" s="164">
        <v>0</v>
      </c>
      <c r="Q462" s="384"/>
      <c r="R462" s="391"/>
      <c r="S462" s="166">
        <f t="shared" si="241"/>
        <v>0</v>
      </c>
    </row>
    <row r="463" spans="1:19" ht="15">
      <c r="A463" s="167" t="s">
        <v>22</v>
      </c>
      <c r="B463" s="384"/>
      <c r="C463" s="385"/>
      <c r="D463" s="385"/>
      <c r="E463" s="386"/>
      <c r="F463" s="156">
        <v>11.153518523629364</v>
      </c>
      <c r="G463" s="384"/>
      <c r="H463" s="386"/>
      <c r="I463" s="154">
        <f t="shared" si="240"/>
        <v>11.153518523629364</v>
      </c>
      <c r="J463" s="149"/>
      <c r="K463" s="169" t="s">
        <v>22</v>
      </c>
      <c r="L463" s="384"/>
      <c r="M463" s="385"/>
      <c r="N463" s="385"/>
      <c r="O463" s="386"/>
      <c r="P463" s="156">
        <v>0</v>
      </c>
      <c r="Q463" s="384"/>
      <c r="R463" s="391"/>
      <c r="S463" s="158">
        <f t="shared" si="241"/>
        <v>0</v>
      </c>
    </row>
    <row r="464" spans="1:19" ht="15">
      <c r="A464" s="159" t="s">
        <v>21</v>
      </c>
      <c r="B464" s="384"/>
      <c r="C464" s="385"/>
      <c r="D464" s="385"/>
      <c r="E464" s="386"/>
      <c r="F464" s="160">
        <v>0</v>
      </c>
      <c r="G464" s="384"/>
      <c r="H464" s="386"/>
      <c r="I464" s="162">
        <f t="shared" si="240"/>
        <v>0</v>
      </c>
      <c r="J464" s="149"/>
      <c r="K464" s="163" t="s">
        <v>21</v>
      </c>
      <c r="L464" s="384"/>
      <c r="M464" s="385"/>
      <c r="N464" s="385"/>
      <c r="O464" s="386"/>
      <c r="P464" s="164">
        <v>0</v>
      </c>
      <c r="Q464" s="384"/>
      <c r="R464" s="391"/>
      <c r="S464" s="166">
        <f t="shared" si="241"/>
        <v>0</v>
      </c>
    </row>
    <row r="465" spans="1:19" ht="15">
      <c r="A465" s="170" t="s">
        <v>64</v>
      </c>
      <c r="B465" s="384"/>
      <c r="C465" s="385"/>
      <c r="D465" s="385"/>
      <c r="E465" s="386"/>
      <c r="F465" s="156">
        <v>0</v>
      </c>
      <c r="G465" s="384"/>
      <c r="H465" s="386"/>
      <c r="I465" s="154">
        <f t="shared" si="240"/>
        <v>0</v>
      </c>
      <c r="J465" s="149"/>
      <c r="K465" s="171" t="s">
        <v>64</v>
      </c>
      <c r="L465" s="384"/>
      <c r="M465" s="385"/>
      <c r="N465" s="385"/>
      <c r="O465" s="386"/>
      <c r="P465" s="156">
        <v>0</v>
      </c>
      <c r="Q465" s="384"/>
      <c r="R465" s="391"/>
      <c r="S465" s="158">
        <f t="shared" si="241"/>
        <v>0</v>
      </c>
    </row>
    <row r="466" spans="1:19">
      <c r="A466" s="172" t="s">
        <v>23</v>
      </c>
      <c r="B466" s="384"/>
      <c r="C466" s="385"/>
      <c r="D466" s="385"/>
      <c r="E466" s="386"/>
      <c r="F466" s="173">
        <v>0</v>
      </c>
      <c r="G466" s="384"/>
      <c r="H466" s="386"/>
      <c r="I466" s="175">
        <f t="shared" si="240"/>
        <v>0</v>
      </c>
      <c r="J466" s="149"/>
      <c r="K466" s="176" t="s">
        <v>23</v>
      </c>
      <c r="L466" s="384"/>
      <c r="M466" s="385"/>
      <c r="N466" s="385"/>
      <c r="O466" s="386"/>
      <c r="P466" s="177">
        <v>0</v>
      </c>
      <c r="Q466" s="384"/>
      <c r="R466" s="391"/>
      <c r="S466" s="179">
        <f t="shared" si="241"/>
        <v>0</v>
      </c>
    </row>
    <row r="467" spans="1:19">
      <c r="A467" s="180" t="s">
        <v>19</v>
      </c>
      <c r="B467" s="384"/>
      <c r="C467" s="385"/>
      <c r="D467" s="385"/>
      <c r="E467" s="386"/>
      <c r="F467" s="181">
        <v>0</v>
      </c>
      <c r="G467" s="384"/>
      <c r="H467" s="386"/>
      <c r="I467" s="183">
        <f t="shared" si="240"/>
        <v>0</v>
      </c>
      <c r="J467" s="149"/>
      <c r="K467" s="184" t="s">
        <v>19</v>
      </c>
      <c r="L467" s="384"/>
      <c r="M467" s="385"/>
      <c r="N467" s="385"/>
      <c r="O467" s="386"/>
      <c r="P467" s="181">
        <v>0</v>
      </c>
      <c r="Q467" s="384"/>
      <c r="R467" s="391"/>
      <c r="S467" s="186">
        <f t="shared" si="241"/>
        <v>0</v>
      </c>
    </row>
    <row r="468" spans="1:19">
      <c r="A468" s="172" t="s">
        <v>20</v>
      </c>
      <c r="B468" s="384"/>
      <c r="C468" s="385"/>
      <c r="D468" s="385"/>
      <c r="E468" s="386"/>
      <c r="F468" s="173">
        <v>0</v>
      </c>
      <c r="G468" s="384"/>
      <c r="H468" s="386"/>
      <c r="I468" s="175">
        <f t="shared" si="240"/>
        <v>0</v>
      </c>
      <c r="J468" s="149"/>
      <c r="K468" s="176" t="s">
        <v>20</v>
      </c>
      <c r="L468" s="384"/>
      <c r="M468" s="385"/>
      <c r="N468" s="385"/>
      <c r="O468" s="386"/>
      <c r="P468" s="177">
        <v>0</v>
      </c>
      <c r="Q468" s="384"/>
      <c r="R468" s="391"/>
      <c r="S468" s="179">
        <f t="shared" si="241"/>
        <v>0</v>
      </c>
    </row>
    <row r="469" spans="1:19" ht="15" thickBot="1">
      <c r="A469" s="187" t="s">
        <v>11</v>
      </c>
      <c r="B469" s="387"/>
      <c r="C469" s="388"/>
      <c r="D469" s="388"/>
      <c r="E469" s="389"/>
      <c r="F469" s="188">
        <v>0</v>
      </c>
      <c r="G469" s="387"/>
      <c r="H469" s="389"/>
      <c r="I469" s="190">
        <f t="shared" si="240"/>
        <v>0</v>
      </c>
      <c r="J469" s="149"/>
      <c r="K469" s="191" t="s">
        <v>11</v>
      </c>
      <c r="L469" s="387"/>
      <c r="M469" s="388"/>
      <c r="N469" s="388"/>
      <c r="O469" s="389"/>
      <c r="P469" s="188">
        <v>0</v>
      </c>
      <c r="Q469" s="387"/>
      <c r="R469" s="392"/>
      <c r="S469" s="193">
        <f t="shared" si="241"/>
        <v>0</v>
      </c>
    </row>
    <row r="470" spans="1:19" ht="15">
      <c r="A470" s="194" t="s">
        <v>26</v>
      </c>
      <c r="B470" s="195">
        <f>SUM(B449:B465)</f>
        <v>0</v>
      </c>
      <c r="C470" s="195">
        <f t="shared" ref="C470:H470" si="242">SUM(C449:C465)</f>
        <v>0</v>
      </c>
      <c r="D470" s="195">
        <f t="shared" si="242"/>
        <v>0</v>
      </c>
      <c r="E470" s="195">
        <f t="shared" si="242"/>
        <v>0</v>
      </c>
      <c r="F470" s="195">
        <f t="shared" si="242"/>
        <v>755.47536887667195</v>
      </c>
      <c r="G470" s="195">
        <f t="shared" si="242"/>
        <v>0</v>
      </c>
      <c r="H470" s="197">
        <f t="shared" si="242"/>
        <v>0</v>
      </c>
      <c r="I470" s="154">
        <f t="shared" ref="I470" si="243">SUM(I449:I465)</f>
        <v>755.47536887667195</v>
      </c>
      <c r="J470" s="149"/>
      <c r="K470" s="196" t="s">
        <v>26</v>
      </c>
      <c r="L470" s="195">
        <f>SUM(L449:L465)</f>
        <v>0</v>
      </c>
      <c r="M470" s="195">
        <f t="shared" ref="M470:R470" si="244">SUM(M449:M465)</f>
        <v>0</v>
      </c>
      <c r="N470" s="195">
        <f t="shared" si="244"/>
        <v>0</v>
      </c>
      <c r="O470" s="195">
        <f t="shared" si="244"/>
        <v>0</v>
      </c>
      <c r="P470" s="195">
        <f t="shared" si="244"/>
        <v>0</v>
      </c>
      <c r="Q470" s="195">
        <f t="shared" si="244"/>
        <v>0</v>
      </c>
      <c r="R470" s="197">
        <f t="shared" si="244"/>
        <v>0</v>
      </c>
      <c r="S470" s="198">
        <f t="shared" ref="S470" si="245">SUM(S449:S465)</f>
        <v>0</v>
      </c>
    </row>
    <row r="471" spans="1:19" ht="15" thickBot="1">
      <c r="A471" s="43" t="s">
        <v>91</v>
      </c>
      <c r="B471" s="78">
        <f>IF($I470=0,"-",B470/$I470)</f>
        <v>0</v>
      </c>
      <c r="C471" s="78">
        <f t="shared" ref="C471:H471" si="246">IF($I470=0,"-",C470/$I470)</f>
        <v>0</v>
      </c>
      <c r="D471" s="78">
        <f t="shared" si="246"/>
        <v>0</v>
      </c>
      <c r="E471" s="78">
        <f t="shared" si="246"/>
        <v>0</v>
      </c>
      <c r="F471" s="78">
        <f t="shared" si="246"/>
        <v>1</v>
      </c>
      <c r="G471" s="78">
        <f t="shared" si="246"/>
        <v>0</v>
      </c>
      <c r="H471" s="79">
        <f t="shared" si="246"/>
        <v>0</v>
      </c>
      <c r="I471" s="80">
        <f>SUM(B471:H471)</f>
        <v>1</v>
      </c>
      <c r="J471" s="26"/>
      <c r="K471" s="55" t="s">
        <v>91</v>
      </c>
      <c r="L471" s="96" t="str">
        <f>IF($S470=0,"-",L470/$S470)</f>
        <v>-</v>
      </c>
      <c r="M471" s="96" t="str">
        <f t="shared" ref="M471:R471" si="247">IF($S470=0,"-",M470/$S470)</f>
        <v>-</v>
      </c>
      <c r="N471" s="96" t="str">
        <f t="shared" si="247"/>
        <v>-</v>
      </c>
      <c r="O471" s="96" t="str">
        <f t="shared" si="247"/>
        <v>-</v>
      </c>
      <c r="P471" s="96" t="str">
        <f t="shared" si="247"/>
        <v>-</v>
      </c>
      <c r="Q471" s="96" t="str">
        <f t="shared" si="247"/>
        <v>-</v>
      </c>
      <c r="R471" s="97" t="str">
        <f t="shared" si="247"/>
        <v>-</v>
      </c>
      <c r="S471" s="98">
        <f>SUM(L471:R471)</f>
        <v>0</v>
      </c>
    </row>
    <row r="472" spans="1:19" ht="15" thickBot="1">
      <c r="A472" s="228"/>
      <c r="B472" s="228"/>
      <c r="C472" s="228"/>
      <c r="D472" s="228"/>
      <c r="E472" s="228"/>
      <c r="F472" s="228"/>
      <c r="G472" s="228"/>
      <c r="H472" s="228"/>
      <c r="I472" s="228"/>
      <c r="K472" s="228"/>
      <c r="L472" s="228"/>
      <c r="M472" s="228"/>
      <c r="N472" s="228"/>
      <c r="O472" s="228"/>
      <c r="P472" s="228"/>
      <c r="Q472" s="228"/>
      <c r="R472" s="228"/>
      <c r="S472" s="228"/>
    </row>
    <row r="473" spans="1:19" ht="28.5">
      <c r="A473" s="377" t="s">
        <v>45</v>
      </c>
      <c r="B473" s="145" t="s">
        <v>0</v>
      </c>
      <c r="C473" s="145" t="s">
        <v>1</v>
      </c>
      <c r="D473" s="145" t="s">
        <v>2</v>
      </c>
      <c r="E473" s="145" t="s">
        <v>3</v>
      </c>
      <c r="F473" s="145" t="s">
        <v>27</v>
      </c>
      <c r="G473" s="145" t="s">
        <v>4</v>
      </c>
      <c r="H473" s="145" t="s">
        <v>5</v>
      </c>
      <c r="I473" s="146" t="s">
        <v>6</v>
      </c>
      <c r="K473" s="379" t="s">
        <v>45</v>
      </c>
      <c r="L473" s="147" t="s">
        <v>0</v>
      </c>
      <c r="M473" s="147" t="s">
        <v>1</v>
      </c>
      <c r="N473" s="147" t="s">
        <v>2</v>
      </c>
      <c r="O473" s="147" t="s">
        <v>3</v>
      </c>
      <c r="P473" s="147" t="s">
        <v>27</v>
      </c>
      <c r="Q473" s="147" t="s">
        <v>4</v>
      </c>
      <c r="R473" s="147" t="s">
        <v>5</v>
      </c>
      <c r="S473" s="148" t="s">
        <v>6</v>
      </c>
    </row>
    <row r="474" spans="1:19" ht="15">
      <c r="A474" s="378" t="s">
        <v>45</v>
      </c>
      <c r="B474" s="331" t="s">
        <v>118</v>
      </c>
      <c r="C474" s="332"/>
      <c r="D474" s="332"/>
      <c r="E474" s="332"/>
      <c r="F474" s="332"/>
      <c r="G474" s="332"/>
      <c r="H474" s="332"/>
      <c r="I474" s="333"/>
      <c r="K474" s="380" t="s">
        <v>45</v>
      </c>
      <c r="L474" s="334" t="s">
        <v>118</v>
      </c>
      <c r="M474" s="335"/>
      <c r="N474" s="335"/>
      <c r="O474" s="335"/>
      <c r="P474" s="335"/>
      <c r="Q474" s="335"/>
      <c r="R474" s="335"/>
      <c r="S474" s="336"/>
    </row>
    <row r="475" spans="1:19" ht="15">
      <c r="A475" s="151" t="s">
        <v>7</v>
      </c>
      <c r="B475" s="381"/>
      <c r="C475" s="382"/>
      <c r="D475" s="382"/>
      <c r="E475" s="383"/>
      <c r="F475" s="152">
        <v>0</v>
      </c>
      <c r="G475" s="381"/>
      <c r="H475" s="383"/>
      <c r="I475" s="154">
        <f>SUM(B475:H475)</f>
        <v>0</v>
      </c>
      <c r="J475" s="149"/>
      <c r="K475" s="203" t="s">
        <v>7</v>
      </c>
      <c r="L475" s="381"/>
      <c r="M475" s="382"/>
      <c r="N475" s="382"/>
      <c r="O475" s="383"/>
      <c r="P475" s="152">
        <v>0</v>
      </c>
      <c r="Q475" s="381"/>
      <c r="R475" s="390"/>
      <c r="S475" s="205">
        <f>SUM(L475:R475)</f>
        <v>0</v>
      </c>
    </row>
    <row r="476" spans="1:19" ht="15">
      <c r="A476" s="159" t="s">
        <v>8</v>
      </c>
      <c r="B476" s="384"/>
      <c r="C476" s="385"/>
      <c r="D476" s="385"/>
      <c r="E476" s="386"/>
      <c r="F476" s="160">
        <v>0</v>
      </c>
      <c r="G476" s="384"/>
      <c r="H476" s="386"/>
      <c r="I476" s="162">
        <f t="shared" ref="I476:I495" si="248">SUM(B476:H476)</f>
        <v>0</v>
      </c>
      <c r="J476" s="149"/>
      <c r="K476" s="163" t="s">
        <v>8</v>
      </c>
      <c r="L476" s="384"/>
      <c r="M476" s="385"/>
      <c r="N476" s="385"/>
      <c r="O476" s="386"/>
      <c r="P476" s="164">
        <v>0</v>
      </c>
      <c r="Q476" s="384"/>
      <c r="R476" s="391"/>
      <c r="S476" s="166">
        <f t="shared" ref="S476:S495" si="249">SUM(L476:R476)</f>
        <v>0</v>
      </c>
    </row>
    <row r="477" spans="1:19" ht="15">
      <c r="A477" s="167" t="s">
        <v>10</v>
      </c>
      <c r="B477" s="384"/>
      <c r="C477" s="385"/>
      <c r="D477" s="385"/>
      <c r="E477" s="386"/>
      <c r="F477" s="156">
        <v>0</v>
      </c>
      <c r="G477" s="384"/>
      <c r="H477" s="386"/>
      <c r="I477" s="154">
        <f t="shared" si="248"/>
        <v>0</v>
      </c>
      <c r="J477" s="149"/>
      <c r="K477" s="169" t="s">
        <v>10</v>
      </c>
      <c r="L477" s="384"/>
      <c r="M477" s="385"/>
      <c r="N477" s="385"/>
      <c r="O477" s="386"/>
      <c r="P477" s="156">
        <v>0</v>
      </c>
      <c r="Q477" s="384"/>
      <c r="R477" s="391"/>
      <c r="S477" s="158">
        <f t="shared" si="249"/>
        <v>0</v>
      </c>
    </row>
    <row r="478" spans="1:19" ht="15">
      <c r="A478" s="159" t="s">
        <v>56</v>
      </c>
      <c r="B478" s="384"/>
      <c r="C478" s="385"/>
      <c r="D478" s="385"/>
      <c r="E478" s="386"/>
      <c r="F478" s="160">
        <v>0</v>
      </c>
      <c r="G478" s="384"/>
      <c r="H478" s="386"/>
      <c r="I478" s="162">
        <f t="shared" si="248"/>
        <v>0</v>
      </c>
      <c r="J478" s="149"/>
      <c r="K478" s="163" t="s">
        <v>56</v>
      </c>
      <c r="L478" s="384"/>
      <c r="M478" s="385"/>
      <c r="N478" s="385"/>
      <c r="O478" s="386"/>
      <c r="P478" s="164">
        <v>0</v>
      </c>
      <c r="Q478" s="384"/>
      <c r="R478" s="391"/>
      <c r="S478" s="166">
        <f t="shared" si="249"/>
        <v>0</v>
      </c>
    </row>
    <row r="479" spans="1:19" ht="15">
      <c r="A479" s="167" t="s">
        <v>16</v>
      </c>
      <c r="B479" s="384"/>
      <c r="C479" s="385"/>
      <c r="D479" s="385"/>
      <c r="E479" s="386"/>
      <c r="F479" s="156">
        <v>0</v>
      </c>
      <c r="G479" s="384"/>
      <c r="H479" s="386"/>
      <c r="I479" s="154">
        <f t="shared" si="248"/>
        <v>0</v>
      </c>
      <c r="J479" s="149"/>
      <c r="K479" s="169" t="s">
        <v>16</v>
      </c>
      <c r="L479" s="384"/>
      <c r="M479" s="385"/>
      <c r="N479" s="385"/>
      <c r="O479" s="386"/>
      <c r="P479" s="156">
        <v>0</v>
      </c>
      <c r="Q479" s="384"/>
      <c r="R479" s="391"/>
      <c r="S479" s="158">
        <f t="shared" si="249"/>
        <v>0</v>
      </c>
    </row>
    <row r="480" spans="1:19" ht="15">
      <c r="A480" s="159" t="s">
        <v>15</v>
      </c>
      <c r="B480" s="384"/>
      <c r="C480" s="385"/>
      <c r="D480" s="385"/>
      <c r="E480" s="386"/>
      <c r="F480" s="160">
        <v>0</v>
      </c>
      <c r="G480" s="384"/>
      <c r="H480" s="386"/>
      <c r="I480" s="162">
        <f t="shared" si="248"/>
        <v>0</v>
      </c>
      <c r="J480" s="149"/>
      <c r="K480" s="163" t="s">
        <v>15</v>
      </c>
      <c r="L480" s="384"/>
      <c r="M480" s="385"/>
      <c r="N480" s="385"/>
      <c r="O480" s="386"/>
      <c r="P480" s="164">
        <v>0</v>
      </c>
      <c r="Q480" s="384"/>
      <c r="R480" s="391"/>
      <c r="S480" s="166">
        <f t="shared" si="249"/>
        <v>0</v>
      </c>
    </row>
    <row r="481" spans="1:19" ht="15">
      <c r="A481" s="167" t="s">
        <v>58</v>
      </c>
      <c r="B481" s="384"/>
      <c r="C481" s="385"/>
      <c r="D481" s="385"/>
      <c r="E481" s="386"/>
      <c r="F481" s="156">
        <v>13648.558863765738</v>
      </c>
      <c r="G481" s="384"/>
      <c r="H481" s="386"/>
      <c r="I481" s="154">
        <f t="shared" si="248"/>
        <v>13648.558863765738</v>
      </c>
      <c r="J481" s="149"/>
      <c r="K481" s="169" t="s">
        <v>58</v>
      </c>
      <c r="L481" s="384"/>
      <c r="M481" s="385"/>
      <c r="N481" s="385"/>
      <c r="O481" s="386"/>
      <c r="P481" s="156">
        <v>1752.5407067305712</v>
      </c>
      <c r="Q481" s="384"/>
      <c r="R481" s="391"/>
      <c r="S481" s="158">
        <f t="shared" si="249"/>
        <v>1752.5407067305712</v>
      </c>
    </row>
    <row r="482" spans="1:19" ht="15">
      <c r="A482" s="159" t="s">
        <v>12</v>
      </c>
      <c r="B482" s="384"/>
      <c r="C482" s="385"/>
      <c r="D482" s="385"/>
      <c r="E482" s="386"/>
      <c r="F482" s="160">
        <v>4298.0575078964703</v>
      </c>
      <c r="G482" s="384"/>
      <c r="H482" s="386"/>
      <c r="I482" s="162">
        <f t="shared" si="248"/>
        <v>4298.0575078964703</v>
      </c>
      <c r="J482" s="149"/>
      <c r="K482" s="163" t="s">
        <v>12</v>
      </c>
      <c r="L482" s="384"/>
      <c r="M482" s="385"/>
      <c r="N482" s="385"/>
      <c r="O482" s="386"/>
      <c r="P482" s="164">
        <v>1140.5018438701645</v>
      </c>
      <c r="Q482" s="384"/>
      <c r="R482" s="391"/>
      <c r="S482" s="166">
        <f t="shared" si="249"/>
        <v>1140.5018438701645</v>
      </c>
    </row>
    <row r="483" spans="1:19" ht="15">
      <c r="A483" s="167" t="s">
        <v>59</v>
      </c>
      <c r="B483" s="384"/>
      <c r="C483" s="385"/>
      <c r="D483" s="385"/>
      <c r="E483" s="386"/>
      <c r="F483" s="156">
        <v>0</v>
      </c>
      <c r="G483" s="384"/>
      <c r="H483" s="386"/>
      <c r="I483" s="154">
        <f t="shared" si="248"/>
        <v>0</v>
      </c>
      <c r="J483" s="149"/>
      <c r="K483" s="169" t="s">
        <v>59</v>
      </c>
      <c r="L483" s="384"/>
      <c r="M483" s="385"/>
      <c r="N483" s="385"/>
      <c r="O483" s="386"/>
      <c r="P483" s="156">
        <v>0</v>
      </c>
      <c r="Q483" s="384"/>
      <c r="R483" s="391"/>
      <c r="S483" s="158">
        <f t="shared" si="249"/>
        <v>0</v>
      </c>
    </row>
    <row r="484" spans="1:19" ht="15">
      <c r="A484" s="159" t="s">
        <v>17</v>
      </c>
      <c r="B484" s="384"/>
      <c r="C484" s="385"/>
      <c r="D484" s="385"/>
      <c r="E484" s="386"/>
      <c r="F484" s="160">
        <v>9.3357802838483561</v>
      </c>
      <c r="G484" s="384"/>
      <c r="H484" s="386"/>
      <c r="I484" s="162">
        <f t="shared" si="248"/>
        <v>9.3357802838483561</v>
      </c>
      <c r="J484" s="149"/>
      <c r="K484" s="163" t="s">
        <v>17</v>
      </c>
      <c r="L484" s="384"/>
      <c r="M484" s="385"/>
      <c r="N484" s="385"/>
      <c r="O484" s="386"/>
      <c r="P484" s="164">
        <v>0.40564223105362729</v>
      </c>
      <c r="Q484" s="384"/>
      <c r="R484" s="391"/>
      <c r="S484" s="166">
        <f t="shared" si="249"/>
        <v>0.40564223105362729</v>
      </c>
    </row>
    <row r="485" spans="1:19" ht="15">
      <c r="A485" s="167" t="s">
        <v>139</v>
      </c>
      <c r="B485" s="384"/>
      <c r="C485" s="385"/>
      <c r="D485" s="385"/>
      <c r="E485" s="386"/>
      <c r="F485" s="156">
        <v>20.777310216472049</v>
      </c>
      <c r="G485" s="384"/>
      <c r="H485" s="386"/>
      <c r="I485" s="154">
        <f t="shared" si="248"/>
        <v>20.777310216472049</v>
      </c>
      <c r="J485" s="149"/>
      <c r="K485" s="169" t="s">
        <v>139</v>
      </c>
      <c r="L485" s="384"/>
      <c r="M485" s="385"/>
      <c r="N485" s="385"/>
      <c r="O485" s="386"/>
      <c r="P485" s="156">
        <v>14.048784103174549</v>
      </c>
      <c r="Q485" s="384"/>
      <c r="R485" s="391"/>
      <c r="S485" s="158">
        <f t="shared" si="249"/>
        <v>14.048784103174549</v>
      </c>
    </row>
    <row r="486" spans="1:19" ht="15">
      <c r="A486" s="159" t="s">
        <v>25</v>
      </c>
      <c r="B486" s="384"/>
      <c r="C486" s="385"/>
      <c r="D486" s="385"/>
      <c r="E486" s="386"/>
      <c r="F486" s="160">
        <v>437.24163955184179</v>
      </c>
      <c r="G486" s="384"/>
      <c r="H486" s="386"/>
      <c r="I486" s="162">
        <f t="shared" si="248"/>
        <v>437.24163955184179</v>
      </c>
      <c r="J486" s="149"/>
      <c r="K486" s="163" t="s">
        <v>25</v>
      </c>
      <c r="L486" s="384"/>
      <c r="M486" s="385"/>
      <c r="N486" s="385"/>
      <c r="O486" s="386"/>
      <c r="P486" s="164">
        <v>1.8092957687620981E-12</v>
      </c>
      <c r="Q486" s="384"/>
      <c r="R486" s="391"/>
      <c r="S486" s="166">
        <f t="shared" si="249"/>
        <v>1.8092957687620981E-12</v>
      </c>
    </row>
    <row r="487" spans="1:19" ht="15">
      <c r="A487" s="167" t="s">
        <v>24</v>
      </c>
      <c r="B487" s="384"/>
      <c r="C487" s="385"/>
      <c r="D487" s="385"/>
      <c r="E487" s="386"/>
      <c r="F487" s="156">
        <v>0</v>
      </c>
      <c r="G487" s="384"/>
      <c r="H487" s="386"/>
      <c r="I487" s="154">
        <f t="shared" si="248"/>
        <v>0</v>
      </c>
      <c r="J487" s="149"/>
      <c r="K487" s="169" t="s">
        <v>24</v>
      </c>
      <c r="L487" s="384"/>
      <c r="M487" s="385"/>
      <c r="N487" s="385"/>
      <c r="O487" s="386"/>
      <c r="P487" s="156">
        <v>2.1316282072803006E-13</v>
      </c>
      <c r="Q487" s="384"/>
      <c r="R487" s="391"/>
      <c r="S487" s="158">
        <f t="shared" si="249"/>
        <v>2.1316282072803006E-13</v>
      </c>
    </row>
    <row r="488" spans="1:19" ht="15">
      <c r="A488" s="159" t="s">
        <v>60</v>
      </c>
      <c r="B488" s="384"/>
      <c r="C488" s="385"/>
      <c r="D488" s="385"/>
      <c r="E488" s="386"/>
      <c r="F488" s="160">
        <v>0</v>
      </c>
      <c r="G488" s="384"/>
      <c r="H488" s="386"/>
      <c r="I488" s="162">
        <f t="shared" si="248"/>
        <v>0</v>
      </c>
      <c r="J488" s="149"/>
      <c r="K488" s="163" t="s">
        <v>60</v>
      </c>
      <c r="L488" s="384"/>
      <c r="M488" s="385"/>
      <c r="N488" s="385"/>
      <c r="O488" s="386"/>
      <c r="P488" s="164">
        <v>-5.1200710338150657E-13</v>
      </c>
      <c r="Q488" s="384"/>
      <c r="R488" s="391"/>
      <c r="S488" s="166">
        <f t="shared" si="249"/>
        <v>-5.1200710338150657E-13</v>
      </c>
    </row>
    <row r="489" spans="1:19" ht="15">
      <c r="A489" s="167" t="s">
        <v>22</v>
      </c>
      <c r="B489" s="384"/>
      <c r="C489" s="385"/>
      <c r="D489" s="385"/>
      <c r="E489" s="386"/>
      <c r="F489" s="156">
        <v>1393.5236521958279</v>
      </c>
      <c r="G489" s="384"/>
      <c r="H489" s="386"/>
      <c r="I489" s="154">
        <f t="shared" si="248"/>
        <v>1393.5236521958279</v>
      </c>
      <c r="J489" s="149"/>
      <c r="K489" s="169" t="s">
        <v>22</v>
      </c>
      <c r="L489" s="384"/>
      <c r="M489" s="385"/>
      <c r="N489" s="385"/>
      <c r="O489" s="386"/>
      <c r="P489" s="156">
        <v>466.7501059990617</v>
      </c>
      <c r="Q489" s="384"/>
      <c r="R489" s="391"/>
      <c r="S489" s="158">
        <f t="shared" si="249"/>
        <v>466.7501059990617</v>
      </c>
    </row>
    <row r="490" spans="1:19" ht="15">
      <c r="A490" s="159" t="s">
        <v>21</v>
      </c>
      <c r="B490" s="384"/>
      <c r="C490" s="385"/>
      <c r="D490" s="385"/>
      <c r="E490" s="386"/>
      <c r="F490" s="160">
        <v>0</v>
      </c>
      <c r="G490" s="384"/>
      <c r="H490" s="386"/>
      <c r="I490" s="162">
        <f t="shared" si="248"/>
        <v>0</v>
      </c>
      <c r="J490" s="149"/>
      <c r="K490" s="163" t="s">
        <v>21</v>
      </c>
      <c r="L490" s="384"/>
      <c r="M490" s="385"/>
      <c r="N490" s="385"/>
      <c r="O490" s="386"/>
      <c r="P490" s="164">
        <v>0</v>
      </c>
      <c r="Q490" s="384"/>
      <c r="R490" s="391"/>
      <c r="S490" s="166">
        <f t="shared" si="249"/>
        <v>0</v>
      </c>
    </row>
    <row r="491" spans="1:19" ht="15">
      <c r="A491" s="170" t="s">
        <v>64</v>
      </c>
      <c r="B491" s="384"/>
      <c r="C491" s="385"/>
      <c r="D491" s="385"/>
      <c r="E491" s="386"/>
      <c r="F491" s="156">
        <v>0</v>
      </c>
      <c r="G491" s="384"/>
      <c r="H491" s="386"/>
      <c r="I491" s="154">
        <f t="shared" si="248"/>
        <v>0</v>
      </c>
      <c r="J491" s="149"/>
      <c r="K491" s="171" t="s">
        <v>64</v>
      </c>
      <c r="L491" s="384"/>
      <c r="M491" s="385"/>
      <c r="N491" s="385"/>
      <c r="O491" s="386"/>
      <c r="P491" s="156">
        <v>0</v>
      </c>
      <c r="Q491" s="384"/>
      <c r="R491" s="391"/>
      <c r="S491" s="158">
        <f t="shared" si="249"/>
        <v>0</v>
      </c>
    </row>
    <row r="492" spans="1:19">
      <c r="A492" s="172" t="s">
        <v>23</v>
      </c>
      <c r="B492" s="384"/>
      <c r="C492" s="385"/>
      <c r="D492" s="385"/>
      <c r="E492" s="386"/>
      <c r="F492" s="173">
        <v>0</v>
      </c>
      <c r="G492" s="384"/>
      <c r="H492" s="386"/>
      <c r="I492" s="175">
        <f t="shared" si="248"/>
        <v>0</v>
      </c>
      <c r="J492" s="149"/>
      <c r="K492" s="176" t="s">
        <v>23</v>
      </c>
      <c r="L492" s="384"/>
      <c r="M492" s="385"/>
      <c r="N492" s="385"/>
      <c r="O492" s="386"/>
      <c r="P492" s="177">
        <v>0</v>
      </c>
      <c r="Q492" s="384"/>
      <c r="R492" s="391"/>
      <c r="S492" s="179">
        <f t="shared" si="249"/>
        <v>0</v>
      </c>
    </row>
    <row r="493" spans="1:19">
      <c r="A493" s="180" t="s">
        <v>19</v>
      </c>
      <c r="B493" s="384"/>
      <c r="C493" s="385"/>
      <c r="D493" s="385"/>
      <c r="E493" s="386"/>
      <c r="F493" s="181">
        <v>0</v>
      </c>
      <c r="G493" s="384"/>
      <c r="H493" s="386"/>
      <c r="I493" s="183">
        <f t="shared" si="248"/>
        <v>0</v>
      </c>
      <c r="J493" s="149"/>
      <c r="K493" s="184" t="s">
        <v>19</v>
      </c>
      <c r="L493" s="384"/>
      <c r="M493" s="385"/>
      <c r="N493" s="385"/>
      <c r="O493" s="386"/>
      <c r="P493" s="181">
        <v>0</v>
      </c>
      <c r="Q493" s="384"/>
      <c r="R493" s="391"/>
      <c r="S493" s="186">
        <f t="shared" si="249"/>
        <v>0</v>
      </c>
    </row>
    <row r="494" spans="1:19">
      <c r="A494" s="172" t="s">
        <v>20</v>
      </c>
      <c r="B494" s="384"/>
      <c r="C494" s="385"/>
      <c r="D494" s="385"/>
      <c r="E494" s="386"/>
      <c r="F494" s="173">
        <v>0</v>
      </c>
      <c r="G494" s="384"/>
      <c r="H494" s="386"/>
      <c r="I494" s="175">
        <f t="shared" si="248"/>
        <v>0</v>
      </c>
      <c r="J494" s="149"/>
      <c r="K494" s="176" t="s">
        <v>20</v>
      </c>
      <c r="L494" s="384"/>
      <c r="M494" s="385"/>
      <c r="N494" s="385"/>
      <c r="O494" s="386"/>
      <c r="P494" s="177">
        <v>0</v>
      </c>
      <c r="Q494" s="384"/>
      <c r="R494" s="391"/>
      <c r="S494" s="179">
        <f t="shared" si="249"/>
        <v>0</v>
      </c>
    </row>
    <row r="495" spans="1:19" ht="15" thickBot="1">
      <c r="A495" s="187" t="s">
        <v>11</v>
      </c>
      <c r="B495" s="387"/>
      <c r="C495" s="388"/>
      <c r="D495" s="388"/>
      <c r="E495" s="389"/>
      <c r="F495" s="188">
        <v>0</v>
      </c>
      <c r="G495" s="387"/>
      <c r="H495" s="389"/>
      <c r="I495" s="190">
        <f t="shared" si="248"/>
        <v>0</v>
      </c>
      <c r="J495" s="149"/>
      <c r="K495" s="191" t="s">
        <v>11</v>
      </c>
      <c r="L495" s="387"/>
      <c r="M495" s="388"/>
      <c r="N495" s="388"/>
      <c r="O495" s="389"/>
      <c r="P495" s="188">
        <v>0</v>
      </c>
      <c r="Q495" s="387"/>
      <c r="R495" s="392"/>
      <c r="S495" s="193">
        <f t="shared" si="249"/>
        <v>0</v>
      </c>
    </row>
    <row r="496" spans="1:19" ht="15">
      <c r="A496" s="194" t="s">
        <v>26</v>
      </c>
      <c r="B496" s="195">
        <f>SUM(B475:B491)</f>
        <v>0</v>
      </c>
      <c r="C496" s="195">
        <f t="shared" ref="C496:H496" si="250">SUM(C475:C491)</f>
        <v>0</v>
      </c>
      <c r="D496" s="195">
        <f t="shared" si="250"/>
        <v>0</v>
      </c>
      <c r="E496" s="195">
        <f t="shared" si="250"/>
        <v>0</v>
      </c>
      <c r="F496" s="195">
        <f t="shared" si="250"/>
        <v>19807.4947539102</v>
      </c>
      <c r="G496" s="195">
        <f t="shared" si="250"/>
        <v>0</v>
      </c>
      <c r="H496" s="197">
        <f t="shared" si="250"/>
        <v>0</v>
      </c>
      <c r="I496" s="154">
        <f t="shared" ref="I496" si="251">SUM(I475:I491)</f>
        <v>19807.4947539102</v>
      </c>
      <c r="J496" s="149"/>
      <c r="K496" s="196" t="s">
        <v>26</v>
      </c>
      <c r="L496" s="195">
        <f>SUM(L475:L491)</f>
        <v>0</v>
      </c>
      <c r="M496" s="195">
        <f t="shared" ref="M496:R496" si="252">SUM(M475:M491)</f>
        <v>0</v>
      </c>
      <c r="N496" s="195">
        <f t="shared" si="252"/>
        <v>0</v>
      </c>
      <c r="O496" s="195">
        <f t="shared" si="252"/>
        <v>0</v>
      </c>
      <c r="P496" s="195">
        <f t="shared" si="252"/>
        <v>3374.2470829340273</v>
      </c>
      <c r="Q496" s="195">
        <f t="shared" si="252"/>
        <v>0</v>
      </c>
      <c r="R496" s="197">
        <f t="shared" si="252"/>
        <v>0</v>
      </c>
      <c r="S496" s="198">
        <f t="shared" ref="S496" si="253">SUM(S475:S491)</f>
        <v>3374.2470829340273</v>
      </c>
    </row>
    <row r="497" spans="1:19" ht="15" thickBot="1">
      <c r="A497" s="43" t="s">
        <v>91</v>
      </c>
      <c r="B497" s="78">
        <f>IF($I496=0,"-",B496/$I496)</f>
        <v>0</v>
      </c>
      <c r="C497" s="78">
        <f t="shared" ref="C497:H497" si="254">IF($I496=0,"-",C496/$I496)</f>
        <v>0</v>
      </c>
      <c r="D497" s="78">
        <f t="shared" si="254"/>
        <v>0</v>
      </c>
      <c r="E497" s="78">
        <f t="shared" si="254"/>
        <v>0</v>
      </c>
      <c r="F497" s="78">
        <f t="shared" si="254"/>
        <v>1</v>
      </c>
      <c r="G497" s="78">
        <f t="shared" si="254"/>
        <v>0</v>
      </c>
      <c r="H497" s="79">
        <f t="shared" si="254"/>
        <v>0</v>
      </c>
      <c r="I497" s="80">
        <f>SUM(B497:H497)</f>
        <v>1</v>
      </c>
      <c r="J497" s="26"/>
      <c r="K497" s="55" t="s">
        <v>91</v>
      </c>
      <c r="L497" s="96">
        <f>IF($S496=0,"-",L496/$S496)</f>
        <v>0</v>
      </c>
      <c r="M497" s="96">
        <f t="shared" ref="M497:R497" si="255">IF($S496=0,"-",M496/$S496)</f>
        <v>0</v>
      </c>
      <c r="N497" s="96">
        <f t="shared" si="255"/>
        <v>0</v>
      </c>
      <c r="O497" s="96">
        <f t="shared" si="255"/>
        <v>0</v>
      </c>
      <c r="P497" s="96">
        <f t="shared" si="255"/>
        <v>1</v>
      </c>
      <c r="Q497" s="96">
        <f t="shared" si="255"/>
        <v>0</v>
      </c>
      <c r="R497" s="97">
        <f t="shared" si="255"/>
        <v>0</v>
      </c>
      <c r="S497" s="98">
        <f>SUM(L497:R497)</f>
        <v>1</v>
      </c>
    </row>
    <row r="498" spans="1:19" ht="15" thickBot="1">
      <c r="A498" s="228"/>
      <c r="B498" s="228"/>
      <c r="C498" s="228"/>
      <c r="D498" s="228"/>
      <c r="E498" s="228"/>
      <c r="F498" s="228"/>
      <c r="G498" s="228"/>
      <c r="H498" s="228"/>
      <c r="I498" s="228"/>
      <c r="K498" s="228"/>
      <c r="L498" s="228"/>
      <c r="M498" s="228"/>
      <c r="N498" s="228"/>
      <c r="O498" s="228"/>
      <c r="P498" s="228"/>
      <c r="Q498" s="228"/>
      <c r="R498" s="228"/>
      <c r="S498" s="228"/>
    </row>
    <row r="499" spans="1:19" ht="28.5">
      <c r="A499" s="377" t="s">
        <v>46</v>
      </c>
      <c r="B499" s="145" t="s">
        <v>0</v>
      </c>
      <c r="C499" s="145" t="s">
        <v>1</v>
      </c>
      <c r="D499" s="145" t="s">
        <v>2</v>
      </c>
      <c r="E499" s="145" t="s">
        <v>3</v>
      </c>
      <c r="F499" s="145" t="s">
        <v>27</v>
      </c>
      <c r="G499" s="145" t="s">
        <v>4</v>
      </c>
      <c r="H499" s="145" t="s">
        <v>5</v>
      </c>
      <c r="I499" s="146" t="s">
        <v>6</v>
      </c>
      <c r="K499" s="379" t="s">
        <v>46</v>
      </c>
      <c r="L499" s="147" t="s">
        <v>0</v>
      </c>
      <c r="M499" s="147" t="s">
        <v>1</v>
      </c>
      <c r="N499" s="147" t="s">
        <v>2</v>
      </c>
      <c r="O499" s="147" t="s">
        <v>3</v>
      </c>
      <c r="P499" s="147" t="s">
        <v>27</v>
      </c>
      <c r="Q499" s="147" t="s">
        <v>4</v>
      </c>
      <c r="R499" s="147" t="s">
        <v>5</v>
      </c>
      <c r="S499" s="148" t="s">
        <v>6</v>
      </c>
    </row>
    <row r="500" spans="1:19" ht="15">
      <c r="A500" s="378" t="s">
        <v>46</v>
      </c>
      <c r="B500" s="331" t="s">
        <v>118</v>
      </c>
      <c r="C500" s="332"/>
      <c r="D500" s="332"/>
      <c r="E500" s="332"/>
      <c r="F500" s="332"/>
      <c r="G500" s="332"/>
      <c r="H500" s="332"/>
      <c r="I500" s="333"/>
      <c r="K500" s="380" t="s">
        <v>46</v>
      </c>
      <c r="L500" s="334" t="s">
        <v>118</v>
      </c>
      <c r="M500" s="335"/>
      <c r="N500" s="335"/>
      <c r="O500" s="335"/>
      <c r="P500" s="335"/>
      <c r="Q500" s="335"/>
      <c r="R500" s="335"/>
      <c r="S500" s="336"/>
    </row>
    <row r="501" spans="1:19" ht="15">
      <c r="A501" s="151" t="s">
        <v>7</v>
      </c>
      <c r="B501" s="381"/>
      <c r="C501" s="382"/>
      <c r="D501" s="382"/>
      <c r="E501" s="383"/>
      <c r="F501" s="152">
        <v>0</v>
      </c>
      <c r="G501" s="381"/>
      <c r="H501" s="383"/>
      <c r="I501" s="154">
        <f>SUM(B501:H501)</f>
        <v>0</v>
      </c>
      <c r="J501" s="149"/>
      <c r="K501" s="203" t="s">
        <v>7</v>
      </c>
      <c r="L501" s="381"/>
      <c r="M501" s="382"/>
      <c r="N501" s="382"/>
      <c r="O501" s="383"/>
      <c r="P501" s="152">
        <v>0</v>
      </c>
      <c r="Q501" s="381"/>
      <c r="R501" s="390"/>
      <c r="S501" s="205">
        <f>SUM(L501:R501)</f>
        <v>0</v>
      </c>
    </row>
    <row r="502" spans="1:19" ht="15">
      <c r="A502" s="159" t="s">
        <v>8</v>
      </c>
      <c r="B502" s="384"/>
      <c r="C502" s="385"/>
      <c r="D502" s="385"/>
      <c r="E502" s="386"/>
      <c r="F502" s="160">
        <v>0</v>
      </c>
      <c r="G502" s="384"/>
      <c r="H502" s="386"/>
      <c r="I502" s="162">
        <f t="shared" ref="I502:I521" si="256">SUM(B502:H502)</f>
        <v>0</v>
      </c>
      <c r="J502" s="149"/>
      <c r="K502" s="163" t="s">
        <v>8</v>
      </c>
      <c r="L502" s="384"/>
      <c r="M502" s="385"/>
      <c r="N502" s="385"/>
      <c r="O502" s="386"/>
      <c r="P502" s="164">
        <v>0</v>
      </c>
      <c r="Q502" s="384"/>
      <c r="R502" s="391"/>
      <c r="S502" s="166">
        <f t="shared" ref="S502:S521" si="257">SUM(L502:R502)</f>
        <v>0</v>
      </c>
    </row>
    <row r="503" spans="1:19" ht="15">
      <c r="A503" s="167" t="s">
        <v>10</v>
      </c>
      <c r="B503" s="384"/>
      <c r="C503" s="385"/>
      <c r="D503" s="385"/>
      <c r="E503" s="386"/>
      <c r="F503" s="156">
        <v>0</v>
      </c>
      <c r="G503" s="384"/>
      <c r="H503" s="386"/>
      <c r="I503" s="154">
        <f t="shared" si="256"/>
        <v>0</v>
      </c>
      <c r="J503" s="149"/>
      <c r="K503" s="169" t="s">
        <v>10</v>
      </c>
      <c r="L503" s="384"/>
      <c r="M503" s="385"/>
      <c r="N503" s="385"/>
      <c r="O503" s="386"/>
      <c r="P503" s="156">
        <v>0</v>
      </c>
      <c r="Q503" s="384"/>
      <c r="R503" s="391"/>
      <c r="S503" s="158">
        <f t="shared" si="257"/>
        <v>0</v>
      </c>
    </row>
    <row r="504" spans="1:19" ht="15">
      <c r="A504" s="159" t="s">
        <v>56</v>
      </c>
      <c r="B504" s="384"/>
      <c r="C504" s="385"/>
      <c r="D504" s="385"/>
      <c r="E504" s="386"/>
      <c r="F504" s="160">
        <v>0</v>
      </c>
      <c r="G504" s="384"/>
      <c r="H504" s="386"/>
      <c r="I504" s="162">
        <f t="shared" si="256"/>
        <v>0</v>
      </c>
      <c r="J504" s="149"/>
      <c r="K504" s="163" t="s">
        <v>56</v>
      </c>
      <c r="L504" s="384"/>
      <c r="M504" s="385"/>
      <c r="N504" s="385"/>
      <c r="O504" s="386"/>
      <c r="P504" s="164">
        <v>0</v>
      </c>
      <c r="Q504" s="384"/>
      <c r="R504" s="391"/>
      <c r="S504" s="166">
        <f t="shared" si="257"/>
        <v>0</v>
      </c>
    </row>
    <row r="505" spans="1:19" ht="15">
      <c r="A505" s="167" t="s">
        <v>16</v>
      </c>
      <c r="B505" s="384"/>
      <c r="C505" s="385"/>
      <c r="D505" s="385"/>
      <c r="E505" s="386"/>
      <c r="F505" s="156">
        <v>0</v>
      </c>
      <c r="G505" s="384"/>
      <c r="H505" s="386"/>
      <c r="I505" s="154">
        <f t="shared" si="256"/>
        <v>0</v>
      </c>
      <c r="J505" s="149"/>
      <c r="K505" s="169" t="s">
        <v>16</v>
      </c>
      <c r="L505" s="384"/>
      <c r="M505" s="385"/>
      <c r="N505" s="385"/>
      <c r="O505" s="386"/>
      <c r="P505" s="156">
        <v>0</v>
      </c>
      <c r="Q505" s="384"/>
      <c r="R505" s="391"/>
      <c r="S505" s="158">
        <f t="shared" si="257"/>
        <v>0</v>
      </c>
    </row>
    <row r="506" spans="1:19" ht="15">
      <c r="A506" s="159" t="s">
        <v>15</v>
      </c>
      <c r="B506" s="384"/>
      <c r="C506" s="385"/>
      <c r="D506" s="385"/>
      <c r="E506" s="386"/>
      <c r="F506" s="160">
        <v>0</v>
      </c>
      <c r="G506" s="384"/>
      <c r="H506" s="386"/>
      <c r="I506" s="162">
        <f t="shared" si="256"/>
        <v>0</v>
      </c>
      <c r="J506" s="149"/>
      <c r="K506" s="163" t="s">
        <v>15</v>
      </c>
      <c r="L506" s="384"/>
      <c r="M506" s="385"/>
      <c r="N506" s="385"/>
      <c r="O506" s="386"/>
      <c r="P506" s="164">
        <v>0</v>
      </c>
      <c r="Q506" s="384"/>
      <c r="R506" s="391"/>
      <c r="S506" s="166">
        <f t="shared" si="257"/>
        <v>0</v>
      </c>
    </row>
    <row r="507" spans="1:19" ht="15">
      <c r="A507" s="167" t="s">
        <v>58</v>
      </c>
      <c r="B507" s="384"/>
      <c r="C507" s="385"/>
      <c r="D507" s="385"/>
      <c r="E507" s="386"/>
      <c r="F507" s="156">
        <v>0</v>
      </c>
      <c r="G507" s="384"/>
      <c r="H507" s="386"/>
      <c r="I507" s="154">
        <f t="shared" si="256"/>
        <v>0</v>
      </c>
      <c r="J507" s="149"/>
      <c r="K507" s="169" t="s">
        <v>58</v>
      </c>
      <c r="L507" s="384"/>
      <c r="M507" s="385"/>
      <c r="N507" s="385"/>
      <c r="O507" s="386"/>
      <c r="P507" s="156">
        <v>0</v>
      </c>
      <c r="Q507" s="384"/>
      <c r="R507" s="391"/>
      <c r="S507" s="158">
        <f t="shared" si="257"/>
        <v>0</v>
      </c>
    </row>
    <row r="508" spans="1:19" ht="15">
      <c r="A508" s="159" t="s">
        <v>12</v>
      </c>
      <c r="B508" s="384"/>
      <c r="C508" s="385"/>
      <c r="D508" s="385"/>
      <c r="E508" s="386"/>
      <c r="F508" s="160">
        <v>0</v>
      </c>
      <c r="G508" s="384"/>
      <c r="H508" s="386"/>
      <c r="I508" s="162">
        <f t="shared" si="256"/>
        <v>0</v>
      </c>
      <c r="J508" s="149"/>
      <c r="K508" s="163" t="s">
        <v>12</v>
      </c>
      <c r="L508" s="384"/>
      <c r="M508" s="385"/>
      <c r="N508" s="385"/>
      <c r="O508" s="386"/>
      <c r="P508" s="164">
        <v>0</v>
      </c>
      <c r="Q508" s="384"/>
      <c r="R508" s="391"/>
      <c r="S508" s="166">
        <f t="shared" si="257"/>
        <v>0</v>
      </c>
    </row>
    <row r="509" spans="1:19" ht="15">
      <c r="A509" s="167" t="s">
        <v>59</v>
      </c>
      <c r="B509" s="384"/>
      <c r="C509" s="385"/>
      <c r="D509" s="385"/>
      <c r="E509" s="386"/>
      <c r="F509" s="156">
        <v>0</v>
      </c>
      <c r="G509" s="384"/>
      <c r="H509" s="386"/>
      <c r="I509" s="154">
        <f t="shared" si="256"/>
        <v>0</v>
      </c>
      <c r="J509" s="149"/>
      <c r="K509" s="169" t="s">
        <v>59</v>
      </c>
      <c r="L509" s="384"/>
      <c r="M509" s="385"/>
      <c r="N509" s="385"/>
      <c r="O509" s="386"/>
      <c r="P509" s="156">
        <v>0</v>
      </c>
      <c r="Q509" s="384"/>
      <c r="R509" s="391"/>
      <c r="S509" s="158">
        <f t="shared" si="257"/>
        <v>0</v>
      </c>
    </row>
    <row r="510" spans="1:19" ht="15">
      <c r="A510" s="159" t="s">
        <v>17</v>
      </c>
      <c r="B510" s="384"/>
      <c r="C510" s="385"/>
      <c r="D510" s="385"/>
      <c r="E510" s="386"/>
      <c r="F510" s="160">
        <v>0</v>
      </c>
      <c r="G510" s="384"/>
      <c r="H510" s="386"/>
      <c r="I510" s="162">
        <f t="shared" si="256"/>
        <v>0</v>
      </c>
      <c r="J510" s="149"/>
      <c r="K510" s="163" t="s">
        <v>17</v>
      </c>
      <c r="L510" s="384"/>
      <c r="M510" s="385"/>
      <c r="N510" s="385"/>
      <c r="O510" s="386"/>
      <c r="P510" s="164">
        <v>0</v>
      </c>
      <c r="Q510" s="384"/>
      <c r="R510" s="391"/>
      <c r="S510" s="166">
        <f t="shared" si="257"/>
        <v>0</v>
      </c>
    </row>
    <row r="511" spans="1:19" ht="15">
      <c r="A511" s="167" t="s">
        <v>139</v>
      </c>
      <c r="B511" s="384"/>
      <c r="C511" s="385"/>
      <c r="D511" s="385"/>
      <c r="E511" s="386"/>
      <c r="F511" s="156">
        <v>0</v>
      </c>
      <c r="G511" s="384"/>
      <c r="H511" s="386"/>
      <c r="I511" s="154">
        <f t="shared" si="256"/>
        <v>0</v>
      </c>
      <c r="J511" s="149"/>
      <c r="K511" s="169" t="s">
        <v>139</v>
      </c>
      <c r="L511" s="384"/>
      <c r="M511" s="385"/>
      <c r="N511" s="385"/>
      <c r="O511" s="386"/>
      <c r="P511" s="156">
        <v>0</v>
      </c>
      <c r="Q511" s="384"/>
      <c r="R511" s="391"/>
      <c r="S511" s="158">
        <f t="shared" si="257"/>
        <v>0</v>
      </c>
    </row>
    <row r="512" spans="1:19" ht="15">
      <c r="A512" s="159" t="s">
        <v>25</v>
      </c>
      <c r="B512" s="384"/>
      <c r="C512" s="385"/>
      <c r="D512" s="385"/>
      <c r="E512" s="386"/>
      <c r="F512" s="160">
        <v>0</v>
      </c>
      <c r="G512" s="384"/>
      <c r="H512" s="386"/>
      <c r="I512" s="162">
        <f t="shared" si="256"/>
        <v>0</v>
      </c>
      <c r="J512" s="149"/>
      <c r="K512" s="163" t="s">
        <v>25</v>
      </c>
      <c r="L512" s="384"/>
      <c r="M512" s="385"/>
      <c r="N512" s="385"/>
      <c r="O512" s="386"/>
      <c r="P512" s="164">
        <v>0</v>
      </c>
      <c r="Q512" s="384"/>
      <c r="R512" s="391"/>
      <c r="S512" s="166">
        <f t="shared" si="257"/>
        <v>0</v>
      </c>
    </row>
    <row r="513" spans="1:19" ht="15">
      <c r="A513" s="167" t="s">
        <v>24</v>
      </c>
      <c r="B513" s="384"/>
      <c r="C513" s="385"/>
      <c r="D513" s="385"/>
      <c r="E513" s="386"/>
      <c r="F513" s="156">
        <v>0</v>
      </c>
      <c r="G513" s="384"/>
      <c r="H513" s="386"/>
      <c r="I513" s="154">
        <f t="shared" si="256"/>
        <v>0</v>
      </c>
      <c r="J513" s="149"/>
      <c r="K513" s="169" t="s">
        <v>24</v>
      </c>
      <c r="L513" s="384"/>
      <c r="M513" s="385"/>
      <c r="N513" s="385"/>
      <c r="O513" s="386"/>
      <c r="P513" s="156">
        <v>0</v>
      </c>
      <c r="Q513" s="384"/>
      <c r="R513" s="391"/>
      <c r="S513" s="158">
        <f t="shared" si="257"/>
        <v>0</v>
      </c>
    </row>
    <row r="514" spans="1:19" ht="15">
      <c r="A514" s="159" t="s">
        <v>60</v>
      </c>
      <c r="B514" s="384"/>
      <c r="C514" s="385"/>
      <c r="D514" s="385"/>
      <c r="E514" s="386"/>
      <c r="F514" s="160">
        <v>0</v>
      </c>
      <c r="G514" s="384"/>
      <c r="H514" s="386"/>
      <c r="I514" s="162">
        <f t="shared" si="256"/>
        <v>0</v>
      </c>
      <c r="J514" s="149"/>
      <c r="K514" s="163" t="s">
        <v>60</v>
      </c>
      <c r="L514" s="384"/>
      <c r="M514" s="385"/>
      <c r="N514" s="385"/>
      <c r="O514" s="386"/>
      <c r="P514" s="164">
        <v>0</v>
      </c>
      <c r="Q514" s="384"/>
      <c r="R514" s="391"/>
      <c r="S514" s="166">
        <f t="shared" si="257"/>
        <v>0</v>
      </c>
    </row>
    <row r="515" spans="1:19" ht="15">
      <c r="A515" s="167" t="s">
        <v>22</v>
      </c>
      <c r="B515" s="384"/>
      <c r="C515" s="385"/>
      <c r="D515" s="385"/>
      <c r="E515" s="386"/>
      <c r="F515" s="156">
        <v>0</v>
      </c>
      <c r="G515" s="384"/>
      <c r="H515" s="386"/>
      <c r="I515" s="154">
        <f t="shared" si="256"/>
        <v>0</v>
      </c>
      <c r="J515" s="149"/>
      <c r="K515" s="169" t="s">
        <v>22</v>
      </c>
      <c r="L515" s="384"/>
      <c r="M515" s="385"/>
      <c r="N515" s="385"/>
      <c r="O515" s="386"/>
      <c r="P515" s="156">
        <v>0</v>
      </c>
      <c r="Q515" s="384"/>
      <c r="R515" s="391"/>
      <c r="S515" s="158">
        <f t="shared" si="257"/>
        <v>0</v>
      </c>
    </row>
    <row r="516" spans="1:19" ht="15">
      <c r="A516" s="159" t="s">
        <v>21</v>
      </c>
      <c r="B516" s="384"/>
      <c r="C516" s="385"/>
      <c r="D516" s="385"/>
      <c r="E516" s="386"/>
      <c r="F516" s="160">
        <v>0</v>
      </c>
      <c r="G516" s="384"/>
      <c r="H516" s="386"/>
      <c r="I516" s="162">
        <f t="shared" si="256"/>
        <v>0</v>
      </c>
      <c r="J516" s="149"/>
      <c r="K516" s="163" t="s">
        <v>21</v>
      </c>
      <c r="L516" s="384"/>
      <c r="M516" s="385"/>
      <c r="N516" s="385"/>
      <c r="O516" s="386"/>
      <c r="P516" s="164">
        <v>0</v>
      </c>
      <c r="Q516" s="384"/>
      <c r="R516" s="391"/>
      <c r="S516" s="166">
        <f t="shared" si="257"/>
        <v>0</v>
      </c>
    </row>
    <row r="517" spans="1:19" ht="15">
      <c r="A517" s="170" t="s">
        <v>64</v>
      </c>
      <c r="B517" s="384"/>
      <c r="C517" s="385"/>
      <c r="D517" s="385"/>
      <c r="E517" s="386"/>
      <c r="F517" s="156">
        <v>0</v>
      </c>
      <c r="G517" s="384"/>
      <c r="H517" s="386"/>
      <c r="I517" s="154">
        <f t="shared" si="256"/>
        <v>0</v>
      </c>
      <c r="J517" s="149"/>
      <c r="K517" s="171" t="s">
        <v>64</v>
      </c>
      <c r="L517" s="384"/>
      <c r="M517" s="385"/>
      <c r="N517" s="385"/>
      <c r="O517" s="386"/>
      <c r="P517" s="156">
        <v>0</v>
      </c>
      <c r="Q517" s="384"/>
      <c r="R517" s="391"/>
      <c r="S517" s="158">
        <f t="shared" si="257"/>
        <v>0</v>
      </c>
    </row>
    <row r="518" spans="1:19">
      <c r="A518" s="172" t="s">
        <v>23</v>
      </c>
      <c r="B518" s="384"/>
      <c r="C518" s="385"/>
      <c r="D518" s="385"/>
      <c r="E518" s="386"/>
      <c r="F518" s="173">
        <v>0</v>
      </c>
      <c r="G518" s="384"/>
      <c r="H518" s="386"/>
      <c r="I518" s="175">
        <f t="shared" si="256"/>
        <v>0</v>
      </c>
      <c r="J518" s="149"/>
      <c r="K518" s="176" t="s">
        <v>23</v>
      </c>
      <c r="L518" s="384"/>
      <c r="M518" s="385"/>
      <c r="N518" s="385"/>
      <c r="O518" s="386"/>
      <c r="P518" s="177">
        <v>0</v>
      </c>
      <c r="Q518" s="384"/>
      <c r="R518" s="391"/>
      <c r="S518" s="179">
        <f t="shared" si="257"/>
        <v>0</v>
      </c>
    </row>
    <row r="519" spans="1:19">
      <c r="A519" s="180" t="s">
        <v>19</v>
      </c>
      <c r="B519" s="384"/>
      <c r="C519" s="385"/>
      <c r="D519" s="385"/>
      <c r="E519" s="386"/>
      <c r="F519" s="181">
        <v>0</v>
      </c>
      <c r="G519" s="384"/>
      <c r="H519" s="386"/>
      <c r="I519" s="183">
        <f t="shared" si="256"/>
        <v>0</v>
      </c>
      <c r="J519" s="149"/>
      <c r="K519" s="184" t="s">
        <v>19</v>
      </c>
      <c r="L519" s="384"/>
      <c r="M519" s="385"/>
      <c r="N519" s="385"/>
      <c r="O519" s="386"/>
      <c r="P519" s="181">
        <v>0</v>
      </c>
      <c r="Q519" s="384"/>
      <c r="R519" s="391"/>
      <c r="S519" s="186">
        <f t="shared" si="257"/>
        <v>0</v>
      </c>
    </row>
    <row r="520" spans="1:19">
      <c r="A520" s="172" t="s">
        <v>20</v>
      </c>
      <c r="B520" s="384"/>
      <c r="C520" s="385"/>
      <c r="D520" s="385"/>
      <c r="E520" s="386"/>
      <c r="F520" s="173">
        <v>0</v>
      </c>
      <c r="G520" s="384"/>
      <c r="H520" s="386"/>
      <c r="I520" s="175">
        <f t="shared" si="256"/>
        <v>0</v>
      </c>
      <c r="J520" s="149"/>
      <c r="K520" s="176" t="s">
        <v>20</v>
      </c>
      <c r="L520" s="384"/>
      <c r="M520" s="385"/>
      <c r="N520" s="385"/>
      <c r="O520" s="386"/>
      <c r="P520" s="177">
        <v>0</v>
      </c>
      <c r="Q520" s="384"/>
      <c r="R520" s="391"/>
      <c r="S520" s="179">
        <f t="shared" si="257"/>
        <v>0</v>
      </c>
    </row>
    <row r="521" spans="1:19" ht="15" thickBot="1">
      <c r="A521" s="187" t="s">
        <v>11</v>
      </c>
      <c r="B521" s="387"/>
      <c r="C521" s="388"/>
      <c r="D521" s="388"/>
      <c r="E521" s="389"/>
      <c r="F521" s="188">
        <v>0</v>
      </c>
      <c r="G521" s="387"/>
      <c r="H521" s="389"/>
      <c r="I521" s="190">
        <f t="shared" si="256"/>
        <v>0</v>
      </c>
      <c r="J521" s="149"/>
      <c r="K521" s="191" t="s">
        <v>11</v>
      </c>
      <c r="L521" s="387"/>
      <c r="M521" s="388"/>
      <c r="N521" s="388"/>
      <c r="O521" s="389"/>
      <c r="P521" s="188">
        <v>0</v>
      </c>
      <c r="Q521" s="387"/>
      <c r="R521" s="392"/>
      <c r="S521" s="193">
        <f t="shared" si="257"/>
        <v>0</v>
      </c>
    </row>
    <row r="522" spans="1:19" ht="15">
      <c r="A522" s="194" t="s">
        <v>26</v>
      </c>
      <c r="B522" s="195">
        <f>SUM(B501:B517)</f>
        <v>0</v>
      </c>
      <c r="C522" s="195">
        <f t="shared" ref="C522:H522" si="258">SUM(C501:C517)</f>
        <v>0</v>
      </c>
      <c r="D522" s="195">
        <f t="shared" si="258"/>
        <v>0</v>
      </c>
      <c r="E522" s="195">
        <f t="shared" si="258"/>
        <v>0</v>
      </c>
      <c r="F522" s="195">
        <f t="shared" si="258"/>
        <v>0</v>
      </c>
      <c r="G522" s="195">
        <f t="shared" si="258"/>
        <v>0</v>
      </c>
      <c r="H522" s="197">
        <f t="shared" si="258"/>
        <v>0</v>
      </c>
      <c r="I522" s="154">
        <f t="shared" ref="I522" si="259">SUM(I501:I517)</f>
        <v>0</v>
      </c>
      <c r="J522" s="149"/>
      <c r="K522" s="196" t="s">
        <v>26</v>
      </c>
      <c r="L522" s="195">
        <f>SUM(L501:L517)</f>
        <v>0</v>
      </c>
      <c r="M522" s="195">
        <f t="shared" ref="M522:R522" si="260">SUM(M501:M517)</f>
        <v>0</v>
      </c>
      <c r="N522" s="195">
        <f t="shared" si="260"/>
        <v>0</v>
      </c>
      <c r="O522" s="195">
        <f t="shared" si="260"/>
        <v>0</v>
      </c>
      <c r="P522" s="195">
        <f t="shared" si="260"/>
        <v>0</v>
      </c>
      <c r="Q522" s="195">
        <f t="shared" si="260"/>
        <v>0</v>
      </c>
      <c r="R522" s="197">
        <f t="shared" si="260"/>
        <v>0</v>
      </c>
      <c r="S522" s="198">
        <f t="shared" ref="S522" si="261">SUM(S501:S517)</f>
        <v>0</v>
      </c>
    </row>
    <row r="523" spans="1:19" ht="15" thickBot="1">
      <c r="A523" s="43" t="s">
        <v>91</v>
      </c>
      <c r="B523" s="78" t="str">
        <f>IF($I522=0,"-",B522/$I522)</f>
        <v>-</v>
      </c>
      <c r="C523" s="78" t="str">
        <f t="shared" ref="C523:H523" si="262">IF($I522=0,"-",C522/$I522)</f>
        <v>-</v>
      </c>
      <c r="D523" s="78" t="str">
        <f t="shared" si="262"/>
        <v>-</v>
      </c>
      <c r="E523" s="78" t="str">
        <f t="shared" si="262"/>
        <v>-</v>
      </c>
      <c r="F523" s="78" t="str">
        <f t="shared" si="262"/>
        <v>-</v>
      </c>
      <c r="G523" s="78" t="str">
        <f t="shared" si="262"/>
        <v>-</v>
      </c>
      <c r="H523" s="79" t="str">
        <f t="shared" si="262"/>
        <v>-</v>
      </c>
      <c r="I523" s="80">
        <f>SUM(B523:H523)</f>
        <v>0</v>
      </c>
      <c r="J523" s="26"/>
      <c r="K523" s="55" t="s">
        <v>91</v>
      </c>
      <c r="L523" s="96" t="str">
        <f>IF($S522=0,"-",L522/$S522)</f>
        <v>-</v>
      </c>
      <c r="M523" s="96" t="str">
        <f t="shared" ref="M523:R523" si="263">IF($S522=0,"-",M522/$S522)</f>
        <v>-</v>
      </c>
      <c r="N523" s="96" t="str">
        <f t="shared" si="263"/>
        <v>-</v>
      </c>
      <c r="O523" s="96" t="str">
        <f t="shared" si="263"/>
        <v>-</v>
      </c>
      <c r="P523" s="96" t="str">
        <f t="shared" si="263"/>
        <v>-</v>
      </c>
      <c r="Q523" s="96" t="str">
        <f t="shared" si="263"/>
        <v>-</v>
      </c>
      <c r="R523" s="97" t="str">
        <f t="shared" si="263"/>
        <v>-</v>
      </c>
      <c r="S523" s="98">
        <f>SUM(L523:R523)</f>
        <v>0</v>
      </c>
    </row>
    <row r="524" spans="1:19" ht="15" thickBot="1">
      <c r="A524" s="228"/>
      <c r="B524" s="228"/>
      <c r="C524" s="228"/>
      <c r="D524" s="228"/>
      <c r="E524" s="228"/>
      <c r="F524" s="228"/>
      <c r="G524" s="228"/>
      <c r="H524" s="228"/>
      <c r="I524" s="228"/>
      <c r="K524" s="228"/>
      <c r="L524" s="228"/>
      <c r="M524" s="228"/>
      <c r="N524" s="228"/>
      <c r="O524" s="228"/>
      <c r="P524" s="228"/>
      <c r="Q524" s="228"/>
      <c r="R524" s="228"/>
      <c r="S524" s="228"/>
    </row>
    <row r="525" spans="1:19" ht="28.5">
      <c r="A525" s="377" t="s">
        <v>47</v>
      </c>
      <c r="B525" s="145" t="s">
        <v>0</v>
      </c>
      <c r="C525" s="145" t="s">
        <v>1</v>
      </c>
      <c r="D525" s="145" t="s">
        <v>2</v>
      </c>
      <c r="E525" s="145" t="s">
        <v>3</v>
      </c>
      <c r="F525" s="145" t="s">
        <v>27</v>
      </c>
      <c r="G525" s="145" t="s">
        <v>4</v>
      </c>
      <c r="H525" s="145" t="s">
        <v>5</v>
      </c>
      <c r="I525" s="146" t="s">
        <v>6</v>
      </c>
      <c r="K525" s="379" t="s">
        <v>47</v>
      </c>
      <c r="L525" s="147" t="s">
        <v>0</v>
      </c>
      <c r="M525" s="147" t="s">
        <v>1</v>
      </c>
      <c r="N525" s="147" t="s">
        <v>2</v>
      </c>
      <c r="O525" s="147" t="s">
        <v>3</v>
      </c>
      <c r="P525" s="147" t="s">
        <v>27</v>
      </c>
      <c r="Q525" s="147" t="s">
        <v>4</v>
      </c>
      <c r="R525" s="147" t="s">
        <v>5</v>
      </c>
      <c r="S525" s="148" t="s">
        <v>6</v>
      </c>
    </row>
    <row r="526" spans="1:19" ht="15">
      <c r="A526" s="378" t="s">
        <v>47</v>
      </c>
      <c r="B526" s="331" t="s">
        <v>118</v>
      </c>
      <c r="C526" s="332"/>
      <c r="D526" s="332"/>
      <c r="E526" s="332"/>
      <c r="F526" s="332"/>
      <c r="G526" s="332"/>
      <c r="H526" s="332"/>
      <c r="I526" s="333"/>
      <c r="K526" s="380" t="s">
        <v>47</v>
      </c>
      <c r="L526" s="334" t="s">
        <v>118</v>
      </c>
      <c r="M526" s="335"/>
      <c r="N526" s="335"/>
      <c r="O526" s="335"/>
      <c r="P526" s="335"/>
      <c r="Q526" s="335"/>
      <c r="R526" s="335"/>
      <c r="S526" s="336"/>
    </row>
    <row r="527" spans="1:19" ht="15">
      <c r="A527" s="151" t="s">
        <v>7</v>
      </c>
      <c r="B527" s="381"/>
      <c r="C527" s="382"/>
      <c r="D527" s="382"/>
      <c r="E527" s="383"/>
      <c r="F527" s="152">
        <v>0</v>
      </c>
      <c r="G527" s="381"/>
      <c r="H527" s="383"/>
      <c r="I527" s="154">
        <f>SUM(B527:H527)</f>
        <v>0</v>
      </c>
      <c r="J527" s="149"/>
      <c r="K527" s="203" t="s">
        <v>7</v>
      </c>
      <c r="L527" s="381"/>
      <c r="M527" s="382"/>
      <c r="N527" s="382"/>
      <c r="O527" s="383"/>
      <c r="P527" s="152">
        <v>0</v>
      </c>
      <c r="Q527" s="381"/>
      <c r="R527" s="390"/>
      <c r="S527" s="205">
        <f>SUM(L527:R527)</f>
        <v>0</v>
      </c>
    </row>
    <row r="528" spans="1:19" ht="15">
      <c r="A528" s="159" t="s">
        <v>8</v>
      </c>
      <c r="B528" s="384"/>
      <c r="C528" s="385"/>
      <c r="D528" s="385"/>
      <c r="E528" s="386"/>
      <c r="F528" s="160">
        <v>0</v>
      </c>
      <c r="G528" s="384"/>
      <c r="H528" s="386"/>
      <c r="I528" s="162">
        <f t="shared" ref="I528:I547" si="264">SUM(B528:H528)</f>
        <v>0</v>
      </c>
      <c r="J528" s="149"/>
      <c r="K528" s="163" t="s">
        <v>8</v>
      </c>
      <c r="L528" s="384"/>
      <c r="M528" s="385"/>
      <c r="N528" s="385"/>
      <c r="O528" s="386"/>
      <c r="P528" s="164">
        <v>0</v>
      </c>
      <c r="Q528" s="384"/>
      <c r="R528" s="391"/>
      <c r="S528" s="166">
        <f t="shared" ref="S528:S547" si="265">SUM(L528:R528)</f>
        <v>0</v>
      </c>
    </row>
    <row r="529" spans="1:19" ht="15">
      <c r="A529" s="167" t="s">
        <v>10</v>
      </c>
      <c r="B529" s="384"/>
      <c r="C529" s="385"/>
      <c r="D529" s="385"/>
      <c r="E529" s="386"/>
      <c r="F529" s="156">
        <v>0</v>
      </c>
      <c r="G529" s="384"/>
      <c r="H529" s="386"/>
      <c r="I529" s="154">
        <f t="shared" si="264"/>
        <v>0</v>
      </c>
      <c r="J529" s="149"/>
      <c r="K529" s="169" t="s">
        <v>10</v>
      </c>
      <c r="L529" s="384"/>
      <c r="M529" s="385"/>
      <c r="N529" s="385"/>
      <c r="O529" s="386"/>
      <c r="P529" s="156">
        <v>0</v>
      </c>
      <c r="Q529" s="384"/>
      <c r="R529" s="391"/>
      <c r="S529" s="158">
        <f t="shared" si="265"/>
        <v>0</v>
      </c>
    </row>
    <row r="530" spans="1:19" ht="15">
      <c r="A530" s="159" t="s">
        <v>56</v>
      </c>
      <c r="B530" s="384"/>
      <c r="C530" s="385"/>
      <c r="D530" s="385"/>
      <c r="E530" s="386"/>
      <c r="F530" s="160">
        <v>0</v>
      </c>
      <c r="G530" s="384"/>
      <c r="H530" s="386"/>
      <c r="I530" s="162">
        <f t="shared" si="264"/>
        <v>0</v>
      </c>
      <c r="J530" s="149"/>
      <c r="K530" s="163" t="s">
        <v>56</v>
      </c>
      <c r="L530" s="384"/>
      <c r="M530" s="385"/>
      <c r="N530" s="385"/>
      <c r="O530" s="386"/>
      <c r="P530" s="164">
        <v>0</v>
      </c>
      <c r="Q530" s="384"/>
      <c r="R530" s="391"/>
      <c r="S530" s="166">
        <f t="shared" si="265"/>
        <v>0</v>
      </c>
    </row>
    <row r="531" spans="1:19" ht="15">
      <c r="A531" s="167" t="s">
        <v>16</v>
      </c>
      <c r="B531" s="384"/>
      <c r="C531" s="385"/>
      <c r="D531" s="385"/>
      <c r="E531" s="386"/>
      <c r="F531" s="156">
        <v>0</v>
      </c>
      <c r="G531" s="384"/>
      <c r="H531" s="386"/>
      <c r="I531" s="154">
        <f t="shared" si="264"/>
        <v>0</v>
      </c>
      <c r="J531" s="149"/>
      <c r="K531" s="169" t="s">
        <v>16</v>
      </c>
      <c r="L531" s="384"/>
      <c r="M531" s="385"/>
      <c r="N531" s="385"/>
      <c r="O531" s="386"/>
      <c r="P531" s="156">
        <v>0</v>
      </c>
      <c r="Q531" s="384"/>
      <c r="R531" s="391"/>
      <c r="S531" s="158">
        <f t="shared" si="265"/>
        <v>0</v>
      </c>
    </row>
    <row r="532" spans="1:19" ht="15">
      <c r="A532" s="159" t="s">
        <v>15</v>
      </c>
      <c r="B532" s="384"/>
      <c r="C532" s="385"/>
      <c r="D532" s="385"/>
      <c r="E532" s="386"/>
      <c r="F532" s="160">
        <v>0</v>
      </c>
      <c r="G532" s="384"/>
      <c r="H532" s="386"/>
      <c r="I532" s="162">
        <f t="shared" si="264"/>
        <v>0</v>
      </c>
      <c r="J532" s="149"/>
      <c r="K532" s="163" t="s">
        <v>15</v>
      </c>
      <c r="L532" s="384"/>
      <c r="M532" s="385"/>
      <c r="N532" s="385"/>
      <c r="O532" s="386"/>
      <c r="P532" s="164">
        <v>0</v>
      </c>
      <c r="Q532" s="384"/>
      <c r="R532" s="391"/>
      <c r="S532" s="166">
        <f t="shared" si="265"/>
        <v>0</v>
      </c>
    </row>
    <row r="533" spans="1:19" ht="15">
      <c r="A533" s="167" t="s">
        <v>58</v>
      </c>
      <c r="B533" s="384"/>
      <c r="C533" s="385"/>
      <c r="D533" s="385"/>
      <c r="E533" s="386"/>
      <c r="F533" s="156">
        <v>3.0976388761037903</v>
      </c>
      <c r="G533" s="384"/>
      <c r="H533" s="386"/>
      <c r="I533" s="154">
        <f t="shared" si="264"/>
        <v>3.0976388761037903</v>
      </c>
      <c r="J533" s="149"/>
      <c r="K533" s="169" t="s">
        <v>58</v>
      </c>
      <c r="L533" s="384"/>
      <c r="M533" s="385"/>
      <c r="N533" s="385"/>
      <c r="O533" s="386"/>
      <c r="P533" s="156">
        <v>0</v>
      </c>
      <c r="Q533" s="384"/>
      <c r="R533" s="391"/>
      <c r="S533" s="158">
        <f t="shared" si="265"/>
        <v>0</v>
      </c>
    </row>
    <row r="534" spans="1:19" ht="15">
      <c r="A534" s="159" t="s">
        <v>12</v>
      </c>
      <c r="B534" s="384"/>
      <c r="C534" s="385"/>
      <c r="D534" s="385"/>
      <c r="E534" s="386"/>
      <c r="F534" s="160">
        <v>0.3828444566456255</v>
      </c>
      <c r="G534" s="384"/>
      <c r="H534" s="386"/>
      <c r="I534" s="162">
        <f t="shared" si="264"/>
        <v>0.3828444566456255</v>
      </c>
      <c r="J534" s="149"/>
      <c r="K534" s="163" t="s">
        <v>12</v>
      </c>
      <c r="L534" s="384"/>
      <c r="M534" s="385"/>
      <c r="N534" s="385"/>
      <c r="O534" s="386"/>
      <c r="P534" s="164">
        <v>0</v>
      </c>
      <c r="Q534" s="384"/>
      <c r="R534" s="391"/>
      <c r="S534" s="166">
        <f t="shared" si="265"/>
        <v>0</v>
      </c>
    </row>
    <row r="535" spans="1:19" ht="15">
      <c r="A535" s="167" t="s">
        <v>59</v>
      </c>
      <c r="B535" s="384"/>
      <c r="C535" s="385"/>
      <c r="D535" s="385"/>
      <c r="E535" s="386"/>
      <c r="F535" s="156">
        <v>0</v>
      </c>
      <c r="G535" s="384"/>
      <c r="H535" s="386"/>
      <c r="I535" s="154">
        <f t="shared" si="264"/>
        <v>0</v>
      </c>
      <c r="J535" s="149"/>
      <c r="K535" s="169" t="s">
        <v>59</v>
      </c>
      <c r="L535" s="384"/>
      <c r="M535" s="385"/>
      <c r="N535" s="385"/>
      <c r="O535" s="386"/>
      <c r="P535" s="156">
        <v>0</v>
      </c>
      <c r="Q535" s="384"/>
      <c r="R535" s="391"/>
      <c r="S535" s="158">
        <f t="shared" si="265"/>
        <v>0</v>
      </c>
    </row>
    <row r="536" spans="1:19" ht="15">
      <c r="A536" s="159" t="s">
        <v>17</v>
      </c>
      <c r="B536" s="384"/>
      <c r="C536" s="385"/>
      <c r="D536" s="385"/>
      <c r="E536" s="386"/>
      <c r="F536" s="160">
        <v>0</v>
      </c>
      <c r="G536" s="384"/>
      <c r="H536" s="386"/>
      <c r="I536" s="162">
        <f t="shared" si="264"/>
        <v>0</v>
      </c>
      <c r="J536" s="149"/>
      <c r="K536" s="163" t="s">
        <v>17</v>
      </c>
      <c r="L536" s="384"/>
      <c r="M536" s="385"/>
      <c r="N536" s="385"/>
      <c r="O536" s="386"/>
      <c r="P536" s="164">
        <v>0</v>
      </c>
      <c r="Q536" s="384"/>
      <c r="R536" s="391"/>
      <c r="S536" s="166">
        <f t="shared" si="265"/>
        <v>0</v>
      </c>
    </row>
    <row r="537" spans="1:19" ht="15">
      <c r="A537" s="167" t="s">
        <v>139</v>
      </c>
      <c r="B537" s="384"/>
      <c r="C537" s="385"/>
      <c r="D537" s="385"/>
      <c r="E537" s="386"/>
      <c r="F537" s="156">
        <v>0</v>
      </c>
      <c r="G537" s="384"/>
      <c r="H537" s="386"/>
      <c r="I537" s="154">
        <f t="shared" si="264"/>
        <v>0</v>
      </c>
      <c r="J537" s="149"/>
      <c r="K537" s="169" t="s">
        <v>139</v>
      </c>
      <c r="L537" s="384"/>
      <c r="M537" s="385"/>
      <c r="N537" s="385"/>
      <c r="O537" s="386"/>
      <c r="P537" s="156">
        <v>0</v>
      </c>
      <c r="Q537" s="384"/>
      <c r="R537" s="391"/>
      <c r="S537" s="158">
        <f t="shared" si="265"/>
        <v>0</v>
      </c>
    </row>
    <row r="538" spans="1:19" ht="15">
      <c r="A538" s="159" t="s">
        <v>25</v>
      </c>
      <c r="B538" s="384"/>
      <c r="C538" s="385"/>
      <c r="D538" s="385"/>
      <c r="E538" s="386"/>
      <c r="F538" s="160">
        <v>0</v>
      </c>
      <c r="G538" s="384"/>
      <c r="H538" s="386"/>
      <c r="I538" s="162">
        <f t="shared" si="264"/>
        <v>0</v>
      </c>
      <c r="J538" s="149"/>
      <c r="K538" s="163" t="s">
        <v>25</v>
      </c>
      <c r="L538" s="384"/>
      <c r="M538" s="385"/>
      <c r="N538" s="385"/>
      <c r="O538" s="386"/>
      <c r="P538" s="164">
        <v>0</v>
      </c>
      <c r="Q538" s="384"/>
      <c r="R538" s="391"/>
      <c r="S538" s="166">
        <f t="shared" si="265"/>
        <v>0</v>
      </c>
    </row>
    <row r="539" spans="1:19" ht="15">
      <c r="A539" s="167" t="s">
        <v>24</v>
      </c>
      <c r="B539" s="384"/>
      <c r="C539" s="385"/>
      <c r="D539" s="385"/>
      <c r="E539" s="386"/>
      <c r="F539" s="156">
        <v>0</v>
      </c>
      <c r="G539" s="384"/>
      <c r="H539" s="386"/>
      <c r="I539" s="154">
        <f t="shared" si="264"/>
        <v>0</v>
      </c>
      <c r="J539" s="149"/>
      <c r="K539" s="169" t="s">
        <v>24</v>
      </c>
      <c r="L539" s="384"/>
      <c r="M539" s="385"/>
      <c r="N539" s="385"/>
      <c r="O539" s="386"/>
      <c r="P539" s="156">
        <v>0</v>
      </c>
      <c r="Q539" s="384"/>
      <c r="R539" s="391"/>
      <c r="S539" s="158">
        <f t="shared" si="265"/>
        <v>0</v>
      </c>
    </row>
    <row r="540" spans="1:19" ht="15">
      <c r="A540" s="159" t="s">
        <v>60</v>
      </c>
      <c r="B540" s="384"/>
      <c r="C540" s="385"/>
      <c r="D540" s="385"/>
      <c r="E540" s="386"/>
      <c r="F540" s="160">
        <v>0</v>
      </c>
      <c r="G540" s="384"/>
      <c r="H540" s="386"/>
      <c r="I540" s="162">
        <f t="shared" si="264"/>
        <v>0</v>
      </c>
      <c r="J540" s="149"/>
      <c r="K540" s="163" t="s">
        <v>60</v>
      </c>
      <c r="L540" s="384"/>
      <c r="M540" s="385"/>
      <c r="N540" s="385"/>
      <c r="O540" s="386"/>
      <c r="P540" s="164">
        <v>0</v>
      </c>
      <c r="Q540" s="384"/>
      <c r="R540" s="391"/>
      <c r="S540" s="166">
        <f t="shared" si="265"/>
        <v>0</v>
      </c>
    </row>
    <row r="541" spans="1:19" ht="15">
      <c r="A541" s="167" t="s">
        <v>22</v>
      </c>
      <c r="B541" s="384"/>
      <c r="C541" s="385"/>
      <c r="D541" s="385"/>
      <c r="E541" s="386"/>
      <c r="F541" s="156">
        <v>0</v>
      </c>
      <c r="G541" s="384"/>
      <c r="H541" s="386"/>
      <c r="I541" s="154">
        <f t="shared" si="264"/>
        <v>0</v>
      </c>
      <c r="J541" s="149"/>
      <c r="K541" s="169" t="s">
        <v>22</v>
      </c>
      <c r="L541" s="384"/>
      <c r="M541" s="385"/>
      <c r="N541" s="385"/>
      <c r="O541" s="386"/>
      <c r="P541" s="156">
        <v>0</v>
      </c>
      <c r="Q541" s="384"/>
      <c r="R541" s="391"/>
      <c r="S541" s="158">
        <f t="shared" si="265"/>
        <v>0</v>
      </c>
    </row>
    <row r="542" spans="1:19" ht="15">
      <c r="A542" s="159" t="s">
        <v>21</v>
      </c>
      <c r="B542" s="384"/>
      <c r="C542" s="385"/>
      <c r="D542" s="385"/>
      <c r="E542" s="386"/>
      <c r="F542" s="160">
        <v>0</v>
      </c>
      <c r="G542" s="384"/>
      <c r="H542" s="386"/>
      <c r="I542" s="162">
        <f t="shared" si="264"/>
        <v>0</v>
      </c>
      <c r="J542" s="149"/>
      <c r="K542" s="163" t="s">
        <v>21</v>
      </c>
      <c r="L542" s="384"/>
      <c r="M542" s="385"/>
      <c r="N542" s="385"/>
      <c r="O542" s="386"/>
      <c r="P542" s="164">
        <v>0</v>
      </c>
      <c r="Q542" s="384"/>
      <c r="R542" s="391"/>
      <c r="S542" s="166">
        <f t="shared" si="265"/>
        <v>0</v>
      </c>
    </row>
    <row r="543" spans="1:19" ht="15">
      <c r="A543" s="170" t="s">
        <v>64</v>
      </c>
      <c r="B543" s="384"/>
      <c r="C543" s="385"/>
      <c r="D543" s="385"/>
      <c r="E543" s="386"/>
      <c r="F543" s="156">
        <v>0</v>
      </c>
      <c r="G543" s="384"/>
      <c r="H543" s="386"/>
      <c r="I543" s="154">
        <f t="shared" si="264"/>
        <v>0</v>
      </c>
      <c r="J543" s="149"/>
      <c r="K543" s="171" t="s">
        <v>64</v>
      </c>
      <c r="L543" s="384"/>
      <c r="M543" s="385"/>
      <c r="N543" s="385"/>
      <c r="O543" s="386"/>
      <c r="P543" s="156">
        <v>0</v>
      </c>
      <c r="Q543" s="384"/>
      <c r="R543" s="391"/>
      <c r="S543" s="158">
        <f t="shared" si="265"/>
        <v>0</v>
      </c>
    </row>
    <row r="544" spans="1:19">
      <c r="A544" s="172" t="s">
        <v>23</v>
      </c>
      <c r="B544" s="384"/>
      <c r="C544" s="385"/>
      <c r="D544" s="385"/>
      <c r="E544" s="386"/>
      <c r="F544" s="173">
        <v>0</v>
      </c>
      <c r="G544" s="384"/>
      <c r="H544" s="386"/>
      <c r="I544" s="175">
        <f t="shared" si="264"/>
        <v>0</v>
      </c>
      <c r="J544" s="149"/>
      <c r="K544" s="176" t="s">
        <v>23</v>
      </c>
      <c r="L544" s="384"/>
      <c r="M544" s="385"/>
      <c r="N544" s="385"/>
      <c r="O544" s="386"/>
      <c r="P544" s="177">
        <v>0</v>
      </c>
      <c r="Q544" s="384"/>
      <c r="R544" s="391"/>
      <c r="S544" s="179">
        <f t="shared" si="265"/>
        <v>0</v>
      </c>
    </row>
    <row r="545" spans="1:19">
      <c r="A545" s="180" t="s">
        <v>19</v>
      </c>
      <c r="B545" s="384"/>
      <c r="C545" s="385"/>
      <c r="D545" s="385"/>
      <c r="E545" s="386"/>
      <c r="F545" s="181">
        <v>0</v>
      </c>
      <c r="G545" s="384"/>
      <c r="H545" s="386"/>
      <c r="I545" s="183">
        <f t="shared" si="264"/>
        <v>0</v>
      </c>
      <c r="J545" s="149"/>
      <c r="K545" s="184" t="s">
        <v>19</v>
      </c>
      <c r="L545" s="384"/>
      <c r="M545" s="385"/>
      <c r="N545" s="385"/>
      <c r="O545" s="386"/>
      <c r="P545" s="181">
        <v>0</v>
      </c>
      <c r="Q545" s="384"/>
      <c r="R545" s="391"/>
      <c r="S545" s="186">
        <f t="shared" si="265"/>
        <v>0</v>
      </c>
    </row>
    <row r="546" spans="1:19">
      <c r="A546" s="172" t="s">
        <v>20</v>
      </c>
      <c r="B546" s="384"/>
      <c r="C546" s="385"/>
      <c r="D546" s="385"/>
      <c r="E546" s="386"/>
      <c r="F546" s="173">
        <v>0</v>
      </c>
      <c r="G546" s="384"/>
      <c r="H546" s="386"/>
      <c r="I546" s="175">
        <f t="shared" si="264"/>
        <v>0</v>
      </c>
      <c r="J546" s="149"/>
      <c r="K546" s="176" t="s">
        <v>20</v>
      </c>
      <c r="L546" s="384"/>
      <c r="M546" s="385"/>
      <c r="N546" s="385"/>
      <c r="O546" s="386"/>
      <c r="P546" s="177">
        <v>0</v>
      </c>
      <c r="Q546" s="384"/>
      <c r="R546" s="391"/>
      <c r="S546" s="179">
        <f t="shared" si="265"/>
        <v>0</v>
      </c>
    </row>
    <row r="547" spans="1:19" ht="15" thickBot="1">
      <c r="A547" s="187" t="s">
        <v>11</v>
      </c>
      <c r="B547" s="387"/>
      <c r="C547" s="388"/>
      <c r="D547" s="388"/>
      <c r="E547" s="389"/>
      <c r="F547" s="188">
        <v>0</v>
      </c>
      <c r="G547" s="387"/>
      <c r="H547" s="389"/>
      <c r="I547" s="190">
        <f t="shared" si="264"/>
        <v>0</v>
      </c>
      <c r="J547" s="149"/>
      <c r="K547" s="191" t="s">
        <v>11</v>
      </c>
      <c r="L547" s="387"/>
      <c r="M547" s="388"/>
      <c r="N547" s="388"/>
      <c r="O547" s="389"/>
      <c r="P547" s="188">
        <v>0</v>
      </c>
      <c r="Q547" s="387"/>
      <c r="R547" s="392"/>
      <c r="S547" s="193">
        <f t="shared" si="265"/>
        <v>0</v>
      </c>
    </row>
    <row r="548" spans="1:19" ht="15">
      <c r="A548" s="194" t="s">
        <v>26</v>
      </c>
      <c r="B548" s="195">
        <f>SUM(B527:B543)</f>
        <v>0</v>
      </c>
      <c r="C548" s="195">
        <f t="shared" ref="C548:H548" si="266">SUM(C527:C543)</f>
        <v>0</v>
      </c>
      <c r="D548" s="195">
        <f t="shared" si="266"/>
        <v>0</v>
      </c>
      <c r="E548" s="195">
        <f t="shared" si="266"/>
        <v>0</v>
      </c>
      <c r="F548" s="195">
        <f t="shared" si="266"/>
        <v>3.480483332749416</v>
      </c>
      <c r="G548" s="195">
        <f t="shared" si="266"/>
        <v>0</v>
      </c>
      <c r="H548" s="197">
        <f t="shared" si="266"/>
        <v>0</v>
      </c>
      <c r="I548" s="154">
        <f t="shared" ref="I548" si="267">SUM(I527:I543)</f>
        <v>3.480483332749416</v>
      </c>
      <c r="J548" s="149"/>
      <c r="K548" s="196" t="s">
        <v>26</v>
      </c>
      <c r="L548" s="195">
        <f>SUM(L527:L543)</f>
        <v>0</v>
      </c>
      <c r="M548" s="195">
        <f t="shared" ref="M548:R548" si="268">SUM(M527:M543)</f>
        <v>0</v>
      </c>
      <c r="N548" s="195">
        <f t="shared" si="268"/>
        <v>0</v>
      </c>
      <c r="O548" s="195">
        <f t="shared" si="268"/>
        <v>0</v>
      </c>
      <c r="P548" s="195">
        <f t="shared" si="268"/>
        <v>0</v>
      </c>
      <c r="Q548" s="195">
        <f t="shared" si="268"/>
        <v>0</v>
      </c>
      <c r="R548" s="197">
        <f t="shared" si="268"/>
        <v>0</v>
      </c>
      <c r="S548" s="198">
        <f t="shared" ref="S548" si="269">SUM(S527:S543)</f>
        <v>0</v>
      </c>
    </row>
    <row r="549" spans="1:19" ht="15" thickBot="1">
      <c r="A549" s="43" t="s">
        <v>91</v>
      </c>
      <c r="B549" s="78">
        <f>IF($I548=0,"-",B548/$I548)</f>
        <v>0</v>
      </c>
      <c r="C549" s="78">
        <f t="shared" ref="C549:H549" si="270">IF($I548=0,"-",C548/$I548)</f>
        <v>0</v>
      </c>
      <c r="D549" s="78">
        <f t="shared" si="270"/>
        <v>0</v>
      </c>
      <c r="E549" s="78">
        <f t="shared" si="270"/>
        <v>0</v>
      </c>
      <c r="F549" s="78">
        <f t="shared" si="270"/>
        <v>1</v>
      </c>
      <c r="G549" s="78">
        <f t="shared" si="270"/>
        <v>0</v>
      </c>
      <c r="H549" s="79">
        <f t="shared" si="270"/>
        <v>0</v>
      </c>
      <c r="I549" s="80">
        <f>SUM(B549:H549)</f>
        <v>1</v>
      </c>
      <c r="J549" s="26"/>
      <c r="K549" s="55" t="s">
        <v>91</v>
      </c>
      <c r="L549" s="96" t="str">
        <f>IF($S548=0,"-",L548/$S548)</f>
        <v>-</v>
      </c>
      <c r="M549" s="96" t="str">
        <f t="shared" ref="M549:R549" si="271">IF($S548=0,"-",M548/$S548)</f>
        <v>-</v>
      </c>
      <c r="N549" s="96" t="str">
        <f t="shared" si="271"/>
        <v>-</v>
      </c>
      <c r="O549" s="96" t="str">
        <f t="shared" si="271"/>
        <v>-</v>
      </c>
      <c r="P549" s="96" t="str">
        <f t="shared" si="271"/>
        <v>-</v>
      </c>
      <c r="Q549" s="96" t="str">
        <f t="shared" si="271"/>
        <v>-</v>
      </c>
      <c r="R549" s="97" t="str">
        <f t="shared" si="271"/>
        <v>-</v>
      </c>
      <c r="S549" s="98">
        <f>SUM(L549:R549)</f>
        <v>0</v>
      </c>
    </row>
    <row r="550" spans="1:19" ht="15" thickBot="1">
      <c r="A550" s="228"/>
      <c r="B550" s="228"/>
      <c r="C550" s="228"/>
      <c r="D550" s="228"/>
      <c r="E550" s="228"/>
      <c r="F550" s="228"/>
      <c r="G550" s="228"/>
      <c r="H550" s="228"/>
      <c r="I550" s="228"/>
      <c r="K550" s="228"/>
      <c r="L550" s="228"/>
      <c r="M550" s="228"/>
      <c r="N550" s="228"/>
      <c r="O550" s="228"/>
      <c r="P550" s="228"/>
      <c r="Q550" s="228"/>
      <c r="R550" s="228"/>
      <c r="S550" s="228"/>
    </row>
    <row r="551" spans="1:19" ht="28.5">
      <c r="A551" s="377" t="s">
        <v>48</v>
      </c>
      <c r="B551" s="145" t="s">
        <v>0</v>
      </c>
      <c r="C551" s="145" t="s">
        <v>1</v>
      </c>
      <c r="D551" s="145" t="s">
        <v>2</v>
      </c>
      <c r="E551" s="145" t="s">
        <v>3</v>
      </c>
      <c r="F551" s="145" t="s">
        <v>27</v>
      </c>
      <c r="G551" s="145" t="s">
        <v>4</v>
      </c>
      <c r="H551" s="145" t="s">
        <v>5</v>
      </c>
      <c r="I551" s="146" t="s">
        <v>6</v>
      </c>
      <c r="K551" s="379" t="s">
        <v>48</v>
      </c>
      <c r="L551" s="147" t="s">
        <v>0</v>
      </c>
      <c r="M551" s="147" t="s">
        <v>1</v>
      </c>
      <c r="N551" s="147" t="s">
        <v>2</v>
      </c>
      <c r="O551" s="147" t="s">
        <v>3</v>
      </c>
      <c r="P551" s="147" t="s">
        <v>27</v>
      </c>
      <c r="Q551" s="147" t="s">
        <v>4</v>
      </c>
      <c r="R551" s="147" t="s">
        <v>5</v>
      </c>
      <c r="S551" s="148" t="s">
        <v>6</v>
      </c>
    </row>
    <row r="552" spans="1:19" ht="15">
      <c r="A552" s="378" t="s">
        <v>48</v>
      </c>
      <c r="B552" s="331" t="s">
        <v>118</v>
      </c>
      <c r="C552" s="332"/>
      <c r="D552" s="332"/>
      <c r="E552" s="332"/>
      <c r="F552" s="332"/>
      <c r="G552" s="332"/>
      <c r="H552" s="332"/>
      <c r="I552" s="333"/>
      <c r="K552" s="380" t="s">
        <v>48</v>
      </c>
      <c r="L552" s="334" t="s">
        <v>118</v>
      </c>
      <c r="M552" s="335"/>
      <c r="N552" s="335"/>
      <c r="O552" s="335"/>
      <c r="P552" s="335"/>
      <c r="Q552" s="335"/>
      <c r="R552" s="335"/>
      <c r="S552" s="336"/>
    </row>
    <row r="553" spans="1:19" ht="15">
      <c r="A553" s="151" t="s">
        <v>7</v>
      </c>
      <c r="B553" s="381"/>
      <c r="C553" s="382"/>
      <c r="D553" s="382"/>
      <c r="E553" s="383"/>
      <c r="F553" s="152">
        <v>0</v>
      </c>
      <c r="G553" s="381"/>
      <c r="H553" s="383"/>
      <c r="I553" s="154">
        <f>SUM(B553:H553)</f>
        <v>0</v>
      </c>
      <c r="J553" s="149"/>
      <c r="K553" s="203" t="s">
        <v>7</v>
      </c>
      <c r="L553" s="381"/>
      <c r="M553" s="382"/>
      <c r="N553" s="382"/>
      <c r="O553" s="383"/>
      <c r="P553" s="152">
        <v>0</v>
      </c>
      <c r="Q553" s="381"/>
      <c r="R553" s="390"/>
      <c r="S553" s="205">
        <f>SUM(L553:R553)</f>
        <v>0</v>
      </c>
    </row>
    <row r="554" spans="1:19" ht="15">
      <c r="A554" s="159" t="s">
        <v>8</v>
      </c>
      <c r="B554" s="384"/>
      <c r="C554" s="385"/>
      <c r="D554" s="385"/>
      <c r="E554" s="386"/>
      <c r="F554" s="160">
        <v>0</v>
      </c>
      <c r="G554" s="384"/>
      <c r="H554" s="386"/>
      <c r="I554" s="162">
        <f t="shared" ref="I554:I573" si="272">SUM(B554:H554)</f>
        <v>0</v>
      </c>
      <c r="J554" s="149"/>
      <c r="K554" s="163" t="s">
        <v>8</v>
      </c>
      <c r="L554" s="384"/>
      <c r="M554" s="385"/>
      <c r="N554" s="385"/>
      <c r="O554" s="386"/>
      <c r="P554" s="164">
        <v>0</v>
      </c>
      <c r="Q554" s="384"/>
      <c r="R554" s="391"/>
      <c r="S554" s="166">
        <f t="shared" ref="S554:S573" si="273">SUM(L554:R554)</f>
        <v>0</v>
      </c>
    </row>
    <row r="555" spans="1:19" ht="15">
      <c r="A555" s="167" t="s">
        <v>10</v>
      </c>
      <c r="B555" s="384"/>
      <c r="C555" s="385"/>
      <c r="D555" s="385"/>
      <c r="E555" s="386"/>
      <c r="F555" s="156">
        <v>0</v>
      </c>
      <c r="G555" s="384"/>
      <c r="H555" s="386"/>
      <c r="I555" s="154">
        <f t="shared" si="272"/>
        <v>0</v>
      </c>
      <c r="J555" s="149"/>
      <c r="K555" s="169" t="s">
        <v>10</v>
      </c>
      <c r="L555" s="384"/>
      <c r="M555" s="385"/>
      <c r="N555" s="385"/>
      <c r="O555" s="386"/>
      <c r="P555" s="156">
        <v>0</v>
      </c>
      <c r="Q555" s="384"/>
      <c r="R555" s="391"/>
      <c r="S555" s="158">
        <f t="shared" si="273"/>
        <v>0</v>
      </c>
    </row>
    <row r="556" spans="1:19" ht="15">
      <c r="A556" s="159" t="s">
        <v>56</v>
      </c>
      <c r="B556" s="384"/>
      <c r="C556" s="385"/>
      <c r="D556" s="385"/>
      <c r="E556" s="386"/>
      <c r="F556" s="160">
        <v>0</v>
      </c>
      <c r="G556" s="384"/>
      <c r="H556" s="386"/>
      <c r="I556" s="162">
        <f t="shared" si="272"/>
        <v>0</v>
      </c>
      <c r="J556" s="149"/>
      <c r="K556" s="163" t="s">
        <v>56</v>
      </c>
      <c r="L556" s="384"/>
      <c r="M556" s="385"/>
      <c r="N556" s="385"/>
      <c r="O556" s="386"/>
      <c r="P556" s="164">
        <v>0</v>
      </c>
      <c r="Q556" s="384"/>
      <c r="R556" s="391"/>
      <c r="S556" s="166">
        <f t="shared" si="273"/>
        <v>0</v>
      </c>
    </row>
    <row r="557" spans="1:19" ht="15">
      <c r="A557" s="167" t="s">
        <v>16</v>
      </c>
      <c r="B557" s="384"/>
      <c r="C557" s="385"/>
      <c r="D557" s="385"/>
      <c r="E557" s="386"/>
      <c r="F557" s="156">
        <v>0</v>
      </c>
      <c r="G557" s="384"/>
      <c r="H557" s="386"/>
      <c r="I557" s="154">
        <f t="shared" si="272"/>
        <v>0</v>
      </c>
      <c r="J557" s="149"/>
      <c r="K557" s="169" t="s">
        <v>16</v>
      </c>
      <c r="L557" s="384"/>
      <c r="M557" s="385"/>
      <c r="N557" s="385"/>
      <c r="O557" s="386"/>
      <c r="P557" s="156">
        <v>0</v>
      </c>
      <c r="Q557" s="384"/>
      <c r="R557" s="391"/>
      <c r="S557" s="158">
        <f t="shared" si="273"/>
        <v>0</v>
      </c>
    </row>
    <row r="558" spans="1:19" ht="15">
      <c r="A558" s="159" t="s">
        <v>15</v>
      </c>
      <c r="B558" s="384"/>
      <c r="C558" s="385"/>
      <c r="D558" s="385"/>
      <c r="E558" s="386"/>
      <c r="F558" s="160">
        <v>0</v>
      </c>
      <c r="G558" s="384"/>
      <c r="H558" s="386"/>
      <c r="I558" s="162">
        <f t="shared" si="272"/>
        <v>0</v>
      </c>
      <c r="J558" s="149"/>
      <c r="K558" s="163" t="s">
        <v>15</v>
      </c>
      <c r="L558" s="384"/>
      <c r="M558" s="385"/>
      <c r="N558" s="385"/>
      <c r="O558" s="386"/>
      <c r="P558" s="164">
        <v>0</v>
      </c>
      <c r="Q558" s="384"/>
      <c r="R558" s="391"/>
      <c r="S558" s="166">
        <f t="shared" si="273"/>
        <v>0</v>
      </c>
    </row>
    <row r="559" spans="1:19" ht="15">
      <c r="A559" s="167" t="s">
        <v>58</v>
      </c>
      <c r="B559" s="384"/>
      <c r="C559" s="385"/>
      <c r="D559" s="385"/>
      <c r="E559" s="386"/>
      <c r="F559" s="156">
        <v>0</v>
      </c>
      <c r="G559" s="384"/>
      <c r="H559" s="386"/>
      <c r="I559" s="154">
        <f t="shared" si="272"/>
        <v>0</v>
      </c>
      <c r="J559" s="149"/>
      <c r="K559" s="169" t="s">
        <v>58</v>
      </c>
      <c r="L559" s="384"/>
      <c r="M559" s="385"/>
      <c r="N559" s="385"/>
      <c r="O559" s="386"/>
      <c r="P559" s="156">
        <v>0</v>
      </c>
      <c r="Q559" s="384"/>
      <c r="R559" s="391"/>
      <c r="S559" s="158">
        <f t="shared" si="273"/>
        <v>0</v>
      </c>
    </row>
    <row r="560" spans="1:19" ht="15">
      <c r="A560" s="159" t="s">
        <v>12</v>
      </c>
      <c r="B560" s="384"/>
      <c r="C560" s="385"/>
      <c r="D560" s="385"/>
      <c r="E560" s="386"/>
      <c r="F560" s="160">
        <v>16.420244820588607</v>
      </c>
      <c r="G560" s="384"/>
      <c r="H560" s="386"/>
      <c r="I560" s="162">
        <f t="shared" si="272"/>
        <v>16.420244820588607</v>
      </c>
      <c r="J560" s="149"/>
      <c r="K560" s="163" t="s">
        <v>12</v>
      </c>
      <c r="L560" s="384"/>
      <c r="M560" s="385"/>
      <c r="N560" s="385"/>
      <c r="O560" s="386"/>
      <c r="P560" s="164">
        <v>0</v>
      </c>
      <c r="Q560" s="384"/>
      <c r="R560" s="391"/>
      <c r="S560" s="166">
        <f t="shared" si="273"/>
        <v>0</v>
      </c>
    </row>
    <row r="561" spans="1:19" ht="15">
      <c r="A561" s="167" t="s">
        <v>59</v>
      </c>
      <c r="B561" s="384"/>
      <c r="C561" s="385"/>
      <c r="D561" s="385"/>
      <c r="E561" s="386"/>
      <c r="F561" s="156">
        <v>1758.096404086577</v>
      </c>
      <c r="G561" s="384"/>
      <c r="H561" s="386"/>
      <c r="I561" s="154">
        <f t="shared" si="272"/>
        <v>1758.096404086577</v>
      </c>
      <c r="J561" s="149"/>
      <c r="K561" s="169" t="s">
        <v>59</v>
      </c>
      <c r="L561" s="384"/>
      <c r="M561" s="385"/>
      <c r="N561" s="385"/>
      <c r="O561" s="386"/>
      <c r="P561" s="156">
        <v>0</v>
      </c>
      <c r="Q561" s="384"/>
      <c r="R561" s="391"/>
      <c r="S561" s="158">
        <f t="shared" si="273"/>
        <v>0</v>
      </c>
    </row>
    <row r="562" spans="1:19" ht="15">
      <c r="A562" s="159" t="s">
        <v>17</v>
      </c>
      <c r="B562" s="384"/>
      <c r="C562" s="385"/>
      <c r="D562" s="385"/>
      <c r="E562" s="386"/>
      <c r="F562" s="160">
        <v>0</v>
      </c>
      <c r="G562" s="384"/>
      <c r="H562" s="386"/>
      <c r="I562" s="162">
        <f t="shared" si="272"/>
        <v>0</v>
      </c>
      <c r="J562" s="149"/>
      <c r="K562" s="163" t="s">
        <v>17</v>
      </c>
      <c r="L562" s="384"/>
      <c r="M562" s="385"/>
      <c r="N562" s="385"/>
      <c r="O562" s="386"/>
      <c r="P562" s="164">
        <v>0</v>
      </c>
      <c r="Q562" s="384"/>
      <c r="R562" s="391"/>
      <c r="S562" s="166">
        <f t="shared" si="273"/>
        <v>0</v>
      </c>
    </row>
    <row r="563" spans="1:19" ht="15">
      <c r="A563" s="167" t="s">
        <v>139</v>
      </c>
      <c r="B563" s="384"/>
      <c r="C563" s="385"/>
      <c r="D563" s="385"/>
      <c r="E563" s="386"/>
      <c r="F563" s="156">
        <v>0</v>
      </c>
      <c r="G563" s="384"/>
      <c r="H563" s="386"/>
      <c r="I563" s="154">
        <f t="shared" si="272"/>
        <v>0</v>
      </c>
      <c r="J563" s="149"/>
      <c r="K563" s="169" t="s">
        <v>139</v>
      </c>
      <c r="L563" s="384"/>
      <c r="M563" s="385"/>
      <c r="N563" s="385"/>
      <c r="O563" s="386"/>
      <c r="P563" s="156">
        <v>0</v>
      </c>
      <c r="Q563" s="384"/>
      <c r="R563" s="391"/>
      <c r="S563" s="158">
        <f t="shared" si="273"/>
        <v>0</v>
      </c>
    </row>
    <row r="564" spans="1:19" ht="15">
      <c r="A564" s="159" t="s">
        <v>25</v>
      </c>
      <c r="B564" s="384"/>
      <c r="C564" s="385"/>
      <c r="D564" s="385"/>
      <c r="E564" s="386"/>
      <c r="F564" s="160">
        <v>0</v>
      </c>
      <c r="G564" s="384"/>
      <c r="H564" s="386"/>
      <c r="I564" s="162">
        <f t="shared" si="272"/>
        <v>0</v>
      </c>
      <c r="J564" s="149"/>
      <c r="K564" s="163" t="s">
        <v>25</v>
      </c>
      <c r="L564" s="384"/>
      <c r="M564" s="385"/>
      <c r="N564" s="385"/>
      <c r="O564" s="386"/>
      <c r="P564" s="164">
        <v>0</v>
      </c>
      <c r="Q564" s="384"/>
      <c r="R564" s="391"/>
      <c r="S564" s="166">
        <f t="shared" si="273"/>
        <v>0</v>
      </c>
    </row>
    <row r="565" spans="1:19" ht="15">
      <c r="A565" s="167" t="s">
        <v>24</v>
      </c>
      <c r="B565" s="384"/>
      <c r="C565" s="385"/>
      <c r="D565" s="385"/>
      <c r="E565" s="386"/>
      <c r="F565" s="156">
        <v>0</v>
      </c>
      <c r="G565" s="384"/>
      <c r="H565" s="386"/>
      <c r="I565" s="154">
        <f t="shared" si="272"/>
        <v>0</v>
      </c>
      <c r="J565" s="149"/>
      <c r="K565" s="169" t="s">
        <v>24</v>
      </c>
      <c r="L565" s="384"/>
      <c r="M565" s="385"/>
      <c r="N565" s="385"/>
      <c r="O565" s="386"/>
      <c r="P565" s="156">
        <v>0</v>
      </c>
      <c r="Q565" s="384"/>
      <c r="R565" s="391"/>
      <c r="S565" s="158">
        <f t="shared" si="273"/>
        <v>0</v>
      </c>
    </row>
    <row r="566" spans="1:19" ht="15">
      <c r="A566" s="159" t="s">
        <v>60</v>
      </c>
      <c r="B566" s="384"/>
      <c r="C566" s="385"/>
      <c r="D566" s="385"/>
      <c r="E566" s="386"/>
      <c r="F566" s="160">
        <v>0</v>
      </c>
      <c r="G566" s="384"/>
      <c r="H566" s="386"/>
      <c r="I566" s="162">
        <f t="shared" si="272"/>
        <v>0</v>
      </c>
      <c r="J566" s="149"/>
      <c r="K566" s="163" t="s">
        <v>60</v>
      </c>
      <c r="L566" s="384"/>
      <c r="M566" s="385"/>
      <c r="N566" s="385"/>
      <c r="O566" s="386"/>
      <c r="P566" s="164">
        <v>0</v>
      </c>
      <c r="Q566" s="384"/>
      <c r="R566" s="391"/>
      <c r="S566" s="166">
        <f t="shared" si="273"/>
        <v>0</v>
      </c>
    </row>
    <row r="567" spans="1:19" ht="15">
      <c r="A567" s="167" t="s">
        <v>22</v>
      </c>
      <c r="B567" s="384"/>
      <c r="C567" s="385"/>
      <c r="D567" s="385"/>
      <c r="E567" s="386"/>
      <c r="F567" s="156">
        <v>0</v>
      </c>
      <c r="G567" s="384"/>
      <c r="H567" s="386"/>
      <c r="I567" s="154">
        <f t="shared" si="272"/>
        <v>0</v>
      </c>
      <c r="J567" s="149"/>
      <c r="K567" s="169" t="s">
        <v>22</v>
      </c>
      <c r="L567" s="384"/>
      <c r="M567" s="385"/>
      <c r="N567" s="385"/>
      <c r="O567" s="386"/>
      <c r="P567" s="156">
        <v>0</v>
      </c>
      <c r="Q567" s="384"/>
      <c r="R567" s="391"/>
      <c r="S567" s="158">
        <f t="shared" si="273"/>
        <v>0</v>
      </c>
    </row>
    <row r="568" spans="1:19" ht="15">
      <c r="A568" s="159" t="s">
        <v>21</v>
      </c>
      <c r="B568" s="384"/>
      <c r="C568" s="385"/>
      <c r="D568" s="385"/>
      <c r="E568" s="386"/>
      <c r="F568" s="160">
        <v>0</v>
      </c>
      <c r="G568" s="384"/>
      <c r="H568" s="386"/>
      <c r="I568" s="162">
        <f t="shared" si="272"/>
        <v>0</v>
      </c>
      <c r="J568" s="149"/>
      <c r="K568" s="163" t="s">
        <v>21</v>
      </c>
      <c r="L568" s="384"/>
      <c r="M568" s="385"/>
      <c r="N568" s="385"/>
      <c r="O568" s="386"/>
      <c r="P568" s="164">
        <v>0</v>
      </c>
      <c r="Q568" s="384"/>
      <c r="R568" s="391"/>
      <c r="S568" s="166">
        <f t="shared" si="273"/>
        <v>0</v>
      </c>
    </row>
    <row r="569" spans="1:19" ht="15">
      <c r="A569" s="170" t="s">
        <v>64</v>
      </c>
      <c r="B569" s="384"/>
      <c r="C569" s="385"/>
      <c r="D569" s="385"/>
      <c r="E569" s="386"/>
      <c r="F569" s="156">
        <v>0</v>
      </c>
      <c r="G569" s="384"/>
      <c r="H569" s="386"/>
      <c r="I569" s="154">
        <f t="shared" si="272"/>
        <v>0</v>
      </c>
      <c r="J569" s="149"/>
      <c r="K569" s="171" t="s">
        <v>64</v>
      </c>
      <c r="L569" s="384"/>
      <c r="M569" s="385"/>
      <c r="N569" s="385"/>
      <c r="O569" s="386"/>
      <c r="P569" s="156">
        <v>0</v>
      </c>
      <c r="Q569" s="384"/>
      <c r="R569" s="391"/>
      <c r="S569" s="158">
        <f t="shared" si="273"/>
        <v>0</v>
      </c>
    </row>
    <row r="570" spans="1:19">
      <c r="A570" s="172" t="s">
        <v>23</v>
      </c>
      <c r="B570" s="384"/>
      <c r="C570" s="385"/>
      <c r="D570" s="385"/>
      <c r="E570" s="386"/>
      <c r="F570" s="173">
        <v>0</v>
      </c>
      <c r="G570" s="384"/>
      <c r="H570" s="386"/>
      <c r="I570" s="175">
        <f t="shared" si="272"/>
        <v>0</v>
      </c>
      <c r="J570" s="149"/>
      <c r="K570" s="176" t="s">
        <v>23</v>
      </c>
      <c r="L570" s="384"/>
      <c r="M570" s="385"/>
      <c r="N570" s="385"/>
      <c r="O570" s="386"/>
      <c r="P570" s="177">
        <v>0</v>
      </c>
      <c r="Q570" s="384"/>
      <c r="R570" s="391"/>
      <c r="S570" s="179">
        <f t="shared" si="273"/>
        <v>0</v>
      </c>
    </row>
    <row r="571" spans="1:19">
      <c r="A571" s="180" t="s">
        <v>19</v>
      </c>
      <c r="B571" s="384"/>
      <c r="C571" s="385"/>
      <c r="D571" s="385"/>
      <c r="E571" s="386"/>
      <c r="F571" s="181">
        <v>0</v>
      </c>
      <c r="G571" s="384"/>
      <c r="H571" s="386"/>
      <c r="I571" s="183">
        <f t="shared" si="272"/>
        <v>0</v>
      </c>
      <c r="J571" s="149"/>
      <c r="K571" s="184" t="s">
        <v>19</v>
      </c>
      <c r="L571" s="384"/>
      <c r="M571" s="385"/>
      <c r="N571" s="385"/>
      <c r="O571" s="386"/>
      <c r="P571" s="181">
        <v>0</v>
      </c>
      <c r="Q571" s="384"/>
      <c r="R571" s="391"/>
      <c r="S571" s="186">
        <f t="shared" si="273"/>
        <v>0</v>
      </c>
    </row>
    <row r="572" spans="1:19">
      <c r="A572" s="172" t="s">
        <v>20</v>
      </c>
      <c r="B572" s="384"/>
      <c r="C572" s="385"/>
      <c r="D572" s="385"/>
      <c r="E572" s="386"/>
      <c r="F572" s="173">
        <v>0</v>
      </c>
      <c r="G572" s="384"/>
      <c r="H572" s="386"/>
      <c r="I572" s="175">
        <f t="shared" si="272"/>
        <v>0</v>
      </c>
      <c r="J572" s="149"/>
      <c r="K572" s="176" t="s">
        <v>20</v>
      </c>
      <c r="L572" s="384"/>
      <c r="M572" s="385"/>
      <c r="N572" s="385"/>
      <c r="O572" s="386"/>
      <c r="P572" s="177">
        <v>0</v>
      </c>
      <c r="Q572" s="384"/>
      <c r="R572" s="391"/>
      <c r="S572" s="179">
        <f t="shared" si="273"/>
        <v>0</v>
      </c>
    </row>
    <row r="573" spans="1:19" ht="15" thickBot="1">
      <c r="A573" s="187" t="s">
        <v>11</v>
      </c>
      <c r="B573" s="387"/>
      <c r="C573" s="388"/>
      <c r="D573" s="388"/>
      <c r="E573" s="389"/>
      <c r="F573" s="188">
        <v>0</v>
      </c>
      <c r="G573" s="387"/>
      <c r="H573" s="389"/>
      <c r="I573" s="190">
        <f t="shared" si="272"/>
        <v>0</v>
      </c>
      <c r="J573" s="149"/>
      <c r="K573" s="191" t="s">
        <v>11</v>
      </c>
      <c r="L573" s="387"/>
      <c r="M573" s="388"/>
      <c r="N573" s="388"/>
      <c r="O573" s="389"/>
      <c r="P573" s="188">
        <v>0</v>
      </c>
      <c r="Q573" s="387"/>
      <c r="R573" s="392"/>
      <c r="S573" s="193">
        <f t="shared" si="273"/>
        <v>0</v>
      </c>
    </row>
    <row r="574" spans="1:19" ht="15">
      <c r="A574" s="194" t="s">
        <v>26</v>
      </c>
      <c r="B574" s="195">
        <f>SUM(B553:B569)</f>
        <v>0</v>
      </c>
      <c r="C574" s="195">
        <f t="shared" ref="C574:H574" si="274">SUM(C553:C569)</f>
        <v>0</v>
      </c>
      <c r="D574" s="195">
        <f t="shared" si="274"/>
        <v>0</v>
      </c>
      <c r="E574" s="195">
        <f t="shared" si="274"/>
        <v>0</v>
      </c>
      <c r="F574" s="195">
        <f t="shared" si="274"/>
        <v>1774.5166489071655</v>
      </c>
      <c r="G574" s="195">
        <f t="shared" si="274"/>
        <v>0</v>
      </c>
      <c r="H574" s="197">
        <f t="shared" si="274"/>
        <v>0</v>
      </c>
      <c r="I574" s="154">
        <f t="shared" ref="I574" si="275">SUM(I553:I569)</f>
        <v>1774.5166489071655</v>
      </c>
      <c r="J574" s="149"/>
      <c r="K574" s="196" t="s">
        <v>26</v>
      </c>
      <c r="L574" s="195">
        <f>SUM(L553:L569)</f>
        <v>0</v>
      </c>
      <c r="M574" s="195">
        <f t="shared" ref="M574:R574" si="276">SUM(M553:M569)</f>
        <v>0</v>
      </c>
      <c r="N574" s="195">
        <f t="shared" si="276"/>
        <v>0</v>
      </c>
      <c r="O574" s="195">
        <f t="shared" si="276"/>
        <v>0</v>
      </c>
      <c r="P574" s="195">
        <f t="shared" si="276"/>
        <v>0</v>
      </c>
      <c r="Q574" s="195">
        <f t="shared" si="276"/>
        <v>0</v>
      </c>
      <c r="R574" s="197">
        <f t="shared" si="276"/>
        <v>0</v>
      </c>
      <c r="S574" s="198">
        <f t="shared" ref="S574" si="277">SUM(S553:S569)</f>
        <v>0</v>
      </c>
    </row>
    <row r="575" spans="1:19" ht="15" thickBot="1">
      <c r="A575" s="43" t="s">
        <v>91</v>
      </c>
      <c r="B575" s="78">
        <f>IF($I574=0,"-",B574/$I574)</f>
        <v>0</v>
      </c>
      <c r="C575" s="78">
        <f t="shared" ref="C575:H575" si="278">IF($I574=0,"-",C574/$I574)</f>
        <v>0</v>
      </c>
      <c r="D575" s="78">
        <f t="shared" si="278"/>
        <v>0</v>
      </c>
      <c r="E575" s="78">
        <f t="shared" si="278"/>
        <v>0</v>
      </c>
      <c r="F575" s="78">
        <f t="shared" si="278"/>
        <v>1</v>
      </c>
      <c r="G575" s="78">
        <f t="shared" si="278"/>
        <v>0</v>
      </c>
      <c r="H575" s="79">
        <f t="shared" si="278"/>
        <v>0</v>
      </c>
      <c r="I575" s="80">
        <f>SUM(B575:H575)</f>
        <v>1</v>
      </c>
      <c r="J575" s="26"/>
      <c r="K575" s="55" t="s">
        <v>91</v>
      </c>
      <c r="L575" s="96" t="str">
        <f>IF($S574=0,"-",L574/$S574)</f>
        <v>-</v>
      </c>
      <c r="M575" s="96" t="str">
        <f t="shared" ref="M575:R575" si="279">IF($S574=0,"-",M574/$S574)</f>
        <v>-</v>
      </c>
      <c r="N575" s="96" t="str">
        <f t="shared" si="279"/>
        <v>-</v>
      </c>
      <c r="O575" s="96" t="str">
        <f t="shared" si="279"/>
        <v>-</v>
      </c>
      <c r="P575" s="96" t="str">
        <f t="shared" si="279"/>
        <v>-</v>
      </c>
      <c r="Q575" s="96" t="str">
        <f t="shared" si="279"/>
        <v>-</v>
      </c>
      <c r="R575" s="97" t="str">
        <f t="shared" si="279"/>
        <v>-</v>
      </c>
      <c r="S575" s="98">
        <f>SUM(L575:R575)</f>
        <v>0</v>
      </c>
    </row>
    <row r="576" spans="1:19" ht="15" thickBot="1">
      <c r="A576" s="228"/>
      <c r="B576" s="228"/>
      <c r="C576" s="228"/>
      <c r="D576" s="228"/>
      <c r="E576" s="228"/>
      <c r="F576" s="228"/>
      <c r="G576" s="228"/>
      <c r="H576" s="228"/>
      <c r="I576" s="228"/>
      <c r="K576" s="228"/>
      <c r="L576" s="228"/>
      <c r="M576" s="228"/>
      <c r="N576" s="228"/>
      <c r="O576" s="228"/>
      <c r="P576" s="228"/>
      <c r="Q576" s="228"/>
      <c r="R576" s="228"/>
      <c r="S576" s="228"/>
    </row>
    <row r="577" spans="1:19" ht="28.5">
      <c r="A577" s="393" t="s">
        <v>49</v>
      </c>
      <c r="B577" s="145" t="s">
        <v>0</v>
      </c>
      <c r="C577" s="145" t="s">
        <v>1</v>
      </c>
      <c r="D577" s="145" t="s">
        <v>2</v>
      </c>
      <c r="E577" s="145" t="s">
        <v>3</v>
      </c>
      <c r="F577" s="145" t="s">
        <v>27</v>
      </c>
      <c r="G577" s="145" t="s">
        <v>4</v>
      </c>
      <c r="H577" s="145" t="s">
        <v>5</v>
      </c>
      <c r="I577" s="146" t="s">
        <v>6</v>
      </c>
      <c r="K577" s="395" t="s">
        <v>49</v>
      </c>
      <c r="L577" s="147" t="s">
        <v>0</v>
      </c>
      <c r="M577" s="147" t="s">
        <v>1</v>
      </c>
      <c r="N577" s="147" t="s">
        <v>2</v>
      </c>
      <c r="O577" s="147" t="s">
        <v>3</v>
      </c>
      <c r="P577" s="147" t="s">
        <v>27</v>
      </c>
      <c r="Q577" s="147" t="s">
        <v>4</v>
      </c>
      <c r="R577" s="147" t="s">
        <v>5</v>
      </c>
      <c r="S577" s="148" t="s">
        <v>6</v>
      </c>
    </row>
    <row r="578" spans="1:19" ht="15">
      <c r="A578" s="394" t="s">
        <v>49</v>
      </c>
      <c r="B578" s="331" t="s">
        <v>118</v>
      </c>
      <c r="C578" s="332"/>
      <c r="D578" s="332"/>
      <c r="E578" s="332"/>
      <c r="F578" s="332"/>
      <c r="G578" s="332"/>
      <c r="H578" s="332"/>
      <c r="I578" s="333"/>
      <c r="K578" s="396" t="s">
        <v>49</v>
      </c>
      <c r="L578" s="334" t="s">
        <v>118</v>
      </c>
      <c r="M578" s="335"/>
      <c r="N578" s="335"/>
      <c r="O578" s="335"/>
      <c r="P578" s="335"/>
      <c r="Q578" s="335"/>
      <c r="R578" s="335"/>
      <c r="S578" s="336"/>
    </row>
    <row r="579" spans="1:19" ht="15">
      <c r="A579" s="151" t="s">
        <v>7</v>
      </c>
      <c r="B579" s="152">
        <v>0.91998746067788362</v>
      </c>
      <c r="C579" s="152">
        <v>0</v>
      </c>
      <c r="D579" s="152">
        <v>0.17541012566963926</v>
      </c>
      <c r="E579" s="152">
        <v>0</v>
      </c>
      <c r="F579" s="374"/>
      <c r="G579" s="152">
        <v>0</v>
      </c>
      <c r="H579" s="153">
        <v>0</v>
      </c>
      <c r="I579" s="154">
        <f>SUM(B579:H579)</f>
        <v>1.0953975863475229</v>
      </c>
      <c r="J579" s="149"/>
      <c r="K579" s="203" t="s">
        <v>7</v>
      </c>
      <c r="L579" s="152">
        <v>0.91998746067788362</v>
      </c>
      <c r="M579" s="152">
        <v>0</v>
      </c>
      <c r="N579" s="152">
        <v>0.17541012566963926</v>
      </c>
      <c r="O579" s="152">
        <v>0</v>
      </c>
      <c r="P579" s="152">
        <v>8.4457226095258006E-2</v>
      </c>
      <c r="Q579" s="152">
        <v>0</v>
      </c>
      <c r="R579" s="204">
        <v>0</v>
      </c>
      <c r="S579" s="205">
        <f>SUM(L579:R579)</f>
        <v>1.179854812442781</v>
      </c>
    </row>
    <row r="580" spans="1:19" ht="15">
      <c r="A580" s="159" t="s">
        <v>8</v>
      </c>
      <c r="B580" s="160">
        <v>10.148621581268021</v>
      </c>
      <c r="C580" s="160">
        <v>0</v>
      </c>
      <c r="D580" s="160">
        <v>2.4784862545542565</v>
      </c>
      <c r="E580" s="160">
        <v>0</v>
      </c>
      <c r="F580" s="375"/>
      <c r="G580" s="160">
        <v>0</v>
      </c>
      <c r="H580" s="161">
        <v>0</v>
      </c>
      <c r="I580" s="162">
        <f t="shared" ref="I580:I599" si="280">SUM(B580:H580)</f>
        <v>12.627107835822278</v>
      </c>
      <c r="J580" s="149"/>
      <c r="K580" s="163" t="s">
        <v>8</v>
      </c>
      <c r="L580" s="164">
        <v>10.148621581268021</v>
      </c>
      <c r="M580" s="164">
        <v>0</v>
      </c>
      <c r="N580" s="164">
        <v>2.4784862545542565</v>
      </c>
      <c r="O580" s="164">
        <v>0</v>
      </c>
      <c r="P580" s="164">
        <v>0</v>
      </c>
      <c r="Q580" s="164">
        <v>0</v>
      </c>
      <c r="R580" s="165">
        <v>0</v>
      </c>
      <c r="S580" s="166">
        <f t="shared" ref="S580:S599" si="281">SUM(L580:R580)</f>
        <v>12.627107835822278</v>
      </c>
    </row>
    <row r="581" spans="1:19" ht="15">
      <c r="A581" s="167" t="s">
        <v>10</v>
      </c>
      <c r="B581" s="156">
        <v>3.468104342275435</v>
      </c>
      <c r="C581" s="156">
        <v>0</v>
      </c>
      <c r="D581" s="156">
        <v>0</v>
      </c>
      <c r="E581" s="156">
        <v>0</v>
      </c>
      <c r="F581" s="375"/>
      <c r="G581" s="156">
        <v>0</v>
      </c>
      <c r="H581" s="168">
        <v>0</v>
      </c>
      <c r="I581" s="154">
        <f t="shared" si="280"/>
        <v>3.468104342275435</v>
      </c>
      <c r="J581" s="149"/>
      <c r="K581" s="169" t="s">
        <v>10</v>
      </c>
      <c r="L581" s="156">
        <v>3.468104342275435</v>
      </c>
      <c r="M581" s="156">
        <v>0</v>
      </c>
      <c r="N581" s="156">
        <v>0</v>
      </c>
      <c r="O581" s="156">
        <v>0</v>
      </c>
      <c r="P581" s="156">
        <v>0</v>
      </c>
      <c r="Q581" s="156">
        <v>0</v>
      </c>
      <c r="R581" s="157">
        <v>0</v>
      </c>
      <c r="S581" s="158">
        <f t="shared" si="281"/>
        <v>3.468104342275435</v>
      </c>
    </row>
    <row r="582" spans="1:19" ht="15">
      <c r="A582" s="159" t="s">
        <v>56</v>
      </c>
      <c r="B582" s="160">
        <v>0</v>
      </c>
      <c r="C582" s="160">
        <v>0</v>
      </c>
      <c r="D582" s="160">
        <v>0</v>
      </c>
      <c r="E582" s="160">
        <v>0</v>
      </c>
      <c r="F582" s="375"/>
      <c r="G582" s="160">
        <v>0</v>
      </c>
      <c r="H582" s="161">
        <v>0</v>
      </c>
      <c r="I582" s="162">
        <f t="shared" si="280"/>
        <v>0</v>
      </c>
      <c r="J582" s="149"/>
      <c r="K582" s="163" t="s">
        <v>56</v>
      </c>
      <c r="L582" s="164">
        <v>0</v>
      </c>
      <c r="M582" s="164">
        <v>0</v>
      </c>
      <c r="N582" s="164">
        <v>0</v>
      </c>
      <c r="O582" s="164">
        <v>0</v>
      </c>
      <c r="P582" s="164">
        <v>0</v>
      </c>
      <c r="Q582" s="164">
        <v>0</v>
      </c>
      <c r="R582" s="165">
        <v>0</v>
      </c>
      <c r="S582" s="166">
        <f t="shared" si="281"/>
        <v>0</v>
      </c>
    </row>
    <row r="583" spans="1:19" ht="15">
      <c r="A583" s="167" t="s">
        <v>16</v>
      </c>
      <c r="B583" s="156">
        <v>146.86797914639629</v>
      </c>
      <c r="C583" s="156">
        <v>17.789354454797415</v>
      </c>
      <c r="D583" s="156">
        <v>3.8357747684299377</v>
      </c>
      <c r="E583" s="156">
        <v>8.5548668878952938</v>
      </c>
      <c r="F583" s="375"/>
      <c r="G583" s="156">
        <v>0</v>
      </c>
      <c r="H583" s="168">
        <v>0</v>
      </c>
      <c r="I583" s="154">
        <f t="shared" si="280"/>
        <v>177.04797525751891</v>
      </c>
      <c r="J583" s="149"/>
      <c r="K583" s="169" t="s">
        <v>16</v>
      </c>
      <c r="L583" s="156">
        <v>146.86797914639629</v>
      </c>
      <c r="M583" s="156">
        <v>17.789354454797415</v>
      </c>
      <c r="N583" s="156">
        <v>3.8357747684299377</v>
      </c>
      <c r="O583" s="156">
        <v>8.5548668878952938</v>
      </c>
      <c r="P583" s="156">
        <v>0</v>
      </c>
      <c r="Q583" s="156">
        <v>0</v>
      </c>
      <c r="R583" s="157">
        <v>0</v>
      </c>
      <c r="S583" s="158">
        <f t="shared" si="281"/>
        <v>177.04797525751891</v>
      </c>
    </row>
    <row r="584" spans="1:19" ht="15">
      <c r="A584" s="159" t="s">
        <v>15</v>
      </c>
      <c r="B584" s="160">
        <v>1022.3227022471281</v>
      </c>
      <c r="C584" s="160">
        <v>15.514610779826604</v>
      </c>
      <c r="D584" s="160">
        <v>18.344437737184204</v>
      </c>
      <c r="E584" s="160">
        <v>0</v>
      </c>
      <c r="F584" s="375"/>
      <c r="G584" s="160">
        <v>0</v>
      </c>
      <c r="H584" s="161">
        <v>0</v>
      </c>
      <c r="I584" s="162">
        <f t="shared" si="280"/>
        <v>1056.181750764139</v>
      </c>
      <c r="J584" s="149"/>
      <c r="K584" s="163" t="s">
        <v>15</v>
      </c>
      <c r="L584" s="164">
        <v>1022.3227022471281</v>
      </c>
      <c r="M584" s="164">
        <v>15.514610779826604</v>
      </c>
      <c r="N584" s="164">
        <v>18.344437737184204</v>
      </c>
      <c r="O584" s="164">
        <v>0</v>
      </c>
      <c r="P584" s="164">
        <v>0</v>
      </c>
      <c r="Q584" s="164">
        <v>0</v>
      </c>
      <c r="R584" s="165">
        <v>0</v>
      </c>
      <c r="S584" s="166">
        <f t="shared" si="281"/>
        <v>1056.181750764139</v>
      </c>
    </row>
    <row r="585" spans="1:19" ht="15">
      <c r="A585" s="167" t="s">
        <v>58</v>
      </c>
      <c r="B585" s="156">
        <v>0</v>
      </c>
      <c r="C585" s="156">
        <v>0</v>
      </c>
      <c r="D585" s="156">
        <v>0.26417225460157712</v>
      </c>
      <c r="E585" s="156">
        <v>123.23230299965806</v>
      </c>
      <c r="F585" s="375"/>
      <c r="G585" s="156">
        <v>0</v>
      </c>
      <c r="H585" s="168">
        <v>0</v>
      </c>
      <c r="I585" s="154">
        <f t="shared" si="280"/>
        <v>123.49647525425964</v>
      </c>
      <c r="J585" s="149"/>
      <c r="K585" s="169" t="s">
        <v>58</v>
      </c>
      <c r="L585" s="156">
        <v>0</v>
      </c>
      <c r="M585" s="156">
        <v>0</v>
      </c>
      <c r="N585" s="156">
        <v>0.26417225460157712</v>
      </c>
      <c r="O585" s="156">
        <v>123.23230299965806</v>
      </c>
      <c r="P585" s="156">
        <v>5008.5439722892588</v>
      </c>
      <c r="Q585" s="156">
        <v>0</v>
      </c>
      <c r="R585" s="157">
        <v>0</v>
      </c>
      <c r="S585" s="158">
        <f t="shared" si="281"/>
        <v>5132.0404475435189</v>
      </c>
    </row>
    <row r="586" spans="1:19" ht="15">
      <c r="A586" s="159" t="s">
        <v>12</v>
      </c>
      <c r="B586" s="160">
        <v>0</v>
      </c>
      <c r="C586" s="160">
        <v>0</v>
      </c>
      <c r="D586" s="160">
        <v>7.9816101241025936E-2</v>
      </c>
      <c r="E586" s="160">
        <v>2.333623981392372</v>
      </c>
      <c r="F586" s="375"/>
      <c r="G586" s="160">
        <v>0</v>
      </c>
      <c r="H586" s="161">
        <v>0</v>
      </c>
      <c r="I586" s="162">
        <f t="shared" si="280"/>
        <v>2.4134400826333979</v>
      </c>
      <c r="J586" s="149"/>
      <c r="K586" s="163" t="s">
        <v>12</v>
      </c>
      <c r="L586" s="164">
        <v>0</v>
      </c>
      <c r="M586" s="164">
        <v>0</v>
      </c>
      <c r="N586" s="164">
        <v>7.9816101241025936E-2</v>
      </c>
      <c r="O586" s="164">
        <v>2.333623981392372</v>
      </c>
      <c r="P586" s="164">
        <v>287.05270038649689</v>
      </c>
      <c r="Q586" s="164">
        <v>0</v>
      </c>
      <c r="R586" s="165">
        <v>0</v>
      </c>
      <c r="S586" s="166">
        <f t="shared" si="281"/>
        <v>289.46614046913027</v>
      </c>
    </row>
    <row r="587" spans="1:19" ht="15">
      <c r="A587" s="167" t="s">
        <v>59</v>
      </c>
      <c r="B587" s="156">
        <v>0</v>
      </c>
      <c r="C587" s="156">
        <v>0</v>
      </c>
      <c r="D587" s="156">
        <v>0</v>
      </c>
      <c r="E587" s="156">
        <v>0</v>
      </c>
      <c r="F587" s="375"/>
      <c r="G587" s="156">
        <v>0</v>
      </c>
      <c r="H587" s="168">
        <v>0</v>
      </c>
      <c r="I587" s="154">
        <f t="shared" si="280"/>
        <v>0</v>
      </c>
      <c r="J587" s="149"/>
      <c r="K587" s="169" t="s">
        <v>59</v>
      </c>
      <c r="L587" s="156">
        <v>0</v>
      </c>
      <c r="M587" s="156">
        <v>0</v>
      </c>
      <c r="N587" s="156">
        <v>0</v>
      </c>
      <c r="O587" s="156">
        <v>0</v>
      </c>
      <c r="P587" s="156">
        <v>1758.096404086577</v>
      </c>
      <c r="Q587" s="156">
        <v>0</v>
      </c>
      <c r="R587" s="157">
        <v>0</v>
      </c>
      <c r="S587" s="158">
        <f t="shared" si="281"/>
        <v>1758.096404086577</v>
      </c>
    </row>
    <row r="588" spans="1:19" ht="15">
      <c r="A588" s="159" t="s">
        <v>17</v>
      </c>
      <c r="B588" s="160">
        <v>128.28835832999312</v>
      </c>
      <c r="C588" s="160">
        <v>0.69510413252734971</v>
      </c>
      <c r="D588" s="160">
        <v>16.281897886834223</v>
      </c>
      <c r="E588" s="160">
        <v>2.2195047062277284</v>
      </c>
      <c r="F588" s="375"/>
      <c r="G588" s="160">
        <v>0</v>
      </c>
      <c r="H588" s="161">
        <v>0</v>
      </c>
      <c r="I588" s="162">
        <f t="shared" si="280"/>
        <v>147.48486505558242</v>
      </c>
      <c r="J588" s="149"/>
      <c r="K588" s="163" t="s">
        <v>17</v>
      </c>
      <c r="L588" s="164">
        <v>128.28835832999312</v>
      </c>
      <c r="M588" s="164">
        <v>0.69510413252734971</v>
      </c>
      <c r="N588" s="164">
        <v>16.281897886834223</v>
      </c>
      <c r="O588" s="164">
        <v>2.2195047062277284</v>
      </c>
      <c r="P588" s="164">
        <v>0</v>
      </c>
      <c r="Q588" s="164">
        <v>0</v>
      </c>
      <c r="R588" s="165">
        <v>0</v>
      </c>
      <c r="S588" s="166">
        <f t="shared" si="281"/>
        <v>147.48486505558242</v>
      </c>
    </row>
    <row r="589" spans="1:19" ht="15">
      <c r="A589" s="167" t="s">
        <v>139</v>
      </c>
      <c r="B589" s="156">
        <v>1047.4800276704652</v>
      </c>
      <c r="C589" s="156">
        <v>165.06900843528857</v>
      </c>
      <c r="D589" s="156">
        <v>32.193606345783991</v>
      </c>
      <c r="E589" s="156">
        <v>25.34987107366981</v>
      </c>
      <c r="F589" s="375"/>
      <c r="G589" s="156">
        <v>0</v>
      </c>
      <c r="H589" s="168">
        <v>0</v>
      </c>
      <c r="I589" s="154">
        <f t="shared" si="280"/>
        <v>1270.0925135252078</v>
      </c>
      <c r="J589" s="149"/>
      <c r="K589" s="169" t="s">
        <v>139</v>
      </c>
      <c r="L589" s="156">
        <v>1047.4800276704652</v>
      </c>
      <c r="M589" s="156">
        <v>165.06900843528857</v>
      </c>
      <c r="N589" s="156">
        <v>32.193606345783991</v>
      </c>
      <c r="O589" s="156">
        <v>25.34987107366981</v>
      </c>
      <c r="P589" s="156">
        <v>0</v>
      </c>
      <c r="Q589" s="156">
        <v>0</v>
      </c>
      <c r="R589" s="157">
        <v>0</v>
      </c>
      <c r="S589" s="158">
        <f t="shared" si="281"/>
        <v>1270.0925135252078</v>
      </c>
    </row>
    <row r="590" spans="1:19" ht="15">
      <c r="A590" s="159" t="s">
        <v>25</v>
      </c>
      <c r="B590" s="160">
        <v>636.58950182745298</v>
      </c>
      <c r="C590" s="160">
        <v>0</v>
      </c>
      <c r="D590" s="160">
        <v>1404.016972981314</v>
      </c>
      <c r="E590" s="160">
        <v>309.3939730273529</v>
      </c>
      <c r="F590" s="375"/>
      <c r="G590" s="160">
        <v>961.91072314147777</v>
      </c>
      <c r="H590" s="161">
        <v>0.25041715048054752</v>
      </c>
      <c r="I590" s="162">
        <f t="shared" si="280"/>
        <v>3312.1615881280782</v>
      </c>
      <c r="J590" s="149"/>
      <c r="K590" s="163" t="s">
        <v>25</v>
      </c>
      <c r="L590" s="164">
        <v>636.58950182745298</v>
      </c>
      <c r="M590" s="164">
        <v>0</v>
      </c>
      <c r="N590" s="164">
        <v>1404.016972981314</v>
      </c>
      <c r="O590" s="164">
        <v>309.3939730273529</v>
      </c>
      <c r="P590" s="164">
        <v>965.64696933794221</v>
      </c>
      <c r="Q590" s="164">
        <v>961.91072314147777</v>
      </c>
      <c r="R590" s="165">
        <v>0.25041715048054752</v>
      </c>
      <c r="S590" s="166">
        <f t="shared" si="281"/>
        <v>4277.8085574660199</v>
      </c>
    </row>
    <row r="591" spans="1:19" ht="15">
      <c r="A591" s="167" t="s">
        <v>24</v>
      </c>
      <c r="B591" s="156">
        <v>2114.8143292006775</v>
      </c>
      <c r="C591" s="156">
        <v>13.40754544963051</v>
      </c>
      <c r="D591" s="156">
        <v>0</v>
      </c>
      <c r="E591" s="156">
        <v>0</v>
      </c>
      <c r="F591" s="375"/>
      <c r="G591" s="156">
        <v>0</v>
      </c>
      <c r="H591" s="168">
        <v>0</v>
      </c>
      <c r="I591" s="154">
        <f t="shared" si="280"/>
        <v>2128.2218746503081</v>
      </c>
      <c r="J591" s="149"/>
      <c r="K591" s="169" t="s">
        <v>24</v>
      </c>
      <c r="L591" s="156">
        <v>2114.8143292006775</v>
      </c>
      <c r="M591" s="156">
        <v>13.40754544963051</v>
      </c>
      <c r="N591" s="156">
        <v>0</v>
      </c>
      <c r="O591" s="156">
        <v>0</v>
      </c>
      <c r="P591" s="156">
        <v>0</v>
      </c>
      <c r="Q591" s="156">
        <v>0</v>
      </c>
      <c r="R591" s="157">
        <v>0</v>
      </c>
      <c r="S591" s="158">
        <f t="shared" si="281"/>
        <v>2128.2218746503081</v>
      </c>
    </row>
    <row r="592" spans="1:19" ht="15">
      <c r="A592" s="159" t="s">
        <v>60</v>
      </c>
      <c r="B592" s="160">
        <v>52.024335183519987</v>
      </c>
      <c r="C592" s="160">
        <v>0</v>
      </c>
      <c r="D592" s="160">
        <v>9.2483947906662181</v>
      </c>
      <c r="E592" s="160">
        <v>0</v>
      </c>
      <c r="F592" s="375"/>
      <c r="G592" s="160">
        <v>0</v>
      </c>
      <c r="H592" s="161">
        <v>0</v>
      </c>
      <c r="I592" s="162">
        <f t="shared" si="280"/>
        <v>61.272729974186205</v>
      </c>
      <c r="J592" s="149"/>
      <c r="K592" s="163" t="s">
        <v>60</v>
      </c>
      <c r="L592" s="164">
        <v>52.024335183519987</v>
      </c>
      <c r="M592" s="164">
        <v>0</v>
      </c>
      <c r="N592" s="164">
        <v>9.2483947906662181</v>
      </c>
      <c r="O592" s="164">
        <v>0</v>
      </c>
      <c r="P592" s="164">
        <v>0</v>
      </c>
      <c r="Q592" s="164">
        <v>0</v>
      </c>
      <c r="R592" s="165">
        <v>0</v>
      </c>
      <c r="S592" s="166">
        <f t="shared" si="281"/>
        <v>61.272729974186205</v>
      </c>
    </row>
    <row r="593" spans="1:85" ht="15">
      <c r="A593" s="167" t="s">
        <v>22</v>
      </c>
      <c r="B593" s="156">
        <v>194.76984610405071</v>
      </c>
      <c r="C593" s="156">
        <v>0</v>
      </c>
      <c r="D593" s="156">
        <v>12.013251831972314</v>
      </c>
      <c r="E593" s="156">
        <v>0</v>
      </c>
      <c r="F593" s="375"/>
      <c r="G593" s="156">
        <v>0</v>
      </c>
      <c r="H593" s="168">
        <v>0</v>
      </c>
      <c r="I593" s="154">
        <f t="shared" si="280"/>
        <v>206.78309793602304</v>
      </c>
      <c r="J593" s="149"/>
      <c r="K593" s="169" t="s">
        <v>22</v>
      </c>
      <c r="L593" s="156">
        <v>194.76984610405071</v>
      </c>
      <c r="M593" s="156">
        <v>0</v>
      </c>
      <c r="N593" s="156">
        <v>12.013251831972314</v>
      </c>
      <c r="O593" s="156">
        <v>0</v>
      </c>
      <c r="P593" s="156">
        <v>326.3028931106042</v>
      </c>
      <c r="Q593" s="156">
        <v>0</v>
      </c>
      <c r="R593" s="157">
        <v>0</v>
      </c>
      <c r="S593" s="158">
        <f t="shared" si="281"/>
        <v>533.08599104662721</v>
      </c>
    </row>
    <row r="594" spans="1:85" ht="15">
      <c r="A594" s="159" t="s">
        <v>21</v>
      </c>
      <c r="B594" s="160">
        <v>6.4446433780514694</v>
      </c>
      <c r="C594" s="160">
        <v>0</v>
      </c>
      <c r="D594" s="160">
        <v>0.11907289081987646</v>
      </c>
      <c r="E594" s="160">
        <v>0</v>
      </c>
      <c r="F594" s="375"/>
      <c r="G594" s="160">
        <v>0</v>
      </c>
      <c r="H594" s="161">
        <v>0</v>
      </c>
      <c r="I594" s="162">
        <f t="shared" si="280"/>
        <v>6.563716268871346</v>
      </c>
      <c r="J594" s="149"/>
      <c r="K594" s="163" t="s">
        <v>21</v>
      </c>
      <c r="L594" s="164">
        <v>6.4446433780514694</v>
      </c>
      <c r="M594" s="164">
        <v>0</v>
      </c>
      <c r="N594" s="164">
        <v>0.11907289081987646</v>
      </c>
      <c r="O594" s="164">
        <v>0</v>
      </c>
      <c r="P594" s="164">
        <v>0</v>
      </c>
      <c r="Q594" s="164">
        <v>0</v>
      </c>
      <c r="R594" s="165">
        <v>0</v>
      </c>
      <c r="S594" s="166">
        <f t="shared" si="281"/>
        <v>6.563716268871346</v>
      </c>
    </row>
    <row r="595" spans="1:85" ht="15">
      <c r="A595" s="170" t="s">
        <v>64</v>
      </c>
      <c r="B595" s="156">
        <v>223.44358095642042</v>
      </c>
      <c r="C595" s="156">
        <v>0</v>
      </c>
      <c r="D595" s="156">
        <v>0</v>
      </c>
      <c r="E595" s="156">
        <v>0</v>
      </c>
      <c r="F595" s="375"/>
      <c r="G595" s="156">
        <v>0</v>
      </c>
      <c r="H595" s="168">
        <v>0</v>
      </c>
      <c r="I595" s="154">
        <f t="shared" si="280"/>
        <v>223.44358095642042</v>
      </c>
      <c r="J595" s="149"/>
      <c r="K595" s="171" t="s">
        <v>64</v>
      </c>
      <c r="L595" s="156">
        <v>223.44358095642042</v>
      </c>
      <c r="M595" s="156">
        <v>0</v>
      </c>
      <c r="N595" s="156">
        <v>0</v>
      </c>
      <c r="O595" s="156">
        <v>0</v>
      </c>
      <c r="P595" s="156">
        <v>0</v>
      </c>
      <c r="Q595" s="156">
        <v>0</v>
      </c>
      <c r="R595" s="157">
        <v>0</v>
      </c>
      <c r="S595" s="158">
        <f t="shared" si="281"/>
        <v>223.44358095642042</v>
      </c>
    </row>
    <row r="596" spans="1:85">
      <c r="A596" s="172" t="s">
        <v>23</v>
      </c>
      <c r="B596" s="173">
        <v>223.44358095642042</v>
      </c>
      <c r="C596" s="173">
        <v>0</v>
      </c>
      <c r="D596" s="173">
        <v>0</v>
      </c>
      <c r="E596" s="173">
        <v>0</v>
      </c>
      <c r="F596" s="375"/>
      <c r="G596" s="173">
        <v>0</v>
      </c>
      <c r="H596" s="174">
        <v>0</v>
      </c>
      <c r="I596" s="175">
        <f t="shared" si="280"/>
        <v>223.44358095642042</v>
      </c>
      <c r="J596" s="149"/>
      <c r="K596" s="176" t="s">
        <v>23</v>
      </c>
      <c r="L596" s="177">
        <v>223.44358095642042</v>
      </c>
      <c r="M596" s="177">
        <v>0</v>
      </c>
      <c r="N596" s="177">
        <v>0</v>
      </c>
      <c r="O596" s="177">
        <v>0</v>
      </c>
      <c r="P596" s="177">
        <v>0</v>
      </c>
      <c r="Q596" s="177">
        <v>0</v>
      </c>
      <c r="R596" s="178">
        <v>0</v>
      </c>
      <c r="S596" s="179">
        <f t="shared" si="281"/>
        <v>223.44358095642042</v>
      </c>
    </row>
    <row r="597" spans="1:85">
      <c r="A597" s="180" t="s">
        <v>19</v>
      </c>
      <c r="B597" s="181">
        <v>0</v>
      </c>
      <c r="C597" s="181">
        <v>0</v>
      </c>
      <c r="D597" s="181">
        <v>0</v>
      </c>
      <c r="E597" s="181">
        <v>0</v>
      </c>
      <c r="F597" s="375"/>
      <c r="G597" s="181">
        <v>0</v>
      </c>
      <c r="H597" s="182">
        <v>0</v>
      </c>
      <c r="I597" s="183">
        <f t="shared" si="280"/>
        <v>0</v>
      </c>
      <c r="J597" s="149"/>
      <c r="K597" s="184" t="s">
        <v>19</v>
      </c>
      <c r="L597" s="181">
        <v>0</v>
      </c>
      <c r="M597" s="181">
        <v>0</v>
      </c>
      <c r="N597" s="181">
        <v>0</v>
      </c>
      <c r="O597" s="181">
        <v>0</v>
      </c>
      <c r="P597" s="181">
        <v>0</v>
      </c>
      <c r="Q597" s="181">
        <v>0</v>
      </c>
      <c r="R597" s="185">
        <v>0</v>
      </c>
      <c r="S597" s="186">
        <f t="shared" si="281"/>
        <v>0</v>
      </c>
    </row>
    <row r="598" spans="1:85">
      <c r="A598" s="172" t="s">
        <v>20</v>
      </c>
      <c r="B598" s="173">
        <v>0</v>
      </c>
      <c r="C598" s="173">
        <v>0</v>
      </c>
      <c r="D598" s="173">
        <v>0</v>
      </c>
      <c r="E598" s="173">
        <v>0</v>
      </c>
      <c r="F598" s="375"/>
      <c r="G598" s="173">
        <v>0</v>
      </c>
      <c r="H598" s="174">
        <v>0</v>
      </c>
      <c r="I598" s="175">
        <f t="shared" si="280"/>
        <v>0</v>
      </c>
      <c r="J598" s="149"/>
      <c r="K598" s="176" t="s">
        <v>20</v>
      </c>
      <c r="L598" s="177">
        <v>0</v>
      </c>
      <c r="M598" s="177">
        <v>0</v>
      </c>
      <c r="N598" s="177">
        <v>0</v>
      </c>
      <c r="O598" s="177">
        <v>0</v>
      </c>
      <c r="P598" s="177">
        <v>0</v>
      </c>
      <c r="Q598" s="177">
        <v>0</v>
      </c>
      <c r="R598" s="178">
        <v>0</v>
      </c>
      <c r="S598" s="179">
        <f t="shared" si="281"/>
        <v>0</v>
      </c>
    </row>
    <row r="599" spans="1:85" ht="15" thickBot="1">
      <c r="A599" s="187" t="s">
        <v>11</v>
      </c>
      <c r="B599" s="188">
        <v>0</v>
      </c>
      <c r="C599" s="188">
        <v>0</v>
      </c>
      <c r="D599" s="188">
        <v>0</v>
      </c>
      <c r="E599" s="188">
        <v>0</v>
      </c>
      <c r="F599" s="376"/>
      <c r="G599" s="188">
        <v>0</v>
      </c>
      <c r="H599" s="189">
        <v>0</v>
      </c>
      <c r="I599" s="190">
        <f t="shared" si="280"/>
        <v>0</v>
      </c>
      <c r="J599" s="149"/>
      <c r="K599" s="191" t="s">
        <v>11</v>
      </c>
      <c r="L599" s="188">
        <v>0</v>
      </c>
      <c r="M599" s="188">
        <v>0</v>
      </c>
      <c r="N599" s="188">
        <v>0</v>
      </c>
      <c r="O599" s="188">
        <v>0</v>
      </c>
      <c r="P599" s="188">
        <v>0</v>
      </c>
      <c r="Q599" s="188">
        <v>0</v>
      </c>
      <c r="R599" s="192">
        <v>0</v>
      </c>
      <c r="S599" s="193">
        <f t="shared" si="281"/>
        <v>0</v>
      </c>
    </row>
    <row r="600" spans="1:85" ht="15">
      <c r="A600" s="194" t="s">
        <v>26</v>
      </c>
      <c r="B600" s="195">
        <f>SUM(B579:B595)</f>
        <v>5587.5820174283772</v>
      </c>
      <c r="C600" s="195">
        <f t="shared" ref="C600:H600" si="282">SUM(C579:C595)</f>
        <v>212.47562325207042</v>
      </c>
      <c r="D600" s="195">
        <f t="shared" si="282"/>
        <v>1499.0512939690714</v>
      </c>
      <c r="E600" s="195">
        <f t="shared" si="282"/>
        <v>471.08414267619617</v>
      </c>
      <c r="F600" s="195">
        <f t="shared" si="282"/>
        <v>0</v>
      </c>
      <c r="G600" s="195">
        <f t="shared" si="282"/>
        <v>961.91072314147777</v>
      </c>
      <c r="H600" s="197">
        <f t="shared" si="282"/>
        <v>0.25041715048054752</v>
      </c>
      <c r="I600" s="154">
        <f t="shared" ref="I600" si="283">SUM(I579:I595)</f>
        <v>8732.3542176176707</v>
      </c>
      <c r="J600" s="149"/>
      <c r="K600" s="196" t="s">
        <v>26</v>
      </c>
      <c r="L600" s="195">
        <f>SUM(L579:L595)</f>
        <v>5587.5820174283772</v>
      </c>
      <c r="M600" s="195">
        <f t="shared" ref="M600:R600" si="284">SUM(M579:M595)</f>
        <v>212.47562325207042</v>
      </c>
      <c r="N600" s="195">
        <f t="shared" si="284"/>
        <v>1499.0512939690714</v>
      </c>
      <c r="O600" s="195">
        <f t="shared" si="284"/>
        <v>471.08414267619617</v>
      </c>
      <c r="P600" s="195">
        <f t="shared" si="284"/>
        <v>8345.7273964369742</v>
      </c>
      <c r="Q600" s="195">
        <f t="shared" si="284"/>
        <v>961.91072314147777</v>
      </c>
      <c r="R600" s="197">
        <f t="shared" si="284"/>
        <v>0.25041715048054752</v>
      </c>
      <c r="S600" s="198">
        <f t="shared" ref="S600" si="285">SUM(S579:S595)</f>
        <v>17078.081614054649</v>
      </c>
    </row>
    <row r="601" spans="1:85" s="26" customFormat="1" ht="15" thickBot="1">
      <c r="A601" s="45" t="s">
        <v>91</v>
      </c>
      <c r="B601" s="78">
        <f>IF($I600=0,"-",B600/$I600)</f>
        <v>0.63987120519634177</v>
      </c>
      <c r="C601" s="78">
        <f t="shared" ref="C601:H601" si="286">IF($I600=0,"-",C600/$I600)</f>
        <v>2.4331997758794219E-2</v>
      </c>
      <c r="D601" s="78">
        <f t="shared" si="286"/>
        <v>0.1716663406695883</v>
      </c>
      <c r="E601" s="78">
        <f t="shared" si="286"/>
        <v>5.3946980497627549E-2</v>
      </c>
      <c r="F601" s="78">
        <f t="shared" si="286"/>
        <v>0</v>
      </c>
      <c r="G601" s="78">
        <f t="shared" si="286"/>
        <v>0.11015479894308534</v>
      </c>
      <c r="H601" s="79">
        <f t="shared" si="286"/>
        <v>2.8676934563113202E-5</v>
      </c>
      <c r="I601" s="80">
        <f>SUM(B601:H601)</f>
        <v>1.0000000000000004</v>
      </c>
      <c r="K601" s="55" t="s">
        <v>91</v>
      </c>
      <c r="L601" s="96">
        <f>IF($S600=0,"-",L600/$S600)</f>
        <v>0.32717855223446163</v>
      </c>
      <c r="M601" s="96">
        <f t="shared" ref="M601:R601" si="287">IF($S600=0,"-",M600/$S600)</f>
        <v>1.2441422172219309E-2</v>
      </c>
      <c r="N601" s="96">
        <f t="shared" si="287"/>
        <v>8.7776328035310824E-2</v>
      </c>
      <c r="O601" s="96">
        <f t="shared" si="287"/>
        <v>2.7584136984596139E-2</v>
      </c>
      <c r="P601" s="96">
        <f t="shared" si="287"/>
        <v>0.48868061325861917</v>
      </c>
      <c r="Q601" s="96">
        <f t="shared" si="287"/>
        <v>5.6324284242198479E-2</v>
      </c>
      <c r="R601" s="97">
        <f t="shared" si="287"/>
        <v>1.4663072594433745E-5</v>
      </c>
      <c r="S601" s="98">
        <f>SUM(L601:R601)</f>
        <v>1</v>
      </c>
      <c r="BA601" s="199"/>
      <c r="BR601" s="199"/>
    </row>
    <row r="602" spans="1:85" ht="15" thickBot="1">
      <c r="A602" s="228"/>
      <c r="B602" s="228"/>
      <c r="C602" s="228"/>
      <c r="D602" s="228"/>
      <c r="E602" s="228"/>
      <c r="F602" s="228"/>
      <c r="G602" s="228"/>
      <c r="H602" s="228"/>
      <c r="I602" s="228"/>
      <c r="K602" s="228"/>
      <c r="L602" s="228"/>
      <c r="M602" s="228"/>
      <c r="N602" s="228"/>
      <c r="O602" s="228"/>
      <c r="P602" s="228"/>
      <c r="Q602" s="228"/>
      <c r="R602" s="228"/>
      <c r="S602" s="228"/>
      <c r="U602" s="236"/>
      <c r="AA602" s="237"/>
      <c r="AC602" s="237"/>
      <c r="AD602" s="237"/>
      <c r="AE602" s="237"/>
      <c r="AF602" s="237"/>
      <c r="AG602" s="237"/>
      <c r="AH602" s="237"/>
      <c r="AI602" s="238"/>
      <c r="AJ602" s="238"/>
      <c r="AK602" s="238"/>
      <c r="AL602" s="238"/>
      <c r="AM602" s="238"/>
      <c r="AN602" s="238"/>
      <c r="AO602" s="238"/>
      <c r="AP602" s="238"/>
    </row>
    <row r="603" spans="1:85" ht="28.5">
      <c r="A603" s="393" t="s">
        <v>50</v>
      </c>
      <c r="B603" s="145" t="s">
        <v>0</v>
      </c>
      <c r="C603" s="145" t="s">
        <v>28</v>
      </c>
      <c r="D603" s="145" t="s">
        <v>29</v>
      </c>
      <c r="E603" s="145" t="s">
        <v>30</v>
      </c>
      <c r="F603" s="145" t="s">
        <v>27</v>
      </c>
      <c r="G603" s="145" t="s">
        <v>4</v>
      </c>
      <c r="H603" s="145" t="s">
        <v>5</v>
      </c>
      <c r="I603" s="146" t="s">
        <v>6</v>
      </c>
      <c r="K603" s="395" t="s">
        <v>50</v>
      </c>
      <c r="L603" s="147" t="s">
        <v>0</v>
      </c>
      <c r="M603" s="147" t="s">
        <v>28</v>
      </c>
      <c r="N603" s="147" t="s">
        <v>29</v>
      </c>
      <c r="O603" s="147" t="s">
        <v>30</v>
      </c>
      <c r="P603" s="147" t="s">
        <v>27</v>
      </c>
      <c r="Q603" s="147" t="s">
        <v>4</v>
      </c>
      <c r="R603" s="147" t="s">
        <v>5</v>
      </c>
      <c r="S603" s="148" t="s">
        <v>6</v>
      </c>
      <c r="U603" s="397" t="s">
        <v>50</v>
      </c>
      <c r="V603" s="201" t="s">
        <v>71</v>
      </c>
      <c r="W603" s="201" t="s">
        <v>72</v>
      </c>
      <c r="X603" s="201" t="s">
        <v>69</v>
      </c>
      <c r="Y603" s="201" t="s">
        <v>73</v>
      </c>
      <c r="Z603" s="201" t="s">
        <v>74</v>
      </c>
      <c r="AA603" s="201" t="s">
        <v>70</v>
      </c>
      <c r="AB603" s="201" t="s">
        <v>75</v>
      </c>
      <c r="AC603" s="201" t="s">
        <v>76</v>
      </c>
      <c r="AD603" s="201" t="s">
        <v>67</v>
      </c>
      <c r="AE603" s="239" t="s">
        <v>27</v>
      </c>
      <c r="AF603" s="240" t="s">
        <v>63</v>
      </c>
      <c r="AG603" s="241"/>
      <c r="AH603" s="141"/>
      <c r="AI603" s="141"/>
      <c r="AR603" s="142"/>
      <c r="BA603" s="141"/>
      <c r="BI603" s="142"/>
      <c r="BR603" s="141"/>
      <c r="BX603" s="26"/>
      <c r="CG603" s="141"/>
    </row>
    <row r="604" spans="1:85" ht="15" customHeight="1">
      <c r="A604" s="394" t="s">
        <v>50</v>
      </c>
      <c r="B604" s="331" t="s">
        <v>118</v>
      </c>
      <c r="C604" s="332"/>
      <c r="D604" s="332"/>
      <c r="E604" s="332"/>
      <c r="F604" s="332"/>
      <c r="G604" s="332"/>
      <c r="H604" s="332"/>
      <c r="I604" s="333"/>
      <c r="K604" s="396" t="s">
        <v>50</v>
      </c>
      <c r="L604" s="334" t="s">
        <v>118</v>
      </c>
      <c r="M604" s="335"/>
      <c r="N604" s="335"/>
      <c r="O604" s="335"/>
      <c r="P604" s="335"/>
      <c r="Q604" s="335"/>
      <c r="R604" s="335"/>
      <c r="S604" s="336"/>
      <c r="U604" s="398" t="s">
        <v>50</v>
      </c>
      <c r="V604" s="399" t="s">
        <v>118</v>
      </c>
      <c r="W604" s="400"/>
      <c r="X604" s="400"/>
      <c r="Y604" s="400"/>
      <c r="Z604" s="400"/>
      <c r="AA604" s="400"/>
      <c r="AB604" s="400"/>
      <c r="AC604" s="400"/>
      <c r="AD604" s="400"/>
      <c r="AE604" s="400"/>
      <c r="AF604" s="401"/>
      <c r="AG604" s="242"/>
      <c r="AH604" s="141"/>
      <c r="AI604" s="141"/>
      <c r="AR604" s="142"/>
      <c r="BA604" s="141"/>
      <c r="BI604" s="142"/>
      <c r="BR604" s="141"/>
      <c r="BX604" s="26"/>
      <c r="CG604" s="141"/>
    </row>
    <row r="605" spans="1:85" ht="15">
      <c r="A605" s="151" t="s">
        <v>7</v>
      </c>
      <c r="B605" s="152">
        <v>15.189979448702802</v>
      </c>
      <c r="C605" s="152">
        <v>0</v>
      </c>
      <c r="D605" s="152">
        <v>1.2506211781305918</v>
      </c>
      <c r="E605" s="152">
        <v>0</v>
      </c>
      <c r="F605" s="374"/>
      <c r="G605" s="152">
        <v>0</v>
      </c>
      <c r="H605" s="153">
        <v>0</v>
      </c>
      <c r="I605" s="154">
        <f>SUM(B605:H605)</f>
        <v>16.440600626833394</v>
      </c>
      <c r="J605" s="149"/>
      <c r="K605" s="203" t="s">
        <v>7</v>
      </c>
      <c r="L605" s="152">
        <v>15.189979448702802</v>
      </c>
      <c r="M605" s="152">
        <v>0</v>
      </c>
      <c r="N605" s="152">
        <v>1.2506211781305918</v>
      </c>
      <c r="O605" s="152">
        <v>0</v>
      </c>
      <c r="P605" s="152">
        <v>0</v>
      </c>
      <c r="Q605" s="152">
        <v>0</v>
      </c>
      <c r="R605" s="204">
        <v>0</v>
      </c>
      <c r="S605" s="205">
        <f>SUM(L605:R605)</f>
        <v>16.440600626833394</v>
      </c>
      <c r="U605" s="104" t="s">
        <v>7</v>
      </c>
      <c r="V605" s="207">
        <v>15.189979448702802</v>
      </c>
      <c r="W605" s="207">
        <v>1.2506211781305918</v>
      </c>
      <c r="X605" s="207">
        <v>0</v>
      </c>
      <c r="Y605" s="207">
        <v>0</v>
      </c>
      <c r="Z605" s="207">
        <v>0</v>
      </c>
      <c r="AA605" s="207">
        <v>0</v>
      </c>
      <c r="AB605" s="207">
        <v>0</v>
      </c>
      <c r="AC605" s="207">
        <v>0</v>
      </c>
      <c r="AD605" s="209">
        <v>0</v>
      </c>
      <c r="AE605" s="243">
        <f t="shared" ref="AE605:AE610" si="288">+P605</f>
        <v>0</v>
      </c>
      <c r="AF605" s="210">
        <f t="shared" ref="AF605:AF625" si="289">SUM(V605:AE605)</f>
        <v>16.440600626833394</v>
      </c>
      <c r="AG605" s="244" t="str">
        <f>+IF(ABS(S605-AF605)&gt;0.01,S605-AF605,"")</f>
        <v/>
      </c>
      <c r="AH605" s="141"/>
      <c r="AI605" s="141"/>
      <c r="AR605" s="142"/>
      <c r="BA605" s="141"/>
      <c r="BI605" s="142"/>
      <c r="BR605" s="141"/>
      <c r="BX605" s="26"/>
      <c r="CG605" s="141"/>
    </row>
    <row r="606" spans="1:85" ht="15">
      <c r="A606" s="159" t="s">
        <v>8</v>
      </c>
      <c r="B606" s="160">
        <v>12.038480849910638</v>
      </c>
      <c r="C606" s="160">
        <v>0</v>
      </c>
      <c r="D606" s="160">
        <v>0.34003567718840189</v>
      </c>
      <c r="E606" s="160">
        <v>0</v>
      </c>
      <c r="F606" s="375"/>
      <c r="G606" s="160">
        <v>0</v>
      </c>
      <c r="H606" s="161">
        <v>0</v>
      </c>
      <c r="I606" s="162">
        <f t="shared" ref="I606:I625" si="290">SUM(B606:H606)</f>
        <v>12.378516527099039</v>
      </c>
      <c r="J606" s="149"/>
      <c r="K606" s="163" t="s">
        <v>8</v>
      </c>
      <c r="L606" s="164">
        <v>12.038480849910638</v>
      </c>
      <c r="M606" s="164">
        <v>0</v>
      </c>
      <c r="N606" s="164">
        <v>0.34003567718840189</v>
      </c>
      <c r="O606" s="164">
        <v>0</v>
      </c>
      <c r="P606" s="164">
        <v>0</v>
      </c>
      <c r="Q606" s="164">
        <v>0</v>
      </c>
      <c r="R606" s="165">
        <v>0</v>
      </c>
      <c r="S606" s="166">
        <f t="shared" ref="S606:S625" si="291">SUM(L606:R606)</f>
        <v>12.378516527099039</v>
      </c>
      <c r="U606" s="109" t="s">
        <v>8</v>
      </c>
      <c r="V606" s="212">
        <v>12.038480849910638</v>
      </c>
      <c r="W606" s="212">
        <v>0.15508926155488467</v>
      </c>
      <c r="X606" s="212">
        <v>0.18494641563351721</v>
      </c>
      <c r="Y606" s="212">
        <v>0</v>
      </c>
      <c r="Z606" s="212">
        <v>0</v>
      </c>
      <c r="AA606" s="212">
        <v>0</v>
      </c>
      <c r="AB606" s="212">
        <v>0</v>
      </c>
      <c r="AC606" s="212">
        <v>0</v>
      </c>
      <c r="AD606" s="212">
        <v>0</v>
      </c>
      <c r="AE606" s="245">
        <f t="shared" si="288"/>
        <v>0</v>
      </c>
      <c r="AF606" s="214">
        <f t="shared" si="289"/>
        <v>12.378516527099039</v>
      </c>
      <c r="AG606" s="244" t="str">
        <f t="shared" ref="AG606:AG626" si="292">+IF(ABS(S606-AF606)&gt;0.01,S606-AF606,"")</f>
        <v/>
      </c>
      <c r="AH606" s="141"/>
      <c r="AI606" s="141"/>
      <c r="AR606" s="142"/>
      <c r="BA606" s="141"/>
      <c r="BI606" s="142"/>
      <c r="BR606" s="141"/>
      <c r="BX606" s="26"/>
      <c r="CG606" s="141"/>
    </row>
    <row r="607" spans="1:85" ht="15">
      <c r="A607" s="167" t="s">
        <v>10</v>
      </c>
      <c r="B607" s="156">
        <v>2.6241973111429111</v>
      </c>
      <c r="C607" s="156">
        <v>0</v>
      </c>
      <c r="D607" s="156">
        <v>2.7135275844558335</v>
      </c>
      <c r="E607" s="156">
        <v>0</v>
      </c>
      <c r="F607" s="375"/>
      <c r="G607" s="156">
        <v>0</v>
      </c>
      <c r="H607" s="168">
        <v>0</v>
      </c>
      <c r="I607" s="154">
        <f t="shared" si="290"/>
        <v>5.3377248955987451</v>
      </c>
      <c r="J607" s="149"/>
      <c r="K607" s="169" t="s">
        <v>10</v>
      </c>
      <c r="L607" s="156">
        <v>2.6241973111429111</v>
      </c>
      <c r="M607" s="156">
        <v>0</v>
      </c>
      <c r="N607" s="156">
        <v>2.7135275844558335</v>
      </c>
      <c r="O607" s="156">
        <v>0</v>
      </c>
      <c r="P607" s="156">
        <v>0</v>
      </c>
      <c r="Q607" s="156">
        <v>0</v>
      </c>
      <c r="R607" s="157">
        <v>0</v>
      </c>
      <c r="S607" s="158">
        <f t="shared" si="291"/>
        <v>5.3377248955987451</v>
      </c>
      <c r="U607" s="276" t="s">
        <v>10</v>
      </c>
      <c r="V607" s="207">
        <v>2.6241973111429111</v>
      </c>
      <c r="W607" s="207">
        <v>2.7135275844558335</v>
      </c>
      <c r="X607" s="207">
        <v>0</v>
      </c>
      <c r="Y607" s="207">
        <v>0</v>
      </c>
      <c r="Z607" s="207">
        <v>0</v>
      </c>
      <c r="AA607" s="207">
        <v>0</v>
      </c>
      <c r="AB607" s="207">
        <v>0</v>
      </c>
      <c r="AC607" s="207">
        <v>0</v>
      </c>
      <c r="AD607" s="209">
        <v>0</v>
      </c>
      <c r="AE607" s="243">
        <f t="shared" si="288"/>
        <v>0</v>
      </c>
      <c r="AF607" s="210">
        <f t="shared" si="289"/>
        <v>5.3377248955987451</v>
      </c>
      <c r="AG607" s="244" t="str">
        <f t="shared" si="292"/>
        <v/>
      </c>
      <c r="AH607" s="141"/>
      <c r="AI607" s="141"/>
      <c r="AR607" s="142"/>
      <c r="BA607" s="141"/>
      <c r="BI607" s="142"/>
      <c r="BR607" s="141"/>
      <c r="BX607" s="26"/>
      <c r="CG607" s="141"/>
    </row>
    <row r="608" spans="1:85" ht="15">
      <c r="A608" s="159" t="s">
        <v>56</v>
      </c>
      <c r="B608" s="160">
        <v>0</v>
      </c>
      <c r="C608" s="160">
        <v>0</v>
      </c>
      <c r="D608" s="160">
        <v>0</v>
      </c>
      <c r="E608" s="160">
        <v>0</v>
      </c>
      <c r="F608" s="375"/>
      <c r="G608" s="160">
        <v>0</v>
      </c>
      <c r="H608" s="161">
        <v>0</v>
      </c>
      <c r="I608" s="162">
        <f t="shared" si="290"/>
        <v>0</v>
      </c>
      <c r="J608" s="149"/>
      <c r="K608" s="163" t="s">
        <v>56</v>
      </c>
      <c r="L608" s="164">
        <v>0</v>
      </c>
      <c r="M608" s="164">
        <v>0</v>
      </c>
      <c r="N608" s="164">
        <v>0</v>
      </c>
      <c r="O608" s="164">
        <v>0</v>
      </c>
      <c r="P608" s="164">
        <v>0</v>
      </c>
      <c r="Q608" s="164">
        <v>0</v>
      </c>
      <c r="R608" s="165">
        <v>0</v>
      </c>
      <c r="S608" s="166">
        <f t="shared" si="291"/>
        <v>0</v>
      </c>
      <c r="U608" s="109" t="s">
        <v>56</v>
      </c>
      <c r="V608" s="212">
        <v>0</v>
      </c>
      <c r="W608" s="212">
        <v>0</v>
      </c>
      <c r="X608" s="212">
        <v>0</v>
      </c>
      <c r="Y608" s="212">
        <v>0</v>
      </c>
      <c r="Z608" s="212">
        <v>0</v>
      </c>
      <c r="AA608" s="212">
        <v>0</v>
      </c>
      <c r="AB608" s="212">
        <v>0</v>
      </c>
      <c r="AC608" s="212">
        <v>0</v>
      </c>
      <c r="AD608" s="212">
        <v>0</v>
      </c>
      <c r="AE608" s="245">
        <f t="shared" si="288"/>
        <v>0</v>
      </c>
      <c r="AF608" s="214">
        <f t="shared" si="289"/>
        <v>0</v>
      </c>
      <c r="AG608" s="244" t="str">
        <f t="shared" si="292"/>
        <v/>
      </c>
      <c r="AH608" s="141"/>
      <c r="AI608" s="141"/>
      <c r="AR608" s="142"/>
      <c r="BA608" s="141"/>
      <c r="BI608" s="142"/>
      <c r="BR608" s="141"/>
      <c r="BX608" s="26"/>
      <c r="CG608" s="141"/>
    </row>
    <row r="609" spans="1:85" ht="15">
      <c r="A609" s="167" t="s">
        <v>16</v>
      </c>
      <c r="B609" s="156">
        <v>129.74370671104265</v>
      </c>
      <c r="C609" s="156">
        <v>0</v>
      </c>
      <c r="D609" s="156">
        <v>19.934996965996582</v>
      </c>
      <c r="E609" s="156">
        <v>0</v>
      </c>
      <c r="F609" s="375"/>
      <c r="G609" s="156">
        <v>0</v>
      </c>
      <c r="H609" s="168">
        <v>0</v>
      </c>
      <c r="I609" s="154">
        <f t="shared" si="290"/>
        <v>149.67870367703924</v>
      </c>
      <c r="J609" s="149"/>
      <c r="K609" s="169" t="s">
        <v>16</v>
      </c>
      <c r="L609" s="156">
        <v>129.74370671104265</v>
      </c>
      <c r="M609" s="156">
        <v>0</v>
      </c>
      <c r="N609" s="156">
        <v>19.934996965996582</v>
      </c>
      <c r="O609" s="156">
        <v>0</v>
      </c>
      <c r="P609" s="156">
        <v>0</v>
      </c>
      <c r="Q609" s="156">
        <v>0</v>
      </c>
      <c r="R609" s="157">
        <v>0</v>
      </c>
      <c r="S609" s="158">
        <f t="shared" si="291"/>
        <v>149.67870367703924</v>
      </c>
      <c r="U609" s="276" t="s">
        <v>16</v>
      </c>
      <c r="V609" s="207">
        <v>129.74370671104265</v>
      </c>
      <c r="W609" s="207">
        <v>19.934996965996582</v>
      </c>
      <c r="X609" s="207">
        <v>0</v>
      </c>
      <c r="Y609" s="207">
        <v>0</v>
      </c>
      <c r="Z609" s="207">
        <v>0</v>
      </c>
      <c r="AA609" s="207">
        <v>0</v>
      </c>
      <c r="AB609" s="207">
        <v>0</v>
      </c>
      <c r="AC609" s="207">
        <v>0</v>
      </c>
      <c r="AD609" s="209">
        <v>0</v>
      </c>
      <c r="AE609" s="243">
        <f t="shared" si="288"/>
        <v>0</v>
      </c>
      <c r="AF609" s="210">
        <f t="shared" si="289"/>
        <v>149.67870367703924</v>
      </c>
      <c r="AG609" s="244" t="str">
        <f t="shared" si="292"/>
        <v/>
      </c>
      <c r="AH609" s="141"/>
      <c r="AI609" s="141"/>
      <c r="AR609" s="142"/>
      <c r="BA609" s="141"/>
      <c r="BI609" s="142"/>
      <c r="BR609" s="141"/>
      <c r="BX609" s="26"/>
      <c r="CG609" s="141"/>
    </row>
    <row r="610" spans="1:85" ht="15">
      <c r="A610" s="159" t="s">
        <v>15</v>
      </c>
      <c r="B610" s="160">
        <v>3380.6645435168666</v>
      </c>
      <c r="C610" s="160">
        <v>0</v>
      </c>
      <c r="D610" s="160">
        <v>519.43588730785825</v>
      </c>
      <c r="E610" s="160">
        <v>0</v>
      </c>
      <c r="F610" s="375"/>
      <c r="G610" s="160">
        <v>0</v>
      </c>
      <c r="H610" s="161">
        <v>0</v>
      </c>
      <c r="I610" s="162">
        <f t="shared" si="290"/>
        <v>3900.1004308247248</v>
      </c>
      <c r="J610" s="149"/>
      <c r="K610" s="163" t="s">
        <v>15</v>
      </c>
      <c r="L610" s="164">
        <v>3380.6645435168666</v>
      </c>
      <c r="M610" s="164">
        <v>0</v>
      </c>
      <c r="N610" s="164">
        <v>519.43588730785825</v>
      </c>
      <c r="O610" s="164">
        <v>0</v>
      </c>
      <c r="P610" s="164">
        <v>0</v>
      </c>
      <c r="Q610" s="164">
        <v>0</v>
      </c>
      <c r="R610" s="165">
        <v>0</v>
      </c>
      <c r="S610" s="166">
        <f t="shared" si="291"/>
        <v>3900.1004308247248</v>
      </c>
      <c r="U610" s="109" t="s">
        <v>15</v>
      </c>
      <c r="V610" s="212">
        <v>3380.6645435168666</v>
      </c>
      <c r="W610" s="212">
        <v>519.43588730785825</v>
      </c>
      <c r="X610" s="212">
        <v>0</v>
      </c>
      <c r="Y610" s="212">
        <v>0</v>
      </c>
      <c r="Z610" s="212">
        <v>0</v>
      </c>
      <c r="AA610" s="212">
        <v>0</v>
      </c>
      <c r="AB610" s="212">
        <v>0</v>
      </c>
      <c r="AC610" s="212">
        <v>0</v>
      </c>
      <c r="AD610" s="212">
        <v>0</v>
      </c>
      <c r="AE610" s="245">
        <f t="shared" si="288"/>
        <v>0</v>
      </c>
      <c r="AF610" s="214">
        <f t="shared" si="289"/>
        <v>3900.1004308247248</v>
      </c>
      <c r="AG610" s="244" t="str">
        <f t="shared" si="292"/>
        <v/>
      </c>
      <c r="AH610" s="141"/>
      <c r="AI610" s="141"/>
      <c r="AR610" s="142"/>
      <c r="BA610" s="141"/>
      <c r="BI610" s="142"/>
      <c r="BR610" s="141"/>
      <c r="BX610" s="26"/>
      <c r="CG610" s="141"/>
    </row>
    <row r="611" spans="1:85" ht="15">
      <c r="A611" s="167" t="s">
        <v>58</v>
      </c>
      <c r="B611" s="156">
        <v>0</v>
      </c>
      <c r="C611" s="156">
        <v>0</v>
      </c>
      <c r="D611" s="156">
        <v>0</v>
      </c>
      <c r="E611" s="156">
        <v>0</v>
      </c>
      <c r="F611" s="375"/>
      <c r="G611" s="156">
        <v>0</v>
      </c>
      <c r="H611" s="168">
        <v>0</v>
      </c>
      <c r="I611" s="154">
        <f t="shared" si="290"/>
        <v>0</v>
      </c>
      <c r="J611" s="149"/>
      <c r="K611" s="169" t="s">
        <v>58</v>
      </c>
      <c r="L611" s="156">
        <v>0</v>
      </c>
      <c r="M611" s="156">
        <v>0</v>
      </c>
      <c r="N611" s="156">
        <v>0</v>
      </c>
      <c r="O611" s="156">
        <v>0</v>
      </c>
      <c r="P611" s="156">
        <v>5132.0736263464896</v>
      </c>
      <c r="Q611" s="156">
        <v>0</v>
      </c>
      <c r="R611" s="157">
        <v>0</v>
      </c>
      <c r="S611" s="158">
        <f t="shared" si="291"/>
        <v>5132.0736263464896</v>
      </c>
      <c r="U611" s="277" t="s">
        <v>58</v>
      </c>
      <c r="V611" s="207">
        <v>0</v>
      </c>
      <c r="W611" s="207">
        <v>0</v>
      </c>
      <c r="X611" s="207">
        <v>0</v>
      </c>
      <c r="Y611" s="207">
        <v>0</v>
      </c>
      <c r="Z611" s="207">
        <v>0</v>
      </c>
      <c r="AA611" s="207">
        <v>0</v>
      </c>
      <c r="AB611" s="207">
        <v>0</v>
      </c>
      <c r="AC611" s="207">
        <v>0</v>
      </c>
      <c r="AD611" s="207">
        <v>0</v>
      </c>
      <c r="AE611" s="246">
        <f>+P611</f>
        <v>5132.0736263464896</v>
      </c>
      <c r="AF611" s="247">
        <f t="shared" si="289"/>
        <v>5132.0736263464896</v>
      </c>
      <c r="AG611" s="244" t="str">
        <f t="shared" si="292"/>
        <v/>
      </c>
      <c r="AH611" s="141"/>
      <c r="AI611" s="141"/>
      <c r="AR611" s="142"/>
      <c r="BA611" s="141"/>
      <c r="BI611" s="142"/>
      <c r="BR611" s="141"/>
      <c r="BX611" s="26"/>
      <c r="CG611" s="141"/>
    </row>
    <row r="612" spans="1:85" ht="15">
      <c r="A612" s="159" t="s">
        <v>12</v>
      </c>
      <c r="B612" s="160">
        <v>0</v>
      </c>
      <c r="C612" s="160">
        <v>0</v>
      </c>
      <c r="D612" s="160">
        <v>0</v>
      </c>
      <c r="E612" s="160">
        <v>0</v>
      </c>
      <c r="F612" s="375"/>
      <c r="G612" s="160">
        <v>0</v>
      </c>
      <c r="H612" s="161">
        <v>0</v>
      </c>
      <c r="I612" s="162">
        <f t="shared" si="290"/>
        <v>0</v>
      </c>
      <c r="J612" s="149"/>
      <c r="K612" s="163" t="s">
        <v>12</v>
      </c>
      <c r="L612" s="164">
        <v>0</v>
      </c>
      <c r="M612" s="164">
        <v>0</v>
      </c>
      <c r="N612" s="164">
        <v>0</v>
      </c>
      <c r="O612" s="164">
        <v>0</v>
      </c>
      <c r="P612" s="164">
        <v>2795.8762499528116</v>
      </c>
      <c r="Q612" s="164">
        <v>0</v>
      </c>
      <c r="R612" s="165">
        <v>0</v>
      </c>
      <c r="S612" s="166">
        <f t="shared" si="291"/>
        <v>2795.8762499528116</v>
      </c>
      <c r="U612" s="109" t="s">
        <v>12</v>
      </c>
      <c r="V612" s="212">
        <v>0</v>
      </c>
      <c r="W612" s="212">
        <v>0</v>
      </c>
      <c r="X612" s="212">
        <v>0</v>
      </c>
      <c r="Y612" s="212">
        <v>0</v>
      </c>
      <c r="Z612" s="212">
        <v>0</v>
      </c>
      <c r="AA612" s="212">
        <v>0</v>
      </c>
      <c r="AB612" s="212">
        <v>0</v>
      </c>
      <c r="AC612" s="212">
        <v>0</v>
      </c>
      <c r="AD612" s="212">
        <v>0</v>
      </c>
      <c r="AE612" s="245">
        <f t="shared" ref="AE612:AE625" si="293">+P612</f>
        <v>2795.8762499528116</v>
      </c>
      <c r="AF612" s="214">
        <f t="shared" si="289"/>
        <v>2795.8762499528116</v>
      </c>
      <c r="AG612" s="244" t="str">
        <f t="shared" si="292"/>
        <v/>
      </c>
      <c r="AH612" s="141"/>
      <c r="AI612" s="141"/>
      <c r="AR612" s="142"/>
      <c r="BA612" s="141"/>
      <c r="BI612" s="142"/>
      <c r="BR612" s="141"/>
      <c r="BX612" s="26"/>
      <c r="CG612" s="141"/>
    </row>
    <row r="613" spans="1:85" ht="15">
      <c r="A613" s="167" t="s">
        <v>59</v>
      </c>
      <c r="B613" s="156">
        <v>0</v>
      </c>
      <c r="C613" s="156">
        <v>0</v>
      </c>
      <c r="D613" s="156">
        <v>0</v>
      </c>
      <c r="E613" s="156">
        <v>0</v>
      </c>
      <c r="F613" s="375"/>
      <c r="G613" s="156">
        <v>0</v>
      </c>
      <c r="H613" s="168">
        <v>0</v>
      </c>
      <c r="I613" s="154">
        <f t="shared" si="290"/>
        <v>0</v>
      </c>
      <c r="J613" s="149"/>
      <c r="K613" s="169" t="s">
        <v>59</v>
      </c>
      <c r="L613" s="156">
        <v>0</v>
      </c>
      <c r="M613" s="156">
        <v>0</v>
      </c>
      <c r="N613" s="156">
        <v>0</v>
      </c>
      <c r="O613" s="156">
        <v>0</v>
      </c>
      <c r="P613" s="156">
        <v>0</v>
      </c>
      <c r="Q613" s="156">
        <v>0</v>
      </c>
      <c r="R613" s="157">
        <v>0</v>
      </c>
      <c r="S613" s="158">
        <f t="shared" si="291"/>
        <v>0</v>
      </c>
      <c r="U613" s="278" t="s">
        <v>59</v>
      </c>
      <c r="V613" s="207">
        <v>0</v>
      </c>
      <c r="W613" s="207">
        <v>0</v>
      </c>
      <c r="X613" s="207">
        <v>0</v>
      </c>
      <c r="Y613" s="207">
        <v>0</v>
      </c>
      <c r="Z613" s="207">
        <v>0</v>
      </c>
      <c r="AA613" s="207">
        <v>0</v>
      </c>
      <c r="AB613" s="207">
        <v>0</v>
      </c>
      <c r="AC613" s="207">
        <v>0</v>
      </c>
      <c r="AD613" s="207">
        <v>0</v>
      </c>
      <c r="AE613" s="246">
        <f t="shared" si="293"/>
        <v>0</v>
      </c>
      <c r="AF613" s="247">
        <f t="shared" si="289"/>
        <v>0</v>
      </c>
      <c r="AG613" s="244" t="str">
        <f t="shared" si="292"/>
        <v/>
      </c>
      <c r="AH613" s="141"/>
      <c r="AI613" s="141"/>
      <c r="AR613" s="142"/>
      <c r="BA613" s="141"/>
      <c r="BI613" s="142"/>
      <c r="BR613" s="141"/>
      <c r="BX613" s="26"/>
      <c r="CG613" s="141"/>
    </row>
    <row r="614" spans="1:85" ht="15">
      <c r="A614" s="159" t="s">
        <v>17</v>
      </c>
      <c r="B614" s="160">
        <v>40.953531903627727</v>
      </c>
      <c r="C614" s="160">
        <v>0</v>
      </c>
      <c r="D614" s="160">
        <v>12.04314727504619</v>
      </c>
      <c r="E614" s="160">
        <v>0</v>
      </c>
      <c r="F614" s="375"/>
      <c r="G614" s="160">
        <v>0</v>
      </c>
      <c r="H614" s="161">
        <v>0</v>
      </c>
      <c r="I614" s="162">
        <f t="shared" si="290"/>
        <v>52.996679178673915</v>
      </c>
      <c r="J614" s="149"/>
      <c r="K614" s="163" t="s">
        <v>17</v>
      </c>
      <c r="L614" s="164">
        <v>40.953531903627727</v>
      </c>
      <c r="M614" s="164">
        <v>0</v>
      </c>
      <c r="N614" s="164">
        <v>12.04314727504619</v>
      </c>
      <c r="O614" s="164">
        <v>0</v>
      </c>
      <c r="P614" s="164">
        <v>0</v>
      </c>
      <c r="Q614" s="164">
        <v>0</v>
      </c>
      <c r="R614" s="165">
        <v>0</v>
      </c>
      <c r="S614" s="166">
        <f t="shared" si="291"/>
        <v>52.996679178673915</v>
      </c>
      <c r="U614" s="109" t="s">
        <v>17</v>
      </c>
      <c r="V614" s="212">
        <v>40.953531903627727</v>
      </c>
      <c r="W614" s="212">
        <v>11.639846828127537</v>
      </c>
      <c r="X614" s="212">
        <v>0.40330044691865369</v>
      </c>
      <c r="Y614" s="212">
        <v>0</v>
      </c>
      <c r="Z614" s="212">
        <v>0</v>
      </c>
      <c r="AA614" s="212">
        <v>0</v>
      </c>
      <c r="AB614" s="212">
        <v>0</v>
      </c>
      <c r="AC614" s="212">
        <v>0</v>
      </c>
      <c r="AD614" s="212">
        <v>0</v>
      </c>
      <c r="AE614" s="245">
        <f t="shared" si="293"/>
        <v>0</v>
      </c>
      <c r="AF614" s="214">
        <f t="shared" si="289"/>
        <v>52.996679178673922</v>
      </c>
      <c r="AG614" s="244" t="str">
        <f t="shared" si="292"/>
        <v/>
      </c>
      <c r="AH614" s="141"/>
      <c r="AI614" s="141"/>
      <c r="AR614" s="142"/>
      <c r="BA614" s="141"/>
      <c r="BI614" s="142"/>
      <c r="BR614" s="141"/>
      <c r="BX614" s="26"/>
      <c r="CG614" s="141"/>
    </row>
    <row r="615" spans="1:85" ht="15">
      <c r="A615" s="167" t="s">
        <v>139</v>
      </c>
      <c r="B615" s="156">
        <v>2046.8614127996677</v>
      </c>
      <c r="C615" s="156">
        <v>0</v>
      </c>
      <c r="D615" s="156">
        <v>241.81349408238742</v>
      </c>
      <c r="E615" s="156">
        <v>0</v>
      </c>
      <c r="F615" s="375"/>
      <c r="G615" s="156">
        <v>0</v>
      </c>
      <c r="H615" s="168">
        <v>0</v>
      </c>
      <c r="I615" s="154">
        <f t="shared" si="290"/>
        <v>2288.674906882055</v>
      </c>
      <c r="J615" s="149"/>
      <c r="K615" s="169" t="s">
        <v>139</v>
      </c>
      <c r="L615" s="156">
        <v>2046.8614127996677</v>
      </c>
      <c r="M615" s="156">
        <v>0</v>
      </c>
      <c r="N615" s="156">
        <v>241.81349408238742</v>
      </c>
      <c r="O615" s="156">
        <v>0</v>
      </c>
      <c r="P615" s="156">
        <v>0</v>
      </c>
      <c r="Q615" s="156">
        <v>0</v>
      </c>
      <c r="R615" s="157">
        <v>0</v>
      </c>
      <c r="S615" s="158">
        <f t="shared" si="291"/>
        <v>2288.674906882055</v>
      </c>
      <c r="U615" s="113" t="s">
        <v>139</v>
      </c>
      <c r="V615" s="207">
        <v>2046.8614127996677</v>
      </c>
      <c r="W615" s="207">
        <v>239.23506074814159</v>
      </c>
      <c r="X615" s="207">
        <v>2.5784333342458257</v>
      </c>
      <c r="Y615" s="207">
        <v>0</v>
      </c>
      <c r="Z615" s="207">
        <v>0</v>
      </c>
      <c r="AA615" s="207">
        <v>0</v>
      </c>
      <c r="AB615" s="207">
        <v>0</v>
      </c>
      <c r="AC615" s="207">
        <v>0</v>
      </c>
      <c r="AD615" s="207">
        <v>0</v>
      </c>
      <c r="AE615" s="246">
        <f t="shared" si="293"/>
        <v>0</v>
      </c>
      <c r="AF615" s="247">
        <f t="shared" si="289"/>
        <v>2288.674906882055</v>
      </c>
      <c r="AG615" s="244" t="str">
        <f t="shared" si="292"/>
        <v/>
      </c>
      <c r="AH615" s="141"/>
      <c r="AI615" s="141"/>
      <c r="AR615" s="142"/>
      <c r="BA615" s="141"/>
      <c r="BI615" s="142"/>
      <c r="BR615" s="141"/>
      <c r="BX615" s="26"/>
      <c r="CG615" s="141"/>
    </row>
    <row r="616" spans="1:85" ht="15">
      <c r="A616" s="159" t="s">
        <v>25</v>
      </c>
      <c r="B616" s="160">
        <v>1094.1387394046976</v>
      </c>
      <c r="C616" s="160">
        <v>0</v>
      </c>
      <c r="D616" s="160">
        <v>1166.329867363113</v>
      </c>
      <c r="E616" s="160">
        <v>1398.2196672443988</v>
      </c>
      <c r="F616" s="375"/>
      <c r="G616" s="160">
        <v>724.26125266173074</v>
      </c>
      <c r="H616" s="161">
        <v>0</v>
      </c>
      <c r="I616" s="162">
        <f t="shared" si="290"/>
        <v>4382.9495266739395</v>
      </c>
      <c r="J616" s="149"/>
      <c r="K616" s="163" t="s">
        <v>25</v>
      </c>
      <c r="L616" s="164">
        <v>1094.1387394046976</v>
      </c>
      <c r="M616" s="164">
        <v>0</v>
      </c>
      <c r="N616" s="164">
        <v>1166.329867363113</v>
      </c>
      <c r="O616" s="164">
        <v>1398.2196672443988</v>
      </c>
      <c r="P616" s="164">
        <v>0</v>
      </c>
      <c r="Q616" s="164">
        <v>724.26125266173074</v>
      </c>
      <c r="R616" s="165">
        <v>0</v>
      </c>
      <c r="S616" s="166">
        <f t="shared" si="291"/>
        <v>4382.9495266739395</v>
      </c>
      <c r="U616" s="109" t="s">
        <v>25</v>
      </c>
      <c r="V616" s="212">
        <v>1094.1387394046976</v>
      </c>
      <c r="W616" s="212">
        <v>770.97335605452542</v>
      </c>
      <c r="X616" s="212">
        <v>395.35651130858747</v>
      </c>
      <c r="Y616" s="212">
        <v>456.44783480455368</v>
      </c>
      <c r="Z616" s="212">
        <v>464.83657173512529</v>
      </c>
      <c r="AA616" s="212">
        <v>136.38550256854759</v>
      </c>
      <c r="AB616" s="212">
        <v>397.35852721150599</v>
      </c>
      <c r="AC616" s="212">
        <v>326.90272545022475</v>
      </c>
      <c r="AD616" s="212">
        <v>340.54975813617239</v>
      </c>
      <c r="AE616" s="245">
        <f t="shared" si="293"/>
        <v>0</v>
      </c>
      <c r="AF616" s="214">
        <f t="shared" si="289"/>
        <v>4382.9495266739395</v>
      </c>
      <c r="AG616" s="244" t="str">
        <f t="shared" si="292"/>
        <v/>
      </c>
      <c r="AH616" s="141"/>
      <c r="AI616" s="141"/>
      <c r="AR616" s="142"/>
      <c r="BA616" s="141"/>
      <c r="BI616" s="142"/>
      <c r="BR616" s="141"/>
      <c r="BX616" s="26"/>
      <c r="CG616" s="141"/>
    </row>
    <row r="617" spans="1:85" ht="15">
      <c r="A617" s="167" t="s">
        <v>24</v>
      </c>
      <c r="B617" s="156">
        <v>1211.9199790455777</v>
      </c>
      <c r="C617" s="156">
        <v>0</v>
      </c>
      <c r="D617" s="156">
        <v>263.98689723154939</v>
      </c>
      <c r="E617" s="156">
        <v>0</v>
      </c>
      <c r="F617" s="375"/>
      <c r="G617" s="156">
        <v>0</v>
      </c>
      <c r="H617" s="168">
        <v>0</v>
      </c>
      <c r="I617" s="154">
        <f t="shared" si="290"/>
        <v>1475.9068762771271</v>
      </c>
      <c r="J617" s="149"/>
      <c r="K617" s="169" t="s">
        <v>24</v>
      </c>
      <c r="L617" s="156">
        <v>1211.9199790455777</v>
      </c>
      <c r="M617" s="156">
        <v>0</v>
      </c>
      <c r="N617" s="156">
        <v>263.98689723154939</v>
      </c>
      <c r="O617" s="156">
        <v>0</v>
      </c>
      <c r="P617" s="156">
        <v>0</v>
      </c>
      <c r="Q617" s="156">
        <v>0</v>
      </c>
      <c r="R617" s="157">
        <v>0</v>
      </c>
      <c r="S617" s="158">
        <f t="shared" si="291"/>
        <v>1475.9068762771271</v>
      </c>
      <c r="U617" s="278" t="s">
        <v>24</v>
      </c>
      <c r="V617" s="207">
        <v>1211.9199790455777</v>
      </c>
      <c r="W617" s="207">
        <v>263.98689723154939</v>
      </c>
      <c r="X617" s="207">
        <v>0</v>
      </c>
      <c r="Y617" s="207">
        <v>0</v>
      </c>
      <c r="Z617" s="207">
        <v>0</v>
      </c>
      <c r="AA617" s="207">
        <v>0</v>
      </c>
      <c r="AB617" s="207">
        <v>0</v>
      </c>
      <c r="AC617" s="207">
        <v>0</v>
      </c>
      <c r="AD617" s="207">
        <v>0</v>
      </c>
      <c r="AE617" s="246">
        <f t="shared" si="293"/>
        <v>0</v>
      </c>
      <c r="AF617" s="247">
        <f t="shared" si="289"/>
        <v>1475.9068762771271</v>
      </c>
      <c r="AG617" s="244" t="str">
        <f t="shared" si="292"/>
        <v/>
      </c>
      <c r="AH617" s="141"/>
      <c r="AI617" s="141"/>
      <c r="AR617" s="142"/>
      <c r="BA617" s="141"/>
      <c r="BI617" s="142"/>
      <c r="BR617" s="141"/>
      <c r="BX617" s="26"/>
      <c r="CG617" s="141"/>
    </row>
    <row r="618" spans="1:85" ht="15">
      <c r="A618" s="159" t="s">
        <v>60</v>
      </c>
      <c r="B618" s="160">
        <v>3017.7578325440004</v>
      </c>
      <c r="C618" s="160">
        <v>0</v>
      </c>
      <c r="D618" s="160">
        <v>299.10417152996973</v>
      </c>
      <c r="E618" s="160">
        <v>0</v>
      </c>
      <c r="F618" s="375"/>
      <c r="G618" s="160">
        <v>0</v>
      </c>
      <c r="H618" s="161">
        <v>0</v>
      </c>
      <c r="I618" s="162">
        <f t="shared" si="290"/>
        <v>3316.8620040739702</v>
      </c>
      <c r="J618" s="149"/>
      <c r="K618" s="163" t="s">
        <v>60</v>
      </c>
      <c r="L618" s="164">
        <v>3017.7578325440004</v>
      </c>
      <c r="M618" s="164">
        <v>0</v>
      </c>
      <c r="N618" s="164">
        <v>299.10417152996973</v>
      </c>
      <c r="O618" s="164">
        <v>0</v>
      </c>
      <c r="P618" s="164">
        <v>0</v>
      </c>
      <c r="Q618" s="164">
        <v>0</v>
      </c>
      <c r="R618" s="165">
        <v>0</v>
      </c>
      <c r="S618" s="166">
        <f t="shared" si="291"/>
        <v>3316.8620040739702</v>
      </c>
      <c r="U618" s="109" t="s">
        <v>60</v>
      </c>
      <c r="V618" s="212">
        <v>3017.7578325440004</v>
      </c>
      <c r="W618" s="212">
        <v>275.52063909069068</v>
      </c>
      <c r="X618" s="212">
        <v>23.583532439279033</v>
      </c>
      <c r="Y618" s="212">
        <v>0</v>
      </c>
      <c r="Z618" s="212">
        <v>0</v>
      </c>
      <c r="AA618" s="212">
        <v>0</v>
      </c>
      <c r="AB618" s="212">
        <v>0</v>
      </c>
      <c r="AC618" s="212">
        <v>0</v>
      </c>
      <c r="AD618" s="212">
        <v>0</v>
      </c>
      <c r="AE618" s="245">
        <f t="shared" si="293"/>
        <v>0</v>
      </c>
      <c r="AF618" s="214">
        <f t="shared" si="289"/>
        <v>3316.8620040739702</v>
      </c>
      <c r="AG618" s="244" t="str">
        <f t="shared" si="292"/>
        <v/>
      </c>
      <c r="AH618" s="141"/>
      <c r="AI618" s="141"/>
      <c r="AR618" s="142"/>
      <c r="BA618" s="141"/>
      <c r="BI618" s="142"/>
      <c r="BR618" s="141"/>
      <c r="BX618" s="26"/>
      <c r="CG618" s="141"/>
    </row>
    <row r="619" spans="1:85" ht="15">
      <c r="A619" s="167" t="s">
        <v>22</v>
      </c>
      <c r="B619" s="156">
        <v>494.91413493668364</v>
      </c>
      <c r="C619" s="156">
        <v>0</v>
      </c>
      <c r="D619" s="156">
        <v>123.17197962471016</v>
      </c>
      <c r="E619" s="156">
        <v>0</v>
      </c>
      <c r="F619" s="375"/>
      <c r="G619" s="156">
        <v>0</v>
      </c>
      <c r="H619" s="168">
        <v>0</v>
      </c>
      <c r="I619" s="154">
        <f t="shared" si="290"/>
        <v>618.08611456139374</v>
      </c>
      <c r="J619" s="149"/>
      <c r="K619" s="169" t="s">
        <v>22</v>
      </c>
      <c r="L619" s="156">
        <v>494.91413493668364</v>
      </c>
      <c r="M619" s="156">
        <v>0</v>
      </c>
      <c r="N619" s="156">
        <v>123.17197962471016</v>
      </c>
      <c r="O619" s="156">
        <v>0</v>
      </c>
      <c r="P619" s="156">
        <v>445.89462684482686</v>
      </c>
      <c r="Q619" s="156">
        <v>0</v>
      </c>
      <c r="R619" s="157">
        <v>0</v>
      </c>
      <c r="S619" s="158">
        <f t="shared" si="291"/>
        <v>1063.9807414062207</v>
      </c>
      <c r="U619" s="278" t="s">
        <v>22</v>
      </c>
      <c r="V619" s="207">
        <v>494.91413493668364</v>
      </c>
      <c r="W619" s="207">
        <v>122.27024554538505</v>
      </c>
      <c r="X619" s="207">
        <v>0.90173407932510696</v>
      </c>
      <c r="Y619" s="207">
        <v>0</v>
      </c>
      <c r="Z619" s="207">
        <v>0</v>
      </c>
      <c r="AA619" s="207">
        <v>0</v>
      </c>
      <c r="AB619" s="207">
        <v>0</v>
      </c>
      <c r="AC619" s="207">
        <v>0</v>
      </c>
      <c r="AD619" s="207">
        <v>0</v>
      </c>
      <c r="AE619" s="246">
        <f t="shared" si="293"/>
        <v>445.89462684482686</v>
      </c>
      <c r="AF619" s="247">
        <f t="shared" si="289"/>
        <v>1063.9807414062207</v>
      </c>
      <c r="AG619" s="244" t="str">
        <f t="shared" si="292"/>
        <v/>
      </c>
      <c r="AH619" s="141"/>
      <c r="AI619" s="141"/>
      <c r="AR619" s="142"/>
      <c r="BA619" s="141"/>
      <c r="BI619" s="142"/>
      <c r="BR619" s="141"/>
      <c r="BX619" s="26"/>
      <c r="CG619" s="141"/>
    </row>
    <row r="620" spans="1:85" ht="15">
      <c r="A620" s="159" t="s">
        <v>21</v>
      </c>
      <c r="B620" s="160">
        <v>0</v>
      </c>
      <c r="C620" s="160">
        <v>0</v>
      </c>
      <c r="D620" s="160">
        <v>0</v>
      </c>
      <c r="E620" s="160">
        <v>0</v>
      </c>
      <c r="F620" s="375"/>
      <c r="G620" s="160">
        <v>0</v>
      </c>
      <c r="H620" s="161">
        <v>0</v>
      </c>
      <c r="I620" s="162">
        <f t="shared" si="290"/>
        <v>0</v>
      </c>
      <c r="J620" s="149"/>
      <c r="K620" s="163" t="s">
        <v>21</v>
      </c>
      <c r="L620" s="164">
        <v>0</v>
      </c>
      <c r="M620" s="164">
        <v>0</v>
      </c>
      <c r="N620" s="164">
        <v>0</v>
      </c>
      <c r="O620" s="164">
        <v>0</v>
      </c>
      <c r="P620" s="164">
        <v>0</v>
      </c>
      <c r="Q620" s="164">
        <v>0</v>
      </c>
      <c r="R620" s="165">
        <v>0</v>
      </c>
      <c r="S620" s="166">
        <f t="shared" si="291"/>
        <v>0</v>
      </c>
      <c r="U620" s="109" t="s">
        <v>21</v>
      </c>
      <c r="V620" s="212">
        <v>0</v>
      </c>
      <c r="W620" s="212">
        <v>0</v>
      </c>
      <c r="X620" s="212">
        <v>0</v>
      </c>
      <c r="Y620" s="212">
        <v>0</v>
      </c>
      <c r="Z620" s="212">
        <v>0</v>
      </c>
      <c r="AA620" s="212">
        <v>0</v>
      </c>
      <c r="AB620" s="212">
        <v>0</v>
      </c>
      <c r="AC620" s="212">
        <v>0</v>
      </c>
      <c r="AD620" s="212">
        <v>0</v>
      </c>
      <c r="AE620" s="245">
        <f t="shared" si="293"/>
        <v>0</v>
      </c>
      <c r="AF620" s="214">
        <f t="shared" si="289"/>
        <v>0</v>
      </c>
      <c r="AG620" s="244" t="str">
        <f t="shared" si="292"/>
        <v/>
      </c>
      <c r="AH620" s="141"/>
      <c r="AI620" s="141"/>
      <c r="AR620" s="142"/>
      <c r="BA620" s="141"/>
      <c r="BI620" s="142"/>
      <c r="BR620" s="141"/>
      <c r="BX620" s="26"/>
      <c r="CG620" s="141"/>
    </row>
    <row r="621" spans="1:85" ht="15">
      <c r="A621" s="170" t="s">
        <v>64</v>
      </c>
      <c r="B621" s="156">
        <v>206.33487577111649</v>
      </c>
      <c r="C621" s="156">
        <v>0</v>
      </c>
      <c r="D621" s="156">
        <v>210.53193408818578</v>
      </c>
      <c r="E621" s="156">
        <v>0</v>
      </c>
      <c r="F621" s="375"/>
      <c r="G621" s="156">
        <v>0</v>
      </c>
      <c r="H621" s="168">
        <v>0</v>
      </c>
      <c r="I621" s="154">
        <f t="shared" si="290"/>
        <v>416.86680985930229</v>
      </c>
      <c r="J621" s="149"/>
      <c r="K621" s="171" t="s">
        <v>64</v>
      </c>
      <c r="L621" s="156">
        <v>206.33487577111649</v>
      </c>
      <c r="M621" s="156">
        <v>0</v>
      </c>
      <c r="N621" s="156">
        <v>210.53193408818578</v>
      </c>
      <c r="O621" s="156">
        <v>0</v>
      </c>
      <c r="P621" s="156">
        <v>0</v>
      </c>
      <c r="Q621" s="156">
        <v>0</v>
      </c>
      <c r="R621" s="157">
        <v>0</v>
      </c>
      <c r="S621" s="158">
        <f t="shared" si="291"/>
        <v>416.86680985930229</v>
      </c>
      <c r="U621" s="279" t="s">
        <v>64</v>
      </c>
      <c r="V621" s="207">
        <v>206.33487577111649</v>
      </c>
      <c r="W621" s="207">
        <v>210.53193408818578</v>
      </c>
      <c r="X621" s="207">
        <v>0</v>
      </c>
      <c r="Y621" s="207">
        <v>0</v>
      </c>
      <c r="Z621" s="207">
        <v>0</v>
      </c>
      <c r="AA621" s="207">
        <v>0</v>
      </c>
      <c r="AB621" s="207">
        <v>0</v>
      </c>
      <c r="AC621" s="207">
        <v>0</v>
      </c>
      <c r="AD621" s="209">
        <v>0</v>
      </c>
      <c r="AE621" s="243">
        <f t="shared" si="293"/>
        <v>0</v>
      </c>
      <c r="AF621" s="210">
        <f t="shared" si="289"/>
        <v>416.86680985930229</v>
      </c>
      <c r="AG621" s="244" t="str">
        <f t="shared" si="292"/>
        <v/>
      </c>
      <c r="AH621" s="141"/>
      <c r="AI621" s="141"/>
      <c r="AR621" s="142"/>
      <c r="BA621" s="141"/>
      <c r="BI621" s="142"/>
      <c r="BR621" s="141"/>
      <c r="BX621" s="26"/>
      <c r="CG621" s="141"/>
    </row>
    <row r="622" spans="1:85" ht="15">
      <c r="A622" s="172" t="s">
        <v>23</v>
      </c>
      <c r="B622" s="173">
        <v>206.33487577111649</v>
      </c>
      <c r="C622" s="173">
        <v>0</v>
      </c>
      <c r="D622" s="173">
        <v>210.53193408818578</v>
      </c>
      <c r="E622" s="173">
        <v>0</v>
      </c>
      <c r="F622" s="375"/>
      <c r="G622" s="173">
        <v>0</v>
      </c>
      <c r="H622" s="174">
        <v>0</v>
      </c>
      <c r="I622" s="175">
        <f t="shared" si="290"/>
        <v>416.86680985930229</v>
      </c>
      <c r="J622" s="149"/>
      <c r="K622" s="176" t="s">
        <v>23</v>
      </c>
      <c r="L622" s="177">
        <v>206.33487577111649</v>
      </c>
      <c r="M622" s="177">
        <v>0</v>
      </c>
      <c r="N622" s="177">
        <v>210.53193408818578</v>
      </c>
      <c r="O622" s="177">
        <v>0</v>
      </c>
      <c r="P622" s="177">
        <v>0</v>
      </c>
      <c r="Q622" s="177">
        <v>0</v>
      </c>
      <c r="R622" s="178">
        <v>0</v>
      </c>
      <c r="S622" s="179">
        <f t="shared" si="291"/>
        <v>416.86680985930229</v>
      </c>
      <c r="U622" s="280" t="s">
        <v>134</v>
      </c>
      <c r="V622" s="212">
        <v>206.33487577111649</v>
      </c>
      <c r="W622" s="212">
        <v>210.53193408818578</v>
      </c>
      <c r="X622" s="212">
        <v>0</v>
      </c>
      <c r="Y622" s="212">
        <v>0</v>
      </c>
      <c r="Z622" s="212">
        <v>0</v>
      </c>
      <c r="AA622" s="212">
        <v>0</v>
      </c>
      <c r="AB622" s="212">
        <v>0</v>
      </c>
      <c r="AC622" s="212">
        <v>0</v>
      </c>
      <c r="AD622" s="212">
        <v>0</v>
      </c>
      <c r="AE622" s="245">
        <f t="shared" si="293"/>
        <v>0</v>
      </c>
      <c r="AF622" s="214">
        <f t="shared" si="289"/>
        <v>416.86680985930229</v>
      </c>
      <c r="AG622" s="248" t="str">
        <f t="shared" si="292"/>
        <v/>
      </c>
      <c r="AH622" s="141"/>
      <c r="AI622" s="141"/>
      <c r="AR622" s="142"/>
      <c r="BA622" s="141"/>
      <c r="BI622" s="142"/>
      <c r="BR622" s="141"/>
      <c r="BX622" s="26"/>
      <c r="CG622" s="141"/>
    </row>
    <row r="623" spans="1:85" ht="15">
      <c r="A623" s="180" t="s">
        <v>19</v>
      </c>
      <c r="B623" s="181">
        <v>0</v>
      </c>
      <c r="C623" s="181">
        <v>0</v>
      </c>
      <c r="D623" s="181">
        <v>0</v>
      </c>
      <c r="E623" s="181">
        <v>0</v>
      </c>
      <c r="F623" s="375"/>
      <c r="G623" s="181">
        <v>0</v>
      </c>
      <c r="H623" s="182">
        <v>0</v>
      </c>
      <c r="I623" s="183">
        <f t="shared" si="290"/>
        <v>0</v>
      </c>
      <c r="J623" s="149"/>
      <c r="K623" s="184" t="s">
        <v>19</v>
      </c>
      <c r="L623" s="181">
        <v>0</v>
      </c>
      <c r="M623" s="181">
        <v>0</v>
      </c>
      <c r="N623" s="181">
        <v>0</v>
      </c>
      <c r="O623" s="181">
        <v>0</v>
      </c>
      <c r="P623" s="181">
        <v>0</v>
      </c>
      <c r="Q623" s="181">
        <v>0</v>
      </c>
      <c r="R623" s="185">
        <v>0</v>
      </c>
      <c r="S623" s="186">
        <f t="shared" si="291"/>
        <v>0</v>
      </c>
      <c r="U623" s="281" t="s">
        <v>19</v>
      </c>
      <c r="V623" s="207">
        <v>0</v>
      </c>
      <c r="W623" s="207">
        <v>0</v>
      </c>
      <c r="X623" s="207">
        <v>0</v>
      </c>
      <c r="Y623" s="207">
        <v>0</v>
      </c>
      <c r="Z623" s="207">
        <v>0</v>
      </c>
      <c r="AA623" s="207">
        <v>0</v>
      </c>
      <c r="AB623" s="207">
        <v>0</v>
      </c>
      <c r="AC623" s="207">
        <v>0</v>
      </c>
      <c r="AD623" s="207">
        <v>0</v>
      </c>
      <c r="AE623" s="246">
        <f t="shared" si="293"/>
        <v>0</v>
      </c>
      <c r="AF623" s="247">
        <f t="shared" si="289"/>
        <v>0</v>
      </c>
      <c r="AG623" s="248" t="str">
        <f t="shared" si="292"/>
        <v/>
      </c>
      <c r="AH623" s="141"/>
      <c r="AI623" s="141"/>
      <c r="AR623" s="142"/>
      <c r="BA623" s="141"/>
      <c r="BI623" s="142"/>
      <c r="BR623" s="141"/>
      <c r="BX623" s="26"/>
      <c r="CG623" s="141"/>
    </row>
    <row r="624" spans="1:85" ht="15">
      <c r="A624" s="172" t="s">
        <v>20</v>
      </c>
      <c r="B624" s="173">
        <v>0</v>
      </c>
      <c r="C624" s="173">
        <v>0</v>
      </c>
      <c r="D624" s="173">
        <v>0</v>
      </c>
      <c r="E624" s="173">
        <v>0</v>
      </c>
      <c r="F624" s="375"/>
      <c r="G624" s="173">
        <v>0</v>
      </c>
      <c r="H624" s="174">
        <v>0</v>
      </c>
      <c r="I624" s="175">
        <f t="shared" si="290"/>
        <v>0</v>
      </c>
      <c r="J624" s="149"/>
      <c r="K624" s="176" t="s">
        <v>20</v>
      </c>
      <c r="L624" s="177">
        <v>0</v>
      </c>
      <c r="M624" s="177">
        <v>0</v>
      </c>
      <c r="N624" s="177">
        <v>0</v>
      </c>
      <c r="O624" s="177">
        <v>0</v>
      </c>
      <c r="P624" s="177">
        <v>0</v>
      </c>
      <c r="Q624" s="177">
        <v>0</v>
      </c>
      <c r="R624" s="178">
        <v>0</v>
      </c>
      <c r="S624" s="179">
        <f t="shared" si="291"/>
        <v>0</v>
      </c>
      <c r="U624" s="280" t="s">
        <v>135</v>
      </c>
      <c r="V624" s="212">
        <v>0</v>
      </c>
      <c r="W624" s="212">
        <v>0</v>
      </c>
      <c r="X624" s="212">
        <v>0</v>
      </c>
      <c r="Y624" s="212">
        <v>0</v>
      </c>
      <c r="Z624" s="212">
        <v>0</v>
      </c>
      <c r="AA624" s="212">
        <v>0</v>
      </c>
      <c r="AB624" s="212">
        <v>0</v>
      </c>
      <c r="AC624" s="212">
        <v>0</v>
      </c>
      <c r="AD624" s="212">
        <v>0</v>
      </c>
      <c r="AE624" s="245">
        <f t="shared" si="293"/>
        <v>0</v>
      </c>
      <c r="AF624" s="214">
        <f t="shared" si="289"/>
        <v>0</v>
      </c>
      <c r="AG624" s="248" t="str">
        <f t="shared" si="292"/>
        <v/>
      </c>
      <c r="AH624" s="141"/>
      <c r="AI624" s="141"/>
      <c r="AR624" s="142"/>
      <c r="BA624" s="141"/>
      <c r="BI624" s="142"/>
      <c r="BR624" s="141"/>
      <c r="BX624" s="26"/>
      <c r="CG624" s="141"/>
    </row>
    <row r="625" spans="1:85" ht="15.75" thickBot="1">
      <c r="A625" s="187" t="s">
        <v>11</v>
      </c>
      <c r="B625" s="188">
        <v>0</v>
      </c>
      <c r="C625" s="188">
        <v>0</v>
      </c>
      <c r="D625" s="188">
        <v>0</v>
      </c>
      <c r="E625" s="188">
        <v>0</v>
      </c>
      <c r="F625" s="376"/>
      <c r="G625" s="188">
        <v>0</v>
      </c>
      <c r="H625" s="189">
        <v>0</v>
      </c>
      <c r="I625" s="190">
        <f t="shared" si="290"/>
        <v>0</v>
      </c>
      <c r="J625" s="149"/>
      <c r="K625" s="191" t="s">
        <v>11</v>
      </c>
      <c r="L625" s="188">
        <v>0</v>
      </c>
      <c r="M625" s="188">
        <v>0</v>
      </c>
      <c r="N625" s="188">
        <v>0</v>
      </c>
      <c r="O625" s="188">
        <v>0</v>
      </c>
      <c r="P625" s="188">
        <v>0</v>
      </c>
      <c r="Q625" s="188">
        <v>0</v>
      </c>
      <c r="R625" s="192">
        <v>0</v>
      </c>
      <c r="S625" s="193">
        <f t="shared" si="291"/>
        <v>0</v>
      </c>
      <c r="U625" s="282" t="s">
        <v>11</v>
      </c>
      <c r="V625" s="207">
        <v>0</v>
      </c>
      <c r="W625" s="207">
        <v>0</v>
      </c>
      <c r="X625" s="207">
        <v>0</v>
      </c>
      <c r="Y625" s="207">
        <v>0</v>
      </c>
      <c r="Z625" s="207">
        <v>0</v>
      </c>
      <c r="AA625" s="207">
        <v>0</v>
      </c>
      <c r="AB625" s="207">
        <v>0</v>
      </c>
      <c r="AC625" s="207">
        <v>0</v>
      </c>
      <c r="AD625" s="207">
        <v>0</v>
      </c>
      <c r="AE625" s="246">
        <f t="shared" si="293"/>
        <v>0</v>
      </c>
      <c r="AF625" s="247">
        <f t="shared" si="289"/>
        <v>0</v>
      </c>
      <c r="AG625" s="248" t="str">
        <f t="shared" si="292"/>
        <v/>
      </c>
      <c r="AH625" s="141"/>
      <c r="AI625" s="141"/>
      <c r="AR625" s="142"/>
      <c r="BA625" s="141"/>
      <c r="BI625" s="142"/>
      <c r="BR625" s="141"/>
      <c r="BX625" s="26"/>
      <c r="CG625" s="141"/>
    </row>
    <row r="626" spans="1:85" ht="15">
      <c r="A626" s="194" t="s">
        <v>26</v>
      </c>
      <c r="B626" s="195">
        <f>SUM(B605:B621)</f>
        <v>11653.141414243039</v>
      </c>
      <c r="C626" s="195">
        <f t="shared" ref="C626:H626" si="294">SUM(C605:C621)</f>
        <v>0</v>
      </c>
      <c r="D626" s="195">
        <f t="shared" si="294"/>
        <v>2860.6565599085916</v>
      </c>
      <c r="E626" s="195">
        <f t="shared" si="294"/>
        <v>1398.2196672443988</v>
      </c>
      <c r="F626" s="195">
        <f t="shared" si="294"/>
        <v>0</v>
      </c>
      <c r="G626" s="195">
        <f t="shared" si="294"/>
        <v>724.26125266173074</v>
      </c>
      <c r="H626" s="197">
        <f t="shared" si="294"/>
        <v>0</v>
      </c>
      <c r="I626" s="154">
        <f t="shared" ref="I626" si="295">SUM(I605:I621)</f>
        <v>16636.278894057756</v>
      </c>
      <c r="J626" s="149"/>
      <c r="K626" s="196" t="s">
        <v>26</v>
      </c>
      <c r="L626" s="195">
        <f>SUM(L605:L621)</f>
        <v>11653.141414243039</v>
      </c>
      <c r="M626" s="195">
        <f t="shared" ref="M626:R626" si="296">SUM(M605:M621)</f>
        <v>0</v>
      </c>
      <c r="N626" s="195">
        <f t="shared" si="296"/>
        <v>2860.6565599085916</v>
      </c>
      <c r="O626" s="195">
        <f t="shared" si="296"/>
        <v>1398.2196672443988</v>
      </c>
      <c r="P626" s="195">
        <f t="shared" si="296"/>
        <v>8373.8445031441279</v>
      </c>
      <c r="Q626" s="195">
        <f t="shared" si="296"/>
        <v>724.26125266173074</v>
      </c>
      <c r="R626" s="197">
        <f t="shared" si="296"/>
        <v>0</v>
      </c>
      <c r="S626" s="198">
        <f t="shared" ref="S626" si="297">SUM(S605:S621)</f>
        <v>25010.123397201882</v>
      </c>
      <c r="U626" s="224" t="s">
        <v>63</v>
      </c>
      <c r="V626" s="225">
        <f>SUM(V605:V621)</f>
        <v>11653.141414243039</v>
      </c>
      <c r="W626" s="225">
        <f t="shared" ref="W626:AE626" si="298">SUM(W605:W621)</f>
        <v>2437.6481018846011</v>
      </c>
      <c r="X626" s="225">
        <f t="shared" si="298"/>
        <v>423.00845802398959</v>
      </c>
      <c r="Y626" s="225">
        <f t="shared" si="298"/>
        <v>456.44783480455368</v>
      </c>
      <c r="Z626" s="225">
        <f t="shared" si="298"/>
        <v>464.83657173512529</v>
      </c>
      <c r="AA626" s="225">
        <f t="shared" si="298"/>
        <v>136.38550256854759</v>
      </c>
      <c r="AB626" s="225">
        <f t="shared" si="298"/>
        <v>397.35852721150599</v>
      </c>
      <c r="AC626" s="225">
        <f t="shared" si="298"/>
        <v>326.90272545022475</v>
      </c>
      <c r="AD626" s="225">
        <f t="shared" si="298"/>
        <v>340.54975813617239</v>
      </c>
      <c r="AE626" s="249">
        <f t="shared" si="298"/>
        <v>8373.8445031441279</v>
      </c>
      <c r="AF626" s="250">
        <f>SUM(AF605:AF621)</f>
        <v>25010.123397201882</v>
      </c>
      <c r="AG626" s="251" t="str">
        <f t="shared" si="292"/>
        <v/>
      </c>
      <c r="AH626" s="141"/>
      <c r="AI626" s="141"/>
      <c r="AR626" s="142"/>
      <c r="BA626" s="141"/>
      <c r="BI626" s="142"/>
      <c r="BR626" s="141"/>
      <c r="BX626" s="26"/>
      <c r="CG626" s="141"/>
    </row>
    <row r="627" spans="1:85" s="26" customFormat="1" ht="15" thickBot="1">
      <c r="A627" s="45" t="s">
        <v>91</v>
      </c>
      <c r="B627" s="78">
        <f>IF($I626=0,"-",B626/$I626)</f>
        <v>0.70046562025390047</v>
      </c>
      <c r="C627" s="78">
        <f t="shared" ref="C627:H627" si="299">IF($I626=0,"-",C626/$I626)</f>
        <v>0</v>
      </c>
      <c r="D627" s="78">
        <f t="shared" si="299"/>
        <v>0.17195290954940518</v>
      </c>
      <c r="E627" s="78">
        <f t="shared" si="299"/>
        <v>8.4046419042892048E-2</v>
      </c>
      <c r="F627" s="78">
        <f t="shared" si="299"/>
        <v>0</v>
      </c>
      <c r="G627" s="78">
        <f t="shared" si="299"/>
        <v>4.3535051153802587E-2</v>
      </c>
      <c r="H627" s="79">
        <f t="shared" si="299"/>
        <v>0</v>
      </c>
      <c r="I627" s="80">
        <f>SUM(B627:H627)</f>
        <v>1.0000000000000002</v>
      </c>
      <c r="K627" s="55" t="s">
        <v>91</v>
      </c>
      <c r="L627" s="96">
        <f>IF($S626=0,"-",L626/$S626)</f>
        <v>0.46593698196414279</v>
      </c>
      <c r="M627" s="96">
        <f t="shared" ref="M627:R627" si="300">IF($S626=0,"-",M626/$S626)</f>
        <v>0</v>
      </c>
      <c r="N627" s="96">
        <f t="shared" si="300"/>
        <v>0.11437994585139233</v>
      </c>
      <c r="O627" s="96">
        <f t="shared" si="300"/>
        <v>5.5906148283971717E-2</v>
      </c>
      <c r="P627" s="96">
        <f t="shared" si="300"/>
        <v>0.33481820022051506</v>
      </c>
      <c r="Q627" s="96">
        <f t="shared" si="300"/>
        <v>2.895872367997835E-2</v>
      </c>
      <c r="R627" s="97">
        <f t="shared" si="300"/>
        <v>0</v>
      </c>
      <c r="S627" s="98">
        <f>SUM(L627:R627)</f>
        <v>1.0000000000000002</v>
      </c>
      <c r="U627" s="127" t="s">
        <v>91</v>
      </c>
      <c r="V627" s="128">
        <f>V626/$AF626</f>
        <v>0.46593698196414279</v>
      </c>
      <c r="W627" s="128">
        <f t="shared" ref="W627:AF627" si="301">W626/$AF626</f>
        <v>9.7466456409300392E-2</v>
      </c>
      <c r="X627" s="128">
        <f t="shared" si="301"/>
        <v>1.6913489442091898E-2</v>
      </c>
      <c r="Y627" s="128">
        <f t="shared" si="301"/>
        <v>1.8250523100402646E-2</v>
      </c>
      <c r="Z627" s="128">
        <f t="shared" si="301"/>
        <v>1.8585936756598767E-2</v>
      </c>
      <c r="AA627" s="128">
        <f t="shared" si="301"/>
        <v>5.4532119015376921E-3</v>
      </c>
      <c r="AB627" s="128">
        <f t="shared" si="301"/>
        <v>1.5887907504525237E-2</v>
      </c>
      <c r="AC627" s="128">
        <f t="shared" si="301"/>
        <v>1.3070816175453115E-2</v>
      </c>
      <c r="AD627" s="252">
        <f t="shared" si="301"/>
        <v>1.3616476525432613E-2</v>
      </c>
      <c r="AE627" s="252">
        <f t="shared" si="301"/>
        <v>0.33481820022051506</v>
      </c>
      <c r="AF627" s="253">
        <f t="shared" si="301"/>
        <v>1</v>
      </c>
      <c r="AG627" s="254"/>
      <c r="AR627" s="199"/>
      <c r="BI627" s="199"/>
    </row>
    <row r="628" spans="1:85" ht="15" thickBot="1">
      <c r="A628" s="228"/>
      <c r="B628" s="228"/>
      <c r="C628" s="228"/>
      <c r="D628" s="228"/>
      <c r="E628" s="228"/>
      <c r="F628" s="228"/>
      <c r="G628" s="228"/>
      <c r="H628" s="228"/>
      <c r="I628" s="228"/>
      <c r="K628" s="228"/>
      <c r="L628" s="228"/>
      <c r="M628" s="228"/>
      <c r="N628" s="228"/>
      <c r="O628" s="228"/>
      <c r="P628" s="228"/>
      <c r="Q628" s="228"/>
      <c r="R628" s="228"/>
      <c r="S628" s="228"/>
      <c r="AG628" s="141"/>
      <c r="AH628" s="141"/>
      <c r="AI628" s="141"/>
      <c r="AP628" s="142"/>
      <c r="BA628" s="141"/>
      <c r="BG628" s="142"/>
      <c r="BR628" s="141"/>
      <c r="BV628" s="26"/>
      <c r="CG628" s="141"/>
    </row>
    <row r="629" spans="1:85" ht="28.5">
      <c r="A629" s="393" t="s">
        <v>51</v>
      </c>
      <c r="B629" s="145" t="s">
        <v>0</v>
      </c>
      <c r="C629" s="145" t="s">
        <v>1</v>
      </c>
      <c r="D629" s="145" t="s">
        <v>2</v>
      </c>
      <c r="E629" s="145" t="s">
        <v>3</v>
      </c>
      <c r="F629" s="145" t="s">
        <v>27</v>
      </c>
      <c r="G629" s="145" t="s">
        <v>4</v>
      </c>
      <c r="H629" s="145" t="s">
        <v>5</v>
      </c>
      <c r="I629" s="146" t="s">
        <v>6</v>
      </c>
      <c r="K629" s="395" t="s">
        <v>51</v>
      </c>
      <c r="L629" s="147" t="s">
        <v>0</v>
      </c>
      <c r="M629" s="147" t="s">
        <v>1</v>
      </c>
      <c r="N629" s="147" t="s">
        <v>2</v>
      </c>
      <c r="O629" s="147" t="s">
        <v>3</v>
      </c>
      <c r="P629" s="147" t="s">
        <v>27</v>
      </c>
      <c r="Q629" s="147" t="s">
        <v>4</v>
      </c>
      <c r="R629" s="147" t="s">
        <v>5</v>
      </c>
      <c r="S629" s="148" t="s">
        <v>6</v>
      </c>
    </row>
    <row r="630" spans="1:85" ht="15" customHeight="1">
      <c r="A630" s="394" t="s">
        <v>51</v>
      </c>
      <c r="B630" s="331" t="s">
        <v>118</v>
      </c>
      <c r="C630" s="332"/>
      <c r="D630" s="332"/>
      <c r="E630" s="332"/>
      <c r="F630" s="332"/>
      <c r="G630" s="332"/>
      <c r="H630" s="332"/>
      <c r="I630" s="333"/>
      <c r="K630" s="396" t="s">
        <v>51</v>
      </c>
      <c r="L630" s="334" t="s">
        <v>118</v>
      </c>
      <c r="M630" s="335"/>
      <c r="N630" s="335"/>
      <c r="O630" s="335"/>
      <c r="P630" s="335"/>
      <c r="Q630" s="335"/>
      <c r="R630" s="335"/>
      <c r="S630" s="336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</row>
    <row r="631" spans="1:85" ht="15">
      <c r="A631" s="151" t="s">
        <v>7</v>
      </c>
      <c r="B631" s="152">
        <v>4.5992380891473533E-2</v>
      </c>
      <c r="C631" s="152">
        <v>0</v>
      </c>
      <c r="D631" s="152">
        <v>6.9043378418064932E-2</v>
      </c>
      <c r="E631" s="152">
        <v>0</v>
      </c>
      <c r="F631" s="152">
        <v>0</v>
      </c>
      <c r="G631" s="152">
        <v>0</v>
      </c>
      <c r="H631" s="153">
        <v>0</v>
      </c>
      <c r="I631" s="154">
        <f>SUM(B631:H631)</f>
        <v>0.11503575930953847</v>
      </c>
      <c r="J631" s="149"/>
      <c r="K631" s="203" t="s">
        <v>7</v>
      </c>
      <c r="L631" s="152">
        <v>4.5992380891473533E-2</v>
      </c>
      <c r="M631" s="152">
        <v>0</v>
      </c>
      <c r="N631" s="152">
        <v>6.9043378418064932E-2</v>
      </c>
      <c r="O631" s="152">
        <v>0</v>
      </c>
      <c r="P631" s="152">
        <v>0</v>
      </c>
      <c r="Q631" s="152">
        <v>0</v>
      </c>
      <c r="R631" s="204">
        <v>0</v>
      </c>
      <c r="S631" s="205">
        <f>SUM(L631:R631)</f>
        <v>0.11503575930953847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</row>
    <row r="632" spans="1:85" ht="15">
      <c r="A632" s="159" t="s">
        <v>8</v>
      </c>
      <c r="B632" s="160">
        <v>0.52026276385124914</v>
      </c>
      <c r="C632" s="160">
        <v>0</v>
      </c>
      <c r="D632" s="160">
        <v>0</v>
      </c>
      <c r="E632" s="160">
        <v>0</v>
      </c>
      <c r="F632" s="160">
        <v>0</v>
      </c>
      <c r="G632" s="160">
        <v>0</v>
      </c>
      <c r="H632" s="161">
        <v>0</v>
      </c>
      <c r="I632" s="162">
        <f t="shared" ref="I632:I651" si="302">SUM(B632:H632)</f>
        <v>0.52026276385124914</v>
      </c>
      <c r="J632" s="149"/>
      <c r="K632" s="163" t="s">
        <v>8</v>
      </c>
      <c r="L632" s="164">
        <v>0.52026276385124914</v>
      </c>
      <c r="M632" s="164">
        <v>0</v>
      </c>
      <c r="N632" s="164">
        <v>0</v>
      </c>
      <c r="O632" s="164">
        <v>0</v>
      </c>
      <c r="P632" s="164">
        <v>0</v>
      </c>
      <c r="Q632" s="164">
        <v>0</v>
      </c>
      <c r="R632" s="165">
        <v>0</v>
      </c>
      <c r="S632" s="166">
        <f t="shared" ref="S632:S651" si="303">SUM(L632:R632)</f>
        <v>0.52026276385124914</v>
      </c>
    </row>
    <row r="633" spans="1:85" ht="15">
      <c r="A633" s="167" t="s">
        <v>10</v>
      </c>
      <c r="B633" s="156">
        <v>0.12291280186381409</v>
      </c>
      <c r="C633" s="156">
        <v>0</v>
      </c>
      <c r="D633" s="156">
        <v>3.9374445455550854E-4</v>
      </c>
      <c r="E633" s="156">
        <v>0</v>
      </c>
      <c r="F633" s="156">
        <v>0</v>
      </c>
      <c r="G633" s="156">
        <v>0</v>
      </c>
      <c r="H633" s="168">
        <v>0</v>
      </c>
      <c r="I633" s="154">
        <f t="shared" si="302"/>
        <v>0.1233065463183696</v>
      </c>
      <c r="J633" s="149"/>
      <c r="K633" s="169" t="s">
        <v>10</v>
      </c>
      <c r="L633" s="156">
        <v>0.12291280186381409</v>
      </c>
      <c r="M633" s="156">
        <v>0</v>
      </c>
      <c r="N633" s="156">
        <v>3.9374445455550854E-4</v>
      </c>
      <c r="O633" s="156">
        <v>0</v>
      </c>
      <c r="P633" s="156">
        <v>0</v>
      </c>
      <c r="Q633" s="156">
        <v>0</v>
      </c>
      <c r="R633" s="157">
        <v>0</v>
      </c>
      <c r="S633" s="158">
        <f t="shared" si="303"/>
        <v>0.1233065463183696</v>
      </c>
    </row>
    <row r="634" spans="1:85" ht="15">
      <c r="A634" s="159" t="s">
        <v>56</v>
      </c>
      <c r="B634" s="160">
        <v>0</v>
      </c>
      <c r="C634" s="160">
        <v>0</v>
      </c>
      <c r="D634" s="160">
        <v>0</v>
      </c>
      <c r="E634" s="160">
        <v>0</v>
      </c>
      <c r="F634" s="160">
        <v>0</v>
      </c>
      <c r="G634" s="160">
        <v>0</v>
      </c>
      <c r="H634" s="161">
        <v>0</v>
      </c>
      <c r="I634" s="162">
        <f t="shared" si="302"/>
        <v>0</v>
      </c>
      <c r="J634" s="149"/>
      <c r="K634" s="163" t="s">
        <v>56</v>
      </c>
      <c r="L634" s="164">
        <v>0</v>
      </c>
      <c r="M634" s="164">
        <v>0</v>
      </c>
      <c r="N634" s="164">
        <v>0</v>
      </c>
      <c r="O634" s="164">
        <v>0</v>
      </c>
      <c r="P634" s="164">
        <v>0</v>
      </c>
      <c r="Q634" s="164">
        <v>0</v>
      </c>
      <c r="R634" s="165">
        <v>0</v>
      </c>
      <c r="S634" s="166">
        <f t="shared" si="303"/>
        <v>0</v>
      </c>
    </row>
    <row r="635" spans="1:85" ht="15">
      <c r="A635" s="167" t="s">
        <v>16</v>
      </c>
      <c r="B635" s="156">
        <v>32.662313710657997</v>
      </c>
      <c r="C635" s="156">
        <v>0.1411685670585941</v>
      </c>
      <c r="D635" s="156">
        <v>2.6319204141698682</v>
      </c>
      <c r="E635" s="156">
        <v>0</v>
      </c>
      <c r="F635" s="156">
        <v>0</v>
      </c>
      <c r="G635" s="156">
        <v>0</v>
      </c>
      <c r="H635" s="168">
        <v>0</v>
      </c>
      <c r="I635" s="154">
        <f t="shared" si="302"/>
        <v>35.435402691886459</v>
      </c>
      <c r="J635" s="149"/>
      <c r="K635" s="169" t="s">
        <v>16</v>
      </c>
      <c r="L635" s="156">
        <v>32.662313710657997</v>
      </c>
      <c r="M635" s="156">
        <v>0.1411685670585941</v>
      </c>
      <c r="N635" s="156">
        <v>2.6319204141698682</v>
      </c>
      <c r="O635" s="156">
        <v>0</v>
      </c>
      <c r="P635" s="156">
        <v>0</v>
      </c>
      <c r="Q635" s="156">
        <v>0</v>
      </c>
      <c r="R635" s="157">
        <v>0</v>
      </c>
      <c r="S635" s="158">
        <f t="shared" si="303"/>
        <v>35.435402691886459</v>
      </c>
    </row>
    <row r="636" spans="1:85" ht="15">
      <c r="A636" s="159" t="s">
        <v>15</v>
      </c>
      <c r="B636" s="160">
        <v>3.7603403916643785</v>
      </c>
      <c r="C636" s="160">
        <v>8.4862633887688013E-2</v>
      </c>
      <c r="D636" s="160">
        <v>0</v>
      </c>
      <c r="E636" s="160">
        <v>0</v>
      </c>
      <c r="F636" s="160">
        <v>0</v>
      </c>
      <c r="G636" s="160">
        <v>0</v>
      </c>
      <c r="H636" s="161">
        <v>0</v>
      </c>
      <c r="I636" s="162">
        <f t="shared" si="302"/>
        <v>3.8452030255520664</v>
      </c>
      <c r="J636" s="149"/>
      <c r="K636" s="163" t="s">
        <v>15</v>
      </c>
      <c r="L636" s="164">
        <v>3.7603403916643785</v>
      </c>
      <c r="M636" s="164">
        <v>8.4862633887688013E-2</v>
      </c>
      <c r="N636" s="164">
        <v>0</v>
      </c>
      <c r="O636" s="164">
        <v>0</v>
      </c>
      <c r="P636" s="164">
        <v>0</v>
      </c>
      <c r="Q636" s="164">
        <v>0</v>
      </c>
      <c r="R636" s="165">
        <v>0</v>
      </c>
      <c r="S636" s="166">
        <f t="shared" si="303"/>
        <v>3.8452030255520664</v>
      </c>
    </row>
    <row r="637" spans="1:85" ht="15">
      <c r="A637" s="167" t="s">
        <v>58</v>
      </c>
      <c r="B637" s="156">
        <v>0</v>
      </c>
      <c r="C637" s="156">
        <v>0.23923983548776762</v>
      </c>
      <c r="D637" s="156">
        <v>0</v>
      </c>
      <c r="E637" s="156">
        <v>11.611663486555694</v>
      </c>
      <c r="F637" s="156">
        <v>458.57686744396415</v>
      </c>
      <c r="G637" s="156">
        <v>0</v>
      </c>
      <c r="H637" s="168">
        <v>0</v>
      </c>
      <c r="I637" s="154">
        <f t="shared" si="302"/>
        <v>470.4277707660076</v>
      </c>
      <c r="J637" s="149"/>
      <c r="K637" s="169" t="s">
        <v>58</v>
      </c>
      <c r="L637" s="156">
        <v>0</v>
      </c>
      <c r="M637" s="156">
        <v>0.23923983548776762</v>
      </c>
      <c r="N637" s="156">
        <v>0</v>
      </c>
      <c r="O637" s="156">
        <v>11.611663486555694</v>
      </c>
      <c r="P637" s="156">
        <v>458.57686744396415</v>
      </c>
      <c r="Q637" s="156">
        <v>0</v>
      </c>
      <c r="R637" s="157">
        <v>0</v>
      </c>
      <c r="S637" s="158">
        <f t="shared" si="303"/>
        <v>470.4277707660076</v>
      </c>
    </row>
    <row r="638" spans="1:85" ht="15">
      <c r="A638" s="159" t="s">
        <v>12</v>
      </c>
      <c r="B638" s="160">
        <v>0</v>
      </c>
      <c r="C638" s="160">
        <v>0</v>
      </c>
      <c r="D638" s="160">
        <v>0</v>
      </c>
      <c r="E638" s="160">
        <v>15.149018659475388</v>
      </c>
      <c r="F638" s="160">
        <v>0</v>
      </c>
      <c r="G638" s="160">
        <v>0</v>
      </c>
      <c r="H638" s="161">
        <v>0</v>
      </c>
      <c r="I638" s="162">
        <f t="shared" si="302"/>
        <v>15.149018659475388</v>
      </c>
      <c r="J638" s="149"/>
      <c r="K638" s="163" t="s">
        <v>12</v>
      </c>
      <c r="L638" s="164">
        <v>0</v>
      </c>
      <c r="M638" s="164">
        <v>0</v>
      </c>
      <c r="N638" s="164">
        <v>0</v>
      </c>
      <c r="O638" s="164">
        <v>15.149018659475388</v>
      </c>
      <c r="P638" s="164">
        <v>0</v>
      </c>
      <c r="Q638" s="164">
        <v>0</v>
      </c>
      <c r="R638" s="165">
        <v>0</v>
      </c>
      <c r="S638" s="166">
        <f t="shared" si="303"/>
        <v>15.149018659475388</v>
      </c>
    </row>
    <row r="639" spans="1:85" ht="15">
      <c r="A639" s="167" t="s">
        <v>59</v>
      </c>
      <c r="B639" s="156">
        <v>0</v>
      </c>
      <c r="C639" s="156">
        <v>0</v>
      </c>
      <c r="D639" s="156">
        <v>0</v>
      </c>
      <c r="E639" s="156">
        <v>0</v>
      </c>
      <c r="F639" s="156">
        <v>0</v>
      </c>
      <c r="G639" s="156">
        <v>0</v>
      </c>
      <c r="H639" s="168">
        <v>0</v>
      </c>
      <c r="I639" s="154">
        <f t="shared" si="302"/>
        <v>0</v>
      </c>
      <c r="J639" s="149"/>
      <c r="K639" s="169" t="s">
        <v>59</v>
      </c>
      <c r="L639" s="156">
        <v>0</v>
      </c>
      <c r="M639" s="156">
        <v>0</v>
      </c>
      <c r="N639" s="156">
        <v>0</v>
      </c>
      <c r="O639" s="156">
        <v>0</v>
      </c>
      <c r="P639" s="156">
        <v>0</v>
      </c>
      <c r="Q639" s="156">
        <v>0</v>
      </c>
      <c r="R639" s="157">
        <v>0</v>
      </c>
      <c r="S639" s="158">
        <f t="shared" si="303"/>
        <v>0</v>
      </c>
    </row>
    <row r="640" spans="1:85" ht="15">
      <c r="A640" s="159" t="s">
        <v>17</v>
      </c>
      <c r="B640" s="160">
        <v>5.2427204021686116</v>
      </c>
      <c r="C640" s="160">
        <v>0</v>
      </c>
      <c r="D640" s="160">
        <v>2.5381224734169726E-2</v>
      </c>
      <c r="E640" s="160">
        <v>0.15443747393991952</v>
      </c>
      <c r="F640" s="160">
        <v>0</v>
      </c>
      <c r="G640" s="160">
        <v>0</v>
      </c>
      <c r="H640" s="161">
        <v>0</v>
      </c>
      <c r="I640" s="162">
        <f t="shared" si="302"/>
        <v>5.4225391008427009</v>
      </c>
      <c r="J640" s="149"/>
      <c r="K640" s="163" t="s">
        <v>17</v>
      </c>
      <c r="L640" s="164">
        <v>5.2427204021686116</v>
      </c>
      <c r="M640" s="164">
        <v>0</v>
      </c>
      <c r="N640" s="164">
        <v>2.5381224734169726E-2</v>
      </c>
      <c r="O640" s="164">
        <v>0.15443747393991952</v>
      </c>
      <c r="P640" s="164">
        <v>0</v>
      </c>
      <c r="Q640" s="164">
        <v>0</v>
      </c>
      <c r="R640" s="165">
        <v>0</v>
      </c>
      <c r="S640" s="166">
        <f t="shared" si="303"/>
        <v>5.4225391008427009</v>
      </c>
    </row>
    <row r="641" spans="1:70" ht="15">
      <c r="A641" s="167" t="s">
        <v>139</v>
      </c>
      <c r="B641" s="156">
        <v>22.309799362542801</v>
      </c>
      <c r="C641" s="156">
        <v>0</v>
      </c>
      <c r="D641" s="156">
        <v>5.7661090211568196</v>
      </c>
      <c r="E641" s="156">
        <v>0</v>
      </c>
      <c r="F641" s="156">
        <v>0</v>
      </c>
      <c r="G641" s="156">
        <v>0</v>
      </c>
      <c r="H641" s="168">
        <v>0</v>
      </c>
      <c r="I641" s="154">
        <f t="shared" si="302"/>
        <v>28.07590838369962</v>
      </c>
      <c r="J641" s="149"/>
      <c r="K641" s="169" t="s">
        <v>139</v>
      </c>
      <c r="L641" s="156">
        <v>22.309799362542801</v>
      </c>
      <c r="M641" s="156">
        <v>0</v>
      </c>
      <c r="N641" s="156">
        <v>5.7661090211568196</v>
      </c>
      <c r="O641" s="156">
        <v>0</v>
      </c>
      <c r="P641" s="156">
        <v>0</v>
      </c>
      <c r="Q641" s="156">
        <v>0</v>
      </c>
      <c r="R641" s="157">
        <v>0</v>
      </c>
      <c r="S641" s="158">
        <f t="shared" si="303"/>
        <v>28.07590838369962</v>
      </c>
    </row>
    <row r="642" spans="1:70" ht="15">
      <c r="A642" s="159" t="s">
        <v>25</v>
      </c>
      <c r="B642" s="160">
        <v>77.229282214756196</v>
      </c>
      <c r="C642" s="160">
        <v>0.10034581877628801</v>
      </c>
      <c r="D642" s="160">
        <v>1.5974337361051489</v>
      </c>
      <c r="E642" s="160">
        <v>128.33088451195059</v>
      </c>
      <c r="F642" s="160">
        <v>0</v>
      </c>
      <c r="G642" s="160">
        <v>43.27577339863398</v>
      </c>
      <c r="H642" s="161">
        <v>0.60715871893326334</v>
      </c>
      <c r="I642" s="162">
        <f t="shared" si="302"/>
        <v>251.14087839915547</v>
      </c>
      <c r="J642" s="149"/>
      <c r="K642" s="163" t="s">
        <v>25</v>
      </c>
      <c r="L642" s="164">
        <v>77.229282214756196</v>
      </c>
      <c r="M642" s="164">
        <v>0.10034581877628801</v>
      </c>
      <c r="N642" s="164">
        <v>1.5974337361051489</v>
      </c>
      <c r="O642" s="164">
        <v>128.33088451195059</v>
      </c>
      <c r="P642" s="164">
        <v>0</v>
      </c>
      <c r="Q642" s="164">
        <v>43.27577339863398</v>
      </c>
      <c r="R642" s="165">
        <v>0.60715871893326334</v>
      </c>
      <c r="S642" s="166">
        <f t="shared" si="303"/>
        <v>251.14087839915547</v>
      </c>
    </row>
    <row r="643" spans="1:70" ht="15">
      <c r="A643" s="167" t="s">
        <v>24</v>
      </c>
      <c r="B643" s="156">
        <v>20.863632018906927</v>
      </c>
      <c r="C643" s="156">
        <v>0</v>
      </c>
      <c r="D643" s="156">
        <v>0</v>
      </c>
      <c r="E643" s="156">
        <v>0</v>
      </c>
      <c r="F643" s="156">
        <v>0</v>
      </c>
      <c r="G643" s="156">
        <v>0</v>
      </c>
      <c r="H643" s="168">
        <v>0</v>
      </c>
      <c r="I643" s="154">
        <f t="shared" si="302"/>
        <v>20.863632018906927</v>
      </c>
      <c r="J643" s="149"/>
      <c r="K643" s="169" t="s">
        <v>24</v>
      </c>
      <c r="L643" s="156">
        <v>20.863632018906927</v>
      </c>
      <c r="M643" s="156">
        <v>0</v>
      </c>
      <c r="N643" s="156">
        <v>0</v>
      </c>
      <c r="O643" s="156">
        <v>0</v>
      </c>
      <c r="P643" s="156">
        <v>0</v>
      </c>
      <c r="Q643" s="156">
        <v>0</v>
      </c>
      <c r="R643" s="157">
        <v>0</v>
      </c>
      <c r="S643" s="158">
        <f t="shared" si="303"/>
        <v>20.863632018906927</v>
      </c>
    </row>
    <row r="644" spans="1:70" ht="15">
      <c r="A644" s="159" t="s">
        <v>60</v>
      </c>
      <c r="B644" s="160">
        <v>129.49357681439005</v>
      </c>
      <c r="C644" s="160">
        <v>5.8656195322066882</v>
      </c>
      <c r="D644" s="160">
        <v>73.734626389319544</v>
      </c>
      <c r="E644" s="160">
        <v>0</v>
      </c>
      <c r="F644" s="160">
        <v>0</v>
      </c>
      <c r="G644" s="160">
        <v>0</v>
      </c>
      <c r="H644" s="161">
        <v>0</v>
      </c>
      <c r="I644" s="162">
        <f t="shared" si="302"/>
        <v>209.09382273591629</v>
      </c>
      <c r="J644" s="149"/>
      <c r="K644" s="163" t="s">
        <v>60</v>
      </c>
      <c r="L644" s="164">
        <v>129.49357681439005</v>
      </c>
      <c r="M644" s="164">
        <v>5.8656195322066882</v>
      </c>
      <c r="N644" s="164">
        <v>73.734626389319544</v>
      </c>
      <c r="O644" s="164">
        <v>0</v>
      </c>
      <c r="P644" s="164">
        <v>0</v>
      </c>
      <c r="Q644" s="164">
        <v>0</v>
      </c>
      <c r="R644" s="165">
        <v>0</v>
      </c>
      <c r="S644" s="166">
        <f t="shared" si="303"/>
        <v>209.09382273591629</v>
      </c>
    </row>
    <row r="645" spans="1:70" ht="15">
      <c r="A645" s="167" t="s">
        <v>22</v>
      </c>
      <c r="B645" s="156">
        <v>145.61574186245008</v>
      </c>
      <c r="C645" s="156">
        <v>0</v>
      </c>
      <c r="D645" s="156">
        <v>0</v>
      </c>
      <c r="E645" s="156">
        <v>0.88680118095482707</v>
      </c>
      <c r="F645" s="156">
        <v>41.052642453653974</v>
      </c>
      <c r="G645" s="156">
        <v>0</v>
      </c>
      <c r="H645" s="168">
        <v>0</v>
      </c>
      <c r="I645" s="154">
        <f t="shared" si="302"/>
        <v>187.55518549705886</v>
      </c>
      <c r="J645" s="149"/>
      <c r="K645" s="169" t="s">
        <v>22</v>
      </c>
      <c r="L645" s="156">
        <v>145.61574186245008</v>
      </c>
      <c r="M645" s="156">
        <v>0</v>
      </c>
      <c r="N645" s="156">
        <v>0</v>
      </c>
      <c r="O645" s="156">
        <v>0.88680118095482707</v>
      </c>
      <c r="P645" s="156">
        <v>41.052642453653974</v>
      </c>
      <c r="Q645" s="156">
        <v>0</v>
      </c>
      <c r="R645" s="157">
        <v>0</v>
      </c>
      <c r="S645" s="158">
        <f t="shared" si="303"/>
        <v>187.55518549705886</v>
      </c>
    </row>
    <row r="646" spans="1:70" ht="15">
      <c r="A646" s="159" t="s">
        <v>21</v>
      </c>
      <c r="B646" s="160">
        <v>0</v>
      </c>
      <c r="C646" s="160">
        <v>0</v>
      </c>
      <c r="D646" s="160">
        <v>0</v>
      </c>
      <c r="E646" s="160">
        <v>0</v>
      </c>
      <c r="F646" s="160">
        <v>0</v>
      </c>
      <c r="G646" s="160">
        <v>0</v>
      </c>
      <c r="H646" s="161">
        <v>0</v>
      </c>
      <c r="I646" s="162">
        <f t="shared" si="302"/>
        <v>0</v>
      </c>
      <c r="J646" s="149"/>
      <c r="K646" s="163" t="s">
        <v>21</v>
      </c>
      <c r="L646" s="164">
        <v>0</v>
      </c>
      <c r="M646" s="164">
        <v>0</v>
      </c>
      <c r="N646" s="164">
        <v>0</v>
      </c>
      <c r="O646" s="164">
        <v>0</v>
      </c>
      <c r="P646" s="164">
        <v>0</v>
      </c>
      <c r="Q646" s="164">
        <v>0</v>
      </c>
      <c r="R646" s="165">
        <v>0</v>
      </c>
      <c r="S646" s="166">
        <f t="shared" si="303"/>
        <v>0</v>
      </c>
    </row>
    <row r="647" spans="1:70" ht="15">
      <c r="A647" s="170" t="s">
        <v>64</v>
      </c>
      <c r="B647" s="156">
        <v>5.6288641596005542</v>
      </c>
      <c r="C647" s="156">
        <v>0</v>
      </c>
      <c r="D647" s="156">
        <v>0</v>
      </c>
      <c r="E647" s="156">
        <v>0</v>
      </c>
      <c r="F647" s="156">
        <v>0</v>
      </c>
      <c r="G647" s="156">
        <v>0</v>
      </c>
      <c r="H647" s="168">
        <v>0</v>
      </c>
      <c r="I647" s="154">
        <f t="shared" si="302"/>
        <v>5.6288641596005542</v>
      </c>
      <c r="J647" s="149"/>
      <c r="K647" s="171" t="s">
        <v>64</v>
      </c>
      <c r="L647" s="156">
        <v>5.6288641596005542</v>
      </c>
      <c r="M647" s="156">
        <v>0</v>
      </c>
      <c r="N647" s="156">
        <v>0</v>
      </c>
      <c r="O647" s="156">
        <v>0</v>
      </c>
      <c r="P647" s="156">
        <v>0</v>
      </c>
      <c r="Q647" s="156">
        <v>0</v>
      </c>
      <c r="R647" s="157">
        <v>0</v>
      </c>
      <c r="S647" s="158">
        <f t="shared" si="303"/>
        <v>5.6288641596005542</v>
      </c>
    </row>
    <row r="648" spans="1:70">
      <c r="A648" s="172" t="s">
        <v>23</v>
      </c>
      <c r="B648" s="173">
        <v>5.6288641596005542</v>
      </c>
      <c r="C648" s="173">
        <v>0</v>
      </c>
      <c r="D648" s="173">
        <v>0</v>
      </c>
      <c r="E648" s="173">
        <v>0</v>
      </c>
      <c r="F648" s="173">
        <v>0</v>
      </c>
      <c r="G648" s="173">
        <v>0</v>
      </c>
      <c r="H648" s="174">
        <v>0</v>
      </c>
      <c r="I648" s="175">
        <f t="shared" si="302"/>
        <v>5.6288641596005542</v>
      </c>
      <c r="J648" s="149"/>
      <c r="K648" s="176" t="s">
        <v>23</v>
      </c>
      <c r="L648" s="177">
        <v>5.6288641596005542</v>
      </c>
      <c r="M648" s="177">
        <v>0</v>
      </c>
      <c r="N648" s="177">
        <v>0</v>
      </c>
      <c r="O648" s="177">
        <v>0</v>
      </c>
      <c r="P648" s="177">
        <v>0</v>
      </c>
      <c r="Q648" s="177">
        <v>0</v>
      </c>
      <c r="R648" s="178">
        <v>0</v>
      </c>
      <c r="S648" s="179">
        <f t="shared" si="303"/>
        <v>5.6288641596005542</v>
      </c>
    </row>
    <row r="649" spans="1:70">
      <c r="A649" s="180" t="s">
        <v>19</v>
      </c>
      <c r="B649" s="181">
        <v>0</v>
      </c>
      <c r="C649" s="181">
        <v>0</v>
      </c>
      <c r="D649" s="181">
        <v>0</v>
      </c>
      <c r="E649" s="181">
        <v>0</v>
      </c>
      <c r="F649" s="181">
        <v>0</v>
      </c>
      <c r="G649" s="181">
        <v>0</v>
      </c>
      <c r="H649" s="182">
        <v>0</v>
      </c>
      <c r="I649" s="183">
        <f t="shared" si="302"/>
        <v>0</v>
      </c>
      <c r="J649" s="149"/>
      <c r="K649" s="184" t="s">
        <v>19</v>
      </c>
      <c r="L649" s="181">
        <v>0</v>
      </c>
      <c r="M649" s="181">
        <v>0</v>
      </c>
      <c r="N649" s="181">
        <v>0</v>
      </c>
      <c r="O649" s="181">
        <v>0</v>
      </c>
      <c r="P649" s="181">
        <v>0</v>
      </c>
      <c r="Q649" s="181">
        <v>0</v>
      </c>
      <c r="R649" s="185">
        <v>0</v>
      </c>
      <c r="S649" s="186">
        <f t="shared" si="303"/>
        <v>0</v>
      </c>
    </row>
    <row r="650" spans="1:70">
      <c r="A650" s="172" t="s">
        <v>20</v>
      </c>
      <c r="B650" s="173">
        <v>0</v>
      </c>
      <c r="C650" s="173">
        <v>0</v>
      </c>
      <c r="D650" s="173">
        <v>0</v>
      </c>
      <c r="E650" s="173">
        <v>0</v>
      </c>
      <c r="F650" s="173">
        <v>0</v>
      </c>
      <c r="G650" s="173">
        <v>0</v>
      </c>
      <c r="H650" s="174">
        <v>0</v>
      </c>
      <c r="I650" s="175">
        <f t="shared" si="302"/>
        <v>0</v>
      </c>
      <c r="J650" s="149"/>
      <c r="K650" s="176" t="s">
        <v>20</v>
      </c>
      <c r="L650" s="177">
        <v>0</v>
      </c>
      <c r="M650" s="177">
        <v>0</v>
      </c>
      <c r="N650" s="177">
        <v>0</v>
      </c>
      <c r="O650" s="177">
        <v>0</v>
      </c>
      <c r="P650" s="177">
        <v>0</v>
      </c>
      <c r="Q650" s="177">
        <v>0</v>
      </c>
      <c r="R650" s="178">
        <v>0</v>
      </c>
      <c r="S650" s="179">
        <f t="shared" si="303"/>
        <v>0</v>
      </c>
    </row>
    <row r="651" spans="1:70" ht="15" thickBot="1">
      <c r="A651" s="187" t="s">
        <v>11</v>
      </c>
      <c r="B651" s="188">
        <v>0</v>
      </c>
      <c r="C651" s="188">
        <v>0</v>
      </c>
      <c r="D651" s="188">
        <v>0</v>
      </c>
      <c r="E651" s="188">
        <v>0</v>
      </c>
      <c r="F651" s="188">
        <v>0</v>
      </c>
      <c r="G651" s="188">
        <v>0</v>
      </c>
      <c r="H651" s="189">
        <v>0</v>
      </c>
      <c r="I651" s="190">
        <f t="shared" si="302"/>
        <v>0</v>
      </c>
      <c r="J651" s="149"/>
      <c r="K651" s="191" t="s">
        <v>11</v>
      </c>
      <c r="L651" s="188">
        <v>0</v>
      </c>
      <c r="M651" s="188">
        <v>0</v>
      </c>
      <c r="N651" s="188">
        <v>0</v>
      </c>
      <c r="O651" s="188">
        <v>0</v>
      </c>
      <c r="P651" s="188">
        <v>0</v>
      </c>
      <c r="Q651" s="188">
        <v>0</v>
      </c>
      <c r="R651" s="192">
        <v>0</v>
      </c>
      <c r="S651" s="193">
        <f t="shared" si="303"/>
        <v>0</v>
      </c>
    </row>
    <row r="652" spans="1:70" ht="15">
      <c r="A652" s="194" t="s">
        <v>26</v>
      </c>
      <c r="B652" s="195">
        <f>SUM(B631:B647)</f>
        <v>443.4954388837441</v>
      </c>
      <c r="C652" s="195">
        <f t="shared" ref="C652:H652" si="304">SUM(C631:C647)</f>
        <v>6.4312363874170257</v>
      </c>
      <c r="D652" s="195">
        <f t="shared" si="304"/>
        <v>83.824907908358171</v>
      </c>
      <c r="E652" s="195">
        <f t="shared" si="304"/>
        <v>156.1328053128764</v>
      </c>
      <c r="F652" s="195">
        <f t="shared" si="304"/>
        <v>499.62950989761811</v>
      </c>
      <c r="G652" s="195">
        <f t="shared" si="304"/>
        <v>43.27577339863398</v>
      </c>
      <c r="H652" s="197">
        <f t="shared" si="304"/>
        <v>0.60715871893326334</v>
      </c>
      <c r="I652" s="154">
        <f t="shared" ref="I652" si="305">SUM(I631:I647)</f>
        <v>1233.3968305075812</v>
      </c>
      <c r="J652" s="149"/>
      <c r="K652" s="196" t="s">
        <v>26</v>
      </c>
      <c r="L652" s="195">
        <f>SUM(L631:L647)</f>
        <v>443.4954388837441</v>
      </c>
      <c r="M652" s="195">
        <f t="shared" ref="M652:R652" si="306">SUM(M631:M647)</f>
        <v>6.4312363874170257</v>
      </c>
      <c r="N652" s="195">
        <f t="shared" si="306"/>
        <v>83.824907908358171</v>
      </c>
      <c r="O652" s="195">
        <f t="shared" si="306"/>
        <v>156.1328053128764</v>
      </c>
      <c r="P652" s="195">
        <f t="shared" si="306"/>
        <v>499.62950989761811</v>
      </c>
      <c r="Q652" s="195">
        <f t="shared" si="306"/>
        <v>43.27577339863398</v>
      </c>
      <c r="R652" s="197">
        <f t="shared" si="306"/>
        <v>0.60715871893326334</v>
      </c>
      <c r="S652" s="198">
        <f t="shared" ref="S652" si="307">SUM(S631:S647)</f>
        <v>1233.3968305075812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45" t="s">
        <v>91</v>
      </c>
      <c r="B653" s="78">
        <f>IF($I652=0,"-",B652/$I652)</f>
        <v>0.35957238409736464</v>
      </c>
      <c r="C653" s="78">
        <f t="shared" ref="C653:H653" si="308">IF($I652=0,"-",C652/$I652)</f>
        <v>5.214247538458788E-3</v>
      </c>
      <c r="D653" s="78">
        <f t="shared" si="308"/>
        <v>6.7962642545353072E-2</v>
      </c>
      <c r="E653" s="78">
        <f t="shared" si="308"/>
        <v>0.1265876492066409</v>
      </c>
      <c r="F653" s="78">
        <f t="shared" si="308"/>
        <v>0.40508415259345609</v>
      </c>
      <c r="G653" s="78">
        <f t="shared" si="308"/>
        <v>3.5086658509430949E-2</v>
      </c>
      <c r="H653" s="79">
        <f t="shared" si="308"/>
        <v>4.9226550929549464E-4</v>
      </c>
      <c r="I653" s="80">
        <f>SUM(B653:H653)</f>
        <v>0.99999999999999989</v>
      </c>
      <c r="K653" s="55" t="s">
        <v>91</v>
      </c>
      <c r="L653" s="96">
        <f>IF($S652=0,"-",L652/$S652)</f>
        <v>0.35957238409736464</v>
      </c>
      <c r="M653" s="96">
        <f t="shared" ref="M653:R653" si="309">IF($S652=0,"-",M652/$S652)</f>
        <v>5.214247538458788E-3</v>
      </c>
      <c r="N653" s="96">
        <f t="shared" si="309"/>
        <v>6.7962642545353072E-2</v>
      </c>
      <c r="O653" s="96">
        <f t="shared" si="309"/>
        <v>0.1265876492066409</v>
      </c>
      <c r="P653" s="96">
        <f t="shared" si="309"/>
        <v>0.40508415259345609</v>
      </c>
      <c r="Q653" s="96">
        <f t="shared" si="309"/>
        <v>3.5086658509430949E-2</v>
      </c>
      <c r="R653" s="97">
        <f t="shared" si="309"/>
        <v>4.9226550929549464E-4</v>
      </c>
      <c r="S653" s="98">
        <f>SUM(L653:R653)</f>
        <v>0.99999999999999989</v>
      </c>
      <c r="U653" s="141"/>
      <c r="V653" s="149"/>
      <c r="W653" s="149"/>
      <c r="X653" s="149"/>
      <c r="Y653" s="149"/>
      <c r="Z653" s="149"/>
      <c r="AA653" s="149"/>
      <c r="AB653" s="149"/>
      <c r="AC653" s="149"/>
      <c r="AD653" s="149"/>
      <c r="AE653" s="149"/>
      <c r="AF653" s="149"/>
      <c r="AG653" s="149"/>
      <c r="AH653" s="149"/>
      <c r="AI653" s="150"/>
      <c r="AJ653" s="141"/>
      <c r="AK653" s="141"/>
      <c r="AL653" s="141"/>
      <c r="AM653" s="141"/>
      <c r="AN653" s="141"/>
      <c r="AO653" s="141"/>
      <c r="AP653" s="141"/>
      <c r="BA653" s="199"/>
      <c r="BR653" s="199"/>
    </row>
    <row r="654" spans="1:70">
      <c r="A654" s="228"/>
      <c r="B654" s="228"/>
      <c r="C654" s="228"/>
      <c r="D654" s="228"/>
      <c r="E654" s="228"/>
      <c r="F654" s="228"/>
      <c r="G654" s="228"/>
      <c r="H654" s="228"/>
      <c r="I654" s="228"/>
      <c r="K654" s="228"/>
      <c r="L654" s="228"/>
      <c r="M654" s="228"/>
      <c r="N654" s="228"/>
      <c r="O654" s="228"/>
      <c r="P654" s="228"/>
      <c r="Q654" s="228"/>
      <c r="R654" s="228"/>
      <c r="S654" s="228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8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4" customWidth="1"/>
    <col min="2" max="9" width="16.625" style="4" customWidth="1"/>
    <col min="10" max="10" width="16.625" style="15" customWidth="1"/>
    <col min="11" max="11" width="38.75" style="4" customWidth="1"/>
    <col min="12" max="19" width="16.625" style="4" customWidth="1"/>
    <col min="20" max="20" width="16.625" style="15" customWidth="1"/>
    <col min="21" max="21" width="36.625" style="4" customWidth="1"/>
    <col min="22" max="24" width="16.625" style="4" customWidth="1"/>
    <col min="25" max="25" width="19.375" style="4" customWidth="1"/>
    <col min="26" max="26" width="16.625" style="4" customWidth="1"/>
    <col min="27" max="27" width="17.875" style="4" customWidth="1"/>
    <col min="28" max="28" width="17.625" style="4" customWidth="1"/>
    <col min="29" max="42" width="16.625" style="4" customWidth="1"/>
    <col min="43" max="51" width="11.125" style="4" bestFit="1" customWidth="1"/>
    <col min="52" max="52" width="11" style="4"/>
    <col min="53" max="68" width="11.125" style="4" bestFit="1" customWidth="1"/>
    <col min="69" max="70" width="11" style="4"/>
    <col min="71" max="71" width="11.125" style="4" bestFit="1" customWidth="1"/>
    <col min="72" max="16384" width="11" style="4"/>
  </cols>
  <sheetData>
    <row r="1" spans="1:85" customFormat="1" ht="15" customHeight="1" thickTop="1">
      <c r="A1" s="441" t="s">
        <v>111</v>
      </c>
      <c r="B1" s="442"/>
      <c r="C1" s="442"/>
      <c r="D1" s="442"/>
      <c r="E1" s="442"/>
      <c r="F1" s="442"/>
      <c r="G1" s="442"/>
      <c r="H1" s="442"/>
      <c r="I1" s="443"/>
      <c r="K1" s="450" t="s">
        <v>112</v>
      </c>
      <c r="L1" s="451"/>
      <c r="M1" s="451"/>
      <c r="N1" s="451"/>
      <c r="O1" s="451"/>
      <c r="P1" s="451"/>
      <c r="Q1" s="451"/>
      <c r="R1" s="451"/>
      <c r="S1" s="452"/>
      <c r="U1" s="459" t="s">
        <v>113</v>
      </c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1"/>
      <c r="BA1" s="28"/>
      <c r="BR1" s="28"/>
      <c r="CG1" s="26"/>
    </row>
    <row r="2" spans="1:8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K2" s="453"/>
      <c r="L2" s="454"/>
      <c r="M2" s="454"/>
      <c r="N2" s="454"/>
      <c r="O2" s="454"/>
      <c r="P2" s="454"/>
      <c r="Q2" s="454"/>
      <c r="R2" s="454"/>
      <c r="S2" s="455"/>
      <c r="U2" s="462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3"/>
      <c r="AI2" s="464"/>
      <c r="BA2" s="28"/>
      <c r="BR2" s="28"/>
      <c r="CG2" s="26"/>
    </row>
    <row r="3" spans="1:85" customFormat="1" ht="31.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K3" s="456"/>
      <c r="L3" s="457"/>
      <c r="M3" s="457"/>
      <c r="N3" s="457"/>
      <c r="O3" s="457"/>
      <c r="P3" s="457"/>
      <c r="Q3" s="457"/>
      <c r="R3" s="457"/>
      <c r="S3" s="458"/>
      <c r="U3" s="465"/>
      <c r="V3" s="466"/>
      <c r="W3" s="466"/>
      <c r="X3" s="466"/>
      <c r="Y3" s="466"/>
      <c r="Z3" s="466"/>
      <c r="AA3" s="466"/>
      <c r="AB3" s="466"/>
      <c r="AC3" s="466"/>
      <c r="AD3" s="466"/>
      <c r="AE3" s="466"/>
      <c r="AF3" s="466"/>
      <c r="AG3" s="466"/>
      <c r="AH3" s="466"/>
      <c r="AI3" s="467"/>
      <c r="BA3" s="28"/>
      <c r="BR3" s="28"/>
      <c r="CG3" s="26"/>
    </row>
    <row r="4" spans="1:85" ht="15.75" thickTop="1" thickBot="1"/>
    <row r="5" spans="1:85" ht="80.099999999999994" customHeight="1">
      <c r="A5" s="439" t="s">
        <v>124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472" t="s">
        <v>124</v>
      </c>
      <c r="L5" s="32" t="s">
        <v>0</v>
      </c>
      <c r="M5" s="32" t="s">
        <v>1</v>
      </c>
      <c r="N5" s="32" t="s">
        <v>2</v>
      </c>
      <c r="O5" s="32" t="s">
        <v>3</v>
      </c>
      <c r="P5" s="32" t="s">
        <v>27</v>
      </c>
      <c r="Q5" s="32" t="s">
        <v>4</v>
      </c>
      <c r="R5" s="32" t="s">
        <v>5</v>
      </c>
      <c r="S5" s="33" t="s">
        <v>6</v>
      </c>
      <c r="V5" s="8"/>
      <c r="W5" s="7"/>
      <c r="X5" s="7"/>
      <c r="Y5" s="7"/>
      <c r="Z5" s="7"/>
      <c r="AA5" s="7"/>
      <c r="AB5" s="7"/>
      <c r="AC5" s="7"/>
      <c r="AD5" s="7"/>
      <c r="AE5" s="8"/>
      <c r="AF5" s="8"/>
      <c r="AG5" s="7"/>
      <c r="AH5" s="7"/>
      <c r="AI5" s="7"/>
      <c r="AJ5" s="7"/>
      <c r="AK5" s="7"/>
      <c r="AL5" s="7"/>
      <c r="AM5" s="7"/>
      <c r="AN5" s="7"/>
      <c r="AO5" s="7"/>
      <c r="AP5" s="8"/>
      <c r="AQ5" s="8"/>
    </row>
    <row r="6" spans="1:85" ht="14.25" customHeight="1">
      <c r="A6" s="440" t="s">
        <v>87</v>
      </c>
      <c r="B6" s="434" t="s">
        <v>118</v>
      </c>
      <c r="C6" s="435"/>
      <c r="D6" s="435"/>
      <c r="E6" s="435"/>
      <c r="F6" s="435"/>
      <c r="G6" s="435"/>
      <c r="H6" s="435"/>
      <c r="I6" s="436"/>
      <c r="K6" s="473" t="s">
        <v>87</v>
      </c>
      <c r="L6" s="416" t="s">
        <v>118</v>
      </c>
      <c r="M6" s="417"/>
      <c r="N6" s="417"/>
      <c r="O6" s="417"/>
      <c r="P6" s="417"/>
      <c r="Q6" s="417"/>
      <c r="R6" s="417"/>
      <c r="S6" s="41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</row>
    <row r="7" spans="1:85" ht="15">
      <c r="A7" s="35" t="s">
        <v>7</v>
      </c>
      <c r="B7" s="57">
        <f>B33+B85</f>
        <v>12.937026180696957</v>
      </c>
      <c r="C7" s="57">
        <f t="shared" ref="C7:E7" si="0">C33+C85</f>
        <v>0</v>
      </c>
      <c r="D7" s="57">
        <f t="shared" si="0"/>
        <v>2.1827971334632843</v>
      </c>
      <c r="E7" s="57">
        <f t="shared" si="0"/>
        <v>0</v>
      </c>
      <c r="F7" s="57">
        <f>F59+F85</f>
        <v>7.8488619842868465E-2</v>
      </c>
      <c r="G7" s="57">
        <f t="shared" ref="G7:H7" si="1">G33+G85</f>
        <v>0</v>
      </c>
      <c r="H7" s="57">
        <f t="shared" si="1"/>
        <v>0</v>
      </c>
      <c r="I7" s="59">
        <f>SUM(B7:H7)</f>
        <v>15.19831193400311</v>
      </c>
      <c r="K7" s="47" t="s">
        <v>7</v>
      </c>
      <c r="L7" s="57">
        <f>L33+L85</f>
        <v>12.937026180696957</v>
      </c>
      <c r="M7" s="57">
        <f t="shared" ref="M7:O7" si="2">M33+M85</f>
        <v>0</v>
      </c>
      <c r="N7" s="57">
        <f t="shared" si="2"/>
        <v>2.1827971334632843</v>
      </c>
      <c r="O7" s="57">
        <f t="shared" si="2"/>
        <v>0</v>
      </c>
      <c r="P7" s="63">
        <f>P59+P85+P33</f>
        <v>7.8488619842868465E-2</v>
      </c>
      <c r="Q7" s="57">
        <f t="shared" ref="Q7:R7" si="3">Q33+Q85</f>
        <v>0</v>
      </c>
      <c r="R7" s="57">
        <f t="shared" si="3"/>
        <v>0</v>
      </c>
      <c r="S7" s="84">
        <f>SUM(L7:R7)</f>
        <v>15.19831193400311</v>
      </c>
      <c r="T7" s="15" t="str">
        <f>IF(ABS(S7-I7)&gt;0.01,S7-I7,"")</f>
        <v/>
      </c>
      <c r="V7" s="8"/>
      <c r="W7" s="9"/>
      <c r="X7" s="9"/>
      <c r="Y7" s="9"/>
      <c r="Z7" s="9"/>
      <c r="AA7" s="9"/>
      <c r="AB7" s="9"/>
      <c r="AC7" s="9"/>
      <c r="AD7" s="9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</row>
    <row r="8" spans="1:85" ht="15">
      <c r="A8" s="36" t="s">
        <v>8</v>
      </c>
      <c r="B8" s="60">
        <f t="shared" ref="B8:E27" si="4">B34+B86</f>
        <v>32.310687121702536</v>
      </c>
      <c r="C8" s="60">
        <f t="shared" si="4"/>
        <v>0</v>
      </c>
      <c r="D8" s="60">
        <f t="shared" si="4"/>
        <v>753.66569003396364</v>
      </c>
      <c r="E8" s="60">
        <f t="shared" si="4"/>
        <v>0</v>
      </c>
      <c r="F8" s="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62">
        <f t="shared" ref="I8:I27" si="7">SUM(B8:H8)</f>
        <v>785.97637715566623</v>
      </c>
      <c r="K8" s="48" t="s">
        <v>8</v>
      </c>
      <c r="L8" s="85">
        <f t="shared" ref="L8:O27" si="8">L34+L86</f>
        <v>32.310687121702536</v>
      </c>
      <c r="M8" s="85">
        <f t="shared" si="8"/>
        <v>0</v>
      </c>
      <c r="N8" s="85">
        <f t="shared" si="8"/>
        <v>753.66569003396364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87">
        <f t="shared" ref="S8:S27" si="11">SUM(L8:R8)</f>
        <v>785.97637715566623</v>
      </c>
      <c r="T8" s="15" t="str">
        <f t="shared" ref="T8:T24" si="12">IF(ABS(S8-I8)&gt;0.01,S8-I8,"")</f>
        <v/>
      </c>
      <c r="V8" s="8"/>
      <c r="W8" s="9"/>
      <c r="X8" s="9"/>
      <c r="Y8" s="9"/>
      <c r="Z8" s="9"/>
      <c r="AA8" s="9"/>
      <c r="AB8" s="9"/>
      <c r="AC8" s="9"/>
      <c r="AD8" s="9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</row>
    <row r="9" spans="1:85" ht="15">
      <c r="A9" s="37" t="s">
        <v>10</v>
      </c>
      <c r="B9" s="63">
        <f t="shared" si="4"/>
        <v>30.321403269348551</v>
      </c>
      <c r="C9" s="63">
        <f t="shared" si="4"/>
        <v>0</v>
      </c>
      <c r="D9" s="63">
        <f t="shared" si="4"/>
        <v>4.7227906407412572</v>
      </c>
      <c r="E9" s="63">
        <f t="shared" si="4"/>
        <v>0</v>
      </c>
      <c r="F9" s="63">
        <f t="shared" si="5"/>
        <v>0</v>
      </c>
      <c r="G9" s="63">
        <f t="shared" ref="G9:H9" si="13">G35+G87</f>
        <v>0</v>
      </c>
      <c r="H9" s="63">
        <f t="shared" si="13"/>
        <v>0</v>
      </c>
      <c r="I9" s="59">
        <f t="shared" si="7"/>
        <v>35.04419391008981</v>
      </c>
      <c r="K9" s="47" t="s">
        <v>10</v>
      </c>
      <c r="L9" s="63">
        <f t="shared" si="8"/>
        <v>30.321403269348551</v>
      </c>
      <c r="M9" s="63">
        <f t="shared" si="8"/>
        <v>0</v>
      </c>
      <c r="N9" s="63">
        <f t="shared" si="8"/>
        <v>4.7227906407412572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84">
        <f t="shared" si="11"/>
        <v>35.04419391008981</v>
      </c>
      <c r="T9" s="15" t="str">
        <f t="shared" si="12"/>
        <v/>
      </c>
      <c r="V9" s="8"/>
      <c r="W9" s="9"/>
      <c r="X9" s="9"/>
      <c r="Y9" s="9"/>
      <c r="Z9" s="9"/>
      <c r="AA9" s="9"/>
      <c r="AB9" s="9"/>
      <c r="AC9" s="9"/>
      <c r="AD9" s="9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</row>
    <row r="10" spans="1:85" ht="15">
      <c r="A10" s="36" t="s">
        <v>56</v>
      </c>
      <c r="B10" s="60">
        <f t="shared" si="4"/>
        <v>0</v>
      </c>
      <c r="C10" s="60">
        <f t="shared" si="4"/>
        <v>0</v>
      </c>
      <c r="D10" s="60">
        <f t="shared" si="4"/>
        <v>78.078903756657766</v>
      </c>
      <c r="E10" s="60">
        <f t="shared" si="4"/>
        <v>0</v>
      </c>
      <c r="F10" s="60">
        <f t="shared" si="5"/>
        <v>0</v>
      </c>
      <c r="G10" s="60">
        <f t="shared" ref="G10:H10" si="15">G36+G88</f>
        <v>0</v>
      </c>
      <c r="H10" s="60">
        <f t="shared" si="15"/>
        <v>0</v>
      </c>
      <c r="I10" s="62">
        <f t="shared" si="7"/>
        <v>78.078903756657766</v>
      </c>
      <c r="K10" s="48" t="s">
        <v>56</v>
      </c>
      <c r="L10" s="85">
        <f t="shared" si="8"/>
        <v>0</v>
      </c>
      <c r="M10" s="85">
        <f t="shared" si="8"/>
        <v>0</v>
      </c>
      <c r="N10" s="85">
        <f t="shared" si="8"/>
        <v>78.078903756657766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87">
        <f t="shared" si="11"/>
        <v>78.078903756657766</v>
      </c>
      <c r="T10" s="15" t="str">
        <f t="shared" si="12"/>
        <v/>
      </c>
      <c r="V10" s="8"/>
      <c r="W10" s="9"/>
      <c r="X10" s="9"/>
      <c r="Y10" s="9"/>
      <c r="Z10" s="9"/>
      <c r="AA10" s="9"/>
      <c r="AB10" s="9"/>
      <c r="AC10" s="9"/>
      <c r="AD10" s="9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</row>
    <row r="11" spans="1:85" ht="15">
      <c r="A11" s="37" t="s">
        <v>16</v>
      </c>
      <c r="B11" s="63">
        <f t="shared" si="4"/>
        <v>967.82496033551934</v>
      </c>
      <c r="C11" s="63">
        <f t="shared" si="4"/>
        <v>170.37363265060819</v>
      </c>
      <c r="D11" s="63">
        <f t="shared" si="4"/>
        <v>461.42833723628536</v>
      </c>
      <c r="E11" s="63">
        <f t="shared" si="4"/>
        <v>8.0655207402236559</v>
      </c>
      <c r="F11" s="63">
        <f t="shared" si="5"/>
        <v>0</v>
      </c>
      <c r="G11" s="63">
        <f t="shared" ref="G11:H11" si="17">G37+G89</f>
        <v>0</v>
      </c>
      <c r="H11" s="63">
        <f t="shared" si="17"/>
        <v>0</v>
      </c>
      <c r="I11" s="59">
        <f t="shared" si="7"/>
        <v>1607.6924509626367</v>
      </c>
      <c r="K11" s="47" t="s">
        <v>16</v>
      </c>
      <c r="L11" s="63">
        <f t="shared" si="8"/>
        <v>967.82496033551934</v>
      </c>
      <c r="M11" s="63">
        <f t="shared" si="8"/>
        <v>170.37363265060819</v>
      </c>
      <c r="N11" s="63">
        <f t="shared" si="8"/>
        <v>461.42833723628536</v>
      </c>
      <c r="O11" s="63">
        <f t="shared" si="8"/>
        <v>8.0655207402236559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84">
        <f t="shared" si="11"/>
        <v>1607.6924509626367</v>
      </c>
      <c r="T11" s="15" t="str">
        <f t="shared" si="12"/>
        <v/>
      </c>
      <c r="V11" s="8"/>
      <c r="W11" s="9"/>
      <c r="X11" s="9"/>
      <c r="Y11" s="9"/>
      <c r="Z11" s="9"/>
      <c r="AA11" s="9"/>
      <c r="AB11" s="9"/>
      <c r="AC11" s="9"/>
      <c r="AD11" s="9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</row>
    <row r="12" spans="1:85" ht="15">
      <c r="A12" s="36" t="s">
        <v>123</v>
      </c>
      <c r="B12" s="60">
        <f t="shared" si="4"/>
        <v>5096.4777287189672</v>
      </c>
      <c r="C12" s="60">
        <f t="shared" si="4"/>
        <v>66.128301053678726</v>
      </c>
      <c r="D12" s="60">
        <f t="shared" si="4"/>
        <v>577.63576932911599</v>
      </c>
      <c r="E12" s="60">
        <f t="shared" si="4"/>
        <v>1.1878138134485454</v>
      </c>
      <c r="F12" s="60">
        <f t="shared" si="5"/>
        <v>0</v>
      </c>
      <c r="G12" s="60">
        <f t="shared" ref="G12:H12" si="19">G38+G90</f>
        <v>0</v>
      </c>
      <c r="H12" s="60">
        <f t="shared" si="19"/>
        <v>0</v>
      </c>
      <c r="I12" s="62">
        <f t="shared" si="7"/>
        <v>5741.4296129152108</v>
      </c>
      <c r="K12" s="48" t="s">
        <v>123</v>
      </c>
      <c r="L12" s="85">
        <f t="shared" si="8"/>
        <v>5096.4777287189672</v>
      </c>
      <c r="M12" s="85">
        <f t="shared" si="8"/>
        <v>66.128301053678726</v>
      </c>
      <c r="N12" s="85">
        <f t="shared" si="8"/>
        <v>577.63576932911599</v>
      </c>
      <c r="O12" s="85">
        <f t="shared" si="8"/>
        <v>1.1878138134485454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87">
        <f t="shared" si="11"/>
        <v>5741.4296129152108</v>
      </c>
      <c r="T12" s="15" t="str">
        <f t="shared" si="12"/>
        <v/>
      </c>
      <c r="V12" s="8"/>
      <c r="W12" s="9"/>
      <c r="X12" s="9"/>
      <c r="Y12" s="9"/>
      <c r="Z12" s="9"/>
      <c r="AA12" s="9"/>
      <c r="AB12" s="9"/>
      <c r="AC12" s="9"/>
      <c r="AD12" s="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</row>
    <row r="13" spans="1:85" ht="15">
      <c r="A13" s="37" t="s">
        <v>58</v>
      </c>
      <c r="B13" s="63">
        <f t="shared" si="4"/>
        <v>0</v>
      </c>
      <c r="C13" s="63">
        <f t="shared" si="4"/>
        <v>0.24725843118991184</v>
      </c>
      <c r="D13" s="63">
        <f t="shared" si="4"/>
        <v>5.2775771281493471</v>
      </c>
      <c r="E13" s="63">
        <f t="shared" si="4"/>
        <v>1218.0668526606867</v>
      </c>
      <c r="F13" s="63">
        <f t="shared" si="5"/>
        <v>14849.404662926961</v>
      </c>
      <c r="G13" s="63">
        <f t="shared" ref="G13:H13" si="21">G39+G91</f>
        <v>0</v>
      </c>
      <c r="H13" s="63">
        <f t="shared" si="21"/>
        <v>0</v>
      </c>
      <c r="I13" s="59">
        <f t="shared" si="7"/>
        <v>16072.996351146987</v>
      </c>
      <c r="K13" s="49" t="s">
        <v>58</v>
      </c>
      <c r="L13" s="63">
        <f t="shared" si="8"/>
        <v>0</v>
      </c>
      <c r="M13" s="63">
        <f t="shared" si="8"/>
        <v>0.24725843118991184</v>
      </c>
      <c r="N13" s="63">
        <f t="shared" si="8"/>
        <v>5.2775771281493471</v>
      </c>
      <c r="O13" s="63">
        <f t="shared" si="8"/>
        <v>1218.0668526606867</v>
      </c>
      <c r="P13" s="63">
        <f t="shared" si="9"/>
        <v>14849.404662926961</v>
      </c>
      <c r="Q13" s="63">
        <f t="shared" ref="Q13:R13" si="22">Q39+Q91</f>
        <v>0</v>
      </c>
      <c r="R13" s="63">
        <f t="shared" si="22"/>
        <v>0</v>
      </c>
      <c r="S13" s="84">
        <f t="shared" si="11"/>
        <v>16072.996351146987</v>
      </c>
      <c r="T13" s="15" t="str">
        <f t="shared" si="12"/>
        <v/>
      </c>
      <c r="V13" s="8"/>
      <c r="W13" s="9"/>
      <c r="X13" s="9"/>
      <c r="Y13" s="9"/>
      <c r="Z13" s="9"/>
      <c r="AA13" s="9"/>
      <c r="AB13" s="9"/>
      <c r="AC13" s="9"/>
      <c r="AD13" s="9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85" ht="15">
      <c r="A14" s="36" t="s">
        <v>12</v>
      </c>
      <c r="B14" s="60">
        <f t="shared" si="4"/>
        <v>0</v>
      </c>
      <c r="C14" s="60">
        <f t="shared" si="4"/>
        <v>5.1193769223576241E-2</v>
      </c>
      <c r="D14" s="60">
        <f t="shared" si="4"/>
        <v>3.6451487598147952E-2</v>
      </c>
      <c r="E14" s="60">
        <f t="shared" si="4"/>
        <v>31.167448217910263</v>
      </c>
      <c r="F14" s="60">
        <f t="shared" si="5"/>
        <v>4593.4267535796344</v>
      </c>
      <c r="G14" s="60">
        <f t="shared" ref="G14:H14" si="23">G40+G92</f>
        <v>0</v>
      </c>
      <c r="H14" s="60">
        <f t="shared" si="23"/>
        <v>0</v>
      </c>
      <c r="I14" s="62">
        <f t="shared" si="7"/>
        <v>4624.6818470543667</v>
      </c>
      <c r="K14" s="48" t="s">
        <v>12</v>
      </c>
      <c r="L14" s="85">
        <f t="shared" si="8"/>
        <v>0</v>
      </c>
      <c r="M14" s="85">
        <f t="shared" si="8"/>
        <v>5.1193769223576241E-2</v>
      </c>
      <c r="N14" s="85">
        <f t="shared" si="8"/>
        <v>3.6451487598147952E-2</v>
      </c>
      <c r="O14" s="85">
        <f t="shared" si="8"/>
        <v>31.167448217910263</v>
      </c>
      <c r="P14" s="85">
        <f t="shared" si="9"/>
        <v>4593.4267535796344</v>
      </c>
      <c r="Q14" s="85">
        <f t="shared" ref="Q14:R14" si="24">Q40+Q92</f>
        <v>0</v>
      </c>
      <c r="R14" s="85">
        <f t="shared" si="24"/>
        <v>0</v>
      </c>
      <c r="S14" s="87">
        <f t="shared" si="11"/>
        <v>4624.6818470543667</v>
      </c>
      <c r="T14" s="15" t="str">
        <f t="shared" si="12"/>
        <v/>
      </c>
      <c r="V14" s="8"/>
      <c r="W14" s="9"/>
      <c r="X14" s="9"/>
      <c r="Y14" s="9"/>
      <c r="Z14" s="9"/>
      <c r="AA14" s="9"/>
      <c r="AB14" s="9"/>
      <c r="AC14" s="9"/>
      <c r="AD14" s="9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85" ht="15">
      <c r="A15" s="3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63">
        <f t="shared" si="5"/>
        <v>2008.544196528198</v>
      </c>
      <c r="G15" s="63">
        <f t="shared" ref="G15:H15" si="25">G41+G93</f>
        <v>0</v>
      </c>
      <c r="H15" s="63">
        <f t="shared" si="25"/>
        <v>0</v>
      </c>
      <c r="I15" s="59">
        <f t="shared" si="7"/>
        <v>2008.544196528198</v>
      </c>
      <c r="K15" s="4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2008.544196528198</v>
      </c>
      <c r="Q15" s="63">
        <f t="shared" ref="Q15:R15" si="26">Q41+Q93</f>
        <v>0</v>
      </c>
      <c r="R15" s="63">
        <f t="shared" si="26"/>
        <v>0</v>
      </c>
      <c r="S15" s="84">
        <f t="shared" si="11"/>
        <v>2008.544196528198</v>
      </c>
      <c r="T15" s="15" t="str">
        <f t="shared" si="12"/>
        <v/>
      </c>
      <c r="V15" s="8"/>
      <c r="W15" s="9"/>
      <c r="X15" s="9"/>
      <c r="Y15" s="9"/>
      <c r="Z15" s="9"/>
      <c r="AA15" s="9"/>
      <c r="AB15" s="9"/>
      <c r="AC15" s="9"/>
      <c r="AD15" s="9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85" ht="15">
      <c r="A16" s="36" t="s">
        <v>17</v>
      </c>
      <c r="B16" s="60">
        <f t="shared" si="4"/>
        <v>258.41124824421377</v>
      </c>
      <c r="C16" s="60">
        <f t="shared" si="4"/>
        <v>0.96414472946461383</v>
      </c>
      <c r="D16" s="60">
        <f t="shared" si="4"/>
        <v>117.35254351472778</v>
      </c>
      <c r="E16" s="60">
        <f t="shared" si="4"/>
        <v>29.910363303950685</v>
      </c>
      <c r="F16" s="60">
        <f t="shared" si="5"/>
        <v>13.672764031700043</v>
      </c>
      <c r="G16" s="60">
        <f t="shared" ref="G16:H16" si="27">G42+G94</f>
        <v>0</v>
      </c>
      <c r="H16" s="60">
        <f t="shared" si="27"/>
        <v>0</v>
      </c>
      <c r="I16" s="62">
        <f t="shared" si="7"/>
        <v>420.31106382405693</v>
      </c>
      <c r="K16" s="48" t="s">
        <v>17</v>
      </c>
      <c r="L16" s="85">
        <f t="shared" si="8"/>
        <v>258.41124824421377</v>
      </c>
      <c r="M16" s="85">
        <f t="shared" si="8"/>
        <v>0.96414472946461383</v>
      </c>
      <c r="N16" s="85">
        <f t="shared" si="8"/>
        <v>117.35254351472778</v>
      </c>
      <c r="O16" s="85">
        <f t="shared" si="8"/>
        <v>29.910363303950685</v>
      </c>
      <c r="P16" s="85">
        <f t="shared" si="9"/>
        <v>13.672764031700032</v>
      </c>
      <c r="Q16" s="85">
        <f t="shared" ref="Q16:R16" si="28">Q42+Q94</f>
        <v>0</v>
      </c>
      <c r="R16" s="85">
        <f t="shared" si="28"/>
        <v>0</v>
      </c>
      <c r="S16" s="87">
        <f t="shared" si="11"/>
        <v>420.31106382405687</v>
      </c>
      <c r="T16" s="15" t="str">
        <f t="shared" si="12"/>
        <v/>
      </c>
      <c r="V16" s="8"/>
      <c r="W16" s="9"/>
      <c r="X16" s="9"/>
      <c r="Y16" s="9"/>
      <c r="Z16" s="9"/>
      <c r="AA16" s="9"/>
      <c r="AB16" s="9"/>
      <c r="AC16" s="9"/>
      <c r="AD16" s="9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5">
      <c r="A17" s="37" t="s">
        <v>139</v>
      </c>
      <c r="B17" s="63">
        <f t="shared" si="4"/>
        <v>3969.7808752255141</v>
      </c>
      <c r="C17" s="63">
        <f t="shared" si="4"/>
        <v>2660.1283569140132</v>
      </c>
      <c r="D17" s="63">
        <f t="shared" si="4"/>
        <v>1497.7134609866127</v>
      </c>
      <c r="E17" s="63">
        <f t="shared" si="4"/>
        <v>35.516374555799388</v>
      </c>
      <c r="F17" s="63">
        <f t="shared" si="5"/>
        <v>8.3427158735359033</v>
      </c>
      <c r="G17" s="63">
        <f t="shared" ref="G17:H17" si="29">G43+G95</f>
        <v>0</v>
      </c>
      <c r="H17" s="63">
        <f t="shared" si="29"/>
        <v>0</v>
      </c>
      <c r="I17" s="59">
        <f t="shared" si="7"/>
        <v>8171.481783555475</v>
      </c>
      <c r="K17" s="49" t="s">
        <v>139</v>
      </c>
      <c r="L17" s="63">
        <f t="shared" si="8"/>
        <v>3969.7808752255141</v>
      </c>
      <c r="M17" s="63">
        <f t="shared" si="8"/>
        <v>2660.1283569140132</v>
      </c>
      <c r="N17" s="63">
        <f t="shared" si="8"/>
        <v>1497.7134609866127</v>
      </c>
      <c r="O17" s="63">
        <f t="shared" si="8"/>
        <v>35.516374555799388</v>
      </c>
      <c r="P17" s="63">
        <f t="shared" si="9"/>
        <v>8.3427158735366138</v>
      </c>
      <c r="Q17" s="63">
        <f t="shared" ref="Q17:R17" si="30">Q43+Q95</f>
        <v>0</v>
      </c>
      <c r="R17" s="63">
        <f t="shared" si="30"/>
        <v>0</v>
      </c>
      <c r="S17" s="84">
        <f t="shared" si="11"/>
        <v>8171.4817835554759</v>
      </c>
      <c r="T17" s="15" t="str">
        <f t="shared" si="12"/>
        <v/>
      </c>
      <c r="V17" s="8"/>
      <c r="W17" s="9"/>
      <c r="X17" s="9"/>
      <c r="Y17" s="9"/>
      <c r="Z17" s="9"/>
      <c r="AA17" s="9"/>
      <c r="AB17" s="9"/>
      <c r="AC17" s="9"/>
      <c r="AD17" s="9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5">
      <c r="A18" s="36" t="s">
        <v>25</v>
      </c>
      <c r="B18" s="60">
        <f t="shared" si="4"/>
        <v>2019.7484273886748</v>
      </c>
      <c r="C18" s="60">
        <f t="shared" si="4"/>
        <v>11.68279436488708</v>
      </c>
      <c r="D18" s="60">
        <f t="shared" si="4"/>
        <v>3271.2460595095058</v>
      </c>
      <c r="E18" s="60">
        <f t="shared" si="4"/>
        <v>5974.1933868928318</v>
      </c>
      <c r="F18" s="60">
        <f t="shared" si="5"/>
        <v>1051.3924960826462</v>
      </c>
      <c r="G18" s="60">
        <f t="shared" ref="G18:H18" si="31">G44+G96</f>
        <v>2222.2230406068425</v>
      </c>
      <c r="H18" s="60">
        <f t="shared" si="31"/>
        <v>12.935563833884331</v>
      </c>
      <c r="I18" s="62">
        <f t="shared" si="7"/>
        <v>14563.421768679273</v>
      </c>
      <c r="K18" s="48" t="s">
        <v>25</v>
      </c>
      <c r="L18" s="85">
        <f t="shared" si="8"/>
        <v>2019.7484273886748</v>
      </c>
      <c r="M18" s="85">
        <f t="shared" si="8"/>
        <v>11.68279436488708</v>
      </c>
      <c r="N18" s="85">
        <f t="shared" si="8"/>
        <v>3271.2460595095058</v>
      </c>
      <c r="O18" s="85">
        <f t="shared" si="8"/>
        <v>5974.1933868928318</v>
      </c>
      <c r="P18" s="85">
        <f t="shared" si="9"/>
        <v>1051.3924960826484</v>
      </c>
      <c r="Q18" s="85">
        <f t="shared" ref="Q18:R18" si="32">Q44+Q96</f>
        <v>2222.2230406068425</v>
      </c>
      <c r="R18" s="85">
        <f t="shared" si="32"/>
        <v>12.935563833884331</v>
      </c>
      <c r="S18" s="87">
        <f t="shared" si="11"/>
        <v>14563.421768679274</v>
      </c>
      <c r="T18" s="15" t="str">
        <f t="shared" si="12"/>
        <v/>
      </c>
      <c r="V18" s="8"/>
      <c r="W18" s="9"/>
      <c r="X18" s="9"/>
      <c r="Y18" s="9"/>
      <c r="Z18" s="9"/>
      <c r="AA18" s="9"/>
      <c r="AB18" s="9"/>
      <c r="AC18" s="9"/>
      <c r="AD18" s="9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5">
      <c r="A19" s="37" t="s">
        <v>24</v>
      </c>
      <c r="B19" s="63">
        <f t="shared" si="4"/>
        <v>3013.7500994066777</v>
      </c>
      <c r="C19" s="63">
        <f t="shared" si="4"/>
        <v>8.9453653544891623</v>
      </c>
      <c r="D19" s="63">
        <f t="shared" si="4"/>
        <v>393.88081637304879</v>
      </c>
      <c r="E19" s="63">
        <f t="shared" si="4"/>
        <v>0</v>
      </c>
      <c r="F19" s="63">
        <f t="shared" si="5"/>
        <v>0</v>
      </c>
      <c r="G19" s="63">
        <f t="shared" ref="G19:H19" si="33">G45+G97</f>
        <v>0</v>
      </c>
      <c r="H19" s="63">
        <f t="shared" si="33"/>
        <v>0</v>
      </c>
      <c r="I19" s="59">
        <f t="shared" si="7"/>
        <v>3416.5762811342156</v>
      </c>
      <c r="K19" s="49" t="s">
        <v>24</v>
      </c>
      <c r="L19" s="63">
        <f t="shared" si="8"/>
        <v>3013.7500994066777</v>
      </c>
      <c r="M19" s="63">
        <f t="shared" si="8"/>
        <v>8.9453653544891623</v>
      </c>
      <c r="N19" s="63">
        <f t="shared" si="8"/>
        <v>393.88081637304879</v>
      </c>
      <c r="O19" s="63">
        <f t="shared" si="8"/>
        <v>0</v>
      </c>
      <c r="P19" s="63">
        <f t="shared" si="9"/>
        <v>-3.5438318946034997E-13</v>
      </c>
      <c r="Q19" s="63">
        <f t="shared" ref="Q19:R19" si="34">Q45+Q97</f>
        <v>0</v>
      </c>
      <c r="R19" s="63">
        <f t="shared" si="34"/>
        <v>0</v>
      </c>
      <c r="S19" s="84">
        <f t="shared" si="11"/>
        <v>3416.5762811342152</v>
      </c>
      <c r="T19" s="15" t="str">
        <f t="shared" si="12"/>
        <v/>
      </c>
      <c r="V19" s="8"/>
      <c r="W19" s="9"/>
      <c r="X19" s="9"/>
      <c r="Y19" s="9"/>
      <c r="Z19" s="9"/>
      <c r="AA19" s="9"/>
      <c r="AB19" s="9"/>
      <c r="AC19" s="9"/>
      <c r="AD19" s="9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5">
      <c r="A20" s="36" t="s">
        <v>60</v>
      </c>
      <c r="B20" s="60">
        <f t="shared" si="4"/>
        <v>2841.8709109835336</v>
      </c>
      <c r="C20" s="60">
        <f t="shared" si="4"/>
        <v>102.85031970511814</v>
      </c>
      <c r="D20" s="60">
        <f t="shared" si="4"/>
        <v>471.79626121819274</v>
      </c>
      <c r="E20" s="60">
        <f t="shared" si="4"/>
        <v>0</v>
      </c>
      <c r="F20" s="60">
        <f t="shared" si="5"/>
        <v>0</v>
      </c>
      <c r="G20" s="60">
        <f t="shared" ref="G20:H20" si="35">G46+G98</f>
        <v>0</v>
      </c>
      <c r="H20" s="60">
        <f t="shared" si="35"/>
        <v>0</v>
      </c>
      <c r="I20" s="62">
        <f t="shared" si="7"/>
        <v>3416.5174919068445</v>
      </c>
      <c r="K20" s="48" t="s">
        <v>60</v>
      </c>
      <c r="L20" s="85">
        <f t="shared" si="8"/>
        <v>2841.8709109835336</v>
      </c>
      <c r="M20" s="85">
        <f t="shared" si="8"/>
        <v>102.85031970511814</v>
      </c>
      <c r="N20" s="85">
        <f t="shared" si="8"/>
        <v>471.79626121819274</v>
      </c>
      <c r="O20" s="85">
        <f t="shared" si="8"/>
        <v>0</v>
      </c>
      <c r="P20" s="85">
        <f t="shared" si="9"/>
        <v>-2.6589841439772499E-14</v>
      </c>
      <c r="Q20" s="85">
        <f t="shared" ref="Q20:R20" si="36">Q46+Q98</f>
        <v>0</v>
      </c>
      <c r="R20" s="85">
        <f t="shared" si="36"/>
        <v>0</v>
      </c>
      <c r="S20" s="87">
        <f t="shared" si="11"/>
        <v>3416.5174919068445</v>
      </c>
      <c r="T20" s="15" t="str">
        <f t="shared" si="12"/>
        <v/>
      </c>
      <c r="V20" s="8"/>
      <c r="W20" s="9"/>
      <c r="X20" s="9"/>
      <c r="Y20" s="9"/>
      <c r="Z20" s="9"/>
      <c r="AA20" s="9"/>
      <c r="AB20" s="9"/>
      <c r="AC20" s="9"/>
      <c r="AD20" s="9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5">
      <c r="A21" s="37" t="s">
        <v>22</v>
      </c>
      <c r="B21" s="63">
        <f t="shared" si="4"/>
        <v>1229.0556854986846</v>
      </c>
      <c r="C21" s="63">
        <f t="shared" si="4"/>
        <v>5118.9835539949663</v>
      </c>
      <c r="D21" s="63">
        <f t="shared" si="4"/>
        <v>1423.7052271683197</v>
      </c>
      <c r="E21" s="63">
        <f t="shared" si="4"/>
        <v>0.68373549700691139</v>
      </c>
      <c r="F21" s="63">
        <f t="shared" si="5"/>
        <v>1124.8967275010177</v>
      </c>
      <c r="G21" s="63">
        <f t="shared" ref="G21:H21" si="37">G47+G99</f>
        <v>0</v>
      </c>
      <c r="H21" s="63">
        <f t="shared" si="37"/>
        <v>0</v>
      </c>
      <c r="I21" s="59">
        <f t="shared" si="7"/>
        <v>8897.3249296599952</v>
      </c>
      <c r="K21" s="49" t="s">
        <v>22</v>
      </c>
      <c r="L21" s="63">
        <f t="shared" si="8"/>
        <v>1229.0556854986846</v>
      </c>
      <c r="M21" s="63">
        <f t="shared" si="8"/>
        <v>5118.9835539949663</v>
      </c>
      <c r="N21" s="63">
        <f t="shared" si="8"/>
        <v>1423.7052271683197</v>
      </c>
      <c r="O21" s="63">
        <f t="shared" si="8"/>
        <v>0.68373549700691139</v>
      </c>
      <c r="P21" s="63">
        <f t="shared" si="9"/>
        <v>1124.8967275010179</v>
      </c>
      <c r="Q21" s="63">
        <f t="shared" ref="Q21:R21" si="38">Q47+Q99</f>
        <v>0</v>
      </c>
      <c r="R21" s="63">
        <f t="shared" si="38"/>
        <v>0</v>
      </c>
      <c r="S21" s="84">
        <f t="shared" si="11"/>
        <v>8897.3249296599952</v>
      </c>
      <c r="T21" s="15" t="str">
        <f t="shared" si="12"/>
        <v/>
      </c>
      <c r="V21" s="8"/>
      <c r="W21" s="9"/>
      <c r="X21" s="9"/>
      <c r="Y21" s="9"/>
      <c r="Z21" s="9"/>
      <c r="AA21" s="9"/>
      <c r="AB21" s="9"/>
      <c r="AC21" s="9"/>
      <c r="AD21" s="9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5">
      <c r="A22" s="36" t="s">
        <v>21</v>
      </c>
      <c r="B22" s="60">
        <f t="shared" si="4"/>
        <v>7.7970700285243408</v>
      </c>
      <c r="C22" s="60">
        <f t="shared" si="4"/>
        <v>71.603823493057561</v>
      </c>
      <c r="D22" s="60">
        <f t="shared" si="4"/>
        <v>409.84654588871189</v>
      </c>
      <c r="E22" s="60">
        <f t="shared" si="4"/>
        <v>0</v>
      </c>
      <c r="F22" s="60">
        <f t="shared" si="5"/>
        <v>0</v>
      </c>
      <c r="G22" s="60">
        <f t="shared" ref="G22:H22" si="39">G48+G100</f>
        <v>0</v>
      </c>
      <c r="H22" s="60">
        <f t="shared" si="39"/>
        <v>0</v>
      </c>
      <c r="I22" s="62">
        <f t="shared" si="7"/>
        <v>489.24743941029379</v>
      </c>
      <c r="K22" s="48" t="s">
        <v>21</v>
      </c>
      <c r="L22" s="85">
        <f t="shared" si="8"/>
        <v>7.7970700285243408</v>
      </c>
      <c r="M22" s="85">
        <f t="shared" si="8"/>
        <v>71.603823493057561</v>
      </c>
      <c r="N22" s="85">
        <f t="shared" si="8"/>
        <v>409.84654588871189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87">
        <f t="shared" si="11"/>
        <v>489.24743941029379</v>
      </c>
      <c r="T22" s="15" t="str">
        <f t="shared" si="12"/>
        <v/>
      </c>
      <c r="V22" s="8"/>
      <c r="W22" s="9"/>
      <c r="X22" s="9"/>
      <c r="Y22" s="9"/>
      <c r="Z22" s="9"/>
      <c r="AA22" s="9"/>
      <c r="AB22" s="9"/>
      <c r="AC22" s="9"/>
      <c r="AD22" s="9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5">
      <c r="A23" s="38" t="s">
        <v>64</v>
      </c>
      <c r="B23" s="63">
        <f t="shared" si="4"/>
        <v>335.53021269583672</v>
      </c>
      <c r="C23" s="63">
        <f t="shared" si="4"/>
        <v>0</v>
      </c>
      <c r="D23" s="63">
        <f t="shared" si="4"/>
        <v>169.06500805913686</v>
      </c>
      <c r="E23" s="63">
        <f t="shared" si="4"/>
        <v>0</v>
      </c>
      <c r="F23" s="63">
        <f t="shared" si="5"/>
        <v>0</v>
      </c>
      <c r="G23" s="63">
        <f t="shared" ref="G23:H23" si="41">G49+G101</f>
        <v>0</v>
      </c>
      <c r="H23" s="63">
        <f t="shared" si="41"/>
        <v>0</v>
      </c>
      <c r="I23" s="59">
        <f t="shared" si="7"/>
        <v>504.59522075497358</v>
      </c>
      <c r="K23" s="50" t="s">
        <v>64</v>
      </c>
      <c r="L23" s="63">
        <f t="shared" si="8"/>
        <v>335.53021269583672</v>
      </c>
      <c r="M23" s="63">
        <f t="shared" si="8"/>
        <v>0</v>
      </c>
      <c r="N23" s="63">
        <f t="shared" si="8"/>
        <v>169.06500805913686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84">
        <f t="shared" si="11"/>
        <v>504.59522075497358</v>
      </c>
      <c r="T23" s="15" t="str">
        <f t="shared" si="12"/>
        <v/>
      </c>
      <c r="V23" s="8"/>
      <c r="W23" s="9"/>
      <c r="X23" s="9"/>
      <c r="Y23" s="9"/>
      <c r="Z23" s="9"/>
      <c r="AA23" s="9"/>
      <c r="AB23" s="9"/>
      <c r="AC23" s="9"/>
      <c r="AD23" s="9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>
      <c r="A24" s="39" t="s">
        <v>23</v>
      </c>
      <c r="B24" s="65">
        <f t="shared" si="4"/>
        <v>335.53021269583672</v>
      </c>
      <c r="C24" s="65">
        <f t="shared" si="4"/>
        <v>0</v>
      </c>
      <c r="D24" s="65">
        <f t="shared" si="4"/>
        <v>169.06500805913686</v>
      </c>
      <c r="E24" s="65">
        <f t="shared" si="4"/>
        <v>0</v>
      </c>
      <c r="F24" s="65">
        <f t="shared" si="5"/>
        <v>0</v>
      </c>
      <c r="G24" s="65">
        <f t="shared" ref="G24:H24" si="43">G50+G102</f>
        <v>0</v>
      </c>
      <c r="H24" s="65">
        <f t="shared" si="43"/>
        <v>0</v>
      </c>
      <c r="I24" s="67">
        <f t="shared" si="7"/>
        <v>504.59522075497358</v>
      </c>
      <c r="K24" s="51" t="s">
        <v>23</v>
      </c>
      <c r="L24" s="88">
        <f t="shared" si="8"/>
        <v>335.53021269583672</v>
      </c>
      <c r="M24" s="88">
        <f t="shared" si="8"/>
        <v>0</v>
      </c>
      <c r="N24" s="88">
        <f t="shared" si="8"/>
        <v>169.06500805913686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90">
        <f t="shared" si="11"/>
        <v>504.59522075497358</v>
      </c>
      <c r="T24" s="15" t="str">
        <f t="shared" si="12"/>
        <v/>
      </c>
      <c r="V24" s="8"/>
      <c r="W24" s="9"/>
      <c r="X24" s="9"/>
      <c r="Y24" s="9"/>
      <c r="Z24" s="9"/>
      <c r="AA24" s="9"/>
      <c r="AB24" s="9"/>
      <c r="AC24" s="9"/>
      <c r="AD24" s="9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>
      <c r="A25" s="40" t="s">
        <v>19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5"/>
        <v>0</v>
      </c>
      <c r="G25" s="68">
        <f t="shared" ref="G25:H25" si="45">G51+G103</f>
        <v>0</v>
      </c>
      <c r="H25" s="68">
        <f t="shared" si="45"/>
        <v>0</v>
      </c>
      <c r="I25" s="70">
        <f t="shared" si="7"/>
        <v>0</v>
      </c>
      <c r="K25" s="52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92">
        <f t="shared" si="11"/>
        <v>0</v>
      </c>
      <c r="V25" s="8"/>
      <c r="W25" s="9"/>
      <c r="X25" s="9"/>
      <c r="Y25" s="9"/>
      <c r="Z25" s="9"/>
      <c r="AA25" s="9"/>
      <c r="AB25" s="9"/>
      <c r="AC25" s="9"/>
      <c r="AD25" s="9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>
      <c r="A26" s="39" t="s">
        <v>20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5"/>
        <v>0</v>
      </c>
      <c r="G26" s="65">
        <f t="shared" ref="G26:H26" si="47">G52+G104</f>
        <v>0</v>
      </c>
      <c r="H26" s="65">
        <f t="shared" si="47"/>
        <v>0</v>
      </c>
      <c r="I26" s="67">
        <f t="shared" si="7"/>
        <v>0</v>
      </c>
      <c r="K26" s="51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90">
        <f t="shared" si="11"/>
        <v>0</v>
      </c>
      <c r="V26" s="8"/>
      <c r="W26" s="9"/>
      <c r="X26" s="9"/>
      <c r="Y26" s="9"/>
      <c r="Z26" s="9"/>
      <c r="AA26" s="9"/>
      <c r="AB26" s="9"/>
      <c r="AC26" s="9"/>
      <c r="AD26" s="9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5" thickBot="1">
      <c r="A27" s="41" t="s">
        <v>11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5"/>
        <v>0</v>
      </c>
      <c r="G27" s="71">
        <f t="shared" ref="G27:H27" si="49">G53+G105</f>
        <v>0</v>
      </c>
      <c r="H27" s="71">
        <f t="shared" si="49"/>
        <v>0</v>
      </c>
      <c r="I27" s="73">
        <f t="shared" si="7"/>
        <v>0</v>
      </c>
      <c r="K27" s="53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94">
        <f t="shared" si="11"/>
        <v>0</v>
      </c>
      <c r="V27" s="8"/>
      <c r="W27" s="9"/>
      <c r="X27" s="9"/>
      <c r="Y27" s="9"/>
      <c r="Z27" s="9"/>
      <c r="AA27" s="9"/>
      <c r="AB27" s="9"/>
      <c r="AC27" s="9"/>
      <c r="AD27" s="9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5">
      <c r="A28" s="42" t="s">
        <v>26</v>
      </c>
      <c r="B28" s="74">
        <f>SUM(B7:B23)</f>
        <v>19815.816335097898</v>
      </c>
      <c r="C28" s="74">
        <f t="shared" ref="C28:I28" si="51">SUM(C7:C23)</f>
        <v>8211.9587444606968</v>
      </c>
      <c r="D28" s="74">
        <f t="shared" si="51"/>
        <v>9637.6342394642306</v>
      </c>
      <c r="E28" s="74">
        <f t="shared" si="51"/>
        <v>7298.7914956818577</v>
      </c>
      <c r="F28" s="74">
        <f t="shared" si="51"/>
        <v>23649.758805143534</v>
      </c>
      <c r="G28" s="74">
        <f t="shared" si="51"/>
        <v>2222.2230406068425</v>
      </c>
      <c r="H28" s="75">
        <f t="shared" si="51"/>
        <v>12.935563833884331</v>
      </c>
      <c r="I28" s="59">
        <f t="shared" si="51"/>
        <v>70849.118224288934</v>
      </c>
      <c r="J28" s="490"/>
      <c r="K28" s="54" t="s">
        <v>26</v>
      </c>
      <c r="L28" s="74">
        <f>SUM(L7:L23)</f>
        <v>19815.816335097898</v>
      </c>
      <c r="M28" s="74">
        <f t="shared" ref="M28:S28" si="52">SUM(M7:M23)</f>
        <v>8211.9587444606968</v>
      </c>
      <c r="N28" s="74">
        <f t="shared" si="52"/>
        <v>9637.6342394642306</v>
      </c>
      <c r="O28" s="74">
        <f t="shared" si="52"/>
        <v>7298.7914956818577</v>
      </c>
      <c r="P28" s="74">
        <f t="shared" si="52"/>
        <v>23649.758805143538</v>
      </c>
      <c r="Q28" s="74">
        <f t="shared" si="52"/>
        <v>2222.2230406068425</v>
      </c>
      <c r="R28" s="75">
        <f t="shared" si="52"/>
        <v>12.935563833884331</v>
      </c>
      <c r="S28" s="95">
        <f t="shared" si="52"/>
        <v>70849.118224288934</v>
      </c>
      <c r="T28" s="15" t="str">
        <f>IF(ABS(S28-S54-S80-S106)&gt;0.01,S28-S54-S80-S106,"")</f>
        <v/>
      </c>
    </row>
    <row r="29" spans="1:43" s="14" customFormat="1" ht="15.75" thickBot="1">
      <c r="A29" s="43" t="s">
        <v>91</v>
      </c>
      <c r="B29" s="76">
        <f>IF($I28=0,"-",B28/$I28)</f>
        <v>0.27969037345484588</v>
      </c>
      <c r="C29" s="76">
        <f t="shared" ref="C29:H29" si="53">IF($I28=0,"-",C28/$I28)</f>
        <v>0.11590770570303897</v>
      </c>
      <c r="D29" s="76">
        <f t="shared" si="53"/>
        <v>0.13603040490855675</v>
      </c>
      <c r="E29" s="76">
        <f t="shared" si="53"/>
        <v>0.10301880501287088</v>
      </c>
      <c r="F29" s="76">
        <f t="shared" si="53"/>
        <v>0.33380456098655831</v>
      </c>
      <c r="G29" s="76">
        <f t="shared" si="53"/>
        <v>3.1365570896336237E-2</v>
      </c>
      <c r="H29" s="76">
        <f t="shared" si="53"/>
        <v>1.8257903779315745E-4</v>
      </c>
      <c r="I29" s="77">
        <f>SUM(B29:H29)</f>
        <v>1.0000000000000002</v>
      </c>
      <c r="K29" s="55" t="s">
        <v>91</v>
      </c>
      <c r="L29" s="96">
        <f>IF($S28=0,"-",L28/$S28)</f>
        <v>0.27969037345484588</v>
      </c>
      <c r="M29" s="96">
        <f t="shared" ref="M29:R29" si="54">IF($S28=0,"-",M28/$S28)</f>
        <v>0.11590770570303897</v>
      </c>
      <c r="N29" s="96">
        <f t="shared" si="54"/>
        <v>0.13603040490855675</v>
      </c>
      <c r="O29" s="96">
        <f t="shared" si="54"/>
        <v>0.10301880501287088</v>
      </c>
      <c r="P29" s="96">
        <f t="shared" si="54"/>
        <v>0.33380456098655836</v>
      </c>
      <c r="Q29" s="96">
        <f t="shared" si="54"/>
        <v>3.1365570896336237E-2</v>
      </c>
      <c r="R29" s="97">
        <f t="shared" si="54"/>
        <v>1.8257903779315745E-4</v>
      </c>
      <c r="S29" s="98">
        <f>SUM(L29:R29)</f>
        <v>1.0000000000000002</v>
      </c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J29" s="21"/>
    </row>
    <row r="30" spans="1:43" ht="15" customHeight="1" thickBot="1">
      <c r="A30"/>
      <c r="B30" s="34"/>
      <c r="C30" s="34"/>
      <c r="D30" s="34"/>
      <c r="E30" s="34"/>
      <c r="F30" s="34"/>
      <c r="G30" s="34"/>
      <c r="H30" s="34"/>
      <c r="I30" s="34"/>
      <c r="K30"/>
      <c r="L30" s="34"/>
      <c r="M30" s="34"/>
      <c r="N30" s="34"/>
      <c r="O30" s="34"/>
      <c r="P30" s="34"/>
      <c r="Q30" s="34"/>
      <c r="R30" s="34"/>
      <c r="S30" s="34"/>
      <c r="AJ30" s="5"/>
    </row>
    <row r="31" spans="1:43" ht="39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  <c r="K31" s="426" t="s">
        <v>53</v>
      </c>
      <c r="L31" s="32" t="s">
        <v>0</v>
      </c>
      <c r="M31" s="32" t="s">
        <v>1</v>
      </c>
      <c r="N31" s="32" t="s">
        <v>2</v>
      </c>
      <c r="O31" s="32" t="s">
        <v>3</v>
      </c>
      <c r="P31" s="32" t="s">
        <v>27</v>
      </c>
      <c r="Q31" s="32" t="s">
        <v>4</v>
      </c>
      <c r="R31" s="32" t="s">
        <v>5</v>
      </c>
      <c r="S31" s="33" t="s">
        <v>6</v>
      </c>
      <c r="U31" s="470" t="s">
        <v>53</v>
      </c>
      <c r="V31" s="99" t="s">
        <v>77</v>
      </c>
      <c r="W31" s="99" t="s">
        <v>78</v>
      </c>
      <c r="X31" s="99" t="s">
        <v>4</v>
      </c>
      <c r="Y31" s="99" t="s">
        <v>1</v>
      </c>
      <c r="Z31" s="99" t="s">
        <v>2</v>
      </c>
      <c r="AA31" s="99" t="s">
        <v>3</v>
      </c>
      <c r="AB31" s="99" t="s">
        <v>55</v>
      </c>
      <c r="AC31" s="99" t="s">
        <v>67</v>
      </c>
      <c r="AD31" s="100" t="s">
        <v>79</v>
      </c>
      <c r="AE31" s="100" t="s">
        <v>80</v>
      </c>
      <c r="AF31" s="100" t="s">
        <v>81</v>
      </c>
      <c r="AG31" s="100" t="s">
        <v>82</v>
      </c>
      <c r="AH31" s="100" t="s">
        <v>83</v>
      </c>
      <c r="AI31" s="101" t="s">
        <v>63</v>
      </c>
      <c r="AJ31" s="5"/>
    </row>
    <row r="32" spans="1:43" ht="15" customHeight="1">
      <c r="A32" s="433" t="s">
        <v>53</v>
      </c>
      <c r="B32" s="434" t="s">
        <v>118</v>
      </c>
      <c r="C32" s="435"/>
      <c r="D32" s="435"/>
      <c r="E32" s="435"/>
      <c r="F32" s="435"/>
      <c r="G32" s="435"/>
      <c r="H32" s="435"/>
      <c r="I32" s="436"/>
      <c r="K32" s="427" t="s">
        <v>53</v>
      </c>
      <c r="L32" s="416" t="s">
        <v>118</v>
      </c>
      <c r="M32" s="417"/>
      <c r="N32" s="417"/>
      <c r="O32" s="417"/>
      <c r="P32" s="417"/>
      <c r="Q32" s="417"/>
      <c r="R32" s="417"/>
      <c r="S32" s="418"/>
      <c r="U32" s="471" t="s">
        <v>53</v>
      </c>
      <c r="V32" s="468" t="s">
        <v>118</v>
      </c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9"/>
      <c r="AJ32" s="5"/>
    </row>
    <row r="33" spans="1:36" ht="15">
      <c r="A33" s="35" t="s">
        <v>7</v>
      </c>
      <c r="B33" s="57">
        <f>B111+B137+B163+B189+B215+B241+B267+B293+B319+B345+B371+B397+B423</f>
        <v>0</v>
      </c>
      <c r="C33" s="57">
        <f t="shared" ref="C33:E33" si="55">C111+C137+C163+C189+C215+C241+C267+C293+C319+C345+C371+C397+C423</f>
        <v>0</v>
      </c>
      <c r="D33" s="57">
        <f t="shared" si="55"/>
        <v>0</v>
      </c>
      <c r="E33" s="57">
        <f t="shared" si="55"/>
        <v>0</v>
      </c>
      <c r="F33" s="419">
        <v>0</v>
      </c>
      <c r="G33" s="57">
        <f t="shared" ref="G33:H48" si="56">G111+G137+G163+G189+G215+G241+G267+G293+G319+G345+G371+G397+G423</f>
        <v>0</v>
      </c>
      <c r="H33" s="57">
        <f t="shared" si="56"/>
        <v>0</v>
      </c>
      <c r="I33" s="59">
        <f>SUM(B33:H33)</f>
        <v>0</v>
      </c>
      <c r="K33" s="56" t="s">
        <v>7</v>
      </c>
      <c r="L33" s="57">
        <f t="shared" ref="L33:R48" si="57">L111+L137+L163+L189+L215+L241+L267+L293+L319+L345+L371+L397+L423</f>
        <v>0</v>
      </c>
      <c r="M33" s="57">
        <f t="shared" si="57"/>
        <v>0</v>
      </c>
      <c r="N33" s="57">
        <f t="shared" si="57"/>
        <v>0</v>
      </c>
      <c r="O33" s="57">
        <f t="shared" si="57"/>
        <v>0</v>
      </c>
      <c r="P33" s="57">
        <f t="shared" si="57"/>
        <v>0</v>
      </c>
      <c r="Q33" s="57">
        <f t="shared" si="57"/>
        <v>0</v>
      </c>
      <c r="R33" s="57">
        <f t="shared" si="57"/>
        <v>0</v>
      </c>
      <c r="S33" s="103">
        <f>SUM(L33:R33)</f>
        <v>0</v>
      </c>
      <c r="U33" s="104" t="s">
        <v>7</v>
      </c>
      <c r="V33" s="105">
        <f t="shared" ref="V33:AH48" si="58">V111+V137+V163+V189+V215+V241+V267+V293+V319+V345+V371+V397+V423</f>
        <v>0</v>
      </c>
      <c r="W33" s="105">
        <f t="shared" si="58"/>
        <v>0</v>
      </c>
      <c r="X33" s="105">
        <f t="shared" si="58"/>
        <v>0</v>
      </c>
      <c r="Y33" s="105">
        <f t="shared" si="58"/>
        <v>0</v>
      </c>
      <c r="Z33" s="105">
        <f t="shared" si="58"/>
        <v>0</v>
      </c>
      <c r="AA33" s="105">
        <f t="shared" si="58"/>
        <v>0</v>
      </c>
      <c r="AB33" s="105">
        <f t="shared" si="58"/>
        <v>0</v>
      </c>
      <c r="AC33" s="106">
        <f t="shared" si="58"/>
        <v>0</v>
      </c>
      <c r="AD33" s="105">
        <f t="shared" si="58"/>
        <v>0</v>
      </c>
      <c r="AE33" s="105">
        <f t="shared" si="58"/>
        <v>0</v>
      </c>
      <c r="AF33" s="105">
        <f t="shared" si="58"/>
        <v>0</v>
      </c>
      <c r="AG33" s="105">
        <f t="shared" si="58"/>
        <v>0</v>
      </c>
      <c r="AH33" s="105">
        <f t="shared" si="58"/>
        <v>0</v>
      </c>
      <c r="AI33" s="108">
        <f>SUM(V33:AC33)</f>
        <v>0</v>
      </c>
      <c r="AJ33" s="5" t="str">
        <f>IF(ABS(S33-AI33)&gt;0.001,S33-AI33,"")</f>
        <v/>
      </c>
    </row>
    <row r="34" spans="1:36" ht="15">
      <c r="A34" s="36" t="s">
        <v>8</v>
      </c>
      <c r="B34" s="60">
        <f t="shared" ref="B34:E49" si="59">B112+B138+B164+B190+B216+B242+B268+B294+B320+B346+B372+B398+B424</f>
        <v>0</v>
      </c>
      <c r="C34" s="60">
        <f t="shared" si="59"/>
        <v>0</v>
      </c>
      <c r="D34" s="60">
        <f t="shared" si="59"/>
        <v>749.43490069748054</v>
      </c>
      <c r="E34" s="60">
        <f t="shared" si="59"/>
        <v>0</v>
      </c>
      <c r="F34" s="420">
        <v>0</v>
      </c>
      <c r="G34" s="60">
        <f t="shared" si="56"/>
        <v>0</v>
      </c>
      <c r="H34" s="60">
        <f t="shared" si="56"/>
        <v>0</v>
      </c>
      <c r="I34" s="62">
        <f t="shared" ref="I34:I53" si="60">SUM(B34:H34)</f>
        <v>749.43490069748054</v>
      </c>
      <c r="K34" s="48" t="s">
        <v>8</v>
      </c>
      <c r="L34" s="85">
        <f t="shared" si="57"/>
        <v>0</v>
      </c>
      <c r="M34" s="85">
        <f t="shared" si="57"/>
        <v>0</v>
      </c>
      <c r="N34" s="85">
        <f t="shared" si="57"/>
        <v>749.43490069748054</v>
      </c>
      <c r="O34" s="85">
        <f t="shared" si="57"/>
        <v>0</v>
      </c>
      <c r="P34" s="85">
        <f t="shared" si="57"/>
        <v>0</v>
      </c>
      <c r="Q34" s="85">
        <f t="shared" si="57"/>
        <v>0</v>
      </c>
      <c r="R34" s="85">
        <f t="shared" si="57"/>
        <v>0</v>
      </c>
      <c r="S34" s="87">
        <f t="shared" ref="S34:S53" si="61">SUM(L34:R34)</f>
        <v>749.43490069748054</v>
      </c>
      <c r="U34" s="109" t="s">
        <v>8</v>
      </c>
      <c r="V34" s="110">
        <f t="shared" si="58"/>
        <v>0</v>
      </c>
      <c r="W34" s="110">
        <f t="shared" si="58"/>
        <v>0</v>
      </c>
      <c r="X34" s="110">
        <f t="shared" si="58"/>
        <v>0</v>
      </c>
      <c r="Y34" s="110">
        <f t="shared" si="58"/>
        <v>0</v>
      </c>
      <c r="Z34" s="110">
        <f t="shared" si="58"/>
        <v>749.43490069748054</v>
      </c>
      <c r="AA34" s="110">
        <f t="shared" si="58"/>
        <v>0</v>
      </c>
      <c r="AB34" s="110">
        <f t="shared" si="58"/>
        <v>0</v>
      </c>
      <c r="AC34" s="111">
        <f t="shared" si="58"/>
        <v>0</v>
      </c>
      <c r="AD34" s="110">
        <f t="shared" si="58"/>
        <v>0</v>
      </c>
      <c r="AE34" s="110">
        <f t="shared" si="58"/>
        <v>0</v>
      </c>
      <c r="AF34" s="110">
        <f t="shared" si="58"/>
        <v>0</v>
      </c>
      <c r="AG34" s="110">
        <f t="shared" si="58"/>
        <v>0</v>
      </c>
      <c r="AH34" s="110">
        <f t="shared" si="58"/>
        <v>0</v>
      </c>
      <c r="AI34" s="112">
        <f t="shared" ref="AI34:AI53" si="62">SUM(V34:AC34)</f>
        <v>749.43490069748054</v>
      </c>
      <c r="AJ34" s="5" t="str">
        <f t="shared" ref="AJ34:AJ55" si="63">IF(ABS(S34-AI34)&gt;0.001,S34-AI34,"")</f>
        <v/>
      </c>
    </row>
    <row r="35" spans="1:36" ht="15">
      <c r="A35" s="37" t="s">
        <v>10</v>
      </c>
      <c r="B35" s="63">
        <f t="shared" si="59"/>
        <v>0</v>
      </c>
      <c r="C35" s="63">
        <f t="shared" si="59"/>
        <v>0</v>
      </c>
      <c r="D35" s="63">
        <f t="shared" si="59"/>
        <v>0</v>
      </c>
      <c r="E35" s="63">
        <f t="shared" si="59"/>
        <v>0</v>
      </c>
      <c r="F35" s="420">
        <v>0</v>
      </c>
      <c r="G35" s="63">
        <f t="shared" si="56"/>
        <v>0</v>
      </c>
      <c r="H35" s="63">
        <f t="shared" si="56"/>
        <v>0</v>
      </c>
      <c r="I35" s="59">
        <f t="shared" si="60"/>
        <v>0</v>
      </c>
      <c r="K35" s="49" t="s">
        <v>10</v>
      </c>
      <c r="L35" s="63">
        <f t="shared" si="57"/>
        <v>0</v>
      </c>
      <c r="M35" s="63">
        <f t="shared" si="57"/>
        <v>0</v>
      </c>
      <c r="N35" s="63">
        <f t="shared" si="57"/>
        <v>0</v>
      </c>
      <c r="O35" s="63">
        <f t="shared" si="57"/>
        <v>0</v>
      </c>
      <c r="P35" s="63">
        <f t="shared" si="57"/>
        <v>0</v>
      </c>
      <c r="Q35" s="63">
        <f t="shared" si="57"/>
        <v>0</v>
      </c>
      <c r="R35" s="63">
        <f t="shared" si="57"/>
        <v>0</v>
      </c>
      <c r="S35" s="84">
        <f t="shared" si="61"/>
        <v>0</v>
      </c>
      <c r="U35" s="113" t="s">
        <v>10</v>
      </c>
      <c r="V35" s="105">
        <f t="shared" si="58"/>
        <v>0</v>
      </c>
      <c r="W35" s="105">
        <f t="shared" si="58"/>
        <v>0</v>
      </c>
      <c r="X35" s="105">
        <f t="shared" si="58"/>
        <v>0</v>
      </c>
      <c r="Y35" s="105">
        <f t="shared" si="58"/>
        <v>0</v>
      </c>
      <c r="Z35" s="105">
        <f t="shared" si="58"/>
        <v>0</v>
      </c>
      <c r="AA35" s="105">
        <f t="shared" si="58"/>
        <v>0</v>
      </c>
      <c r="AB35" s="105">
        <f t="shared" si="58"/>
        <v>0</v>
      </c>
      <c r="AC35" s="106">
        <f t="shared" si="58"/>
        <v>0</v>
      </c>
      <c r="AD35" s="105">
        <f t="shared" si="58"/>
        <v>0</v>
      </c>
      <c r="AE35" s="105">
        <f t="shared" si="58"/>
        <v>0</v>
      </c>
      <c r="AF35" s="105">
        <f t="shared" si="58"/>
        <v>0</v>
      </c>
      <c r="AG35" s="105">
        <f t="shared" si="58"/>
        <v>0</v>
      </c>
      <c r="AH35" s="105">
        <f t="shared" si="58"/>
        <v>0</v>
      </c>
      <c r="AI35" s="108">
        <f t="shared" si="62"/>
        <v>0</v>
      </c>
      <c r="AJ35" s="5" t="str">
        <f t="shared" si="63"/>
        <v/>
      </c>
    </row>
    <row r="36" spans="1:36" ht="15">
      <c r="A36" s="36" t="s">
        <v>56</v>
      </c>
      <c r="B36" s="60">
        <f t="shared" si="59"/>
        <v>0</v>
      </c>
      <c r="C36" s="60">
        <f t="shared" si="59"/>
        <v>0</v>
      </c>
      <c r="D36" s="60">
        <f t="shared" si="59"/>
        <v>78.078903756657766</v>
      </c>
      <c r="E36" s="60">
        <f t="shared" si="59"/>
        <v>0</v>
      </c>
      <c r="F36" s="420">
        <v>0</v>
      </c>
      <c r="G36" s="60">
        <f t="shared" si="56"/>
        <v>0</v>
      </c>
      <c r="H36" s="60">
        <f t="shared" si="56"/>
        <v>0</v>
      </c>
      <c r="I36" s="62">
        <f t="shared" si="60"/>
        <v>78.078903756657766</v>
      </c>
      <c r="K36" s="48" t="s">
        <v>56</v>
      </c>
      <c r="L36" s="85">
        <f t="shared" si="57"/>
        <v>0</v>
      </c>
      <c r="M36" s="85">
        <f t="shared" si="57"/>
        <v>0</v>
      </c>
      <c r="N36" s="85">
        <f t="shared" si="57"/>
        <v>78.078903756657766</v>
      </c>
      <c r="O36" s="85">
        <f t="shared" si="57"/>
        <v>0</v>
      </c>
      <c r="P36" s="85">
        <f t="shared" si="57"/>
        <v>0</v>
      </c>
      <c r="Q36" s="85">
        <f t="shared" si="57"/>
        <v>0</v>
      </c>
      <c r="R36" s="85">
        <f t="shared" si="57"/>
        <v>0</v>
      </c>
      <c r="S36" s="87">
        <f t="shared" si="61"/>
        <v>78.078903756657766</v>
      </c>
      <c r="U36" s="109" t="s">
        <v>56</v>
      </c>
      <c r="V36" s="110">
        <f t="shared" si="58"/>
        <v>0</v>
      </c>
      <c r="W36" s="110">
        <f t="shared" si="58"/>
        <v>0</v>
      </c>
      <c r="X36" s="110">
        <f t="shared" si="58"/>
        <v>0</v>
      </c>
      <c r="Y36" s="110">
        <f t="shared" si="58"/>
        <v>0</v>
      </c>
      <c r="Z36" s="110">
        <f t="shared" si="58"/>
        <v>78.036284267707629</v>
      </c>
      <c r="AA36" s="110">
        <f t="shared" si="58"/>
        <v>0</v>
      </c>
      <c r="AB36" s="110">
        <f t="shared" si="58"/>
        <v>0</v>
      </c>
      <c r="AC36" s="111">
        <f t="shared" si="58"/>
        <v>4.2619488950140706E-2</v>
      </c>
      <c r="AD36" s="110">
        <f t="shared" si="58"/>
        <v>0</v>
      </c>
      <c r="AE36" s="110">
        <f t="shared" si="58"/>
        <v>0</v>
      </c>
      <c r="AF36" s="110">
        <f t="shared" si="58"/>
        <v>0</v>
      </c>
      <c r="AG36" s="110">
        <f t="shared" si="58"/>
        <v>4.2619488950140706E-2</v>
      </c>
      <c r="AH36" s="110">
        <f t="shared" si="58"/>
        <v>0</v>
      </c>
      <c r="AI36" s="112">
        <f t="shared" si="62"/>
        <v>78.078903756657766</v>
      </c>
      <c r="AJ36" s="5" t="str">
        <f t="shared" si="63"/>
        <v/>
      </c>
    </row>
    <row r="37" spans="1:36" ht="15">
      <c r="A37" s="37" t="s">
        <v>16</v>
      </c>
      <c r="B37" s="63">
        <f t="shared" si="59"/>
        <v>542.01810915251144</v>
      </c>
      <c r="C37" s="63">
        <f t="shared" si="59"/>
        <v>153.3456730313618</v>
      </c>
      <c r="D37" s="63">
        <f t="shared" si="59"/>
        <v>419.37250117211647</v>
      </c>
      <c r="E37" s="63">
        <f t="shared" si="59"/>
        <v>0</v>
      </c>
      <c r="F37" s="420">
        <v>0</v>
      </c>
      <c r="G37" s="63">
        <f t="shared" si="56"/>
        <v>0</v>
      </c>
      <c r="H37" s="63">
        <f t="shared" si="56"/>
        <v>0</v>
      </c>
      <c r="I37" s="59">
        <f t="shared" si="60"/>
        <v>1114.7362833559896</v>
      </c>
      <c r="K37" s="49" t="s">
        <v>16</v>
      </c>
      <c r="L37" s="63">
        <f t="shared" si="57"/>
        <v>542.01810915251144</v>
      </c>
      <c r="M37" s="63">
        <f t="shared" si="57"/>
        <v>153.3456730313618</v>
      </c>
      <c r="N37" s="63">
        <f t="shared" si="57"/>
        <v>419.37250117211647</v>
      </c>
      <c r="O37" s="63">
        <f t="shared" si="57"/>
        <v>0</v>
      </c>
      <c r="P37" s="63">
        <f t="shared" si="57"/>
        <v>0</v>
      </c>
      <c r="Q37" s="63">
        <f t="shared" si="57"/>
        <v>0</v>
      </c>
      <c r="R37" s="63">
        <f t="shared" si="57"/>
        <v>0</v>
      </c>
      <c r="S37" s="84">
        <f t="shared" si="61"/>
        <v>1114.7362833559896</v>
      </c>
      <c r="U37" s="113" t="s">
        <v>16</v>
      </c>
      <c r="V37" s="105">
        <f t="shared" si="58"/>
        <v>531.20104597768807</v>
      </c>
      <c r="W37" s="105">
        <f t="shared" si="58"/>
        <v>0</v>
      </c>
      <c r="X37" s="105">
        <f t="shared" si="58"/>
        <v>0</v>
      </c>
      <c r="Y37" s="105">
        <f t="shared" si="58"/>
        <v>153.3456730313618</v>
      </c>
      <c r="Z37" s="105">
        <f t="shared" si="58"/>
        <v>414.40681994667324</v>
      </c>
      <c r="AA37" s="105">
        <f t="shared" si="58"/>
        <v>0</v>
      </c>
      <c r="AB37" s="105">
        <f t="shared" si="58"/>
        <v>0</v>
      </c>
      <c r="AC37" s="106">
        <f t="shared" si="58"/>
        <v>15.782744400266552</v>
      </c>
      <c r="AD37" s="105">
        <f t="shared" si="58"/>
        <v>10.817063174823341</v>
      </c>
      <c r="AE37" s="105">
        <f t="shared" si="58"/>
        <v>0</v>
      </c>
      <c r="AF37" s="105">
        <f t="shared" si="58"/>
        <v>0</v>
      </c>
      <c r="AG37" s="105">
        <f t="shared" si="58"/>
        <v>4.9656812254432117</v>
      </c>
      <c r="AH37" s="105">
        <f t="shared" si="58"/>
        <v>0</v>
      </c>
      <c r="AI37" s="108">
        <f t="shared" si="62"/>
        <v>1114.7362833559896</v>
      </c>
      <c r="AJ37" s="5" t="str">
        <f t="shared" si="63"/>
        <v/>
      </c>
    </row>
    <row r="38" spans="1:36" ht="15">
      <c r="A38" s="36" t="s">
        <v>123</v>
      </c>
      <c r="B38" s="60">
        <f t="shared" si="59"/>
        <v>165.52973896067635</v>
      </c>
      <c r="C38" s="60">
        <f t="shared" si="59"/>
        <v>44.9125998422411</v>
      </c>
      <c r="D38" s="60">
        <f t="shared" si="59"/>
        <v>30.89746505934631</v>
      </c>
      <c r="E38" s="60">
        <f t="shared" si="59"/>
        <v>1.1878138134485454</v>
      </c>
      <c r="F38" s="420">
        <v>0</v>
      </c>
      <c r="G38" s="60">
        <f t="shared" si="56"/>
        <v>0</v>
      </c>
      <c r="H38" s="60">
        <f t="shared" si="56"/>
        <v>0</v>
      </c>
      <c r="I38" s="62">
        <f t="shared" si="60"/>
        <v>242.52761767571229</v>
      </c>
      <c r="K38" s="48" t="s">
        <v>123</v>
      </c>
      <c r="L38" s="85">
        <f t="shared" si="57"/>
        <v>165.52973896067635</v>
      </c>
      <c r="M38" s="85">
        <f t="shared" si="57"/>
        <v>44.9125998422411</v>
      </c>
      <c r="N38" s="85">
        <f t="shared" si="57"/>
        <v>30.89746505934631</v>
      </c>
      <c r="O38" s="85">
        <f t="shared" si="57"/>
        <v>1.1878138134485454</v>
      </c>
      <c r="P38" s="85">
        <f t="shared" si="57"/>
        <v>0</v>
      </c>
      <c r="Q38" s="85">
        <f t="shared" si="57"/>
        <v>0</v>
      </c>
      <c r="R38" s="85">
        <f t="shared" si="57"/>
        <v>0</v>
      </c>
      <c r="S38" s="87">
        <f t="shared" si="61"/>
        <v>242.52761767571229</v>
      </c>
      <c r="U38" s="109" t="s">
        <v>57</v>
      </c>
      <c r="V38" s="110">
        <f t="shared" si="58"/>
        <v>163.21447938520549</v>
      </c>
      <c r="W38" s="110">
        <f t="shared" si="58"/>
        <v>1.1813805659187053</v>
      </c>
      <c r="X38" s="110">
        <f t="shared" si="58"/>
        <v>0</v>
      </c>
      <c r="Y38" s="110">
        <f t="shared" si="58"/>
        <v>44.9125998422411</v>
      </c>
      <c r="Z38" s="110">
        <f t="shared" si="58"/>
        <v>24.66718272646095</v>
      </c>
      <c r="AA38" s="110">
        <f t="shared" si="58"/>
        <v>0.23183870104339063</v>
      </c>
      <c r="AB38" s="110">
        <f t="shared" si="58"/>
        <v>0</v>
      </c>
      <c r="AC38" s="111">
        <f t="shared" si="58"/>
        <v>8.3201364548426788</v>
      </c>
      <c r="AD38" s="110">
        <f t="shared" si="58"/>
        <v>1.1338790095521591</v>
      </c>
      <c r="AE38" s="110">
        <f t="shared" si="58"/>
        <v>0</v>
      </c>
      <c r="AF38" s="110">
        <f t="shared" si="58"/>
        <v>0</v>
      </c>
      <c r="AG38" s="110">
        <f t="shared" si="58"/>
        <v>6.2302823328853645</v>
      </c>
      <c r="AH38" s="110">
        <f t="shared" si="58"/>
        <v>0.95597511240515487</v>
      </c>
      <c r="AI38" s="112">
        <f t="shared" si="62"/>
        <v>242.52761767571229</v>
      </c>
      <c r="AJ38" s="5" t="str">
        <f t="shared" si="63"/>
        <v/>
      </c>
    </row>
    <row r="39" spans="1:36" ht="15">
      <c r="A39" s="37" t="s">
        <v>58</v>
      </c>
      <c r="B39" s="63">
        <f t="shared" si="59"/>
        <v>0</v>
      </c>
      <c r="C39" s="63">
        <f t="shared" si="59"/>
        <v>0</v>
      </c>
      <c r="D39" s="63">
        <f t="shared" si="59"/>
        <v>5.0642886972060346</v>
      </c>
      <c r="E39" s="63">
        <f t="shared" si="59"/>
        <v>1106.5702212489225</v>
      </c>
      <c r="F39" s="420">
        <v>0</v>
      </c>
      <c r="G39" s="63">
        <f t="shared" si="56"/>
        <v>0</v>
      </c>
      <c r="H39" s="63">
        <f t="shared" si="56"/>
        <v>0</v>
      </c>
      <c r="I39" s="59">
        <f t="shared" si="60"/>
        <v>1111.6345099461284</v>
      </c>
      <c r="K39" s="49" t="s">
        <v>58</v>
      </c>
      <c r="L39" s="63">
        <f t="shared" si="57"/>
        <v>0</v>
      </c>
      <c r="M39" s="63">
        <f t="shared" si="57"/>
        <v>0</v>
      </c>
      <c r="N39" s="63">
        <f t="shared" si="57"/>
        <v>5.0642886972060346</v>
      </c>
      <c r="O39" s="63">
        <f t="shared" si="57"/>
        <v>1106.5702212489225</v>
      </c>
      <c r="P39" s="63">
        <f t="shared" si="57"/>
        <v>1981.3440860351304</v>
      </c>
      <c r="Q39" s="63">
        <f t="shared" si="57"/>
        <v>0</v>
      </c>
      <c r="R39" s="63">
        <f t="shared" si="57"/>
        <v>0</v>
      </c>
      <c r="S39" s="84">
        <f t="shared" si="61"/>
        <v>3092.9785959812589</v>
      </c>
      <c r="U39" s="113" t="s">
        <v>58</v>
      </c>
      <c r="V39" s="105">
        <f t="shared" si="58"/>
        <v>0</v>
      </c>
      <c r="W39" s="105">
        <f t="shared" si="58"/>
        <v>0</v>
      </c>
      <c r="X39" s="105">
        <f t="shared" si="58"/>
        <v>0</v>
      </c>
      <c r="Y39" s="105">
        <f t="shared" si="58"/>
        <v>0</v>
      </c>
      <c r="Z39" s="105">
        <f t="shared" si="58"/>
        <v>0</v>
      </c>
      <c r="AA39" s="105">
        <f t="shared" si="58"/>
        <v>1104.2223498616311</v>
      </c>
      <c r="AB39" s="105">
        <f t="shared" si="58"/>
        <v>1981.3440860351304</v>
      </c>
      <c r="AC39" s="106">
        <f t="shared" si="58"/>
        <v>7.4121600844975521</v>
      </c>
      <c r="AD39" s="105">
        <f t="shared" si="58"/>
        <v>0</v>
      </c>
      <c r="AE39" s="105">
        <f t="shared" si="58"/>
        <v>2.3478713872915171</v>
      </c>
      <c r="AF39" s="105">
        <f t="shared" si="58"/>
        <v>0</v>
      </c>
      <c r="AG39" s="105">
        <f t="shared" si="58"/>
        <v>5.0642886972060346</v>
      </c>
      <c r="AH39" s="105">
        <f t="shared" si="58"/>
        <v>0</v>
      </c>
      <c r="AI39" s="108">
        <f t="shared" si="62"/>
        <v>3092.9785959812589</v>
      </c>
      <c r="AJ39" s="5" t="str">
        <f t="shared" si="63"/>
        <v/>
      </c>
    </row>
    <row r="40" spans="1:36" ht="15">
      <c r="A40" s="36" t="s">
        <v>12</v>
      </c>
      <c r="B40" s="60">
        <f t="shared" si="59"/>
        <v>0</v>
      </c>
      <c r="C40" s="60">
        <f t="shared" si="59"/>
        <v>5.1193769223576241E-2</v>
      </c>
      <c r="D40" s="60">
        <f t="shared" si="59"/>
        <v>0</v>
      </c>
      <c r="E40" s="60">
        <f t="shared" si="59"/>
        <v>13.878504135839542</v>
      </c>
      <c r="F40" s="420">
        <v>0</v>
      </c>
      <c r="G40" s="60">
        <f t="shared" si="56"/>
        <v>0</v>
      </c>
      <c r="H40" s="60">
        <f t="shared" si="56"/>
        <v>0</v>
      </c>
      <c r="I40" s="62">
        <f t="shared" si="60"/>
        <v>13.929697905063119</v>
      </c>
      <c r="K40" s="48" t="s">
        <v>12</v>
      </c>
      <c r="L40" s="85">
        <f t="shared" si="57"/>
        <v>0</v>
      </c>
      <c r="M40" s="85">
        <f t="shared" si="57"/>
        <v>5.1193769223576241E-2</v>
      </c>
      <c r="N40" s="85">
        <f t="shared" si="57"/>
        <v>0</v>
      </c>
      <c r="O40" s="85">
        <f t="shared" si="57"/>
        <v>13.878504135839542</v>
      </c>
      <c r="P40" s="85">
        <f t="shared" si="57"/>
        <v>80.623529452516877</v>
      </c>
      <c r="Q40" s="85">
        <f t="shared" si="57"/>
        <v>0</v>
      </c>
      <c r="R40" s="85">
        <f t="shared" si="57"/>
        <v>0</v>
      </c>
      <c r="S40" s="87">
        <f t="shared" si="61"/>
        <v>94.553227357579999</v>
      </c>
      <c r="U40" s="109" t="s">
        <v>12</v>
      </c>
      <c r="V40" s="110">
        <f t="shared" si="58"/>
        <v>0</v>
      </c>
      <c r="W40" s="110">
        <f t="shared" si="58"/>
        <v>0</v>
      </c>
      <c r="X40" s="110">
        <f t="shared" si="58"/>
        <v>0</v>
      </c>
      <c r="Y40" s="110">
        <f t="shared" si="58"/>
        <v>5.1193769223576241E-2</v>
      </c>
      <c r="Z40" s="110">
        <f t="shared" si="58"/>
        <v>0</v>
      </c>
      <c r="AA40" s="110">
        <f t="shared" si="58"/>
        <v>13.878504135839542</v>
      </c>
      <c r="AB40" s="110">
        <f t="shared" si="58"/>
        <v>80.623529452516877</v>
      </c>
      <c r="AC40" s="111">
        <f t="shared" si="58"/>
        <v>0</v>
      </c>
      <c r="AD40" s="110">
        <f t="shared" si="58"/>
        <v>0</v>
      </c>
      <c r="AE40" s="110">
        <f t="shared" si="58"/>
        <v>0</v>
      </c>
      <c r="AF40" s="110">
        <f t="shared" si="58"/>
        <v>0</v>
      </c>
      <c r="AG40" s="110">
        <f t="shared" si="58"/>
        <v>0</v>
      </c>
      <c r="AH40" s="110">
        <f t="shared" si="58"/>
        <v>0</v>
      </c>
      <c r="AI40" s="112">
        <f t="shared" si="62"/>
        <v>94.553227357579999</v>
      </c>
      <c r="AJ40" s="5" t="str">
        <f t="shared" si="63"/>
        <v/>
      </c>
    </row>
    <row r="41" spans="1:36" ht="15">
      <c r="A41" s="37" t="s">
        <v>59</v>
      </c>
      <c r="B41" s="63">
        <f t="shared" si="59"/>
        <v>0</v>
      </c>
      <c r="C41" s="63">
        <f t="shared" si="59"/>
        <v>0</v>
      </c>
      <c r="D41" s="63">
        <f t="shared" si="59"/>
        <v>0</v>
      </c>
      <c r="E41" s="63">
        <f t="shared" si="59"/>
        <v>0</v>
      </c>
      <c r="F41" s="420">
        <v>0</v>
      </c>
      <c r="G41" s="63">
        <f t="shared" si="56"/>
        <v>0</v>
      </c>
      <c r="H41" s="63">
        <f t="shared" si="56"/>
        <v>0</v>
      </c>
      <c r="I41" s="59">
        <f t="shared" si="60"/>
        <v>0</v>
      </c>
      <c r="K41" s="49" t="s">
        <v>59</v>
      </c>
      <c r="L41" s="63">
        <f t="shared" si="57"/>
        <v>0</v>
      </c>
      <c r="M41" s="63">
        <f t="shared" si="57"/>
        <v>0</v>
      </c>
      <c r="N41" s="63">
        <f t="shared" si="57"/>
        <v>0</v>
      </c>
      <c r="O41" s="63">
        <f t="shared" si="57"/>
        <v>0</v>
      </c>
      <c r="P41" s="63">
        <f t="shared" si="57"/>
        <v>0</v>
      </c>
      <c r="Q41" s="63">
        <f t="shared" si="57"/>
        <v>0</v>
      </c>
      <c r="R41" s="63">
        <f t="shared" si="57"/>
        <v>0</v>
      </c>
      <c r="S41" s="84">
        <f t="shared" si="61"/>
        <v>0</v>
      </c>
      <c r="U41" s="113" t="s">
        <v>59</v>
      </c>
      <c r="V41" s="105">
        <f t="shared" si="58"/>
        <v>0</v>
      </c>
      <c r="W41" s="105">
        <f t="shared" si="58"/>
        <v>0</v>
      </c>
      <c r="X41" s="105">
        <f t="shared" si="58"/>
        <v>0</v>
      </c>
      <c r="Y41" s="105">
        <f t="shared" si="58"/>
        <v>0</v>
      </c>
      <c r="Z41" s="105">
        <f t="shared" si="58"/>
        <v>0</v>
      </c>
      <c r="AA41" s="105">
        <f t="shared" si="58"/>
        <v>0</v>
      </c>
      <c r="AB41" s="105">
        <f t="shared" si="58"/>
        <v>0</v>
      </c>
      <c r="AC41" s="106">
        <f t="shared" si="58"/>
        <v>0</v>
      </c>
      <c r="AD41" s="105">
        <f t="shared" si="58"/>
        <v>0</v>
      </c>
      <c r="AE41" s="105">
        <f t="shared" si="58"/>
        <v>0</v>
      </c>
      <c r="AF41" s="105">
        <f t="shared" si="58"/>
        <v>0</v>
      </c>
      <c r="AG41" s="105">
        <f t="shared" si="58"/>
        <v>0</v>
      </c>
      <c r="AH41" s="105">
        <f t="shared" si="58"/>
        <v>0</v>
      </c>
      <c r="AI41" s="108">
        <f t="shared" si="62"/>
        <v>0</v>
      </c>
      <c r="AJ41" s="5" t="str">
        <f t="shared" si="63"/>
        <v/>
      </c>
    </row>
    <row r="42" spans="1:36" ht="15">
      <c r="A42" s="36" t="s">
        <v>17</v>
      </c>
      <c r="B42" s="60">
        <f t="shared" si="59"/>
        <v>71.370059694437202</v>
      </c>
      <c r="C42" s="60">
        <f t="shared" si="59"/>
        <v>0.33153226240619971</v>
      </c>
      <c r="D42" s="60">
        <f t="shared" si="59"/>
        <v>87.96949780496216</v>
      </c>
      <c r="E42" s="60">
        <f t="shared" si="59"/>
        <v>27.665489957200116</v>
      </c>
      <c r="F42" s="420">
        <v>0</v>
      </c>
      <c r="G42" s="60">
        <f t="shared" si="56"/>
        <v>0</v>
      </c>
      <c r="H42" s="60">
        <f t="shared" si="56"/>
        <v>0</v>
      </c>
      <c r="I42" s="62">
        <f t="shared" si="60"/>
        <v>187.33657971900567</v>
      </c>
      <c r="K42" s="48" t="s">
        <v>17</v>
      </c>
      <c r="L42" s="85">
        <f t="shared" si="57"/>
        <v>71.370059694437202</v>
      </c>
      <c r="M42" s="85">
        <f t="shared" si="57"/>
        <v>0.33153226240619971</v>
      </c>
      <c r="N42" s="85">
        <f t="shared" si="57"/>
        <v>87.96949780496216</v>
      </c>
      <c r="O42" s="85">
        <f t="shared" si="57"/>
        <v>27.665489957200116</v>
      </c>
      <c r="P42" s="85">
        <f t="shared" si="57"/>
        <v>11.331077037044572</v>
      </c>
      <c r="Q42" s="85">
        <f t="shared" si="57"/>
        <v>0</v>
      </c>
      <c r="R42" s="85">
        <f t="shared" si="57"/>
        <v>0</v>
      </c>
      <c r="S42" s="87">
        <f t="shared" si="61"/>
        <v>198.66765675605023</v>
      </c>
      <c r="U42" s="109" t="s">
        <v>17</v>
      </c>
      <c r="V42" s="110">
        <f t="shared" si="58"/>
        <v>64.895855321124742</v>
      </c>
      <c r="W42" s="110">
        <f t="shared" si="58"/>
        <v>2.7668377403803124</v>
      </c>
      <c r="X42" s="110">
        <f t="shared" si="58"/>
        <v>0</v>
      </c>
      <c r="Y42" s="110">
        <f t="shared" si="58"/>
        <v>0.33153226240619971</v>
      </c>
      <c r="Z42" s="110">
        <f t="shared" si="58"/>
        <v>81.006584007059956</v>
      </c>
      <c r="AA42" s="110">
        <f t="shared" si="58"/>
        <v>4.1282925963009287</v>
      </c>
      <c r="AB42" s="110">
        <f t="shared" si="58"/>
        <v>11.331077037044572</v>
      </c>
      <c r="AC42" s="111">
        <f t="shared" si="58"/>
        <v>34.207477791733538</v>
      </c>
      <c r="AD42" s="110">
        <f t="shared" si="58"/>
        <v>3.707366632932148</v>
      </c>
      <c r="AE42" s="110">
        <f t="shared" si="58"/>
        <v>0</v>
      </c>
      <c r="AF42" s="110">
        <f t="shared" si="58"/>
        <v>0</v>
      </c>
      <c r="AG42" s="110">
        <f t="shared" si="58"/>
        <v>6.962913797902206</v>
      </c>
      <c r="AH42" s="110">
        <f t="shared" si="58"/>
        <v>23.537197360899185</v>
      </c>
      <c r="AI42" s="112">
        <f t="shared" si="62"/>
        <v>198.66765675605023</v>
      </c>
      <c r="AJ42" s="5" t="str">
        <f>IF(ABS(S42-AI42)&gt;0.1,S42-AI42,"")</f>
        <v/>
      </c>
    </row>
    <row r="43" spans="1:36" ht="15">
      <c r="A43" s="37" t="s">
        <v>139</v>
      </c>
      <c r="B43" s="63">
        <f t="shared" si="59"/>
        <v>442.69728062786777</v>
      </c>
      <c r="C43" s="63">
        <f t="shared" si="59"/>
        <v>2433.1685571811599</v>
      </c>
      <c r="D43" s="63">
        <f t="shared" si="59"/>
        <v>1251.1649417744916</v>
      </c>
      <c r="E43" s="63">
        <f t="shared" si="59"/>
        <v>0.66185088311838303</v>
      </c>
      <c r="F43" s="420">
        <v>0</v>
      </c>
      <c r="G43" s="63">
        <f t="shared" si="56"/>
        <v>0</v>
      </c>
      <c r="H43" s="63">
        <f t="shared" si="56"/>
        <v>0</v>
      </c>
      <c r="I43" s="59">
        <f t="shared" si="60"/>
        <v>4127.6926304666376</v>
      </c>
      <c r="K43" s="49" t="s">
        <v>139</v>
      </c>
      <c r="L43" s="63">
        <f t="shared" si="57"/>
        <v>442.69728062786777</v>
      </c>
      <c r="M43" s="63">
        <f t="shared" si="57"/>
        <v>2433.1685571811599</v>
      </c>
      <c r="N43" s="63">
        <f t="shared" si="57"/>
        <v>1251.1649417744916</v>
      </c>
      <c r="O43" s="63">
        <f t="shared" si="57"/>
        <v>0.66185088311838303</v>
      </c>
      <c r="P43" s="63">
        <f t="shared" si="57"/>
        <v>7.348266724308691</v>
      </c>
      <c r="Q43" s="63">
        <f t="shared" si="57"/>
        <v>0</v>
      </c>
      <c r="R43" s="63">
        <f t="shared" si="57"/>
        <v>0</v>
      </c>
      <c r="S43" s="84">
        <f t="shared" si="61"/>
        <v>4135.0408971909465</v>
      </c>
      <c r="U43" s="113" t="s">
        <v>139</v>
      </c>
      <c r="V43" s="105">
        <f t="shared" si="58"/>
        <v>417.43215327491004</v>
      </c>
      <c r="W43" s="105">
        <f t="shared" si="58"/>
        <v>0</v>
      </c>
      <c r="X43" s="105">
        <f t="shared" si="58"/>
        <v>0</v>
      </c>
      <c r="Y43" s="105">
        <f t="shared" si="58"/>
        <v>2433.1685571811599</v>
      </c>
      <c r="Z43" s="105">
        <f t="shared" si="58"/>
        <v>1092.6405656274371</v>
      </c>
      <c r="AA43" s="105">
        <f t="shared" si="58"/>
        <v>0.66185088311838303</v>
      </c>
      <c r="AB43" s="105">
        <f t="shared" si="58"/>
        <v>7.348266724308691</v>
      </c>
      <c r="AC43" s="106">
        <f t="shared" si="58"/>
        <v>183.78950350001222</v>
      </c>
      <c r="AD43" s="105">
        <f t="shared" si="58"/>
        <v>25.265127352957759</v>
      </c>
      <c r="AE43" s="105">
        <f t="shared" si="58"/>
        <v>0</v>
      </c>
      <c r="AF43" s="105">
        <f t="shared" si="58"/>
        <v>0</v>
      </c>
      <c r="AG43" s="105">
        <f t="shared" si="58"/>
        <v>158.52437614705445</v>
      </c>
      <c r="AH43" s="105">
        <f t="shared" si="58"/>
        <v>0</v>
      </c>
      <c r="AI43" s="108">
        <f t="shared" si="62"/>
        <v>4135.0408971909465</v>
      </c>
      <c r="AJ43" s="5" t="str">
        <f t="shared" si="63"/>
        <v/>
      </c>
    </row>
    <row r="44" spans="1:36" ht="15">
      <c r="A44" s="36" t="s">
        <v>25</v>
      </c>
      <c r="B44" s="60">
        <f t="shared" si="59"/>
        <v>408.31051548361813</v>
      </c>
      <c r="C44" s="60">
        <f t="shared" si="59"/>
        <v>11.586914299445384</v>
      </c>
      <c r="D44" s="60">
        <f t="shared" si="59"/>
        <v>486.11630316068971</v>
      </c>
      <c r="E44" s="60">
        <f t="shared" si="59"/>
        <v>3998.4126844716925</v>
      </c>
      <c r="F44" s="420">
        <v>0</v>
      </c>
      <c r="G44" s="60">
        <f t="shared" si="56"/>
        <v>361.02335801084257</v>
      </c>
      <c r="H44" s="60">
        <f t="shared" si="56"/>
        <v>12.066377505654811</v>
      </c>
      <c r="I44" s="62">
        <f t="shared" si="60"/>
        <v>5277.516152931943</v>
      </c>
      <c r="K44" s="48" t="s">
        <v>25</v>
      </c>
      <c r="L44" s="85">
        <f t="shared" si="57"/>
        <v>408.31051548361813</v>
      </c>
      <c r="M44" s="85">
        <f t="shared" si="57"/>
        <v>11.586914299445384</v>
      </c>
      <c r="N44" s="85">
        <f t="shared" si="57"/>
        <v>486.11630316068971</v>
      </c>
      <c r="O44" s="85">
        <f t="shared" si="57"/>
        <v>3998.4126844716925</v>
      </c>
      <c r="P44" s="85">
        <f t="shared" si="57"/>
        <v>40.133586035346767</v>
      </c>
      <c r="Q44" s="85">
        <f t="shared" si="57"/>
        <v>361.02335801084257</v>
      </c>
      <c r="R44" s="85">
        <f t="shared" si="57"/>
        <v>12.066377505654811</v>
      </c>
      <c r="S44" s="87">
        <f t="shared" si="61"/>
        <v>5317.6497389672895</v>
      </c>
      <c r="U44" s="109" t="s">
        <v>25</v>
      </c>
      <c r="V44" s="110">
        <f t="shared" si="58"/>
        <v>16.069631576733727</v>
      </c>
      <c r="W44" s="110">
        <f t="shared" si="58"/>
        <v>223.06832254014756</v>
      </c>
      <c r="X44" s="110">
        <f t="shared" si="58"/>
        <v>361.02335801084257</v>
      </c>
      <c r="Y44" s="110">
        <f t="shared" si="58"/>
        <v>11.586914299445384</v>
      </c>
      <c r="Z44" s="110">
        <f t="shared" si="58"/>
        <v>464.7892999332874</v>
      </c>
      <c r="AA44" s="110">
        <f t="shared" si="58"/>
        <v>3904.0550011059154</v>
      </c>
      <c r="AB44" s="110">
        <f t="shared" si="58"/>
        <v>40.133586035346767</v>
      </c>
      <c r="AC44" s="111">
        <f t="shared" si="58"/>
        <v>296.92362546557143</v>
      </c>
      <c r="AD44" s="110">
        <f t="shared" si="58"/>
        <v>169.17256136673686</v>
      </c>
      <c r="AE44" s="110">
        <f t="shared" si="58"/>
        <v>88.795363982537523</v>
      </c>
      <c r="AF44" s="110">
        <f t="shared" si="58"/>
        <v>12.066377505654811</v>
      </c>
      <c r="AG44" s="110">
        <f t="shared" si="58"/>
        <v>21.327003227402258</v>
      </c>
      <c r="AH44" s="110">
        <f t="shared" si="58"/>
        <v>5.5623193832399025</v>
      </c>
      <c r="AI44" s="112">
        <f t="shared" si="62"/>
        <v>5317.6497389672904</v>
      </c>
      <c r="AJ44" s="5" t="str">
        <f t="shared" si="63"/>
        <v/>
      </c>
    </row>
    <row r="45" spans="1:36" ht="15">
      <c r="A45" s="37" t="s">
        <v>24</v>
      </c>
      <c r="B45" s="63">
        <f t="shared" si="59"/>
        <v>168.21029513494028</v>
      </c>
      <c r="C45" s="63">
        <f t="shared" si="59"/>
        <v>0.13485125698425518</v>
      </c>
      <c r="D45" s="63">
        <f t="shared" si="59"/>
        <v>111.44328584480401</v>
      </c>
      <c r="E45" s="63">
        <f t="shared" si="59"/>
        <v>0</v>
      </c>
      <c r="F45" s="420">
        <v>0</v>
      </c>
      <c r="G45" s="63">
        <f t="shared" si="56"/>
        <v>0</v>
      </c>
      <c r="H45" s="63">
        <f t="shared" si="56"/>
        <v>0</v>
      </c>
      <c r="I45" s="59">
        <f t="shared" si="60"/>
        <v>279.78843223672857</v>
      </c>
      <c r="K45" s="49" t="s">
        <v>24</v>
      </c>
      <c r="L45" s="63">
        <f t="shared" si="57"/>
        <v>168.21029513494028</v>
      </c>
      <c r="M45" s="63">
        <f t="shared" si="57"/>
        <v>0.13485125698425518</v>
      </c>
      <c r="N45" s="63">
        <f t="shared" si="57"/>
        <v>111.44328584480401</v>
      </c>
      <c r="O45" s="63">
        <f t="shared" si="57"/>
        <v>0</v>
      </c>
      <c r="P45" s="63">
        <f t="shared" si="57"/>
        <v>0</v>
      </c>
      <c r="Q45" s="63">
        <f t="shared" si="57"/>
        <v>0</v>
      </c>
      <c r="R45" s="63">
        <f t="shared" si="57"/>
        <v>0</v>
      </c>
      <c r="S45" s="84">
        <f t="shared" si="61"/>
        <v>279.78843223672857</v>
      </c>
      <c r="U45" s="113" t="s">
        <v>24</v>
      </c>
      <c r="V45" s="105">
        <f t="shared" si="58"/>
        <v>157.39699150852684</v>
      </c>
      <c r="W45" s="105">
        <f t="shared" si="58"/>
        <v>0</v>
      </c>
      <c r="X45" s="105">
        <f t="shared" si="58"/>
        <v>0</v>
      </c>
      <c r="Y45" s="105">
        <f t="shared" si="58"/>
        <v>0.13485125698425518</v>
      </c>
      <c r="Z45" s="105">
        <f t="shared" si="58"/>
        <v>2.1925914108168905</v>
      </c>
      <c r="AA45" s="105">
        <f t="shared" si="58"/>
        <v>0</v>
      </c>
      <c r="AB45" s="105">
        <f t="shared" si="58"/>
        <v>0</v>
      </c>
      <c r="AC45" s="106">
        <f t="shared" si="58"/>
        <v>120.06399806040058</v>
      </c>
      <c r="AD45" s="105">
        <f t="shared" si="58"/>
        <v>10.813303626413454</v>
      </c>
      <c r="AE45" s="105">
        <f t="shared" si="58"/>
        <v>0</v>
      </c>
      <c r="AF45" s="105">
        <f t="shared" si="58"/>
        <v>0</v>
      </c>
      <c r="AG45" s="105">
        <f t="shared" si="58"/>
        <v>109.25069443398712</v>
      </c>
      <c r="AH45" s="105">
        <f t="shared" si="58"/>
        <v>0</v>
      </c>
      <c r="AI45" s="108">
        <f t="shared" si="62"/>
        <v>279.78843223672857</v>
      </c>
      <c r="AJ45" s="5" t="str">
        <f t="shared" si="63"/>
        <v/>
      </c>
    </row>
    <row r="46" spans="1:36" ht="15">
      <c r="A46" s="36" t="s">
        <v>60</v>
      </c>
      <c r="B46" s="60">
        <f t="shared" si="59"/>
        <v>81.399660111082724</v>
      </c>
      <c r="C46" s="60">
        <f t="shared" si="59"/>
        <v>97.869449203623901</v>
      </c>
      <c r="D46" s="60">
        <f t="shared" si="59"/>
        <v>180.61876683711853</v>
      </c>
      <c r="E46" s="60">
        <f t="shared" si="59"/>
        <v>0</v>
      </c>
      <c r="F46" s="420">
        <v>0</v>
      </c>
      <c r="G46" s="60">
        <f t="shared" si="56"/>
        <v>0</v>
      </c>
      <c r="H46" s="60">
        <f t="shared" si="56"/>
        <v>0</v>
      </c>
      <c r="I46" s="62">
        <f t="shared" si="60"/>
        <v>359.88787615182514</v>
      </c>
      <c r="K46" s="48" t="s">
        <v>60</v>
      </c>
      <c r="L46" s="85">
        <f t="shared" si="57"/>
        <v>81.399660111082724</v>
      </c>
      <c r="M46" s="85">
        <f t="shared" si="57"/>
        <v>97.869449203623901</v>
      </c>
      <c r="N46" s="85">
        <f t="shared" si="57"/>
        <v>180.61876683711853</v>
      </c>
      <c r="O46" s="85">
        <f t="shared" si="57"/>
        <v>0</v>
      </c>
      <c r="P46" s="85">
        <f t="shared" si="57"/>
        <v>0</v>
      </c>
      <c r="Q46" s="85">
        <f t="shared" si="57"/>
        <v>0</v>
      </c>
      <c r="R46" s="85">
        <f t="shared" si="57"/>
        <v>0</v>
      </c>
      <c r="S46" s="87">
        <f t="shared" si="61"/>
        <v>359.88787615182514</v>
      </c>
      <c r="U46" s="109" t="s">
        <v>60</v>
      </c>
      <c r="V46" s="110">
        <f t="shared" si="58"/>
        <v>80.584991826983199</v>
      </c>
      <c r="W46" s="110">
        <f t="shared" si="58"/>
        <v>0</v>
      </c>
      <c r="X46" s="110">
        <f t="shared" si="58"/>
        <v>0</v>
      </c>
      <c r="Y46" s="110">
        <f t="shared" si="58"/>
        <v>97.869449203623901</v>
      </c>
      <c r="Z46" s="110">
        <f t="shared" si="58"/>
        <v>180.61876683711853</v>
      </c>
      <c r="AA46" s="110">
        <f t="shared" si="58"/>
        <v>0</v>
      </c>
      <c r="AB46" s="110">
        <f t="shared" si="58"/>
        <v>0</v>
      </c>
      <c r="AC46" s="111">
        <f t="shared" si="58"/>
        <v>0.8146682840995233</v>
      </c>
      <c r="AD46" s="110">
        <f t="shared" si="58"/>
        <v>0.8146682840995233</v>
      </c>
      <c r="AE46" s="110">
        <f t="shared" si="58"/>
        <v>0</v>
      </c>
      <c r="AF46" s="110">
        <f t="shared" si="58"/>
        <v>0</v>
      </c>
      <c r="AG46" s="110">
        <f t="shared" si="58"/>
        <v>0</v>
      </c>
      <c r="AH46" s="110">
        <f t="shared" si="58"/>
        <v>0</v>
      </c>
      <c r="AI46" s="112">
        <f t="shared" si="62"/>
        <v>359.88787615182514</v>
      </c>
      <c r="AJ46" s="5" t="str">
        <f t="shared" si="63"/>
        <v/>
      </c>
    </row>
    <row r="47" spans="1:36" ht="15">
      <c r="A47" s="37" t="s">
        <v>22</v>
      </c>
      <c r="B47" s="63">
        <f t="shared" si="59"/>
        <v>212.56806649206774</v>
      </c>
      <c r="C47" s="63">
        <f t="shared" si="59"/>
        <v>5118.9835539949663</v>
      </c>
      <c r="D47" s="63">
        <f t="shared" si="59"/>
        <v>1298.1722376447951</v>
      </c>
      <c r="E47" s="63">
        <f t="shared" si="59"/>
        <v>0</v>
      </c>
      <c r="F47" s="420">
        <v>0</v>
      </c>
      <c r="G47" s="63">
        <f t="shared" si="56"/>
        <v>0</v>
      </c>
      <c r="H47" s="63">
        <f t="shared" si="56"/>
        <v>0</v>
      </c>
      <c r="I47" s="59">
        <f t="shared" si="60"/>
        <v>6629.7238581318288</v>
      </c>
      <c r="K47" s="49" t="s">
        <v>22</v>
      </c>
      <c r="L47" s="63">
        <f t="shared" si="57"/>
        <v>212.56806649206774</v>
      </c>
      <c r="M47" s="63">
        <f t="shared" si="57"/>
        <v>5118.9835539949663</v>
      </c>
      <c r="N47" s="63">
        <f t="shared" si="57"/>
        <v>1298.1722376447951</v>
      </c>
      <c r="O47" s="63">
        <f t="shared" si="57"/>
        <v>0</v>
      </c>
      <c r="P47" s="63">
        <f t="shared" si="57"/>
        <v>127.15037875606953</v>
      </c>
      <c r="Q47" s="63">
        <f t="shared" si="57"/>
        <v>0</v>
      </c>
      <c r="R47" s="63">
        <f t="shared" si="57"/>
        <v>0</v>
      </c>
      <c r="S47" s="84">
        <f t="shared" si="61"/>
        <v>6756.8742368878984</v>
      </c>
      <c r="U47" s="113" t="s">
        <v>22</v>
      </c>
      <c r="V47" s="105">
        <f t="shared" si="58"/>
        <v>209.40058240650902</v>
      </c>
      <c r="W47" s="105">
        <f t="shared" si="58"/>
        <v>0</v>
      </c>
      <c r="X47" s="105">
        <f t="shared" si="58"/>
        <v>0</v>
      </c>
      <c r="Y47" s="105">
        <f t="shared" si="58"/>
        <v>5118.9835539949663</v>
      </c>
      <c r="Z47" s="105">
        <f t="shared" si="58"/>
        <v>616.56800307483934</v>
      </c>
      <c r="AA47" s="105">
        <f t="shared" si="58"/>
        <v>0</v>
      </c>
      <c r="AB47" s="105">
        <f t="shared" si="58"/>
        <v>127.15037875606953</v>
      </c>
      <c r="AC47" s="106">
        <f t="shared" si="58"/>
        <v>684.77171865551463</v>
      </c>
      <c r="AD47" s="105">
        <f t="shared" si="58"/>
        <v>3.1674840855587432</v>
      </c>
      <c r="AE47" s="105">
        <f t="shared" si="58"/>
        <v>0</v>
      </c>
      <c r="AF47" s="105">
        <f t="shared" si="58"/>
        <v>0</v>
      </c>
      <c r="AG47" s="105">
        <f t="shared" si="58"/>
        <v>681.60423456995579</v>
      </c>
      <c r="AH47" s="105">
        <f t="shared" si="58"/>
        <v>0</v>
      </c>
      <c r="AI47" s="108">
        <f t="shared" si="62"/>
        <v>6756.8742368878984</v>
      </c>
      <c r="AJ47" s="5" t="str">
        <f t="shared" si="63"/>
        <v/>
      </c>
    </row>
    <row r="48" spans="1:36" ht="15">
      <c r="A48" s="36" t="s">
        <v>21</v>
      </c>
      <c r="B48" s="60">
        <f t="shared" si="59"/>
        <v>1.330065543240905</v>
      </c>
      <c r="C48" s="60">
        <f t="shared" si="59"/>
        <v>71.603823493057561</v>
      </c>
      <c r="D48" s="60">
        <f t="shared" si="59"/>
        <v>409.72705984831589</v>
      </c>
      <c r="E48" s="60">
        <f t="shared" si="59"/>
        <v>0</v>
      </c>
      <c r="F48" s="420">
        <v>0</v>
      </c>
      <c r="G48" s="60">
        <f t="shared" si="56"/>
        <v>0</v>
      </c>
      <c r="H48" s="60">
        <f t="shared" si="56"/>
        <v>0</v>
      </c>
      <c r="I48" s="62">
        <f t="shared" si="60"/>
        <v>482.66094888461436</v>
      </c>
      <c r="K48" s="48" t="s">
        <v>21</v>
      </c>
      <c r="L48" s="85">
        <f t="shared" si="57"/>
        <v>1.330065543240905</v>
      </c>
      <c r="M48" s="85">
        <f t="shared" si="57"/>
        <v>71.603823493057561</v>
      </c>
      <c r="N48" s="85">
        <f t="shared" si="57"/>
        <v>409.72705984831589</v>
      </c>
      <c r="O48" s="85">
        <f t="shared" si="57"/>
        <v>0</v>
      </c>
      <c r="P48" s="85">
        <f t="shared" si="57"/>
        <v>0</v>
      </c>
      <c r="Q48" s="85">
        <f t="shared" si="57"/>
        <v>0</v>
      </c>
      <c r="R48" s="85">
        <f t="shared" si="57"/>
        <v>0</v>
      </c>
      <c r="S48" s="87">
        <f t="shared" si="61"/>
        <v>482.66094888461436</v>
      </c>
      <c r="U48" s="109" t="s">
        <v>61</v>
      </c>
      <c r="V48" s="110">
        <f t="shared" si="58"/>
        <v>1.330065543240905</v>
      </c>
      <c r="W48" s="110">
        <f t="shared" si="58"/>
        <v>0</v>
      </c>
      <c r="X48" s="110">
        <f t="shared" si="58"/>
        <v>0</v>
      </c>
      <c r="Y48" s="110">
        <f t="shared" si="58"/>
        <v>71.603823493057561</v>
      </c>
      <c r="Z48" s="110">
        <f t="shared" si="58"/>
        <v>409.72705984831589</v>
      </c>
      <c r="AA48" s="110">
        <f t="shared" si="58"/>
        <v>0</v>
      </c>
      <c r="AB48" s="110">
        <f t="shared" si="58"/>
        <v>0</v>
      </c>
      <c r="AC48" s="111">
        <f t="shared" si="58"/>
        <v>0</v>
      </c>
      <c r="AD48" s="110">
        <f t="shared" si="58"/>
        <v>0</v>
      </c>
      <c r="AE48" s="110">
        <f t="shared" si="58"/>
        <v>0</v>
      </c>
      <c r="AF48" s="110">
        <f t="shared" si="58"/>
        <v>0</v>
      </c>
      <c r="AG48" s="110">
        <f t="shared" si="58"/>
        <v>0</v>
      </c>
      <c r="AH48" s="110">
        <f t="shared" si="58"/>
        <v>0</v>
      </c>
      <c r="AI48" s="112">
        <f t="shared" si="62"/>
        <v>482.66094888461436</v>
      </c>
      <c r="AJ48" s="5" t="str">
        <f t="shared" si="63"/>
        <v/>
      </c>
    </row>
    <row r="49" spans="1:36" ht="15">
      <c r="A49" s="38" t="s">
        <v>64</v>
      </c>
      <c r="B49" s="63">
        <f t="shared" si="59"/>
        <v>0.14399999999999999</v>
      </c>
      <c r="C49" s="63">
        <f t="shared" si="59"/>
        <v>0</v>
      </c>
      <c r="D49" s="63">
        <f t="shared" si="59"/>
        <v>0</v>
      </c>
      <c r="E49" s="63">
        <f t="shared" si="59"/>
        <v>0</v>
      </c>
      <c r="F49" s="420">
        <v>0</v>
      </c>
      <c r="G49" s="63">
        <f t="shared" ref="G49:H53" si="64">G127+G153+G179+G205+G231+G257+G283+G309+G335+G361+G387+G413+G439</f>
        <v>0</v>
      </c>
      <c r="H49" s="63">
        <f t="shared" si="64"/>
        <v>0</v>
      </c>
      <c r="I49" s="59">
        <f t="shared" si="60"/>
        <v>0.14399999999999999</v>
      </c>
      <c r="K49" s="50" t="s">
        <v>64</v>
      </c>
      <c r="L49" s="63">
        <f t="shared" ref="L49:R53" si="65">L127+L153+L179+L205+L231+L257+L283+L309+L335+L361+L387+L413+L439</f>
        <v>0.14399999999999999</v>
      </c>
      <c r="M49" s="63">
        <f t="shared" si="65"/>
        <v>0</v>
      </c>
      <c r="N49" s="63">
        <f t="shared" si="65"/>
        <v>0</v>
      </c>
      <c r="O49" s="63">
        <f t="shared" si="65"/>
        <v>0</v>
      </c>
      <c r="P49" s="63">
        <f t="shared" si="65"/>
        <v>0</v>
      </c>
      <c r="Q49" s="63">
        <f t="shared" si="65"/>
        <v>0</v>
      </c>
      <c r="R49" s="63">
        <f t="shared" si="65"/>
        <v>0</v>
      </c>
      <c r="S49" s="84">
        <f t="shared" si="61"/>
        <v>0.14399999999999999</v>
      </c>
      <c r="U49" s="114" t="s">
        <v>62</v>
      </c>
      <c r="V49" s="105">
        <f t="shared" ref="V49:AH53" si="66">V127+V153+V179+V205+V231+V257+V283+V309+V335+V361+V387+V413+V439</f>
        <v>0.14399999999999999</v>
      </c>
      <c r="W49" s="105">
        <f t="shared" si="66"/>
        <v>0</v>
      </c>
      <c r="X49" s="105">
        <f t="shared" si="66"/>
        <v>0</v>
      </c>
      <c r="Y49" s="105">
        <f t="shared" si="66"/>
        <v>0</v>
      </c>
      <c r="Z49" s="105">
        <f t="shared" si="66"/>
        <v>0</v>
      </c>
      <c r="AA49" s="105">
        <f t="shared" si="66"/>
        <v>0</v>
      </c>
      <c r="AB49" s="105">
        <f t="shared" si="66"/>
        <v>0</v>
      </c>
      <c r="AC49" s="106">
        <f t="shared" si="66"/>
        <v>0</v>
      </c>
      <c r="AD49" s="105">
        <f t="shared" si="66"/>
        <v>0</v>
      </c>
      <c r="AE49" s="105">
        <f t="shared" si="66"/>
        <v>0</v>
      </c>
      <c r="AF49" s="105">
        <f t="shared" si="66"/>
        <v>0</v>
      </c>
      <c r="AG49" s="105">
        <f t="shared" si="66"/>
        <v>0</v>
      </c>
      <c r="AH49" s="105">
        <f t="shared" si="66"/>
        <v>0</v>
      </c>
      <c r="AI49" s="108">
        <f t="shared" si="62"/>
        <v>0.14399999999999999</v>
      </c>
      <c r="AJ49" s="5" t="str">
        <f t="shared" si="63"/>
        <v/>
      </c>
    </row>
    <row r="50" spans="1:36">
      <c r="A50" s="39" t="s">
        <v>23</v>
      </c>
      <c r="B50" s="65">
        <f t="shared" ref="B50:E53" si="67">B128+B154+B180+B206+B232+B258+B284+B310+B336+B362+B388+B414+B440</f>
        <v>0.14399999999999999</v>
      </c>
      <c r="C50" s="65">
        <f t="shared" si="67"/>
        <v>0</v>
      </c>
      <c r="D50" s="65">
        <f t="shared" si="67"/>
        <v>0</v>
      </c>
      <c r="E50" s="65">
        <f t="shared" si="67"/>
        <v>0</v>
      </c>
      <c r="F50" s="420">
        <v>0</v>
      </c>
      <c r="G50" s="65">
        <f t="shared" si="64"/>
        <v>0</v>
      </c>
      <c r="H50" s="65">
        <f t="shared" si="64"/>
        <v>0</v>
      </c>
      <c r="I50" s="67">
        <f t="shared" si="60"/>
        <v>0.14399999999999999</v>
      </c>
      <c r="K50" s="51" t="s">
        <v>23</v>
      </c>
      <c r="L50" s="88">
        <f t="shared" si="65"/>
        <v>0.14399999999999999</v>
      </c>
      <c r="M50" s="88">
        <f t="shared" si="65"/>
        <v>0</v>
      </c>
      <c r="N50" s="88">
        <f t="shared" si="65"/>
        <v>0</v>
      </c>
      <c r="O50" s="88">
        <f t="shared" si="65"/>
        <v>0</v>
      </c>
      <c r="P50" s="88">
        <f t="shared" si="65"/>
        <v>0</v>
      </c>
      <c r="Q50" s="88">
        <f t="shared" si="65"/>
        <v>0</v>
      </c>
      <c r="R50" s="88">
        <f t="shared" si="65"/>
        <v>0</v>
      </c>
      <c r="S50" s="90">
        <f t="shared" si="61"/>
        <v>0.14399999999999999</v>
      </c>
      <c r="U50" s="115" t="s">
        <v>65</v>
      </c>
      <c r="V50" s="116">
        <f t="shared" si="66"/>
        <v>0</v>
      </c>
      <c r="W50" s="116">
        <f t="shared" si="66"/>
        <v>0</v>
      </c>
      <c r="X50" s="116">
        <f t="shared" si="66"/>
        <v>0</v>
      </c>
      <c r="Y50" s="116">
        <f t="shared" si="66"/>
        <v>0</v>
      </c>
      <c r="Z50" s="116">
        <f t="shared" si="66"/>
        <v>0</v>
      </c>
      <c r="AA50" s="116">
        <f t="shared" si="66"/>
        <v>0</v>
      </c>
      <c r="AB50" s="116">
        <f t="shared" si="66"/>
        <v>0</v>
      </c>
      <c r="AC50" s="288">
        <f t="shared" si="66"/>
        <v>0</v>
      </c>
      <c r="AD50" s="116">
        <f t="shared" si="66"/>
        <v>0</v>
      </c>
      <c r="AE50" s="116">
        <f t="shared" si="66"/>
        <v>0</v>
      </c>
      <c r="AF50" s="116">
        <f t="shared" si="66"/>
        <v>0</v>
      </c>
      <c r="AG50" s="116">
        <f t="shared" si="66"/>
        <v>0</v>
      </c>
      <c r="AH50" s="116">
        <f t="shared" si="66"/>
        <v>0</v>
      </c>
      <c r="AI50" s="118">
        <f t="shared" si="62"/>
        <v>0</v>
      </c>
      <c r="AJ50" s="27" t="str">
        <f>IF(ABS(S50-AI50)&gt;0.2,S50-AI50,"")</f>
        <v/>
      </c>
    </row>
    <row r="51" spans="1:36">
      <c r="A51" s="40" t="s">
        <v>19</v>
      </c>
      <c r="B51" s="68">
        <f t="shared" si="67"/>
        <v>0</v>
      </c>
      <c r="C51" s="68">
        <f t="shared" si="67"/>
        <v>0</v>
      </c>
      <c r="D51" s="68">
        <f t="shared" si="67"/>
        <v>0</v>
      </c>
      <c r="E51" s="68">
        <f t="shared" si="67"/>
        <v>0</v>
      </c>
      <c r="F51" s="420">
        <v>0</v>
      </c>
      <c r="G51" s="68">
        <f t="shared" si="64"/>
        <v>0</v>
      </c>
      <c r="H51" s="68">
        <f t="shared" si="64"/>
        <v>0</v>
      </c>
      <c r="I51" s="70">
        <f t="shared" si="60"/>
        <v>0</v>
      </c>
      <c r="K51" s="52" t="s">
        <v>19</v>
      </c>
      <c r="L51" s="68">
        <f t="shared" si="65"/>
        <v>0</v>
      </c>
      <c r="M51" s="68">
        <f t="shared" si="65"/>
        <v>0</v>
      </c>
      <c r="N51" s="68">
        <f t="shared" si="65"/>
        <v>0</v>
      </c>
      <c r="O51" s="68">
        <f t="shared" si="65"/>
        <v>0</v>
      </c>
      <c r="P51" s="68">
        <f t="shared" si="65"/>
        <v>0</v>
      </c>
      <c r="Q51" s="68">
        <f t="shared" si="65"/>
        <v>0</v>
      </c>
      <c r="R51" s="68">
        <f t="shared" si="65"/>
        <v>0</v>
      </c>
      <c r="S51" s="92">
        <f t="shared" si="61"/>
        <v>0</v>
      </c>
      <c r="U51" s="119" t="s">
        <v>19</v>
      </c>
      <c r="V51" s="120">
        <f t="shared" si="66"/>
        <v>0</v>
      </c>
      <c r="W51" s="120">
        <f t="shared" si="66"/>
        <v>0</v>
      </c>
      <c r="X51" s="120">
        <f t="shared" si="66"/>
        <v>0</v>
      </c>
      <c r="Y51" s="120">
        <f t="shared" si="66"/>
        <v>0</v>
      </c>
      <c r="Z51" s="120">
        <f t="shared" si="66"/>
        <v>0</v>
      </c>
      <c r="AA51" s="120">
        <f t="shared" si="66"/>
        <v>0</v>
      </c>
      <c r="AB51" s="120">
        <f t="shared" si="66"/>
        <v>0</v>
      </c>
      <c r="AC51" s="289">
        <f t="shared" si="66"/>
        <v>0</v>
      </c>
      <c r="AD51" s="120">
        <f t="shared" si="66"/>
        <v>0</v>
      </c>
      <c r="AE51" s="120">
        <f t="shared" si="66"/>
        <v>0</v>
      </c>
      <c r="AF51" s="120">
        <f t="shared" si="66"/>
        <v>0</v>
      </c>
      <c r="AG51" s="120">
        <f t="shared" si="66"/>
        <v>0</v>
      </c>
      <c r="AH51" s="120">
        <f t="shared" si="66"/>
        <v>0</v>
      </c>
      <c r="AI51" s="122">
        <f t="shared" si="62"/>
        <v>0</v>
      </c>
      <c r="AJ51" s="5" t="str">
        <f t="shared" si="63"/>
        <v/>
      </c>
    </row>
    <row r="52" spans="1:36">
      <c r="A52" s="39" t="s">
        <v>20</v>
      </c>
      <c r="B52" s="65">
        <f t="shared" si="67"/>
        <v>0</v>
      </c>
      <c r="C52" s="65">
        <f t="shared" si="67"/>
        <v>0</v>
      </c>
      <c r="D52" s="65">
        <f t="shared" si="67"/>
        <v>0</v>
      </c>
      <c r="E52" s="65">
        <f t="shared" si="67"/>
        <v>0</v>
      </c>
      <c r="F52" s="420">
        <v>0</v>
      </c>
      <c r="G52" s="65">
        <f t="shared" si="64"/>
        <v>0</v>
      </c>
      <c r="H52" s="65">
        <f t="shared" si="64"/>
        <v>0</v>
      </c>
      <c r="I52" s="67">
        <f t="shared" si="60"/>
        <v>0</v>
      </c>
      <c r="K52" s="51" t="s">
        <v>20</v>
      </c>
      <c r="L52" s="88">
        <f t="shared" si="65"/>
        <v>0</v>
      </c>
      <c r="M52" s="88">
        <f t="shared" si="65"/>
        <v>0</v>
      </c>
      <c r="N52" s="88">
        <f t="shared" si="65"/>
        <v>0</v>
      </c>
      <c r="O52" s="88">
        <f t="shared" si="65"/>
        <v>0</v>
      </c>
      <c r="P52" s="88">
        <f t="shared" si="65"/>
        <v>0</v>
      </c>
      <c r="Q52" s="88">
        <f t="shared" si="65"/>
        <v>0</v>
      </c>
      <c r="R52" s="88">
        <f t="shared" si="65"/>
        <v>0</v>
      </c>
      <c r="S52" s="90">
        <f t="shared" si="61"/>
        <v>0</v>
      </c>
      <c r="U52" s="115" t="s">
        <v>20</v>
      </c>
      <c r="V52" s="116">
        <f t="shared" si="66"/>
        <v>0</v>
      </c>
      <c r="W52" s="116">
        <f t="shared" si="66"/>
        <v>0</v>
      </c>
      <c r="X52" s="116">
        <f t="shared" si="66"/>
        <v>0</v>
      </c>
      <c r="Y52" s="116">
        <f t="shared" si="66"/>
        <v>0</v>
      </c>
      <c r="Z52" s="116">
        <f t="shared" si="66"/>
        <v>0</v>
      </c>
      <c r="AA52" s="116">
        <f t="shared" si="66"/>
        <v>0</v>
      </c>
      <c r="AB52" s="116">
        <f t="shared" si="66"/>
        <v>0</v>
      </c>
      <c r="AC52" s="288">
        <f t="shared" si="66"/>
        <v>0</v>
      </c>
      <c r="AD52" s="116">
        <f t="shared" si="66"/>
        <v>0</v>
      </c>
      <c r="AE52" s="116">
        <f t="shared" si="66"/>
        <v>0</v>
      </c>
      <c r="AF52" s="116">
        <f t="shared" si="66"/>
        <v>0</v>
      </c>
      <c r="AG52" s="116">
        <f t="shared" si="66"/>
        <v>0</v>
      </c>
      <c r="AH52" s="116">
        <f t="shared" si="66"/>
        <v>0</v>
      </c>
      <c r="AI52" s="118">
        <f t="shared" si="62"/>
        <v>0</v>
      </c>
      <c r="AJ52" s="5" t="str">
        <f t="shared" si="63"/>
        <v/>
      </c>
    </row>
    <row r="53" spans="1:36" ht="15" thickBot="1">
      <c r="A53" s="41" t="s">
        <v>11</v>
      </c>
      <c r="B53" s="71">
        <f t="shared" si="67"/>
        <v>0</v>
      </c>
      <c r="C53" s="71">
        <f t="shared" si="67"/>
        <v>0</v>
      </c>
      <c r="D53" s="71">
        <f t="shared" si="67"/>
        <v>0</v>
      </c>
      <c r="E53" s="71">
        <f t="shared" si="67"/>
        <v>0</v>
      </c>
      <c r="F53" s="421">
        <v>0</v>
      </c>
      <c r="G53" s="71">
        <f t="shared" si="64"/>
        <v>0</v>
      </c>
      <c r="H53" s="71">
        <f t="shared" si="64"/>
        <v>0</v>
      </c>
      <c r="I53" s="73">
        <f t="shared" si="60"/>
        <v>0</v>
      </c>
      <c r="K53" s="53" t="s">
        <v>11</v>
      </c>
      <c r="L53" s="71">
        <f t="shared" si="65"/>
        <v>0</v>
      </c>
      <c r="M53" s="71">
        <f t="shared" si="65"/>
        <v>0</v>
      </c>
      <c r="N53" s="71">
        <f t="shared" si="65"/>
        <v>0</v>
      </c>
      <c r="O53" s="71">
        <f t="shared" si="65"/>
        <v>0</v>
      </c>
      <c r="P53" s="71">
        <f t="shared" si="65"/>
        <v>0</v>
      </c>
      <c r="Q53" s="71">
        <f t="shared" si="65"/>
        <v>0</v>
      </c>
      <c r="R53" s="71">
        <f t="shared" si="65"/>
        <v>0</v>
      </c>
      <c r="S53" s="94">
        <f t="shared" si="61"/>
        <v>0</v>
      </c>
      <c r="U53" s="119" t="s">
        <v>11</v>
      </c>
      <c r="V53" s="120">
        <f t="shared" si="66"/>
        <v>0</v>
      </c>
      <c r="W53" s="120">
        <f t="shared" si="66"/>
        <v>0</v>
      </c>
      <c r="X53" s="120">
        <f t="shared" si="66"/>
        <v>0</v>
      </c>
      <c r="Y53" s="120">
        <f t="shared" si="66"/>
        <v>0</v>
      </c>
      <c r="Z53" s="120">
        <f t="shared" si="66"/>
        <v>0</v>
      </c>
      <c r="AA53" s="120">
        <f t="shared" si="66"/>
        <v>0</v>
      </c>
      <c r="AB53" s="120">
        <f t="shared" si="66"/>
        <v>0</v>
      </c>
      <c r="AC53" s="289">
        <f t="shared" si="66"/>
        <v>0</v>
      </c>
      <c r="AD53" s="120">
        <f t="shared" si="66"/>
        <v>0</v>
      </c>
      <c r="AE53" s="120">
        <f t="shared" si="66"/>
        <v>0</v>
      </c>
      <c r="AF53" s="120">
        <f t="shared" si="66"/>
        <v>0</v>
      </c>
      <c r="AG53" s="120">
        <f t="shared" si="66"/>
        <v>0</v>
      </c>
      <c r="AH53" s="120">
        <f t="shared" si="66"/>
        <v>0</v>
      </c>
      <c r="AI53" s="122">
        <f t="shared" si="62"/>
        <v>0</v>
      </c>
      <c r="AJ53" s="5" t="str">
        <f t="shared" si="63"/>
        <v/>
      </c>
    </row>
    <row r="54" spans="1:36" ht="15">
      <c r="A54" s="42" t="s">
        <v>26</v>
      </c>
      <c r="B54" s="74">
        <f>SUM(B33:B49)</f>
        <v>2093.5777912004419</v>
      </c>
      <c r="C54" s="74">
        <f t="shared" ref="C54:I54" si="68">SUM(C33:C49)</f>
        <v>7931.9881483344698</v>
      </c>
      <c r="D54" s="74">
        <f t="shared" si="68"/>
        <v>5108.0601522979841</v>
      </c>
      <c r="E54" s="74">
        <f t="shared" si="68"/>
        <v>5148.3765645102221</v>
      </c>
      <c r="F54" s="74">
        <f t="shared" si="68"/>
        <v>0</v>
      </c>
      <c r="G54" s="74">
        <f t="shared" si="68"/>
        <v>361.02335801084257</v>
      </c>
      <c r="H54" s="75">
        <f t="shared" si="68"/>
        <v>12.066377505654811</v>
      </c>
      <c r="I54" s="59">
        <f t="shared" si="68"/>
        <v>20655.092391859616</v>
      </c>
      <c r="K54" s="54" t="s">
        <v>26</v>
      </c>
      <c r="L54" s="74">
        <f>SUM(L33:L49)</f>
        <v>2093.5777912004419</v>
      </c>
      <c r="M54" s="74">
        <f t="shared" ref="M54:S54" si="69">SUM(M33:M49)</f>
        <v>7931.9881483344698</v>
      </c>
      <c r="N54" s="74">
        <f t="shared" si="69"/>
        <v>5108.0601522979841</v>
      </c>
      <c r="O54" s="74">
        <f t="shared" si="69"/>
        <v>5148.3765645102221</v>
      </c>
      <c r="P54" s="74">
        <f t="shared" si="69"/>
        <v>2247.9309240404173</v>
      </c>
      <c r="Q54" s="74">
        <f t="shared" si="69"/>
        <v>361.02335801084257</v>
      </c>
      <c r="R54" s="75">
        <f t="shared" si="69"/>
        <v>12.066377505654811</v>
      </c>
      <c r="S54" s="95">
        <f t="shared" si="69"/>
        <v>22903.023315900031</v>
      </c>
      <c r="U54" s="123" t="s">
        <v>63</v>
      </c>
      <c r="V54" s="124">
        <f>SUM(V33:V49)</f>
        <v>1641.6697968209219</v>
      </c>
      <c r="W54" s="124">
        <f t="shared" ref="W54:AH54" si="70">SUM(W33:W49)</f>
        <v>227.01654084644659</v>
      </c>
      <c r="X54" s="124">
        <f t="shared" si="70"/>
        <v>361.02335801084257</v>
      </c>
      <c r="Y54" s="124">
        <f t="shared" si="70"/>
        <v>7931.9881483344698</v>
      </c>
      <c r="Z54" s="124">
        <f t="shared" si="70"/>
        <v>4114.0880583771977</v>
      </c>
      <c r="AA54" s="124">
        <f t="shared" si="70"/>
        <v>5027.1778372838489</v>
      </c>
      <c r="AB54" s="124">
        <f t="shared" si="70"/>
        <v>2247.9309240404173</v>
      </c>
      <c r="AC54" s="124">
        <f t="shared" si="70"/>
        <v>1352.1286521858888</v>
      </c>
      <c r="AD54" s="125">
        <f t="shared" si="70"/>
        <v>224.89145353307399</v>
      </c>
      <c r="AE54" s="125">
        <f t="shared" si="70"/>
        <v>91.143235369829043</v>
      </c>
      <c r="AF54" s="125">
        <f t="shared" si="70"/>
        <v>12.066377505654811</v>
      </c>
      <c r="AG54" s="125">
        <f t="shared" si="70"/>
        <v>993.97209392078662</v>
      </c>
      <c r="AH54" s="125">
        <f t="shared" si="70"/>
        <v>30.055491856544243</v>
      </c>
      <c r="AI54" s="126">
        <f>SUM(V54:AC54)</f>
        <v>22903.023315900035</v>
      </c>
      <c r="AJ54" s="5" t="str">
        <f t="shared" si="63"/>
        <v/>
      </c>
    </row>
    <row r="55" spans="1:36" s="14" customFormat="1" ht="15" customHeight="1" thickBot="1">
      <c r="A55" s="43" t="s">
        <v>91</v>
      </c>
      <c r="B55" s="78">
        <f>IF($I54=0,"-",B54/$I54)</f>
        <v>0.10135891679794869</v>
      </c>
      <c r="C55" s="78">
        <f t="shared" ref="C55:H55" si="71">IF($I54=0,"-",C54/$I54)</f>
        <v>0.38402094736988673</v>
      </c>
      <c r="D55" s="78">
        <f t="shared" si="71"/>
        <v>0.2473027016965135</v>
      </c>
      <c r="E55" s="78">
        <f t="shared" si="71"/>
        <v>0.24925458898161357</v>
      </c>
      <c r="F55" s="78">
        <f t="shared" si="71"/>
        <v>0</v>
      </c>
      <c r="G55" s="78">
        <f t="shared" si="71"/>
        <v>1.7478661008223113E-2</v>
      </c>
      <c r="H55" s="79">
        <f t="shared" si="71"/>
        <v>5.8418414581434136E-4</v>
      </c>
      <c r="I55" s="80">
        <f>SUM(B55:H55)</f>
        <v>0.99999999999999989</v>
      </c>
      <c r="K55" s="55" t="s">
        <v>91</v>
      </c>
      <c r="L55" s="96">
        <f>IF($S54=0,"-",L54/$S54)</f>
        <v>9.1410542718480814E-2</v>
      </c>
      <c r="M55" s="96">
        <f t="shared" ref="M55:R55" si="72">IF($S54=0,"-",M54/$S54)</f>
        <v>0.34632930504104337</v>
      </c>
      <c r="N55" s="96">
        <f t="shared" si="72"/>
        <v>0.22302995031890838</v>
      </c>
      <c r="O55" s="96">
        <f t="shared" si="72"/>
        <v>0.2247902599363836</v>
      </c>
      <c r="P55" s="96">
        <f t="shared" si="72"/>
        <v>9.8149964440713375E-2</v>
      </c>
      <c r="Q55" s="96">
        <f t="shared" si="72"/>
        <v>1.5763131051794735E-2</v>
      </c>
      <c r="R55" s="97">
        <f t="shared" si="72"/>
        <v>5.2684649267583533E-4</v>
      </c>
      <c r="S55" s="98">
        <f>SUM(L55:R55)</f>
        <v>1</v>
      </c>
      <c r="U55" s="127" t="s">
        <v>91</v>
      </c>
      <c r="V55" s="128">
        <f>+V54/$AI54</f>
        <v>7.1679174149956892E-2</v>
      </c>
      <c r="W55" s="128">
        <f t="shared" ref="W55:AH55" si="73">+W54/$AI54</f>
        <v>9.9120774456376778E-3</v>
      </c>
      <c r="X55" s="128">
        <f t="shared" si="73"/>
        <v>1.5763131051794731E-2</v>
      </c>
      <c r="Y55" s="128">
        <f t="shared" si="73"/>
        <v>0.34632930504104331</v>
      </c>
      <c r="Z55" s="128">
        <f t="shared" si="73"/>
        <v>0.17963078505539756</v>
      </c>
      <c r="AA55" s="128">
        <f t="shared" si="73"/>
        <v>0.21949843773655053</v>
      </c>
      <c r="AB55" s="128">
        <f t="shared" si="73"/>
        <v>9.8149964440713361E-2</v>
      </c>
      <c r="AC55" s="128">
        <f t="shared" si="73"/>
        <v>5.9037125078905912E-2</v>
      </c>
      <c r="AD55" s="128">
        <f t="shared" si="73"/>
        <v>9.8192911228862489E-3</v>
      </c>
      <c r="AE55" s="128">
        <f t="shared" si="73"/>
        <v>3.9795285588586204E-3</v>
      </c>
      <c r="AF55" s="128">
        <f t="shared" si="73"/>
        <v>5.2684649267583522E-4</v>
      </c>
      <c r="AG55" s="128">
        <f t="shared" si="73"/>
        <v>4.3399165263510793E-2</v>
      </c>
      <c r="AH55" s="128">
        <f t="shared" si="73"/>
        <v>1.3122936409744091E-3</v>
      </c>
      <c r="AI55" s="129">
        <f>SUM(V55:AC55)</f>
        <v>1</v>
      </c>
      <c r="AJ55" s="21" t="str">
        <f t="shared" si="63"/>
        <v/>
      </c>
    </row>
    <row r="56" spans="1:36" ht="15" thickBot="1">
      <c r="A56"/>
      <c r="B56" s="34"/>
      <c r="C56" s="34"/>
      <c r="D56" s="34"/>
      <c r="E56" s="34"/>
      <c r="F56" s="34"/>
      <c r="G56" s="34"/>
      <c r="H56" s="34"/>
      <c r="I56" s="34"/>
      <c r="K56"/>
      <c r="L56" s="34"/>
      <c r="M56" s="34"/>
      <c r="N56" s="34"/>
      <c r="O56" s="34"/>
      <c r="P56" s="34"/>
      <c r="Q56" s="34"/>
      <c r="R56" s="34"/>
      <c r="S56" s="34"/>
    </row>
    <row r="57" spans="1:36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  <c r="K57" s="428" t="s">
        <v>52</v>
      </c>
      <c r="L57" s="32" t="s">
        <v>0</v>
      </c>
      <c r="M57" s="32" t="s">
        <v>1</v>
      </c>
      <c r="N57" s="32" t="s">
        <v>2</v>
      </c>
      <c r="O57" s="32" t="s">
        <v>3</v>
      </c>
      <c r="P57" s="32" t="s">
        <v>27</v>
      </c>
      <c r="Q57" s="32" t="s">
        <v>4</v>
      </c>
      <c r="R57" s="32" t="s">
        <v>5</v>
      </c>
      <c r="S57" s="33" t="s">
        <v>6</v>
      </c>
    </row>
    <row r="58" spans="1:36" ht="15" customHeight="1">
      <c r="A58" s="431" t="s">
        <v>52</v>
      </c>
      <c r="B58" s="434" t="s">
        <v>118</v>
      </c>
      <c r="C58" s="435"/>
      <c r="D58" s="435"/>
      <c r="E58" s="435"/>
      <c r="F58" s="435"/>
      <c r="G58" s="435"/>
      <c r="H58" s="435"/>
      <c r="I58" s="436"/>
      <c r="K58" s="429" t="s">
        <v>52</v>
      </c>
      <c r="L58" s="416" t="s">
        <v>118</v>
      </c>
      <c r="M58" s="417"/>
      <c r="N58" s="417"/>
      <c r="O58" s="417"/>
      <c r="P58" s="417"/>
      <c r="Q58" s="417"/>
      <c r="R58" s="417"/>
      <c r="S58" s="418"/>
    </row>
    <row r="59" spans="1:36" ht="15">
      <c r="A59" s="35" t="s">
        <v>7</v>
      </c>
      <c r="B59" s="404"/>
      <c r="C59" s="405"/>
      <c r="D59" s="405"/>
      <c r="E59" s="406"/>
      <c r="F59" s="57">
        <f>F449+F475+F501+F527+F553</f>
        <v>7.8488619842868465E-2</v>
      </c>
      <c r="G59" s="404"/>
      <c r="H59" s="406"/>
      <c r="I59" s="59">
        <f>SUM(B59:H59)</f>
        <v>7.8488619842868465E-2</v>
      </c>
      <c r="K59" s="56" t="s">
        <v>7</v>
      </c>
      <c r="L59" s="404"/>
      <c r="M59" s="405"/>
      <c r="N59" s="405"/>
      <c r="O59" s="406"/>
      <c r="P59" s="57">
        <f>P449+P475+P501+P527+P553</f>
        <v>0</v>
      </c>
      <c r="Q59" s="404"/>
      <c r="R59" s="413"/>
      <c r="S59" s="103">
        <f>SUM(L59:R59)</f>
        <v>0</v>
      </c>
    </row>
    <row r="60" spans="1:36" ht="15">
      <c r="A60" s="36" t="s">
        <v>8</v>
      </c>
      <c r="B60" s="407"/>
      <c r="C60" s="408"/>
      <c r="D60" s="408"/>
      <c r="E60" s="409"/>
      <c r="F60" s="60">
        <f t="shared" ref="F60:F79" si="74">F450+F476+F502+F528+F554</f>
        <v>0</v>
      </c>
      <c r="G60" s="407"/>
      <c r="H60" s="409"/>
      <c r="I60" s="62">
        <f t="shared" ref="I60:I79" si="75">SUM(B60:H60)</f>
        <v>0</v>
      </c>
      <c r="K60" s="48" t="s">
        <v>8</v>
      </c>
      <c r="L60" s="407"/>
      <c r="M60" s="408"/>
      <c r="N60" s="408"/>
      <c r="O60" s="409"/>
      <c r="P60" s="85">
        <f t="shared" ref="P60:P79" si="76">P450+P476+P502+P528+P554</f>
        <v>0</v>
      </c>
      <c r="Q60" s="407"/>
      <c r="R60" s="414"/>
      <c r="S60" s="87">
        <f t="shared" ref="S60:S79" si="77">SUM(L60:R60)</f>
        <v>0</v>
      </c>
    </row>
    <row r="61" spans="1:36" ht="15">
      <c r="A61" s="37" t="s">
        <v>10</v>
      </c>
      <c r="B61" s="407"/>
      <c r="C61" s="408"/>
      <c r="D61" s="408"/>
      <c r="E61" s="409"/>
      <c r="F61" s="63">
        <f t="shared" si="74"/>
        <v>0</v>
      </c>
      <c r="G61" s="407"/>
      <c r="H61" s="409"/>
      <c r="I61" s="59">
        <f t="shared" si="75"/>
        <v>0</v>
      </c>
      <c r="K61" s="49" t="s">
        <v>10</v>
      </c>
      <c r="L61" s="407"/>
      <c r="M61" s="408"/>
      <c r="N61" s="408"/>
      <c r="O61" s="409"/>
      <c r="P61" s="63">
        <f t="shared" si="76"/>
        <v>0</v>
      </c>
      <c r="Q61" s="407"/>
      <c r="R61" s="414"/>
      <c r="S61" s="84">
        <f t="shared" si="77"/>
        <v>0</v>
      </c>
    </row>
    <row r="62" spans="1:36" ht="15">
      <c r="A62" s="36" t="s">
        <v>56</v>
      </c>
      <c r="B62" s="407"/>
      <c r="C62" s="408"/>
      <c r="D62" s="408"/>
      <c r="E62" s="409"/>
      <c r="F62" s="60">
        <f t="shared" si="74"/>
        <v>0</v>
      </c>
      <c r="G62" s="407"/>
      <c r="H62" s="409"/>
      <c r="I62" s="62">
        <f t="shared" si="75"/>
        <v>0</v>
      </c>
      <c r="K62" s="48" t="s">
        <v>56</v>
      </c>
      <c r="L62" s="407"/>
      <c r="M62" s="408"/>
      <c r="N62" s="408"/>
      <c r="O62" s="409"/>
      <c r="P62" s="85">
        <f t="shared" si="76"/>
        <v>0</v>
      </c>
      <c r="Q62" s="407"/>
      <c r="R62" s="414"/>
      <c r="S62" s="87">
        <f t="shared" si="77"/>
        <v>0</v>
      </c>
    </row>
    <row r="63" spans="1:36" ht="15">
      <c r="A63" s="37" t="s">
        <v>16</v>
      </c>
      <c r="B63" s="407"/>
      <c r="C63" s="408"/>
      <c r="D63" s="408"/>
      <c r="E63" s="409"/>
      <c r="F63" s="63">
        <f t="shared" si="74"/>
        <v>0</v>
      </c>
      <c r="G63" s="407"/>
      <c r="H63" s="409"/>
      <c r="I63" s="59">
        <f t="shared" si="75"/>
        <v>0</v>
      </c>
      <c r="K63" s="49" t="s">
        <v>16</v>
      </c>
      <c r="L63" s="407"/>
      <c r="M63" s="408"/>
      <c r="N63" s="408"/>
      <c r="O63" s="409"/>
      <c r="P63" s="63">
        <f t="shared" si="76"/>
        <v>0</v>
      </c>
      <c r="Q63" s="407"/>
      <c r="R63" s="414"/>
      <c r="S63" s="84">
        <f t="shared" si="77"/>
        <v>0</v>
      </c>
    </row>
    <row r="64" spans="1:36" ht="15">
      <c r="A64" s="36" t="s">
        <v>123</v>
      </c>
      <c r="B64" s="407"/>
      <c r="C64" s="408"/>
      <c r="D64" s="408"/>
      <c r="E64" s="409"/>
      <c r="F64" s="60">
        <f t="shared" si="74"/>
        <v>0</v>
      </c>
      <c r="G64" s="407"/>
      <c r="H64" s="409"/>
      <c r="I64" s="62">
        <f t="shared" si="75"/>
        <v>0</v>
      </c>
      <c r="K64" s="48" t="s">
        <v>123</v>
      </c>
      <c r="L64" s="407"/>
      <c r="M64" s="408"/>
      <c r="N64" s="408"/>
      <c r="O64" s="409"/>
      <c r="P64" s="85">
        <f t="shared" si="76"/>
        <v>0</v>
      </c>
      <c r="Q64" s="407"/>
      <c r="R64" s="414"/>
      <c r="S64" s="87">
        <f t="shared" si="77"/>
        <v>0</v>
      </c>
    </row>
    <row r="65" spans="1:19" ht="15">
      <c r="A65" s="37" t="s">
        <v>58</v>
      </c>
      <c r="B65" s="407"/>
      <c r="C65" s="408"/>
      <c r="D65" s="408"/>
      <c r="E65" s="409"/>
      <c r="F65" s="63">
        <f t="shared" si="74"/>
        <v>14375.457685856849</v>
      </c>
      <c r="G65" s="407"/>
      <c r="H65" s="409"/>
      <c r="I65" s="59">
        <f t="shared" si="75"/>
        <v>14375.457685856849</v>
      </c>
      <c r="K65" s="49" t="s">
        <v>58</v>
      </c>
      <c r="L65" s="407"/>
      <c r="M65" s="408"/>
      <c r="N65" s="408"/>
      <c r="O65" s="409"/>
      <c r="P65" s="63">
        <f t="shared" si="76"/>
        <v>1765.2470514561621</v>
      </c>
      <c r="Q65" s="407"/>
      <c r="R65" s="414"/>
      <c r="S65" s="84">
        <f t="shared" si="77"/>
        <v>1765.2470514561621</v>
      </c>
    </row>
    <row r="66" spans="1:19" ht="15">
      <c r="A66" s="36" t="s">
        <v>12</v>
      </c>
      <c r="B66" s="407"/>
      <c r="C66" s="408"/>
      <c r="D66" s="408"/>
      <c r="E66" s="409"/>
      <c r="F66" s="60">
        <f t="shared" si="74"/>
        <v>4593.4267535796344</v>
      </c>
      <c r="G66" s="407"/>
      <c r="H66" s="409"/>
      <c r="I66" s="62">
        <f t="shared" si="75"/>
        <v>4593.4267535796344</v>
      </c>
      <c r="K66" s="48" t="s">
        <v>12</v>
      </c>
      <c r="L66" s="407"/>
      <c r="M66" s="408"/>
      <c r="N66" s="408"/>
      <c r="O66" s="409"/>
      <c r="P66" s="85">
        <f t="shared" si="76"/>
        <v>1303.627382186686</v>
      </c>
      <c r="Q66" s="407"/>
      <c r="R66" s="414"/>
      <c r="S66" s="87">
        <f t="shared" si="77"/>
        <v>1303.627382186686</v>
      </c>
    </row>
    <row r="67" spans="1:19" ht="15">
      <c r="A67" s="37" t="s">
        <v>59</v>
      </c>
      <c r="B67" s="407"/>
      <c r="C67" s="408"/>
      <c r="D67" s="408"/>
      <c r="E67" s="409"/>
      <c r="F67" s="63">
        <f t="shared" si="74"/>
        <v>2008.544196528198</v>
      </c>
      <c r="G67" s="407"/>
      <c r="H67" s="409"/>
      <c r="I67" s="59">
        <f t="shared" si="75"/>
        <v>2008.544196528198</v>
      </c>
      <c r="K67" s="49" t="s">
        <v>59</v>
      </c>
      <c r="L67" s="407"/>
      <c r="M67" s="408"/>
      <c r="N67" s="408"/>
      <c r="O67" s="409"/>
      <c r="P67" s="63">
        <f t="shared" si="76"/>
        <v>0</v>
      </c>
      <c r="Q67" s="407"/>
      <c r="R67" s="414"/>
      <c r="S67" s="84">
        <f t="shared" si="77"/>
        <v>0</v>
      </c>
    </row>
    <row r="68" spans="1:19" ht="15">
      <c r="A68" s="36" t="s">
        <v>17</v>
      </c>
      <c r="B68" s="407"/>
      <c r="C68" s="408"/>
      <c r="D68" s="408"/>
      <c r="E68" s="409"/>
      <c r="F68" s="60">
        <f t="shared" si="74"/>
        <v>13.672764031700043</v>
      </c>
      <c r="G68" s="407"/>
      <c r="H68" s="409"/>
      <c r="I68" s="62">
        <f t="shared" si="75"/>
        <v>13.672764031700043</v>
      </c>
      <c r="K68" s="48" t="s">
        <v>17</v>
      </c>
      <c r="L68" s="407"/>
      <c r="M68" s="408"/>
      <c r="N68" s="408"/>
      <c r="O68" s="409"/>
      <c r="P68" s="85">
        <f t="shared" si="76"/>
        <v>2.341686994655459</v>
      </c>
      <c r="Q68" s="407"/>
      <c r="R68" s="414"/>
      <c r="S68" s="87">
        <f t="shared" si="77"/>
        <v>2.341686994655459</v>
      </c>
    </row>
    <row r="69" spans="1:19" ht="15">
      <c r="A69" s="37" t="s">
        <v>139</v>
      </c>
      <c r="B69" s="407"/>
      <c r="C69" s="408"/>
      <c r="D69" s="408"/>
      <c r="E69" s="409"/>
      <c r="F69" s="63">
        <f t="shared" si="74"/>
        <v>8.3427158735359033</v>
      </c>
      <c r="G69" s="407"/>
      <c r="H69" s="409"/>
      <c r="I69" s="59">
        <f t="shared" si="75"/>
        <v>8.3427158735359033</v>
      </c>
      <c r="K69" s="49" t="s">
        <v>139</v>
      </c>
      <c r="L69" s="407"/>
      <c r="M69" s="408"/>
      <c r="N69" s="408"/>
      <c r="O69" s="409"/>
      <c r="P69" s="63">
        <f t="shared" si="76"/>
        <v>0.99444914922792216</v>
      </c>
      <c r="Q69" s="407"/>
      <c r="R69" s="414"/>
      <c r="S69" s="84">
        <f t="shared" si="77"/>
        <v>0.99444914922792216</v>
      </c>
    </row>
    <row r="70" spans="1:19" ht="15">
      <c r="A70" s="36" t="s">
        <v>25</v>
      </c>
      <c r="B70" s="407"/>
      <c r="C70" s="408"/>
      <c r="D70" s="408"/>
      <c r="E70" s="409"/>
      <c r="F70" s="60">
        <f t="shared" si="74"/>
        <v>1051.3924960826462</v>
      </c>
      <c r="G70" s="407"/>
      <c r="H70" s="409"/>
      <c r="I70" s="62">
        <f t="shared" si="75"/>
        <v>1051.3924960826462</v>
      </c>
      <c r="K70" s="48" t="s">
        <v>25</v>
      </c>
      <c r="L70" s="407"/>
      <c r="M70" s="408"/>
      <c r="N70" s="408"/>
      <c r="O70" s="409"/>
      <c r="P70" s="85">
        <f t="shared" si="76"/>
        <v>2.1645671366421482E-12</v>
      </c>
      <c r="Q70" s="407"/>
      <c r="R70" s="414"/>
      <c r="S70" s="87">
        <f t="shared" si="77"/>
        <v>2.1645671366421482E-12</v>
      </c>
    </row>
    <row r="71" spans="1:19" ht="15">
      <c r="A71" s="37" t="s">
        <v>24</v>
      </c>
      <c r="B71" s="407"/>
      <c r="C71" s="408"/>
      <c r="D71" s="408"/>
      <c r="E71" s="409"/>
      <c r="F71" s="63">
        <f t="shared" si="74"/>
        <v>0</v>
      </c>
      <c r="G71" s="407"/>
      <c r="H71" s="409"/>
      <c r="I71" s="59">
        <f t="shared" si="75"/>
        <v>0</v>
      </c>
      <c r="K71" s="49" t="s">
        <v>24</v>
      </c>
      <c r="L71" s="407"/>
      <c r="M71" s="408"/>
      <c r="N71" s="408"/>
      <c r="O71" s="409"/>
      <c r="P71" s="63">
        <f t="shared" si="76"/>
        <v>-3.5438318946034997E-13</v>
      </c>
      <c r="Q71" s="407"/>
      <c r="R71" s="414"/>
      <c r="S71" s="84">
        <f t="shared" si="77"/>
        <v>-3.5438318946034997E-13</v>
      </c>
    </row>
    <row r="72" spans="1:19" ht="15">
      <c r="A72" s="36" t="s">
        <v>60</v>
      </c>
      <c r="B72" s="407"/>
      <c r="C72" s="408"/>
      <c r="D72" s="408"/>
      <c r="E72" s="409"/>
      <c r="F72" s="60">
        <f t="shared" si="74"/>
        <v>0</v>
      </c>
      <c r="G72" s="407"/>
      <c r="H72" s="409"/>
      <c r="I72" s="62">
        <f t="shared" si="75"/>
        <v>0</v>
      </c>
      <c r="K72" s="48" t="s">
        <v>60</v>
      </c>
      <c r="L72" s="407"/>
      <c r="M72" s="408"/>
      <c r="N72" s="408"/>
      <c r="O72" s="409"/>
      <c r="P72" s="85">
        <f t="shared" si="76"/>
        <v>-2.6589841439772499E-14</v>
      </c>
      <c r="Q72" s="407"/>
      <c r="R72" s="414"/>
      <c r="S72" s="87">
        <f t="shared" si="77"/>
        <v>-2.6589841439772499E-14</v>
      </c>
    </row>
    <row r="73" spans="1:19" ht="15">
      <c r="A73" s="37" t="s">
        <v>22</v>
      </c>
      <c r="B73" s="407"/>
      <c r="C73" s="408"/>
      <c r="D73" s="408"/>
      <c r="E73" s="409"/>
      <c r="F73" s="81">
        <f t="shared" si="74"/>
        <v>1090.1775103123985</v>
      </c>
      <c r="G73" s="407"/>
      <c r="H73" s="409"/>
      <c r="I73" s="59">
        <f t="shared" si="75"/>
        <v>1090.1775103123985</v>
      </c>
      <c r="K73" s="49" t="s">
        <v>22</v>
      </c>
      <c r="L73" s="407"/>
      <c r="M73" s="408"/>
      <c r="N73" s="408"/>
      <c r="O73" s="409"/>
      <c r="P73" s="63">
        <f t="shared" si="76"/>
        <v>372.21419370269371</v>
      </c>
      <c r="Q73" s="407"/>
      <c r="R73" s="414"/>
      <c r="S73" s="84">
        <f t="shared" si="77"/>
        <v>372.21419370269371</v>
      </c>
    </row>
    <row r="74" spans="1:19" ht="15">
      <c r="A74" s="36" t="s">
        <v>21</v>
      </c>
      <c r="B74" s="407"/>
      <c r="C74" s="408"/>
      <c r="D74" s="408"/>
      <c r="E74" s="409"/>
      <c r="F74" s="60">
        <f t="shared" si="74"/>
        <v>0</v>
      </c>
      <c r="G74" s="407"/>
      <c r="H74" s="409"/>
      <c r="I74" s="62">
        <f t="shared" si="75"/>
        <v>0</v>
      </c>
      <c r="K74" s="48" t="s">
        <v>21</v>
      </c>
      <c r="L74" s="407"/>
      <c r="M74" s="408"/>
      <c r="N74" s="408"/>
      <c r="O74" s="409"/>
      <c r="P74" s="85">
        <f t="shared" si="76"/>
        <v>0</v>
      </c>
      <c r="Q74" s="407"/>
      <c r="R74" s="414"/>
      <c r="S74" s="87">
        <f t="shared" si="77"/>
        <v>0</v>
      </c>
    </row>
    <row r="75" spans="1:19" ht="15">
      <c r="A75" s="38" t="s">
        <v>64</v>
      </c>
      <c r="B75" s="407"/>
      <c r="C75" s="408"/>
      <c r="D75" s="408"/>
      <c r="E75" s="409"/>
      <c r="F75" s="63">
        <f t="shared" si="74"/>
        <v>0</v>
      </c>
      <c r="G75" s="407"/>
      <c r="H75" s="409"/>
      <c r="I75" s="59">
        <f t="shared" si="75"/>
        <v>0</v>
      </c>
      <c r="K75" s="50" t="s">
        <v>64</v>
      </c>
      <c r="L75" s="407"/>
      <c r="M75" s="408"/>
      <c r="N75" s="408"/>
      <c r="O75" s="409"/>
      <c r="P75" s="63">
        <f t="shared" si="76"/>
        <v>0</v>
      </c>
      <c r="Q75" s="407"/>
      <c r="R75" s="414"/>
      <c r="S75" s="84">
        <f t="shared" si="77"/>
        <v>0</v>
      </c>
    </row>
    <row r="76" spans="1:19">
      <c r="A76" s="39" t="s">
        <v>23</v>
      </c>
      <c r="B76" s="407"/>
      <c r="C76" s="408"/>
      <c r="D76" s="408"/>
      <c r="E76" s="409"/>
      <c r="F76" s="65">
        <f t="shared" si="74"/>
        <v>0</v>
      </c>
      <c r="G76" s="407"/>
      <c r="H76" s="409"/>
      <c r="I76" s="67">
        <f t="shared" si="75"/>
        <v>0</v>
      </c>
      <c r="K76" s="51" t="s">
        <v>23</v>
      </c>
      <c r="L76" s="407"/>
      <c r="M76" s="408"/>
      <c r="N76" s="408"/>
      <c r="O76" s="409"/>
      <c r="P76" s="88">
        <f t="shared" si="76"/>
        <v>0</v>
      </c>
      <c r="Q76" s="407"/>
      <c r="R76" s="414"/>
      <c r="S76" s="90">
        <f t="shared" si="77"/>
        <v>0</v>
      </c>
    </row>
    <row r="77" spans="1:19">
      <c r="A77" s="40" t="s">
        <v>19</v>
      </c>
      <c r="B77" s="407"/>
      <c r="C77" s="408"/>
      <c r="D77" s="408"/>
      <c r="E77" s="409"/>
      <c r="F77" s="68">
        <f t="shared" si="74"/>
        <v>0</v>
      </c>
      <c r="G77" s="407"/>
      <c r="H77" s="409"/>
      <c r="I77" s="70">
        <f t="shared" si="75"/>
        <v>0</v>
      </c>
      <c r="K77" s="52" t="s">
        <v>19</v>
      </c>
      <c r="L77" s="407"/>
      <c r="M77" s="408"/>
      <c r="N77" s="408"/>
      <c r="O77" s="409"/>
      <c r="P77" s="68">
        <f t="shared" si="76"/>
        <v>0</v>
      </c>
      <c r="Q77" s="407"/>
      <c r="R77" s="414"/>
      <c r="S77" s="92">
        <f t="shared" si="77"/>
        <v>0</v>
      </c>
    </row>
    <row r="78" spans="1:19">
      <c r="A78" s="39" t="s">
        <v>20</v>
      </c>
      <c r="B78" s="407"/>
      <c r="C78" s="408"/>
      <c r="D78" s="408"/>
      <c r="E78" s="409"/>
      <c r="F78" s="65">
        <f t="shared" si="74"/>
        <v>0</v>
      </c>
      <c r="G78" s="407"/>
      <c r="H78" s="409"/>
      <c r="I78" s="67">
        <f t="shared" si="75"/>
        <v>0</v>
      </c>
      <c r="K78" s="51" t="s">
        <v>20</v>
      </c>
      <c r="L78" s="407"/>
      <c r="M78" s="408"/>
      <c r="N78" s="408"/>
      <c r="O78" s="409"/>
      <c r="P78" s="88">
        <f t="shared" si="76"/>
        <v>0</v>
      </c>
      <c r="Q78" s="407"/>
      <c r="R78" s="414"/>
      <c r="S78" s="90">
        <f t="shared" si="77"/>
        <v>0</v>
      </c>
    </row>
    <row r="79" spans="1:19" ht="15" thickBot="1">
      <c r="A79" s="41" t="s">
        <v>11</v>
      </c>
      <c r="B79" s="410"/>
      <c r="C79" s="411"/>
      <c r="D79" s="411"/>
      <c r="E79" s="412"/>
      <c r="F79" s="71">
        <f t="shared" si="74"/>
        <v>0</v>
      </c>
      <c r="G79" s="410"/>
      <c r="H79" s="412"/>
      <c r="I79" s="73">
        <f t="shared" si="75"/>
        <v>0</v>
      </c>
      <c r="K79" s="53" t="s">
        <v>11</v>
      </c>
      <c r="L79" s="410"/>
      <c r="M79" s="411"/>
      <c r="N79" s="411"/>
      <c r="O79" s="412"/>
      <c r="P79" s="71">
        <f t="shared" si="76"/>
        <v>0</v>
      </c>
      <c r="Q79" s="410"/>
      <c r="R79" s="415"/>
      <c r="S79" s="94">
        <f t="shared" si="77"/>
        <v>0</v>
      </c>
    </row>
    <row r="80" spans="1:19" ht="15" customHeight="1">
      <c r="A80" s="42" t="s">
        <v>26</v>
      </c>
      <c r="B80" s="74">
        <f>SUM(B59:B75)</f>
        <v>0</v>
      </c>
      <c r="C80" s="74">
        <f t="shared" ref="C80:I80" si="78">SUM(C59:C75)</f>
        <v>0</v>
      </c>
      <c r="D80" s="74">
        <f t="shared" si="78"/>
        <v>0</v>
      </c>
      <c r="E80" s="74">
        <f t="shared" si="78"/>
        <v>0</v>
      </c>
      <c r="F80" s="74">
        <f t="shared" si="78"/>
        <v>23141.092610884803</v>
      </c>
      <c r="G80" s="74">
        <f t="shared" si="78"/>
        <v>0</v>
      </c>
      <c r="H80" s="75">
        <f t="shared" si="78"/>
        <v>0</v>
      </c>
      <c r="I80" s="59">
        <f t="shared" si="78"/>
        <v>23141.092610884803</v>
      </c>
      <c r="K80" s="54" t="s">
        <v>26</v>
      </c>
      <c r="L80" s="74">
        <f>SUM(L59:L75)</f>
        <v>0</v>
      </c>
      <c r="M80" s="74">
        <f t="shared" ref="M80:S80" si="79">SUM(M59:M75)</f>
        <v>0</v>
      </c>
      <c r="N80" s="74">
        <f t="shared" si="79"/>
        <v>0</v>
      </c>
      <c r="O80" s="74">
        <f t="shared" si="79"/>
        <v>0</v>
      </c>
      <c r="P80" s="74">
        <f t="shared" si="79"/>
        <v>3444.4247634894268</v>
      </c>
      <c r="Q80" s="74">
        <f t="shared" si="79"/>
        <v>0</v>
      </c>
      <c r="R80" s="75">
        <f t="shared" si="79"/>
        <v>0</v>
      </c>
      <c r="S80" s="95">
        <f t="shared" si="79"/>
        <v>3444.4247634894268</v>
      </c>
    </row>
    <row r="81" spans="1:36" s="14" customFormat="1" ht="15" customHeight="1" thickBot="1">
      <c r="A81" s="43" t="s">
        <v>91</v>
      </c>
      <c r="B81" s="78">
        <f>IF($I80=0,"-",B80/$I80)</f>
        <v>0</v>
      </c>
      <c r="C81" s="78">
        <f t="shared" ref="C81:H81" si="80">IF($I80=0,"-",C80/$I80)</f>
        <v>0</v>
      </c>
      <c r="D81" s="78">
        <f t="shared" si="80"/>
        <v>0</v>
      </c>
      <c r="E81" s="78">
        <f t="shared" si="80"/>
        <v>0</v>
      </c>
      <c r="F81" s="78">
        <f t="shared" si="80"/>
        <v>1</v>
      </c>
      <c r="G81" s="78">
        <f t="shared" si="80"/>
        <v>0</v>
      </c>
      <c r="H81" s="78">
        <f t="shared" si="80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1">IF($S80=0,"-",M80/$S80)</f>
        <v>0</v>
      </c>
      <c r="N81" s="96">
        <f t="shared" si="81"/>
        <v>0</v>
      </c>
      <c r="O81" s="96">
        <f t="shared" si="81"/>
        <v>0</v>
      </c>
      <c r="P81" s="96">
        <f t="shared" si="81"/>
        <v>1</v>
      </c>
      <c r="Q81" s="96">
        <f t="shared" si="81"/>
        <v>0</v>
      </c>
      <c r="R81" s="97">
        <f t="shared" si="81"/>
        <v>0</v>
      </c>
      <c r="S81" s="98">
        <f>SUM(L81:R81)</f>
        <v>1</v>
      </c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21"/>
    </row>
    <row r="82" spans="1:36" ht="15" thickBot="1">
      <c r="A82" s="44"/>
      <c r="B82" s="44"/>
      <c r="C82" s="44"/>
      <c r="D82" s="44"/>
      <c r="E82" s="44"/>
      <c r="F82" s="44"/>
      <c r="G82" s="44"/>
      <c r="H82" s="44"/>
      <c r="I82" s="44"/>
      <c r="K82" s="44"/>
      <c r="L82" s="34"/>
      <c r="M82" s="34"/>
      <c r="N82" s="34"/>
      <c r="O82" s="34"/>
      <c r="P82" s="34"/>
      <c r="Q82" s="34"/>
      <c r="R82" s="34"/>
      <c r="S82" s="34"/>
    </row>
    <row r="83" spans="1:36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  <c r="K83" s="422" t="s">
        <v>54</v>
      </c>
      <c r="L83" s="32" t="s">
        <v>0</v>
      </c>
      <c r="M83" s="32" t="s">
        <v>1</v>
      </c>
      <c r="N83" s="32" t="s">
        <v>2</v>
      </c>
      <c r="O83" s="32" t="s">
        <v>3</v>
      </c>
      <c r="P83" s="32" t="s">
        <v>27</v>
      </c>
      <c r="Q83" s="32" t="s">
        <v>4</v>
      </c>
      <c r="R83" s="32" t="s">
        <v>5</v>
      </c>
      <c r="S83" s="33" t="s">
        <v>6</v>
      </c>
    </row>
    <row r="84" spans="1:36" ht="15" customHeight="1">
      <c r="A84" s="438" t="s">
        <v>54</v>
      </c>
      <c r="B84" s="434" t="s">
        <v>118</v>
      </c>
      <c r="C84" s="435"/>
      <c r="D84" s="435"/>
      <c r="E84" s="435"/>
      <c r="F84" s="435"/>
      <c r="G84" s="435"/>
      <c r="H84" s="435"/>
      <c r="I84" s="436"/>
      <c r="K84" s="423" t="s">
        <v>54</v>
      </c>
      <c r="L84" s="416" t="s">
        <v>118</v>
      </c>
      <c r="M84" s="417"/>
      <c r="N84" s="417"/>
      <c r="O84" s="417"/>
      <c r="P84" s="417"/>
      <c r="Q84" s="417"/>
      <c r="R84" s="417"/>
      <c r="S84" s="418"/>
    </row>
    <row r="85" spans="1:36" ht="15">
      <c r="A85" s="35" t="s">
        <v>7</v>
      </c>
      <c r="B85" s="57">
        <f t="shared" ref="B85:H105" si="82">B579+B605+B631</f>
        <v>12.937026180696957</v>
      </c>
      <c r="C85" s="57">
        <f t="shared" si="82"/>
        <v>0</v>
      </c>
      <c r="D85" s="57">
        <f t="shared" si="82"/>
        <v>2.1827971334632843</v>
      </c>
      <c r="E85" s="57">
        <f t="shared" si="82"/>
        <v>0</v>
      </c>
      <c r="F85" s="57">
        <f t="shared" si="82"/>
        <v>0</v>
      </c>
      <c r="G85" s="57">
        <f t="shared" si="82"/>
        <v>0</v>
      </c>
      <c r="H85" s="57">
        <f t="shared" si="82"/>
        <v>0</v>
      </c>
      <c r="I85" s="59">
        <f>SUM(B85:H85)</f>
        <v>15.119823314160241</v>
      </c>
      <c r="K85" s="56" t="s">
        <v>7</v>
      </c>
      <c r="L85" s="57">
        <f t="shared" ref="L85:R105" si="83">L579+L605+L631</f>
        <v>12.937026180696957</v>
      </c>
      <c r="M85" s="57">
        <f t="shared" si="83"/>
        <v>0</v>
      </c>
      <c r="N85" s="57">
        <f t="shared" si="83"/>
        <v>2.1827971334632843</v>
      </c>
      <c r="O85" s="57">
        <f t="shared" si="83"/>
        <v>0</v>
      </c>
      <c r="P85" s="57">
        <f t="shared" si="83"/>
        <v>7.8488619842868465E-2</v>
      </c>
      <c r="Q85" s="57">
        <f t="shared" si="83"/>
        <v>0</v>
      </c>
      <c r="R85" s="57">
        <f t="shared" si="83"/>
        <v>0</v>
      </c>
      <c r="S85" s="103">
        <f>SUM(L85:R85)</f>
        <v>15.19831193400311</v>
      </c>
    </row>
    <row r="86" spans="1:36" ht="15">
      <c r="A86" s="36" t="s">
        <v>8</v>
      </c>
      <c r="B86" s="60">
        <f t="shared" si="82"/>
        <v>32.310687121702536</v>
      </c>
      <c r="C86" s="60">
        <f t="shared" si="82"/>
        <v>0</v>
      </c>
      <c r="D86" s="60">
        <f t="shared" si="82"/>
        <v>4.230789336483153</v>
      </c>
      <c r="E86" s="60">
        <f t="shared" si="82"/>
        <v>0</v>
      </c>
      <c r="F86" s="60">
        <f t="shared" si="82"/>
        <v>0</v>
      </c>
      <c r="G86" s="60">
        <f t="shared" si="82"/>
        <v>0</v>
      </c>
      <c r="H86" s="60">
        <f t="shared" si="82"/>
        <v>0</v>
      </c>
      <c r="I86" s="62">
        <f t="shared" ref="I86:I105" si="84">SUM(B86:H86)</f>
        <v>36.541476458185691</v>
      </c>
      <c r="K86" s="48" t="s">
        <v>8</v>
      </c>
      <c r="L86" s="85">
        <f t="shared" si="83"/>
        <v>32.310687121702536</v>
      </c>
      <c r="M86" s="85">
        <f t="shared" si="83"/>
        <v>0</v>
      </c>
      <c r="N86" s="85">
        <f t="shared" si="83"/>
        <v>4.230789336483153</v>
      </c>
      <c r="O86" s="85">
        <f t="shared" si="83"/>
        <v>0</v>
      </c>
      <c r="P86" s="85">
        <f t="shared" si="83"/>
        <v>0</v>
      </c>
      <c r="Q86" s="85">
        <f t="shared" si="83"/>
        <v>0</v>
      </c>
      <c r="R86" s="85">
        <f t="shared" si="83"/>
        <v>0</v>
      </c>
      <c r="S86" s="87">
        <f t="shared" ref="S86:S105" si="85">SUM(L86:R86)</f>
        <v>36.541476458185691</v>
      </c>
    </row>
    <row r="87" spans="1:36" ht="15">
      <c r="A87" s="37" t="s">
        <v>10</v>
      </c>
      <c r="B87" s="63">
        <f t="shared" si="82"/>
        <v>30.321403269348551</v>
      </c>
      <c r="C87" s="63">
        <f t="shared" si="82"/>
        <v>0</v>
      </c>
      <c r="D87" s="63">
        <f t="shared" si="82"/>
        <v>4.7227906407412572</v>
      </c>
      <c r="E87" s="63">
        <f t="shared" si="82"/>
        <v>0</v>
      </c>
      <c r="F87" s="63">
        <f t="shared" si="82"/>
        <v>0</v>
      </c>
      <c r="G87" s="63">
        <f t="shared" si="82"/>
        <v>0</v>
      </c>
      <c r="H87" s="63">
        <f t="shared" si="82"/>
        <v>0</v>
      </c>
      <c r="I87" s="59">
        <f t="shared" si="84"/>
        <v>35.04419391008981</v>
      </c>
      <c r="K87" s="49" t="s">
        <v>10</v>
      </c>
      <c r="L87" s="63">
        <f t="shared" si="83"/>
        <v>30.321403269348551</v>
      </c>
      <c r="M87" s="63">
        <f t="shared" si="83"/>
        <v>0</v>
      </c>
      <c r="N87" s="63">
        <f t="shared" si="83"/>
        <v>4.7227906407412572</v>
      </c>
      <c r="O87" s="63">
        <f t="shared" si="83"/>
        <v>0</v>
      </c>
      <c r="P87" s="63">
        <f t="shared" si="83"/>
        <v>0</v>
      </c>
      <c r="Q87" s="63">
        <f t="shared" si="83"/>
        <v>0</v>
      </c>
      <c r="R87" s="63">
        <f t="shared" si="83"/>
        <v>0</v>
      </c>
      <c r="S87" s="84">
        <f t="shared" si="85"/>
        <v>35.04419391008981</v>
      </c>
    </row>
    <row r="88" spans="1:36" ht="15">
      <c r="A88" s="36" t="s">
        <v>56</v>
      </c>
      <c r="B88" s="60">
        <f t="shared" si="82"/>
        <v>0</v>
      </c>
      <c r="C88" s="60">
        <f t="shared" si="82"/>
        <v>0</v>
      </c>
      <c r="D88" s="60">
        <f t="shared" si="82"/>
        <v>0</v>
      </c>
      <c r="E88" s="60">
        <f t="shared" si="82"/>
        <v>0</v>
      </c>
      <c r="F88" s="60">
        <f t="shared" si="82"/>
        <v>0</v>
      </c>
      <c r="G88" s="60">
        <f t="shared" si="82"/>
        <v>0</v>
      </c>
      <c r="H88" s="60">
        <f t="shared" si="82"/>
        <v>0</v>
      </c>
      <c r="I88" s="62">
        <f t="shared" si="84"/>
        <v>0</v>
      </c>
      <c r="K88" s="48" t="s">
        <v>56</v>
      </c>
      <c r="L88" s="85">
        <f t="shared" si="83"/>
        <v>0</v>
      </c>
      <c r="M88" s="85">
        <f t="shared" si="83"/>
        <v>0</v>
      </c>
      <c r="N88" s="85">
        <f t="shared" si="83"/>
        <v>0</v>
      </c>
      <c r="O88" s="85">
        <f t="shared" si="83"/>
        <v>0</v>
      </c>
      <c r="P88" s="85">
        <f t="shared" si="83"/>
        <v>0</v>
      </c>
      <c r="Q88" s="85">
        <f t="shared" si="83"/>
        <v>0</v>
      </c>
      <c r="R88" s="85">
        <f t="shared" si="83"/>
        <v>0</v>
      </c>
      <c r="S88" s="87">
        <f t="shared" si="85"/>
        <v>0</v>
      </c>
    </row>
    <row r="89" spans="1:36" ht="15">
      <c r="A89" s="37" t="s">
        <v>16</v>
      </c>
      <c r="B89" s="63">
        <f t="shared" si="82"/>
        <v>425.80685118300789</v>
      </c>
      <c r="C89" s="63">
        <f t="shared" si="82"/>
        <v>17.027959619246392</v>
      </c>
      <c r="D89" s="63">
        <f t="shared" si="82"/>
        <v>42.055836064168879</v>
      </c>
      <c r="E89" s="63">
        <f t="shared" si="82"/>
        <v>8.0655207402236559</v>
      </c>
      <c r="F89" s="63">
        <f t="shared" si="82"/>
        <v>0</v>
      </c>
      <c r="G89" s="63">
        <f t="shared" si="82"/>
        <v>0</v>
      </c>
      <c r="H89" s="63">
        <f t="shared" si="82"/>
        <v>0</v>
      </c>
      <c r="I89" s="59">
        <f t="shared" si="84"/>
        <v>492.95616760664683</v>
      </c>
      <c r="K89" s="49" t="s">
        <v>16</v>
      </c>
      <c r="L89" s="63">
        <f t="shared" si="83"/>
        <v>425.80685118300789</v>
      </c>
      <c r="M89" s="63">
        <f t="shared" si="83"/>
        <v>17.027959619246392</v>
      </c>
      <c r="N89" s="63">
        <f t="shared" si="83"/>
        <v>42.055836064168879</v>
      </c>
      <c r="O89" s="63">
        <f t="shared" si="83"/>
        <v>8.0655207402236559</v>
      </c>
      <c r="P89" s="63">
        <f t="shared" si="83"/>
        <v>0</v>
      </c>
      <c r="Q89" s="63">
        <f t="shared" si="83"/>
        <v>0</v>
      </c>
      <c r="R89" s="63">
        <f t="shared" si="83"/>
        <v>0</v>
      </c>
      <c r="S89" s="84">
        <f t="shared" si="85"/>
        <v>492.95616760664683</v>
      </c>
    </row>
    <row r="90" spans="1:36" ht="15">
      <c r="A90" s="36" t="s">
        <v>123</v>
      </c>
      <c r="B90" s="60">
        <f t="shared" si="82"/>
        <v>4930.9479897582905</v>
      </c>
      <c r="C90" s="60">
        <f t="shared" si="82"/>
        <v>21.215701211437629</v>
      </c>
      <c r="D90" s="60">
        <f t="shared" si="82"/>
        <v>546.73830426976963</v>
      </c>
      <c r="E90" s="60">
        <f t="shared" si="82"/>
        <v>0</v>
      </c>
      <c r="F90" s="60">
        <f t="shared" si="82"/>
        <v>0</v>
      </c>
      <c r="G90" s="60">
        <f t="shared" si="82"/>
        <v>0</v>
      </c>
      <c r="H90" s="60">
        <f t="shared" si="82"/>
        <v>0</v>
      </c>
      <c r="I90" s="62">
        <f t="shared" si="84"/>
        <v>5498.9019952394974</v>
      </c>
      <c r="K90" s="48" t="s">
        <v>123</v>
      </c>
      <c r="L90" s="85">
        <f t="shared" si="83"/>
        <v>4930.9479897582905</v>
      </c>
      <c r="M90" s="85">
        <f t="shared" si="83"/>
        <v>21.215701211437629</v>
      </c>
      <c r="N90" s="85">
        <f t="shared" si="83"/>
        <v>546.73830426976963</v>
      </c>
      <c r="O90" s="85">
        <f t="shared" si="83"/>
        <v>0</v>
      </c>
      <c r="P90" s="85">
        <f t="shared" si="83"/>
        <v>0</v>
      </c>
      <c r="Q90" s="85">
        <f t="shared" si="83"/>
        <v>0</v>
      </c>
      <c r="R90" s="85">
        <f t="shared" si="83"/>
        <v>0</v>
      </c>
      <c r="S90" s="87">
        <f t="shared" si="85"/>
        <v>5498.9019952394974</v>
      </c>
    </row>
    <row r="91" spans="1:36" ht="15">
      <c r="A91" s="37" t="s">
        <v>58</v>
      </c>
      <c r="B91" s="63">
        <f t="shared" si="82"/>
        <v>0</v>
      </c>
      <c r="C91" s="63">
        <f t="shared" si="82"/>
        <v>0.24725843118991184</v>
      </c>
      <c r="D91" s="63">
        <f t="shared" si="82"/>
        <v>0.21328843094331221</v>
      </c>
      <c r="E91" s="63">
        <f t="shared" si="82"/>
        <v>111.4966314117642</v>
      </c>
      <c r="F91" s="63">
        <f t="shared" si="82"/>
        <v>473.94697707011346</v>
      </c>
      <c r="G91" s="63">
        <f t="shared" si="82"/>
        <v>0</v>
      </c>
      <c r="H91" s="63">
        <f t="shared" si="82"/>
        <v>0</v>
      </c>
      <c r="I91" s="59">
        <f t="shared" si="84"/>
        <v>585.90415534401086</v>
      </c>
      <c r="K91" s="49" t="s">
        <v>58</v>
      </c>
      <c r="L91" s="63">
        <f t="shared" si="83"/>
        <v>0</v>
      </c>
      <c r="M91" s="63">
        <f t="shared" si="83"/>
        <v>0.24725843118991184</v>
      </c>
      <c r="N91" s="63">
        <f t="shared" si="83"/>
        <v>0.21328843094331221</v>
      </c>
      <c r="O91" s="63">
        <f t="shared" si="83"/>
        <v>111.4966314117642</v>
      </c>
      <c r="P91" s="63">
        <f t="shared" si="83"/>
        <v>11102.813525435668</v>
      </c>
      <c r="Q91" s="63">
        <f t="shared" si="83"/>
        <v>0</v>
      </c>
      <c r="R91" s="63">
        <f t="shared" si="83"/>
        <v>0</v>
      </c>
      <c r="S91" s="84">
        <f t="shared" si="85"/>
        <v>11214.770703709564</v>
      </c>
    </row>
    <row r="92" spans="1:36" ht="15">
      <c r="A92" s="36" t="s">
        <v>12</v>
      </c>
      <c r="B92" s="60">
        <f t="shared" si="82"/>
        <v>0</v>
      </c>
      <c r="C92" s="60">
        <f t="shared" si="82"/>
        <v>0</v>
      </c>
      <c r="D92" s="60">
        <f t="shared" si="82"/>
        <v>3.6451487598147952E-2</v>
      </c>
      <c r="E92" s="60">
        <f t="shared" si="82"/>
        <v>17.288944082070721</v>
      </c>
      <c r="F92" s="60">
        <f t="shared" si="82"/>
        <v>0</v>
      </c>
      <c r="G92" s="60">
        <f t="shared" si="82"/>
        <v>0</v>
      </c>
      <c r="H92" s="60">
        <f t="shared" si="82"/>
        <v>0</v>
      </c>
      <c r="I92" s="62">
        <f t="shared" si="84"/>
        <v>17.325395569668867</v>
      </c>
      <c r="K92" s="48" t="s">
        <v>12</v>
      </c>
      <c r="L92" s="85">
        <f t="shared" si="83"/>
        <v>0</v>
      </c>
      <c r="M92" s="85">
        <f t="shared" si="83"/>
        <v>0</v>
      </c>
      <c r="N92" s="85">
        <f t="shared" si="83"/>
        <v>3.6451487598147952E-2</v>
      </c>
      <c r="O92" s="85">
        <f t="shared" si="83"/>
        <v>17.288944082070721</v>
      </c>
      <c r="P92" s="85">
        <f t="shared" si="83"/>
        <v>3209.1758419404318</v>
      </c>
      <c r="Q92" s="85">
        <f t="shared" si="83"/>
        <v>0</v>
      </c>
      <c r="R92" s="85">
        <f t="shared" si="83"/>
        <v>0</v>
      </c>
      <c r="S92" s="87">
        <f t="shared" si="85"/>
        <v>3226.5012375101005</v>
      </c>
    </row>
    <row r="93" spans="1:36" ht="15">
      <c r="A93" s="37" t="s">
        <v>59</v>
      </c>
      <c r="B93" s="63">
        <f t="shared" si="82"/>
        <v>0</v>
      </c>
      <c r="C93" s="63">
        <f t="shared" si="82"/>
        <v>0</v>
      </c>
      <c r="D93" s="63">
        <f t="shared" si="82"/>
        <v>0</v>
      </c>
      <c r="E93" s="63">
        <f t="shared" si="82"/>
        <v>0</v>
      </c>
      <c r="F93" s="63">
        <f t="shared" si="82"/>
        <v>0</v>
      </c>
      <c r="G93" s="63">
        <f t="shared" si="82"/>
        <v>0</v>
      </c>
      <c r="H93" s="63">
        <f t="shared" si="82"/>
        <v>0</v>
      </c>
      <c r="I93" s="59">
        <f t="shared" si="84"/>
        <v>0</v>
      </c>
      <c r="K93" s="49" t="s">
        <v>59</v>
      </c>
      <c r="L93" s="63">
        <f t="shared" si="83"/>
        <v>0</v>
      </c>
      <c r="M93" s="63">
        <f t="shared" si="83"/>
        <v>0</v>
      </c>
      <c r="N93" s="63">
        <f t="shared" si="83"/>
        <v>0</v>
      </c>
      <c r="O93" s="63">
        <f t="shared" si="83"/>
        <v>0</v>
      </c>
      <c r="P93" s="63">
        <f t="shared" si="83"/>
        <v>2008.544196528198</v>
      </c>
      <c r="Q93" s="63">
        <f t="shared" si="83"/>
        <v>0</v>
      </c>
      <c r="R93" s="63">
        <f t="shared" si="83"/>
        <v>0</v>
      </c>
      <c r="S93" s="84">
        <f t="shared" si="85"/>
        <v>2008.544196528198</v>
      </c>
    </row>
    <row r="94" spans="1:36" ht="15">
      <c r="A94" s="36" t="s">
        <v>17</v>
      </c>
      <c r="B94" s="60">
        <f t="shared" si="82"/>
        <v>187.04118854977656</v>
      </c>
      <c r="C94" s="60">
        <f t="shared" si="82"/>
        <v>0.63261246705841412</v>
      </c>
      <c r="D94" s="60">
        <f t="shared" si="82"/>
        <v>29.383045709765629</v>
      </c>
      <c r="E94" s="60">
        <f t="shared" si="82"/>
        <v>2.2448733467505684</v>
      </c>
      <c r="F94" s="60">
        <f t="shared" si="82"/>
        <v>0</v>
      </c>
      <c r="G94" s="60">
        <f t="shared" si="82"/>
        <v>0</v>
      </c>
      <c r="H94" s="60">
        <f t="shared" si="82"/>
        <v>0</v>
      </c>
      <c r="I94" s="62">
        <f t="shared" si="84"/>
        <v>219.30172007335119</v>
      </c>
      <c r="K94" s="48" t="s">
        <v>17</v>
      </c>
      <c r="L94" s="85">
        <f t="shared" si="83"/>
        <v>187.04118854977656</v>
      </c>
      <c r="M94" s="85">
        <f t="shared" si="83"/>
        <v>0.63261246705841412</v>
      </c>
      <c r="N94" s="85">
        <f t="shared" si="83"/>
        <v>29.383045709765629</v>
      </c>
      <c r="O94" s="85">
        <f t="shared" si="83"/>
        <v>2.2448733467505684</v>
      </c>
      <c r="P94" s="85">
        <f t="shared" si="83"/>
        <v>0</v>
      </c>
      <c r="Q94" s="85">
        <f t="shared" si="83"/>
        <v>0</v>
      </c>
      <c r="R94" s="85">
        <f t="shared" si="83"/>
        <v>0</v>
      </c>
      <c r="S94" s="87">
        <f t="shared" si="85"/>
        <v>219.30172007335119</v>
      </c>
    </row>
    <row r="95" spans="1:36" ht="15">
      <c r="A95" s="37" t="s">
        <v>139</v>
      </c>
      <c r="B95" s="63">
        <f t="shared" si="82"/>
        <v>3527.0835945976464</v>
      </c>
      <c r="C95" s="63">
        <f t="shared" si="82"/>
        <v>226.9597997328531</v>
      </c>
      <c r="D95" s="63">
        <f t="shared" si="82"/>
        <v>246.54851921212119</v>
      </c>
      <c r="E95" s="63">
        <f t="shared" si="82"/>
        <v>34.854523672681005</v>
      </c>
      <c r="F95" s="63">
        <f t="shared" si="82"/>
        <v>0</v>
      </c>
      <c r="G95" s="63">
        <f t="shared" si="82"/>
        <v>0</v>
      </c>
      <c r="H95" s="63">
        <f t="shared" si="82"/>
        <v>0</v>
      </c>
      <c r="I95" s="59">
        <f t="shared" si="84"/>
        <v>4035.446437215302</v>
      </c>
      <c r="K95" s="49" t="s">
        <v>139</v>
      </c>
      <c r="L95" s="63">
        <f t="shared" si="83"/>
        <v>3527.0835945976464</v>
      </c>
      <c r="M95" s="63">
        <f t="shared" si="83"/>
        <v>226.9597997328531</v>
      </c>
      <c r="N95" s="63">
        <f t="shared" si="83"/>
        <v>246.54851921212119</v>
      </c>
      <c r="O95" s="63">
        <f t="shared" si="83"/>
        <v>34.854523672681005</v>
      </c>
      <c r="P95" s="63">
        <f t="shared" si="83"/>
        <v>0</v>
      </c>
      <c r="Q95" s="63">
        <f t="shared" si="83"/>
        <v>0</v>
      </c>
      <c r="R95" s="63">
        <f t="shared" si="83"/>
        <v>0</v>
      </c>
      <c r="S95" s="84">
        <f t="shared" si="85"/>
        <v>4035.446437215302</v>
      </c>
    </row>
    <row r="96" spans="1:36" ht="15">
      <c r="A96" s="36" t="s">
        <v>25</v>
      </c>
      <c r="B96" s="60">
        <f t="shared" si="82"/>
        <v>1611.4379119050568</v>
      </c>
      <c r="C96" s="60">
        <f t="shared" si="82"/>
        <v>9.5880065441696138E-2</v>
      </c>
      <c r="D96" s="60">
        <f t="shared" si="82"/>
        <v>2785.129756348816</v>
      </c>
      <c r="E96" s="60">
        <f t="shared" si="82"/>
        <v>1975.7807024211393</v>
      </c>
      <c r="F96" s="60">
        <f t="shared" si="82"/>
        <v>0</v>
      </c>
      <c r="G96" s="60">
        <f t="shared" si="82"/>
        <v>1861.1996825959998</v>
      </c>
      <c r="H96" s="60">
        <f t="shared" si="82"/>
        <v>0.86918632822951947</v>
      </c>
      <c r="I96" s="62">
        <f t="shared" si="84"/>
        <v>8234.5131196646835</v>
      </c>
      <c r="K96" s="48" t="s">
        <v>25</v>
      </c>
      <c r="L96" s="85">
        <f t="shared" si="83"/>
        <v>1611.4379119050568</v>
      </c>
      <c r="M96" s="85">
        <f t="shared" si="83"/>
        <v>9.5880065441696138E-2</v>
      </c>
      <c r="N96" s="85">
        <f t="shared" si="83"/>
        <v>2785.129756348816</v>
      </c>
      <c r="O96" s="85">
        <f t="shared" si="83"/>
        <v>1975.7807024211393</v>
      </c>
      <c r="P96" s="85">
        <f t="shared" si="83"/>
        <v>1011.2589100472994</v>
      </c>
      <c r="Q96" s="85">
        <f t="shared" si="83"/>
        <v>1861.1996825959998</v>
      </c>
      <c r="R96" s="85">
        <f t="shared" si="83"/>
        <v>0.86918632822951947</v>
      </c>
      <c r="S96" s="87">
        <f t="shared" si="85"/>
        <v>9245.7720297119831</v>
      </c>
    </row>
    <row r="97" spans="1:69" ht="15">
      <c r="A97" s="37" t="s">
        <v>24</v>
      </c>
      <c r="B97" s="63">
        <f t="shared" si="82"/>
        <v>2845.5398042717375</v>
      </c>
      <c r="C97" s="63">
        <f t="shared" si="82"/>
        <v>8.8105140975049068</v>
      </c>
      <c r="D97" s="63">
        <f t="shared" si="82"/>
        <v>282.43753052824479</v>
      </c>
      <c r="E97" s="63">
        <f t="shared" si="82"/>
        <v>0</v>
      </c>
      <c r="F97" s="63">
        <f t="shared" si="82"/>
        <v>0</v>
      </c>
      <c r="G97" s="63">
        <f t="shared" si="82"/>
        <v>0</v>
      </c>
      <c r="H97" s="63">
        <f t="shared" si="82"/>
        <v>0</v>
      </c>
      <c r="I97" s="59">
        <f t="shared" si="84"/>
        <v>3136.787848897487</v>
      </c>
      <c r="K97" s="49" t="s">
        <v>24</v>
      </c>
      <c r="L97" s="63">
        <f t="shared" si="83"/>
        <v>2845.5398042717375</v>
      </c>
      <c r="M97" s="63">
        <f t="shared" si="83"/>
        <v>8.8105140975049068</v>
      </c>
      <c r="N97" s="63">
        <f t="shared" si="83"/>
        <v>282.43753052824479</v>
      </c>
      <c r="O97" s="63">
        <f t="shared" si="83"/>
        <v>0</v>
      </c>
      <c r="P97" s="63">
        <f t="shared" si="83"/>
        <v>0</v>
      </c>
      <c r="Q97" s="63">
        <f t="shared" si="83"/>
        <v>0</v>
      </c>
      <c r="R97" s="63">
        <f t="shared" si="83"/>
        <v>0</v>
      </c>
      <c r="S97" s="84">
        <f t="shared" si="85"/>
        <v>3136.787848897487</v>
      </c>
    </row>
    <row r="98" spans="1:69" ht="15">
      <c r="A98" s="36" t="s">
        <v>60</v>
      </c>
      <c r="B98" s="60">
        <f t="shared" si="82"/>
        <v>2760.471250872451</v>
      </c>
      <c r="C98" s="60">
        <f t="shared" si="82"/>
        <v>4.9808705014942314</v>
      </c>
      <c r="D98" s="60">
        <f t="shared" si="82"/>
        <v>291.17749438107421</v>
      </c>
      <c r="E98" s="60">
        <f t="shared" si="82"/>
        <v>0</v>
      </c>
      <c r="F98" s="60">
        <f t="shared" si="82"/>
        <v>0</v>
      </c>
      <c r="G98" s="60">
        <f t="shared" si="82"/>
        <v>0</v>
      </c>
      <c r="H98" s="60">
        <f t="shared" si="82"/>
        <v>0</v>
      </c>
      <c r="I98" s="62">
        <f t="shared" si="84"/>
        <v>3056.6296157550196</v>
      </c>
      <c r="K98" s="48" t="s">
        <v>60</v>
      </c>
      <c r="L98" s="85">
        <f t="shared" si="83"/>
        <v>2760.471250872451</v>
      </c>
      <c r="M98" s="85">
        <f t="shared" si="83"/>
        <v>4.9808705014942314</v>
      </c>
      <c r="N98" s="85">
        <f t="shared" si="83"/>
        <v>291.17749438107421</v>
      </c>
      <c r="O98" s="85">
        <f t="shared" si="83"/>
        <v>0</v>
      </c>
      <c r="P98" s="85">
        <f t="shared" si="83"/>
        <v>0</v>
      </c>
      <c r="Q98" s="85">
        <f t="shared" si="83"/>
        <v>0</v>
      </c>
      <c r="R98" s="85">
        <f t="shared" si="83"/>
        <v>0</v>
      </c>
      <c r="S98" s="87">
        <f t="shared" si="85"/>
        <v>3056.6296157550196</v>
      </c>
    </row>
    <row r="99" spans="1:69" ht="15">
      <c r="A99" s="37" t="s">
        <v>22</v>
      </c>
      <c r="B99" s="63">
        <f t="shared" si="82"/>
        <v>1016.4876190066168</v>
      </c>
      <c r="C99" s="63">
        <f t="shared" si="82"/>
        <v>0</v>
      </c>
      <c r="D99" s="63">
        <f t="shared" si="82"/>
        <v>125.53298952352458</v>
      </c>
      <c r="E99" s="63">
        <f t="shared" si="82"/>
        <v>0.68373549700691139</v>
      </c>
      <c r="F99" s="63">
        <f t="shared" si="82"/>
        <v>34.719217188619375</v>
      </c>
      <c r="G99" s="63">
        <f t="shared" si="82"/>
        <v>0</v>
      </c>
      <c r="H99" s="63">
        <f t="shared" si="82"/>
        <v>0</v>
      </c>
      <c r="I99" s="59">
        <f t="shared" si="84"/>
        <v>1177.4235612157674</v>
      </c>
      <c r="K99" s="49" t="s">
        <v>22</v>
      </c>
      <c r="L99" s="63">
        <f t="shared" si="83"/>
        <v>1016.4876190066168</v>
      </c>
      <c r="M99" s="63">
        <f t="shared" si="83"/>
        <v>0</v>
      </c>
      <c r="N99" s="63">
        <f t="shared" si="83"/>
        <v>125.53298952352458</v>
      </c>
      <c r="O99" s="63">
        <f t="shared" si="83"/>
        <v>0.68373549700691139</v>
      </c>
      <c r="P99" s="63">
        <f t="shared" si="83"/>
        <v>625.53215504225466</v>
      </c>
      <c r="Q99" s="63">
        <f t="shared" si="83"/>
        <v>0</v>
      </c>
      <c r="R99" s="63">
        <f t="shared" si="83"/>
        <v>0</v>
      </c>
      <c r="S99" s="84">
        <f t="shared" si="85"/>
        <v>1768.2364990694027</v>
      </c>
    </row>
    <row r="100" spans="1:69" ht="15">
      <c r="A100" s="36" t="s">
        <v>21</v>
      </c>
      <c r="B100" s="60">
        <f t="shared" si="82"/>
        <v>6.4670044852834359</v>
      </c>
      <c r="C100" s="60">
        <f t="shared" si="82"/>
        <v>0</v>
      </c>
      <c r="D100" s="60">
        <f t="shared" si="82"/>
        <v>0.11948604039602082</v>
      </c>
      <c r="E100" s="60">
        <f t="shared" si="82"/>
        <v>0</v>
      </c>
      <c r="F100" s="60">
        <f t="shared" si="82"/>
        <v>0</v>
      </c>
      <c r="G100" s="60">
        <f t="shared" si="82"/>
        <v>0</v>
      </c>
      <c r="H100" s="60">
        <f t="shared" si="82"/>
        <v>0</v>
      </c>
      <c r="I100" s="62">
        <f t="shared" si="84"/>
        <v>6.5864905256794568</v>
      </c>
      <c r="K100" s="48" t="s">
        <v>21</v>
      </c>
      <c r="L100" s="85">
        <f t="shared" si="83"/>
        <v>6.4670044852834359</v>
      </c>
      <c r="M100" s="85">
        <f t="shared" si="83"/>
        <v>0</v>
      </c>
      <c r="N100" s="85">
        <f t="shared" si="83"/>
        <v>0.11948604039602082</v>
      </c>
      <c r="O100" s="85">
        <f t="shared" si="83"/>
        <v>0</v>
      </c>
      <c r="P100" s="85">
        <f t="shared" si="83"/>
        <v>0</v>
      </c>
      <c r="Q100" s="85">
        <f t="shared" si="83"/>
        <v>0</v>
      </c>
      <c r="R100" s="85">
        <f t="shared" si="83"/>
        <v>0</v>
      </c>
      <c r="S100" s="87">
        <f t="shared" si="85"/>
        <v>6.5864905256794568</v>
      </c>
    </row>
    <row r="101" spans="1:69" ht="15">
      <c r="A101" s="38" t="s">
        <v>64</v>
      </c>
      <c r="B101" s="63">
        <f t="shared" si="82"/>
        <v>335.38621269583672</v>
      </c>
      <c r="C101" s="63">
        <f t="shared" si="82"/>
        <v>0</v>
      </c>
      <c r="D101" s="63">
        <f t="shared" si="82"/>
        <v>169.06500805913686</v>
      </c>
      <c r="E101" s="63">
        <f t="shared" si="82"/>
        <v>0</v>
      </c>
      <c r="F101" s="63">
        <f t="shared" si="82"/>
        <v>0</v>
      </c>
      <c r="G101" s="63">
        <f t="shared" si="82"/>
        <v>0</v>
      </c>
      <c r="H101" s="63">
        <f t="shared" si="82"/>
        <v>0</v>
      </c>
      <c r="I101" s="59">
        <f t="shared" si="84"/>
        <v>504.45122075497358</v>
      </c>
      <c r="K101" s="50" t="s">
        <v>64</v>
      </c>
      <c r="L101" s="63">
        <f t="shared" si="83"/>
        <v>335.38621269583672</v>
      </c>
      <c r="M101" s="63">
        <f t="shared" si="83"/>
        <v>0</v>
      </c>
      <c r="N101" s="63">
        <f t="shared" si="83"/>
        <v>169.06500805913686</v>
      </c>
      <c r="O101" s="63">
        <f t="shared" si="83"/>
        <v>0</v>
      </c>
      <c r="P101" s="63">
        <f t="shared" si="83"/>
        <v>0</v>
      </c>
      <c r="Q101" s="63">
        <f t="shared" si="83"/>
        <v>0</v>
      </c>
      <c r="R101" s="63">
        <f t="shared" si="83"/>
        <v>0</v>
      </c>
      <c r="S101" s="84">
        <f t="shared" si="85"/>
        <v>504.45122075497358</v>
      </c>
    </row>
    <row r="102" spans="1:69">
      <c r="A102" s="39" t="s">
        <v>23</v>
      </c>
      <c r="B102" s="65">
        <f t="shared" si="82"/>
        <v>335.38621269583672</v>
      </c>
      <c r="C102" s="65">
        <f t="shared" si="82"/>
        <v>0</v>
      </c>
      <c r="D102" s="65">
        <f t="shared" si="82"/>
        <v>169.06500805913686</v>
      </c>
      <c r="E102" s="65">
        <f t="shared" si="82"/>
        <v>0</v>
      </c>
      <c r="F102" s="65">
        <f t="shared" si="82"/>
        <v>0</v>
      </c>
      <c r="G102" s="65">
        <f t="shared" si="82"/>
        <v>0</v>
      </c>
      <c r="H102" s="65">
        <f t="shared" si="82"/>
        <v>0</v>
      </c>
      <c r="I102" s="67">
        <f t="shared" si="84"/>
        <v>504.45122075497358</v>
      </c>
      <c r="K102" s="51" t="s">
        <v>23</v>
      </c>
      <c r="L102" s="88">
        <f t="shared" si="83"/>
        <v>335.38621269583672</v>
      </c>
      <c r="M102" s="88">
        <f t="shared" si="83"/>
        <v>0</v>
      </c>
      <c r="N102" s="88">
        <f t="shared" si="83"/>
        <v>169.06500805913686</v>
      </c>
      <c r="O102" s="88">
        <f t="shared" si="83"/>
        <v>0</v>
      </c>
      <c r="P102" s="88">
        <f t="shared" si="83"/>
        <v>0</v>
      </c>
      <c r="Q102" s="88">
        <f t="shared" si="83"/>
        <v>0</v>
      </c>
      <c r="R102" s="88">
        <f t="shared" si="83"/>
        <v>0</v>
      </c>
      <c r="S102" s="90">
        <f t="shared" si="85"/>
        <v>504.45122075497358</v>
      </c>
    </row>
    <row r="103" spans="1:69">
      <c r="A103" s="40" t="s">
        <v>19</v>
      </c>
      <c r="B103" s="68">
        <f t="shared" si="82"/>
        <v>0</v>
      </c>
      <c r="C103" s="68">
        <f t="shared" si="82"/>
        <v>0</v>
      </c>
      <c r="D103" s="68">
        <f t="shared" si="82"/>
        <v>0</v>
      </c>
      <c r="E103" s="68">
        <f t="shared" si="82"/>
        <v>0</v>
      </c>
      <c r="F103" s="68">
        <f t="shared" si="82"/>
        <v>0</v>
      </c>
      <c r="G103" s="68">
        <f t="shared" si="82"/>
        <v>0</v>
      </c>
      <c r="H103" s="68">
        <f t="shared" si="82"/>
        <v>0</v>
      </c>
      <c r="I103" s="70">
        <f t="shared" si="84"/>
        <v>0</v>
      </c>
      <c r="K103" s="52" t="s">
        <v>19</v>
      </c>
      <c r="L103" s="68">
        <f t="shared" si="83"/>
        <v>0</v>
      </c>
      <c r="M103" s="68">
        <f t="shared" si="83"/>
        <v>0</v>
      </c>
      <c r="N103" s="68">
        <f t="shared" si="83"/>
        <v>0</v>
      </c>
      <c r="O103" s="68">
        <f t="shared" si="83"/>
        <v>0</v>
      </c>
      <c r="P103" s="68">
        <f t="shared" si="83"/>
        <v>0</v>
      </c>
      <c r="Q103" s="68">
        <f t="shared" si="83"/>
        <v>0</v>
      </c>
      <c r="R103" s="68">
        <f t="shared" si="83"/>
        <v>0</v>
      </c>
      <c r="S103" s="92">
        <f t="shared" si="85"/>
        <v>0</v>
      </c>
    </row>
    <row r="104" spans="1:69">
      <c r="A104" s="39" t="s">
        <v>20</v>
      </c>
      <c r="B104" s="65">
        <f t="shared" si="82"/>
        <v>0</v>
      </c>
      <c r="C104" s="65">
        <f t="shared" si="82"/>
        <v>0</v>
      </c>
      <c r="D104" s="65">
        <f t="shared" si="82"/>
        <v>0</v>
      </c>
      <c r="E104" s="65">
        <f t="shared" si="82"/>
        <v>0</v>
      </c>
      <c r="F104" s="65">
        <f t="shared" si="82"/>
        <v>0</v>
      </c>
      <c r="G104" s="65">
        <f t="shared" si="82"/>
        <v>0</v>
      </c>
      <c r="H104" s="65">
        <f t="shared" si="82"/>
        <v>0</v>
      </c>
      <c r="I104" s="67">
        <f t="shared" si="84"/>
        <v>0</v>
      </c>
      <c r="K104" s="51" t="s">
        <v>20</v>
      </c>
      <c r="L104" s="88">
        <f t="shared" si="83"/>
        <v>0</v>
      </c>
      <c r="M104" s="88">
        <f t="shared" si="83"/>
        <v>0</v>
      </c>
      <c r="N104" s="88">
        <f t="shared" si="83"/>
        <v>0</v>
      </c>
      <c r="O104" s="88">
        <f t="shared" si="83"/>
        <v>0</v>
      </c>
      <c r="P104" s="88">
        <f t="shared" si="83"/>
        <v>0</v>
      </c>
      <c r="Q104" s="88">
        <f t="shared" si="83"/>
        <v>0</v>
      </c>
      <c r="R104" s="88">
        <f t="shared" si="83"/>
        <v>0</v>
      </c>
      <c r="S104" s="90">
        <f t="shared" si="85"/>
        <v>0</v>
      </c>
    </row>
    <row r="105" spans="1:69" ht="15" thickBot="1">
      <c r="A105" s="41" t="s">
        <v>11</v>
      </c>
      <c r="B105" s="71">
        <f t="shared" si="82"/>
        <v>0</v>
      </c>
      <c r="C105" s="71">
        <f t="shared" si="82"/>
        <v>0</v>
      </c>
      <c r="D105" s="71">
        <f t="shared" si="82"/>
        <v>0</v>
      </c>
      <c r="E105" s="71">
        <f t="shared" si="82"/>
        <v>0</v>
      </c>
      <c r="F105" s="71">
        <f t="shared" si="82"/>
        <v>0</v>
      </c>
      <c r="G105" s="71">
        <f t="shared" si="82"/>
        <v>0</v>
      </c>
      <c r="H105" s="71">
        <f t="shared" si="82"/>
        <v>0</v>
      </c>
      <c r="I105" s="73">
        <f t="shared" si="84"/>
        <v>0</v>
      </c>
      <c r="K105" s="53" t="s">
        <v>11</v>
      </c>
      <c r="L105" s="71">
        <f t="shared" si="83"/>
        <v>0</v>
      </c>
      <c r="M105" s="71">
        <f t="shared" si="83"/>
        <v>0</v>
      </c>
      <c r="N105" s="71">
        <f t="shared" si="83"/>
        <v>0</v>
      </c>
      <c r="O105" s="71">
        <f t="shared" si="83"/>
        <v>0</v>
      </c>
      <c r="P105" s="71">
        <f t="shared" si="83"/>
        <v>0</v>
      </c>
      <c r="Q105" s="71">
        <f t="shared" si="83"/>
        <v>0</v>
      </c>
      <c r="R105" s="71">
        <f t="shared" si="83"/>
        <v>0</v>
      </c>
      <c r="S105" s="94">
        <f t="shared" si="85"/>
        <v>0</v>
      </c>
    </row>
    <row r="106" spans="1:69" ht="15" customHeight="1">
      <c r="A106" s="42" t="s">
        <v>26</v>
      </c>
      <c r="B106" s="74">
        <f>SUM(B85:B101)</f>
        <v>17722.238543897452</v>
      </c>
      <c r="C106" s="74">
        <f t="shared" ref="C106:I106" si="86">SUM(C85:C101)</f>
        <v>279.97059612622627</v>
      </c>
      <c r="D106" s="74">
        <f t="shared" si="86"/>
        <v>4529.5740871662465</v>
      </c>
      <c r="E106" s="74">
        <f t="shared" si="86"/>
        <v>2150.4149311716365</v>
      </c>
      <c r="F106" s="74">
        <f t="shared" si="86"/>
        <v>508.66619425873284</v>
      </c>
      <c r="G106" s="74">
        <f t="shared" si="86"/>
        <v>1861.1996825959998</v>
      </c>
      <c r="H106" s="75">
        <f t="shared" si="86"/>
        <v>0.86918632822951947</v>
      </c>
      <c r="I106" s="59">
        <f t="shared" si="86"/>
        <v>27052.933221544525</v>
      </c>
      <c r="K106" s="54" t="s">
        <v>26</v>
      </c>
      <c r="L106" s="74">
        <f>SUM(L85:L101)</f>
        <v>17722.238543897452</v>
      </c>
      <c r="M106" s="74">
        <f t="shared" ref="M106:S106" si="87">SUM(M85:M101)</f>
        <v>279.97059612622627</v>
      </c>
      <c r="N106" s="74">
        <f t="shared" si="87"/>
        <v>4529.5740871662465</v>
      </c>
      <c r="O106" s="74">
        <f t="shared" si="87"/>
        <v>2150.4149311716365</v>
      </c>
      <c r="P106" s="74">
        <f t="shared" si="87"/>
        <v>17957.403117613696</v>
      </c>
      <c r="Q106" s="74">
        <f t="shared" si="87"/>
        <v>1861.1996825959998</v>
      </c>
      <c r="R106" s="75">
        <f t="shared" si="87"/>
        <v>0.86918632822951947</v>
      </c>
      <c r="S106" s="95">
        <f t="shared" si="87"/>
        <v>44501.670144899486</v>
      </c>
      <c r="AJ106" s="1"/>
    </row>
    <row r="107" spans="1:69" s="14" customFormat="1" ht="15.75" thickBot="1">
      <c r="A107" s="45" t="s">
        <v>91</v>
      </c>
      <c r="B107" s="78">
        <f>IF($I106=0,"-",B106/$I106)</f>
        <v>0.6550948985370556</v>
      </c>
      <c r="C107" s="78">
        <f t="shared" ref="C107:H107" si="88">IF($I106=0,"-",C106/$I106)</f>
        <v>1.0348992245442064E-2</v>
      </c>
      <c r="D107" s="78">
        <f t="shared" si="88"/>
        <v>0.16743375108614714</v>
      </c>
      <c r="E107" s="78">
        <f t="shared" si="88"/>
        <v>7.948915977285155E-2</v>
      </c>
      <c r="F107" s="78">
        <f t="shared" si="88"/>
        <v>1.8802626321261135E-2</v>
      </c>
      <c r="G107" s="78">
        <f t="shared" si="88"/>
        <v>6.8798442939775939E-2</v>
      </c>
      <c r="H107" s="79">
        <f t="shared" si="88"/>
        <v>3.212909746649259E-5</v>
      </c>
      <c r="I107" s="80">
        <f>SUM(B107:H107)</f>
        <v>1</v>
      </c>
      <c r="K107" s="55" t="s">
        <v>91</v>
      </c>
      <c r="L107" s="96">
        <f>IF($S106=0,"-",L106/$S106)</f>
        <v>0.39823760515488582</v>
      </c>
      <c r="M107" s="96">
        <f t="shared" ref="M107:R107" si="89">IF($S106=0,"-",M106/$S106)</f>
        <v>6.2912379516235932E-3</v>
      </c>
      <c r="N107" s="96">
        <f t="shared" si="89"/>
        <v>0.10178436162997355</v>
      </c>
      <c r="O107" s="96">
        <f t="shared" si="89"/>
        <v>4.8322117443452939E-2</v>
      </c>
      <c r="P107" s="96">
        <f t="shared" si="89"/>
        <v>0.40352200398644739</v>
      </c>
      <c r="Q107" s="96">
        <f t="shared" si="89"/>
        <v>4.1823142289623021E-2</v>
      </c>
      <c r="R107" s="97">
        <f t="shared" si="89"/>
        <v>1.9531543993728973E-5</v>
      </c>
      <c r="S107" s="98">
        <f>SUM(L107:R107)</f>
        <v>1.0000000000000002</v>
      </c>
      <c r="U107" s="13"/>
      <c r="V107" s="13"/>
      <c r="W107" s="13"/>
      <c r="X107" s="13"/>
      <c r="Y107" s="13"/>
      <c r="Z107" s="13"/>
      <c r="AA107" s="13"/>
      <c r="AB107" s="24"/>
      <c r="AC107" s="13"/>
      <c r="AD107" s="13"/>
      <c r="AE107" s="13"/>
      <c r="AF107" s="13"/>
      <c r="AG107" s="13"/>
      <c r="AH107" s="13"/>
      <c r="AJ107" s="25"/>
    </row>
    <row r="108" spans="1:69" ht="15" thickBot="1">
      <c r="A108" s="46"/>
      <c r="B108" s="82"/>
      <c r="C108" s="82"/>
      <c r="D108" s="82"/>
      <c r="E108" s="82"/>
      <c r="F108" s="82"/>
      <c r="G108" s="82"/>
      <c r="H108" s="82"/>
      <c r="I108" s="82"/>
      <c r="K108" s="46"/>
      <c r="L108" s="34"/>
      <c r="M108" s="34"/>
      <c r="N108" s="34"/>
      <c r="O108" s="34"/>
      <c r="P108" s="34"/>
      <c r="Q108" s="34"/>
      <c r="R108" s="34"/>
      <c r="S108" s="34"/>
    </row>
    <row r="109" spans="1:69" ht="30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  <c r="K109" s="426" t="s">
        <v>32</v>
      </c>
      <c r="L109" s="32" t="s">
        <v>0</v>
      </c>
      <c r="M109" s="32" t="s">
        <v>1</v>
      </c>
      <c r="N109" s="32" t="s">
        <v>2</v>
      </c>
      <c r="O109" s="32" t="s">
        <v>3</v>
      </c>
      <c r="P109" s="32" t="s">
        <v>27</v>
      </c>
      <c r="Q109" s="32" t="s">
        <v>4</v>
      </c>
      <c r="R109" s="32" t="s">
        <v>5</v>
      </c>
      <c r="S109" s="33" t="s">
        <v>6</v>
      </c>
      <c r="U109" s="470" t="s">
        <v>32</v>
      </c>
      <c r="V109" s="99" t="s">
        <v>77</v>
      </c>
      <c r="W109" s="99" t="s">
        <v>78</v>
      </c>
      <c r="X109" s="99" t="s">
        <v>4</v>
      </c>
      <c r="Y109" s="99" t="s">
        <v>1</v>
      </c>
      <c r="Z109" s="99" t="s">
        <v>2</v>
      </c>
      <c r="AA109" s="99" t="s">
        <v>3</v>
      </c>
      <c r="AB109" s="99" t="s">
        <v>55</v>
      </c>
      <c r="AC109" s="99" t="s">
        <v>67</v>
      </c>
      <c r="AD109" s="100" t="s">
        <v>79</v>
      </c>
      <c r="AE109" s="100" t="s">
        <v>80</v>
      </c>
      <c r="AF109" s="100" t="s">
        <v>81</v>
      </c>
      <c r="AG109" s="100" t="s">
        <v>82</v>
      </c>
      <c r="AH109" s="100" t="s">
        <v>83</v>
      </c>
      <c r="AI109" s="101" t="s">
        <v>63</v>
      </c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" customHeight="1">
      <c r="A110" s="433" t="s">
        <v>32</v>
      </c>
      <c r="B110" s="434" t="s">
        <v>118</v>
      </c>
      <c r="C110" s="435"/>
      <c r="D110" s="435"/>
      <c r="E110" s="435"/>
      <c r="F110" s="435"/>
      <c r="G110" s="435"/>
      <c r="H110" s="435"/>
      <c r="I110" s="436"/>
      <c r="K110" s="427" t="s">
        <v>32</v>
      </c>
      <c r="L110" s="416" t="s">
        <v>118</v>
      </c>
      <c r="M110" s="417"/>
      <c r="N110" s="417"/>
      <c r="O110" s="417"/>
      <c r="P110" s="417"/>
      <c r="Q110" s="417"/>
      <c r="R110" s="417"/>
      <c r="S110" s="418"/>
      <c r="U110" s="471" t="s">
        <v>32</v>
      </c>
      <c r="V110" s="468" t="s">
        <v>118</v>
      </c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9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  <c r="K111" s="56" t="s">
        <v>7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102">
        <v>0</v>
      </c>
      <c r="S111" s="103">
        <f>SUM(L111:R111)</f>
        <v>0</v>
      </c>
      <c r="U111" s="104" t="s">
        <v>7</v>
      </c>
      <c r="V111" s="105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6">
        <v>0</v>
      </c>
      <c r="AD111" s="107">
        <v>0</v>
      </c>
      <c r="AE111" s="107">
        <v>0</v>
      </c>
      <c r="AF111" s="107">
        <v>0</v>
      </c>
      <c r="AG111" s="107">
        <v>0</v>
      </c>
      <c r="AH111" s="107">
        <v>0</v>
      </c>
      <c r="AI111" s="108">
        <f>SUM(V111:AC111)</f>
        <v>0</v>
      </c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90">SUM(B112:H112)</f>
        <v>0</v>
      </c>
      <c r="K112" s="48" t="s">
        <v>8</v>
      </c>
      <c r="L112" s="85">
        <v>0</v>
      </c>
      <c r="M112" s="85">
        <v>0</v>
      </c>
      <c r="N112" s="85">
        <v>0</v>
      </c>
      <c r="O112" s="85">
        <v>0</v>
      </c>
      <c r="P112" s="85">
        <v>0</v>
      </c>
      <c r="Q112" s="85">
        <v>0</v>
      </c>
      <c r="R112" s="86">
        <v>0</v>
      </c>
      <c r="S112" s="87">
        <f t="shared" ref="S112:S131" si="91">SUM(L112:R112)</f>
        <v>0</v>
      </c>
      <c r="U112" s="109" t="s">
        <v>8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1">
        <v>0</v>
      </c>
      <c r="AD112" s="110">
        <v>0</v>
      </c>
      <c r="AE112" s="110">
        <v>0</v>
      </c>
      <c r="AF112" s="110">
        <v>0</v>
      </c>
      <c r="AG112" s="110">
        <v>0</v>
      </c>
      <c r="AH112" s="110">
        <v>0</v>
      </c>
      <c r="AI112" s="112">
        <f t="shared" ref="AI112:AI131" si="92">SUM(V112:AC112)</f>
        <v>0</v>
      </c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90"/>
        <v>0</v>
      </c>
      <c r="K113" s="49" t="s">
        <v>10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83">
        <v>0</v>
      </c>
      <c r="S113" s="84">
        <f t="shared" si="91"/>
        <v>0</v>
      </c>
      <c r="U113" s="113" t="s">
        <v>10</v>
      </c>
      <c r="V113" s="105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6">
        <v>0</v>
      </c>
      <c r="AD113" s="107">
        <v>0</v>
      </c>
      <c r="AE113" s="107">
        <v>0</v>
      </c>
      <c r="AF113" s="107">
        <v>0</v>
      </c>
      <c r="AG113" s="107">
        <v>0</v>
      </c>
      <c r="AH113" s="107">
        <v>0</v>
      </c>
      <c r="AI113" s="108">
        <f t="shared" si="92"/>
        <v>0</v>
      </c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90"/>
        <v>0</v>
      </c>
      <c r="K114" s="48" t="s">
        <v>56</v>
      </c>
      <c r="L114" s="85">
        <v>0</v>
      </c>
      <c r="M114" s="85">
        <v>0</v>
      </c>
      <c r="N114" s="85">
        <v>0</v>
      </c>
      <c r="O114" s="85">
        <v>0</v>
      </c>
      <c r="P114" s="85">
        <v>0</v>
      </c>
      <c r="Q114" s="85">
        <v>0</v>
      </c>
      <c r="R114" s="86">
        <v>0</v>
      </c>
      <c r="S114" s="87">
        <f t="shared" si="91"/>
        <v>0</v>
      </c>
      <c r="U114" s="109" t="s">
        <v>56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1">
        <v>0</v>
      </c>
      <c r="AD114" s="110">
        <v>0</v>
      </c>
      <c r="AE114" s="110">
        <v>0</v>
      </c>
      <c r="AF114" s="110">
        <v>0</v>
      </c>
      <c r="AG114" s="110">
        <v>0</v>
      </c>
      <c r="AH114" s="110">
        <v>0</v>
      </c>
      <c r="AI114" s="112">
        <f t="shared" si="92"/>
        <v>0</v>
      </c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">
      <c r="A115" s="37" t="s">
        <v>16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90"/>
        <v>0</v>
      </c>
      <c r="K115" s="49" t="s">
        <v>16</v>
      </c>
      <c r="L115" s="63">
        <v>0</v>
      </c>
      <c r="M115" s="63">
        <v>0</v>
      </c>
      <c r="N115" s="63">
        <v>0</v>
      </c>
      <c r="O115" s="63">
        <v>0</v>
      </c>
      <c r="P115" s="63">
        <v>0</v>
      </c>
      <c r="Q115" s="63">
        <v>0</v>
      </c>
      <c r="R115" s="83">
        <v>0</v>
      </c>
      <c r="S115" s="84">
        <f t="shared" si="91"/>
        <v>0</v>
      </c>
      <c r="U115" s="113" t="s">
        <v>16</v>
      </c>
      <c r="V115" s="105">
        <v>0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6">
        <v>0</v>
      </c>
      <c r="AD115" s="107">
        <v>0</v>
      </c>
      <c r="AE115" s="107">
        <v>0</v>
      </c>
      <c r="AF115" s="107">
        <v>0</v>
      </c>
      <c r="AG115" s="107">
        <v>0</v>
      </c>
      <c r="AH115" s="107">
        <v>0</v>
      </c>
      <c r="AI115" s="108">
        <f t="shared" si="92"/>
        <v>0</v>
      </c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">
      <c r="A116" s="36" t="s">
        <v>123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90"/>
        <v>0</v>
      </c>
      <c r="K116" s="48" t="s">
        <v>123</v>
      </c>
      <c r="L116" s="85">
        <v>0</v>
      </c>
      <c r="M116" s="85">
        <v>0</v>
      </c>
      <c r="N116" s="85">
        <v>0</v>
      </c>
      <c r="O116" s="85">
        <v>0</v>
      </c>
      <c r="P116" s="85">
        <v>0</v>
      </c>
      <c r="Q116" s="85">
        <v>0</v>
      </c>
      <c r="R116" s="86">
        <v>0</v>
      </c>
      <c r="S116" s="87">
        <f t="shared" si="91"/>
        <v>0</v>
      </c>
      <c r="U116" s="109" t="s">
        <v>57</v>
      </c>
      <c r="V116" s="110">
        <v>0</v>
      </c>
      <c r="W116" s="110">
        <v>0</v>
      </c>
      <c r="X116" s="110">
        <v>0</v>
      </c>
      <c r="Y116" s="110">
        <v>0</v>
      </c>
      <c r="Z116" s="110">
        <v>0</v>
      </c>
      <c r="AA116" s="110">
        <v>0</v>
      </c>
      <c r="AB116" s="110">
        <v>0</v>
      </c>
      <c r="AC116" s="111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2">
        <f t="shared" si="92"/>
        <v>0</v>
      </c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s="12" customFormat="1" ht="15">
      <c r="A117" s="37" t="s">
        <v>58</v>
      </c>
      <c r="B117" s="63">
        <v>0</v>
      </c>
      <c r="C117" s="63">
        <v>0</v>
      </c>
      <c r="D117" s="63">
        <v>0</v>
      </c>
      <c r="E117" s="63">
        <v>6.0077621742561788E-3</v>
      </c>
      <c r="F117" s="420"/>
      <c r="G117" s="63">
        <v>0</v>
      </c>
      <c r="H117" s="64">
        <v>0</v>
      </c>
      <c r="I117" s="59">
        <f t="shared" si="90"/>
        <v>6.0077621742561788E-3</v>
      </c>
      <c r="J117" s="15"/>
      <c r="K117" s="49" t="s">
        <v>58</v>
      </c>
      <c r="L117" s="63">
        <v>0</v>
      </c>
      <c r="M117" s="63">
        <v>0</v>
      </c>
      <c r="N117" s="63">
        <v>0</v>
      </c>
      <c r="O117" s="63">
        <v>6.0077621742561788E-3</v>
      </c>
      <c r="P117" s="63">
        <v>0.48758361453284099</v>
      </c>
      <c r="Q117" s="63">
        <v>0</v>
      </c>
      <c r="R117" s="83">
        <v>0</v>
      </c>
      <c r="S117" s="84">
        <f t="shared" si="91"/>
        <v>0.49359137670709718</v>
      </c>
      <c r="T117" s="15"/>
      <c r="U117" s="113" t="s">
        <v>58</v>
      </c>
      <c r="V117" s="105">
        <v>0</v>
      </c>
      <c r="W117" s="105">
        <v>0</v>
      </c>
      <c r="X117" s="105">
        <v>0</v>
      </c>
      <c r="Y117" s="105">
        <v>0</v>
      </c>
      <c r="Z117" s="105">
        <v>0</v>
      </c>
      <c r="AA117" s="105">
        <v>6.0077621742561788E-3</v>
      </c>
      <c r="AB117" s="105">
        <v>0.48758361453284099</v>
      </c>
      <c r="AC117" s="106">
        <v>0</v>
      </c>
      <c r="AD117" s="105">
        <v>0</v>
      </c>
      <c r="AE117" s="105">
        <v>0</v>
      </c>
      <c r="AF117" s="105">
        <v>0</v>
      </c>
      <c r="AG117" s="105">
        <v>0</v>
      </c>
      <c r="AH117" s="105">
        <v>0</v>
      </c>
      <c r="AI117" s="108">
        <f t="shared" si="92"/>
        <v>0.49359137670709718</v>
      </c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90"/>
        <v>0</v>
      </c>
      <c r="K118" s="48" t="s">
        <v>12</v>
      </c>
      <c r="L118" s="85">
        <v>0</v>
      </c>
      <c r="M118" s="85">
        <v>0</v>
      </c>
      <c r="N118" s="85">
        <v>0</v>
      </c>
      <c r="O118" s="85">
        <v>0</v>
      </c>
      <c r="P118" s="85">
        <v>0</v>
      </c>
      <c r="Q118" s="85">
        <v>0</v>
      </c>
      <c r="R118" s="86">
        <v>0</v>
      </c>
      <c r="S118" s="87">
        <f t="shared" si="91"/>
        <v>0</v>
      </c>
      <c r="U118" s="109" t="s">
        <v>12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0</v>
      </c>
      <c r="AC118" s="111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2">
        <f t="shared" si="92"/>
        <v>0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90"/>
        <v>0</v>
      </c>
      <c r="K119" s="49" t="s">
        <v>59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83">
        <v>0</v>
      </c>
      <c r="S119" s="84">
        <f t="shared" si="91"/>
        <v>0</v>
      </c>
      <c r="U119" s="113" t="s">
        <v>59</v>
      </c>
      <c r="V119" s="105">
        <v>0</v>
      </c>
      <c r="W119" s="105">
        <v>0</v>
      </c>
      <c r="X119" s="105">
        <v>0</v>
      </c>
      <c r="Y119" s="105">
        <v>0</v>
      </c>
      <c r="Z119" s="105">
        <v>0</v>
      </c>
      <c r="AA119" s="105">
        <v>0</v>
      </c>
      <c r="AB119" s="105">
        <v>0</v>
      </c>
      <c r="AC119" s="106">
        <v>0</v>
      </c>
      <c r="AD119" s="105">
        <v>0</v>
      </c>
      <c r="AE119" s="105">
        <v>0</v>
      </c>
      <c r="AF119" s="105">
        <v>0</v>
      </c>
      <c r="AG119" s="105">
        <v>0</v>
      </c>
      <c r="AH119" s="105">
        <v>0</v>
      </c>
      <c r="AI119" s="108">
        <f t="shared" si="92"/>
        <v>0</v>
      </c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90"/>
        <v>0</v>
      </c>
      <c r="K120" s="48" t="s">
        <v>17</v>
      </c>
      <c r="L120" s="85">
        <v>0</v>
      </c>
      <c r="M120" s="85">
        <v>0</v>
      </c>
      <c r="N120" s="85">
        <v>0</v>
      </c>
      <c r="O120" s="85">
        <v>0</v>
      </c>
      <c r="P120" s="85">
        <v>0</v>
      </c>
      <c r="Q120" s="85">
        <v>0</v>
      </c>
      <c r="R120" s="86">
        <v>0</v>
      </c>
      <c r="S120" s="87">
        <f t="shared" si="91"/>
        <v>0</v>
      </c>
      <c r="U120" s="109" t="s">
        <v>17</v>
      </c>
      <c r="V120" s="110">
        <v>0</v>
      </c>
      <c r="W120" s="110">
        <v>0</v>
      </c>
      <c r="X120" s="110">
        <v>0</v>
      </c>
      <c r="Y120" s="110">
        <v>0</v>
      </c>
      <c r="Z120" s="110">
        <v>0</v>
      </c>
      <c r="AA120" s="110">
        <v>0</v>
      </c>
      <c r="AB120" s="110">
        <v>0</v>
      </c>
      <c r="AC120" s="111">
        <v>0</v>
      </c>
      <c r="AD120" s="110">
        <v>0</v>
      </c>
      <c r="AE120" s="110">
        <v>0</v>
      </c>
      <c r="AF120" s="110">
        <v>0</v>
      </c>
      <c r="AG120" s="110">
        <v>0</v>
      </c>
      <c r="AH120" s="110">
        <v>0</v>
      </c>
      <c r="AI120" s="112">
        <f t="shared" si="92"/>
        <v>0</v>
      </c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">
      <c r="A121" s="37" t="s">
        <v>139</v>
      </c>
      <c r="B121" s="63">
        <v>2.1456002651512065E-2</v>
      </c>
      <c r="C121" s="63">
        <v>1.6600997996393179E-2</v>
      </c>
      <c r="D121" s="63">
        <v>0.42508040298800287</v>
      </c>
      <c r="E121" s="63">
        <v>0</v>
      </c>
      <c r="F121" s="420"/>
      <c r="G121" s="63">
        <v>0</v>
      </c>
      <c r="H121" s="64">
        <v>0</v>
      </c>
      <c r="I121" s="59">
        <f t="shared" si="90"/>
        <v>0.46313740363590811</v>
      </c>
      <c r="K121" s="49" t="s">
        <v>139</v>
      </c>
      <c r="L121" s="63">
        <v>2.1456002651512065E-2</v>
      </c>
      <c r="M121" s="63">
        <v>1.6600997996393179E-2</v>
      </c>
      <c r="N121" s="63">
        <v>0.42508040298800287</v>
      </c>
      <c r="O121" s="63">
        <v>0</v>
      </c>
      <c r="P121" s="63">
        <v>0</v>
      </c>
      <c r="Q121" s="63">
        <v>0</v>
      </c>
      <c r="R121" s="83">
        <v>0</v>
      </c>
      <c r="S121" s="84">
        <f t="shared" si="91"/>
        <v>0.46313740363590811</v>
      </c>
      <c r="U121" s="113" t="s">
        <v>139</v>
      </c>
      <c r="V121" s="105">
        <v>2.0127665322935188E-2</v>
      </c>
      <c r="W121" s="105">
        <v>0</v>
      </c>
      <c r="X121" s="105">
        <v>0</v>
      </c>
      <c r="Y121" s="105">
        <v>1.6600997996393179E-2</v>
      </c>
      <c r="Z121" s="105">
        <v>0.41494582732139573</v>
      </c>
      <c r="AA121" s="105">
        <v>0</v>
      </c>
      <c r="AB121" s="105">
        <v>0</v>
      </c>
      <c r="AC121" s="106">
        <v>1.1462912995184019E-2</v>
      </c>
      <c r="AD121" s="105">
        <v>1.3283373285768753E-3</v>
      </c>
      <c r="AE121" s="105">
        <v>0</v>
      </c>
      <c r="AF121" s="105">
        <v>0</v>
      </c>
      <c r="AG121" s="105">
        <v>1.0134575666607144E-2</v>
      </c>
      <c r="AH121" s="105">
        <v>0</v>
      </c>
      <c r="AI121" s="108">
        <f t="shared" si="92"/>
        <v>0.46313740363590811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">
      <c r="A122" s="36" t="s">
        <v>25</v>
      </c>
      <c r="B122" s="60">
        <v>1.2998581034982144E-3</v>
      </c>
      <c r="C122" s="60">
        <v>2.2001082840920645E-5</v>
      </c>
      <c r="D122" s="60">
        <v>1.6049654114153211E-2</v>
      </c>
      <c r="E122" s="60">
        <v>2.304181399708034E-2</v>
      </c>
      <c r="F122" s="420"/>
      <c r="G122" s="60">
        <v>1.8597905020791396E-3</v>
      </c>
      <c r="H122" s="61">
        <v>5.5280238413374166E-5</v>
      </c>
      <c r="I122" s="62">
        <f t="shared" si="90"/>
        <v>4.2328398038065207E-2</v>
      </c>
      <c r="K122" s="48" t="s">
        <v>25</v>
      </c>
      <c r="L122" s="85">
        <v>1.2998581034982144E-3</v>
      </c>
      <c r="M122" s="85">
        <v>2.2001082840920645E-5</v>
      </c>
      <c r="N122" s="85">
        <v>1.6049654114153211E-2</v>
      </c>
      <c r="O122" s="85">
        <v>2.304181399708034E-2</v>
      </c>
      <c r="P122" s="85">
        <v>1.9840196193480391E-4</v>
      </c>
      <c r="Q122" s="85">
        <v>1.8597905020791396E-3</v>
      </c>
      <c r="R122" s="86">
        <v>5.5280238413374166E-5</v>
      </c>
      <c r="S122" s="87">
        <f t="shared" si="91"/>
        <v>4.252680000000001E-2</v>
      </c>
      <c r="U122" s="109" t="s">
        <v>25</v>
      </c>
      <c r="V122" s="110">
        <v>2.7122328816348562E-5</v>
      </c>
      <c r="W122" s="110">
        <v>6.3589485774616763E-4</v>
      </c>
      <c r="X122" s="110">
        <v>1.8597905020791396E-3</v>
      </c>
      <c r="Y122" s="110">
        <v>2.2001082840920645E-5</v>
      </c>
      <c r="Z122" s="110">
        <v>1.6049654114153211E-2</v>
      </c>
      <c r="AA122" s="110">
        <v>2.3006467545258969E-2</v>
      </c>
      <c r="AB122" s="110">
        <v>1.9840196193480391E-4</v>
      </c>
      <c r="AC122" s="111">
        <v>7.2746760717044259E-4</v>
      </c>
      <c r="AD122" s="110">
        <v>6.3684091693569822E-4</v>
      </c>
      <c r="AE122" s="110">
        <v>3.5346451821370231E-5</v>
      </c>
      <c r="AF122" s="110">
        <v>5.5280238413374166E-5</v>
      </c>
      <c r="AG122" s="110">
        <v>0</v>
      </c>
      <c r="AH122" s="110">
        <v>0</v>
      </c>
      <c r="AI122" s="112">
        <f t="shared" si="92"/>
        <v>4.2526800000000003E-2</v>
      </c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">
      <c r="A123" s="37" t="s">
        <v>24</v>
      </c>
      <c r="B123" s="63">
        <v>0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90"/>
        <v>0</v>
      </c>
      <c r="K123" s="49" t="s">
        <v>24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83">
        <v>0</v>
      </c>
      <c r="S123" s="84">
        <f t="shared" si="91"/>
        <v>0</v>
      </c>
      <c r="U123" s="113" t="s">
        <v>24</v>
      </c>
      <c r="V123" s="105">
        <v>0</v>
      </c>
      <c r="W123" s="105">
        <v>0</v>
      </c>
      <c r="X123" s="105">
        <v>0</v>
      </c>
      <c r="Y123" s="105">
        <v>0</v>
      </c>
      <c r="Z123" s="105">
        <v>0</v>
      </c>
      <c r="AA123" s="105">
        <v>0</v>
      </c>
      <c r="AB123" s="105">
        <v>0</v>
      </c>
      <c r="AC123" s="106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8">
        <f t="shared" si="92"/>
        <v>0</v>
      </c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90"/>
        <v>0</v>
      </c>
      <c r="K124" s="48" t="s">
        <v>60</v>
      </c>
      <c r="L124" s="85">
        <v>0</v>
      </c>
      <c r="M124" s="85">
        <v>0</v>
      </c>
      <c r="N124" s="85">
        <v>0</v>
      </c>
      <c r="O124" s="85">
        <v>0</v>
      </c>
      <c r="P124" s="85">
        <v>0</v>
      </c>
      <c r="Q124" s="85">
        <v>0</v>
      </c>
      <c r="R124" s="86">
        <v>0</v>
      </c>
      <c r="S124" s="87">
        <f t="shared" si="91"/>
        <v>0</v>
      </c>
      <c r="U124" s="109" t="s">
        <v>60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1">
        <v>0</v>
      </c>
      <c r="AD124" s="110">
        <v>0</v>
      </c>
      <c r="AE124" s="110">
        <v>0</v>
      </c>
      <c r="AF124" s="110">
        <v>0</v>
      </c>
      <c r="AG124" s="110">
        <v>0</v>
      </c>
      <c r="AH124" s="110">
        <v>0</v>
      </c>
      <c r="AI124" s="112">
        <f t="shared" si="92"/>
        <v>0</v>
      </c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">
      <c r="A125" s="37" t="s">
        <v>22</v>
      </c>
      <c r="B125" s="63">
        <v>0</v>
      </c>
      <c r="C125" s="63">
        <v>4.1836032819297963E-4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90"/>
        <v>4.1836032819297963E-4</v>
      </c>
      <c r="K125" s="49" t="s">
        <v>22</v>
      </c>
      <c r="L125" s="63">
        <v>0</v>
      </c>
      <c r="M125" s="63">
        <v>4.1836032819297963E-4</v>
      </c>
      <c r="N125" s="63">
        <v>0</v>
      </c>
      <c r="O125" s="63">
        <v>0</v>
      </c>
      <c r="P125" s="63">
        <v>2.0347762322431091E-2</v>
      </c>
      <c r="Q125" s="63">
        <v>0</v>
      </c>
      <c r="R125" s="83">
        <v>0</v>
      </c>
      <c r="S125" s="84">
        <f t="shared" si="91"/>
        <v>2.076612265062407E-2</v>
      </c>
      <c r="U125" s="113" t="s">
        <v>22</v>
      </c>
      <c r="V125" s="105">
        <v>0</v>
      </c>
      <c r="W125" s="105">
        <v>0</v>
      </c>
      <c r="X125" s="105">
        <v>0</v>
      </c>
      <c r="Y125" s="105">
        <v>4.1836032819297963E-4</v>
      </c>
      <c r="Z125" s="105">
        <v>0</v>
      </c>
      <c r="AA125" s="105">
        <v>0</v>
      </c>
      <c r="AB125" s="105">
        <v>2.0347762322431091E-2</v>
      </c>
      <c r="AC125" s="106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8">
        <f t="shared" si="92"/>
        <v>2.076612265062407E-2</v>
      </c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90"/>
        <v>0</v>
      </c>
      <c r="K126" s="48" t="s">
        <v>21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s="85">
        <v>0</v>
      </c>
      <c r="R126" s="86">
        <v>0</v>
      </c>
      <c r="S126" s="87">
        <f t="shared" si="91"/>
        <v>0</v>
      </c>
      <c r="U126" s="109" t="s">
        <v>61</v>
      </c>
      <c r="V126" s="110">
        <v>0</v>
      </c>
      <c r="W126" s="110">
        <v>0</v>
      </c>
      <c r="X126" s="110">
        <v>0</v>
      </c>
      <c r="Y126" s="110">
        <v>0</v>
      </c>
      <c r="Z126" s="110">
        <v>0</v>
      </c>
      <c r="AA126" s="110">
        <v>0</v>
      </c>
      <c r="AB126" s="110">
        <v>0</v>
      </c>
      <c r="AC126" s="111">
        <v>0</v>
      </c>
      <c r="AD126" s="110">
        <v>0</v>
      </c>
      <c r="AE126" s="110">
        <v>0</v>
      </c>
      <c r="AF126" s="110">
        <v>0</v>
      </c>
      <c r="AG126" s="110">
        <v>0</v>
      </c>
      <c r="AH126" s="110">
        <v>0</v>
      </c>
      <c r="AI126" s="112">
        <f t="shared" si="92"/>
        <v>0</v>
      </c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90"/>
        <v>0</v>
      </c>
      <c r="K127" s="50" t="s">
        <v>64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83">
        <v>0</v>
      </c>
      <c r="S127" s="84">
        <f t="shared" si="91"/>
        <v>0</v>
      </c>
      <c r="U127" s="114" t="s">
        <v>62</v>
      </c>
      <c r="V127" s="105">
        <v>0</v>
      </c>
      <c r="W127" s="105">
        <v>0</v>
      </c>
      <c r="X127" s="105">
        <v>0</v>
      </c>
      <c r="Y127" s="105">
        <v>0</v>
      </c>
      <c r="Z127" s="105">
        <v>0</v>
      </c>
      <c r="AA127" s="105">
        <v>0</v>
      </c>
      <c r="AB127" s="105">
        <v>0</v>
      </c>
      <c r="AC127" s="106">
        <v>0</v>
      </c>
      <c r="AD127" s="107">
        <v>0</v>
      </c>
      <c r="AE127" s="107">
        <v>0</v>
      </c>
      <c r="AF127" s="107">
        <v>0</v>
      </c>
      <c r="AG127" s="107">
        <v>0</v>
      </c>
      <c r="AH127" s="107">
        <v>0</v>
      </c>
      <c r="AI127" s="108">
        <f t="shared" si="92"/>
        <v>0</v>
      </c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90"/>
        <v>0</v>
      </c>
      <c r="K128" s="51" t="s">
        <v>23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9">
        <v>0</v>
      </c>
      <c r="S128" s="90">
        <f t="shared" si="91"/>
        <v>0</v>
      </c>
      <c r="U128" s="115" t="s">
        <v>65</v>
      </c>
      <c r="V128" s="116">
        <v>0</v>
      </c>
      <c r="W128" s="116">
        <v>0</v>
      </c>
      <c r="X128" s="116">
        <v>0</v>
      </c>
      <c r="Y128" s="116">
        <v>0</v>
      </c>
      <c r="Z128" s="116">
        <v>0</v>
      </c>
      <c r="AA128" s="116">
        <v>0</v>
      </c>
      <c r="AB128" s="116">
        <v>0</v>
      </c>
      <c r="AC128" s="116">
        <v>0</v>
      </c>
      <c r="AD128" s="116">
        <v>0</v>
      </c>
      <c r="AE128" s="116">
        <v>0</v>
      </c>
      <c r="AF128" s="116">
        <v>0</v>
      </c>
      <c r="AG128" s="116">
        <v>0</v>
      </c>
      <c r="AH128" s="117">
        <v>0</v>
      </c>
      <c r="AI128" s="118">
        <f t="shared" si="92"/>
        <v>0</v>
      </c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90"/>
        <v>0</v>
      </c>
      <c r="K129" s="52" t="s">
        <v>19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91">
        <v>0</v>
      </c>
      <c r="S129" s="92">
        <f t="shared" si="91"/>
        <v>0</v>
      </c>
      <c r="U129" s="119" t="s">
        <v>19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1">
        <v>0</v>
      </c>
      <c r="AE129" s="121">
        <v>0</v>
      </c>
      <c r="AF129" s="121">
        <v>0</v>
      </c>
      <c r="AG129" s="121">
        <v>0</v>
      </c>
      <c r="AH129" s="121">
        <v>0</v>
      </c>
      <c r="AI129" s="122">
        <f t="shared" si="92"/>
        <v>0</v>
      </c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90"/>
        <v>0</v>
      </c>
      <c r="K130" s="51" t="s">
        <v>20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9">
        <v>0</v>
      </c>
      <c r="S130" s="90">
        <f t="shared" si="91"/>
        <v>0</v>
      </c>
      <c r="U130" s="115" t="s">
        <v>20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7">
        <v>0</v>
      </c>
      <c r="AI130" s="118">
        <f t="shared" si="92"/>
        <v>0</v>
      </c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90"/>
        <v>0</v>
      </c>
      <c r="K131" s="53" t="s">
        <v>11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93">
        <v>0</v>
      </c>
      <c r="S131" s="94">
        <f t="shared" si="91"/>
        <v>0</v>
      </c>
      <c r="U131" s="119" t="s">
        <v>11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1">
        <v>0</v>
      </c>
      <c r="AE131" s="121">
        <v>0</v>
      </c>
      <c r="AF131" s="121">
        <v>0</v>
      </c>
      <c r="AG131" s="121">
        <v>0</v>
      </c>
      <c r="AH131" s="121">
        <v>0</v>
      </c>
      <c r="AI131" s="122">
        <f t="shared" si="92"/>
        <v>0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">
      <c r="A132" s="42" t="s">
        <v>26</v>
      </c>
      <c r="B132" s="74">
        <f>SUM(B111:B127)</f>
        <v>2.2755860755010279E-2</v>
      </c>
      <c r="C132" s="74">
        <f t="shared" ref="C132:I132" si="93">SUM(C111:C127)</f>
        <v>1.7041359407427081E-2</v>
      </c>
      <c r="D132" s="74">
        <f t="shared" si="93"/>
        <v>0.44113005710215608</v>
      </c>
      <c r="E132" s="74">
        <f t="shared" si="93"/>
        <v>2.9049576171336518E-2</v>
      </c>
      <c r="F132" s="74">
        <f t="shared" si="93"/>
        <v>0</v>
      </c>
      <c r="G132" s="74">
        <f t="shared" si="93"/>
        <v>1.8597905020791396E-3</v>
      </c>
      <c r="H132" s="75">
        <f t="shared" si="93"/>
        <v>5.5280238413374166E-5</v>
      </c>
      <c r="I132" s="59">
        <f t="shared" si="93"/>
        <v>0.51189192417642249</v>
      </c>
      <c r="K132" s="54" t="s">
        <v>26</v>
      </c>
      <c r="L132" s="74">
        <f>SUM(L111:L127)</f>
        <v>2.2755860755010279E-2</v>
      </c>
      <c r="M132" s="74">
        <f t="shared" ref="M132:S132" si="94">SUM(M111:M127)</f>
        <v>1.7041359407427081E-2</v>
      </c>
      <c r="N132" s="74">
        <f t="shared" si="94"/>
        <v>0.44113005710215608</v>
      </c>
      <c r="O132" s="74">
        <f t="shared" si="94"/>
        <v>2.9049576171336518E-2</v>
      </c>
      <c r="P132" s="74">
        <f t="shared" si="94"/>
        <v>0.50812977881720689</v>
      </c>
      <c r="Q132" s="74">
        <f t="shared" si="94"/>
        <v>1.8597905020791396E-3</v>
      </c>
      <c r="R132" s="75">
        <f t="shared" si="94"/>
        <v>5.5280238413374166E-5</v>
      </c>
      <c r="S132" s="95">
        <f t="shared" si="94"/>
        <v>1.0200217029936294</v>
      </c>
      <c r="U132" s="123" t="s">
        <v>63</v>
      </c>
      <c r="V132" s="124">
        <f>SUM(V111:V127)</f>
        <v>2.0154787651751539E-2</v>
      </c>
      <c r="W132" s="124">
        <f t="shared" ref="W132:AH132" si="95">SUM(W111:W127)</f>
        <v>6.3589485774616763E-4</v>
      </c>
      <c r="X132" s="124">
        <f t="shared" si="95"/>
        <v>1.8597905020791396E-3</v>
      </c>
      <c r="Y132" s="124">
        <f t="shared" si="95"/>
        <v>1.7041359407427081E-2</v>
      </c>
      <c r="Z132" s="124">
        <f t="shared" si="95"/>
        <v>0.43099548143554894</v>
      </c>
      <c r="AA132" s="124">
        <f t="shared" si="95"/>
        <v>2.9014229719515148E-2</v>
      </c>
      <c r="AB132" s="124">
        <f t="shared" si="95"/>
        <v>0.50812977881720689</v>
      </c>
      <c r="AC132" s="124">
        <f t="shared" si="95"/>
        <v>1.2190380602354462E-2</v>
      </c>
      <c r="AD132" s="125">
        <f t="shared" si="95"/>
        <v>1.9651782455125735E-3</v>
      </c>
      <c r="AE132" s="125">
        <f t="shared" si="95"/>
        <v>3.5346451821370231E-5</v>
      </c>
      <c r="AF132" s="125">
        <f t="shared" si="95"/>
        <v>5.5280238413374166E-5</v>
      </c>
      <c r="AG132" s="125">
        <f t="shared" si="95"/>
        <v>1.0134575666607144E-2</v>
      </c>
      <c r="AH132" s="125">
        <f t="shared" si="95"/>
        <v>0</v>
      </c>
      <c r="AI132" s="126">
        <f>SUM(V132:AC132)</f>
        <v>1.0200217029936294</v>
      </c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s="14" customFormat="1" ht="15" thickBot="1">
      <c r="A133" s="43" t="s">
        <v>91</v>
      </c>
      <c r="B133" s="78">
        <f>IF($I132=0,"-",B132/$I132)</f>
        <v>4.4454424225625247E-2</v>
      </c>
      <c r="C133" s="78">
        <f t="shared" ref="C133:H133" si="96">IF($I132=0,"-",C132/$I132)</f>
        <v>3.3290932328820667E-2</v>
      </c>
      <c r="D133" s="78">
        <f t="shared" si="96"/>
        <v>0.86176404875284085</v>
      </c>
      <c r="E133" s="78">
        <f t="shared" si="96"/>
        <v>5.6749432447237909E-2</v>
      </c>
      <c r="F133" s="78">
        <f t="shared" si="96"/>
        <v>0</v>
      </c>
      <c r="G133" s="78">
        <f t="shared" si="96"/>
        <v>3.6331702342664164E-3</v>
      </c>
      <c r="H133" s="79">
        <f t="shared" si="96"/>
        <v>1.0799201120883858E-4</v>
      </c>
      <c r="I133" s="80">
        <f>SUM(B133:H133)</f>
        <v>1</v>
      </c>
      <c r="K133" s="55" t="s">
        <v>91</v>
      </c>
      <c r="L133" s="96">
        <f>IF($S132=0,"-",L132/$S132)</f>
        <v>2.2309192724257559E-2</v>
      </c>
      <c r="M133" s="96">
        <f t="shared" ref="M133:R133" si="97">IF($S132=0,"-",M132/$S132)</f>
        <v>1.6706859626038285E-2</v>
      </c>
      <c r="N133" s="96">
        <f t="shared" si="97"/>
        <v>0.43247124625632716</v>
      </c>
      <c r="O133" s="96">
        <f t="shared" si="97"/>
        <v>2.8479370670329698E-2</v>
      </c>
      <c r="P133" s="96">
        <f t="shared" si="97"/>
        <v>0.49815585033721627</v>
      </c>
      <c r="Q133" s="96">
        <f t="shared" si="97"/>
        <v>1.8232852267955665E-3</v>
      </c>
      <c r="R133" s="97">
        <f t="shared" si="97"/>
        <v>5.4195159035473408E-5</v>
      </c>
      <c r="S133" s="98">
        <f>SUM(L133:R133)</f>
        <v>1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</row>
    <row r="134" spans="1:69" ht="15" thickBot="1">
      <c r="A134" s="46"/>
      <c r="B134" s="44"/>
      <c r="C134" s="44"/>
      <c r="D134" s="44"/>
      <c r="E134" s="44"/>
      <c r="F134" s="44"/>
      <c r="G134" s="44"/>
      <c r="H134" s="44"/>
      <c r="I134" s="44"/>
      <c r="K134" s="46"/>
      <c r="L134" s="44"/>
      <c r="M134" s="44"/>
      <c r="N134" s="44"/>
      <c r="O134" s="44"/>
      <c r="P134" s="44"/>
      <c r="Q134" s="44"/>
      <c r="R134" s="44"/>
      <c r="S134" s="44"/>
      <c r="U1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30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  <c r="K135" s="426" t="s">
        <v>33</v>
      </c>
      <c r="L135" s="32" t="s">
        <v>0</v>
      </c>
      <c r="M135" s="32" t="s">
        <v>1</v>
      </c>
      <c r="N135" s="32" t="s">
        <v>2</v>
      </c>
      <c r="O135" s="32" t="s">
        <v>3</v>
      </c>
      <c r="P135" s="32" t="s">
        <v>27</v>
      </c>
      <c r="Q135" s="32" t="s">
        <v>4</v>
      </c>
      <c r="R135" s="32" t="s">
        <v>5</v>
      </c>
      <c r="S135" s="33" t="s">
        <v>6</v>
      </c>
      <c r="U135" s="470" t="s">
        <v>33</v>
      </c>
      <c r="V135" s="99" t="s">
        <v>77</v>
      </c>
      <c r="W135" s="99" t="s">
        <v>78</v>
      </c>
      <c r="X135" s="99" t="s">
        <v>4</v>
      </c>
      <c r="Y135" s="99" t="s">
        <v>1</v>
      </c>
      <c r="Z135" s="99" t="s">
        <v>2</v>
      </c>
      <c r="AA135" s="99" t="s">
        <v>3</v>
      </c>
      <c r="AB135" s="99" t="s">
        <v>55</v>
      </c>
      <c r="AC135" s="99" t="s">
        <v>67</v>
      </c>
      <c r="AD135" s="100" t="s">
        <v>79</v>
      </c>
      <c r="AE135" s="100" t="s">
        <v>80</v>
      </c>
      <c r="AF135" s="100" t="s">
        <v>81</v>
      </c>
      <c r="AG135" s="100" t="s">
        <v>82</v>
      </c>
      <c r="AH135" s="100" t="s">
        <v>83</v>
      </c>
      <c r="AI135" s="101" t="s">
        <v>63</v>
      </c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" customHeight="1">
      <c r="A136" s="433" t="s">
        <v>33</v>
      </c>
      <c r="B136" s="434" t="s">
        <v>118</v>
      </c>
      <c r="C136" s="435"/>
      <c r="D136" s="435"/>
      <c r="E136" s="435"/>
      <c r="F136" s="435"/>
      <c r="G136" s="435"/>
      <c r="H136" s="435"/>
      <c r="I136" s="436"/>
      <c r="K136" s="427" t="s">
        <v>33</v>
      </c>
      <c r="L136" s="416" t="s">
        <v>118</v>
      </c>
      <c r="M136" s="417"/>
      <c r="N136" s="417"/>
      <c r="O136" s="417"/>
      <c r="P136" s="417"/>
      <c r="Q136" s="417"/>
      <c r="R136" s="417"/>
      <c r="S136" s="418"/>
      <c r="U136" s="471" t="s">
        <v>33</v>
      </c>
      <c r="V136" s="468" t="s">
        <v>118</v>
      </c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9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  <c r="K137" s="56" t="s">
        <v>7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102">
        <v>0</v>
      </c>
      <c r="S137" s="103">
        <f>SUM(L137:R137)</f>
        <v>0</v>
      </c>
      <c r="U137" s="104" t="s">
        <v>7</v>
      </c>
      <c r="V137" s="105">
        <v>0</v>
      </c>
      <c r="W137" s="105">
        <v>0</v>
      </c>
      <c r="X137" s="105">
        <v>0</v>
      </c>
      <c r="Y137" s="105">
        <v>0</v>
      </c>
      <c r="Z137" s="105">
        <v>0</v>
      </c>
      <c r="AA137" s="105">
        <v>0</v>
      </c>
      <c r="AB137" s="105">
        <v>0</v>
      </c>
      <c r="AC137" s="106">
        <v>0</v>
      </c>
      <c r="AD137" s="107">
        <v>0</v>
      </c>
      <c r="AE137" s="107">
        <v>0</v>
      </c>
      <c r="AF137" s="107">
        <v>0</v>
      </c>
      <c r="AG137" s="107">
        <v>0</v>
      </c>
      <c r="AH137" s="107">
        <v>0</v>
      </c>
      <c r="AI137" s="108">
        <f>SUM(V137:AC137)</f>
        <v>0</v>
      </c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98">SUM(B138:H138)</f>
        <v>0</v>
      </c>
      <c r="K138" s="48" t="s">
        <v>8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s="85">
        <v>0</v>
      </c>
      <c r="R138" s="86">
        <v>0</v>
      </c>
      <c r="S138" s="87">
        <f t="shared" ref="S138:S157" si="99">SUM(L138:R138)</f>
        <v>0</v>
      </c>
      <c r="U138" s="109" t="s">
        <v>8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1">
        <v>0</v>
      </c>
      <c r="AD138" s="110">
        <v>0</v>
      </c>
      <c r="AE138" s="110">
        <v>0</v>
      </c>
      <c r="AF138" s="110">
        <v>0</v>
      </c>
      <c r="AG138" s="110">
        <v>0</v>
      </c>
      <c r="AH138" s="110">
        <v>0</v>
      </c>
      <c r="AI138" s="112">
        <f t="shared" ref="AI138:AI157" si="100">SUM(V138:AC138)</f>
        <v>0</v>
      </c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98"/>
        <v>0</v>
      </c>
      <c r="K139" s="49" t="s">
        <v>10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83">
        <v>0</v>
      </c>
      <c r="S139" s="84">
        <f t="shared" si="99"/>
        <v>0</v>
      </c>
      <c r="U139" s="113" t="s">
        <v>10</v>
      </c>
      <c r="V139" s="105">
        <v>0</v>
      </c>
      <c r="W139" s="105">
        <v>0</v>
      </c>
      <c r="X139" s="105">
        <v>0</v>
      </c>
      <c r="Y139" s="105">
        <v>0</v>
      </c>
      <c r="Z139" s="105">
        <v>0</v>
      </c>
      <c r="AA139" s="105">
        <v>0</v>
      </c>
      <c r="AB139" s="105">
        <v>0</v>
      </c>
      <c r="AC139" s="106">
        <v>0</v>
      </c>
      <c r="AD139" s="107">
        <v>0</v>
      </c>
      <c r="AE139" s="107">
        <v>0</v>
      </c>
      <c r="AF139" s="107">
        <v>0</v>
      </c>
      <c r="AG139" s="107">
        <v>0</v>
      </c>
      <c r="AH139" s="107">
        <v>0</v>
      </c>
      <c r="AI139" s="108">
        <f t="shared" si="100"/>
        <v>0</v>
      </c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98"/>
        <v>0</v>
      </c>
      <c r="K140" s="48" t="s">
        <v>56</v>
      </c>
      <c r="L140" s="85">
        <v>0</v>
      </c>
      <c r="M140" s="85">
        <v>0</v>
      </c>
      <c r="N140" s="85">
        <v>0</v>
      </c>
      <c r="O140" s="85">
        <v>0</v>
      </c>
      <c r="P140" s="85">
        <v>0</v>
      </c>
      <c r="Q140" s="85">
        <v>0</v>
      </c>
      <c r="R140" s="86">
        <v>0</v>
      </c>
      <c r="S140" s="87">
        <f t="shared" si="99"/>
        <v>0</v>
      </c>
      <c r="U140" s="109" t="s">
        <v>56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1">
        <v>0</v>
      </c>
      <c r="AD140" s="110">
        <v>0</v>
      </c>
      <c r="AE140" s="110">
        <v>0</v>
      </c>
      <c r="AF140" s="110">
        <v>0</v>
      </c>
      <c r="AG140" s="110">
        <v>0</v>
      </c>
      <c r="AH140" s="110">
        <v>0</v>
      </c>
      <c r="AI140" s="112">
        <f t="shared" si="100"/>
        <v>0</v>
      </c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">
      <c r="A141" s="37" t="s">
        <v>16</v>
      </c>
      <c r="B141" s="63">
        <v>0.78573521479999875</v>
      </c>
      <c r="C141" s="63">
        <v>9.7735646456881007</v>
      </c>
      <c r="D141" s="63">
        <v>0.99655580870156502</v>
      </c>
      <c r="E141" s="63">
        <v>0</v>
      </c>
      <c r="F141" s="420"/>
      <c r="G141" s="63">
        <v>0</v>
      </c>
      <c r="H141" s="64">
        <v>0</v>
      </c>
      <c r="I141" s="59">
        <f t="shared" si="98"/>
        <v>11.555855669189665</v>
      </c>
      <c r="K141" s="49" t="s">
        <v>16</v>
      </c>
      <c r="L141" s="63">
        <v>0.78573521479999875</v>
      </c>
      <c r="M141" s="63">
        <v>9.7735646456881007</v>
      </c>
      <c r="N141" s="63">
        <v>0.99655580870156502</v>
      </c>
      <c r="O141" s="63">
        <v>0</v>
      </c>
      <c r="P141" s="63">
        <v>0</v>
      </c>
      <c r="Q141" s="63">
        <v>0</v>
      </c>
      <c r="R141" s="83">
        <v>0</v>
      </c>
      <c r="S141" s="84">
        <f t="shared" si="99"/>
        <v>11.555855669189665</v>
      </c>
      <c r="U141" s="113" t="s">
        <v>16</v>
      </c>
      <c r="V141" s="105">
        <v>0.78573521479999875</v>
      </c>
      <c r="W141" s="105">
        <v>0</v>
      </c>
      <c r="X141" s="105">
        <v>0</v>
      </c>
      <c r="Y141" s="105">
        <v>9.7735646456881007</v>
      </c>
      <c r="Z141" s="105">
        <v>6.1041027116352141E-2</v>
      </c>
      <c r="AA141" s="105">
        <v>0</v>
      </c>
      <c r="AB141" s="105">
        <v>0</v>
      </c>
      <c r="AC141" s="106">
        <v>0.93551478158521284</v>
      </c>
      <c r="AD141" s="107">
        <v>0</v>
      </c>
      <c r="AE141" s="107">
        <v>0</v>
      </c>
      <c r="AF141" s="107">
        <v>0</v>
      </c>
      <c r="AG141" s="107">
        <v>0.93551478158521284</v>
      </c>
      <c r="AH141" s="107">
        <v>0</v>
      </c>
      <c r="AI141" s="108">
        <f t="shared" si="100"/>
        <v>11.555855669189663</v>
      </c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">
      <c r="A142" s="36" t="s">
        <v>123</v>
      </c>
      <c r="B142" s="60">
        <v>4.48307376773037</v>
      </c>
      <c r="C142" s="60">
        <v>0.64815524352728238</v>
      </c>
      <c r="D142" s="60">
        <v>2.3441614640903379</v>
      </c>
      <c r="E142" s="60">
        <v>0</v>
      </c>
      <c r="F142" s="420"/>
      <c r="G142" s="60">
        <v>0</v>
      </c>
      <c r="H142" s="61">
        <v>0</v>
      </c>
      <c r="I142" s="62">
        <f t="shared" si="98"/>
        <v>7.4753904753479894</v>
      </c>
      <c r="K142" s="48" t="s">
        <v>123</v>
      </c>
      <c r="L142" s="85">
        <v>4.48307376773037</v>
      </c>
      <c r="M142" s="85">
        <v>0.64815524352728238</v>
      </c>
      <c r="N142" s="85">
        <v>2.3441614640903379</v>
      </c>
      <c r="O142" s="85">
        <v>0</v>
      </c>
      <c r="P142" s="85">
        <v>0</v>
      </c>
      <c r="Q142" s="85">
        <v>0</v>
      </c>
      <c r="R142" s="86">
        <v>0</v>
      </c>
      <c r="S142" s="87">
        <f t="shared" si="99"/>
        <v>7.4753904753479894</v>
      </c>
      <c r="U142" s="109" t="s">
        <v>57</v>
      </c>
      <c r="V142" s="110">
        <v>4.48307376773037</v>
      </c>
      <c r="W142" s="110">
        <v>0</v>
      </c>
      <c r="X142" s="110">
        <v>0</v>
      </c>
      <c r="Y142" s="110">
        <v>0.64815524352728238</v>
      </c>
      <c r="Z142" s="110">
        <v>0.90021561601011435</v>
      </c>
      <c r="AA142" s="110">
        <v>0</v>
      </c>
      <c r="AB142" s="110">
        <v>0</v>
      </c>
      <c r="AC142" s="111">
        <v>1.4439458480802236</v>
      </c>
      <c r="AD142" s="110">
        <v>0</v>
      </c>
      <c r="AE142" s="110">
        <v>0</v>
      </c>
      <c r="AF142" s="110">
        <v>0</v>
      </c>
      <c r="AG142" s="110">
        <v>1.4439458480802236</v>
      </c>
      <c r="AH142" s="110">
        <v>0</v>
      </c>
      <c r="AI142" s="112">
        <f t="shared" si="100"/>
        <v>7.4753904753479894</v>
      </c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">
      <c r="A143" s="37" t="s">
        <v>58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98"/>
        <v>0</v>
      </c>
      <c r="K143" s="49" t="s">
        <v>58</v>
      </c>
      <c r="L143" s="63">
        <v>0</v>
      </c>
      <c r="M143" s="63">
        <v>0</v>
      </c>
      <c r="N143" s="63">
        <v>0</v>
      </c>
      <c r="O143" s="63">
        <v>0</v>
      </c>
      <c r="P143" s="63">
        <v>11.06674007696296</v>
      </c>
      <c r="Q143" s="63">
        <v>0</v>
      </c>
      <c r="R143" s="83">
        <v>0</v>
      </c>
      <c r="S143" s="84">
        <f t="shared" si="99"/>
        <v>11.06674007696296</v>
      </c>
      <c r="U143" s="113" t="s">
        <v>58</v>
      </c>
      <c r="V143" s="105">
        <v>0</v>
      </c>
      <c r="W143" s="105">
        <v>0</v>
      </c>
      <c r="X143" s="105">
        <v>0</v>
      </c>
      <c r="Y143" s="105">
        <v>0</v>
      </c>
      <c r="Z143" s="105">
        <v>0</v>
      </c>
      <c r="AA143" s="105">
        <v>0</v>
      </c>
      <c r="AB143" s="105">
        <v>11.06674007696296</v>
      </c>
      <c r="AC143" s="106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8">
        <f t="shared" si="100"/>
        <v>11.06674007696296</v>
      </c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98"/>
        <v>0</v>
      </c>
      <c r="K144" s="48" t="s">
        <v>12</v>
      </c>
      <c r="L144" s="85">
        <v>0</v>
      </c>
      <c r="M144" s="85">
        <v>0</v>
      </c>
      <c r="N144" s="85">
        <v>0</v>
      </c>
      <c r="O144" s="85">
        <v>0</v>
      </c>
      <c r="P144" s="85">
        <v>0.69735719030908261</v>
      </c>
      <c r="Q144" s="85">
        <v>0</v>
      </c>
      <c r="R144" s="86">
        <v>0</v>
      </c>
      <c r="S144" s="87">
        <f t="shared" si="99"/>
        <v>0.69735719030908261</v>
      </c>
      <c r="U144" s="109" t="s">
        <v>12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0.69735719030908261</v>
      </c>
      <c r="AC144" s="111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2">
        <f t="shared" si="100"/>
        <v>0.69735719030908261</v>
      </c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98"/>
        <v>0</v>
      </c>
      <c r="K145" s="49" t="s">
        <v>59</v>
      </c>
      <c r="L145" s="63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83">
        <v>0</v>
      </c>
      <c r="S145" s="84">
        <f t="shared" si="99"/>
        <v>0</v>
      </c>
      <c r="U145" s="113" t="s">
        <v>59</v>
      </c>
      <c r="V145" s="105">
        <v>0</v>
      </c>
      <c r="W145" s="105">
        <v>0</v>
      </c>
      <c r="X145" s="105">
        <v>0</v>
      </c>
      <c r="Y145" s="105">
        <v>0</v>
      </c>
      <c r="Z145" s="105">
        <v>0</v>
      </c>
      <c r="AA145" s="105">
        <v>0</v>
      </c>
      <c r="AB145" s="105">
        <v>0</v>
      </c>
      <c r="AC145" s="106">
        <v>0</v>
      </c>
      <c r="AD145" s="105">
        <v>0</v>
      </c>
      <c r="AE145" s="105">
        <v>0</v>
      </c>
      <c r="AF145" s="105">
        <v>0</v>
      </c>
      <c r="AG145" s="105">
        <v>0</v>
      </c>
      <c r="AH145" s="105">
        <v>0</v>
      </c>
      <c r="AI145" s="108">
        <f t="shared" si="100"/>
        <v>0</v>
      </c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">
      <c r="A146" s="36" t="s">
        <v>17</v>
      </c>
      <c r="B146" s="60">
        <v>0</v>
      </c>
      <c r="C146" s="60">
        <v>0</v>
      </c>
      <c r="D146" s="60">
        <v>0.69452111887719292</v>
      </c>
      <c r="E146" s="60">
        <v>0</v>
      </c>
      <c r="F146" s="420"/>
      <c r="G146" s="60">
        <v>0</v>
      </c>
      <c r="H146" s="61">
        <v>0</v>
      </c>
      <c r="I146" s="62">
        <f t="shared" si="98"/>
        <v>0.69452111887719292</v>
      </c>
      <c r="K146" s="48" t="s">
        <v>17</v>
      </c>
      <c r="L146" s="85">
        <v>0</v>
      </c>
      <c r="M146" s="85">
        <v>0</v>
      </c>
      <c r="N146" s="85">
        <v>0.69452111887719292</v>
      </c>
      <c r="O146" s="85">
        <v>0</v>
      </c>
      <c r="P146" s="85">
        <v>0</v>
      </c>
      <c r="Q146" s="85">
        <v>0</v>
      </c>
      <c r="R146" s="86">
        <v>0</v>
      </c>
      <c r="S146" s="87">
        <f t="shared" si="99"/>
        <v>0.69452111887719292</v>
      </c>
      <c r="U146" s="109" t="s">
        <v>17</v>
      </c>
      <c r="V146" s="110">
        <v>0</v>
      </c>
      <c r="W146" s="110">
        <v>0</v>
      </c>
      <c r="X146" s="110">
        <v>0</v>
      </c>
      <c r="Y146" s="110">
        <v>0</v>
      </c>
      <c r="Z146" s="110">
        <v>0.69452111887719292</v>
      </c>
      <c r="AA146" s="110">
        <v>0</v>
      </c>
      <c r="AB146" s="110">
        <v>0</v>
      </c>
      <c r="AC146" s="111">
        <v>0</v>
      </c>
      <c r="AD146" s="110">
        <v>0</v>
      </c>
      <c r="AE146" s="110">
        <v>0</v>
      </c>
      <c r="AF146" s="110">
        <v>0</v>
      </c>
      <c r="AG146" s="110">
        <v>0</v>
      </c>
      <c r="AH146" s="110">
        <v>0</v>
      </c>
      <c r="AI146" s="112">
        <f t="shared" si="100"/>
        <v>0.69452111887719292</v>
      </c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">
      <c r="A147" s="37" t="s">
        <v>139</v>
      </c>
      <c r="B147" s="63">
        <v>9.0014350788885551</v>
      </c>
      <c r="C147" s="63">
        <v>36.505647476178524</v>
      </c>
      <c r="D147" s="63">
        <v>8.1931744618189182</v>
      </c>
      <c r="E147" s="63">
        <v>0</v>
      </c>
      <c r="F147" s="420"/>
      <c r="G147" s="63">
        <v>0</v>
      </c>
      <c r="H147" s="64">
        <v>0</v>
      </c>
      <c r="I147" s="59">
        <f t="shared" si="98"/>
        <v>53.700257016885999</v>
      </c>
      <c r="K147" s="49" t="s">
        <v>139</v>
      </c>
      <c r="L147" s="63">
        <v>9.0014350788885551</v>
      </c>
      <c r="M147" s="63">
        <v>36.505647476178524</v>
      </c>
      <c r="N147" s="63">
        <v>8.1931744618189182</v>
      </c>
      <c r="O147" s="63">
        <v>0</v>
      </c>
      <c r="P147" s="63">
        <v>3.0838781170353107E-3</v>
      </c>
      <c r="Q147" s="63">
        <v>0</v>
      </c>
      <c r="R147" s="83">
        <v>0</v>
      </c>
      <c r="S147" s="84">
        <f t="shared" si="99"/>
        <v>53.703340895003038</v>
      </c>
      <c r="U147" s="113" t="s">
        <v>139</v>
      </c>
      <c r="V147" s="105">
        <v>8.8433267334269789</v>
      </c>
      <c r="W147" s="105">
        <v>0</v>
      </c>
      <c r="X147" s="105">
        <v>0</v>
      </c>
      <c r="Y147" s="105">
        <v>36.505647476178524</v>
      </c>
      <c r="Z147" s="105">
        <v>8.1931744618189182</v>
      </c>
      <c r="AA147" s="105">
        <v>0</v>
      </c>
      <c r="AB147" s="105">
        <v>3.0838781170353107E-3</v>
      </c>
      <c r="AC147" s="106">
        <v>0.15810834546157698</v>
      </c>
      <c r="AD147" s="105">
        <v>0.15810834546157698</v>
      </c>
      <c r="AE147" s="105">
        <v>0</v>
      </c>
      <c r="AF147" s="105">
        <v>0</v>
      </c>
      <c r="AG147" s="105">
        <v>0</v>
      </c>
      <c r="AH147" s="105">
        <v>0</v>
      </c>
      <c r="AI147" s="108">
        <f t="shared" si="100"/>
        <v>53.703340895003038</v>
      </c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">
      <c r="A148" s="36" t="s">
        <v>25</v>
      </c>
      <c r="B148" s="60">
        <v>15.322781038602978</v>
      </c>
      <c r="C148" s="60">
        <v>0.64774625095579952</v>
      </c>
      <c r="D148" s="60">
        <v>0.20768425655472003</v>
      </c>
      <c r="E148" s="60">
        <v>30.588361830390987</v>
      </c>
      <c r="F148" s="420"/>
      <c r="G148" s="60">
        <v>5.7490069182802639</v>
      </c>
      <c r="H148" s="61">
        <v>0</v>
      </c>
      <c r="I148" s="62">
        <f t="shared" si="98"/>
        <v>52.515580294784748</v>
      </c>
      <c r="K148" s="48" t="s">
        <v>25</v>
      </c>
      <c r="L148" s="85">
        <v>15.322781038602978</v>
      </c>
      <c r="M148" s="85">
        <v>0.64774625095579952</v>
      </c>
      <c r="N148" s="85">
        <v>0.20768425655472003</v>
      </c>
      <c r="O148" s="85">
        <v>30.588361830390987</v>
      </c>
      <c r="P148" s="85">
        <v>0.63633584361772189</v>
      </c>
      <c r="Q148" s="85">
        <v>5.7490069182802639</v>
      </c>
      <c r="R148" s="86">
        <v>0</v>
      </c>
      <c r="S148" s="87">
        <f t="shared" si="99"/>
        <v>53.15191613840247</v>
      </c>
      <c r="U148" s="109" t="s">
        <v>25</v>
      </c>
      <c r="V148" s="110">
        <v>0.42854496821554788</v>
      </c>
      <c r="W148" s="110">
        <v>10.605982539644058</v>
      </c>
      <c r="X148" s="110">
        <v>5.7490069182802639</v>
      </c>
      <c r="Y148" s="110">
        <v>0.64774625095579952</v>
      </c>
      <c r="Z148" s="110">
        <v>0.20544530655668899</v>
      </c>
      <c r="AA148" s="110">
        <v>17.462095560390104</v>
      </c>
      <c r="AB148" s="110">
        <v>0.63633584361772189</v>
      </c>
      <c r="AC148" s="111">
        <v>17.416758750742289</v>
      </c>
      <c r="AD148" s="110">
        <v>4.288253530743372</v>
      </c>
      <c r="AE148" s="110">
        <v>13.126266270000881</v>
      </c>
      <c r="AF148" s="110">
        <v>0</v>
      </c>
      <c r="AG148" s="110">
        <v>2.2389499980310277E-3</v>
      </c>
      <c r="AH148" s="110">
        <v>0</v>
      </c>
      <c r="AI148" s="112">
        <f t="shared" si="100"/>
        <v>53.151916138402477</v>
      </c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">
      <c r="A149" s="37" t="s">
        <v>24</v>
      </c>
      <c r="B149" s="63">
        <v>1.8224028176842104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98"/>
        <v>1.8224028176842104</v>
      </c>
      <c r="K149" s="49" t="s">
        <v>24</v>
      </c>
      <c r="L149" s="63">
        <v>1.8224028176842104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83">
        <v>0</v>
      </c>
      <c r="S149" s="84">
        <f t="shared" si="99"/>
        <v>1.8224028176842104</v>
      </c>
      <c r="U149" s="113" t="s">
        <v>24</v>
      </c>
      <c r="V149" s="105">
        <v>0.36448056353684211</v>
      </c>
      <c r="W149" s="105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6">
        <v>1.4579222541473684</v>
      </c>
      <c r="AD149" s="105">
        <v>1.4579222541473684</v>
      </c>
      <c r="AE149" s="105">
        <v>0</v>
      </c>
      <c r="AF149" s="105">
        <v>0</v>
      </c>
      <c r="AG149" s="105">
        <v>0</v>
      </c>
      <c r="AH149" s="105">
        <v>0</v>
      </c>
      <c r="AI149" s="108">
        <f t="shared" si="100"/>
        <v>1.8224028176842104</v>
      </c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">
      <c r="A150" s="36" t="s">
        <v>60</v>
      </c>
      <c r="B150" s="60">
        <v>0.20597765056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98"/>
        <v>0.20597765056</v>
      </c>
      <c r="K150" s="48" t="s">
        <v>60</v>
      </c>
      <c r="L150" s="85">
        <v>0.20597765056</v>
      </c>
      <c r="M150" s="85">
        <v>0</v>
      </c>
      <c r="N150" s="85">
        <v>0</v>
      </c>
      <c r="O150" s="85">
        <v>0</v>
      </c>
      <c r="P150" s="85">
        <v>0</v>
      </c>
      <c r="Q150" s="85">
        <v>0</v>
      </c>
      <c r="R150" s="86">
        <v>0</v>
      </c>
      <c r="S150" s="87">
        <f t="shared" si="99"/>
        <v>0.20597765056</v>
      </c>
      <c r="U150" s="109" t="s">
        <v>60</v>
      </c>
      <c r="V150" s="110">
        <v>0.20597765056</v>
      </c>
      <c r="W150" s="110">
        <v>0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1">
        <v>0</v>
      </c>
      <c r="AD150" s="110">
        <v>0</v>
      </c>
      <c r="AE150" s="110">
        <v>0</v>
      </c>
      <c r="AF150" s="110">
        <v>0</v>
      </c>
      <c r="AG150" s="110">
        <v>0</v>
      </c>
      <c r="AH150" s="110">
        <v>0</v>
      </c>
      <c r="AI150" s="112">
        <f t="shared" si="100"/>
        <v>0.20597765056</v>
      </c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">
      <c r="A151" s="37" t="s">
        <v>22</v>
      </c>
      <c r="B151" s="63">
        <v>0</v>
      </c>
      <c r="C151" s="63">
        <v>6.1116778892818191E-2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98"/>
        <v>6.1116778892818191E-2</v>
      </c>
      <c r="K151" s="49" t="s">
        <v>22</v>
      </c>
      <c r="L151" s="63">
        <v>0</v>
      </c>
      <c r="M151" s="63">
        <v>6.1116778892818191E-2</v>
      </c>
      <c r="N151" s="63">
        <v>0</v>
      </c>
      <c r="O151" s="63">
        <v>0</v>
      </c>
      <c r="P151" s="63">
        <v>0.46211236676360973</v>
      </c>
      <c r="Q151" s="63">
        <v>0</v>
      </c>
      <c r="R151" s="83">
        <v>0</v>
      </c>
      <c r="S151" s="84">
        <f t="shared" si="99"/>
        <v>0.52322914565642797</v>
      </c>
      <c r="U151" s="113" t="s">
        <v>22</v>
      </c>
      <c r="V151" s="105">
        <v>0</v>
      </c>
      <c r="W151" s="105">
        <v>0</v>
      </c>
      <c r="X151" s="105">
        <v>0</v>
      </c>
      <c r="Y151" s="105">
        <v>6.1116778892818191E-2</v>
      </c>
      <c r="Z151" s="105">
        <v>0</v>
      </c>
      <c r="AA151" s="105">
        <v>0</v>
      </c>
      <c r="AB151" s="105">
        <v>0.46211236676360973</v>
      </c>
      <c r="AC151" s="106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8">
        <f t="shared" si="100"/>
        <v>0.52322914565642797</v>
      </c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98"/>
        <v>0</v>
      </c>
      <c r="K152" s="48" t="s">
        <v>21</v>
      </c>
      <c r="L152" s="85">
        <v>0</v>
      </c>
      <c r="M152" s="85">
        <v>0</v>
      </c>
      <c r="N152" s="85">
        <v>0</v>
      </c>
      <c r="O152" s="85">
        <v>0</v>
      </c>
      <c r="P152" s="85">
        <v>0</v>
      </c>
      <c r="Q152" s="85">
        <v>0</v>
      </c>
      <c r="R152" s="86">
        <v>0</v>
      </c>
      <c r="S152" s="87">
        <f t="shared" si="99"/>
        <v>0</v>
      </c>
      <c r="U152" s="109" t="s">
        <v>61</v>
      </c>
      <c r="V152" s="110">
        <v>0</v>
      </c>
      <c r="W152" s="110">
        <v>0</v>
      </c>
      <c r="X152" s="110">
        <v>0</v>
      </c>
      <c r="Y152" s="110">
        <v>0</v>
      </c>
      <c r="Z152" s="110">
        <v>0</v>
      </c>
      <c r="AA152" s="110">
        <v>0</v>
      </c>
      <c r="AB152" s="110">
        <v>0</v>
      </c>
      <c r="AC152" s="111">
        <v>0</v>
      </c>
      <c r="AD152" s="110">
        <v>0</v>
      </c>
      <c r="AE152" s="110">
        <v>0</v>
      </c>
      <c r="AF152" s="110">
        <v>0</v>
      </c>
      <c r="AG152" s="110">
        <v>0</v>
      </c>
      <c r="AH152" s="110">
        <v>0</v>
      </c>
      <c r="AI152" s="112">
        <f t="shared" si="100"/>
        <v>0</v>
      </c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98"/>
        <v>0</v>
      </c>
      <c r="K153" s="50" t="s">
        <v>64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83">
        <v>0</v>
      </c>
      <c r="S153" s="84">
        <f t="shared" si="99"/>
        <v>0</v>
      </c>
      <c r="U153" s="114" t="s">
        <v>62</v>
      </c>
      <c r="V153" s="105">
        <v>0</v>
      </c>
      <c r="W153" s="105">
        <v>0</v>
      </c>
      <c r="X153" s="105">
        <v>0</v>
      </c>
      <c r="Y153" s="105">
        <v>0</v>
      </c>
      <c r="Z153" s="105">
        <v>0</v>
      </c>
      <c r="AA153" s="105">
        <v>0</v>
      </c>
      <c r="AB153" s="105">
        <v>0</v>
      </c>
      <c r="AC153" s="106">
        <v>0</v>
      </c>
      <c r="AD153" s="107">
        <v>0</v>
      </c>
      <c r="AE153" s="107">
        <v>0</v>
      </c>
      <c r="AF153" s="107">
        <v>0</v>
      </c>
      <c r="AG153" s="107">
        <v>0</v>
      </c>
      <c r="AH153" s="107">
        <v>0</v>
      </c>
      <c r="AI153" s="108">
        <f t="shared" si="100"/>
        <v>0</v>
      </c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98"/>
        <v>0</v>
      </c>
      <c r="K154" s="51" t="s">
        <v>23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8">
        <v>0</v>
      </c>
      <c r="S154" s="90">
        <f t="shared" si="99"/>
        <v>0</v>
      </c>
      <c r="U154" s="115" t="s">
        <v>65</v>
      </c>
      <c r="V154" s="116">
        <v>0</v>
      </c>
      <c r="W154" s="116">
        <v>0</v>
      </c>
      <c r="X154" s="116">
        <v>0</v>
      </c>
      <c r="Y154" s="116">
        <v>0</v>
      </c>
      <c r="Z154" s="116">
        <v>0</v>
      </c>
      <c r="AA154" s="116">
        <v>0</v>
      </c>
      <c r="AB154" s="116">
        <v>0</v>
      </c>
      <c r="AC154" s="116">
        <v>0</v>
      </c>
      <c r="AD154" s="116">
        <v>0</v>
      </c>
      <c r="AE154" s="116">
        <v>0</v>
      </c>
      <c r="AF154" s="116">
        <v>0</v>
      </c>
      <c r="AG154" s="116">
        <v>0</v>
      </c>
      <c r="AH154" s="117">
        <v>0</v>
      </c>
      <c r="AI154" s="118">
        <f t="shared" si="100"/>
        <v>0</v>
      </c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98"/>
        <v>0</v>
      </c>
      <c r="K155" s="52" t="s">
        <v>19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  <c r="S155" s="92">
        <f t="shared" si="99"/>
        <v>0</v>
      </c>
      <c r="U155" s="119" t="s">
        <v>19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1">
        <v>0</v>
      </c>
      <c r="AE155" s="121">
        <v>0</v>
      </c>
      <c r="AF155" s="121">
        <v>0</v>
      </c>
      <c r="AG155" s="121">
        <v>0</v>
      </c>
      <c r="AH155" s="121">
        <v>0</v>
      </c>
      <c r="AI155" s="122">
        <f t="shared" si="100"/>
        <v>0</v>
      </c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98"/>
        <v>0</v>
      </c>
      <c r="K156" s="51" t="s">
        <v>20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8">
        <v>0</v>
      </c>
      <c r="S156" s="90">
        <f t="shared" si="99"/>
        <v>0</v>
      </c>
      <c r="U156" s="115" t="s">
        <v>20</v>
      </c>
      <c r="V156" s="116">
        <v>0</v>
      </c>
      <c r="W156" s="116">
        <v>0</v>
      </c>
      <c r="X156" s="116">
        <v>0</v>
      </c>
      <c r="Y156" s="116">
        <v>0</v>
      </c>
      <c r="Z156" s="116">
        <v>0</v>
      </c>
      <c r="AA156" s="116">
        <v>0</v>
      </c>
      <c r="AB156" s="116">
        <v>0</v>
      </c>
      <c r="AC156" s="116">
        <v>0</v>
      </c>
      <c r="AD156" s="116">
        <v>0</v>
      </c>
      <c r="AE156" s="116">
        <v>0</v>
      </c>
      <c r="AF156" s="116">
        <v>0</v>
      </c>
      <c r="AG156" s="116">
        <v>0</v>
      </c>
      <c r="AH156" s="117">
        <v>0</v>
      </c>
      <c r="AI156" s="118">
        <f t="shared" si="100"/>
        <v>0</v>
      </c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98"/>
        <v>0</v>
      </c>
      <c r="K157" s="53" t="s">
        <v>11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71">
        <v>0</v>
      </c>
      <c r="S157" s="94">
        <f t="shared" si="99"/>
        <v>0</v>
      </c>
      <c r="U157" s="119" t="s">
        <v>11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1">
        <v>0</v>
      </c>
      <c r="AE157" s="121">
        <v>0</v>
      </c>
      <c r="AF157" s="121">
        <v>0</v>
      </c>
      <c r="AG157" s="121">
        <v>0</v>
      </c>
      <c r="AH157" s="121">
        <v>0</v>
      </c>
      <c r="AI157" s="122">
        <f t="shared" si="100"/>
        <v>0</v>
      </c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">
      <c r="A158" s="42" t="s">
        <v>26</v>
      </c>
      <c r="B158" s="74">
        <f>SUM(B137:B153)</f>
        <v>31.621405568266116</v>
      </c>
      <c r="C158" s="74">
        <f t="shared" ref="C158:I158" si="101">SUM(C137:C153)</f>
        <v>47.636230395242521</v>
      </c>
      <c r="D158" s="74">
        <f t="shared" si="101"/>
        <v>12.436097110042732</v>
      </c>
      <c r="E158" s="74">
        <f t="shared" si="101"/>
        <v>30.588361830390987</v>
      </c>
      <c r="F158" s="74">
        <f t="shared" si="101"/>
        <v>0</v>
      </c>
      <c r="G158" s="74">
        <f t="shared" si="101"/>
        <v>5.7490069182802639</v>
      </c>
      <c r="H158" s="75">
        <f t="shared" si="101"/>
        <v>0</v>
      </c>
      <c r="I158" s="59">
        <f t="shared" si="101"/>
        <v>128.03110182222261</v>
      </c>
      <c r="K158" s="54" t="s">
        <v>26</v>
      </c>
      <c r="L158" s="74">
        <f>SUM(L137:L153)</f>
        <v>31.621405568266116</v>
      </c>
      <c r="M158" s="74">
        <f t="shared" ref="M158:S158" si="102">SUM(M137:M153)</f>
        <v>47.636230395242521</v>
      </c>
      <c r="N158" s="74">
        <f t="shared" si="102"/>
        <v>12.436097110042732</v>
      </c>
      <c r="O158" s="74">
        <f t="shared" si="102"/>
        <v>30.588361830390987</v>
      </c>
      <c r="P158" s="74">
        <f t="shared" si="102"/>
        <v>12.865629355770409</v>
      </c>
      <c r="Q158" s="74">
        <f t="shared" si="102"/>
        <v>5.7490069182802639</v>
      </c>
      <c r="R158" s="75">
        <f t="shared" si="102"/>
        <v>0</v>
      </c>
      <c r="S158" s="95">
        <f t="shared" si="102"/>
        <v>140.89673117799299</v>
      </c>
      <c r="U158" s="123" t="s">
        <v>63</v>
      </c>
      <c r="V158" s="124">
        <f>SUM(V137:V153)</f>
        <v>15.111138898269736</v>
      </c>
      <c r="W158" s="124">
        <f t="shared" ref="W158:AH158" si="103">SUM(W137:W153)</f>
        <v>10.605982539644058</v>
      </c>
      <c r="X158" s="124">
        <f t="shared" si="103"/>
        <v>5.7490069182802639</v>
      </c>
      <c r="Y158" s="124">
        <f t="shared" si="103"/>
        <v>47.636230395242521</v>
      </c>
      <c r="Z158" s="124">
        <f t="shared" si="103"/>
        <v>10.054397530379266</v>
      </c>
      <c r="AA158" s="124">
        <f t="shared" si="103"/>
        <v>17.462095560390104</v>
      </c>
      <c r="AB158" s="124">
        <f t="shared" si="103"/>
        <v>12.865629355770409</v>
      </c>
      <c r="AC158" s="124">
        <f t="shared" si="103"/>
        <v>21.412249980016671</v>
      </c>
      <c r="AD158" s="125">
        <f t="shared" si="103"/>
        <v>5.9042841303523179</v>
      </c>
      <c r="AE158" s="125">
        <f t="shared" si="103"/>
        <v>13.126266270000881</v>
      </c>
      <c r="AF158" s="125">
        <f t="shared" si="103"/>
        <v>0</v>
      </c>
      <c r="AG158" s="125">
        <f t="shared" si="103"/>
        <v>2.3816995796634677</v>
      </c>
      <c r="AH158" s="125">
        <f t="shared" si="103"/>
        <v>0</v>
      </c>
      <c r="AI158" s="126">
        <f>SUM(V158:AC158)</f>
        <v>140.89673117799302</v>
      </c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s="14" customFormat="1" ht="15" thickBot="1">
      <c r="A159" s="43" t="s">
        <v>91</v>
      </c>
      <c r="B159" s="78">
        <f>IF($I158=0,"-",B158/$I158)</f>
        <v>0.24698221852510471</v>
      </c>
      <c r="C159" s="78">
        <f t="shared" ref="C159:H159" si="104">IF($I158=0,"-",C158/$I158)</f>
        <v>0.37206764385569169</v>
      </c>
      <c r="D159" s="78">
        <f t="shared" si="104"/>
        <v>9.7133406906947162E-2</v>
      </c>
      <c r="E159" s="78">
        <f t="shared" si="104"/>
        <v>0.23891352487823161</v>
      </c>
      <c r="F159" s="78">
        <f t="shared" si="104"/>
        <v>0</v>
      </c>
      <c r="G159" s="78">
        <f t="shared" si="104"/>
        <v>4.4903205834024913E-2</v>
      </c>
      <c r="H159" s="79">
        <f t="shared" si="104"/>
        <v>0</v>
      </c>
      <c r="I159" s="80">
        <f>SUM(B159:H159)</f>
        <v>1</v>
      </c>
      <c r="K159" s="55" t="s">
        <v>91</v>
      </c>
      <c r="L159" s="96">
        <f>IF($S158=0,"-",L158/$S158)</f>
        <v>0.22442966067338505</v>
      </c>
      <c r="M159" s="96">
        <f t="shared" ref="M159:R159" si="105">IF($S158=0,"-",M158/$S158)</f>
        <v>0.33809322613073467</v>
      </c>
      <c r="N159" s="96">
        <f t="shared" si="105"/>
        <v>8.8263915039536109E-2</v>
      </c>
      <c r="O159" s="96">
        <f t="shared" si="105"/>
        <v>0.2170977394198671</v>
      </c>
      <c r="P159" s="96">
        <f t="shared" si="105"/>
        <v>9.1312475798444384E-2</v>
      </c>
      <c r="Q159" s="96">
        <f t="shared" si="105"/>
        <v>4.0802982938032958E-2</v>
      </c>
      <c r="R159" s="97">
        <f t="shared" si="105"/>
        <v>0</v>
      </c>
      <c r="S159" s="98">
        <f>SUM(L159:R159)</f>
        <v>1.0000000000000002</v>
      </c>
      <c r="U159" s="127" t="s">
        <v>91</v>
      </c>
      <c r="V159" s="128">
        <f>+V158/$AI158</f>
        <v>0.1072497478964223</v>
      </c>
      <c r="W159" s="128">
        <f t="shared" ref="W159:AH159" si="106">+W158/$AI158</f>
        <v>7.5274865860767606E-2</v>
      </c>
      <c r="X159" s="128">
        <f t="shared" si="106"/>
        <v>4.0802982938032945E-2</v>
      </c>
      <c r="Y159" s="128">
        <f t="shared" si="106"/>
        <v>0.33809322613073461</v>
      </c>
      <c r="Z159" s="128">
        <f t="shared" si="106"/>
        <v>7.1360048216290231E-2</v>
      </c>
      <c r="AA159" s="128">
        <f t="shared" si="106"/>
        <v>0.12393542003703736</v>
      </c>
      <c r="AB159" s="128">
        <f t="shared" si="106"/>
        <v>9.131247579844437E-2</v>
      </c>
      <c r="AC159" s="128">
        <f t="shared" si="106"/>
        <v>0.15197123312227062</v>
      </c>
      <c r="AD159" s="128">
        <f t="shared" si="106"/>
        <v>4.1905046916195038E-2</v>
      </c>
      <c r="AE159" s="128">
        <f t="shared" si="106"/>
        <v>9.3162319382829678E-2</v>
      </c>
      <c r="AF159" s="128">
        <f t="shared" si="106"/>
        <v>0</v>
      </c>
      <c r="AG159" s="128">
        <f t="shared" si="106"/>
        <v>1.6903866823245867E-2</v>
      </c>
      <c r="AH159" s="128">
        <f t="shared" si="106"/>
        <v>0</v>
      </c>
      <c r="AI159" s="129">
        <f>SUM(V159:AC159)</f>
        <v>1.0000000000000002</v>
      </c>
    </row>
    <row r="160" spans="1:69" ht="15" thickBot="1">
      <c r="A160" s="44"/>
      <c r="B160" s="44"/>
      <c r="C160" s="44"/>
      <c r="D160" s="44"/>
      <c r="E160" s="44"/>
      <c r="F160" s="44"/>
      <c r="G160" s="44"/>
      <c r="H160" s="44"/>
      <c r="I160" s="44"/>
      <c r="K160" s="44"/>
      <c r="L160" s="34"/>
      <c r="M160" s="34"/>
      <c r="N160" s="34"/>
      <c r="O160" s="34"/>
      <c r="P160" s="34"/>
      <c r="Q160" s="34"/>
      <c r="R160" s="34"/>
      <c r="S160" s="34"/>
      <c r="U160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30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  <c r="K161" s="426" t="s">
        <v>34</v>
      </c>
      <c r="L161" s="32" t="s">
        <v>0</v>
      </c>
      <c r="M161" s="32" t="s">
        <v>1</v>
      </c>
      <c r="N161" s="32" t="s">
        <v>2</v>
      </c>
      <c r="O161" s="32" t="s">
        <v>3</v>
      </c>
      <c r="P161" s="32" t="s">
        <v>27</v>
      </c>
      <c r="Q161" s="32" t="s">
        <v>4</v>
      </c>
      <c r="R161" s="32" t="s">
        <v>5</v>
      </c>
      <c r="S161" s="33" t="s">
        <v>6</v>
      </c>
      <c r="U161" s="470" t="s">
        <v>34</v>
      </c>
      <c r="V161" s="99" t="s">
        <v>77</v>
      </c>
      <c r="W161" s="99" t="s">
        <v>78</v>
      </c>
      <c r="X161" s="99" t="s">
        <v>4</v>
      </c>
      <c r="Y161" s="99" t="s">
        <v>1</v>
      </c>
      <c r="Z161" s="99" t="s">
        <v>2</v>
      </c>
      <c r="AA161" s="99" t="s">
        <v>3</v>
      </c>
      <c r="AB161" s="99" t="s">
        <v>55</v>
      </c>
      <c r="AC161" s="99" t="s">
        <v>67</v>
      </c>
      <c r="AD161" s="100" t="s">
        <v>79</v>
      </c>
      <c r="AE161" s="100" t="s">
        <v>80</v>
      </c>
      <c r="AF161" s="100" t="s">
        <v>81</v>
      </c>
      <c r="AG161" s="100" t="s">
        <v>82</v>
      </c>
      <c r="AH161" s="100" t="s">
        <v>83</v>
      </c>
      <c r="AI161" s="101" t="s">
        <v>63</v>
      </c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" customHeight="1">
      <c r="A162" s="433" t="s">
        <v>34</v>
      </c>
      <c r="B162" s="434" t="s">
        <v>118</v>
      </c>
      <c r="C162" s="435"/>
      <c r="D162" s="435"/>
      <c r="E162" s="435"/>
      <c r="F162" s="435"/>
      <c r="G162" s="435"/>
      <c r="H162" s="435"/>
      <c r="I162" s="436"/>
      <c r="K162" s="427" t="s">
        <v>34</v>
      </c>
      <c r="L162" s="416" t="s">
        <v>118</v>
      </c>
      <c r="M162" s="417"/>
      <c r="N162" s="417"/>
      <c r="O162" s="417"/>
      <c r="P162" s="417"/>
      <c r="Q162" s="417"/>
      <c r="R162" s="417"/>
      <c r="S162" s="418"/>
      <c r="U162" s="471" t="s">
        <v>34</v>
      </c>
      <c r="V162" s="468" t="s">
        <v>118</v>
      </c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9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  <c r="K163" s="56" t="s">
        <v>7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102">
        <v>0</v>
      </c>
      <c r="S163" s="103">
        <f>SUM(L163:R163)</f>
        <v>0</v>
      </c>
      <c r="U163" s="104" t="s">
        <v>7</v>
      </c>
      <c r="V163" s="105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6">
        <v>0</v>
      </c>
      <c r="AD163" s="107">
        <v>0</v>
      </c>
      <c r="AE163" s="107">
        <v>0</v>
      </c>
      <c r="AF163" s="107">
        <v>0</v>
      </c>
      <c r="AG163" s="107">
        <v>0</v>
      </c>
      <c r="AH163" s="107">
        <v>0</v>
      </c>
      <c r="AI163" s="108">
        <f>SUM(V163:AC163)</f>
        <v>0</v>
      </c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107">SUM(B164:H164)</f>
        <v>0</v>
      </c>
      <c r="K164" s="48" t="s">
        <v>8</v>
      </c>
      <c r="L164" s="85">
        <v>0</v>
      </c>
      <c r="M164" s="85">
        <v>0</v>
      </c>
      <c r="N164" s="85">
        <v>0</v>
      </c>
      <c r="O164" s="85">
        <v>0</v>
      </c>
      <c r="P164" s="85">
        <v>0</v>
      </c>
      <c r="Q164" s="85">
        <v>0</v>
      </c>
      <c r="R164" s="86">
        <v>0</v>
      </c>
      <c r="S164" s="87">
        <f t="shared" ref="S164:S183" si="108">SUM(L164:R164)</f>
        <v>0</v>
      </c>
      <c r="U164" s="109" t="s">
        <v>8</v>
      </c>
      <c r="V164" s="110">
        <v>0</v>
      </c>
      <c r="W164" s="110">
        <v>0</v>
      </c>
      <c r="X164" s="110">
        <v>0</v>
      </c>
      <c r="Y164" s="110">
        <v>0</v>
      </c>
      <c r="Z164" s="110">
        <v>0</v>
      </c>
      <c r="AA164" s="110">
        <v>0</v>
      </c>
      <c r="AB164" s="110">
        <v>0</v>
      </c>
      <c r="AC164" s="111">
        <v>0</v>
      </c>
      <c r="AD164" s="110">
        <v>0</v>
      </c>
      <c r="AE164" s="110">
        <v>0</v>
      </c>
      <c r="AF164" s="110">
        <v>0</v>
      </c>
      <c r="AG164" s="110">
        <v>0</v>
      </c>
      <c r="AH164" s="110">
        <v>0</v>
      </c>
      <c r="AI164" s="112">
        <f t="shared" ref="AI164:AI183" si="109">SUM(V164:AC164)</f>
        <v>0</v>
      </c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107"/>
        <v>0</v>
      </c>
      <c r="K165" s="49" t="s">
        <v>10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83">
        <v>0</v>
      </c>
      <c r="S165" s="84">
        <f t="shared" si="108"/>
        <v>0</v>
      </c>
      <c r="U165" s="113" t="s">
        <v>10</v>
      </c>
      <c r="V165" s="105">
        <v>0</v>
      </c>
      <c r="W165" s="105">
        <v>0</v>
      </c>
      <c r="X165" s="105">
        <v>0</v>
      </c>
      <c r="Y165" s="105">
        <v>0</v>
      </c>
      <c r="Z165" s="105">
        <v>0</v>
      </c>
      <c r="AA165" s="105">
        <v>0</v>
      </c>
      <c r="AB165" s="105">
        <v>0</v>
      </c>
      <c r="AC165" s="106">
        <v>0</v>
      </c>
      <c r="AD165" s="107">
        <v>0</v>
      </c>
      <c r="AE165" s="107">
        <v>0</v>
      </c>
      <c r="AF165" s="107">
        <v>0</v>
      </c>
      <c r="AG165" s="107">
        <v>0</v>
      </c>
      <c r="AH165" s="107">
        <v>0</v>
      </c>
      <c r="AI165" s="108">
        <f t="shared" si="109"/>
        <v>0</v>
      </c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107"/>
        <v>0</v>
      </c>
      <c r="K166" s="48" t="s">
        <v>56</v>
      </c>
      <c r="L166" s="85">
        <v>0</v>
      </c>
      <c r="M166" s="85">
        <v>0</v>
      </c>
      <c r="N166" s="85">
        <v>0</v>
      </c>
      <c r="O166" s="85">
        <v>0</v>
      </c>
      <c r="P166" s="85">
        <v>0</v>
      </c>
      <c r="Q166" s="85">
        <v>0</v>
      </c>
      <c r="R166" s="86">
        <v>0</v>
      </c>
      <c r="S166" s="87">
        <f t="shared" si="108"/>
        <v>0</v>
      </c>
      <c r="U166" s="109" t="s">
        <v>56</v>
      </c>
      <c r="V166" s="110">
        <v>0</v>
      </c>
      <c r="W166" s="110">
        <v>0</v>
      </c>
      <c r="X166" s="110">
        <v>0</v>
      </c>
      <c r="Y166" s="110">
        <v>0</v>
      </c>
      <c r="Z166" s="110">
        <v>0</v>
      </c>
      <c r="AA166" s="110">
        <v>0</v>
      </c>
      <c r="AB166" s="110">
        <v>0</v>
      </c>
      <c r="AC166" s="111">
        <v>0</v>
      </c>
      <c r="AD166" s="110">
        <v>0</v>
      </c>
      <c r="AE166" s="110">
        <v>0</v>
      </c>
      <c r="AF166" s="110">
        <v>0</v>
      </c>
      <c r="AG166" s="110">
        <v>0</v>
      </c>
      <c r="AH166" s="110">
        <v>0</v>
      </c>
      <c r="AI166" s="112">
        <f t="shared" si="109"/>
        <v>0</v>
      </c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">
      <c r="A167" s="37" t="s">
        <v>16</v>
      </c>
      <c r="B167" s="63">
        <v>5.5790303630660482E-3</v>
      </c>
      <c r="C167" s="63">
        <v>0</v>
      </c>
      <c r="D167" s="63">
        <v>3.4459733259978649E-2</v>
      </c>
      <c r="E167" s="63">
        <v>0</v>
      </c>
      <c r="F167" s="420"/>
      <c r="G167" s="63">
        <v>0</v>
      </c>
      <c r="H167" s="64">
        <v>0</v>
      </c>
      <c r="I167" s="59">
        <f t="shared" si="107"/>
        <v>4.0038763623044697E-2</v>
      </c>
      <c r="K167" s="49" t="s">
        <v>16</v>
      </c>
      <c r="L167" s="63">
        <v>5.5790303630660482E-3</v>
      </c>
      <c r="M167" s="63">
        <v>0</v>
      </c>
      <c r="N167" s="63">
        <v>3.4459733259978649E-2</v>
      </c>
      <c r="O167" s="63">
        <v>0</v>
      </c>
      <c r="P167" s="63">
        <v>0</v>
      </c>
      <c r="Q167" s="63">
        <v>0</v>
      </c>
      <c r="R167" s="83">
        <v>0</v>
      </c>
      <c r="S167" s="84">
        <f t="shared" si="108"/>
        <v>4.0038763623044697E-2</v>
      </c>
      <c r="U167" s="113" t="s">
        <v>16</v>
      </c>
      <c r="V167" s="105">
        <v>5.5790303630660482E-3</v>
      </c>
      <c r="W167" s="105">
        <v>0</v>
      </c>
      <c r="X167" s="105">
        <v>0</v>
      </c>
      <c r="Y167" s="105">
        <v>0</v>
      </c>
      <c r="Z167" s="105">
        <v>3.4459733259978649E-2</v>
      </c>
      <c r="AA167" s="105">
        <v>0</v>
      </c>
      <c r="AB167" s="105">
        <v>0</v>
      </c>
      <c r="AC167" s="106">
        <v>0</v>
      </c>
      <c r="AD167" s="107">
        <v>0</v>
      </c>
      <c r="AE167" s="107">
        <v>0</v>
      </c>
      <c r="AF167" s="107">
        <v>0</v>
      </c>
      <c r="AG167" s="107">
        <v>0</v>
      </c>
      <c r="AH167" s="107">
        <v>0</v>
      </c>
      <c r="AI167" s="108">
        <f t="shared" si="109"/>
        <v>4.0038763623044697E-2</v>
      </c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">
      <c r="A168" s="36" t="s">
        <v>123</v>
      </c>
      <c r="B168" s="60">
        <v>1.6515236022510638</v>
      </c>
      <c r="C168" s="60">
        <v>0</v>
      </c>
      <c r="D168" s="60">
        <v>7.0051195592936835E-2</v>
      </c>
      <c r="E168" s="60">
        <v>0</v>
      </c>
      <c r="F168" s="420"/>
      <c r="G168" s="60">
        <v>0</v>
      </c>
      <c r="H168" s="61">
        <v>0</v>
      </c>
      <c r="I168" s="62">
        <f t="shared" si="107"/>
        <v>1.7215747978440006</v>
      </c>
      <c r="K168" s="48" t="s">
        <v>123</v>
      </c>
      <c r="L168" s="85">
        <v>1.6515236022510638</v>
      </c>
      <c r="M168" s="85">
        <v>0</v>
      </c>
      <c r="N168" s="85">
        <v>7.0051195592936835E-2</v>
      </c>
      <c r="O168" s="85">
        <v>0</v>
      </c>
      <c r="P168" s="85">
        <v>0</v>
      </c>
      <c r="Q168" s="85">
        <v>0</v>
      </c>
      <c r="R168" s="86">
        <v>0</v>
      </c>
      <c r="S168" s="87">
        <f t="shared" si="108"/>
        <v>1.7215747978440006</v>
      </c>
      <c r="U168" s="109" t="s">
        <v>57</v>
      </c>
      <c r="V168" s="110">
        <v>1.6515236022510638</v>
      </c>
      <c r="W168" s="110">
        <v>0</v>
      </c>
      <c r="X168" s="110">
        <v>0</v>
      </c>
      <c r="Y168" s="110">
        <v>0</v>
      </c>
      <c r="Z168" s="110">
        <v>7.0051195592936835E-2</v>
      </c>
      <c r="AA168" s="110">
        <v>0</v>
      </c>
      <c r="AB168" s="110">
        <v>0</v>
      </c>
      <c r="AC168" s="111">
        <v>0</v>
      </c>
      <c r="AD168" s="110">
        <v>0</v>
      </c>
      <c r="AE168" s="110">
        <v>0</v>
      </c>
      <c r="AF168" s="110">
        <v>0</v>
      </c>
      <c r="AG168" s="110">
        <v>0</v>
      </c>
      <c r="AH168" s="110">
        <v>0</v>
      </c>
      <c r="AI168" s="112">
        <f t="shared" si="109"/>
        <v>1.7215747978440006</v>
      </c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">
      <c r="A169" s="37" t="s">
        <v>58</v>
      </c>
      <c r="B169" s="63">
        <v>0</v>
      </c>
      <c r="C169" s="63">
        <v>0</v>
      </c>
      <c r="D169" s="63">
        <v>0</v>
      </c>
      <c r="E169" s="63">
        <v>0.31033390602713351</v>
      </c>
      <c r="F169" s="420"/>
      <c r="G169" s="63">
        <v>0</v>
      </c>
      <c r="H169" s="64">
        <v>0</v>
      </c>
      <c r="I169" s="59">
        <f t="shared" si="107"/>
        <v>0.31033390602713351</v>
      </c>
      <c r="K169" s="49" t="s">
        <v>58</v>
      </c>
      <c r="L169" s="63">
        <v>0</v>
      </c>
      <c r="M169" s="63">
        <v>0</v>
      </c>
      <c r="N169" s="63">
        <v>0</v>
      </c>
      <c r="O169" s="63">
        <v>0.31033390602713351</v>
      </c>
      <c r="P169" s="63">
        <v>4.5633698165850696</v>
      </c>
      <c r="Q169" s="63">
        <v>0</v>
      </c>
      <c r="R169" s="83">
        <v>0</v>
      </c>
      <c r="S169" s="84">
        <f t="shared" si="108"/>
        <v>4.8737037226122029</v>
      </c>
      <c r="U169" s="113" t="s">
        <v>58</v>
      </c>
      <c r="V169" s="105">
        <v>0</v>
      </c>
      <c r="W169" s="105">
        <v>0</v>
      </c>
      <c r="X169" s="105">
        <v>0</v>
      </c>
      <c r="Y169" s="105">
        <v>0</v>
      </c>
      <c r="Z169" s="105">
        <v>0</v>
      </c>
      <c r="AA169" s="105">
        <v>0.31033390602713351</v>
      </c>
      <c r="AB169" s="105">
        <v>4.5633698165850696</v>
      </c>
      <c r="AC169" s="106">
        <v>0</v>
      </c>
      <c r="AD169" s="105">
        <v>0</v>
      </c>
      <c r="AE169" s="105">
        <v>0</v>
      </c>
      <c r="AF169" s="105">
        <v>0</v>
      </c>
      <c r="AG169" s="105">
        <v>0</v>
      </c>
      <c r="AH169" s="105">
        <v>0</v>
      </c>
      <c r="AI169" s="108">
        <f t="shared" si="109"/>
        <v>4.8737037226122029</v>
      </c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107"/>
        <v>0</v>
      </c>
      <c r="K170" s="48" t="s">
        <v>12</v>
      </c>
      <c r="L170" s="85">
        <v>0</v>
      </c>
      <c r="M170" s="85">
        <v>0</v>
      </c>
      <c r="N170" s="85">
        <v>0</v>
      </c>
      <c r="O170" s="85">
        <v>0</v>
      </c>
      <c r="P170" s="85">
        <v>4.8812156189402517E-2</v>
      </c>
      <c r="Q170" s="85">
        <v>0</v>
      </c>
      <c r="R170" s="86">
        <v>0</v>
      </c>
      <c r="S170" s="87">
        <f t="shared" si="108"/>
        <v>4.8812156189402517E-2</v>
      </c>
      <c r="U170" s="109" t="s">
        <v>12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4.8812156189402517E-2</v>
      </c>
      <c r="AC170" s="111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2">
        <f t="shared" si="109"/>
        <v>4.8812156189402517E-2</v>
      </c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107"/>
        <v>0</v>
      </c>
      <c r="K171" s="49" t="s">
        <v>59</v>
      </c>
      <c r="L171" s="63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83">
        <v>0</v>
      </c>
      <c r="S171" s="84">
        <f t="shared" si="108"/>
        <v>0</v>
      </c>
      <c r="U171" s="113" t="s">
        <v>59</v>
      </c>
      <c r="V171" s="105">
        <v>0</v>
      </c>
      <c r="W171" s="105">
        <v>0</v>
      </c>
      <c r="X171" s="105">
        <v>0</v>
      </c>
      <c r="Y171" s="105">
        <v>0</v>
      </c>
      <c r="Z171" s="105">
        <v>0</v>
      </c>
      <c r="AA171" s="105">
        <v>0</v>
      </c>
      <c r="AB171" s="105">
        <v>0</v>
      </c>
      <c r="AC171" s="106">
        <v>0</v>
      </c>
      <c r="AD171" s="105">
        <v>0</v>
      </c>
      <c r="AE171" s="105">
        <v>0</v>
      </c>
      <c r="AF171" s="105">
        <v>0</v>
      </c>
      <c r="AG171" s="105">
        <v>0</v>
      </c>
      <c r="AH171" s="105">
        <v>0</v>
      </c>
      <c r="AI171" s="108">
        <f t="shared" si="109"/>
        <v>0</v>
      </c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">
      <c r="A172" s="36" t="s">
        <v>17</v>
      </c>
      <c r="B172" s="60">
        <v>1.1115927521769395</v>
      </c>
      <c r="C172" s="60">
        <v>0</v>
      </c>
      <c r="D172" s="60">
        <v>62.338121542082767</v>
      </c>
      <c r="E172" s="60">
        <v>0.42551770553333246</v>
      </c>
      <c r="F172" s="420"/>
      <c r="G172" s="60">
        <v>0</v>
      </c>
      <c r="H172" s="61">
        <v>0</v>
      </c>
      <c r="I172" s="62">
        <f t="shared" si="107"/>
        <v>63.875231999793037</v>
      </c>
      <c r="K172" s="48" t="s">
        <v>17</v>
      </c>
      <c r="L172" s="85">
        <v>1.1115927521769395</v>
      </c>
      <c r="M172" s="85">
        <v>0</v>
      </c>
      <c r="N172" s="85">
        <v>62.338121542082767</v>
      </c>
      <c r="O172" s="85">
        <v>0.42551770553333246</v>
      </c>
      <c r="P172" s="85">
        <v>0.71021025335769006</v>
      </c>
      <c r="Q172" s="85">
        <v>0</v>
      </c>
      <c r="R172" s="86">
        <v>0</v>
      </c>
      <c r="S172" s="87">
        <f t="shared" si="108"/>
        <v>64.585442253150731</v>
      </c>
      <c r="U172" s="109" t="s">
        <v>17</v>
      </c>
      <c r="V172" s="110">
        <v>1.1115927521769395</v>
      </c>
      <c r="W172" s="110">
        <v>0</v>
      </c>
      <c r="X172" s="110">
        <v>0</v>
      </c>
      <c r="Y172" s="110">
        <v>0</v>
      </c>
      <c r="Z172" s="110">
        <v>62.338121542082767</v>
      </c>
      <c r="AA172" s="110">
        <v>0</v>
      </c>
      <c r="AB172" s="110">
        <v>0.71021025335769006</v>
      </c>
      <c r="AC172" s="111">
        <v>0.42551770553333246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0.42551770553333246</v>
      </c>
      <c r="AI172" s="112">
        <f t="shared" si="109"/>
        <v>64.585442253150731</v>
      </c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">
      <c r="A173" s="37" t="s">
        <v>139</v>
      </c>
      <c r="B173" s="63">
        <v>5.0509350564675275</v>
      </c>
      <c r="C173" s="63">
        <v>12.872160392899234</v>
      </c>
      <c r="D173" s="63">
        <v>159.62124538197071</v>
      </c>
      <c r="E173" s="63">
        <v>0</v>
      </c>
      <c r="F173" s="420"/>
      <c r="G173" s="63">
        <v>0</v>
      </c>
      <c r="H173" s="64">
        <v>0</v>
      </c>
      <c r="I173" s="59">
        <f t="shared" si="107"/>
        <v>177.54434083133748</v>
      </c>
      <c r="K173" s="49" t="s">
        <v>139</v>
      </c>
      <c r="L173" s="63">
        <v>5.0509350564675275</v>
      </c>
      <c r="M173" s="63">
        <v>12.872160392899234</v>
      </c>
      <c r="N173" s="63">
        <v>159.62124538197071</v>
      </c>
      <c r="O173" s="63">
        <v>0</v>
      </c>
      <c r="P173" s="63">
        <v>0</v>
      </c>
      <c r="Q173" s="63">
        <v>0</v>
      </c>
      <c r="R173" s="83">
        <v>0</v>
      </c>
      <c r="S173" s="84">
        <f t="shared" si="108"/>
        <v>177.54434083133748</v>
      </c>
      <c r="U173" s="113" t="s">
        <v>139</v>
      </c>
      <c r="V173" s="105">
        <v>5.0509350564675275</v>
      </c>
      <c r="W173" s="105">
        <v>0</v>
      </c>
      <c r="X173" s="105">
        <v>0</v>
      </c>
      <c r="Y173" s="105">
        <v>12.872160392899234</v>
      </c>
      <c r="Z173" s="105">
        <v>159.62124538197071</v>
      </c>
      <c r="AA173" s="105">
        <v>0</v>
      </c>
      <c r="AB173" s="105">
        <v>0</v>
      </c>
      <c r="AC173" s="106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8">
        <f t="shared" si="109"/>
        <v>177.54434083133748</v>
      </c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">
      <c r="A174" s="36" t="s">
        <v>25</v>
      </c>
      <c r="B174" s="60">
        <v>0.35442580968106774</v>
      </c>
      <c r="C174" s="60">
        <v>0.16361329295522078</v>
      </c>
      <c r="D174" s="60">
        <v>30.914039244169967</v>
      </c>
      <c r="E174" s="60">
        <v>3.0448535197518818</v>
      </c>
      <c r="F174" s="420"/>
      <c r="G174" s="60">
        <v>0.5064267681065171</v>
      </c>
      <c r="H174" s="61">
        <v>0.33194486748556301</v>
      </c>
      <c r="I174" s="62">
        <f t="shared" si="107"/>
        <v>35.315303502150208</v>
      </c>
      <c r="K174" s="48" t="s">
        <v>25</v>
      </c>
      <c r="L174" s="85">
        <v>0.35442580968106774</v>
      </c>
      <c r="M174" s="85">
        <v>0.16361329295522078</v>
      </c>
      <c r="N174" s="85">
        <v>30.914039244169967</v>
      </c>
      <c r="O174" s="85">
        <v>3.0448535197518818</v>
      </c>
      <c r="P174" s="85">
        <v>1.8406926940676915E-2</v>
      </c>
      <c r="Q174" s="85">
        <v>0.5064267681065171</v>
      </c>
      <c r="R174" s="86">
        <v>0.33194486748556301</v>
      </c>
      <c r="S174" s="87">
        <f t="shared" si="108"/>
        <v>35.333710429090885</v>
      </c>
      <c r="U174" s="109" t="s">
        <v>25</v>
      </c>
      <c r="V174" s="110">
        <v>8.797440994950137E-2</v>
      </c>
      <c r="W174" s="110">
        <v>0.13253011467137302</v>
      </c>
      <c r="X174" s="110">
        <v>0.5064267681065171</v>
      </c>
      <c r="Y174" s="110">
        <v>0.16361329295522078</v>
      </c>
      <c r="Z174" s="110">
        <v>30.771404057435308</v>
      </c>
      <c r="AA174" s="110">
        <v>3.0442390146170788</v>
      </c>
      <c r="AB174" s="110">
        <v>1.8406926940676915E-2</v>
      </c>
      <c r="AC174" s="111">
        <v>0.60911584441521771</v>
      </c>
      <c r="AD174" s="110">
        <v>0.13392128506019332</v>
      </c>
      <c r="AE174" s="110">
        <v>6.1450513480297802E-4</v>
      </c>
      <c r="AF174" s="110">
        <v>0.33194486748556301</v>
      </c>
      <c r="AG174" s="110">
        <v>0.14263518673465841</v>
      </c>
      <c r="AH174" s="110">
        <v>0</v>
      </c>
      <c r="AI174" s="112">
        <f t="shared" si="109"/>
        <v>35.333710429090893</v>
      </c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">
      <c r="A175" s="37" t="s">
        <v>24</v>
      </c>
      <c r="B175" s="63">
        <v>0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107"/>
        <v>0</v>
      </c>
      <c r="K175" s="49" t="s">
        <v>24</v>
      </c>
      <c r="L175" s="63">
        <v>0</v>
      </c>
      <c r="M175" s="63">
        <v>0</v>
      </c>
      <c r="N175" s="63">
        <v>0</v>
      </c>
      <c r="O175" s="63">
        <v>0</v>
      </c>
      <c r="P175" s="63">
        <v>0</v>
      </c>
      <c r="Q175" s="63">
        <v>0</v>
      </c>
      <c r="R175" s="83">
        <v>0</v>
      </c>
      <c r="S175" s="84">
        <f t="shared" si="108"/>
        <v>0</v>
      </c>
      <c r="U175" s="113" t="s">
        <v>24</v>
      </c>
      <c r="V175" s="105">
        <v>0</v>
      </c>
      <c r="W175" s="105">
        <v>0</v>
      </c>
      <c r="X175" s="105">
        <v>0</v>
      </c>
      <c r="Y175" s="105">
        <v>0</v>
      </c>
      <c r="Z175" s="105">
        <v>0</v>
      </c>
      <c r="AA175" s="105">
        <v>0</v>
      </c>
      <c r="AB175" s="105">
        <v>0</v>
      </c>
      <c r="AC175" s="106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8">
        <f t="shared" si="109"/>
        <v>0</v>
      </c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107"/>
        <v>0</v>
      </c>
      <c r="K176" s="48" t="s">
        <v>60</v>
      </c>
      <c r="L176" s="85">
        <v>0</v>
      </c>
      <c r="M176" s="85">
        <v>0</v>
      </c>
      <c r="N176" s="85">
        <v>0</v>
      </c>
      <c r="O176" s="85">
        <v>0</v>
      </c>
      <c r="P176" s="85">
        <v>0</v>
      </c>
      <c r="Q176" s="85">
        <v>0</v>
      </c>
      <c r="R176" s="86">
        <v>0</v>
      </c>
      <c r="S176" s="87">
        <f t="shared" si="108"/>
        <v>0</v>
      </c>
      <c r="U176" s="109" t="s">
        <v>60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0</v>
      </c>
      <c r="AD176" s="110">
        <v>0</v>
      </c>
      <c r="AE176" s="110">
        <v>0</v>
      </c>
      <c r="AF176" s="110">
        <v>0</v>
      </c>
      <c r="AG176" s="110">
        <v>0</v>
      </c>
      <c r="AH176" s="110">
        <v>0</v>
      </c>
      <c r="AI176" s="112">
        <f t="shared" si="109"/>
        <v>0</v>
      </c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">
      <c r="A177" s="37" t="s">
        <v>22</v>
      </c>
      <c r="B177" s="63">
        <v>6.7496669132316667E-2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107"/>
        <v>6.7496669132316667E-2</v>
      </c>
      <c r="K177" s="49" t="s">
        <v>22</v>
      </c>
      <c r="L177" s="63">
        <v>6.7496669132316667E-2</v>
      </c>
      <c r="M177" s="63">
        <v>0</v>
      </c>
      <c r="N177" s="63">
        <v>0</v>
      </c>
      <c r="O177" s="63">
        <v>0</v>
      </c>
      <c r="P177" s="63">
        <v>0.18992178530191128</v>
      </c>
      <c r="Q177" s="63">
        <v>0</v>
      </c>
      <c r="R177" s="83">
        <v>0</v>
      </c>
      <c r="S177" s="84">
        <f t="shared" si="108"/>
        <v>0.25741845443422795</v>
      </c>
      <c r="U177" s="113" t="s">
        <v>22</v>
      </c>
      <c r="V177" s="105">
        <v>6.7496669132316667E-2</v>
      </c>
      <c r="W177" s="105">
        <v>0</v>
      </c>
      <c r="X177" s="105">
        <v>0</v>
      </c>
      <c r="Y177" s="105">
        <v>0</v>
      </c>
      <c r="Z177" s="105">
        <v>0</v>
      </c>
      <c r="AA177" s="105">
        <v>0</v>
      </c>
      <c r="AB177" s="105">
        <v>0.18992178530191128</v>
      </c>
      <c r="AC177" s="106">
        <v>0</v>
      </c>
      <c r="AD177" s="105">
        <v>0</v>
      </c>
      <c r="AE177" s="105">
        <v>0</v>
      </c>
      <c r="AF177" s="105">
        <v>0</v>
      </c>
      <c r="AG177" s="105">
        <v>0</v>
      </c>
      <c r="AH177" s="105">
        <v>0</v>
      </c>
      <c r="AI177" s="108">
        <f t="shared" si="109"/>
        <v>0.25741845443422795</v>
      </c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107"/>
        <v>0</v>
      </c>
      <c r="K178" s="48" t="s">
        <v>21</v>
      </c>
      <c r="L178" s="85">
        <v>0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6">
        <v>0</v>
      </c>
      <c r="S178" s="87">
        <f t="shared" si="108"/>
        <v>0</v>
      </c>
      <c r="U178" s="109" t="s">
        <v>61</v>
      </c>
      <c r="V178" s="110">
        <v>0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0</v>
      </c>
      <c r="AD178" s="110">
        <v>0</v>
      </c>
      <c r="AE178" s="110">
        <v>0</v>
      </c>
      <c r="AF178" s="110">
        <v>0</v>
      </c>
      <c r="AG178" s="110">
        <v>0</v>
      </c>
      <c r="AH178" s="110">
        <v>0</v>
      </c>
      <c r="AI178" s="112">
        <f t="shared" si="109"/>
        <v>0</v>
      </c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107"/>
        <v>0</v>
      </c>
      <c r="K179" s="50" t="s">
        <v>64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83">
        <v>0</v>
      </c>
      <c r="S179" s="84">
        <f t="shared" si="108"/>
        <v>0</v>
      </c>
      <c r="U179" s="114" t="s">
        <v>62</v>
      </c>
      <c r="V179" s="105">
        <v>0</v>
      </c>
      <c r="W179" s="105">
        <v>0</v>
      </c>
      <c r="X179" s="105">
        <v>0</v>
      </c>
      <c r="Y179" s="105">
        <v>0</v>
      </c>
      <c r="Z179" s="105">
        <v>0</v>
      </c>
      <c r="AA179" s="105">
        <v>0</v>
      </c>
      <c r="AB179" s="105">
        <v>0</v>
      </c>
      <c r="AC179" s="106">
        <v>0</v>
      </c>
      <c r="AD179" s="107">
        <v>0</v>
      </c>
      <c r="AE179" s="107">
        <v>0</v>
      </c>
      <c r="AF179" s="107">
        <v>0</v>
      </c>
      <c r="AG179" s="107">
        <v>0</v>
      </c>
      <c r="AH179" s="107">
        <v>0</v>
      </c>
      <c r="AI179" s="108">
        <f t="shared" si="109"/>
        <v>0</v>
      </c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107"/>
        <v>0</v>
      </c>
      <c r="K180" s="51" t="s">
        <v>23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8">
        <v>0</v>
      </c>
      <c r="S180" s="90">
        <f t="shared" si="108"/>
        <v>0</v>
      </c>
      <c r="U180" s="115" t="s">
        <v>65</v>
      </c>
      <c r="V180" s="116">
        <v>0</v>
      </c>
      <c r="W180" s="116">
        <v>0</v>
      </c>
      <c r="X180" s="116">
        <v>0</v>
      </c>
      <c r="Y180" s="116">
        <v>0</v>
      </c>
      <c r="Z180" s="116">
        <v>0</v>
      </c>
      <c r="AA180" s="116">
        <v>0</v>
      </c>
      <c r="AB180" s="116">
        <v>0</v>
      </c>
      <c r="AC180" s="116">
        <v>0</v>
      </c>
      <c r="AD180" s="116">
        <v>0</v>
      </c>
      <c r="AE180" s="116">
        <v>0</v>
      </c>
      <c r="AF180" s="116">
        <v>0</v>
      </c>
      <c r="AG180" s="116">
        <v>0</v>
      </c>
      <c r="AH180" s="117">
        <v>0</v>
      </c>
      <c r="AI180" s="118">
        <f t="shared" si="109"/>
        <v>0</v>
      </c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107"/>
        <v>0</v>
      </c>
      <c r="K181" s="52" t="s">
        <v>19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68">
        <v>0</v>
      </c>
      <c r="S181" s="92">
        <f t="shared" si="108"/>
        <v>0</v>
      </c>
      <c r="U181" s="119" t="s">
        <v>19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1">
        <v>0</v>
      </c>
      <c r="AE181" s="121">
        <v>0</v>
      </c>
      <c r="AF181" s="121">
        <v>0</v>
      </c>
      <c r="AG181" s="121">
        <v>0</v>
      </c>
      <c r="AH181" s="121">
        <v>0</v>
      </c>
      <c r="AI181" s="122">
        <f t="shared" si="109"/>
        <v>0</v>
      </c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107"/>
        <v>0</v>
      </c>
      <c r="K182" s="51" t="s">
        <v>20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8">
        <v>0</v>
      </c>
      <c r="S182" s="90">
        <f t="shared" si="108"/>
        <v>0</v>
      </c>
      <c r="U182" s="115" t="s">
        <v>20</v>
      </c>
      <c r="V182" s="116">
        <v>0</v>
      </c>
      <c r="W182" s="116">
        <v>0</v>
      </c>
      <c r="X182" s="116">
        <v>0</v>
      </c>
      <c r="Y182" s="116">
        <v>0</v>
      </c>
      <c r="Z182" s="116">
        <v>0</v>
      </c>
      <c r="AA182" s="116">
        <v>0</v>
      </c>
      <c r="AB182" s="116">
        <v>0</v>
      </c>
      <c r="AC182" s="116">
        <v>0</v>
      </c>
      <c r="AD182" s="116">
        <v>0</v>
      </c>
      <c r="AE182" s="116">
        <v>0</v>
      </c>
      <c r="AF182" s="116">
        <v>0</v>
      </c>
      <c r="AG182" s="116">
        <v>0</v>
      </c>
      <c r="AH182" s="117">
        <v>0</v>
      </c>
      <c r="AI182" s="118">
        <f t="shared" si="109"/>
        <v>0</v>
      </c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107"/>
        <v>0</v>
      </c>
      <c r="K183" s="53" t="s">
        <v>11</v>
      </c>
      <c r="L183" s="71">
        <v>0</v>
      </c>
      <c r="M183" s="71">
        <v>0</v>
      </c>
      <c r="N183" s="71">
        <v>0</v>
      </c>
      <c r="O183" s="71">
        <v>0</v>
      </c>
      <c r="P183" s="71">
        <v>0</v>
      </c>
      <c r="Q183" s="71">
        <v>0</v>
      </c>
      <c r="R183" s="71">
        <v>0</v>
      </c>
      <c r="S183" s="94">
        <f t="shared" si="108"/>
        <v>0</v>
      </c>
      <c r="U183" s="119" t="s">
        <v>11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1">
        <v>0</v>
      </c>
      <c r="AE183" s="121">
        <v>0</v>
      </c>
      <c r="AF183" s="121">
        <v>0</v>
      </c>
      <c r="AG183" s="121">
        <v>0</v>
      </c>
      <c r="AH183" s="121">
        <v>0</v>
      </c>
      <c r="AI183" s="122">
        <f t="shared" si="109"/>
        <v>0</v>
      </c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">
      <c r="A184" s="42" t="s">
        <v>26</v>
      </c>
      <c r="B184" s="74">
        <f>SUM(B163:B179)</f>
        <v>8.2415529200719799</v>
      </c>
      <c r="C184" s="74">
        <f t="shared" ref="C184:I184" si="110">SUM(C163:C179)</f>
        <v>13.035773685854455</v>
      </c>
      <c r="D184" s="74">
        <f t="shared" si="110"/>
        <v>252.97791709707636</v>
      </c>
      <c r="E184" s="74">
        <f t="shared" si="110"/>
        <v>3.7807051313123479</v>
      </c>
      <c r="F184" s="74">
        <f t="shared" si="110"/>
        <v>0</v>
      </c>
      <c r="G184" s="74">
        <f t="shared" si="110"/>
        <v>0.5064267681065171</v>
      </c>
      <c r="H184" s="75">
        <f t="shared" si="110"/>
        <v>0.33194486748556301</v>
      </c>
      <c r="I184" s="59">
        <f t="shared" si="110"/>
        <v>278.87432046990722</v>
      </c>
      <c r="K184" s="54" t="s">
        <v>26</v>
      </c>
      <c r="L184" s="74">
        <f>SUM(L163:L179)</f>
        <v>8.2415529200719799</v>
      </c>
      <c r="M184" s="74">
        <f t="shared" ref="M184:S184" si="111">SUM(M163:M179)</f>
        <v>13.035773685854455</v>
      </c>
      <c r="N184" s="74">
        <f t="shared" si="111"/>
        <v>252.97791709707636</v>
      </c>
      <c r="O184" s="74">
        <f t="shared" si="111"/>
        <v>3.7807051313123479</v>
      </c>
      <c r="P184" s="74">
        <f t="shared" si="111"/>
        <v>5.5307209383747509</v>
      </c>
      <c r="Q184" s="74">
        <f t="shared" si="111"/>
        <v>0.5064267681065171</v>
      </c>
      <c r="R184" s="75">
        <f t="shared" si="111"/>
        <v>0.33194486748556301</v>
      </c>
      <c r="S184" s="95">
        <f t="shared" si="111"/>
        <v>284.40504140828199</v>
      </c>
      <c r="U184" s="123" t="s">
        <v>63</v>
      </c>
      <c r="V184" s="124">
        <f>SUM(V163:V179)</f>
        <v>7.9751015203404148</v>
      </c>
      <c r="W184" s="124">
        <f t="shared" ref="W184:AH184" si="112">SUM(W163:W179)</f>
        <v>0.13253011467137302</v>
      </c>
      <c r="X184" s="124">
        <f t="shared" si="112"/>
        <v>0.5064267681065171</v>
      </c>
      <c r="Y184" s="124">
        <f t="shared" si="112"/>
        <v>13.035773685854455</v>
      </c>
      <c r="Z184" s="124">
        <f t="shared" si="112"/>
        <v>252.83528191034171</v>
      </c>
      <c r="AA184" s="124">
        <f t="shared" si="112"/>
        <v>3.3545729206442125</v>
      </c>
      <c r="AB184" s="124">
        <f t="shared" si="112"/>
        <v>5.5307209383747509</v>
      </c>
      <c r="AC184" s="124">
        <f t="shared" si="112"/>
        <v>1.0346335499485502</v>
      </c>
      <c r="AD184" s="125">
        <f t="shared" si="112"/>
        <v>0.13392128506019332</v>
      </c>
      <c r="AE184" s="125">
        <f t="shared" si="112"/>
        <v>6.1450513480297802E-4</v>
      </c>
      <c r="AF184" s="125">
        <f t="shared" si="112"/>
        <v>0.33194486748556301</v>
      </c>
      <c r="AG184" s="125">
        <f t="shared" si="112"/>
        <v>0.14263518673465841</v>
      </c>
      <c r="AH184" s="125">
        <f t="shared" si="112"/>
        <v>0.42551770553333246</v>
      </c>
      <c r="AI184" s="126">
        <f>SUM(V184:AC184)</f>
        <v>284.40504140828199</v>
      </c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s="14" customFormat="1" ht="15" thickBot="1">
      <c r="A185" s="43" t="s">
        <v>91</v>
      </c>
      <c r="B185" s="78">
        <f>IF($I184=0,"-",B184/$I184)</f>
        <v>2.9552928739314706E-2</v>
      </c>
      <c r="C185" s="78">
        <f t="shared" ref="C185:H185" si="113">IF($I184=0,"-",C184/$I184)</f>
        <v>4.6744259793762975E-2</v>
      </c>
      <c r="D185" s="78">
        <f t="shared" si="113"/>
        <v>0.90713951959006101</v>
      </c>
      <c r="E185" s="78">
        <f t="shared" si="113"/>
        <v>1.3557021402837686E-2</v>
      </c>
      <c r="F185" s="78">
        <f t="shared" si="113"/>
        <v>0</v>
      </c>
      <c r="G185" s="78">
        <f t="shared" si="113"/>
        <v>1.8159677350470303E-3</v>
      </c>
      <c r="H185" s="79">
        <f t="shared" si="113"/>
        <v>1.1903027389765797E-3</v>
      </c>
      <c r="I185" s="80">
        <f>SUM(B185:H185)</f>
        <v>0.99999999999999989</v>
      </c>
      <c r="K185" s="55" t="s">
        <v>91</v>
      </c>
      <c r="L185" s="96">
        <f>IF($S184=0,"-",L184/$S184)</f>
        <v>2.8978223730713314E-2</v>
      </c>
      <c r="M185" s="96">
        <f t="shared" ref="M185:R185" si="114">IF($S184=0,"-",M184/$S184)</f>
        <v>4.5835241250666688E-2</v>
      </c>
      <c r="N185" s="96">
        <f t="shared" si="114"/>
        <v>0.88949870875850634</v>
      </c>
      <c r="O185" s="96">
        <f t="shared" si="114"/>
        <v>1.3293382960412783E-2</v>
      </c>
      <c r="P185" s="96">
        <f t="shared" si="114"/>
        <v>1.9446634669302645E-2</v>
      </c>
      <c r="Q185" s="96">
        <f t="shared" si="114"/>
        <v>1.7806532739323296E-3</v>
      </c>
      <c r="R185" s="97">
        <f t="shared" si="114"/>
        <v>1.1671553564658317E-3</v>
      </c>
      <c r="S185" s="98">
        <f>SUM(L185:R185)</f>
        <v>0.99999999999999989</v>
      </c>
      <c r="U185" s="127" t="s">
        <v>91</v>
      </c>
      <c r="V185" s="128">
        <f>+V184/$AI184</f>
        <v>2.8041350746984953E-2</v>
      </c>
      <c r="W185" s="128">
        <f t="shared" ref="W185:AH185" si="115">+W184/$AI184</f>
        <v>4.6599073636362654E-4</v>
      </c>
      <c r="X185" s="128">
        <f t="shared" si="115"/>
        <v>1.7806532739323296E-3</v>
      </c>
      <c r="Y185" s="128">
        <f t="shared" si="115"/>
        <v>4.5835241250666688E-2</v>
      </c>
      <c r="Z185" s="128">
        <f t="shared" si="115"/>
        <v>0.88899718745625245</v>
      </c>
      <c r="AA185" s="128">
        <f t="shared" si="115"/>
        <v>1.1795054349365433E-2</v>
      </c>
      <c r="AB185" s="128">
        <f t="shared" si="115"/>
        <v>1.9446634669302645E-2</v>
      </c>
      <c r="AC185" s="128">
        <f t="shared" si="115"/>
        <v>3.6378875171318298E-3</v>
      </c>
      <c r="AD185" s="128">
        <f t="shared" si="115"/>
        <v>4.7088224736473844E-4</v>
      </c>
      <c r="AE185" s="128">
        <f t="shared" si="115"/>
        <v>2.1606689240111459E-6</v>
      </c>
      <c r="AF185" s="128">
        <f t="shared" si="115"/>
        <v>1.1671553564658317E-3</v>
      </c>
      <c r="AG185" s="128">
        <f t="shared" si="115"/>
        <v>5.0152130225390875E-4</v>
      </c>
      <c r="AH185" s="128">
        <f t="shared" si="115"/>
        <v>1.4961679421233397E-3</v>
      </c>
      <c r="AI185" s="129">
        <f>SUM(V185:AC185)</f>
        <v>0.99999999999999989</v>
      </c>
    </row>
    <row r="186" spans="1:69" ht="15" thickBot="1">
      <c r="A186" s="44"/>
      <c r="B186" s="44"/>
      <c r="C186" s="44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Q186" s="44"/>
      <c r="R186" s="44"/>
      <c r="S186" s="44"/>
      <c r="U186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30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  <c r="K187" s="426" t="s">
        <v>35</v>
      </c>
      <c r="L187" s="32" t="s">
        <v>0</v>
      </c>
      <c r="M187" s="32" t="s">
        <v>1</v>
      </c>
      <c r="N187" s="32" t="s">
        <v>2</v>
      </c>
      <c r="O187" s="32" t="s">
        <v>3</v>
      </c>
      <c r="P187" s="32" t="s">
        <v>27</v>
      </c>
      <c r="Q187" s="32" t="s">
        <v>4</v>
      </c>
      <c r="R187" s="32" t="s">
        <v>5</v>
      </c>
      <c r="S187" s="33" t="s">
        <v>6</v>
      </c>
      <c r="U187" s="470" t="s">
        <v>35</v>
      </c>
      <c r="V187" s="99" t="s">
        <v>77</v>
      </c>
      <c r="W187" s="99" t="s">
        <v>78</v>
      </c>
      <c r="X187" s="99" t="s">
        <v>4</v>
      </c>
      <c r="Y187" s="99" t="s">
        <v>1</v>
      </c>
      <c r="Z187" s="99" t="s">
        <v>2</v>
      </c>
      <c r="AA187" s="99" t="s">
        <v>3</v>
      </c>
      <c r="AB187" s="99" t="s">
        <v>55</v>
      </c>
      <c r="AC187" s="99" t="s">
        <v>67</v>
      </c>
      <c r="AD187" s="100" t="s">
        <v>79</v>
      </c>
      <c r="AE187" s="100" t="s">
        <v>80</v>
      </c>
      <c r="AF187" s="100" t="s">
        <v>81</v>
      </c>
      <c r="AG187" s="100" t="s">
        <v>82</v>
      </c>
      <c r="AH187" s="100" t="s">
        <v>83</v>
      </c>
      <c r="AI187" s="101" t="s">
        <v>63</v>
      </c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" customHeight="1">
      <c r="A188" s="433" t="s">
        <v>35</v>
      </c>
      <c r="B188" s="434" t="s">
        <v>118</v>
      </c>
      <c r="C188" s="435"/>
      <c r="D188" s="435"/>
      <c r="E188" s="435"/>
      <c r="F188" s="435"/>
      <c r="G188" s="435"/>
      <c r="H188" s="435"/>
      <c r="I188" s="436"/>
      <c r="K188" s="427" t="s">
        <v>35</v>
      </c>
      <c r="L188" s="416" t="s">
        <v>118</v>
      </c>
      <c r="M188" s="417"/>
      <c r="N188" s="417"/>
      <c r="O188" s="417"/>
      <c r="P188" s="417"/>
      <c r="Q188" s="417"/>
      <c r="R188" s="417"/>
      <c r="S188" s="418"/>
      <c r="U188" s="471" t="s">
        <v>35</v>
      </c>
      <c r="V188" s="468" t="s">
        <v>118</v>
      </c>
      <c r="W188" s="468"/>
      <c r="X188" s="468"/>
      <c r="Y188" s="468"/>
      <c r="Z188" s="468"/>
      <c r="AA188" s="468"/>
      <c r="AB188" s="468"/>
      <c r="AC188" s="468"/>
      <c r="AD188" s="468"/>
      <c r="AE188" s="468"/>
      <c r="AF188" s="468"/>
      <c r="AG188" s="468"/>
      <c r="AH188" s="468"/>
      <c r="AI188" s="469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  <c r="K189" s="56" t="s">
        <v>7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102">
        <v>0</v>
      </c>
      <c r="S189" s="103">
        <f>SUM(L189:R189)</f>
        <v>0</v>
      </c>
      <c r="U189" s="104" t="s">
        <v>7</v>
      </c>
      <c r="V189" s="105">
        <v>0</v>
      </c>
      <c r="W189" s="105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6">
        <v>0</v>
      </c>
      <c r="AD189" s="107">
        <v>0</v>
      </c>
      <c r="AE189" s="107">
        <v>0</v>
      </c>
      <c r="AF189" s="107">
        <v>0</v>
      </c>
      <c r="AG189" s="107">
        <v>0</v>
      </c>
      <c r="AH189" s="107">
        <v>0</v>
      </c>
      <c r="AI189" s="108">
        <f>SUM(V189:AC189)</f>
        <v>0</v>
      </c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">
      <c r="A190" s="36" t="s">
        <v>8</v>
      </c>
      <c r="B190" s="60">
        <v>0</v>
      </c>
      <c r="C190" s="60">
        <v>0</v>
      </c>
      <c r="D190" s="60">
        <v>749.43490069748054</v>
      </c>
      <c r="E190" s="60">
        <v>0</v>
      </c>
      <c r="F190" s="420"/>
      <c r="G190" s="60">
        <v>0</v>
      </c>
      <c r="H190" s="61">
        <v>0</v>
      </c>
      <c r="I190" s="62">
        <f t="shared" ref="I190:I209" si="116">SUM(B190:H190)</f>
        <v>749.43490069748054</v>
      </c>
      <c r="K190" s="48" t="s">
        <v>8</v>
      </c>
      <c r="L190" s="85">
        <v>0</v>
      </c>
      <c r="M190" s="85">
        <v>0</v>
      </c>
      <c r="N190" s="85">
        <v>749.43490069748054</v>
      </c>
      <c r="O190" s="85">
        <v>0</v>
      </c>
      <c r="P190" s="85">
        <v>0</v>
      </c>
      <c r="Q190" s="85">
        <v>0</v>
      </c>
      <c r="R190" s="86">
        <v>0</v>
      </c>
      <c r="S190" s="87">
        <f t="shared" ref="S190:S209" si="117">SUM(L190:R190)</f>
        <v>749.43490069748054</v>
      </c>
      <c r="U190" s="109" t="s">
        <v>8</v>
      </c>
      <c r="V190" s="110">
        <v>0</v>
      </c>
      <c r="W190" s="110">
        <v>0</v>
      </c>
      <c r="X190" s="110">
        <v>0</v>
      </c>
      <c r="Y190" s="110">
        <v>0</v>
      </c>
      <c r="Z190" s="110">
        <v>749.43490069748054</v>
      </c>
      <c r="AA190" s="110">
        <v>0</v>
      </c>
      <c r="AB190" s="110">
        <v>0</v>
      </c>
      <c r="AC190" s="111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2">
        <f t="shared" ref="AI190:AI209" si="118">SUM(V190:AC190)</f>
        <v>749.43490069748054</v>
      </c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116"/>
        <v>0</v>
      </c>
      <c r="K191" s="49" t="s">
        <v>10</v>
      </c>
      <c r="L191" s="63">
        <v>0</v>
      </c>
      <c r="M191" s="63">
        <v>0</v>
      </c>
      <c r="N191" s="63">
        <v>0</v>
      </c>
      <c r="O191" s="63">
        <v>0</v>
      </c>
      <c r="P191" s="63">
        <v>0</v>
      </c>
      <c r="Q191" s="63">
        <v>0</v>
      </c>
      <c r="R191" s="83">
        <v>0</v>
      </c>
      <c r="S191" s="84">
        <f t="shared" si="117"/>
        <v>0</v>
      </c>
      <c r="U191" s="113" t="s">
        <v>10</v>
      </c>
      <c r="V191" s="105">
        <v>0</v>
      </c>
      <c r="W191" s="105">
        <v>0</v>
      </c>
      <c r="X191" s="105">
        <v>0</v>
      </c>
      <c r="Y191" s="105">
        <v>0</v>
      </c>
      <c r="Z191" s="105">
        <v>0</v>
      </c>
      <c r="AA191" s="105">
        <v>0</v>
      </c>
      <c r="AB191" s="105">
        <v>0</v>
      </c>
      <c r="AC191" s="106">
        <v>0</v>
      </c>
      <c r="AD191" s="107">
        <v>0</v>
      </c>
      <c r="AE191" s="107">
        <v>0</v>
      </c>
      <c r="AF191" s="107">
        <v>0</v>
      </c>
      <c r="AG191" s="107">
        <v>0</v>
      </c>
      <c r="AH191" s="107">
        <v>0</v>
      </c>
      <c r="AI191" s="108">
        <f t="shared" si="118"/>
        <v>0</v>
      </c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">
      <c r="A192" s="36" t="s">
        <v>56</v>
      </c>
      <c r="B192" s="60">
        <v>0</v>
      </c>
      <c r="C192" s="60">
        <v>0</v>
      </c>
      <c r="D192" s="60">
        <v>78.078903756657766</v>
      </c>
      <c r="E192" s="60">
        <v>0</v>
      </c>
      <c r="F192" s="420"/>
      <c r="G192" s="60">
        <v>0</v>
      </c>
      <c r="H192" s="61">
        <v>0</v>
      </c>
      <c r="I192" s="62">
        <f t="shared" si="116"/>
        <v>78.078903756657766</v>
      </c>
      <c r="K192" s="48" t="s">
        <v>56</v>
      </c>
      <c r="L192" s="85">
        <v>0</v>
      </c>
      <c r="M192" s="85">
        <v>0</v>
      </c>
      <c r="N192" s="85">
        <v>78.078903756657766</v>
      </c>
      <c r="O192" s="85">
        <v>0</v>
      </c>
      <c r="P192" s="85">
        <v>0</v>
      </c>
      <c r="Q192" s="85">
        <v>0</v>
      </c>
      <c r="R192" s="86">
        <v>0</v>
      </c>
      <c r="S192" s="87">
        <f t="shared" si="117"/>
        <v>78.078903756657766</v>
      </c>
      <c r="U192" s="109" t="s">
        <v>56</v>
      </c>
      <c r="V192" s="110">
        <v>0</v>
      </c>
      <c r="W192" s="110">
        <v>0</v>
      </c>
      <c r="X192" s="110">
        <v>0</v>
      </c>
      <c r="Y192" s="110">
        <v>0</v>
      </c>
      <c r="Z192" s="110">
        <v>78.036284267707629</v>
      </c>
      <c r="AA192" s="110">
        <v>0</v>
      </c>
      <c r="AB192" s="110">
        <v>0</v>
      </c>
      <c r="AC192" s="111">
        <v>4.2619488950140706E-2</v>
      </c>
      <c r="AD192" s="110">
        <v>0</v>
      </c>
      <c r="AE192" s="110">
        <v>0</v>
      </c>
      <c r="AF192" s="110">
        <v>0</v>
      </c>
      <c r="AG192" s="110">
        <v>4.2619488950140706E-2</v>
      </c>
      <c r="AH192" s="110">
        <v>0</v>
      </c>
      <c r="AI192" s="112">
        <f t="shared" si="118"/>
        <v>78.078903756657766</v>
      </c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">
      <c r="A193" s="37" t="s">
        <v>16</v>
      </c>
      <c r="B193" s="63">
        <v>276.32735860573871</v>
      </c>
      <c r="C193" s="63">
        <v>0</v>
      </c>
      <c r="D193" s="63">
        <v>342.19041655295922</v>
      </c>
      <c r="E193" s="63">
        <v>0</v>
      </c>
      <c r="F193" s="420"/>
      <c r="G193" s="63">
        <v>0</v>
      </c>
      <c r="H193" s="64">
        <v>0</v>
      </c>
      <c r="I193" s="59">
        <f t="shared" si="116"/>
        <v>618.51777515869799</v>
      </c>
      <c r="K193" s="49" t="s">
        <v>16</v>
      </c>
      <c r="L193" s="63">
        <v>276.32735860573871</v>
      </c>
      <c r="M193" s="63">
        <v>0</v>
      </c>
      <c r="N193" s="63">
        <v>342.19041655295922</v>
      </c>
      <c r="O193" s="63">
        <v>0</v>
      </c>
      <c r="P193" s="63">
        <v>0</v>
      </c>
      <c r="Q193" s="63">
        <v>0</v>
      </c>
      <c r="R193" s="83">
        <v>0</v>
      </c>
      <c r="S193" s="84">
        <f t="shared" si="117"/>
        <v>618.51777515869799</v>
      </c>
      <c r="U193" s="113" t="s">
        <v>16</v>
      </c>
      <c r="V193" s="105">
        <v>276.32735860573871</v>
      </c>
      <c r="W193" s="105">
        <v>0</v>
      </c>
      <c r="X193" s="105">
        <v>0</v>
      </c>
      <c r="Y193" s="105">
        <v>0</v>
      </c>
      <c r="Z193" s="105">
        <v>342.19041655295922</v>
      </c>
      <c r="AA193" s="105">
        <v>0</v>
      </c>
      <c r="AB193" s="105">
        <v>0</v>
      </c>
      <c r="AC193" s="106">
        <v>0</v>
      </c>
      <c r="AD193" s="107">
        <v>0</v>
      </c>
      <c r="AE193" s="107">
        <v>0</v>
      </c>
      <c r="AF193" s="107">
        <v>0</v>
      </c>
      <c r="AG193" s="107">
        <v>0</v>
      </c>
      <c r="AH193" s="107">
        <v>0</v>
      </c>
      <c r="AI193" s="108">
        <f t="shared" si="118"/>
        <v>618.51777515869799</v>
      </c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">
      <c r="A194" s="36" t="s">
        <v>123</v>
      </c>
      <c r="B194" s="60">
        <v>4.4765538581104654</v>
      </c>
      <c r="C194" s="60">
        <v>2.8278288287246411</v>
      </c>
      <c r="D194" s="60">
        <v>12.913938861254049</v>
      </c>
      <c r="E194" s="60">
        <v>0</v>
      </c>
      <c r="F194" s="420"/>
      <c r="G194" s="60">
        <v>0</v>
      </c>
      <c r="H194" s="61">
        <v>0</v>
      </c>
      <c r="I194" s="62">
        <f t="shared" si="116"/>
        <v>20.218321548089158</v>
      </c>
      <c r="K194" s="48" t="s">
        <v>123</v>
      </c>
      <c r="L194" s="85">
        <v>4.4765538581104654</v>
      </c>
      <c r="M194" s="85">
        <v>2.8278288287246411</v>
      </c>
      <c r="N194" s="85">
        <v>12.913938861254049</v>
      </c>
      <c r="O194" s="85">
        <v>0</v>
      </c>
      <c r="P194" s="85">
        <v>0</v>
      </c>
      <c r="Q194" s="85">
        <v>0</v>
      </c>
      <c r="R194" s="86">
        <v>0</v>
      </c>
      <c r="S194" s="87">
        <f t="shared" si="117"/>
        <v>20.218321548089158</v>
      </c>
      <c r="U194" s="109" t="s">
        <v>57</v>
      </c>
      <c r="V194" s="110">
        <v>4.3631419698574945</v>
      </c>
      <c r="W194" s="110">
        <v>0</v>
      </c>
      <c r="X194" s="110">
        <v>0</v>
      </c>
      <c r="Y194" s="110">
        <v>2.8278288287246411</v>
      </c>
      <c r="Z194" s="110">
        <v>8.8373135339503737</v>
      </c>
      <c r="AA194" s="110">
        <v>0</v>
      </c>
      <c r="AB194" s="110">
        <v>0</v>
      </c>
      <c r="AC194" s="111">
        <v>4.1900372155566465</v>
      </c>
      <c r="AD194" s="110">
        <v>0.11341188825297048</v>
      </c>
      <c r="AE194" s="110">
        <v>0</v>
      </c>
      <c r="AF194" s="110">
        <v>0</v>
      </c>
      <c r="AG194" s="110">
        <v>4.0766253273036757</v>
      </c>
      <c r="AH194" s="110">
        <v>0</v>
      </c>
      <c r="AI194" s="112">
        <f t="shared" si="118"/>
        <v>20.218321548089154</v>
      </c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">
      <c r="A195" s="37" t="s">
        <v>58</v>
      </c>
      <c r="B195" s="63">
        <v>0</v>
      </c>
      <c r="C195" s="63">
        <v>0</v>
      </c>
      <c r="D195" s="63">
        <v>0.19213764736777175</v>
      </c>
      <c r="E195" s="63">
        <v>2.6933046326590651</v>
      </c>
      <c r="F195" s="420"/>
      <c r="G195" s="63">
        <v>0</v>
      </c>
      <c r="H195" s="64">
        <v>0</v>
      </c>
      <c r="I195" s="59">
        <f t="shared" si="116"/>
        <v>2.8854422800268367</v>
      </c>
      <c r="K195" s="49" t="s">
        <v>58</v>
      </c>
      <c r="L195" s="63">
        <v>0</v>
      </c>
      <c r="M195" s="63">
        <v>0</v>
      </c>
      <c r="N195" s="63">
        <v>0.19213764736777175</v>
      </c>
      <c r="O195" s="63">
        <v>2.6933046326590651</v>
      </c>
      <c r="P195" s="63">
        <v>439.54831180030249</v>
      </c>
      <c r="Q195" s="63">
        <v>0</v>
      </c>
      <c r="R195" s="83">
        <v>0</v>
      </c>
      <c r="S195" s="84">
        <f t="shared" si="117"/>
        <v>442.43375408032932</v>
      </c>
      <c r="U195" s="113" t="s">
        <v>58</v>
      </c>
      <c r="V195" s="105">
        <v>0</v>
      </c>
      <c r="W195" s="105">
        <v>0</v>
      </c>
      <c r="X195" s="105">
        <v>0</v>
      </c>
      <c r="Y195" s="105">
        <v>0</v>
      </c>
      <c r="Z195" s="105">
        <v>0</v>
      </c>
      <c r="AA195" s="105">
        <v>0.34543324536754799</v>
      </c>
      <c r="AB195" s="105">
        <v>439.54831180030249</v>
      </c>
      <c r="AC195" s="106">
        <v>2.5400090346592887</v>
      </c>
      <c r="AD195" s="105">
        <v>0</v>
      </c>
      <c r="AE195" s="105">
        <v>2.3478713872915171</v>
      </c>
      <c r="AF195" s="105">
        <v>0</v>
      </c>
      <c r="AG195" s="105">
        <v>0.19213764736777175</v>
      </c>
      <c r="AH195" s="105">
        <v>0</v>
      </c>
      <c r="AI195" s="108">
        <f t="shared" si="118"/>
        <v>442.43375408032932</v>
      </c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116"/>
        <v>0</v>
      </c>
      <c r="K196" s="48" t="s">
        <v>12</v>
      </c>
      <c r="L196" s="85">
        <v>0</v>
      </c>
      <c r="M196" s="85">
        <v>0</v>
      </c>
      <c r="N196" s="85">
        <v>0</v>
      </c>
      <c r="O196" s="85">
        <v>0</v>
      </c>
      <c r="P196" s="85">
        <v>1.4491092149591691</v>
      </c>
      <c r="Q196" s="85">
        <v>0</v>
      </c>
      <c r="R196" s="86">
        <v>0</v>
      </c>
      <c r="S196" s="87">
        <f t="shared" si="117"/>
        <v>1.4491092149591691</v>
      </c>
      <c r="U196" s="109" t="s">
        <v>12</v>
      </c>
      <c r="V196" s="110">
        <v>0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110">
        <v>1.4491092149591691</v>
      </c>
      <c r="AC196" s="111">
        <v>0</v>
      </c>
      <c r="AD196" s="110">
        <v>0</v>
      </c>
      <c r="AE196" s="110">
        <v>0</v>
      </c>
      <c r="AF196" s="110">
        <v>0</v>
      </c>
      <c r="AG196" s="110">
        <v>0</v>
      </c>
      <c r="AH196" s="110">
        <v>0</v>
      </c>
      <c r="AI196" s="112">
        <f t="shared" si="118"/>
        <v>1.4491092149591691</v>
      </c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116"/>
        <v>0</v>
      </c>
      <c r="K197" s="49" t="s">
        <v>59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83">
        <v>0</v>
      </c>
      <c r="S197" s="84">
        <f t="shared" si="117"/>
        <v>0</v>
      </c>
      <c r="U197" s="113" t="s">
        <v>59</v>
      </c>
      <c r="V197" s="105">
        <v>0</v>
      </c>
      <c r="W197" s="105">
        <v>0</v>
      </c>
      <c r="X197" s="105">
        <v>0</v>
      </c>
      <c r="Y197" s="105">
        <v>0</v>
      </c>
      <c r="Z197" s="105">
        <v>0</v>
      </c>
      <c r="AA197" s="105">
        <v>0</v>
      </c>
      <c r="AB197" s="105">
        <v>0</v>
      </c>
      <c r="AC197" s="106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8">
        <f t="shared" si="118"/>
        <v>0</v>
      </c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">
      <c r="A198" s="36" t="s">
        <v>17</v>
      </c>
      <c r="B198" s="60">
        <v>17.983655518884579</v>
      </c>
      <c r="C198" s="60">
        <v>0</v>
      </c>
      <c r="D198" s="60">
        <v>10.707936232275761</v>
      </c>
      <c r="E198" s="60">
        <v>0</v>
      </c>
      <c r="F198" s="420"/>
      <c r="G198" s="60">
        <v>0</v>
      </c>
      <c r="H198" s="61">
        <v>0</v>
      </c>
      <c r="I198" s="62">
        <f t="shared" si="116"/>
        <v>28.691591751160338</v>
      </c>
      <c r="K198" s="48" t="s">
        <v>17</v>
      </c>
      <c r="L198" s="85">
        <v>17.983655518884579</v>
      </c>
      <c r="M198" s="85">
        <v>0</v>
      </c>
      <c r="N198" s="85">
        <v>10.707936232275761</v>
      </c>
      <c r="O198" s="85">
        <v>0</v>
      </c>
      <c r="P198" s="85">
        <v>2.0233231170580503</v>
      </c>
      <c r="Q198" s="85">
        <v>0</v>
      </c>
      <c r="R198" s="86">
        <v>0</v>
      </c>
      <c r="S198" s="87">
        <f t="shared" si="117"/>
        <v>30.71491486821839</v>
      </c>
      <c r="U198" s="109" t="s">
        <v>17</v>
      </c>
      <c r="V198" s="110">
        <v>17.983655518884579</v>
      </c>
      <c r="W198" s="110">
        <v>0</v>
      </c>
      <c r="X198" s="110">
        <v>0</v>
      </c>
      <c r="Y198" s="110">
        <v>0</v>
      </c>
      <c r="Z198" s="110">
        <v>3.9991456375851415</v>
      </c>
      <c r="AA198" s="110">
        <v>0</v>
      </c>
      <c r="AB198" s="110">
        <v>2.0233231170580503</v>
      </c>
      <c r="AC198" s="111">
        <v>6.7087905946906199</v>
      </c>
      <c r="AD198" s="110">
        <v>0</v>
      </c>
      <c r="AE198" s="110">
        <v>0</v>
      </c>
      <c r="AF198" s="110">
        <v>0</v>
      </c>
      <c r="AG198" s="110">
        <v>6.7087905946906199</v>
      </c>
      <c r="AH198" s="110">
        <v>0</v>
      </c>
      <c r="AI198" s="112">
        <f t="shared" si="118"/>
        <v>30.71491486821839</v>
      </c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">
      <c r="A199" s="37" t="s">
        <v>139</v>
      </c>
      <c r="B199" s="63">
        <v>60.206400414837233</v>
      </c>
      <c r="C199" s="63">
        <v>85.221488118615966</v>
      </c>
      <c r="D199" s="63">
        <v>666.84323214938854</v>
      </c>
      <c r="E199" s="63">
        <v>0</v>
      </c>
      <c r="F199" s="420"/>
      <c r="G199" s="63">
        <v>0</v>
      </c>
      <c r="H199" s="64">
        <v>0</v>
      </c>
      <c r="I199" s="59">
        <f t="shared" si="116"/>
        <v>812.27112068284168</v>
      </c>
      <c r="K199" s="49" t="s">
        <v>139</v>
      </c>
      <c r="L199" s="63">
        <v>60.206400414837233</v>
      </c>
      <c r="M199" s="63">
        <v>85.221488118615966</v>
      </c>
      <c r="N199" s="63">
        <v>666.84323214938854</v>
      </c>
      <c r="O199" s="63">
        <v>0</v>
      </c>
      <c r="P199" s="63">
        <v>6.0929416341521581</v>
      </c>
      <c r="Q199" s="63">
        <v>0</v>
      </c>
      <c r="R199" s="83">
        <v>0</v>
      </c>
      <c r="S199" s="84">
        <f t="shared" si="117"/>
        <v>818.3640623169938</v>
      </c>
      <c r="U199" s="113" t="s">
        <v>139</v>
      </c>
      <c r="V199" s="105">
        <v>44.8969271888256</v>
      </c>
      <c r="W199" s="105">
        <v>0</v>
      </c>
      <c r="X199" s="105">
        <v>0</v>
      </c>
      <c r="Y199" s="105">
        <v>85.221488118615966</v>
      </c>
      <c r="Z199" s="105">
        <v>649.21066246566886</v>
      </c>
      <c r="AA199" s="105">
        <v>0</v>
      </c>
      <c r="AB199" s="105">
        <v>6.0929416341521581</v>
      </c>
      <c r="AC199" s="106">
        <v>32.942042909731271</v>
      </c>
      <c r="AD199" s="105">
        <v>15.30947322601163</v>
      </c>
      <c r="AE199" s="105">
        <v>0</v>
      </c>
      <c r="AF199" s="105">
        <v>0</v>
      </c>
      <c r="AG199" s="105">
        <v>17.632569683719645</v>
      </c>
      <c r="AH199" s="105">
        <v>0</v>
      </c>
      <c r="AI199" s="108">
        <f t="shared" si="118"/>
        <v>818.3640623169938</v>
      </c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">
      <c r="A200" s="36" t="s">
        <v>25</v>
      </c>
      <c r="B200" s="60">
        <v>26.029275831025132</v>
      </c>
      <c r="C200" s="60">
        <v>0.25881644868504045</v>
      </c>
      <c r="D200" s="60">
        <v>270.18010313990186</v>
      </c>
      <c r="E200" s="60">
        <v>199.70518055945828</v>
      </c>
      <c r="F200" s="420"/>
      <c r="G200" s="60">
        <v>22.532459201324546</v>
      </c>
      <c r="H200" s="61">
        <v>0</v>
      </c>
      <c r="I200" s="62">
        <f t="shared" si="116"/>
        <v>518.70583518039484</v>
      </c>
      <c r="K200" s="48" t="s">
        <v>25</v>
      </c>
      <c r="L200" s="85">
        <v>26.029275831025132</v>
      </c>
      <c r="M200" s="85">
        <v>0.25881644868504045</v>
      </c>
      <c r="N200" s="85">
        <v>270.18010313990186</v>
      </c>
      <c r="O200" s="85">
        <v>199.70518055945828</v>
      </c>
      <c r="P200" s="85">
        <v>6.9374845316486935</v>
      </c>
      <c r="Q200" s="85">
        <v>22.532459201324546</v>
      </c>
      <c r="R200" s="86">
        <v>0</v>
      </c>
      <c r="S200" s="87">
        <f t="shared" si="117"/>
        <v>525.64331971204354</v>
      </c>
      <c r="U200" s="109" t="s">
        <v>25</v>
      </c>
      <c r="V200" s="110">
        <v>2.4625491725160504</v>
      </c>
      <c r="W200" s="110">
        <v>4.5639257224504082</v>
      </c>
      <c r="X200" s="110">
        <v>22.532459201324546</v>
      </c>
      <c r="Y200" s="110">
        <v>0.25881644868504045</v>
      </c>
      <c r="Z200" s="110">
        <v>265.8713830049831</v>
      </c>
      <c r="AA200" s="110">
        <v>199.43699430892178</v>
      </c>
      <c r="AB200" s="110">
        <v>6.9374845316486935</v>
      </c>
      <c r="AC200" s="111">
        <v>23.579707321513947</v>
      </c>
      <c r="AD200" s="110">
        <v>19.002800936058673</v>
      </c>
      <c r="AE200" s="110">
        <v>0.2080414198107447</v>
      </c>
      <c r="AF200" s="110">
        <v>0</v>
      </c>
      <c r="AG200" s="110">
        <v>4.3087201349187598</v>
      </c>
      <c r="AH200" s="110">
        <v>6.0144830725766561E-2</v>
      </c>
      <c r="AI200" s="112">
        <f t="shared" si="118"/>
        <v>525.64331971204354</v>
      </c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">
      <c r="A201" s="37" t="s">
        <v>24</v>
      </c>
      <c r="B201" s="63">
        <v>0.82274874301574474</v>
      </c>
      <c r="C201" s="63">
        <v>0.13485125698425518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116"/>
        <v>0.9575999999999999</v>
      </c>
      <c r="K201" s="49" t="s">
        <v>24</v>
      </c>
      <c r="L201" s="63">
        <v>0.82274874301574474</v>
      </c>
      <c r="M201" s="63">
        <v>0.13485125698425518</v>
      </c>
      <c r="N201" s="63">
        <v>0</v>
      </c>
      <c r="O201" s="63">
        <v>0</v>
      </c>
      <c r="P201" s="63">
        <v>0</v>
      </c>
      <c r="Q201" s="63">
        <v>0</v>
      </c>
      <c r="R201" s="83">
        <v>0</v>
      </c>
      <c r="S201" s="84">
        <f t="shared" si="117"/>
        <v>0.9575999999999999</v>
      </c>
      <c r="U201" s="113" t="s">
        <v>24</v>
      </c>
      <c r="V201" s="105">
        <v>0.82267149322967659</v>
      </c>
      <c r="W201" s="105">
        <v>0</v>
      </c>
      <c r="X201" s="105">
        <v>0</v>
      </c>
      <c r="Y201" s="105">
        <v>0.13485125698425518</v>
      </c>
      <c r="Z201" s="105">
        <v>0</v>
      </c>
      <c r="AA201" s="105">
        <v>0</v>
      </c>
      <c r="AB201" s="105">
        <v>0</v>
      </c>
      <c r="AC201" s="106">
        <v>7.7249786068191013E-5</v>
      </c>
      <c r="AD201" s="105">
        <v>7.7249786068191013E-5</v>
      </c>
      <c r="AE201" s="105">
        <v>0</v>
      </c>
      <c r="AF201" s="105">
        <v>0</v>
      </c>
      <c r="AG201" s="105">
        <v>0</v>
      </c>
      <c r="AH201" s="105">
        <v>0</v>
      </c>
      <c r="AI201" s="108">
        <f t="shared" si="118"/>
        <v>0.9575999999999999</v>
      </c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">
      <c r="A202" s="36" t="s">
        <v>60</v>
      </c>
      <c r="B202" s="60">
        <v>5.0179430830872569E-2</v>
      </c>
      <c r="C202" s="60">
        <v>8.5098106924521008E-2</v>
      </c>
      <c r="D202" s="60">
        <v>0.15519411597177082</v>
      </c>
      <c r="E202" s="60">
        <v>0</v>
      </c>
      <c r="F202" s="420"/>
      <c r="G202" s="60">
        <v>0</v>
      </c>
      <c r="H202" s="61">
        <v>0</v>
      </c>
      <c r="I202" s="62">
        <f t="shared" si="116"/>
        <v>0.29047165372716444</v>
      </c>
      <c r="K202" s="48" t="s">
        <v>60</v>
      </c>
      <c r="L202" s="85">
        <v>5.0179430830872569E-2</v>
      </c>
      <c r="M202" s="85">
        <v>8.5098106924521008E-2</v>
      </c>
      <c r="N202" s="85">
        <v>0.15519411597177082</v>
      </c>
      <c r="O202" s="85">
        <v>0</v>
      </c>
      <c r="P202" s="85">
        <v>0</v>
      </c>
      <c r="Q202" s="85">
        <v>0</v>
      </c>
      <c r="R202" s="86">
        <v>0</v>
      </c>
      <c r="S202" s="87">
        <f t="shared" si="117"/>
        <v>0.29047165372716444</v>
      </c>
      <c r="U202" s="109" t="s">
        <v>60</v>
      </c>
      <c r="V202" s="110">
        <v>5.0179430830872569E-2</v>
      </c>
      <c r="W202" s="110">
        <v>0</v>
      </c>
      <c r="X202" s="110">
        <v>0</v>
      </c>
      <c r="Y202" s="110">
        <v>8.5098106924521008E-2</v>
      </c>
      <c r="Z202" s="110">
        <v>0.15519411597177082</v>
      </c>
      <c r="AA202" s="110">
        <v>0</v>
      </c>
      <c r="AB202" s="110">
        <v>0</v>
      </c>
      <c r="AC202" s="111">
        <v>0</v>
      </c>
      <c r="AD202" s="110">
        <v>0</v>
      </c>
      <c r="AE202" s="110">
        <v>0</v>
      </c>
      <c r="AF202" s="110">
        <v>0</v>
      </c>
      <c r="AG202" s="110">
        <v>0</v>
      </c>
      <c r="AH202" s="110">
        <v>0</v>
      </c>
      <c r="AI202" s="112">
        <f t="shared" si="118"/>
        <v>0.29047165372716444</v>
      </c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">
      <c r="A203" s="37" t="s">
        <v>22</v>
      </c>
      <c r="B203" s="63">
        <v>0</v>
      </c>
      <c r="C203" s="63">
        <v>0</v>
      </c>
      <c r="D203" s="63">
        <v>191.894493570745</v>
      </c>
      <c r="E203" s="63">
        <v>0</v>
      </c>
      <c r="F203" s="420"/>
      <c r="G203" s="63">
        <v>0</v>
      </c>
      <c r="H203" s="64">
        <v>0</v>
      </c>
      <c r="I203" s="59">
        <f t="shared" si="116"/>
        <v>191.894493570745</v>
      </c>
      <c r="K203" s="49" t="s">
        <v>22</v>
      </c>
      <c r="L203" s="63">
        <v>0</v>
      </c>
      <c r="M203" s="63">
        <v>0</v>
      </c>
      <c r="N203" s="63">
        <v>191.894493570745</v>
      </c>
      <c r="O203" s="63">
        <v>0</v>
      </c>
      <c r="P203" s="63">
        <v>18.348299539266751</v>
      </c>
      <c r="Q203" s="63">
        <v>0</v>
      </c>
      <c r="R203" s="83">
        <v>0</v>
      </c>
      <c r="S203" s="84">
        <f t="shared" si="117"/>
        <v>210.24279311001175</v>
      </c>
      <c r="U203" s="113" t="s">
        <v>22</v>
      </c>
      <c r="V203" s="105">
        <v>0</v>
      </c>
      <c r="W203" s="105">
        <v>0</v>
      </c>
      <c r="X203" s="105">
        <v>0</v>
      </c>
      <c r="Y203" s="105">
        <v>0</v>
      </c>
      <c r="Z203" s="105">
        <v>191.894493570745</v>
      </c>
      <c r="AA203" s="105">
        <v>0</v>
      </c>
      <c r="AB203" s="105">
        <v>18.348299539266751</v>
      </c>
      <c r="AC203" s="106">
        <v>0</v>
      </c>
      <c r="AD203" s="105">
        <v>0</v>
      </c>
      <c r="AE203" s="105">
        <v>0</v>
      </c>
      <c r="AF203" s="105">
        <v>0</v>
      </c>
      <c r="AG203" s="105">
        <v>0</v>
      </c>
      <c r="AH203" s="105">
        <v>0</v>
      </c>
      <c r="AI203" s="108">
        <f t="shared" si="118"/>
        <v>210.24279311001175</v>
      </c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">
      <c r="A204" s="36" t="s">
        <v>21</v>
      </c>
      <c r="B204" s="60">
        <v>0</v>
      </c>
      <c r="C204" s="60">
        <v>0</v>
      </c>
      <c r="D204" s="60">
        <v>387.43374888461437</v>
      </c>
      <c r="E204" s="60">
        <v>0</v>
      </c>
      <c r="F204" s="420"/>
      <c r="G204" s="60">
        <v>0</v>
      </c>
      <c r="H204" s="61">
        <v>0</v>
      </c>
      <c r="I204" s="62">
        <f t="shared" si="116"/>
        <v>387.43374888461437</v>
      </c>
      <c r="K204" s="48" t="s">
        <v>21</v>
      </c>
      <c r="L204" s="85">
        <v>0</v>
      </c>
      <c r="M204" s="85">
        <v>0</v>
      </c>
      <c r="N204" s="85">
        <v>387.43374888461437</v>
      </c>
      <c r="O204" s="85">
        <v>0</v>
      </c>
      <c r="P204" s="85">
        <v>0</v>
      </c>
      <c r="Q204" s="85">
        <v>0</v>
      </c>
      <c r="R204" s="86">
        <v>0</v>
      </c>
      <c r="S204" s="87">
        <f t="shared" si="117"/>
        <v>387.43374888461437</v>
      </c>
      <c r="U204" s="109" t="s">
        <v>61</v>
      </c>
      <c r="V204" s="110">
        <v>0</v>
      </c>
      <c r="W204" s="110">
        <v>0</v>
      </c>
      <c r="X204" s="110">
        <v>0</v>
      </c>
      <c r="Y204" s="110">
        <v>0</v>
      </c>
      <c r="Z204" s="110">
        <v>387.43374888461437</v>
      </c>
      <c r="AA204" s="110">
        <v>0</v>
      </c>
      <c r="AB204" s="110">
        <v>0</v>
      </c>
      <c r="AC204" s="111">
        <v>0</v>
      </c>
      <c r="AD204" s="110">
        <v>0</v>
      </c>
      <c r="AE204" s="110">
        <v>0</v>
      </c>
      <c r="AF204" s="110">
        <v>0</v>
      </c>
      <c r="AG204" s="110">
        <v>0</v>
      </c>
      <c r="AH204" s="110">
        <v>0</v>
      </c>
      <c r="AI204" s="112">
        <f t="shared" si="118"/>
        <v>387.43374888461437</v>
      </c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116"/>
        <v>0</v>
      </c>
      <c r="K205" s="50" t="s">
        <v>64</v>
      </c>
      <c r="L205" s="63">
        <v>0</v>
      </c>
      <c r="M205" s="63">
        <v>0</v>
      </c>
      <c r="N205" s="63">
        <v>0</v>
      </c>
      <c r="O205" s="63">
        <v>0</v>
      </c>
      <c r="P205" s="63">
        <v>0</v>
      </c>
      <c r="Q205" s="63">
        <v>0</v>
      </c>
      <c r="R205" s="83">
        <v>0</v>
      </c>
      <c r="S205" s="84">
        <f t="shared" si="117"/>
        <v>0</v>
      </c>
      <c r="U205" s="114" t="s">
        <v>62</v>
      </c>
      <c r="V205" s="105">
        <v>0</v>
      </c>
      <c r="W205" s="105">
        <v>0</v>
      </c>
      <c r="X205" s="105">
        <v>0</v>
      </c>
      <c r="Y205" s="105">
        <v>0</v>
      </c>
      <c r="Z205" s="105">
        <v>0</v>
      </c>
      <c r="AA205" s="105">
        <v>0</v>
      </c>
      <c r="AB205" s="105">
        <v>0</v>
      </c>
      <c r="AC205" s="106">
        <v>0</v>
      </c>
      <c r="AD205" s="107">
        <v>0</v>
      </c>
      <c r="AE205" s="107">
        <v>0</v>
      </c>
      <c r="AF205" s="107">
        <v>0</v>
      </c>
      <c r="AG205" s="107">
        <v>0</v>
      </c>
      <c r="AH205" s="107">
        <v>0</v>
      </c>
      <c r="AI205" s="108">
        <f t="shared" si="118"/>
        <v>0</v>
      </c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116"/>
        <v>0</v>
      </c>
      <c r="K206" s="51" t="s">
        <v>23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8">
        <v>0</v>
      </c>
      <c r="S206" s="90">
        <f t="shared" si="117"/>
        <v>0</v>
      </c>
      <c r="U206" s="115" t="s">
        <v>65</v>
      </c>
      <c r="V206" s="116">
        <v>0</v>
      </c>
      <c r="W206" s="116">
        <v>0</v>
      </c>
      <c r="X206" s="116">
        <v>0</v>
      </c>
      <c r="Y206" s="116">
        <v>0</v>
      </c>
      <c r="Z206" s="116">
        <v>0</v>
      </c>
      <c r="AA206" s="116">
        <v>0</v>
      </c>
      <c r="AB206" s="116">
        <v>0</v>
      </c>
      <c r="AC206" s="116">
        <v>0</v>
      </c>
      <c r="AD206" s="116">
        <v>0</v>
      </c>
      <c r="AE206" s="116">
        <v>0</v>
      </c>
      <c r="AF206" s="116">
        <v>0</v>
      </c>
      <c r="AG206" s="116">
        <v>0</v>
      </c>
      <c r="AH206" s="117">
        <v>0</v>
      </c>
      <c r="AI206" s="118">
        <f t="shared" si="118"/>
        <v>0</v>
      </c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116"/>
        <v>0</v>
      </c>
      <c r="K207" s="52" t="s">
        <v>19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68">
        <v>0</v>
      </c>
      <c r="S207" s="92">
        <f t="shared" si="117"/>
        <v>0</v>
      </c>
      <c r="U207" s="119" t="s">
        <v>19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1">
        <v>0</v>
      </c>
      <c r="AE207" s="121">
        <v>0</v>
      </c>
      <c r="AF207" s="121">
        <v>0</v>
      </c>
      <c r="AG207" s="121">
        <v>0</v>
      </c>
      <c r="AH207" s="121">
        <v>0</v>
      </c>
      <c r="AI207" s="122">
        <f t="shared" si="118"/>
        <v>0</v>
      </c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116"/>
        <v>0</v>
      </c>
      <c r="K208" s="51" t="s">
        <v>20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8">
        <v>0</v>
      </c>
      <c r="S208" s="90">
        <f t="shared" si="117"/>
        <v>0</v>
      </c>
      <c r="U208" s="115" t="s">
        <v>20</v>
      </c>
      <c r="V208" s="116">
        <v>0</v>
      </c>
      <c r="W208" s="116">
        <v>0</v>
      </c>
      <c r="X208" s="116">
        <v>0</v>
      </c>
      <c r="Y208" s="116">
        <v>0</v>
      </c>
      <c r="Z208" s="116">
        <v>0</v>
      </c>
      <c r="AA208" s="116">
        <v>0</v>
      </c>
      <c r="AB208" s="116">
        <v>0</v>
      </c>
      <c r="AC208" s="116">
        <v>0</v>
      </c>
      <c r="AD208" s="116">
        <v>0</v>
      </c>
      <c r="AE208" s="116">
        <v>0</v>
      </c>
      <c r="AF208" s="116">
        <v>0</v>
      </c>
      <c r="AG208" s="116">
        <v>0</v>
      </c>
      <c r="AH208" s="117">
        <v>0</v>
      </c>
      <c r="AI208" s="118">
        <f t="shared" si="118"/>
        <v>0</v>
      </c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116"/>
        <v>0</v>
      </c>
      <c r="K209" s="53" t="s">
        <v>11</v>
      </c>
      <c r="L209" s="71">
        <v>0</v>
      </c>
      <c r="M209" s="71">
        <v>0</v>
      </c>
      <c r="N209" s="71">
        <v>0</v>
      </c>
      <c r="O209" s="71">
        <v>0</v>
      </c>
      <c r="P209" s="71">
        <v>0</v>
      </c>
      <c r="Q209" s="71">
        <v>0</v>
      </c>
      <c r="R209" s="71">
        <v>0</v>
      </c>
      <c r="S209" s="94">
        <f t="shared" si="117"/>
        <v>0</v>
      </c>
      <c r="U209" s="119" t="s">
        <v>11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1">
        <v>0</v>
      </c>
      <c r="AE209" s="121">
        <v>0</v>
      </c>
      <c r="AF209" s="121">
        <v>0</v>
      </c>
      <c r="AG209" s="121">
        <v>0</v>
      </c>
      <c r="AH209" s="121">
        <v>0</v>
      </c>
      <c r="AI209" s="122">
        <f t="shared" si="118"/>
        <v>0</v>
      </c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">
      <c r="A210" s="42" t="s">
        <v>26</v>
      </c>
      <c r="B210" s="74">
        <f>SUM(B189:B205)</f>
        <v>385.89617240244274</v>
      </c>
      <c r="C210" s="74">
        <f t="shared" ref="C210:I210" si="119">SUM(C189:C205)</f>
        <v>88.528082759934406</v>
      </c>
      <c r="D210" s="74">
        <f t="shared" si="119"/>
        <v>2710.025005608617</v>
      </c>
      <c r="E210" s="74">
        <f t="shared" si="119"/>
        <v>202.39848519211736</v>
      </c>
      <c r="F210" s="74">
        <f t="shared" si="119"/>
        <v>0</v>
      </c>
      <c r="G210" s="74">
        <f t="shared" si="119"/>
        <v>22.532459201324546</v>
      </c>
      <c r="H210" s="75">
        <f t="shared" si="119"/>
        <v>0</v>
      </c>
      <c r="I210" s="59">
        <f t="shared" si="119"/>
        <v>3409.3802051644361</v>
      </c>
      <c r="K210" s="54" t="s">
        <v>26</v>
      </c>
      <c r="L210" s="74">
        <f>SUM(L189:L205)</f>
        <v>385.89617240244274</v>
      </c>
      <c r="M210" s="74">
        <f t="shared" ref="M210:S210" si="120">SUM(M189:M205)</f>
        <v>88.528082759934406</v>
      </c>
      <c r="N210" s="74">
        <f t="shared" si="120"/>
        <v>2710.025005608617</v>
      </c>
      <c r="O210" s="74">
        <f t="shared" si="120"/>
        <v>202.39848519211736</v>
      </c>
      <c r="P210" s="74">
        <f t="shared" si="120"/>
        <v>474.3994698373873</v>
      </c>
      <c r="Q210" s="74">
        <f t="shared" si="120"/>
        <v>22.532459201324546</v>
      </c>
      <c r="R210" s="75">
        <f t="shared" si="120"/>
        <v>0</v>
      </c>
      <c r="S210" s="95">
        <f t="shared" si="120"/>
        <v>3883.7796750018233</v>
      </c>
      <c r="U210" s="123" t="s">
        <v>63</v>
      </c>
      <c r="V210" s="124">
        <f>SUM(V189:V205)</f>
        <v>346.90648337988301</v>
      </c>
      <c r="W210" s="124">
        <f t="shared" ref="W210:AH210" si="121">SUM(W189:W205)</f>
        <v>4.5639257224504082</v>
      </c>
      <c r="X210" s="124">
        <f t="shared" si="121"/>
        <v>22.532459201324546</v>
      </c>
      <c r="Y210" s="124">
        <f t="shared" si="121"/>
        <v>88.528082759934406</v>
      </c>
      <c r="Z210" s="124">
        <f t="shared" si="121"/>
        <v>2677.0635427316665</v>
      </c>
      <c r="AA210" s="124">
        <f t="shared" si="121"/>
        <v>199.78242755428934</v>
      </c>
      <c r="AB210" s="124">
        <f t="shared" si="121"/>
        <v>474.3994698373873</v>
      </c>
      <c r="AC210" s="124">
        <f t="shared" si="121"/>
        <v>70.003283814887993</v>
      </c>
      <c r="AD210" s="125">
        <f t="shared" si="121"/>
        <v>34.425763300109338</v>
      </c>
      <c r="AE210" s="125">
        <f t="shared" si="121"/>
        <v>2.5559128071022617</v>
      </c>
      <c r="AF210" s="125">
        <f t="shared" si="121"/>
        <v>0</v>
      </c>
      <c r="AG210" s="125">
        <f t="shared" si="121"/>
        <v>32.961462876950613</v>
      </c>
      <c r="AH210" s="125">
        <f t="shared" si="121"/>
        <v>6.0144830725766561E-2</v>
      </c>
      <c r="AI210" s="126">
        <f>SUM(V210:AC210)</f>
        <v>3883.7796750018238</v>
      </c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s="14" customFormat="1" ht="15" thickBot="1">
      <c r="A211" s="43" t="s">
        <v>91</v>
      </c>
      <c r="B211" s="78">
        <f>IF($I210=0,"-",B210/$I210)</f>
        <v>0.1131866055354864</v>
      </c>
      <c r="C211" s="78">
        <f t="shared" ref="C211:H211" si="122">IF($I210=0,"-",C210/$I210)</f>
        <v>2.5966034127210127E-2</v>
      </c>
      <c r="D211" s="78">
        <f t="shared" si="122"/>
        <v>0.79487321522649335</v>
      </c>
      <c r="E211" s="78">
        <f t="shared" si="122"/>
        <v>5.9365184582678594E-2</v>
      </c>
      <c r="F211" s="78">
        <f t="shared" si="122"/>
        <v>0</v>
      </c>
      <c r="G211" s="78">
        <f t="shared" si="122"/>
        <v>6.608960528131474E-3</v>
      </c>
      <c r="H211" s="79">
        <f t="shared" si="122"/>
        <v>0</v>
      </c>
      <c r="I211" s="80">
        <f>SUM(B211:H211)</f>
        <v>0.99999999999999989</v>
      </c>
      <c r="K211" s="55" t="s">
        <v>91</v>
      </c>
      <c r="L211" s="96">
        <f>IF($S210=0,"-",L210/$S210)</f>
        <v>9.9360984580635761E-2</v>
      </c>
      <c r="M211" s="96">
        <f t="shared" ref="M211:R211" si="123">IF($S210=0,"-",M210/$S210)</f>
        <v>2.2794311255540736E-2</v>
      </c>
      <c r="N211" s="96">
        <f t="shared" si="123"/>
        <v>0.69778031515326489</v>
      </c>
      <c r="O211" s="96">
        <f t="shared" si="123"/>
        <v>5.2113791751593724E-2</v>
      </c>
      <c r="P211" s="96">
        <f t="shared" si="123"/>
        <v>0.12214891408255918</v>
      </c>
      <c r="Q211" s="96">
        <f t="shared" si="123"/>
        <v>5.8016831764057183E-3</v>
      </c>
      <c r="R211" s="97">
        <f t="shared" si="123"/>
        <v>0</v>
      </c>
      <c r="S211" s="98">
        <f>SUM(L211:R211)</f>
        <v>0.99999999999999989</v>
      </c>
      <c r="U211" s="127" t="s">
        <v>91</v>
      </c>
      <c r="V211" s="128">
        <f>+V210/$AI210</f>
        <v>8.9321875185857477E-2</v>
      </c>
      <c r="W211" s="128">
        <f t="shared" ref="W211:AH211" si="124">+W210/$AI210</f>
        <v>1.1751247764713289E-3</v>
      </c>
      <c r="X211" s="128">
        <f t="shared" si="124"/>
        <v>5.8016831764057175E-3</v>
      </c>
      <c r="Y211" s="128">
        <f t="shared" si="124"/>
        <v>2.2794311255540736E-2</v>
      </c>
      <c r="Z211" s="128">
        <f t="shared" si="124"/>
        <v>0.68929336027034271</v>
      </c>
      <c r="AA211" s="128">
        <f t="shared" si="124"/>
        <v>5.1440206260978366E-2</v>
      </c>
      <c r="AB211" s="128">
        <f t="shared" si="124"/>
        <v>0.12214891408255915</v>
      </c>
      <c r="AC211" s="128">
        <f t="shared" si="124"/>
        <v>1.8024524991844478E-2</v>
      </c>
      <c r="AD211" s="128">
        <f t="shared" si="124"/>
        <v>8.8639846183069526E-3</v>
      </c>
      <c r="AE211" s="128">
        <f t="shared" si="124"/>
        <v>6.5809933131725899E-4</v>
      </c>
      <c r="AF211" s="128">
        <f t="shared" si="124"/>
        <v>0</v>
      </c>
      <c r="AG211" s="128">
        <f t="shared" si="124"/>
        <v>8.4869548829221708E-3</v>
      </c>
      <c r="AH211" s="128">
        <f t="shared" si="124"/>
        <v>1.5486159298091059E-5</v>
      </c>
      <c r="AI211" s="129">
        <f>SUM(V211:AC211)</f>
        <v>0.99999999999999989</v>
      </c>
    </row>
    <row r="212" spans="1:69" ht="15" thickBot="1">
      <c r="A212" s="44"/>
      <c r="B212" s="44"/>
      <c r="C212" s="44"/>
      <c r="D212" s="44"/>
      <c r="E212" s="44"/>
      <c r="F212" s="44"/>
      <c r="G212" s="44"/>
      <c r="H212" s="44"/>
      <c r="I212" s="44"/>
      <c r="K212" s="44"/>
      <c r="L212" s="44"/>
      <c r="M212" s="44"/>
      <c r="N212" s="44"/>
      <c r="O212" s="44"/>
      <c r="P212" s="44"/>
      <c r="Q212" s="44"/>
      <c r="R212" s="44"/>
      <c r="S212" s="44"/>
      <c r="U212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30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  <c r="K213" s="426" t="s">
        <v>36</v>
      </c>
      <c r="L213" s="32" t="s">
        <v>0</v>
      </c>
      <c r="M213" s="32" t="s">
        <v>1</v>
      </c>
      <c r="N213" s="32" t="s">
        <v>2</v>
      </c>
      <c r="O213" s="32" t="s">
        <v>3</v>
      </c>
      <c r="P213" s="32" t="s">
        <v>27</v>
      </c>
      <c r="Q213" s="32" t="s">
        <v>4</v>
      </c>
      <c r="R213" s="32" t="s">
        <v>5</v>
      </c>
      <c r="S213" s="33" t="s">
        <v>6</v>
      </c>
      <c r="U213" s="470" t="s">
        <v>36</v>
      </c>
      <c r="V213" s="99" t="s">
        <v>77</v>
      </c>
      <c r="W213" s="99" t="s">
        <v>78</v>
      </c>
      <c r="X213" s="99" t="s">
        <v>4</v>
      </c>
      <c r="Y213" s="99" t="s">
        <v>1</v>
      </c>
      <c r="Z213" s="99" t="s">
        <v>2</v>
      </c>
      <c r="AA213" s="99" t="s">
        <v>3</v>
      </c>
      <c r="AB213" s="99" t="s">
        <v>55</v>
      </c>
      <c r="AC213" s="99" t="s">
        <v>67</v>
      </c>
      <c r="AD213" s="100" t="s">
        <v>79</v>
      </c>
      <c r="AE213" s="100" t="s">
        <v>80</v>
      </c>
      <c r="AF213" s="100" t="s">
        <v>81</v>
      </c>
      <c r="AG213" s="100" t="s">
        <v>82</v>
      </c>
      <c r="AH213" s="100" t="s">
        <v>83</v>
      </c>
      <c r="AI213" s="101" t="s">
        <v>63</v>
      </c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" customHeight="1">
      <c r="A214" s="433" t="s">
        <v>36</v>
      </c>
      <c r="B214" s="434" t="s">
        <v>118</v>
      </c>
      <c r="C214" s="435"/>
      <c r="D214" s="435"/>
      <c r="E214" s="435"/>
      <c r="F214" s="435"/>
      <c r="G214" s="435"/>
      <c r="H214" s="435"/>
      <c r="I214" s="436"/>
      <c r="K214" s="427" t="s">
        <v>36</v>
      </c>
      <c r="L214" s="416" t="s">
        <v>118</v>
      </c>
      <c r="M214" s="417"/>
      <c r="N214" s="417"/>
      <c r="O214" s="417"/>
      <c r="P214" s="417"/>
      <c r="Q214" s="417"/>
      <c r="R214" s="417"/>
      <c r="S214" s="418"/>
      <c r="U214" s="471" t="s">
        <v>36</v>
      </c>
      <c r="V214" s="468" t="s">
        <v>118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9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  <c r="K215" s="56" t="s">
        <v>7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102">
        <v>0</v>
      </c>
      <c r="S215" s="103">
        <f>SUM(L215:R215)</f>
        <v>0</v>
      </c>
      <c r="U215" s="104" t="s">
        <v>7</v>
      </c>
      <c r="V215" s="105">
        <v>0</v>
      </c>
      <c r="W215" s="105">
        <v>0</v>
      </c>
      <c r="X215" s="105">
        <v>0</v>
      </c>
      <c r="Y215" s="105">
        <v>0</v>
      </c>
      <c r="Z215" s="105">
        <v>0</v>
      </c>
      <c r="AA215" s="105">
        <v>0</v>
      </c>
      <c r="AB215" s="105">
        <v>0</v>
      </c>
      <c r="AC215" s="106">
        <v>0</v>
      </c>
      <c r="AD215" s="107">
        <v>0</v>
      </c>
      <c r="AE215" s="107">
        <v>0</v>
      </c>
      <c r="AF215" s="107">
        <v>0</v>
      </c>
      <c r="AG215" s="107">
        <v>0</v>
      </c>
      <c r="AH215" s="107">
        <v>0</v>
      </c>
      <c r="AI215" s="108">
        <f>SUM(V215:AC215)</f>
        <v>0</v>
      </c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125">SUM(B216:H216)</f>
        <v>0</v>
      </c>
      <c r="K216" s="48" t="s">
        <v>8</v>
      </c>
      <c r="L216" s="85">
        <v>0</v>
      </c>
      <c r="M216" s="85">
        <v>0</v>
      </c>
      <c r="N216" s="85">
        <v>0</v>
      </c>
      <c r="O216" s="85">
        <v>0</v>
      </c>
      <c r="P216" s="85">
        <v>0</v>
      </c>
      <c r="Q216" s="85">
        <v>0</v>
      </c>
      <c r="R216" s="86">
        <v>0</v>
      </c>
      <c r="S216" s="87">
        <f t="shared" ref="S216:S235" si="126">SUM(L216:R216)</f>
        <v>0</v>
      </c>
      <c r="U216" s="109" t="s">
        <v>8</v>
      </c>
      <c r="V216" s="110">
        <v>0</v>
      </c>
      <c r="W216" s="110">
        <v>0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0</v>
      </c>
      <c r="AD216" s="110">
        <v>0</v>
      </c>
      <c r="AE216" s="110">
        <v>0</v>
      </c>
      <c r="AF216" s="110">
        <v>0</v>
      </c>
      <c r="AG216" s="110">
        <v>0</v>
      </c>
      <c r="AH216" s="110">
        <v>0</v>
      </c>
      <c r="AI216" s="112">
        <f t="shared" ref="AI216:AI235" si="127">SUM(V216:AC216)</f>
        <v>0</v>
      </c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125"/>
        <v>0</v>
      </c>
      <c r="K217" s="49" t="s">
        <v>10</v>
      </c>
      <c r="L217" s="63">
        <v>0</v>
      </c>
      <c r="M217" s="63">
        <v>0</v>
      </c>
      <c r="N217" s="63">
        <v>0</v>
      </c>
      <c r="O217" s="63">
        <v>0</v>
      </c>
      <c r="P217" s="63">
        <v>0</v>
      </c>
      <c r="Q217" s="63">
        <v>0</v>
      </c>
      <c r="R217" s="83">
        <v>0</v>
      </c>
      <c r="S217" s="84">
        <f t="shared" si="126"/>
        <v>0</v>
      </c>
      <c r="U217" s="113" t="s">
        <v>10</v>
      </c>
      <c r="V217" s="105">
        <v>0</v>
      </c>
      <c r="W217" s="105">
        <v>0</v>
      </c>
      <c r="X217" s="105">
        <v>0</v>
      </c>
      <c r="Y217" s="105">
        <v>0</v>
      </c>
      <c r="Z217" s="105">
        <v>0</v>
      </c>
      <c r="AA217" s="105">
        <v>0</v>
      </c>
      <c r="AB217" s="105">
        <v>0</v>
      </c>
      <c r="AC217" s="106">
        <v>0</v>
      </c>
      <c r="AD217" s="107">
        <v>0</v>
      </c>
      <c r="AE217" s="107">
        <v>0</v>
      </c>
      <c r="AF217" s="107">
        <v>0</v>
      </c>
      <c r="AG217" s="107">
        <v>0</v>
      </c>
      <c r="AH217" s="107">
        <v>0</v>
      </c>
      <c r="AI217" s="108">
        <f t="shared" si="127"/>
        <v>0</v>
      </c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125"/>
        <v>0</v>
      </c>
      <c r="K218" s="48" t="s">
        <v>56</v>
      </c>
      <c r="L218" s="85">
        <v>0</v>
      </c>
      <c r="M218" s="85">
        <v>0</v>
      </c>
      <c r="N218" s="85">
        <v>0</v>
      </c>
      <c r="O218" s="85">
        <v>0</v>
      </c>
      <c r="P218" s="85">
        <v>0</v>
      </c>
      <c r="Q218" s="85">
        <v>0</v>
      </c>
      <c r="R218" s="86">
        <v>0</v>
      </c>
      <c r="S218" s="87">
        <f t="shared" si="126"/>
        <v>0</v>
      </c>
      <c r="U218" s="109" t="s">
        <v>56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0</v>
      </c>
      <c r="AD218" s="110">
        <v>0</v>
      </c>
      <c r="AE218" s="110">
        <v>0</v>
      </c>
      <c r="AF218" s="110">
        <v>0</v>
      </c>
      <c r="AG218" s="110">
        <v>0</v>
      </c>
      <c r="AH218" s="110">
        <v>0</v>
      </c>
      <c r="AI218" s="112">
        <f t="shared" si="127"/>
        <v>0</v>
      </c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">
      <c r="A219" s="37" t="s">
        <v>16</v>
      </c>
      <c r="B219" s="63">
        <v>19.42396541949989</v>
      </c>
      <c r="C219" s="63">
        <v>9.9533633088555398</v>
      </c>
      <c r="D219" s="63">
        <v>2.6296139685508813</v>
      </c>
      <c r="E219" s="63">
        <v>0</v>
      </c>
      <c r="F219" s="420"/>
      <c r="G219" s="63">
        <v>0</v>
      </c>
      <c r="H219" s="64">
        <v>0</v>
      </c>
      <c r="I219" s="59">
        <f t="shared" si="125"/>
        <v>32.006942696906307</v>
      </c>
      <c r="K219" s="49" t="s">
        <v>16</v>
      </c>
      <c r="L219" s="63">
        <v>19.42396541949989</v>
      </c>
      <c r="M219" s="63">
        <v>9.9533633088555398</v>
      </c>
      <c r="N219" s="63">
        <v>2.6296139685508813</v>
      </c>
      <c r="O219" s="63">
        <v>0</v>
      </c>
      <c r="P219" s="63">
        <v>0</v>
      </c>
      <c r="Q219" s="63">
        <v>0</v>
      </c>
      <c r="R219" s="83">
        <v>0</v>
      </c>
      <c r="S219" s="84">
        <f t="shared" si="126"/>
        <v>32.006942696906307</v>
      </c>
      <c r="U219" s="113" t="s">
        <v>16</v>
      </c>
      <c r="V219" s="105">
        <v>19.42396541949989</v>
      </c>
      <c r="W219" s="105">
        <v>0</v>
      </c>
      <c r="X219" s="105">
        <v>0</v>
      </c>
      <c r="Y219" s="105">
        <v>9.9533633088555398</v>
      </c>
      <c r="Z219" s="105">
        <v>1.8561980954476807</v>
      </c>
      <c r="AA219" s="105">
        <v>0</v>
      </c>
      <c r="AB219" s="105">
        <v>0</v>
      </c>
      <c r="AC219" s="106">
        <v>0.77341587310320037</v>
      </c>
      <c r="AD219" s="107">
        <v>0</v>
      </c>
      <c r="AE219" s="107">
        <v>0</v>
      </c>
      <c r="AF219" s="107">
        <v>0</v>
      </c>
      <c r="AG219" s="107">
        <v>0.77341587310320037</v>
      </c>
      <c r="AH219" s="107">
        <v>0</v>
      </c>
      <c r="AI219" s="108">
        <f t="shared" si="127"/>
        <v>32.006942696906307</v>
      </c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">
      <c r="A220" s="36" t="s">
        <v>123</v>
      </c>
      <c r="B220" s="60">
        <v>2.8415243929817606</v>
      </c>
      <c r="C220" s="60">
        <v>0</v>
      </c>
      <c r="D220" s="60">
        <v>2.7974995601302246</v>
      </c>
      <c r="E220" s="60">
        <v>0</v>
      </c>
      <c r="F220" s="420"/>
      <c r="G220" s="60">
        <v>0</v>
      </c>
      <c r="H220" s="61">
        <v>0</v>
      </c>
      <c r="I220" s="62">
        <f t="shared" si="125"/>
        <v>5.6390239531119857</v>
      </c>
      <c r="K220" s="48" t="s">
        <v>123</v>
      </c>
      <c r="L220" s="85">
        <v>2.8415243929817606</v>
      </c>
      <c r="M220" s="85">
        <v>0</v>
      </c>
      <c r="N220" s="85">
        <v>2.7974995601302246</v>
      </c>
      <c r="O220" s="85">
        <v>0</v>
      </c>
      <c r="P220" s="85">
        <v>0</v>
      </c>
      <c r="Q220" s="85">
        <v>0</v>
      </c>
      <c r="R220" s="86">
        <v>0</v>
      </c>
      <c r="S220" s="87">
        <f t="shared" si="126"/>
        <v>5.6390239531119857</v>
      </c>
      <c r="U220" s="109" t="s">
        <v>57</v>
      </c>
      <c r="V220" s="110">
        <v>2.8415243929817606</v>
      </c>
      <c r="W220" s="110">
        <v>0</v>
      </c>
      <c r="X220" s="110">
        <v>0</v>
      </c>
      <c r="Y220" s="110">
        <v>0</v>
      </c>
      <c r="Z220" s="110">
        <v>2.7974995601302246</v>
      </c>
      <c r="AA220" s="110">
        <v>0</v>
      </c>
      <c r="AB220" s="110">
        <v>0</v>
      </c>
      <c r="AC220" s="111">
        <v>0</v>
      </c>
      <c r="AD220" s="110">
        <v>0</v>
      </c>
      <c r="AE220" s="110">
        <v>0</v>
      </c>
      <c r="AF220" s="110">
        <v>0</v>
      </c>
      <c r="AG220" s="110">
        <v>0</v>
      </c>
      <c r="AH220" s="110">
        <v>0</v>
      </c>
      <c r="AI220" s="112">
        <f t="shared" si="127"/>
        <v>5.6390239531119857</v>
      </c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">
      <c r="A221" s="37" t="s">
        <v>58</v>
      </c>
      <c r="B221" s="63">
        <v>0</v>
      </c>
      <c r="C221" s="63">
        <v>0</v>
      </c>
      <c r="D221" s="63">
        <v>0</v>
      </c>
      <c r="E221" s="63">
        <v>7.4601805363824257E-3</v>
      </c>
      <c r="F221" s="420"/>
      <c r="G221" s="63">
        <v>0</v>
      </c>
      <c r="H221" s="64">
        <v>0</v>
      </c>
      <c r="I221" s="59">
        <f t="shared" si="125"/>
        <v>7.4601805363824257E-3</v>
      </c>
      <c r="K221" s="49" t="s">
        <v>58</v>
      </c>
      <c r="L221" s="63">
        <v>0</v>
      </c>
      <c r="M221" s="63">
        <v>0</v>
      </c>
      <c r="N221" s="63">
        <v>0</v>
      </c>
      <c r="O221" s="63">
        <v>7.4601805363824257E-3</v>
      </c>
      <c r="P221" s="63">
        <v>11.155720992191517</v>
      </c>
      <c r="Q221" s="63">
        <v>0</v>
      </c>
      <c r="R221" s="83">
        <v>0</v>
      </c>
      <c r="S221" s="84">
        <f t="shared" si="126"/>
        <v>11.163181172727899</v>
      </c>
      <c r="U221" s="113" t="s">
        <v>58</v>
      </c>
      <c r="V221" s="105">
        <v>0</v>
      </c>
      <c r="W221" s="105">
        <v>0</v>
      </c>
      <c r="X221" s="105">
        <v>0</v>
      </c>
      <c r="Y221" s="105">
        <v>0</v>
      </c>
      <c r="Z221" s="105">
        <v>0</v>
      </c>
      <c r="AA221" s="105">
        <v>7.4601805363824257E-3</v>
      </c>
      <c r="AB221" s="105">
        <v>11.155720992191517</v>
      </c>
      <c r="AC221" s="106">
        <v>0</v>
      </c>
      <c r="AD221" s="105">
        <v>0</v>
      </c>
      <c r="AE221" s="105">
        <v>0</v>
      </c>
      <c r="AF221" s="105">
        <v>0</v>
      </c>
      <c r="AG221" s="105">
        <v>0</v>
      </c>
      <c r="AH221" s="105">
        <v>0</v>
      </c>
      <c r="AI221" s="108">
        <f t="shared" si="127"/>
        <v>11.163181172727899</v>
      </c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">
      <c r="A222" s="36" t="s">
        <v>12</v>
      </c>
      <c r="B222" s="60">
        <v>0</v>
      </c>
      <c r="C222" s="60">
        <v>0</v>
      </c>
      <c r="D222" s="60">
        <v>0</v>
      </c>
      <c r="E222" s="60">
        <v>2.239363561610196E-15</v>
      </c>
      <c r="F222" s="420"/>
      <c r="G222" s="60">
        <v>0</v>
      </c>
      <c r="H222" s="61">
        <v>0</v>
      </c>
      <c r="I222" s="62">
        <f t="shared" si="125"/>
        <v>2.239363561610196E-15</v>
      </c>
      <c r="K222" s="48" t="s">
        <v>12</v>
      </c>
      <c r="L222" s="85">
        <v>0</v>
      </c>
      <c r="M222" s="85">
        <v>0</v>
      </c>
      <c r="N222" s="85">
        <v>0</v>
      </c>
      <c r="O222" s="85">
        <v>2.239363561610196E-15</v>
      </c>
      <c r="P222" s="85">
        <v>0.89424237332700496</v>
      </c>
      <c r="Q222" s="85">
        <v>0</v>
      </c>
      <c r="R222" s="86">
        <v>0</v>
      </c>
      <c r="S222" s="87">
        <f t="shared" si="126"/>
        <v>0.89424237332700718</v>
      </c>
      <c r="U222" s="109" t="s">
        <v>12</v>
      </c>
      <c r="V222" s="110">
        <v>0</v>
      </c>
      <c r="W222" s="110">
        <v>0</v>
      </c>
      <c r="X222" s="110">
        <v>0</v>
      </c>
      <c r="Y222" s="110">
        <v>0</v>
      </c>
      <c r="Z222" s="110">
        <v>0</v>
      </c>
      <c r="AA222" s="110">
        <v>2.239363561610196E-15</v>
      </c>
      <c r="AB222" s="110">
        <v>0.89424237332700496</v>
      </c>
      <c r="AC222" s="111">
        <v>0</v>
      </c>
      <c r="AD222" s="110">
        <v>0</v>
      </c>
      <c r="AE222" s="110">
        <v>0</v>
      </c>
      <c r="AF222" s="110">
        <v>0</v>
      </c>
      <c r="AG222" s="110">
        <v>0</v>
      </c>
      <c r="AH222" s="110">
        <v>0</v>
      </c>
      <c r="AI222" s="112">
        <f t="shared" si="127"/>
        <v>0.89424237332700718</v>
      </c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125"/>
        <v>0</v>
      </c>
      <c r="K223" s="49" t="s">
        <v>59</v>
      </c>
      <c r="L223" s="63">
        <v>0</v>
      </c>
      <c r="M223" s="63">
        <v>0</v>
      </c>
      <c r="N223" s="63">
        <v>0</v>
      </c>
      <c r="O223" s="63">
        <v>0</v>
      </c>
      <c r="P223" s="63">
        <v>0</v>
      </c>
      <c r="Q223" s="63">
        <v>0</v>
      </c>
      <c r="R223" s="83">
        <v>0</v>
      </c>
      <c r="S223" s="84">
        <f t="shared" si="126"/>
        <v>0</v>
      </c>
      <c r="U223" s="113" t="s">
        <v>59</v>
      </c>
      <c r="V223" s="105">
        <v>0</v>
      </c>
      <c r="W223" s="105">
        <v>0</v>
      </c>
      <c r="X223" s="105">
        <v>0</v>
      </c>
      <c r="Y223" s="105">
        <v>0</v>
      </c>
      <c r="Z223" s="105">
        <v>0</v>
      </c>
      <c r="AA223" s="105">
        <v>0</v>
      </c>
      <c r="AB223" s="105">
        <v>0</v>
      </c>
      <c r="AC223" s="106">
        <v>0</v>
      </c>
      <c r="AD223" s="105">
        <v>0</v>
      </c>
      <c r="AE223" s="105">
        <v>0</v>
      </c>
      <c r="AF223" s="105">
        <v>0</v>
      </c>
      <c r="AG223" s="105">
        <v>0</v>
      </c>
      <c r="AH223" s="105">
        <v>0</v>
      </c>
      <c r="AI223" s="108">
        <f t="shared" si="127"/>
        <v>0</v>
      </c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">
      <c r="A224" s="36" t="s">
        <v>17</v>
      </c>
      <c r="B224" s="60">
        <v>2.7172284079152718</v>
      </c>
      <c r="C224" s="60">
        <v>0</v>
      </c>
      <c r="D224" s="60">
        <v>10.762846302295198</v>
      </c>
      <c r="E224" s="60">
        <v>0.56882356215901098</v>
      </c>
      <c r="F224" s="420"/>
      <c r="G224" s="60">
        <v>0</v>
      </c>
      <c r="H224" s="61">
        <v>0</v>
      </c>
      <c r="I224" s="62">
        <f t="shared" si="125"/>
        <v>14.048898272369481</v>
      </c>
      <c r="K224" s="48" t="s">
        <v>17</v>
      </c>
      <c r="L224" s="85">
        <v>2.7172284079152718</v>
      </c>
      <c r="M224" s="85">
        <v>0</v>
      </c>
      <c r="N224" s="85">
        <v>10.762846302295198</v>
      </c>
      <c r="O224" s="85">
        <v>0.56882356215901098</v>
      </c>
      <c r="P224" s="85">
        <v>0</v>
      </c>
      <c r="Q224" s="85">
        <v>0</v>
      </c>
      <c r="R224" s="86">
        <v>0</v>
      </c>
      <c r="S224" s="87">
        <f t="shared" si="126"/>
        <v>14.048898272369481</v>
      </c>
      <c r="U224" s="109" t="s">
        <v>17</v>
      </c>
      <c r="V224" s="110">
        <v>2.7172284079152718</v>
      </c>
      <c r="W224" s="110">
        <v>0</v>
      </c>
      <c r="X224" s="110">
        <v>0</v>
      </c>
      <c r="Y224" s="110">
        <v>0</v>
      </c>
      <c r="Z224" s="110">
        <v>10.762846302295198</v>
      </c>
      <c r="AA224" s="110">
        <v>0.56882356215901098</v>
      </c>
      <c r="AB224" s="110">
        <v>0</v>
      </c>
      <c r="AC224" s="111">
        <v>0</v>
      </c>
      <c r="AD224" s="110">
        <v>0</v>
      </c>
      <c r="AE224" s="110">
        <v>0</v>
      </c>
      <c r="AF224" s="110">
        <v>0</v>
      </c>
      <c r="AG224" s="110">
        <v>0</v>
      </c>
      <c r="AH224" s="110">
        <v>0</v>
      </c>
      <c r="AI224" s="112">
        <f t="shared" si="127"/>
        <v>14.048898272369481</v>
      </c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">
      <c r="A225" s="37" t="s">
        <v>139</v>
      </c>
      <c r="B225" s="63">
        <v>3.3826820731659164</v>
      </c>
      <c r="C225" s="63">
        <v>0.1334853022649902</v>
      </c>
      <c r="D225" s="63">
        <v>29.04118845311897</v>
      </c>
      <c r="E225" s="63">
        <v>3.6965160627228051E-2</v>
      </c>
      <c r="F225" s="420"/>
      <c r="G225" s="63">
        <v>0</v>
      </c>
      <c r="H225" s="64">
        <v>0</v>
      </c>
      <c r="I225" s="59">
        <f t="shared" si="125"/>
        <v>32.594320989177099</v>
      </c>
      <c r="K225" s="49" t="s">
        <v>139</v>
      </c>
      <c r="L225" s="63">
        <v>3.3826820731659164</v>
      </c>
      <c r="M225" s="63">
        <v>0.1334853022649902</v>
      </c>
      <c r="N225" s="63">
        <v>29.04118845311897</v>
      </c>
      <c r="O225" s="63">
        <v>3.6965160627228051E-2</v>
      </c>
      <c r="P225" s="63">
        <v>0</v>
      </c>
      <c r="Q225" s="63">
        <v>0</v>
      </c>
      <c r="R225" s="83">
        <v>0</v>
      </c>
      <c r="S225" s="84">
        <f t="shared" si="126"/>
        <v>32.594320989177099</v>
      </c>
      <c r="U225" s="113" t="s">
        <v>139</v>
      </c>
      <c r="V225" s="105">
        <v>3.1074302984893212</v>
      </c>
      <c r="W225" s="105">
        <v>0</v>
      </c>
      <c r="X225" s="105">
        <v>0</v>
      </c>
      <c r="Y225" s="105">
        <v>0.1334853022649902</v>
      </c>
      <c r="Z225" s="105">
        <v>9.7139308078268201</v>
      </c>
      <c r="AA225" s="105">
        <v>3.6965160627228051E-2</v>
      </c>
      <c r="AB225" s="105">
        <v>0</v>
      </c>
      <c r="AC225" s="106">
        <v>19.602509419968747</v>
      </c>
      <c r="AD225" s="105">
        <v>0.2752517746765954</v>
      </c>
      <c r="AE225" s="105">
        <v>0</v>
      </c>
      <c r="AF225" s="105">
        <v>0</v>
      </c>
      <c r="AG225" s="105">
        <v>19.32725764529215</v>
      </c>
      <c r="AH225" s="105">
        <v>0</v>
      </c>
      <c r="AI225" s="108">
        <f t="shared" si="127"/>
        <v>32.594320989177106</v>
      </c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">
      <c r="A226" s="36" t="s">
        <v>25</v>
      </c>
      <c r="B226" s="60">
        <v>6.1108808362527451</v>
      </c>
      <c r="C226" s="60">
        <v>0.25707860246304398</v>
      </c>
      <c r="D226" s="60">
        <v>7.7912441968513866</v>
      </c>
      <c r="E226" s="60">
        <v>75.272056130202373</v>
      </c>
      <c r="F226" s="420"/>
      <c r="G226" s="60">
        <v>14.407975396384879</v>
      </c>
      <c r="H226" s="61">
        <v>1.5869049534755799</v>
      </c>
      <c r="I226" s="62">
        <f t="shared" si="125"/>
        <v>105.42614011563002</v>
      </c>
      <c r="K226" s="48" t="s">
        <v>25</v>
      </c>
      <c r="L226" s="85">
        <v>6.1108808362527451</v>
      </c>
      <c r="M226" s="85">
        <v>0.25707860246304398</v>
      </c>
      <c r="N226" s="85">
        <v>7.7912441968513866</v>
      </c>
      <c r="O226" s="85">
        <v>75.272056130202373</v>
      </c>
      <c r="P226" s="85">
        <v>2.3799710264778913</v>
      </c>
      <c r="Q226" s="85">
        <v>14.407975396384879</v>
      </c>
      <c r="R226" s="86">
        <v>1.5869049534755799</v>
      </c>
      <c r="S226" s="87">
        <f t="shared" si="126"/>
        <v>107.80611114210791</v>
      </c>
      <c r="U226" s="109" t="s">
        <v>25</v>
      </c>
      <c r="V226" s="110">
        <v>0</v>
      </c>
      <c r="W226" s="110">
        <v>5.481642113730345</v>
      </c>
      <c r="X226" s="110">
        <v>14.407975396384879</v>
      </c>
      <c r="Y226" s="110">
        <v>0.25707860246304398</v>
      </c>
      <c r="Z226" s="110">
        <v>7.6936042809559018</v>
      </c>
      <c r="AA226" s="110">
        <v>74.534858116304036</v>
      </c>
      <c r="AB226" s="110">
        <v>2.3799710264778913</v>
      </c>
      <c r="AC226" s="111">
        <v>3.0509816057917982</v>
      </c>
      <c r="AD226" s="110">
        <v>0.62923872252239987</v>
      </c>
      <c r="AE226" s="110">
        <v>0.40902606951958403</v>
      </c>
      <c r="AF226" s="110">
        <v>1.5869049534755799</v>
      </c>
      <c r="AG226" s="110">
        <v>9.7639915895485124E-2</v>
      </c>
      <c r="AH226" s="110">
        <v>0.32817194437874997</v>
      </c>
      <c r="AI226" s="112">
        <f t="shared" si="127"/>
        <v>107.80611114210789</v>
      </c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">
      <c r="A227" s="37" t="s">
        <v>24</v>
      </c>
      <c r="B227" s="63">
        <v>2.8665411103071405</v>
      </c>
      <c r="C227" s="63">
        <v>0</v>
      </c>
      <c r="D227" s="63">
        <v>0.78920271482194793</v>
      </c>
      <c r="E227" s="63">
        <v>0</v>
      </c>
      <c r="F227" s="420"/>
      <c r="G227" s="63">
        <v>0</v>
      </c>
      <c r="H227" s="64">
        <v>0</v>
      </c>
      <c r="I227" s="59">
        <f t="shared" si="125"/>
        <v>3.6557438251290884</v>
      </c>
      <c r="K227" s="49" t="s">
        <v>24</v>
      </c>
      <c r="L227" s="63">
        <v>2.8665411103071405</v>
      </c>
      <c r="M227" s="63">
        <v>0</v>
      </c>
      <c r="N227" s="63">
        <v>0.78920271482194793</v>
      </c>
      <c r="O227" s="63">
        <v>0</v>
      </c>
      <c r="P227" s="63">
        <v>0</v>
      </c>
      <c r="Q227" s="63">
        <v>0</v>
      </c>
      <c r="R227" s="83">
        <v>0</v>
      </c>
      <c r="S227" s="84">
        <f t="shared" si="126"/>
        <v>3.6557438251290884</v>
      </c>
      <c r="U227" s="113" t="s">
        <v>24</v>
      </c>
      <c r="V227" s="105">
        <v>2.8665411103071405</v>
      </c>
      <c r="W227" s="105">
        <v>0</v>
      </c>
      <c r="X227" s="105">
        <v>0</v>
      </c>
      <c r="Y227" s="105">
        <v>0</v>
      </c>
      <c r="Z227" s="105">
        <v>0</v>
      </c>
      <c r="AA227" s="105">
        <v>0</v>
      </c>
      <c r="AB227" s="105">
        <v>0</v>
      </c>
      <c r="AC227" s="106">
        <v>0.78920271482194793</v>
      </c>
      <c r="AD227" s="105">
        <v>0</v>
      </c>
      <c r="AE227" s="105">
        <v>0</v>
      </c>
      <c r="AF227" s="105">
        <v>0</v>
      </c>
      <c r="AG227" s="105">
        <v>0.78920271482194793</v>
      </c>
      <c r="AH227" s="105">
        <v>0</v>
      </c>
      <c r="AI227" s="108">
        <f t="shared" si="127"/>
        <v>3.6557438251290884</v>
      </c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">
      <c r="A228" s="36" t="s">
        <v>60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125"/>
        <v>0</v>
      </c>
      <c r="K228" s="48" t="s">
        <v>60</v>
      </c>
      <c r="L228" s="85">
        <v>0</v>
      </c>
      <c r="M228" s="85">
        <v>0</v>
      </c>
      <c r="N228" s="85">
        <v>0</v>
      </c>
      <c r="O228" s="85">
        <v>0</v>
      </c>
      <c r="P228" s="85">
        <v>0</v>
      </c>
      <c r="Q228" s="85">
        <v>0</v>
      </c>
      <c r="R228" s="86">
        <v>0</v>
      </c>
      <c r="S228" s="87">
        <f t="shared" si="126"/>
        <v>0</v>
      </c>
      <c r="U228" s="109" t="s">
        <v>60</v>
      </c>
      <c r="V228" s="110">
        <v>0</v>
      </c>
      <c r="W228" s="110">
        <v>0</v>
      </c>
      <c r="X228" s="110">
        <v>0</v>
      </c>
      <c r="Y228" s="110">
        <v>0</v>
      </c>
      <c r="Z228" s="110">
        <v>0</v>
      </c>
      <c r="AA228" s="110">
        <v>0</v>
      </c>
      <c r="AB228" s="110">
        <v>0</v>
      </c>
      <c r="AC228" s="111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2">
        <f t="shared" si="127"/>
        <v>0</v>
      </c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">
      <c r="A229" s="37" t="s">
        <v>22</v>
      </c>
      <c r="B229" s="63">
        <v>0.3253601369412179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125"/>
        <v>0.3253601369412179</v>
      </c>
      <c r="K229" s="49" t="s">
        <v>22</v>
      </c>
      <c r="L229" s="63">
        <v>0.3253601369412179</v>
      </c>
      <c r="M229" s="63">
        <v>0</v>
      </c>
      <c r="N229" s="63">
        <v>0</v>
      </c>
      <c r="O229" s="63">
        <v>0</v>
      </c>
      <c r="P229" s="63">
        <v>0.46581278055869657</v>
      </c>
      <c r="Q229" s="63">
        <v>0</v>
      </c>
      <c r="R229" s="83">
        <v>0</v>
      </c>
      <c r="S229" s="84">
        <f t="shared" si="126"/>
        <v>0.79117291749991447</v>
      </c>
      <c r="U229" s="113" t="s">
        <v>22</v>
      </c>
      <c r="V229" s="105">
        <v>0.3253601369412179</v>
      </c>
      <c r="W229" s="105">
        <v>0</v>
      </c>
      <c r="X229" s="105">
        <v>0</v>
      </c>
      <c r="Y229" s="105">
        <v>0</v>
      </c>
      <c r="Z229" s="105">
        <v>0</v>
      </c>
      <c r="AA229" s="105">
        <v>0</v>
      </c>
      <c r="AB229" s="105">
        <v>0.46581278055869657</v>
      </c>
      <c r="AC229" s="106">
        <v>0</v>
      </c>
      <c r="AD229" s="105">
        <v>0</v>
      </c>
      <c r="AE229" s="105">
        <v>0</v>
      </c>
      <c r="AF229" s="105">
        <v>0</v>
      </c>
      <c r="AG229" s="105">
        <v>0</v>
      </c>
      <c r="AH229" s="105">
        <v>0</v>
      </c>
      <c r="AI229" s="108">
        <f t="shared" si="127"/>
        <v>0.79117291749991447</v>
      </c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125"/>
        <v>0</v>
      </c>
      <c r="K230" s="48" t="s">
        <v>21</v>
      </c>
      <c r="L230" s="85">
        <v>0</v>
      </c>
      <c r="M230" s="85">
        <v>0</v>
      </c>
      <c r="N230" s="85">
        <v>0</v>
      </c>
      <c r="O230" s="85">
        <v>0</v>
      </c>
      <c r="P230" s="85">
        <v>0</v>
      </c>
      <c r="Q230" s="85">
        <v>0</v>
      </c>
      <c r="R230" s="86">
        <v>0</v>
      </c>
      <c r="S230" s="87">
        <f t="shared" si="126"/>
        <v>0</v>
      </c>
      <c r="U230" s="109" t="s">
        <v>61</v>
      </c>
      <c r="V230" s="110">
        <v>0</v>
      </c>
      <c r="W230" s="110">
        <v>0</v>
      </c>
      <c r="X230" s="110">
        <v>0</v>
      </c>
      <c r="Y230" s="110">
        <v>0</v>
      </c>
      <c r="Z230" s="110">
        <v>0</v>
      </c>
      <c r="AA230" s="110">
        <v>0</v>
      </c>
      <c r="AB230" s="110">
        <v>0</v>
      </c>
      <c r="AC230" s="111">
        <v>0</v>
      </c>
      <c r="AD230" s="110">
        <v>0</v>
      </c>
      <c r="AE230" s="110">
        <v>0</v>
      </c>
      <c r="AF230" s="110">
        <v>0</v>
      </c>
      <c r="AG230" s="110">
        <v>0</v>
      </c>
      <c r="AH230" s="110">
        <v>0</v>
      </c>
      <c r="AI230" s="112">
        <f t="shared" si="127"/>
        <v>0</v>
      </c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125"/>
        <v>0</v>
      </c>
      <c r="K231" s="50" t="s">
        <v>64</v>
      </c>
      <c r="L231" s="63">
        <v>0</v>
      </c>
      <c r="M231" s="63">
        <v>0</v>
      </c>
      <c r="N231" s="63">
        <v>0</v>
      </c>
      <c r="O231" s="63">
        <v>0</v>
      </c>
      <c r="P231" s="63">
        <v>0</v>
      </c>
      <c r="Q231" s="63">
        <v>0</v>
      </c>
      <c r="R231" s="83">
        <v>0</v>
      </c>
      <c r="S231" s="84">
        <f t="shared" si="126"/>
        <v>0</v>
      </c>
      <c r="U231" s="114" t="s">
        <v>62</v>
      </c>
      <c r="V231" s="105">
        <v>0</v>
      </c>
      <c r="W231" s="105">
        <v>0</v>
      </c>
      <c r="X231" s="105">
        <v>0</v>
      </c>
      <c r="Y231" s="105">
        <v>0</v>
      </c>
      <c r="Z231" s="105">
        <v>0</v>
      </c>
      <c r="AA231" s="105">
        <v>0</v>
      </c>
      <c r="AB231" s="105">
        <v>0</v>
      </c>
      <c r="AC231" s="106">
        <v>0</v>
      </c>
      <c r="AD231" s="107">
        <v>0</v>
      </c>
      <c r="AE231" s="107">
        <v>0</v>
      </c>
      <c r="AF231" s="107">
        <v>0</v>
      </c>
      <c r="AG231" s="107">
        <v>0</v>
      </c>
      <c r="AH231" s="107">
        <v>0</v>
      </c>
      <c r="AI231" s="108">
        <f t="shared" si="127"/>
        <v>0</v>
      </c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125"/>
        <v>0</v>
      </c>
      <c r="K232" s="51" t="s">
        <v>23</v>
      </c>
      <c r="L232" s="8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8">
        <v>0</v>
      </c>
      <c r="S232" s="90">
        <f t="shared" si="126"/>
        <v>0</v>
      </c>
      <c r="U232" s="115" t="s">
        <v>65</v>
      </c>
      <c r="V232" s="116">
        <v>0</v>
      </c>
      <c r="W232" s="116">
        <v>0</v>
      </c>
      <c r="X232" s="116">
        <v>0</v>
      </c>
      <c r="Y232" s="116">
        <v>0</v>
      </c>
      <c r="Z232" s="116">
        <v>0</v>
      </c>
      <c r="AA232" s="116">
        <v>0</v>
      </c>
      <c r="AB232" s="116">
        <v>0</v>
      </c>
      <c r="AC232" s="116">
        <v>0</v>
      </c>
      <c r="AD232" s="116">
        <v>0</v>
      </c>
      <c r="AE232" s="116">
        <v>0</v>
      </c>
      <c r="AF232" s="116">
        <v>0</v>
      </c>
      <c r="AG232" s="116">
        <v>0</v>
      </c>
      <c r="AH232" s="117">
        <v>0</v>
      </c>
      <c r="AI232" s="118">
        <f t="shared" si="127"/>
        <v>0</v>
      </c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125"/>
        <v>0</v>
      </c>
      <c r="K233" s="52" t="s">
        <v>19</v>
      </c>
      <c r="L233" s="68">
        <v>0</v>
      </c>
      <c r="M233" s="68">
        <v>0</v>
      </c>
      <c r="N233" s="68">
        <v>0</v>
      </c>
      <c r="O233" s="68">
        <v>0</v>
      </c>
      <c r="P233" s="68">
        <v>0</v>
      </c>
      <c r="Q233" s="68">
        <v>0</v>
      </c>
      <c r="R233" s="68">
        <v>0</v>
      </c>
      <c r="S233" s="92">
        <f t="shared" si="126"/>
        <v>0</v>
      </c>
      <c r="U233" s="119" t="s">
        <v>19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1">
        <v>0</v>
      </c>
      <c r="AE233" s="121">
        <v>0</v>
      </c>
      <c r="AF233" s="121">
        <v>0</v>
      </c>
      <c r="AG233" s="121">
        <v>0</v>
      </c>
      <c r="AH233" s="121">
        <v>0</v>
      </c>
      <c r="AI233" s="122">
        <f t="shared" si="127"/>
        <v>0</v>
      </c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125"/>
        <v>0</v>
      </c>
      <c r="K234" s="51" t="s">
        <v>20</v>
      </c>
      <c r="L234" s="8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8">
        <v>0</v>
      </c>
      <c r="S234" s="90">
        <f t="shared" si="126"/>
        <v>0</v>
      </c>
      <c r="U234" s="115" t="s">
        <v>20</v>
      </c>
      <c r="V234" s="116">
        <v>0</v>
      </c>
      <c r="W234" s="116">
        <v>0</v>
      </c>
      <c r="X234" s="116">
        <v>0</v>
      </c>
      <c r="Y234" s="116">
        <v>0</v>
      </c>
      <c r="Z234" s="116">
        <v>0</v>
      </c>
      <c r="AA234" s="116">
        <v>0</v>
      </c>
      <c r="AB234" s="116">
        <v>0</v>
      </c>
      <c r="AC234" s="116">
        <v>0</v>
      </c>
      <c r="AD234" s="116">
        <v>0</v>
      </c>
      <c r="AE234" s="116">
        <v>0</v>
      </c>
      <c r="AF234" s="116">
        <v>0</v>
      </c>
      <c r="AG234" s="116">
        <v>0</v>
      </c>
      <c r="AH234" s="117">
        <v>0</v>
      </c>
      <c r="AI234" s="118">
        <f t="shared" si="127"/>
        <v>0</v>
      </c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125"/>
        <v>0</v>
      </c>
      <c r="K235" s="53" t="s">
        <v>11</v>
      </c>
      <c r="L235" s="71">
        <v>0</v>
      </c>
      <c r="M235" s="71">
        <v>0</v>
      </c>
      <c r="N235" s="71">
        <v>0</v>
      </c>
      <c r="O235" s="71">
        <v>0</v>
      </c>
      <c r="P235" s="71">
        <v>0</v>
      </c>
      <c r="Q235" s="71">
        <v>0</v>
      </c>
      <c r="R235" s="71">
        <v>0</v>
      </c>
      <c r="S235" s="94">
        <f t="shared" si="126"/>
        <v>0</v>
      </c>
      <c r="U235" s="119" t="s">
        <v>11</v>
      </c>
      <c r="V235" s="120">
        <v>0</v>
      </c>
      <c r="W235" s="120">
        <v>0</v>
      </c>
      <c r="X235" s="120">
        <v>0</v>
      </c>
      <c r="Y235" s="120">
        <v>0</v>
      </c>
      <c r="Z235" s="120">
        <v>0</v>
      </c>
      <c r="AA235" s="120">
        <v>0</v>
      </c>
      <c r="AB235" s="120">
        <v>0</v>
      </c>
      <c r="AC235" s="120">
        <v>0</v>
      </c>
      <c r="AD235" s="121">
        <v>0</v>
      </c>
      <c r="AE235" s="121">
        <v>0</v>
      </c>
      <c r="AF235" s="121">
        <v>0</v>
      </c>
      <c r="AG235" s="121">
        <v>0</v>
      </c>
      <c r="AH235" s="121">
        <v>0</v>
      </c>
      <c r="AI235" s="122">
        <f t="shared" si="127"/>
        <v>0</v>
      </c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">
      <c r="A236" s="42" t="s">
        <v>26</v>
      </c>
      <c r="B236" s="74">
        <f>SUM(B215:B231)</f>
        <v>37.668182377063943</v>
      </c>
      <c r="C236" s="74">
        <f t="shared" ref="C236:I236" si="128">SUM(C215:C231)</f>
        <v>10.343927213583575</v>
      </c>
      <c r="D236" s="74">
        <f t="shared" si="128"/>
        <v>53.811595195768611</v>
      </c>
      <c r="E236" s="74">
        <f t="shared" si="128"/>
        <v>75.885305033525</v>
      </c>
      <c r="F236" s="74">
        <f t="shared" si="128"/>
        <v>0</v>
      </c>
      <c r="G236" s="74">
        <f t="shared" si="128"/>
        <v>14.407975396384879</v>
      </c>
      <c r="H236" s="75">
        <f t="shared" si="128"/>
        <v>1.5869049534755799</v>
      </c>
      <c r="I236" s="59">
        <f t="shared" si="128"/>
        <v>193.70389016980161</v>
      </c>
      <c r="K236" s="54" t="s">
        <v>26</v>
      </c>
      <c r="L236" s="74">
        <f>SUM(L215:L231)</f>
        <v>37.668182377063943</v>
      </c>
      <c r="M236" s="74">
        <f t="shared" ref="M236:S236" si="129">SUM(M215:M231)</f>
        <v>10.343927213583575</v>
      </c>
      <c r="N236" s="74">
        <f t="shared" si="129"/>
        <v>53.811595195768611</v>
      </c>
      <c r="O236" s="74">
        <f t="shared" si="129"/>
        <v>75.885305033525</v>
      </c>
      <c r="P236" s="74">
        <f t="shared" si="129"/>
        <v>14.89574717255511</v>
      </c>
      <c r="Q236" s="74">
        <f t="shared" si="129"/>
        <v>14.407975396384879</v>
      </c>
      <c r="R236" s="75">
        <f t="shared" si="129"/>
        <v>1.5869049534755799</v>
      </c>
      <c r="S236" s="95">
        <f t="shared" si="129"/>
        <v>208.59963734235671</v>
      </c>
      <c r="U236" s="123" t="s">
        <v>63</v>
      </c>
      <c r="V236" s="124">
        <f>SUM(V215:V231)</f>
        <v>31.282049766134602</v>
      </c>
      <c r="W236" s="124">
        <f t="shared" ref="W236:AH236" si="130">SUM(W215:W231)</f>
        <v>5.481642113730345</v>
      </c>
      <c r="X236" s="124">
        <f t="shared" si="130"/>
        <v>14.407975396384879</v>
      </c>
      <c r="Y236" s="124">
        <f t="shared" si="130"/>
        <v>10.343927213583575</v>
      </c>
      <c r="Z236" s="124">
        <f t="shared" si="130"/>
        <v>32.824079046655825</v>
      </c>
      <c r="AA236" s="124">
        <f t="shared" si="130"/>
        <v>75.148107019626664</v>
      </c>
      <c r="AB236" s="124">
        <f t="shared" si="130"/>
        <v>14.89574717255511</v>
      </c>
      <c r="AC236" s="124">
        <f t="shared" si="130"/>
        <v>24.216109613685692</v>
      </c>
      <c r="AD236" s="125">
        <f t="shared" si="130"/>
        <v>0.90449049719899532</v>
      </c>
      <c r="AE236" s="125">
        <f t="shared" si="130"/>
        <v>0.40902606951958403</v>
      </c>
      <c r="AF236" s="125">
        <f t="shared" si="130"/>
        <v>1.5869049534755799</v>
      </c>
      <c r="AG236" s="125">
        <f t="shared" si="130"/>
        <v>20.987516149112782</v>
      </c>
      <c r="AH236" s="125">
        <f t="shared" si="130"/>
        <v>0.32817194437874997</v>
      </c>
      <c r="AI236" s="126">
        <f>SUM(V236:AC236)</f>
        <v>208.59963734235669</v>
      </c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s="14" customFormat="1" ht="15" thickBot="1">
      <c r="A237" s="43" t="s">
        <v>91</v>
      </c>
      <c r="B237" s="78">
        <f>IF($I236=0,"-",B236/$I236)</f>
        <v>0.19446270461601914</v>
      </c>
      <c r="C237" s="78">
        <f t="shared" ref="C237:H237" si="131">IF($I236=0,"-",C236/$I236)</f>
        <v>5.3400720060480182E-2</v>
      </c>
      <c r="D237" s="78">
        <f t="shared" si="131"/>
        <v>0.27780337890270118</v>
      </c>
      <c r="E237" s="78">
        <f t="shared" si="131"/>
        <v>0.39175932381638612</v>
      </c>
      <c r="F237" s="78">
        <f t="shared" si="131"/>
        <v>0</v>
      </c>
      <c r="G237" s="78">
        <f t="shared" si="131"/>
        <v>7.4381445740479404E-2</v>
      </c>
      <c r="H237" s="79">
        <f t="shared" si="131"/>
        <v>8.1924268639338767E-3</v>
      </c>
      <c r="I237" s="80">
        <f>SUM(B237:H237)</f>
        <v>0.99999999999999989</v>
      </c>
      <c r="K237" s="55" t="s">
        <v>91</v>
      </c>
      <c r="L237" s="96">
        <f>IF($S236=0,"-",L236/$S236)</f>
        <v>0.18057645189115254</v>
      </c>
      <c r="M237" s="96">
        <f t="shared" ref="M237:R237" si="132">IF($S236=0,"-",M236/$S236)</f>
        <v>4.9587464989725619E-2</v>
      </c>
      <c r="N237" s="96">
        <f t="shared" si="132"/>
        <v>0.25796590963124377</v>
      </c>
      <c r="O237" s="96">
        <f t="shared" si="132"/>
        <v>0.36378445332088927</v>
      </c>
      <c r="P237" s="96">
        <f t="shared" si="132"/>
        <v>7.1408308098388468E-2</v>
      </c>
      <c r="Q237" s="96">
        <f t="shared" si="132"/>
        <v>6.9069992546239675E-2</v>
      </c>
      <c r="R237" s="97">
        <f t="shared" si="132"/>
        <v>7.6074195223605721E-3</v>
      </c>
      <c r="S237" s="98">
        <f>SUM(L237:R237)</f>
        <v>1</v>
      </c>
      <c r="U237" s="127" t="s">
        <v>91</v>
      </c>
      <c r="V237" s="128">
        <f>+V236/$AI236</f>
        <v>0.14996214837513863</v>
      </c>
      <c r="W237" s="128">
        <f t="shared" ref="W237:AH237" si="133">+W236/$AI236</f>
        <v>2.6278291676671499E-2</v>
      </c>
      <c r="X237" s="128">
        <f t="shared" si="133"/>
        <v>6.9069992546239689E-2</v>
      </c>
      <c r="Y237" s="128">
        <f t="shared" si="133"/>
        <v>4.9587464989725626E-2</v>
      </c>
      <c r="Z237" s="128">
        <f t="shared" si="133"/>
        <v>0.15735443965698023</v>
      </c>
      <c r="AA237" s="128">
        <f t="shared" si="133"/>
        <v>0.36025042026459769</v>
      </c>
      <c r="AB237" s="128">
        <f t="shared" si="133"/>
        <v>7.1408308098388482E-2</v>
      </c>
      <c r="AC237" s="128">
        <f t="shared" si="133"/>
        <v>0.11608893439225816</v>
      </c>
      <c r="AD237" s="128">
        <f t="shared" si="133"/>
        <v>4.336011839342427E-3</v>
      </c>
      <c r="AE237" s="128">
        <f t="shared" si="133"/>
        <v>1.9608186990674611E-3</v>
      </c>
      <c r="AF237" s="128">
        <f t="shared" si="133"/>
        <v>7.607419522360573E-3</v>
      </c>
      <c r="AG237" s="128">
        <f t="shared" si="133"/>
        <v>0.10061146997426354</v>
      </c>
      <c r="AH237" s="128">
        <f t="shared" si="133"/>
        <v>1.5732143572241668E-3</v>
      </c>
      <c r="AI237" s="129">
        <f>SUM(V237:AC237)</f>
        <v>1</v>
      </c>
    </row>
    <row r="238" spans="1:69" ht="15" thickBot="1">
      <c r="A238" s="44"/>
      <c r="B238" s="44"/>
      <c r="C238" s="44"/>
      <c r="D238" s="44"/>
      <c r="E238" s="44"/>
      <c r="F238" s="44"/>
      <c r="G238" s="44"/>
      <c r="H238" s="44"/>
      <c r="I238" s="44"/>
      <c r="K238" s="44"/>
      <c r="L238" s="44"/>
      <c r="M238" s="44"/>
      <c r="N238" s="44"/>
      <c r="O238" s="44"/>
      <c r="P238" s="44"/>
      <c r="Q238" s="44"/>
      <c r="R238" s="44"/>
      <c r="S238" s="44"/>
      <c r="U238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30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  <c r="K239" s="426" t="s">
        <v>68</v>
      </c>
      <c r="L239" s="32" t="s">
        <v>0</v>
      </c>
      <c r="M239" s="32" t="s">
        <v>1</v>
      </c>
      <c r="N239" s="32" t="s">
        <v>2</v>
      </c>
      <c r="O239" s="32" t="s">
        <v>3</v>
      </c>
      <c r="P239" s="32" t="s">
        <v>27</v>
      </c>
      <c r="Q239" s="32" t="s">
        <v>4</v>
      </c>
      <c r="R239" s="32" t="s">
        <v>5</v>
      </c>
      <c r="S239" s="33" t="s">
        <v>6</v>
      </c>
      <c r="U239" s="470" t="s">
        <v>68</v>
      </c>
      <c r="V239" s="99" t="s">
        <v>77</v>
      </c>
      <c r="W239" s="99" t="s">
        <v>78</v>
      </c>
      <c r="X239" s="99" t="s">
        <v>4</v>
      </c>
      <c r="Y239" s="99" t="s">
        <v>1</v>
      </c>
      <c r="Z239" s="99" t="s">
        <v>2</v>
      </c>
      <c r="AA239" s="99" t="s">
        <v>3</v>
      </c>
      <c r="AB239" s="99" t="s">
        <v>55</v>
      </c>
      <c r="AC239" s="99" t="s">
        <v>67</v>
      </c>
      <c r="AD239" s="100" t="s">
        <v>79</v>
      </c>
      <c r="AE239" s="100" t="s">
        <v>80</v>
      </c>
      <c r="AF239" s="100" t="s">
        <v>81</v>
      </c>
      <c r="AG239" s="100" t="s">
        <v>82</v>
      </c>
      <c r="AH239" s="100" t="s">
        <v>83</v>
      </c>
      <c r="AI239" s="101" t="s">
        <v>63</v>
      </c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" customHeight="1">
      <c r="A240" s="433" t="s">
        <v>68</v>
      </c>
      <c r="B240" s="434" t="s">
        <v>118</v>
      </c>
      <c r="C240" s="435"/>
      <c r="D240" s="435"/>
      <c r="E240" s="435"/>
      <c r="F240" s="435"/>
      <c r="G240" s="435"/>
      <c r="H240" s="435"/>
      <c r="I240" s="436"/>
      <c r="K240" s="427" t="s">
        <v>68</v>
      </c>
      <c r="L240" s="416" t="s">
        <v>118</v>
      </c>
      <c r="M240" s="417"/>
      <c r="N240" s="417"/>
      <c r="O240" s="417"/>
      <c r="P240" s="417"/>
      <c r="Q240" s="417"/>
      <c r="R240" s="417"/>
      <c r="S240" s="418"/>
      <c r="U240" s="471" t="s">
        <v>68</v>
      </c>
      <c r="V240" s="468" t="s">
        <v>118</v>
      </c>
      <c r="W240" s="468"/>
      <c r="X240" s="468"/>
      <c r="Y240" s="468"/>
      <c r="Z240" s="468"/>
      <c r="AA240" s="468"/>
      <c r="AB240" s="468"/>
      <c r="AC240" s="468"/>
      <c r="AD240" s="468"/>
      <c r="AE240" s="468"/>
      <c r="AF240" s="468"/>
      <c r="AG240" s="468"/>
      <c r="AH240" s="468"/>
      <c r="AI240" s="469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  <c r="K241" s="56" t="s">
        <v>7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102">
        <v>0</v>
      </c>
      <c r="S241" s="103">
        <f>SUM(L241:R241)</f>
        <v>0</v>
      </c>
      <c r="U241" s="104" t="s">
        <v>7</v>
      </c>
      <c r="V241" s="105">
        <v>0</v>
      </c>
      <c r="W241" s="105">
        <v>0</v>
      </c>
      <c r="X241" s="105">
        <v>0</v>
      </c>
      <c r="Y241" s="105">
        <v>0</v>
      </c>
      <c r="Z241" s="105">
        <v>0</v>
      </c>
      <c r="AA241" s="105">
        <v>0</v>
      </c>
      <c r="AB241" s="105">
        <v>0</v>
      </c>
      <c r="AC241" s="106">
        <v>0</v>
      </c>
      <c r="AD241" s="107">
        <v>0</v>
      </c>
      <c r="AE241" s="107">
        <v>0</v>
      </c>
      <c r="AF241" s="107">
        <v>0</v>
      </c>
      <c r="AG241" s="107">
        <v>0</v>
      </c>
      <c r="AH241" s="107">
        <v>0</v>
      </c>
      <c r="AI241" s="108">
        <f>SUM(V241:AC241)</f>
        <v>0</v>
      </c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134">SUM(B242:H242)</f>
        <v>0</v>
      </c>
      <c r="K242" s="48" t="s">
        <v>8</v>
      </c>
      <c r="L242" s="85">
        <v>0</v>
      </c>
      <c r="M242" s="85">
        <v>0</v>
      </c>
      <c r="N242" s="85">
        <v>0</v>
      </c>
      <c r="O242" s="85">
        <v>0</v>
      </c>
      <c r="P242" s="85">
        <v>0</v>
      </c>
      <c r="Q242" s="85">
        <v>0</v>
      </c>
      <c r="R242" s="86">
        <v>0</v>
      </c>
      <c r="S242" s="87">
        <f t="shared" ref="S242:S261" si="135">SUM(L242:R242)</f>
        <v>0</v>
      </c>
      <c r="U242" s="109" t="s">
        <v>8</v>
      </c>
      <c r="V242" s="110">
        <v>0</v>
      </c>
      <c r="W242" s="110">
        <v>0</v>
      </c>
      <c r="X242" s="110">
        <v>0</v>
      </c>
      <c r="Y242" s="110">
        <v>0</v>
      </c>
      <c r="Z242" s="110">
        <v>0</v>
      </c>
      <c r="AA242" s="110">
        <v>0</v>
      </c>
      <c r="AB242" s="110">
        <v>0</v>
      </c>
      <c r="AC242" s="111">
        <v>0</v>
      </c>
      <c r="AD242" s="110">
        <v>0</v>
      </c>
      <c r="AE242" s="110">
        <v>0</v>
      </c>
      <c r="AF242" s="110">
        <v>0</v>
      </c>
      <c r="AG242" s="110">
        <v>0</v>
      </c>
      <c r="AH242" s="110">
        <v>0</v>
      </c>
      <c r="AI242" s="112">
        <f t="shared" ref="AI242:AI261" si="136">SUM(V242:AC242)</f>
        <v>0</v>
      </c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134"/>
        <v>0</v>
      </c>
      <c r="K243" s="49" t="s">
        <v>10</v>
      </c>
      <c r="L243" s="63">
        <v>0</v>
      </c>
      <c r="M243" s="63">
        <v>0</v>
      </c>
      <c r="N243" s="63">
        <v>0</v>
      </c>
      <c r="O243" s="63">
        <v>0</v>
      </c>
      <c r="P243" s="63">
        <v>0</v>
      </c>
      <c r="Q243" s="63">
        <v>0</v>
      </c>
      <c r="R243" s="83">
        <v>0</v>
      </c>
      <c r="S243" s="84">
        <f t="shared" si="135"/>
        <v>0</v>
      </c>
      <c r="U243" s="113" t="s">
        <v>10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6">
        <v>0</v>
      </c>
      <c r="AD243" s="107">
        <v>0</v>
      </c>
      <c r="AE243" s="107">
        <v>0</v>
      </c>
      <c r="AF243" s="107">
        <v>0</v>
      </c>
      <c r="AG243" s="107">
        <v>0</v>
      </c>
      <c r="AH243" s="107">
        <v>0</v>
      </c>
      <c r="AI243" s="108">
        <f t="shared" si="136"/>
        <v>0</v>
      </c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134"/>
        <v>0</v>
      </c>
      <c r="K244" s="48" t="s">
        <v>56</v>
      </c>
      <c r="L244" s="85">
        <v>0</v>
      </c>
      <c r="M244" s="85">
        <v>0</v>
      </c>
      <c r="N244" s="85">
        <v>0</v>
      </c>
      <c r="O244" s="85">
        <v>0</v>
      </c>
      <c r="P244" s="85">
        <v>0</v>
      </c>
      <c r="Q244" s="85">
        <v>0</v>
      </c>
      <c r="R244" s="86">
        <v>0</v>
      </c>
      <c r="S244" s="87">
        <f t="shared" si="135"/>
        <v>0</v>
      </c>
      <c r="U244" s="109" t="s">
        <v>56</v>
      </c>
      <c r="V244" s="110">
        <v>0</v>
      </c>
      <c r="W244" s="110">
        <v>0</v>
      </c>
      <c r="X244" s="110">
        <v>0</v>
      </c>
      <c r="Y244" s="110">
        <v>0</v>
      </c>
      <c r="Z244" s="110">
        <v>0</v>
      </c>
      <c r="AA244" s="110">
        <v>0</v>
      </c>
      <c r="AB244" s="110">
        <v>0</v>
      </c>
      <c r="AC244" s="111">
        <v>0</v>
      </c>
      <c r="AD244" s="110">
        <v>0</v>
      </c>
      <c r="AE244" s="110">
        <v>0</v>
      </c>
      <c r="AF244" s="110">
        <v>0</v>
      </c>
      <c r="AG244" s="110">
        <v>0</v>
      </c>
      <c r="AH244" s="110">
        <v>0</v>
      </c>
      <c r="AI244" s="112">
        <f t="shared" si="136"/>
        <v>0</v>
      </c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">
      <c r="A245" s="37" t="s">
        <v>16</v>
      </c>
      <c r="B245" s="63">
        <v>102.24130090093536</v>
      </c>
      <c r="C245" s="63">
        <v>0.60330093601476231</v>
      </c>
      <c r="D245" s="63">
        <v>2.1836572564910108</v>
      </c>
      <c r="E245" s="63">
        <v>0</v>
      </c>
      <c r="F245" s="420"/>
      <c r="G245" s="63">
        <v>0</v>
      </c>
      <c r="H245" s="64">
        <v>0</v>
      </c>
      <c r="I245" s="59">
        <f t="shared" si="134"/>
        <v>105.02825909344114</v>
      </c>
      <c r="K245" s="49" t="s">
        <v>16</v>
      </c>
      <c r="L245" s="63">
        <v>102.24130090093536</v>
      </c>
      <c r="M245" s="63">
        <v>0.60330093601476231</v>
      </c>
      <c r="N245" s="63">
        <v>2.1836572564910108</v>
      </c>
      <c r="O245" s="63">
        <v>0</v>
      </c>
      <c r="P245" s="63">
        <v>0</v>
      </c>
      <c r="Q245" s="63">
        <v>0</v>
      </c>
      <c r="R245" s="83">
        <v>0</v>
      </c>
      <c r="S245" s="84">
        <f t="shared" si="135"/>
        <v>105.02825909344114</v>
      </c>
      <c r="U245" s="113" t="s">
        <v>16</v>
      </c>
      <c r="V245" s="105">
        <v>102.06947762838391</v>
      </c>
      <c r="W245" s="105">
        <v>0</v>
      </c>
      <c r="X245" s="105">
        <v>0</v>
      </c>
      <c r="Y245" s="105">
        <v>0.60330093601476231</v>
      </c>
      <c r="Z245" s="105">
        <v>2.0957371918258572</v>
      </c>
      <c r="AA245" s="105">
        <v>0</v>
      </c>
      <c r="AB245" s="105">
        <v>0</v>
      </c>
      <c r="AC245" s="106">
        <v>0.2597433372165982</v>
      </c>
      <c r="AD245" s="107">
        <v>0.17182327255144467</v>
      </c>
      <c r="AE245" s="107">
        <v>0</v>
      </c>
      <c r="AF245" s="107">
        <v>0</v>
      </c>
      <c r="AG245" s="107">
        <v>8.7920064665153619E-2</v>
      </c>
      <c r="AH245" s="107">
        <v>0</v>
      </c>
      <c r="AI245" s="108">
        <f t="shared" si="136"/>
        <v>105.02825909344114</v>
      </c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">
      <c r="A246" s="36" t="s">
        <v>123</v>
      </c>
      <c r="B246" s="60">
        <v>19.838836186843366</v>
      </c>
      <c r="C246" s="60">
        <v>9.658953658400049E-2</v>
      </c>
      <c r="D246" s="60">
        <v>0.3326626338292808</v>
      </c>
      <c r="E246" s="60">
        <v>0</v>
      </c>
      <c r="F246" s="420"/>
      <c r="G246" s="60">
        <v>0</v>
      </c>
      <c r="H246" s="61">
        <v>0</v>
      </c>
      <c r="I246" s="62">
        <f t="shared" si="134"/>
        <v>20.268088357256648</v>
      </c>
      <c r="K246" s="48" t="s">
        <v>123</v>
      </c>
      <c r="L246" s="85">
        <v>19.838836186843366</v>
      </c>
      <c r="M246" s="85">
        <v>9.658953658400049E-2</v>
      </c>
      <c r="N246" s="85">
        <v>0.3326626338292808</v>
      </c>
      <c r="O246" s="85">
        <v>0</v>
      </c>
      <c r="P246" s="85">
        <v>0</v>
      </c>
      <c r="Q246" s="85">
        <v>0</v>
      </c>
      <c r="R246" s="86">
        <v>0</v>
      </c>
      <c r="S246" s="87">
        <f t="shared" si="135"/>
        <v>20.268088357256648</v>
      </c>
      <c r="U246" s="109" t="s">
        <v>57</v>
      </c>
      <c r="V246" s="110">
        <v>19.836745100072186</v>
      </c>
      <c r="W246" s="110">
        <v>0</v>
      </c>
      <c r="X246" s="110">
        <v>0</v>
      </c>
      <c r="Y246" s="110">
        <v>9.658953658400049E-2</v>
      </c>
      <c r="Z246" s="110">
        <v>0.33097249751473928</v>
      </c>
      <c r="AA246" s="110">
        <v>0</v>
      </c>
      <c r="AB246" s="110">
        <v>0</v>
      </c>
      <c r="AC246" s="111">
        <v>3.7812230857219757E-3</v>
      </c>
      <c r="AD246" s="110">
        <v>2.0910867711804765E-3</v>
      </c>
      <c r="AE246" s="110">
        <v>0</v>
      </c>
      <c r="AF246" s="110">
        <v>0</v>
      </c>
      <c r="AG246" s="110">
        <v>1.6901363145414993E-3</v>
      </c>
      <c r="AH246" s="110">
        <v>0</v>
      </c>
      <c r="AI246" s="112">
        <f t="shared" si="136"/>
        <v>20.268088357256648</v>
      </c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">
      <c r="A247" s="37" t="s">
        <v>58</v>
      </c>
      <c r="B247" s="63">
        <v>0</v>
      </c>
      <c r="C247" s="63">
        <v>0</v>
      </c>
      <c r="D247" s="63">
        <v>0</v>
      </c>
      <c r="E247" s="63">
        <v>0.77828366072075272</v>
      </c>
      <c r="F247" s="420"/>
      <c r="G247" s="63">
        <v>0</v>
      </c>
      <c r="H247" s="64">
        <v>0</v>
      </c>
      <c r="I247" s="59">
        <f t="shared" si="134"/>
        <v>0.77828366072075272</v>
      </c>
      <c r="K247" s="49" t="s">
        <v>58</v>
      </c>
      <c r="L247" s="63">
        <v>0</v>
      </c>
      <c r="M247" s="63">
        <v>0</v>
      </c>
      <c r="N247" s="63">
        <v>0</v>
      </c>
      <c r="O247" s="63">
        <v>0.77828366072075272</v>
      </c>
      <c r="P247" s="63">
        <v>145.08642898482617</v>
      </c>
      <c r="Q247" s="63">
        <v>0</v>
      </c>
      <c r="R247" s="83">
        <v>0</v>
      </c>
      <c r="S247" s="84">
        <f t="shared" si="135"/>
        <v>145.86471264554692</v>
      </c>
      <c r="U247" s="113" t="s">
        <v>58</v>
      </c>
      <c r="V247" s="105">
        <v>0</v>
      </c>
      <c r="W247" s="105">
        <v>0</v>
      </c>
      <c r="X247" s="105">
        <v>0</v>
      </c>
      <c r="Y247" s="105">
        <v>0</v>
      </c>
      <c r="Z247" s="105">
        <v>0</v>
      </c>
      <c r="AA247" s="105">
        <v>0.77828366072075272</v>
      </c>
      <c r="AB247" s="105">
        <v>145.08642898482617</v>
      </c>
      <c r="AC247" s="106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8">
        <f t="shared" si="136"/>
        <v>145.86471264554692</v>
      </c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">
      <c r="A248" s="36" t="s">
        <v>12</v>
      </c>
      <c r="B248" s="60">
        <v>0</v>
      </c>
      <c r="C248" s="60">
        <v>0</v>
      </c>
      <c r="D248" s="60">
        <v>0</v>
      </c>
      <c r="E248" s="60">
        <v>9.732254778933018E-2</v>
      </c>
      <c r="F248" s="420"/>
      <c r="G248" s="60">
        <v>0</v>
      </c>
      <c r="H248" s="61">
        <v>0</v>
      </c>
      <c r="I248" s="62">
        <f t="shared" si="134"/>
        <v>9.732254778933018E-2</v>
      </c>
      <c r="K248" s="48" t="s">
        <v>12</v>
      </c>
      <c r="L248" s="85">
        <v>0</v>
      </c>
      <c r="M248" s="85">
        <v>0</v>
      </c>
      <c r="N248" s="85">
        <v>0</v>
      </c>
      <c r="O248" s="85">
        <v>9.732254778933018E-2</v>
      </c>
      <c r="P248" s="85">
        <v>10.537249685239756</v>
      </c>
      <c r="Q248" s="85">
        <v>0</v>
      </c>
      <c r="R248" s="86">
        <v>0</v>
      </c>
      <c r="S248" s="87">
        <f t="shared" si="135"/>
        <v>10.634572233029086</v>
      </c>
      <c r="U248" s="109" t="s">
        <v>12</v>
      </c>
      <c r="V248" s="110">
        <v>0</v>
      </c>
      <c r="W248" s="110">
        <v>0</v>
      </c>
      <c r="X248" s="110">
        <v>0</v>
      </c>
      <c r="Y248" s="110">
        <v>0</v>
      </c>
      <c r="Z248" s="110">
        <v>0</v>
      </c>
      <c r="AA248" s="110">
        <v>9.732254778933018E-2</v>
      </c>
      <c r="AB248" s="110">
        <v>10.537249685239756</v>
      </c>
      <c r="AC248" s="111">
        <v>0</v>
      </c>
      <c r="AD248" s="110">
        <v>0</v>
      </c>
      <c r="AE248" s="110">
        <v>0</v>
      </c>
      <c r="AF248" s="110">
        <v>0</v>
      </c>
      <c r="AG248" s="110">
        <v>0</v>
      </c>
      <c r="AH248" s="110">
        <v>0</v>
      </c>
      <c r="AI248" s="112">
        <f t="shared" si="136"/>
        <v>10.634572233029086</v>
      </c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134"/>
        <v>0</v>
      </c>
      <c r="K249" s="49" t="s">
        <v>59</v>
      </c>
      <c r="L249" s="63">
        <v>0</v>
      </c>
      <c r="M249" s="63">
        <v>0</v>
      </c>
      <c r="N249" s="63">
        <v>0</v>
      </c>
      <c r="O249" s="63">
        <v>0</v>
      </c>
      <c r="P249" s="63">
        <v>0</v>
      </c>
      <c r="Q249" s="63">
        <v>0</v>
      </c>
      <c r="R249" s="83">
        <v>0</v>
      </c>
      <c r="S249" s="84">
        <f t="shared" si="135"/>
        <v>0</v>
      </c>
      <c r="U249" s="113" t="s">
        <v>59</v>
      </c>
      <c r="V249" s="105">
        <v>0</v>
      </c>
      <c r="W249" s="105">
        <v>0</v>
      </c>
      <c r="X249" s="105">
        <v>0</v>
      </c>
      <c r="Y249" s="105">
        <v>0</v>
      </c>
      <c r="Z249" s="105">
        <v>0</v>
      </c>
      <c r="AA249" s="105">
        <v>0</v>
      </c>
      <c r="AB249" s="105">
        <v>0</v>
      </c>
      <c r="AC249" s="106">
        <v>0</v>
      </c>
      <c r="AD249" s="105">
        <v>0</v>
      </c>
      <c r="AE249" s="105">
        <v>0</v>
      </c>
      <c r="AF249" s="105">
        <v>0</v>
      </c>
      <c r="AG249" s="105">
        <v>0</v>
      </c>
      <c r="AH249" s="105">
        <v>0</v>
      </c>
      <c r="AI249" s="108">
        <f t="shared" si="136"/>
        <v>0</v>
      </c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">
      <c r="A250" s="36" t="s">
        <v>17</v>
      </c>
      <c r="B250" s="60">
        <v>2.0354548991181587</v>
      </c>
      <c r="C250" s="60">
        <v>9.749445299489555E-2</v>
      </c>
      <c r="D250" s="60">
        <v>0.99927715999983058</v>
      </c>
      <c r="E250" s="60">
        <v>3.7932882876901683E-3</v>
      </c>
      <c r="F250" s="420"/>
      <c r="G250" s="60">
        <v>0</v>
      </c>
      <c r="H250" s="61">
        <v>0</v>
      </c>
      <c r="I250" s="62">
        <f t="shared" si="134"/>
        <v>3.1360198004005748</v>
      </c>
      <c r="K250" s="48" t="s">
        <v>17</v>
      </c>
      <c r="L250" s="85">
        <v>2.0354548991181587</v>
      </c>
      <c r="M250" s="85">
        <v>9.749445299489555E-2</v>
      </c>
      <c r="N250" s="85">
        <v>0.99927715999983058</v>
      </c>
      <c r="O250" s="85">
        <v>3.7932882876901683E-3</v>
      </c>
      <c r="P250" s="85">
        <v>0.12860907552283693</v>
      </c>
      <c r="Q250" s="85">
        <v>0</v>
      </c>
      <c r="R250" s="86">
        <v>0</v>
      </c>
      <c r="S250" s="87">
        <f t="shared" si="135"/>
        <v>3.2646288759234117</v>
      </c>
      <c r="U250" s="109" t="s">
        <v>17</v>
      </c>
      <c r="V250" s="110">
        <v>2.0336915462348393</v>
      </c>
      <c r="W250" s="110">
        <v>0</v>
      </c>
      <c r="X250" s="110">
        <v>0</v>
      </c>
      <c r="Y250" s="110">
        <v>9.749445299489555E-2</v>
      </c>
      <c r="Z250" s="110">
        <v>0.99927715999983058</v>
      </c>
      <c r="AA250" s="110">
        <v>0</v>
      </c>
      <c r="AB250" s="110">
        <v>0.12860907552283693</v>
      </c>
      <c r="AC250" s="111">
        <v>5.5566411710095921E-3</v>
      </c>
      <c r="AD250" s="110">
        <v>1.763352883319423E-3</v>
      </c>
      <c r="AE250" s="110">
        <v>0</v>
      </c>
      <c r="AF250" s="110">
        <v>0</v>
      </c>
      <c r="AG250" s="110">
        <v>0</v>
      </c>
      <c r="AH250" s="110">
        <v>3.7932882876901683E-3</v>
      </c>
      <c r="AI250" s="112">
        <f t="shared" si="136"/>
        <v>3.2646288759234117</v>
      </c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">
      <c r="A251" s="37" t="s">
        <v>139</v>
      </c>
      <c r="B251" s="63">
        <v>150.49862501066676</v>
      </c>
      <c r="C251" s="63">
        <v>4.4138526919640784</v>
      </c>
      <c r="D251" s="63">
        <v>103.76465884754967</v>
      </c>
      <c r="E251" s="63">
        <v>0.60845301429439269</v>
      </c>
      <c r="F251" s="420"/>
      <c r="G251" s="63">
        <v>0</v>
      </c>
      <c r="H251" s="64">
        <v>0</v>
      </c>
      <c r="I251" s="59">
        <f t="shared" si="134"/>
        <v>259.28558956447495</v>
      </c>
      <c r="K251" s="49" t="s">
        <v>139</v>
      </c>
      <c r="L251" s="63">
        <v>150.49862501066676</v>
      </c>
      <c r="M251" s="63">
        <v>4.4138526919640784</v>
      </c>
      <c r="N251" s="63">
        <v>103.76465884754967</v>
      </c>
      <c r="O251" s="63">
        <v>0.60845301429439269</v>
      </c>
      <c r="P251" s="63">
        <v>5.8129300420391466E-2</v>
      </c>
      <c r="Q251" s="63">
        <v>0</v>
      </c>
      <c r="R251" s="83">
        <v>0</v>
      </c>
      <c r="S251" s="84">
        <f t="shared" si="135"/>
        <v>259.34371886489532</v>
      </c>
      <c r="U251" s="113" t="s">
        <v>139</v>
      </c>
      <c r="V251" s="105">
        <v>146.30528735871894</v>
      </c>
      <c r="W251" s="105">
        <v>0</v>
      </c>
      <c r="X251" s="105">
        <v>0</v>
      </c>
      <c r="Y251" s="105">
        <v>4.4138526919640784</v>
      </c>
      <c r="Z251" s="105">
        <v>103.65773465519499</v>
      </c>
      <c r="AA251" s="105">
        <v>0.60845301429439269</v>
      </c>
      <c r="AB251" s="105">
        <v>5.8129300420391466E-2</v>
      </c>
      <c r="AC251" s="106">
        <v>4.300261844302506</v>
      </c>
      <c r="AD251" s="105">
        <v>4.1933376519478234</v>
      </c>
      <c r="AE251" s="105">
        <v>0</v>
      </c>
      <c r="AF251" s="105">
        <v>0</v>
      </c>
      <c r="AG251" s="105">
        <v>0.10692419235468263</v>
      </c>
      <c r="AH251" s="105">
        <v>0</v>
      </c>
      <c r="AI251" s="108">
        <f t="shared" si="136"/>
        <v>259.34371886489532</v>
      </c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">
      <c r="A252" s="36" t="s">
        <v>25</v>
      </c>
      <c r="B252" s="60">
        <v>90.46971603158967</v>
      </c>
      <c r="C252" s="60">
        <v>3.9787529483550585</v>
      </c>
      <c r="D252" s="60">
        <v>64.987558219106447</v>
      </c>
      <c r="E252" s="60">
        <v>432.9429056670744</v>
      </c>
      <c r="F252" s="420"/>
      <c r="G252" s="60">
        <v>67.680716247919591</v>
      </c>
      <c r="H252" s="61">
        <v>10.147472404455256</v>
      </c>
      <c r="I252" s="62">
        <f t="shared" si="134"/>
        <v>670.20712151850034</v>
      </c>
      <c r="K252" s="48" t="s">
        <v>25</v>
      </c>
      <c r="L252" s="85">
        <v>90.46971603158967</v>
      </c>
      <c r="M252" s="85">
        <v>3.9787529483550585</v>
      </c>
      <c r="N252" s="85">
        <v>64.987558219106447</v>
      </c>
      <c r="O252" s="85">
        <v>432.9429056670744</v>
      </c>
      <c r="P252" s="85">
        <v>12.310038765025574</v>
      </c>
      <c r="Q252" s="85">
        <v>67.680716247919591</v>
      </c>
      <c r="R252" s="86">
        <v>10.147472404455256</v>
      </c>
      <c r="S252" s="87">
        <f t="shared" si="135"/>
        <v>682.51716028352587</v>
      </c>
      <c r="U252" s="109" t="s">
        <v>25</v>
      </c>
      <c r="V252" s="110">
        <v>3.349903957560417</v>
      </c>
      <c r="W252" s="110">
        <v>33.655788499743792</v>
      </c>
      <c r="X252" s="110">
        <v>67.680716247919591</v>
      </c>
      <c r="Y252" s="110">
        <v>3.9787529483550585</v>
      </c>
      <c r="Z252" s="110">
        <v>64.247079242029173</v>
      </c>
      <c r="AA252" s="110">
        <v>401.55473313392014</v>
      </c>
      <c r="AB252" s="110">
        <v>12.310038765025574</v>
      </c>
      <c r="AC252" s="111">
        <v>95.740147488972326</v>
      </c>
      <c r="AD252" s="110">
        <v>53.464023574285463</v>
      </c>
      <c r="AE252" s="110">
        <v>29.967767260714432</v>
      </c>
      <c r="AF252" s="110">
        <v>10.147472404455256</v>
      </c>
      <c r="AG252" s="110">
        <v>0.74047897707727761</v>
      </c>
      <c r="AH252" s="110">
        <v>1.4204052724398584</v>
      </c>
      <c r="AI252" s="112">
        <f t="shared" si="136"/>
        <v>682.51716028352598</v>
      </c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">
      <c r="A253" s="37" t="s">
        <v>24</v>
      </c>
      <c r="B253" s="63">
        <v>42.384512657976806</v>
      </c>
      <c r="C253" s="63">
        <v>0</v>
      </c>
      <c r="D253" s="63">
        <v>0.77885566725564837</v>
      </c>
      <c r="E253" s="63">
        <v>0</v>
      </c>
      <c r="F253" s="420"/>
      <c r="G253" s="63">
        <v>0</v>
      </c>
      <c r="H253" s="64">
        <v>0</v>
      </c>
      <c r="I253" s="59">
        <f t="shared" si="134"/>
        <v>43.163368325232454</v>
      </c>
      <c r="K253" s="49" t="s">
        <v>24</v>
      </c>
      <c r="L253" s="63">
        <v>42.384512657976806</v>
      </c>
      <c r="M253" s="63">
        <v>0</v>
      </c>
      <c r="N253" s="63">
        <v>0.77885566725564837</v>
      </c>
      <c r="O253" s="63">
        <v>0</v>
      </c>
      <c r="P253" s="63">
        <v>0</v>
      </c>
      <c r="Q253" s="63">
        <v>0</v>
      </c>
      <c r="R253" s="83">
        <v>0</v>
      </c>
      <c r="S253" s="84">
        <f t="shared" si="135"/>
        <v>43.163368325232454</v>
      </c>
      <c r="U253" s="113" t="s">
        <v>24</v>
      </c>
      <c r="V253" s="105">
        <v>42.044508177200363</v>
      </c>
      <c r="W253" s="105">
        <v>0</v>
      </c>
      <c r="X253" s="105">
        <v>0</v>
      </c>
      <c r="Y253" s="105">
        <v>0</v>
      </c>
      <c r="Z253" s="105">
        <v>0.77885566725564837</v>
      </c>
      <c r="AA253" s="105">
        <v>0</v>
      </c>
      <c r="AB253" s="105">
        <v>0</v>
      </c>
      <c r="AC253" s="106">
        <v>0.3400044807764464</v>
      </c>
      <c r="AD253" s="105">
        <v>0.3400044807764464</v>
      </c>
      <c r="AE253" s="105">
        <v>0</v>
      </c>
      <c r="AF253" s="105">
        <v>0</v>
      </c>
      <c r="AG253" s="105">
        <v>0</v>
      </c>
      <c r="AH253" s="105">
        <v>0</v>
      </c>
      <c r="AI253" s="108">
        <f t="shared" si="136"/>
        <v>43.163368325232454</v>
      </c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">
      <c r="A254" s="36" t="s">
        <v>60</v>
      </c>
      <c r="B254" s="60">
        <v>0.14279809664427862</v>
      </c>
      <c r="C254" s="60">
        <v>0.24216790616478179</v>
      </c>
      <c r="D254" s="60">
        <v>0.44164359786890295</v>
      </c>
      <c r="E254" s="60">
        <v>0</v>
      </c>
      <c r="F254" s="420"/>
      <c r="G254" s="60">
        <v>0</v>
      </c>
      <c r="H254" s="61">
        <v>0</v>
      </c>
      <c r="I254" s="62">
        <f t="shared" si="134"/>
        <v>0.8266096006779633</v>
      </c>
      <c r="K254" s="48" t="s">
        <v>60</v>
      </c>
      <c r="L254" s="85">
        <v>0.14279809664427862</v>
      </c>
      <c r="M254" s="85">
        <v>0.24216790616478179</v>
      </c>
      <c r="N254" s="85">
        <v>0.44164359786890295</v>
      </c>
      <c r="O254" s="85">
        <v>0</v>
      </c>
      <c r="P254" s="85">
        <v>0</v>
      </c>
      <c r="Q254" s="85">
        <v>0</v>
      </c>
      <c r="R254" s="86">
        <v>0</v>
      </c>
      <c r="S254" s="87">
        <f t="shared" si="135"/>
        <v>0.8266096006779633</v>
      </c>
      <c r="U254" s="109" t="s">
        <v>60</v>
      </c>
      <c r="V254" s="110">
        <v>0.14279809664427862</v>
      </c>
      <c r="W254" s="110">
        <v>0</v>
      </c>
      <c r="X254" s="110">
        <v>0</v>
      </c>
      <c r="Y254" s="110">
        <v>0.24216790616478179</v>
      </c>
      <c r="Z254" s="110">
        <v>0.44164359786890295</v>
      </c>
      <c r="AA254" s="110">
        <v>0</v>
      </c>
      <c r="AB254" s="110">
        <v>0</v>
      </c>
      <c r="AC254" s="111">
        <v>0</v>
      </c>
      <c r="AD254" s="110">
        <v>0</v>
      </c>
      <c r="AE254" s="110">
        <v>0</v>
      </c>
      <c r="AF254" s="110">
        <v>0</v>
      </c>
      <c r="AG254" s="110">
        <v>0</v>
      </c>
      <c r="AH254" s="110">
        <v>0</v>
      </c>
      <c r="AI254" s="112">
        <f t="shared" si="136"/>
        <v>0.8266096006779633</v>
      </c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">
      <c r="A255" s="37" t="s">
        <v>22</v>
      </c>
      <c r="B255" s="63">
        <v>0.72970252688784021</v>
      </c>
      <c r="C255" s="63">
        <v>0</v>
      </c>
      <c r="D255" s="63">
        <v>27.465319856204186</v>
      </c>
      <c r="E255" s="63">
        <v>0</v>
      </c>
      <c r="F255" s="420"/>
      <c r="G255" s="63">
        <v>0</v>
      </c>
      <c r="H255" s="64">
        <v>0</v>
      </c>
      <c r="I255" s="59">
        <f t="shared" si="134"/>
        <v>28.195022383092027</v>
      </c>
      <c r="K255" s="49" t="s">
        <v>22</v>
      </c>
      <c r="L255" s="63">
        <v>0.72970252688784021</v>
      </c>
      <c r="M255" s="63">
        <v>0</v>
      </c>
      <c r="N255" s="63">
        <v>27.465319856204186</v>
      </c>
      <c r="O255" s="63">
        <v>0</v>
      </c>
      <c r="P255" s="63">
        <v>6.0567738192074225</v>
      </c>
      <c r="Q255" s="63">
        <v>0</v>
      </c>
      <c r="R255" s="83">
        <v>0</v>
      </c>
      <c r="S255" s="84">
        <f t="shared" si="135"/>
        <v>34.251796202299452</v>
      </c>
      <c r="U255" s="113" t="s">
        <v>22</v>
      </c>
      <c r="V255" s="105">
        <v>0.72970252688784021</v>
      </c>
      <c r="W255" s="105">
        <v>0</v>
      </c>
      <c r="X255" s="105">
        <v>0</v>
      </c>
      <c r="Y255" s="105">
        <v>0</v>
      </c>
      <c r="Z255" s="105">
        <v>27.455939418943114</v>
      </c>
      <c r="AA255" s="105">
        <v>0</v>
      </c>
      <c r="AB255" s="105">
        <v>6.0567738192074225</v>
      </c>
      <c r="AC255" s="106">
        <v>9.3804372610705594E-3</v>
      </c>
      <c r="AD255" s="105">
        <v>0</v>
      </c>
      <c r="AE255" s="105">
        <v>0</v>
      </c>
      <c r="AF255" s="105">
        <v>0</v>
      </c>
      <c r="AG255" s="105">
        <v>9.3804372610705594E-3</v>
      </c>
      <c r="AH255" s="105">
        <v>0</v>
      </c>
      <c r="AI255" s="108">
        <f t="shared" si="136"/>
        <v>34.251796202299452</v>
      </c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" customHeight="1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134"/>
        <v>0</v>
      </c>
      <c r="K256" s="48" t="s">
        <v>21</v>
      </c>
      <c r="L256" s="85">
        <v>0</v>
      </c>
      <c r="M256" s="85">
        <v>0</v>
      </c>
      <c r="N256" s="85">
        <v>0</v>
      </c>
      <c r="O256" s="85">
        <v>0</v>
      </c>
      <c r="P256" s="85">
        <v>0</v>
      </c>
      <c r="Q256" s="85">
        <v>0</v>
      </c>
      <c r="R256" s="86">
        <v>0</v>
      </c>
      <c r="S256" s="87">
        <f t="shared" si="135"/>
        <v>0</v>
      </c>
      <c r="U256" s="109" t="s">
        <v>61</v>
      </c>
      <c r="V256" s="110">
        <v>0</v>
      </c>
      <c r="W256" s="110">
        <v>0</v>
      </c>
      <c r="X256" s="110">
        <v>0</v>
      </c>
      <c r="Y256" s="110">
        <v>0</v>
      </c>
      <c r="Z256" s="110">
        <v>0</v>
      </c>
      <c r="AA256" s="110">
        <v>0</v>
      </c>
      <c r="AB256" s="110">
        <v>0</v>
      </c>
      <c r="AC256" s="111">
        <v>0</v>
      </c>
      <c r="AD256" s="110">
        <v>0</v>
      </c>
      <c r="AE256" s="110">
        <v>0</v>
      </c>
      <c r="AF256" s="110">
        <v>0</v>
      </c>
      <c r="AG256" s="110">
        <v>0</v>
      </c>
      <c r="AH256" s="110">
        <v>0</v>
      </c>
      <c r="AI256" s="112">
        <f t="shared" si="136"/>
        <v>0</v>
      </c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" customHeight="1">
      <c r="A257" s="38" t="s">
        <v>64</v>
      </c>
      <c r="B257" s="63">
        <v>0.14399999999999999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134"/>
        <v>0.14399999999999999</v>
      </c>
      <c r="K257" s="50" t="s">
        <v>64</v>
      </c>
      <c r="L257" s="63">
        <v>0.14399999999999999</v>
      </c>
      <c r="M257" s="63">
        <v>0</v>
      </c>
      <c r="N257" s="63">
        <v>0</v>
      </c>
      <c r="O257" s="63">
        <v>0</v>
      </c>
      <c r="P257" s="63">
        <v>0</v>
      </c>
      <c r="Q257" s="63">
        <v>0</v>
      </c>
      <c r="R257" s="83">
        <v>0</v>
      </c>
      <c r="S257" s="84">
        <f t="shared" si="135"/>
        <v>0.14399999999999999</v>
      </c>
      <c r="U257" s="114" t="s">
        <v>62</v>
      </c>
      <c r="V257" s="105">
        <v>0.14399999999999999</v>
      </c>
      <c r="W257" s="105">
        <v>0</v>
      </c>
      <c r="X257" s="105">
        <v>0</v>
      </c>
      <c r="Y257" s="105">
        <v>0</v>
      </c>
      <c r="Z257" s="105">
        <v>0</v>
      </c>
      <c r="AA257" s="105">
        <v>0</v>
      </c>
      <c r="AB257" s="105">
        <v>0</v>
      </c>
      <c r="AC257" s="106">
        <v>0</v>
      </c>
      <c r="AD257" s="107">
        <v>0</v>
      </c>
      <c r="AE257" s="107">
        <v>0</v>
      </c>
      <c r="AF257" s="107">
        <v>0</v>
      </c>
      <c r="AG257" s="107">
        <v>0</v>
      </c>
      <c r="AH257" s="107">
        <v>0</v>
      </c>
      <c r="AI257" s="108">
        <f t="shared" si="136"/>
        <v>0.14399999999999999</v>
      </c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>
      <c r="A258" s="39" t="s">
        <v>23</v>
      </c>
      <c r="B258" s="65">
        <v>0.14399999999999999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134"/>
        <v>0.14399999999999999</v>
      </c>
      <c r="K258" s="51" t="s">
        <v>23</v>
      </c>
      <c r="L258" s="88">
        <v>0.14399999999999999</v>
      </c>
      <c r="M258" s="88">
        <v>0</v>
      </c>
      <c r="N258" s="88">
        <v>0</v>
      </c>
      <c r="O258" s="88">
        <v>0</v>
      </c>
      <c r="P258" s="88">
        <v>0</v>
      </c>
      <c r="Q258" s="88">
        <v>0</v>
      </c>
      <c r="R258" s="88">
        <v>0</v>
      </c>
      <c r="S258" s="90">
        <f t="shared" si="135"/>
        <v>0.14399999999999999</v>
      </c>
      <c r="U258" s="115" t="s">
        <v>65</v>
      </c>
      <c r="V258" s="116">
        <v>0</v>
      </c>
      <c r="W258" s="116">
        <v>0</v>
      </c>
      <c r="X258" s="116">
        <v>0</v>
      </c>
      <c r="Y258" s="116">
        <v>0</v>
      </c>
      <c r="Z258" s="116">
        <v>0</v>
      </c>
      <c r="AA258" s="116">
        <v>0</v>
      </c>
      <c r="AB258" s="116">
        <v>0</v>
      </c>
      <c r="AC258" s="116">
        <v>0</v>
      </c>
      <c r="AD258" s="116">
        <v>0</v>
      </c>
      <c r="AE258" s="116">
        <v>0</v>
      </c>
      <c r="AF258" s="116">
        <v>0</v>
      </c>
      <c r="AG258" s="116">
        <v>0</v>
      </c>
      <c r="AH258" s="117">
        <v>0</v>
      </c>
      <c r="AI258" s="118">
        <f t="shared" si="136"/>
        <v>0</v>
      </c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134"/>
        <v>0</v>
      </c>
      <c r="K259" s="52" t="s">
        <v>19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68">
        <v>0</v>
      </c>
      <c r="S259" s="92">
        <f t="shared" si="135"/>
        <v>0</v>
      </c>
      <c r="U259" s="119" t="s">
        <v>19</v>
      </c>
      <c r="V259" s="120">
        <v>0</v>
      </c>
      <c r="W259" s="120">
        <v>0</v>
      </c>
      <c r="X259" s="120">
        <v>0</v>
      </c>
      <c r="Y259" s="120">
        <v>0</v>
      </c>
      <c r="Z259" s="120">
        <v>0</v>
      </c>
      <c r="AA259" s="120">
        <v>0</v>
      </c>
      <c r="AB259" s="120">
        <v>0</v>
      </c>
      <c r="AC259" s="120">
        <v>0</v>
      </c>
      <c r="AD259" s="121">
        <v>0</v>
      </c>
      <c r="AE259" s="121">
        <v>0</v>
      </c>
      <c r="AF259" s="121">
        <v>0</v>
      </c>
      <c r="AG259" s="121">
        <v>0</v>
      </c>
      <c r="AH259" s="121">
        <v>0</v>
      </c>
      <c r="AI259" s="122">
        <f t="shared" si="136"/>
        <v>0</v>
      </c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134"/>
        <v>0</v>
      </c>
      <c r="K260" s="51" t="s">
        <v>20</v>
      </c>
      <c r="L260" s="88">
        <v>0</v>
      </c>
      <c r="M260" s="88">
        <v>0</v>
      </c>
      <c r="N260" s="88">
        <v>0</v>
      </c>
      <c r="O260" s="88">
        <v>0</v>
      </c>
      <c r="P260" s="88">
        <v>0</v>
      </c>
      <c r="Q260" s="88">
        <v>0</v>
      </c>
      <c r="R260" s="88">
        <v>0</v>
      </c>
      <c r="S260" s="90">
        <f t="shared" si="135"/>
        <v>0</v>
      </c>
      <c r="U260" s="115" t="s">
        <v>20</v>
      </c>
      <c r="V260" s="116">
        <v>0</v>
      </c>
      <c r="W260" s="116">
        <v>0</v>
      </c>
      <c r="X260" s="116">
        <v>0</v>
      </c>
      <c r="Y260" s="116">
        <v>0</v>
      </c>
      <c r="Z260" s="116">
        <v>0</v>
      </c>
      <c r="AA260" s="116">
        <v>0</v>
      </c>
      <c r="AB260" s="116">
        <v>0</v>
      </c>
      <c r="AC260" s="116">
        <v>0</v>
      </c>
      <c r="AD260" s="116">
        <v>0</v>
      </c>
      <c r="AE260" s="116">
        <v>0</v>
      </c>
      <c r="AF260" s="116">
        <v>0</v>
      </c>
      <c r="AG260" s="116">
        <v>0</v>
      </c>
      <c r="AH260" s="117">
        <v>0</v>
      </c>
      <c r="AI260" s="118">
        <f t="shared" si="136"/>
        <v>0</v>
      </c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134"/>
        <v>0</v>
      </c>
      <c r="K261" s="53" t="s">
        <v>11</v>
      </c>
      <c r="L261" s="71">
        <v>0</v>
      </c>
      <c r="M261" s="71">
        <v>0</v>
      </c>
      <c r="N261" s="71">
        <v>0</v>
      </c>
      <c r="O261" s="71">
        <v>0</v>
      </c>
      <c r="P261" s="71">
        <v>0</v>
      </c>
      <c r="Q261" s="71">
        <v>0</v>
      </c>
      <c r="R261" s="71">
        <v>0</v>
      </c>
      <c r="S261" s="94">
        <f t="shared" si="135"/>
        <v>0</v>
      </c>
      <c r="U261" s="119" t="s">
        <v>11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1">
        <v>0</v>
      </c>
      <c r="AE261" s="121">
        <v>0</v>
      </c>
      <c r="AF261" s="121">
        <v>0</v>
      </c>
      <c r="AG261" s="121">
        <v>0</v>
      </c>
      <c r="AH261" s="121">
        <v>0</v>
      </c>
      <c r="AI261" s="122">
        <f t="shared" si="136"/>
        <v>0</v>
      </c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">
      <c r="A262" s="42" t="s">
        <v>26</v>
      </c>
      <c r="B262" s="74">
        <f>SUM(B241:B257)</f>
        <v>408.48494631066222</v>
      </c>
      <c r="C262" s="74">
        <f t="shared" ref="C262:I262" si="137">SUM(C241:C257)</f>
        <v>9.4321584720775782</v>
      </c>
      <c r="D262" s="74">
        <f t="shared" si="137"/>
        <v>200.95363323830497</v>
      </c>
      <c r="E262" s="74">
        <f t="shared" si="137"/>
        <v>434.43075817816657</v>
      </c>
      <c r="F262" s="74">
        <f t="shared" si="137"/>
        <v>0</v>
      </c>
      <c r="G262" s="74">
        <f t="shared" si="137"/>
        <v>67.680716247919591</v>
      </c>
      <c r="H262" s="75">
        <f t="shared" si="137"/>
        <v>10.147472404455256</v>
      </c>
      <c r="I262" s="59">
        <f t="shared" si="137"/>
        <v>1131.129684851586</v>
      </c>
      <c r="K262" s="54" t="s">
        <v>26</v>
      </c>
      <c r="L262" s="74">
        <f>SUM(L241:L257)</f>
        <v>408.48494631066222</v>
      </c>
      <c r="M262" s="74">
        <f t="shared" ref="M262:S262" si="138">SUM(M241:M257)</f>
        <v>9.4321584720775782</v>
      </c>
      <c r="N262" s="74">
        <f t="shared" si="138"/>
        <v>200.95363323830497</v>
      </c>
      <c r="O262" s="74">
        <f t="shared" si="138"/>
        <v>434.43075817816657</v>
      </c>
      <c r="P262" s="74">
        <f t="shared" si="138"/>
        <v>174.17722963024215</v>
      </c>
      <c r="Q262" s="74">
        <f t="shared" si="138"/>
        <v>67.680716247919591</v>
      </c>
      <c r="R262" s="75">
        <f t="shared" si="138"/>
        <v>10.147472404455256</v>
      </c>
      <c r="S262" s="95">
        <f t="shared" si="138"/>
        <v>1305.3069144818282</v>
      </c>
      <c r="U262" s="123" t="s">
        <v>63</v>
      </c>
      <c r="V262" s="124">
        <f>SUM(V241:V257)</f>
        <v>316.65611439170277</v>
      </c>
      <c r="W262" s="124">
        <f t="shared" ref="W262:AH262" si="139">SUM(W241:W257)</f>
        <v>33.655788499743792</v>
      </c>
      <c r="X262" s="124">
        <f t="shared" si="139"/>
        <v>67.680716247919591</v>
      </c>
      <c r="Y262" s="124">
        <f t="shared" si="139"/>
        <v>9.4321584720775782</v>
      </c>
      <c r="Z262" s="124">
        <f t="shared" si="139"/>
        <v>200.00723943063224</v>
      </c>
      <c r="AA262" s="124">
        <f t="shared" si="139"/>
        <v>403.03879235672463</v>
      </c>
      <c r="AB262" s="124">
        <f t="shared" si="139"/>
        <v>174.17722963024215</v>
      </c>
      <c r="AC262" s="124">
        <f t="shared" si="139"/>
        <v>100.65887545278568</v>
      </c>
      <c r="AD262" s="125">
        <f t="shared" si="139"/>
        <v>58.173043419215674</v>
      </c>
      <c r="AE262" s="125">
        <f t="shared" si="139"/>
        <v>29.967767260714432</v>
      </c>
      <c r="AF262" s="125">
        <f t="shared" si="139"/>
        <v>10.147472404455256</v>
      </c>
      <c r="AG262" s="125">
        <f t="shared" si="139"/>
        <v>0.94639380767272585</v>
      </c>
      <c r="AH262" s="125">
        <f t="shared" si="139"/>
        <v>1.4241985607275485</v>
      </c>
      <c r="AI262" s="126">
        <f>SUM(V262:AC262)</f>
        <v>1305.3069144818285</v>
      </c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s="14" customFormat="1" ht="15" thickBot="1">
      <c r="A263" s="43" t="s">
        <v>91</v>
      </c>
      <c r="B263" s="78">
        <f>IF($I262=0,"-",B262/$I262)</f>
        <v>0.36113007357265048</v>
      </c>
      <c r="C263" s="78">
        <f t="shared" ref="C263:H263" si="140">IF($I262=0,"-",C262/$I262)</f>
        <v>8.3387065147310299E-3</v>
      </c>
      <c r="D263" s="78">
        <f t="shared" si="140"/>
        <v>0.17765746574379032</v>
      </c>
      <c r="E263" s="78">
        <f t="shared" si="140"/>
        <v>0.38406803746395146</v>
      </c>
      <c r="F263" s="78">
        <f t="shared" si="140"/>
        <v>0</v>
      </c>
      <c r="G263" s="78">
        <f t="shared" si="140"/>
        <v>5.9834621223648535E-2</v>
      </c>
      <c r="H263" s="79">
        <f t="shared" si="140"/>
        <v>8.9710954812283004E-3</v>
      </c>
      <c r="I263" s="80">
        <f>SUM(B263:H263)</f>
        <v>1.0000000000000002</v>
      </c>
      <c r="K263" s="55" t="s">
        <v>91</v>
      </c>
      <c r="L263" s="96">
        <f>IF($S262=0,"-",L262/$S262)</f>
        <v>0.31294168580484366</v>
      </c>
      <c r="M263" s="96">
        <f t="shared" ref="M263:R263" si="141">IF($S262=0,"-",M262/$S262)</f>
        <v>7.226008203459101E-3</v>
      </c>
      <c r="N263" s="96">
        <f t="shared" si="141"/>
        <v>0.15395125162428039</v>
      </c>
      <c r="O263" s="96">
        <f t="shared" si="141"/>
        <v>0.33281885919575005</v>
      </c>
      <c r="P263" s="96">
        <f t="shared" si="141"/>
        <v>0.13343775911842606</v>
      </c>
      <c r="Q263" s="96">
        <f t="shared" si="141"/>
        <v>5.1850423449865055E-2</v>
      </c>
      <c r="R263" s="97">
        <f t="shared" si="141"/>
        <v>7.7740126033757576E-3</v>
      </c>
      <c r="S263" s="98">
        <f>SUM(L263:R263)</f>
        <v>1</v>
      </c>
      <c r="U263" s="127" t="s">
        <v>91</v>
      </c>
      <c r="V263" s="128">
        <f>+V262/$AI262</f>
        <v>0.24259131004251722</v>
      </c>
      <c r="W263" s="128">
        <f t="shared" ref="W263:AH263" si="142">+W262/$AI262</f>
        <v>2.5783812317507128E-2</v>
      </c>
      <c r="X263" s="128">
        <f t="shared" si="142"/>
        <v>5.1850423449865048E-2</v>
      </c>
      <c r="Y263" s="128">
        <f t="shared" si="142"/>
        <v>7.2260082034591002E-3</v>
      </c>
      <c r="Z263" s="128">
        <f t="shared" si="142"/>
        <v>0.15322621615777596</v>
      </c>
      <c r="AA263" s="128">
        <f t="shared" si="142"/>
        <v>0.30876936901596058</v>
      </c>
      <c r="AB263" s="128">
        <f t="shared" si="142"/>
        <v>0.13343775911842604</v>
      </c>
      <c r="AC263" s="128">
        <f t="shared" si="142"/>
        <v>7.7115101694488861E-2</v>
      </c>
      <c r="AD263" s="128">
        <f t="shared" si="142"/>
        <v>4.4566563444819254E-2</v>
      </c>
      <c r="AE263" s="128">
        <f t="shared" si="142"/>
        <v>2.2958406891310176E-2</v>
      </c>
      <c r="AF263" s="128">
        <f t="shared" si="142"/>
        <v>7.7740126033757568E-3</v>
      </c>
      <c r="AG263" s="128">
        <f t="shared" si="142"/>
        <v>7.2503546650438033E-4</v>
      </c>
      <c r="AH263" s="128">
        <f t="shared" si="142"/>
        <v>1.0910832884792592E-3</v>
      </c>
      <c r="AI263" s="129">
        <f>SUM(V263:AC263)</f>
        <v>0.99999999999999989</v>
      </c>
    </row>
    <row r="264" spans="1:69" ht="15" thickBot="1">
      <c r="A264" s="44"/>
      <c r="B264" s="44"/>
      <c r="C264" s="44"/>
      <c r="D264" s="44"/>
      <c r="E264" s="44"/>
      <c r="F264" s="44"/>
      <c r="G264" s="44"/>
      <c r="H264" s="44"/>
      <c r="I264" s="44"/>
      <c r="K264" s="44"/>
      <c r="L264" s="44"/>
      <c r="M264" s="44"/>
      <c r="N264" s="44"/>
      <c r="O264" s="44"/>
      <c r="P264" s="44"/>
      <c r="Q264" s="44"/>
      <c r="R264" s="44"/>
      <c r="S264" s="44"/>
      <c r="U26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30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  <c r="K265" s="426" t="s">
        <v>37</v>
      </c>
      <c r="L265" s="32" t="s">
        <v>0</v>
      </c>
      <c r="M265" s="32" t="s">
        <v>1</v>
      </c>
      <c r="N265" s="32" t="s">
        <v>2</v>
      </c>
      <c r="O265" s="32" t="s">
        <v>3</v>
      </c>
      <c r="P265" s="32" t="s">
        <v>27</v>
      </c>
      <c r="Q265" s="32" t="s">
        <v>4</v>
      </c>
      <c r="R265" s="32" t="s">
        <v>5</v>
      </c>
      <c r="S265" s="33" t="s">
        <v>6</v>
      </c>
      <c r="U265" s="470" t="s">
        <v>37</v>
      </c>
      <c r="V265" s="99" t="s">
        <v>77</v>
      </c>
      <c r="W265" s="99" t="s">
        <v>78</v>
      </c>
      <c r="X265" s="99" t="s">
        <v>4</v>
      </c>
      <c r="Y265" s="99" t="s">
        <v>1</v>
      </c>
      <c r="Z265" s="99" t="s">
        <v>2</v>
      </c>
      <c r="AA265" s="99" t="s">
        <v>3</v>
      </c>
      <c r="AB265" s="99" t="s">
        <v>55</v>
      </c>
      <c r="AC265" s="99" t="s">
        <v>67</v>
      </c>
      <c r="AD265" s="100" t="s">
        <v>79</v>
      </c>
      <c r="AE265" s="100" t="s">
        <v>80</v>
      </c>
      <c r="AF265" s="100" t="s">
        <v>81</v>
      </c>
      <c r="AG265" s="100" t="s">
        <v>82</v>
      </c>
      <c r="AH265" s="100" t="s">
        <v>83</v>
      </c>
      <c r="AI265" s="101" t="s">
        <v>63</v>
      </c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" customHeight="1">
      <c r="A266" s="433" t="s">
        <v>37</v>
      </c>
      <c r="B266" s="434" t="s">
        <v>118</v>
      </c>
      <c r="C266" s="435"/>
      <c r="D266" s="435"/>
      <c r="E266" s="435"/>
      <c r="F266" s="435"/>
      <c r="G266" s="435"/>
      <c r="H266" s="435"/>
      <c r="I266" s="436"/>
      <c r="K266" s="427" t="s">
        <v>37</v>
      </c>
      <c r="L266" s="416" t="s">
        <v>118</v>
      </c>
      <c r="M266" s="417"/>
      <c r="N266" s="417"/>
      <c r="O266" s="417"/>
      <c r="P266" s="417"/>
      <c r="Q266" s="417"/>
      <c r="R266" s="417"/>
      <c r="S266" s="418"/>
      <c r="U266" s="471" t="s">
        <v>37</v>
      </c>
      <c r="V266" s="468" t="s">
        <v>118</v>
      </c>
      <c r="W266" s="468"/>
      <c r="X266" s="468"/>
      <c r="Y266" s="468"/>
      <c r="Z266" s="468"/>
      <c r="AA266" s="468"/>
      <c r="AB266" s="468"/>
      <c r="AC266" s="468"/>
      <c r="AD266" s="468"/>
      <c r="AE266" s="468"/>
      <c r="AF266" s="468"/>
      <c r="AG266" s="468"/>
      <c r="AH266" s="468"/>
      <c r="AI266" s="469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  <c r="K267" s="56" t="s">
        <v>7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102">
        <v>0</v>
      </c>
      <c r="S267" s="103">
        <f>SUM(L267:R267)</f>
        <v>0</v>
      </c>
      <c r="U267" s="104" t="s">
        <v>7</v>
      </c>
      <c r="V267" s="105">
        <v>0</v>
      </c>
      <c r="W267" s="105">
        <v>0</v>
      </c>
      <c r="X267" s="105">
        <v>0</v>
      </c>
      <c r="Y267" s="105">
        <v>0</v>
      </c>
      <c r="Z267" s="105">
        <v>0</v>
      </c>
      <c r="AA267" s="105">
        <v>0</v>
      </c>
      <c r="AB267" s="105">
        <v>0</v>
      </c>
      <c r="AC267" s="106">
        <v>0</v>
      </c>
      <c r="AD267" s="107">
        <v>0</v>
      </c>
      <c r="AE267" s="107">
        <v>0</v>
      </c>
      <c r="AF267" s="107">
        <v>0</v>
      </c>
      <c r="AG267" s="107">
        <v>0</v>
      </c>
      <c r="AH267" s="107">
        <v>0</v>
      </c>
      <c r="AI267" s="108">
        <f>SUM(V267:AC267)</f>
        <v>0</v>
      </c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143">SUM(B268:H268)</f>
        <v>0</v>
      </c>
      <c r="K268" s="48" t="s">
        <v>8</v>
      </c>
      <c r="L268" s="85">
        <v>0</v>
      </c>
      <c r="M268" s="85">
        <v>0</v>
      </c>
      <c r="N268" s="85">
        <v>0</v>
      </c>
      <c r="O268" s="85">
        <v>0</v>
      </c>
      <c r="P268" s="85">
        <v>0</v>
      </c>
      <c r="Q268" s="85">
        <v>0</v>
      </c>
      <c r="R268" s="86">
        <v>0</v>
      </c>
      <c r="S268" s="87">
        <f t="shared" ref="S268:S287" si="144">SUM(L268:R268)</f>
        <v>0</v>
      </c>
      <c r="U268" s="109" t="s">
        <v>8</v>
      </c>
      <c r="V268" s="110">
        <v>0</v>
      </c>
      <c r="W268" s="110">
        <v>0</v>
      </c>
      <c r="X268" s="110">
        <v>0</v>
      </c>
      <c r="Y268" s="110">
        <v>0</v>
      </c>
      <c r="Z268" s="110">
        <v>0</v>
      </c>
      <c r="AA268" s="110">
        <v>0</v>
      </c>
      <c r="AB268" s="110">
        <v>0</v>
      </c>
      <c r="AC268" s="111">
        <v>0</v>
      </c>
      <c r="AD268" s="110">
        <v>0</v>
      </c>
      <c r="AE268" s="110">
        <v>0</v>
      </c>
      <c r="AF268" s="110">
        <v>0</v>
      </c>
      <c r="AG268" s="110">
        <v>0</v>
      </c>
      <c r="AH268" s="110">
        <v>0</v>
      </c>
      <c r="AI268" s="112">
        <f t="shared" ref="AI268:AI287" si="145">SUM(V268:AC268)</f>
        <v>0</v>
      </c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143"/>
        <v>0</v>
      </c>
      <c r="K269" s="49" t="s">
        <v>10</v>
      </c>
      <c r="L269" s="63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83">
        <v>0</v>
      </c>
      <c r="S269" s="84">
        <f t="shared" si="144"/>
        <v>0</v>
      </c>
      <c r="U269" s="113" t="s">
        <v>10</v>
      </c>
      <c r="V269" s="105">
        <v>0</v>
      </c>
      <c r="W269" s="105">
        <v>0</v>
      </c>
      <c r="X269" s="105">
        <v>0</v>
      </c>
      <c r="Y269" s="105">
        <v>0</v>
      </c>
      <c r="Z269" s="105">
        <v>0</v>
      </c>
      <c r="AA269" s="105">
        <v>0</v>
      </c>
      <c r="AB269" s="105">
        <v>0</v>
      </c>
      <c r="AC269" s="106">
        <v>0</v>
      </c>
      <c r="AD269" s="107">
        <v>0</v>
      </c>
      <c r="AE269" s="107">
        <v>0</v>
      </c>
      <c r="AF269" s="107">
        <v>0</v>
      </c>
      <c r="AG269" s="107">
        <v>0</v>
      </c>
      <c r="AH269" s="107">
        <v>0</v>
      </c>
      <c r="AI269" s="108">
        <f t="shared" si="145"/>
        <v>0</v>
      </c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143"/>
        <v>0</v>
      </c>
      <c r="K270" s="48" t="s">
        <v>56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s="85">
        <v>0</v>
      </c>
      <c r="R270" s="86">
        <v>0</v>
      </c>
      <c r="S270" s="87">
        <f t="shared" si="144"/>
        <v>0</v>
      </c>
      <c r="U270" s="109" t="s">
        <v>56</v>
      </c>
      <c r="V270" s="110">
        <v>0</v>
      </c>
      <c r="W270" s="110">
        <v>0</v>
      </c>
      <c r="X270" s="110">
        <v>0</v>
      </c>
      <c r="Y270" s="110">
        <v>0</v>
      </c>
      <c r="Z270" s="110">
        <v>0</v>
      </c>
      <c r="AA270" s="110">
        <v>0</v>
      </c>
      <c r="AB270" s="110">
        <v>0</v>
      </c>
      <c r="AC270" s="111">
        <v>0</v>
      </c>
      <c r="AD270" s="110">
        <v>0</v>
      </c>
      <c r="AE270" s="110">
        <v>0</v>
      </c>
      <c r="AF270" s="110">
        <v>0</v>
      </c>
      <c r="AG270" s="110">
        <v>0</v>
      </c>
      <c r="AH270" s="110">
        <v>0</v>
      </c>
      <c r="AI270" s="112">
        <f t="shared" si="145"/>
        <v>0</v>
      </c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">
      <c r="A271" s="37" t="s">
        <v>16</v>
      </c>
      <c r="B271" s="63">
        <v>0.3598828863718147</v>
      </c>
      <c r="C271" s="63">
        <v>1.9497561386605597</v>
      </c>
      <c r="D271" s="63">
        <v>0.70030160468617353</v>
      </c>
      <c r="E271" s="63">
        <v>0</v>
      </c>
      <c r="F271" s="420"/>
      <c r="G271" s="63">
        <v>0</v>
      </c>
      <c r="H271" s="64">
        <v>0</v>
      </c>
      <c r="I271" s="59">
        <f t="shared" si="143"/>
        <v>3.0099406297185483</v>
      </c>
      <c r="K271" s="49" t="s">
        <v>16</v>
      </c>
      <c r="L271" s="63">
        <v>0.3598828863718147</v>
      </c>
      <c r="M271" s="63">
        <v>1.9497561386605597</v>
      </c>
      <c r="N271" s="63">
        <v>0.70030160468617353</v>
      </c>
      <c r="O271" s="63">
        <v>0</v>
      </c>
      <c r="P271" s="63">
        <v>0</v>
      </c>
      <c r="Q271" s="63">
        <v>0</v>
      </c>
      <c r="R271" s="83">
        <v>0</v>
      </c>
      <c r="S271" s="84">
        <f t="shared" si="144"/>
        <v>3.0099406297185483</v>
      </c>
      <c r="U271" s="113" t="s">
        <v>16</v>
      </c>
      <c r="V271" s="105">
        <v>0.3598828863718147</v>
      </c>
      <c r="W271" s="105">
        <v>0</v>
      </c>
      <c r="X271" s="105">
        <v>0</v>
      </c>
      <c r="Y271" s="105">
        <v>1.9497561386605597</v>
      </c>
      <c r="Z271" s="105">
        <v>0.70030160468617353</v>
      </c>
      <c r="AA271" s="105">
        <v>0</v>
      </c>
      <c r="AB271" s="105">
        <v>0</v>
      </c>
      <c r="AC271" s="106">
        <v>0</v>
      </c>
      <c r="AD271" s="107">
        <v>0</v>
      </c>
      <c r="AE271" s="107">
        <v>0</v>
      </c>
      <c r="AF271" s="107">
        <v>0</v>
      </c>
      <c r="AG271" s="107">
        <v>0</v>
      </c>
      <c r="AH271" s="107">
        <v>0</v>
      </c>
      <c r="AI271" s="108">
        <f t="shared" si="145"/>
        <v>3.0099406297185483</v>
      </c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">
      <c r="A272" s="36" t="s">
        <v>123</v>
      </c>
      <c r="B272" s="60">
        <v>0.55187904430720081</v>
      </c>
      <c r="C272" s="60">
        <v>8.7264372029307535E-2</v>
      </c>
      <c r="D272" s="60">
        <v>1.5430895053962912</v>
      </c>
      <c r="E272" s="60">
        <v>7.8963614689934375E-2</v>
      </c>
      <c r="F272" s="420"/>
      <c r="G272" s="60">
        <v>0</v>
      </c>
      <c r="H272" s="61">
        <v>0</v>
      </c>
      <c r="I272" s="62">
        <f t="shared" si="143"/>
        <v>2.2611965364227338</v>
      </c>
      <c r="K272" s="48" t="s">
        <v>123</v>
      </c>
      <c r="L272" s="85">
        <v>0.55187904430720081</v>
      </c>
      <c r="M272" s="85">
        <v>8.7264372029307535E-2</v>
      </c>
      <c r="N272" s="85">
        <v>1.5430895053962912</v>
      </c>
      <c r="O272" s="85">
        <v>7.8963614689934375E-2</v>
      </c>
      <c r="P272" s="85">
        <v>0</v>
      </c>
      <c r="Q272" s="85">
        <v>0</v>
      </c>
      <c r="R272" s="86">
        <v>0</v>
      </c>
      <c r="S272" s="87">
        <f t="shared" si="144"/>
        <v>2.2611965364227338</v>
      </c>
      <c r="U272" s="109" t="s">
        <v>57</v>
      </c>
      <c r="V272" s="110">
        <v>0.55187904430720081</v>
      </c>
      <c r="W272" s="110">
        <v>0</v>
      </c>
      <c r="X272" s="110">
        <v>0</v>
      </c>
      <c r="Y272" s="110">
        <v>8.7264372029307535E-2</v>
      </c>
      <c r="Z272" s="110">
        <v>1.5430895053962912</v>
      </c>
      <c r="AA272" s="110">
        <v>7.8963614689934375E-2</v>
      </c>
      <c r="AB272" s="110">
        <v>0</v>
      </c>
      <c r="AC272" s="111">
        <v>0</v>
      </c>
      <c r="AD272" s="110">
        <v>0</v>
      </c>
      <c r="AE272" s="110">
        <v>0</v>
      </c>
      <c r="AF272" s="110">
        <v>0</v>
      </c>
      <c r="AG272" s="110">
        <v>0</v>
      </c>
      <c r="AH272" s="110">
        <v>0</v>
      </c>
      <c r="AI272" s="112">
        <f t="shared" si="145"/>
        <v>2.2611965364227338</v>
      </c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">
      <c r="A273" s="37" t="s">
        <v>58</v>
      </c>
      <c r="B273" s="63">
        <v>0</v>
      </c>
      <c r="C273" s="63">
        <v>0</v>
      </c>
      <c r="D273" s="63">
        <v>0</v>
      </c>
      <c r="E273" s="63">
        <v>12.476404068167245</v>
      </c>
      <c r="F273" s="420"/>
      <c r="G273" s="63">
        <v>0</v>
      </c>
      <c r="H273" s="64">
        <v>0</v>
      </c>
      <c r="I273" s="59">
        <f t="shared" si="143"/>
        <v>12.476404068167245</v>
      </c>
      <c r="K273" s="49" t="s">
        <v>58</v>
      </c>
      <c r="L273" s="63">
        <v>0</v>
      </c>
      <c r="M273" s="63">
        <v>0</v>
      </c>
      <c r="N273" s="63">
        <v>0</v>
      </c>
      <c r="O273" s="63">
        <v>12.476404068167245</v>
      </c>
      <c r="P273" s="63">
        <v>170.8068630789152</v>
      </c>
      <c r="Q273" s="63">
        <v>0</v>
      </c>
      <c r="R273" s="83">
        <v>0</v>
      </c>
      <c r="S273" s="84">
        <f t="shared" si="144"/>
        <v>183.28326714708246</v>
      </c>
      <c r="U273" s="113" t="s">
        <v>58</v>
      </c>
      <c r="V273" s="105">
        <v>0</v>
      </c>
      <c r="W273" s="105">
        <v>0</v>
      </c>
      <c r="X273" s="105">
        <v>0</v>
      </c>
      <c r="Y273" s="105">
        <v>0</v>
      </c>
      <c r="Z273" s="105">
        <v>0</v>
      </c>
      <c r="AA273" s="105">
        <v>12.476404068167245</v>
      </c>
      <c r="AB273" s="105">
        <v>170.8068630789152</v>
      </c>
      <c r="AC273" s="106">
        <v>0</v>
      </c>
      <c r="AD273" s="105">
        <v>0</v>
      </c>
      <c r="AE273" s="105">
        <v>0</v>
      </c>
      <c r="AF273" s="105">
        <v>0</v>
      </c>
      <c r="AG273" s="105">
        <v>0</v>
      </c>
      <c r="AH273" s="105">
        <v>0</v>
      </c>
      <c r="AI273" s="108">
        <f t="shared" si="145"/>
        <v>183.28326714708246</v>
      </c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">
      <c r="A274" s="36" t="s">
        <v>12</v>
      </c>
      <c r="B274" s="60">
        <v>0</v>
      </c>
      <c r="C274" s="60">
        <v>0</v>
      </c>
      <c r="D274" s="60">
        <v>0</v>
      </c>
      <c r="E274" s="60">
        <v>6.9006826782057424E-3</v>
      </c>
      <c r="F274" s="420"/>
      <c r="G274" s="60">
        <v>0</v>
      </c>
      <c r="H274" s="61">
        <v>0</v>
      </c>
      <c r="I274" s="62">
        <f t="shared" si="143"/>
        <v>6.9006826782057424E-3</v>
      </c>
      <c r="K274" s="48" t="s">
        <v>12</v>
      </c>
      <c r="L274" s="85">
        <v>0</v>
      </c>
      <c r="M274" s="85">
        <v>0</v>
      </c>
      <c r="N274" s="85">
        <v>0</v>
      </c>
      <c r="O274" s="85">
        <v>6.9006826782057424E-3</v>
      </c>
      <c r="P274" s="85">
        <v>8.0890429079644471E-2</v>
      </c>
      <c r="Q274" s="85">
        <v>0</v>
      </c>
      <c r="R274" s="86">
        <v>0</v>
      </c>
      <c r="S274" s="87">
        <f t="shared" si="144"/>
        <v>8.7791111757850218E-2</v>
      </c>
      <c r="U274" s="109" t="s">
        <v>12</v>
      </c>
      <c r="V274" s="110">
        <v>0</v>
      </c>
      <c r="W274" s="110">
        <v>0</v>
      </c>
      <c r="X274" s="110">
        <v>0</v>
      </c>
      <c r="Y274" s="110">
        <v>0</v>
      </c>
      <c r="Z274" s="110">
        <v>0</v>
      </c>
      <c r="AA274" s="110">
        <v>6.9006826782057424E-3</v>
      </c>
      <c r="AB274" s="110">
        <v>8.0890429079644471E-2</v>
      </c>
      <c r="AC274" s="111">
        <v>0</v>
      </c>
      <c r="AD274" s="110">
        <v>0</v>
      </c>
      <c r="AE274" s="110">
        <v>0</v>
      </c>
      <c r="AF274" s="110">
        <v>0</v>
      </c>
      <c r="AG274" s="110">
        <v>0</v>
      </c>
      <c r="AH274" s="110">
        <v>0</v>
      </c>
      <c r="AI274" s="112">
        <f t="shared" si="145"/>
        <v>8.7791111757850218E-2</v>
      </c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143"/>
        <v>0</v>
      </c>
      <c r="K275" s="49" t="s">
        <v>59</v>
      </c>
      <c r="L275" s="63">
        <v>0</v>
      </c>
      <c r="M275" s="63">
        <v>0</v>
      </c>
      <c r="N275" s="63">
        <v>0</v>
      </c>
      <c r="O275" s="63">
        <v>0</v>
      </c>
      <c r="P275" s="63">
        <v>0</v>
      </c>
      <c r="Q275" s="63">
        <v>0</v>
      </c>
      <c r="R275" s="83">
        <v>0</v>
      </c>
      <c r="S275" s="84">
        <f t="shared" si="144"/>
        <v>0</v>
      </c>
      <c r="U275" s="113" t="s">
        <v>59</v>
      </c>
      <c r="V275" s="105">
        <v>0</v>
      </c>
      <c r="W275" s="105">
        <v>0</v>
      </c>
      <c r="X275" s="105">
        <v>0</v>
      </c>
      <c r="Y275" s="105">
        <v>0</v>
      </c>
      <c r="Z275" s="105">
        <v>0</v>
      </c>
      <c r="AA275" s="105">
        <v>0</v>
      </c>
      <c r="AB275" s="105">
        <v>0</v>
      </c>
      <c r="AC275" s="106">
        <v>0</v>
      </c>
      <c r="AD275" s="105">
        <v>0</v>
      </c>
      <c r="AE275" s="105">
        <v>0</v>
      </c>
      <c r="AF275" s="105">
        <v>0</v>
      </c>
      <c r="AG275" s="105">
        <v>0</v>
      </c>
      <c r="AH275" s="105">
        <v>0</v>
      </c>
      <c r="AI275" s="108">
        <f t="shared" si="145"/>
        <v>0</v>
      </c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">
      <c r="A276" s="36" t="s">
        <v>17</v>
      </c>
      <c r="B276" s="60">
        <v>4.1422222404145954E-2</v>
      </c>
      <c r="C276" s="60">
        <v>0</v>
      </c>
      <c r="D276" s="60">
        <v>0.55975976221818846</v>
      </c>
      <c r="E276" s="60">
        <v>0</v>
      </c>
      <c r="F276" s="420"/>
      <c r="G276" s="60">
        <v>0</v>
      </c>
      <c r="H276" s="61">
        <v>0</v>
      </c>
      <c r="I276" s="62">
        <f t="shared" si="143"/>
        <v>0.60118198462233441</v>
      </c>
      <c r="K276" s="48" t="s">
        <v>17</v>
      </c>
      <c r="L276" s="85">
        <v>4.1422222404145954E-2</v>
      </c>
      <c r="M276" s="85">
        <v>0</v>
      </c>
      <c r="N276" s="85">
        <v>0.55975976221818846</v>
      </c>
      <c r="O276" s="85">
        <v>0</v>
      </c>
      <c r="P276" s="85">
        <v>1.5622544642857141</v>
      </c>
      <c r="Q276" s="85">
        <v>0</v>
      </c>
      <c r="R276" s="86">
        <v>0</v>
      </c>
      <c r="S276" s="87">
        <f t="shared" si="144"/>
        <v>2.1634364489080484</v>
      </c>
      <c r="U276" s="109" t="s">
        <v>17</v>
      </c>
      <c r="V276" s="110">
        <v>4.1422222404145954E-2</v>
      </c>
      <c r="W276" s="110">
        <v>0</v>
      </c>
      <c r="X276" s="110">
        <v>0</v>
      </c>
      <c r="Y276" s="110">
        <v>0</v>
      </c>
      <c r="Z276" s="110">
        <v>0.55975976221818846</v>
      </c>
      <c r="AA276" s="110">
        <v>0</v>
      </c>
      <c r="AB276" s="110">
        <v>1.5622544642857141</v>
      </c>
      <c r="AC276" s="111">
        <v>0</v>
      </c>
      <c r="AD276" s="110">
        <v>0</v>
      </c>
      <c r="AE276" s="110">
        <v>0</v>
      </c>
      <c r="AF276" s="110">
        <v>0</v>
      </c>
      <c r="AG276" s="110">
        <v>0</v>
      </c>
      <c r="AH276" s="110">
        <v>0</v>
      </c>
      <c r="AI276" s="112">
        <f t="shared" si="145"/>
        <v>2.1634364489080484</v>
      </c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">
      <c r="A277" s="37" t="s">
        <v>139</v>
      </c>
      <c r="B277" s="63">
        <v>0.23618804411876393</v>
      </c>
      <c r="C277" s="63">
        <v>2.7430472047921923</v>
      </c>
      <c r="D277" s="63">
        <v>10.296801167577279</v>
      </c>
      <c r="E277" s="63">
        <v>0</v>
      </c>
      <c r="F277" s="420"/>
      <c r="G277" s="63">
        <v>0</v>
      </c>
      <c r="H277" s="64">
        <v>0</v>
      </c>
      <c r="I277" s="59">
        <f t="shared" si="143"/>
        <v>13.276036416488235</v>
      </c>
      <c r="K277" s="49" t="s">
        <v>139</v>
      </c>
      <c r="L277" s="63">
        <v>0.23618804411876393</v>
      </c>
      <c r="M277" s="63">
        <v>2.7430472047921923</v>
      </c>
      <c r="N277" s="63">
        <v>10.296801167577279</v>
      </c>
      <c r="O277" s="63">
        <v>0</v>
      </c>
      <c r="P277" s="63">
        <v>0</v>
      </c>
      <c r="Q277" s="63">
        <v>0</v>
      </c>
      <c r="R277" s="83">
        <v>0</v>
      </c>
      <c r="S277" s="84">
        <f t="shared" si="144"/>
        <v>13.276036416488235</v>
      </c>
      <c r="U277" s="113" t="s">
        <v>139</v>
      </c>
      <c r="V277" s="105">
        <v>0.23313682364624758</v>
      </c>
      <c r="W277" s="105">
        <v>0</v>
      </c>
      <c r="X277" s="105">
        <v>0</v>
      </c>
      <c r="Y277" s="105">
        <v>2.7430472047921923</v>
      </c>
      <c r="Z277" s="105">
        <v>8.1551495179180584</v>
      </c>
      <c r="AA277" s="105">
        <v>0</v>
      </c>
      <c r="AB277" s="105">
        <v>0</v>
      </c>
      <c r="AC277" s="106">
        <v>2.1447028701317374</v>
      </c>
      <c r="AD277" s="105">
        <v>3.0512204725163432E-3</v>
      </c>
      <c r="AE277" s="105">
        <v>0</v>
      </c>
      <c r="AF277" s="105">
        <v>0</v>
      </c>
      <c r="AG277" s="105">
        <v>2.1416516496592211</v>
      </c>
      <c r="AH277" s="105">
        <v>0</v>
      </c>
      <c r="AI277" s="108">
        <f t="shared" si="145"/>
        <v>13.276036416488235</v>
      </c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">
      <c r="A278" s="36" t="s">
        <v>25</v>
      </c>
      <c r="B278" s="60">
        <v>1.7343823453975524</v>
      </c>
      <c r="C278" s="60">
        <v>0</v>
      </c>
      <c r="D278" s="60">
        <v>0.26025062016216882</v>
      </c>
      <c r="E278" s="60">
        <v>150.92437290799529</v>
      </c>
      <c r="F278" s="420"/>
      <c r="G278" s="60">
        <v>1.5070938266425078</v>
      </c>
      <c r="H278" s="61">
        <v>0</v>
      </c>
      <c r="I278" s="62">
        <f t="shared" si="143"/>
        <v>154.42609970019754</v>
      </c>
      <c r="K278" s="48" t="s">
        <v>25</v>
      </c>
      <c r="L278" s="85">
        <v>1.7343823453975524</v>
      </c>
      <c r="M278" s="85">
        <v>0</v>
      </c>
      <c r="N278" s="85">
        <v>0.26025062016216882</v>
      </c>
      <c r="O278" s="85">
        <v>150.92437290799529</v>
      </c>
      <c r="P278" s="85">
        <v>0.15166172099236505</v>
      </c>
      <c r="Q278" s="85">
        <v>1.5070938266425078</v>
      </c>
      <c r="R278" s="86">
        <v>0</v>
      </c>
      <c r="S278" s="87">
        <f t="shared" si="144"/>
        <v>154.5777614211899</v>
      </c>
      <c r="U278" s="109" t="s">
        <v>25</v>
      </c>
      <c r="V278" s="110">
        <v>0.89962216391292604</v>
      </c>
      <c r="W278" s="110">
        <v>0.46641396188217915</v>
      </c>
      <c r="X278" s="110">
        <v>1.5070938266425078</v>
      </c>
      <c r="Y278" s="110">
        <v>0</v>
      </c>
      <c r="Z278" s="110">
        <v>0</v>
      </c>
      <c r="AA278" s="110">
        <v>150.66412228783312</v>
      </c>
      <c r="AB278" s="110">
        <v>0.15166172099236505</v>
      </c>
      <c r="AC278" s="111">
        <v>0.88884745992678482</v>
      </c>
      <c r="AD278" s="110">
        <v>0.36834621960244723</v>
      </c>
      <c r="AE278" s="110">
        <v>0.26025062016216882</v>
      </c>
      <c r="AF278" s="110">
        <v>0</v>
      </c>
      <c r="AG278" s="110">
        <v>0.26025062016216882</v>
      </c>
      <c r="AH278" s="110">
        <v>0</v>
      </c>
      <c r="AI278" s="112">
        <f t="shared" si="145"/>
        <v>154.57776142118988</v>
      </c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">
      <c r="A279" s="37" t="s">
        <v>24</v>
      </c>
      <c r="B279" s="63">
        <v>0.38841468750000002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143"/>
        <v>0.38841468750000002</v>
      </c>
      <c r="K279" s="49" t="s">
        <v>24</v>
      </c>
      <c r="L279" s="63">
        <v>0.38841468750000002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83">
        <v>0</v>
      </c>
      <c r="S279" s="84">
        <f t="shared" si="144"/>
        <v>0.38841468750000002</v>
      </c>
      <c r="U279" s="113" t="s">
        <v>24</v>
      </c>
      <c r="V279" s="105">
        <v>0.38841468750000002</v>
      </c>
      <c r="W279" s="105">
        <v>0</v>
      </c>
      <c r="X279" s="105">
        <v>0</v>
      </c>
      <c r="Y279" s="105">
        <v>0</v>
      </c>
      <c r="Z279" s="105">
        <v>0</v>
      </c>
      <c r="AA279" s="105">
        <v>0</v>
      </c>
      <c r="AB279" s="105">
        <v>0</v>
      </c>
      <c r="AC279" s="106">
        <v>0</v>
      </c>
      <c r="AD279" s="105">
        <v>0</v>
      </c>
      <c r="AE279" s="105">
        <v>0</v>
      </c>
      <c r="AF279" s="105">
        <v>0</v>
      </c>
      <c r="AG279" s="105">
        <v>0</v>
      </c>
      <c r="AH279" s="105">
        <v>0</v>
      </c>
      <c r="AI279" s="108">
        <f t="shared" si="145"/>
        <v>0.38841468750000002</v>
      </c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">
      <c r="A280" s="36" t="s">
        <v>60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143"/>
        <v>0</v>
      </c>
      <c r="K280" s="48" t="s">
        <v>60</v>
      </c>
      <c r="L280" s="85">
        <v>0</v>
      </c>
      <c r="M280" s="85">
        <v>0</v>
      </c>
      <c r="N280" s="85">
        <v>0</v>
      </c>
      <c r="O280" s="85">
        <v>0</v>
      </c>
      <c r="P280" s="85">
        <v>0</v>
      </c>
      <c r="Q280" s="85">
        <v>0</v>
      </c>
      <c r="R280" s="86">
        <v>0</v>
      </c>
      <c r="S280" s="87">
        <f t="shared" si="144"/>
        <v>0</v>
      </c>
      <c r="U280" s="109" t="s">
        <v>60</v>
      </c>
      <c r="V280" s="110">
        <v>0</v>
      </c>
      <c r="W280" s="110">
        <v>0</v>
      </c>
      <c r="X280" s="110">
        <v>0</v>
      </c>
      <c r="Y280" s="110">
        <v>0</v>
      </c>
      <c r="Z280" s="110">
        <v>0</v>
      </c>
      <c r="AA280" s="110">
        <v>0</v>
      </c>
      <c r="AB280" s="110">
        <v>0</v>
      </c>
      <c r="AC280" s="111">
        <v>0</v>
      </c>
      <c r="AD280" s="110">
        <v>0</v>
      </c>
      <c r="AE280" s="110">
        <v>0</v>
      </c>
      <c r="AF280" s="110">
        <v>0</v>
      </c>
      <c r="AG280" s="110">
        <v>0</v>
      </c>
      <c r="AH280" s="110">
        <v>0</v>
      </c>
      <c r="AI280" s="112">
        <f t="shared" si="145"/>
        <v>0</v>
      </c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" customHeight="1">
      <c r="A281" s="37" t="s">
        <v>22</v>
      </c>
      <c r="B281" s="63">
        <v>1.5130539797548064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143"/>
        <v>1.5130539797548064</v>
      </c>
      <c r="K281" s="49" t="s">
        <v>22</v>
      </c>
      <c r="L281" s="63">
        <v>1.5130539797548064</v>
      </c>
      <c r="M281" s="63">
        <v>0</v>
      </c>
      <c r="N281" s="63">
        <v>0</v>
      </c>
      <c r="O281" s="63">
        <v>0</v>
      </c>
      <c r="P281" s="63">
        <v>7.1070218062290849</v>
      </c>
      <c r="Q281" s="63">
        <v>0</v>
      </c>
      <c r="R281" s="83">
        <v>0</v>
      </c>
      <c r="S281" s="84">
        <f t="shared" si="144"/>
        <v>8.6200757859838912</v>
      </c>
      <c r="U281" s="113" t="s">
        <v>22</v>
      </c>
      <c r="V281" s="105">
        <v>0</v>
      </c>
      <c r="W281" s="105">
        <v>0</v>
      </c>
      <c r="X281" s="105">
        <v>0</v>
      </c>
      <c r="Y281" s="105">
        <v>0</v>
      </c>
      <c r="Z281" s="105">
        <v>0</v>
      </c>
      <c r="AA281" s="105">
        <v>0</v>
      </c>
      <c r="AB281" s="105">
        <v>7.1070218062290849</v>
      </c>
      <c r="AC281" s="106">
        <v>1.5130539797548064</v>
      </c>
      <c r="AD281" s="105">
        <v>1.5130539797548064</v>
      </c>
      <c r="AE281" s="105">
        <v>0</v>
      </c>
      <c r="AF281" s="105">
        <v>0</v>
      </c>
      <c r="AG281" s="105">
        <v>0</v>
      </c>
      <c r="AH281" s="105">
        <v>0</v>
      </c>
      <c r="AI281" s="108">
        <f t="shared" si="145"/>
        <v>8.6200757859838912</v>
      </c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143"/>
        <v>0</v>
      </c>
      <c r="K282" s="48" t="s">
        <v>21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s="85">
        <v>0</v>
      </c>
      <c r="R282" s="86">
        <v>0</v>
      </c>
      <c r="S282" s="87">
        <f t="shared" si="144"/>
        <v>0</v>
      </c>
      <c r="U282" s="109" t="s">
        <v>61</v>
      </c>
      <c r="V282" s="110">
        <v>0</v>
      </c>
      <c r="W282" s="110">
        <v>0</v>
      </c>
      <c r="X282" s="110">
        <v>0</v>
      </c>
      <c r="Y282" s="110">
        <v>0</v>
      </c>
      <c r="Z282" s="110">
        <v>0</v>
      </c>
      <c r="AA282" s="110">
        <v>0</v>
      </c>
      <c r="AB282" s="110">
        <v>0</v>
      </c>
      <c r="AC282" s="111">
        <v>0</v>
      </c>
      <c r="AD282" s="110">
        <v>0</v>
      </c>
      <c r="AE282" s="110">
        <v>0</v>
      </c>
      <c r="AF282" s="110">
        <v>0</v>
      </c>
      <c r="AG282" s="110">
        <v>0</v>
      </c>
      <c r="AH282" s="110">
        <v>0</v>
      </c>
      <c r="AI282" s="112">
        <f t="shared" si="145"/>
        <v>0</v>
      </c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143"/>
        <v>0</v>
      </c>
      <c r="K283" s="50" t="s">
        <v>64</v>
      </c>
      <c r="L283" s="63">
        <v>0</v>
      </c>
      <c r="M283" s="63">
        <v>0</v>
      </c>
      <c r="N283" s="63">
        <v>0</v>
      </c>
      <c r="O283" s="63">
        <v>0</v>
      </c>
      <c r="P283" s="63">
        <v>0</v>
      </c>
      <c r="Q283" s="63">
        <v>0</v>
      </c>
      <c r="R283" s="83">
        <v>0</v>
      </c>
      <c r="S283" s="84">
        <f t="shared" si="144"/>
        <v>0</v>
      </c>
      <c r="U283" s="114" t="s">
        <v>62</v>
      </c>
      <c r="V283" s="105">
        <v>0</v>
      </c>
      <c r="W283" s="105">
        <v>0</v>
      </c>
      <c r="X283" s="105">
        <v>0</v>
      </c>
      <c r="Y283" s="105">
        <v>0</v>
      </c>
      <c r="Z283" s="105">
        <v>0</v>
      </c>
      <c r="AA283" s="105">
        <v>0</v>
      </c>
      <c r="AB283" s="105">
        <v>0</v>
      </c>
      <c r="AC283" s="106">
        <v>0</v>
      </c>
      <c r="AD283" s="107">
        <v>0</v>
      </c>
      <c r="AE283" s="107">
        <v>0</v>
      </c>
      <c r="AF283" s="107">
        <v>0</v>
      </c>
      <c r="AG283" s="107">
        <v>0</v>
      </c>
      <c r="AH283" s="107">
        <v>0</v>
      </c>
      <c r="AI283" s="108">
        <f t="shared" si="145"/>
        <v>0</v>
      </c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143"/>
        <v>0</v>
      </c>
      <c r="K284" s="51" t="s">
        <v>23</v>
      </c>
      <c r="L284" s="8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8">
        <v>0</v>
      </c>
      <c r="S284" s="90">
        <f t="shared" si="144"/>
        <v>0</v>
      </c>
      <c r="U284" s="115" t="s">
        <v>65</v>
      </c>
      <c r="V284" s="116">
        <v>0</v>
      </c>
      <c r="W284" s="116">
        <v>0</v>
      </c>
      <c r="X284" s="116">
        <v>0</v>
      </c>
      <c r="Y284" s="116">
        <v>0</v>
      </c>
      <c r="Z284" s="116">
        <v>0</v>
      </c>
      <c r="AA284" s="116">
        <v>0</v>
      </c>
      <c r="AB284" s="116">
        <v>0</v>
      </c>
      <c r="AC284" s="116">
        <v>0</v>
      </c>
      <c r="AD284" s="116">
        <v>0</v>
      </c>
      <c r="AE284" s="116">
        <v>0</v>
      </c>
      <c r="AF284" s="116">
        <v>0</v>
      </c>
      <c r="AG284" s="116">
        <v>0</v>
      </c>
      <c r="AH284" s="117">
        <v>0</v>
      </c>
      <c r="AI284" s="118">
        <f t="shared" si="145"/>
        <v>0</v>
      </c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143"/>
        <v>0</v>
      </c>
      <c r="K285" s="52" t="s">
        <v>19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68">
        <v>0</v>
      </c>
      <c r="S285" s="92">
        <f t="shared" si="144"/>
        <v>0</v>
      </c>
      <c r="U285" s="119" t="s">
        <v>19</v>
      </c>
      <c r="V285" s="120">
        <v>0</v>
      </c>
      <c r="W285" s="120">
        <v>0</v>
      </c>
      <c r="X285" s="120">
        <v>0</v>
      </c>
      <c r="Y285" s="120">
        <v>0</v>
      </c>
      <c r="Z285" s="120">
        <v>0</v>
      </c>
      <c r="AA285" s="120">
        <v>0</v>
      </c>
      <c r="AB285" s="120">
        <v>0</v>
      </c>
      <c r="AC285" s="120">
        <v>0</v>
      </c>
      <c r="AD285" s="121">
        <v>0</v>
      </c>
      <c r="AE285" s="121">
        <v>0</v>
      </c>
      <c r="AF285" s="121">
        <v>0</v>
      </c>
      <c r="AG285" s="121">
        <v>0</v>
      </c>
      <c r="AH285" s="121">
        <v>0</v>
      </c>
      <c r="AI285" s="122">
        <f t="shared" si="145"/>
        <v>0</v>
      </c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143"/>
        <v>0</v>
      </c>
      <c r="K286" s="51" t="s">
        <v>20</v>
      </c>
      <c r="L286" s="88">
        <v>0</v>
      </c>
      <c r="M286" s="88">
        <v>0</v>
      </c>
      <c r="N286" s="88">
        <v>0</v>
      </c>
      <c r="O286" s="88">
        <v>0</v>
      </c>
      <c r="P286" s="88">
        <v>0</v>
      </c>
      <c r="Q286" s="88">
        <v>0</v>
      </c>
      <c r="R286" s="88">
        <v>0</v>
      </c>
      <c r="S286" s="90">
        <f t="shared" si="144"/>
        <v>0</v>
      </c>
      <c r="U286" s="115" t="s">
        <v>20</v>
      </c>
      <c r="V286" s="116">
        <v>0</v>
      </c>
      <c r="W286" s="116">
        <v>0</v>
      </c>
      <c r="X286" s="116">
        <v>0</v>
      </c>
      <c r="Y286" s="116">
        <v>0</v>
      </c>
      <c r="Z286" s="116">
        <v>0</v>
      </c>
      <c r="AA286" s="116">
        <v>0</v>
      </c>
      <c r="AB286" s="116">
        <v>0</v>
      </c>
      <c r="AC286" s="116">
        <v>0</v>
      </c>
      <c r="AD286" s="116">
        <v>0</v>
      </c>
      <c r="AE286" s="116">
        <v>0</v>
      </c>
      <c r="AF286" s="116">
        <v>0</v>
      </c>
      <c r="AG286" s="116">
        <v>0</v>
      </c>
      <c r="AH286" s="117">
        <v>0</v>
      </c>
      <c r="AI286" s="118">
        <f t="shared" si="145"/>
        <v>0</v>
      </c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143"/>
        <v>0</v>
      </c>
      <c r="K287" s="53" t="s">
        <v>11</v>
      </c>
      <c r="L287" s="71">
        <v>0</v>
      </c>
      <c r="M287" s="71">
        <v>0</v>
      </c>
      <c r="N287" s="71">
        <v>0</v>
      </c>
      <c r="O287" s="71">
        <v>0</v>
      </c>
      <c r="P287" s="71">
        <v>0</v>
      </c>
      <c r="Q287" s="71">
        <v>0</v>
      </c>
      <c r="R287" s="71">
        <v>0</v>
      </c>
      <c r="S287" s="94">
        <f t="shared" si="144"/>
        <v>0</v>
      </c>
      <c r="U287" s="119" t="s">
        <v>11</v>
      </c>
      <c r="V287" s="120">
        <v>0</v>
      </c>
      <c r="W287" s="120">
        <v>0</v>
      </c>
      <c r="X287" s="120">
        <v>0</v>
      </c>
      <c r="Y287" s="120">
        <v>0</v>
      </c>
      <c r="Z287" s="120">
        <v>0</v>
      </c>
      <c r="AA287" s="120">
        <v>0</v>
      </c>
      <c r="AB287" s="120">
        <v>0</v>
      </c>
      <c r="AC287" s="120">
        <v>0</v>
      </c>
      <c r="AD287" s="121">
        <v>0</v>
      </c>
      <c r="AE287" s="121">
        <v>0</v>
      </c>
      <c r="AF287" s="121">
        <v>0</v>
      </c>
      <c r="AG287" s="121">
        <v>0</v>
      </c>
      <c r="AH287" s="121">
        <v>0</v>
      </c>
      <c r="AI287" s="122">
        <f t="shared" si="145"/>
        <v>0</v>
      </c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">
      <c r="A288" s="42" t="s">
        <v>26</v>
      </c>
      <c r="B288" s="74">
        <f>SUM(B267:B283)</f>
        <v>4.8252232098542844</v>
      </c>
      <c r="C288" s="74">
        <f t="shared" ref="C288:I288" si="146">SUM(C267:C283)</f>
        <v>4.7800677154820601</v>
      </c>
      <c r="D288" s="74">
        <f t="shared" si="146"/>
        <v>13.360202660040102</v>
      </c>
      <c r="E288" s="74">
        <f t="shared" si="146"/>
        <v>163.48664127353067</v>
      </c>
      <c r="F288" s="74">
        <f t="shared" si="146"/>
        <v>0</v>
      </c>
      <c r="G288" s="74">
        <f t="shared" si="146"/>
        <v>1.5070938266425078</v>
      </c>
      <c r="H288" s="75">
        <f t="shared" si="146"/>
        <v>0</v>
      </c>
      <c r="I288" s="59">
        <f t="shared" si="146"/>
        <v>187.95922868554965</v>
      </c>
      <c r="K288" s="54" t="s">
        <v>26</v>
      </c>
      <c r="L288" s="74">
        <f>SUM(L267:L283)</f>
        <v>4.8252232098542844</v>
      </c>
      <c r="M288" s="74">
        <f t="shared" ref="M288:S288" si="147">SUM(M267:M283)</f>
        <v>4.7800677154820601</v>
      </c>
      <c r="N288" s="74">
        <f t="shared" si="147"/>
        <v>13.360202660040102</v>
      </c>
      <c r="O288" s="74">
        <f t="shared" si="147"/>
        <v>163.48664127353067</v>
      </c>
      <c r="P288" s="74">
        <f t="shared" si="147"/>
        <v>179.70869149950198</v>
      </c>
      <c r="Q288" s="74">
        <f t="shared" si="147"/>
        <v>1.5070938266425078</v>
      </c>
      <c r="R288" s="75">
        <f t="shared" si="147"/>
        <v>0</v>
      </c>
      <c r="S288" s="95">
        <f t="shared" si="147"/>
        <v>367.66792018505168</v>
      </c>
      <c r="U288" s="130" t="s">
        <v>91</v>
      </c>
      <c r="V288" s="124">
        <f>SUM(V267:V283)</f>
        <v>2.4743578281423351</v>
      </c>
      <c r="W288" s="124">
        <f t="shared" ref="W288:AH288" si="148">SUM(W267:W283)</f>
        <v>0.46641396188217915</v>
      </c>
      <c r="X288" s="124">
        <f t="shared" si="148"/>
        <v>1.5070938266425078</v>
      </c>
      <c r="Y288" s="124">
        <f t="shared" si="148"/>
        <v>4.7800677154820601</v>
      </c>
      <c r="Z288" s="124">
        <f t="shared" si="148"/>
        <v>10.958300390218712</v>
      </c>
      <c r="AA288" s="124">
        <f t="shared" si="148"/>
        <v>163.2263906533685</v>
      </c>
      <c r="AB288" s="124">
        <f t="shared" si="148"/>
        <v>179.70869149950198</v>
      </c>
      <c r="AC288" s="124">
        <f t="shared" si="148"/>
        <v>4.5466043098133291</v>
      </c>
      <c r="AD288" s="125">
        <f t="shared" si="148"/>
        <v>1.8844514198297699</v>
      </c>
      <c r="AE288" s="125">
        <f t="shared" si="148"/>
        <v>0.26025062016216882</v>
      </c>
      <c r="AF288" s="125">
        <f t="shared" si="148"/>
        <v>0</v>
      </c>
      <c r="AG288" s="125">
        <f t="shared" si="148"/>
        <v>2.4019022698213899</v>
      </c>
      <c r="AH288" s="125">
        <f t="shared" si="148"/>
        <v>0</v>
      </c>
      <c r="AI288" s="126">
        <f>SUM(V288:AC288)</f>
        <v>367.66792018505163</v>
      </c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s="14" customFormat="1" ht="15" thickBot="1">
      <c r="A289" s="43" t="s">
        <v>91</v>
      </c>
      <c r="B289" s="78">
        <f>IF($I288=0,"-",B288/$I288)</f>
        <v>2.567164828031266E-2</v>
      </c>
      <c r="C289" s="78">
        <f t="shared" ref="C289:H289" si="149">IF($I288=0,"-",C288/$I288)</f>
        <v>2.5431407379730073E-2</v>
      </c>
      <c r="D289" s="78">
        <f t="shared" si="149"/>
        <v>7.1080322862950962E-2</v>
      </c>
      <c r="E289" s="78">
        <f t="shared" si="149"/>
        <v>0.86979842605674385</v>
      </c>
      <c r="F289" s="78">
        <f t="shared" si="149"/>
        <v>0</v>
      </c>
      <c r="G289" s="78">
        <f t="shared" si="149"/>
        <v>8.018195420262296E-3</v>
      </c>
      <c r="H289" s="79">
        <f t="shared" si="149"/>
        <v>0</v>
      </c>
      <c r="I289" s="80">
        <f>SUM(B289:H289)</f>
        <v>0.99999999999999978</v>
      </c>
      <c r="K289" s="55" t="s">
        <v>91</v>
      </c>
      <c r="L289" s="96">
        <f>IF($S288=0,"-",L288/$S288)</f>
        <v>1.3123862444745496E-2</v>
      </c>
      <c r="M289" s="96">
        <f t="shared" ref="M289:R289" si="150">IF($S288=0,"-",M288/$S288)</f>
        <v>1.3001046468988087E-2</v>
      </c>
      <c r="N289" s="96">
        <f t="shared" si="150"/>
        <v>3.6337689329315845E-2</v>
      </c>
      <c r="O289" s="96">
        <f t="shared" si="150"/>
        <v>0.4446584330535171</v>
      </c>
      <c r="P289" s="96">
        <f t="shared" si="150"/>
        <v>0.48877990608767946</v>
      </c>
      <c r="Q289" s="96">
        <f t="shared" si="150"/>
        <v>4.0990626157538287E-3</v>
      </c>
      <c r="R289" s="97">
        <f t="shared" si="150"/>
        <v>0</v>
      </c>
      <c r="S289" s="98">
        <f>SUM(L289:R289)</f>
        <v>0.99999999999999989</v>
      </c>
      <c r="U289" s="131"/>
      <c r="V289" s="128">
        <f>+V288/$AI288</f>
        <v>6.7298714201036672E-3</v>
      </c>
      <c r="W289" s="128">
        <f t="shared" ref="W289:AH289" si="151">+W288/$AI288</f>
        <v>1.2685739937480199E-3</v>
      </c>
      <c r="X289" s="128">
        <f t="shared" si="151"/>
        <v>4.0990626157538295E-3</v>
      </c>
      <c r="Y289" s="128">
        <f t="shared" si="151"/>
        <v>1.300104646898809E-2</v>
      </c>
      <c r="Z289" s="128">
        <f t="shared" si="151"/>
        <v>2.9804885845638285E-2</v>
      </c>
      <c r="AA289" s="128">
        <f t="shared" si="151"/>
        <v>0.44395059153165911</v>
      </c>
      <c r="AB289" s="128">
        <f t="shared" si="151"/>
        <v>0.48877990608767952</v>
      </c>
      <c r="AC289" s="128">
        <f t="shared" si="151"/>
        <v>1.2366062036429421E-2</v>
      </c>
      <c r="AD289" s="128">
        <f t="shared" si="151"/>
        <v>5.1254170308938111E-3</v>
      </c>
      <c r="AE289" s="128">
        <f t="shared" si="151"/>
        <v>7.0784152185804404E-4</v>
      </c>
      <c r="AF289" s="128">
        <f t="shared" si="151"/>
        <v>0</v>
      </c>
      <c r="AG289" s="128">
        <f t="shared" si="151"/>
        <v>6.5328034836775644E-3</v>
      </c>
      <c r="AH289" s="128">
        <f t="shared" si="151"/>
        <v>0</v>
      </c>
      <c r="AI289" s="129">
        <f>SUM(V289:AC289)</f>
        <v>1</v>
      </c>
    </row>
    <row r="290" spans="1:69" ht="15" thickBot="1">
      <c r="A290" s="44"/>
      <c r="B290" s="44"/>
      <c r="C290" s="44"/>
      <c r="D290" s="44"/>
      <c r="E290" s="44"/>
      <c r="F290" s="44"/>
      <c r="G290" s="44"/>
      <c r="H290" s="44"/>
      <c r="I290" s="44"/>
      <c r="K290" s="44"/>
      <c r="L290" s="44"/>
      <c r="M290" s="44"/>
      <c r="N290" s="44"/>
      <c r="O290" s="44"/>
      <c r="P290" s="44"/>
      <c r="Q290" s="44"/>
      <c r="R290" s="44"/>
      <c r="S290" s="44"/>
      <c r="U290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29.2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  <c r="K291" s="426" t="s">
        <v>38</v>
      </c>
      <c r="L291" s="32" t="s">
        <v>0</v>
      </c>
      <c r="M291" s="32" t="s">
        <v>1</v>
      </c>
      <c r="N291" s="32" t="s">
        <v>2</v>
      </c>
      <c r="O291" s="32" t="s">
        <v>3</v>
      </c>
      <c r="P291" s="32" t="s">
        <v>27</v>
      </c>
      <c r="Q291" s="32" t="s">
        <v>4</v>
      </c>
      <c r="R291" s="32" t="s">
        <v>5</v>
      </c>
      <c r="S291" s="33" t="s">
        <v>6</v>
      </c>
      <c r="U291" s="470" t="s">
        <v>38</v>
      </c>
      <c r="V291" s="99" t="s">
        <v>77</v>
      </c>
      <c r="W291" s="99" t="s">
        <v>78</v>
      </c>
      <c r="X291" s="99" t="s">
        <v>4</v>
      </c>
      <c r="Y291" s="99" t="s">
        <v>1</v>
      </c>
      <c r="Z291" s="99" t="s">
        <v>2</v>
      </c>
      <c r="AA291" s="99" t="s">
        <v>3</v>
      </c>
      <c r="AB291" s="99" t="s">
        <v>55</v>
      </c>
      <c r="AC291" s="99" t="s">
        <v>67</v>
      </c>
      <c r="AD291" s="100" t="s">
        <v>79</v>
      </c>
      <c r="AE291" s="100" t="s">
        <v>80</v>
      </c>
      <c r="AF291" s="100" t="s">
        <v>81</v>
      </c>
      <c r="AG291" s="100" t="s">
        <v>82</v>
      </c>
      <c r="AH291" s="100" t="s">
        <v>83</v>
      </c>
      <c r="AI291" s="101" t="s">
        <v>63</v>
      </c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" customHeight="1">
      <c r="A292" s="433" t="s">
        <v>38</v>
      </c>
      <c r="B292" s="434" t="s">
        <v>118</v>
      </c>
      <c r="C292" s="435"/>
      <c r="D292" s="435"/>
      <c r="E292" s="435"/>
      <c r="F292" s="435"/>
      <c r="G292" s="435"/>
      <c r="H292" s="435"/>
      <c r="I292" s="436"/>
      <c r="K292" s="427" t="s">
        <v>38</v>
      </c>
      <c r="L292" s="416" t="s">
        <v>118</v>
      </c>
      <c r="M292" s="417"/>
      <c r="N292" s="417"/>
      <c r="O292" s="417"/>
      <c r="P292" s="417"/>
      <c r="Q292" s="417"/>
      <c r="R292" s="417"/>
      <c r="S292" s="418"/>
      <c r="U292" s="471" t="s">
        <v>38</v>
      </c>
      <c r="V292" s="468" t="s">
        <v>118</v>
      </c>
      <c r="W292" s="468"/>
      <c r="X292" s="468"/>
      <c r="Y292" s="468"/>
      <c r="Z292" s="468"/>
      <c r="AA292" s="468"/>
      <c r="AB292" s="468"/>
      <c r="AC292" s="468"/>
      <c r="AD292" s="468"/>
      <c r="AE292" s="468"/>
      <c r="AF292" s="468"/>
      <c r="AG292" s="468"/>
      <c r="AH292" s="468"/>
      <c r="AI292" s="469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  <c r="K293" s="56" t="s">
        <v>7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102">
        <v>0</v>
      </c>
      <c r="S293" s="103">
        <f>SUM(L293:R293)</f>
        <v>0</v>
      </c>
      <c r="U293" s="104" t="s">
        <v>7</v>
      </c>
      <c r="V293" s="105">
        <v>0</v>
      </c>
      <c r="W293" s="105">
        <v>0</v>
      </c>
      <c r="X293" s="105">
        <v>0</v>
      </c>
      <c r="Y293" s="105">
        <v>0</v>
      </c>
      <c r="Z293" s="105">
        <v>0</v>
      </c>
      <c r="AA293" s="105">
        <v>0</v>
      </c>
      <c r="AB293" s="105">
        <v>0</v>
      </c>
      <c r="AC293" s="106">
        <v>0</v>
      </c>
      <c r="AD293" s="107">
        <v>0</v>
      </c>
      <c r="AE293" s="107">
        <v>0</v>
      </c>
      <c r="AF293" s="107">
        <v>0</v>
      </c>
      <c r="AG293" s="107">
        <v>0</v>
      </c>
      <c r="AH293" s="107">
        <v>0</v>
      </c>
      <c r="AI293" s="108">
        <f>SUM(V293:AC293)</f>
        <v>0</v>
      </c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152">SUM(B294:H294)</f>
        <v>0</v>
      </c>
      <c r="K294" s="48" t="s">
        <v>8</v>
      </c>
      <c r="L294" s="85">
        <v>0</v>
      </c>
      <c r="M294" s="85">
        <v>0</v>
      </c>
      <c r="N294" s="85">
        <v>0</v>
      </c>
      <c r="O294" s="85">
        <v>0</v>
      </c>
      <c r="P294" s="85">
        <v>0</v>
      </c>
      <c r="Q294" s="85">
        <v>0</v>
      </c>
      <c r="R294" s="86">
        <v>0</v>
      </c>
      <c r="S294" s="87">
        <f t="shared" ref="S294:S313" si="153">SUM(L294:R294)</f>
        <v>0</v>
      </c>
      <c r="U294" s="109" t="s">
        <v>8</v>
      </c>
      <c r="V294" s="110">
        <v>0</v>
      </c>
      <c r="W294" s="110">
        <v>0</v>
      </c>
      <c r="X294" s="110">
        <v>0</v>
      </c>
      <c r="Y294" s="110">
        <v>0</v>
      </c>
      <c r="Z294" s="110">
        <v>0</v>
      </c>
      <c r="AA294" s="110">
        <v>0</v>
      </c>
      <c r="AB294" s="110">
        <v>0</v>
      </c>
      <c r="AC294" s="111">
        <v>0</v>
      </c>
      <c r="AD294" s="110">
        <v>0</v>
      </c>
      <c r="AE294" s="110">
        <v>0</v>
      </c>
      <c r="AF294" s="110">
        <v>0</v>
      </c>
      <c r="AG294" s="110">
        <v>0</v>
      </c>
      <c r="AH294" s="110">
        <v>0</v>
      </c>
      <c r="AI294" s="112">
        <f t="shared" ref="AI294:AI313" si="154">SUM(V294:AC294)</f>
        <v>0</v>
      </c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152"/>
        <v>0</v>
      </c>
      <c r="K295" s="49" t="s">
        <v>10</v>
      </c>
      <c r="L295" s="63">
        <v>0</v>
      </c>
      <c r="M295" s="63">
        <v>0</v>
      </c>
      <c r="N295" s="63">
        <v>0</v>
      </c>
      <c r="O295" s="63">
        <v>0</v>
      </c>
      <c r="P295" s="63">
        <v>0</v>
      </c>
      <c r="Q295" s="63">
        <v>0</v>
      </c>
      <c r="R295" s="83">
        <v>0</v>
      </c>
      <c r="S295" s="84">
        <f t="shared" si="153"/>
        <v>0</v>
      </c>
      <c r="U295" s="113" t="s">
        <v>10</v>
      </c>
      <c r="V295" s="105">
        <v>0</v>
      </c>
      <c r="W295" s="105">
        <v>0</v>
      </c>
      <c r="X295" s="105">
        <v>0</v>
      </c>
      <c r="Y295" s="105">
        <v>0</v>
      </c>
      <c r="Z295" s="105">
        <v>0</v>
      </c>
      <c r="AA295" s="105">
        <v>0</v>
      </c>
      <c r="AB295" s="105">
        <v>0</v>
      </c>
      <c r="AC295" s="106">
        <v>0</v>
      </c>
      <c r="AD295" s="107">
        <v>0</v>
      </c>
      <c r="AE295" s="107">
        <v>0</v>
      </c>
      <c r="AF295" s="107">
        <v>0</v>
      </c>
      <c r="AG295" s="107">
        <v>0</v>
      </c>
      <c r="AH295" s="107">
        <v>0</v>
      </c>
      <c r="AI295" s="108">
        <f t="shared" si="154"/>
        <v>0</v>
      </c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152"/>
        <v>0</v>
      </c>
      <c r="K296" s="48" t="s">
        <v>56</v>
      </c>
      <c r="L296" s="85">
        <v>0</v>
      </c>
      <c r="M296" s="85">
        <v>0</v>
      </c>
      <c r="N296" s="85">
        <v>0</v>
      </c>
      <c r="O296" s="85">
        <v>0</v>
      </c>
      <c r="P296" s="85">
        <v>0</v>
      </c>
      <c r="Q296" s="85">
        <v>0</v>
      </c>
      <c r="R296" s="86">
        <v>0</v>
      </c>
      <c r="S296" s="87">
        <f t="shared" si="153"/>
        <v>0</v>
      </c>
      <c r="U296" s="109" t="s">
        <v>56</v>
      </c>
      <c r="V296" s="110">
        <v>0</v>
      </c>
      <c r="W296" s="110">
        <v>0</v>
      </c>
      <c r="X296" s="110">
        <v>0</v>
      </c>
      <c r="Y296" s="110">
        <v>0</v>
      </c>
      <c r="Z296" s="110">
        <v>0</v>
      </c>
      <c r="AA296" s="110">
        <v>0</v>
      </c>
      <c r="AB296" s="110">
        <v>0</v>
      </c>
      <c r="AC296" s="111">
        <v>0</v>
      </c>
      <c r="AD296" s="110">
        <v>0</v>
      </c>
      <c r="AE296" s="110">
        <v>0</v>
      </c>
      <c r="AF296" s="110">
        <v>0</v>
      </c>
      <c r="AG296" s="110">
        <v>0</v>
      </c>
      <c r="AH296" s="110">
        <v>0</v>
      </c>
      <c r="AI296" s="112">
        <f t="shared" si="154"/>
        <v>0</v>
      </c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">
      <c r="A297" s="37" t="s">
        <v>16</v>
      </c>
      <c r="B297" s="63">
        <v>18.987520902860091</v>
      </c>
      <c r="C297" s="63">
        <v>45.787374258453653</v>
      </c>
      <c r="D297" s="63">
        <v>6.0403450684998292</v>
      </c>
      <c r="E297" s="63">
        <v>0</v>
      </c>
      <c r="F297" s="420"/>
      <c r="G297" s="63">
        <v>0</v>
      </c>
      <c r="H297" s="64">
        <v>0</v>
      </c>
      <c r="I297" s="59">
        <f t="shared" si="152"/>
        <v>70.815240229813568</v>
      </c>
      <c r="K297" s="49" t="s">
        <v>16</v>
      </c>
      <c r="L297" s="63">
        <v>18.987520902860091</v>
      </c>
      <c r="M297" s="63">
        <v>45.787374258453653</v>
      </c>
      <c r="N297" s="63">
        <v>6.0403450684998292</v>
      </c>
      <c r="O297" s="63">
        <v>0</v>
      </c>
      <c r="P297" s="63">
        <v>0</v>
      </c>
      <c r="Q297" s="63">
        <v>0</v>
      </c>
      <c r="R297" s="83">
        <v>0</v>
      </c>
      <c r="S297" s="84">
        <f t="shared" si="153"/>
        <v>70.815240229813568</v>
      </c>
      <c r="U297" s="113" t="s">
        <v>16</v>
      </c>
      <c r="V297" s="105">
        <v>18.887522234526621</v>
      </c>
      <c r="W297" s="105">
        <v>0</v>
      </c>
      <c r="X297" s="105">
        <v>0</v>
      </c>
      <c r="Y297" s="105">
        <v>45.787374258453653</v>
      </c>
      <c r="Z297" s="105">
        <v>5.2241783372213879</v>
      </c>
      <c r="AA297" s="105">
        <v>0</v>
      </c>
      <c r="AB297" s="105">
        <v>0</v>
      </c>
      <c r="AC297" s="106">
        <v>0.91616539961191001</v>
      </c>
      <c r="AD297" s="107">
        <v>9.9998668333469043E-2</v>
      </c>
      <c r="AE297" s="107">
        <v>0</v>
      </c>
      <c r="AF297" s="107">
        <v>0</v>
      </c>
      <c r="AG297" s="107">
        <v>0.81616673127844097</v>
      </c>
      <c r="AH297" s="107">
        <v>0</v>
      </c>
      <c r="AI297" s="108">
        <f t="shared" si="154"/>
        <v>70.815240229813583</v>
      </c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">
      <c r="A298" s="36" t="s">
        <v>123</v>
      </c>
      <c r="B298" s="60">
        <v>19.514337983885312</v>
      </c>
      <c r="C298" s="60">
        <v>35.247765957757807</v>
      </c>
      <c r="D298" s="60">
        <v>10.170177015228344</v>
      </c>
      <c r="E298" s="60">
        <v>0.15287508635345626</v>
      </c>
      <c r="F298" s="420"/>
      <c r="G298" s="60">
        <v>0</v>
      </c>
      <c r="H298" s="61">
        <v>0</v>
      </c>
      <c r="I298" s="62">
        <f t="shared" si="152"/>
        <v>65.085156043224927</v>
      </c>
      <c r="K298" s="48" t="s">
        <v>123</v>
      </c>
      <c r="L298" s="85">
        <v>19.514337983885312</v>
      </c>
      <c r="M298" s="85">
        <v>35.247765957757807</v>
      </c>
      <c r="N298" s="85">
        <v>10.170177015228344</v>
      </c>
      <c r="O298" s="85">
        <v>0.15287508635345626</v>
      </c>
      <c r="P298" s="85">
        <v>0</v>
      </c>
      <c r="Q298" s="85">
        <v>0</v>
      </c>
      <c r="R298" s="86">
        <v>0</v>
      </c>
      <c r="S298" s="87">
        <f t="shared" si="153"/>
        <v>65.085156043224927</v>
      </c>
      <c r="U298" s="109" t="s">
        <v>57</v>
      </c>
      <c r="V298" s="110">
        <v>18.535173055791425</v>
      </c>
      <c r="W298" s="110">
        <v>0</v>
      </c>
      <c r="X298" s="110">
        <v>0</v>
      </c>
      <c r="Y298" s="110">
        <v>35.247765957757807</v>
      </c>
      <c r="Z298" s="110">
        <v>9.4769312357821125</v>
      </c>
      <c r="AA298" s="110">
        <v>0.15287508635345626</v>
      </c>
      <c r="AB298" s="110">
        <v>0</v>
      </c>
      <c r="AC298" s="111">
        <v>1.6724107075401184</v>
      </c>
      <c r="AD298" s="110">
        <v>0.97916492809388722</v>
      </c>
      <c r="AE298" s="110">
        <v>0</v>
      </c>
      <c r="AF298" s="110">
        <v>0</v>
      </c>
      <c r="AG298" s="110">
        <v>0.693245779446231</v>
      </c>
      <c r="AH298" s="110">
        <v>0</v>
      </c>
      <c r="AI298" s="112">
        <f t="shared" si="154"/>
        <v>65.085156043224913</v>
      </c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">
      <c r="A299" s="37" t="s">
        <v>58</v>
      </c>
      <c r="B299" s="63">
        <v>0</v>
      </c>
      <c r="C299" s="63">
        <v>0</v>
      </c>
      <c r="D299" s="63">
        <v>0</v>
      </c>
      <c r="E299" s="63">
        <v>0.26805057460444603</v>
      </c>
      <c r="F299" s="420"/>
      <c r="G299" s="63">
        <v>0</v>
      </c>
      <c r="H299" s="64">
        <v>0</v>
      </c>
      <c r="I299" s="59">
        <f t="shared" si="152"/>
        <v>0.26805057460444603</v>
      </c>
      <c r="K299" s="49" t="s">
        <v>58</v>
      </c>
      <c r="L299" s="63">
        <v>0</v>
      </c>
      <c r="M299" s="63">
        <v>0</v>
      </c>
      <c r="N299" s="63">
        <v>0</v>
      </c>
      <c r="O299" s="63">
        <v>0.26805057460444603</v>
      </c>
      <c r="P299" s="63">
        <v>100.2304407732673</v>
      </c>
      <c r="Q299" s="63">
        <v>0</v>
      </c>
      <c r="R299" s="83">
        <v>0</v>
      </c>
      <c r="S299" s="84">
        <f t="shared" si="153"/>
        <v>100.49849134787175</v>
      </c>
      <c r="U299" s="113" t="s">
        <v>58</v>
      </c>
      <c r="V299" s="105">
        <v>0</v>
      </c>
      <c r="W299" s="105">
        <v>0</v>
      </c>
      <c r="X299" s="105">
        <v>0</v>
      </c>
      <c r="Y299" s="105">
        <v>0</v>
      </c>
      <c r="Z299" s="105">
        <v>0</v>
      </c>
      <c r="AA299" s="105">
        <v>0.26805057460444603</v>
      </c>
      <c r="AB299" s="105">
        <v>100.2304407732673</v>
      </c>
      <c r="AC299" s="106">
        <v>0</v>
      </c>
      <c r="AD299" s="105">
        <v>0</v>
      </c>
      <c r="AE299" s="105">
        <v>0</v>
      </c>
      <c r="AF299" s="105">
        <v>0</v>
      </c>
      <c r="AG299" s="105">
        <v>0</v>
      </c>
      <c r="AH299" s="105">
        <v>0</v>
      </c>
      <c r="AI299" s="108">
        <f t="shared" si="154"/>
        <v>100.49849134787175</v>
      </c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152"/>
        <v>0</v>
      </c>
      <c r="K300" s="48" t="s">
        <v>12</v>
      </c>
      <c r="L300" s="85">
        <v>0</v>
      </c>
      <c r="M300" s="85">
        <v>0</v>
      </c>
      <c r="N300" s="85">
        <v>0</v>
      </c>
      <c r="O300" s="85">
        <v>0</v>
      </c>
      <c r="P300" s="85">
        <v>2.8366584031683737</v>
      </c>
      <c r="Q300" s="85">
        <v>0</v>
      </c>
      <c r="R300" s="86">
        <v>0</v>
      </c>
      <c r="S300" s="87">
        <f t="shared" si="153"/>
        <v>2.8366584031683737</v>
      </c>
      <c r="U300" s="109" t="s">
        <v>12</v>
      </c>
      <c r="V300" s="110">
        <v>0</v>
      </c>
      <c r="W300" s="110">
        <v>0</v>
      </c>
      <c r="X300" s="110">
        <v>0</v>
      </c>
      <c r="Y300" s="110">
        <v>0</v>
      </c>
      <c r="Z300" s="110">
        <v>0</v>
      </c>
      <c r="AA300" s="110">
        <v>0</v>
      </c>
      <c r="AB300" s="110">
        <v>2.8366584031683737</v>
      </c>
      <c r="AC300" s="111">
        <v>0</v>
      </c>
      <c r="AD300" s="110">
        <v>0</v>
      </c>
      <c r="AE300" s="110">
        <v>0</v>
      </c>
      <c r="AF300" s="110">
        <v>0</v>
      </c>
      <c r="AG300" s="110">
        <v>0</v>
      </c>
      <c r="AH300" s="110">
        <v>0</v>
      </c>
      <c r="AI300" s="112">
        <f t="shared" si="154"/>
        <v>2.8366584031683737</v>
      </c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152"/>
        <v>0</v>
      </c>
      <c r="K301" s="49" t="s">
        <v>59</v>
      </c>
      <c r="L301" s="63">
        <v>0</v>
      </c>
      <c r="M301" s="63">
        <v>0</v>
      </c>
      <c r="N301" s="63">
        <v>0</v>
      </c>
      <c r="O301" s="63">
        <v>0</v>
      </c>
      <c r="P301" s="63">
        <v>0</v>
      </c>
      <c r="Q301" s="63">
        <v>0</v>
      </c>
      <c r="R301" s="83">
        <v>0</v>
      </c>
      <c r="S301" s="84">
        <f t="shared" si="153"/>
        <v>0</v>
      </c>
      <c r="U301" s="113" t="s">
        <v>59</v>
      </c>
      <c r="V301" s="105">
        <v>0</v>
      </c>
      <c r="W301" s="105">
        <v>0</v>
      </c>
      <c r="X301" s="105">
        <v>0</v>
      </c>
      <c r="Y301" s="105">
        <v>0</v>
      </c>
      <c r="Z301" s="105">
        <v>0</v>
      </c>
      <c r="AA301" s="105">
        <v>0</v>
      </c>
      <c r="AB301" s="105">
        <v>0</v>
      </c>
      <c r="AC301" s="106">
        <v>0</v>
      </c>
      <c r="AD301" s="105">
        <v>0</v>
      </c>
      <c r="AE301" s="105">
        <v>0</v>
      </c>
      <c r="AF301" s="105">
        <v>0</v>
      </c>
      <c r="AG301" s="105">
        <v>0</v>
      </c>
      <c r="AH301" s="105">
        <v>0</v>
      </c>
      <c r="AI301" s="108">
        <f t="shared" si="154"/>
        <v>0</v>
      </c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">
      <c r="A302" s="36" t="s">
        <v>17</v>
      </c>
      <c r="B302" s="60">
        <v>0.41483729574814054</v>
      </c>
      <c r="C302" s="60">
        <v>7.2257221393080939E-2</v>
      </c>
      <c r="D302" s="60">
        <v>1.8065737318571329</v>
      </c>
      <c r="E302" s="60">
        <v>3.5594690341419182</v>
      </c>
      <c r="F302" s="420"/>
      <c r="G302" s="60">
        <v>0</v>
      </c>
      <c r="H302" s="61">
        <v>0</v>
      </c>
      <c r="I302" s="62">
        <f t="shared" si="152"/>
        <v>5.8531372831402724</v>
      </c>
      <c r="K302" s="48" t="s">
        <v>17</v>
      </c>
      <c r="L302" s="85">
        <v>0.41483729574814054</v>
      </c>
      <c r="M302" s="85">
        <v>7.2257221393080939E-2</v>
      </c>
      <c r="N302" s="85">
        <v>1.8065737318571329</v>
      </c>
      <c r="O302" s="85">
        <v>3.5594690341419182</v>
      </c>
      <c r="P302" s="85">
        <v>0.66770873889707927</v>
      </c>
      <c r="Q302" s="85">
        <v>0</v>
      </c>
      <c r="R302" s="86">
        <v>0</v>
      </c>
      <c r="S302" s="87">
        <f t="shared" si="153"/>
        <v>6.5208460220373521</v>
      </c>
      <c r="U302" s="109" t="s">
        <v>17</v>
      </c>
      <c r="V302" s="110">
        <v>0.32711111289392492</v>
      </c>
      <c r="W302" s="110">
        <v>0</v>
      </c>
      <c r="X302" s="110">
        <v>0</v>
      </c>
      <c r="Y302" s="110">
        <v>7.2257221393080939E-2</v>
      </c>
      <c r="Z302" s="110">
        <v>1.5876868429759918</v>
      </c>
      <c r="AA302" s="110">
        <v>3.5594690341419182</v>
      </c>
      <c r="AB302" s="110">
        <v>0.66770873889707927</v>
      </c>
      <c r="AC302" s="111">
        <v>0.30661307173535662</v>
      </c>
      <c r="AD302" s="110">
        <v>8.7726182854215642E-2</v>
      </c>
      <c r="AE302" s="110">
        <v>0</v>
      </c>
      <c r="AF302" s="110">
        <v>0</v>
      </c>
      <c r="AG302" s="110">
        <v>0.21888688888114097</v>
      </c>
      <c r="AH302" s="110">
        <v>0</v>
      </c>
      <c r="AI302" s="112">
        <f t="shared" si="154"/>
        <v>6.5208460220373512</v>
      </c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">
      <c r="A303" s="37" t="s">
        <v>139</v>
      </c>
      <c r="B303" s="63">
        <v>16.781700509707434</v>
      </c>
      <c r="C303" s="63">
        <v>183.34606638486946</v>
      </c>
      <c r="D303" s="63">
        <v>38.08027204433364</v>
      </c>
      <c r="E303" s="63">
        <v>0</v>
      </c>
      <c r="F303" s="420"/>
      <c r="G303" s="63">
        <v>0</v>
      </c>
      <c r="H303" s="64">
        <v>0</v>
      </c>
      <c r="I303" s="59">
        <f t="shared" si="152"/>
        <v>238.20803893891053</v>
      </c>
      <c r="K303" s="49" t="s">
        <v>139</v>
      </c>
      <c r="L303" s="63">
        <v>16.781700509707434</v>
      </c>
      <c r="M303" s="63">
        <v>183.34606638486946</v>
      </c>
      <c r="N303" s="63">
        <v>38.08027204433364</v>
      </c>
      <c r="O303" s="63">
        <v>0</v>
      </c>
      <c r="P303" s="63">
        <v>0.39700678999279709</v>
      </c>
      <c r="Q303" s="63">
        <v>0</v>
      </c>
      <c r="R303" s="83">
        <v>0</v>
      </c>
      <c r="S303" s="84">
        <f t="shared" si="153"/>
        <v>238.60504572890332</v>
      </c>
      <c r="U303" s="113" t="s">
        <v>139</v>
      </c>
      <c r="V303" s="105">
        <v>15.067167884456461</v>
      </c>
      <c r="W303" s="105">
        <v>0</v>
      </c>
      <c r="X303" s="105">
        <v>0</v>
      </c>
      <c r="Y303" s="105">
        <v>183.34606638486946</v>
      </c>
      <c r="Z303" s="105">
        <v>33.893785582888128</v>
      </c>
      <c r="AA303" s="105">
        <v>0</v>
      </c>
      <c r="AB303" s="105">
        <v>0.39700678999279709</v>
      </c>
      <c r="AC303" s="106">
        <v>5.9010190866964827</v>
      </c>
      <c r="AD303" s="105">
        <v>1.7145326252509723</v>
      </c>
      <c r="AE303" s="105">
        <v>0</v>
      </c>
      <c r="AF303" s="105">
        <v>0</v>
      </c>
      <c r="AG303" s="105">
        <v>4.1864864614455097</v>
      </c>
      <c r="AH303" s="105">
        <v>0</v>
      </c>
      <c r="AI303" s="108">
        <f t="shared" si="154"/>
        <v>238.60504572890335</v>
      </c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">
      <c r="A304" s="36" t="s">
        <v>25</v>
      </c>
      <c r="B304" s="60">
        <v>32.671615769059642</v>
      </c>
      <c r="C304" s="60">
        <v>1.1853711782473699</v>
      </c>
      <c r="D304" s="60">
        <v>4.1084766250516251</v>
      </c>
      <c r="E304" s="60">
        <v>202.62478200610681</v>
      </c>
      <c r="F304" s="420"/>
      <c r="G304" s="60">
        <v>13.634939786006845</v>
      </c>
      <c r="H304" s="61">
        <v>0</v>
      </c>
      <c r="I304" s="62">
        <f t="shared" si="152"/>
        <v>254.22518536447228</v>
      </c>
      <c r="K304" s="48" t="s">
        <v>25</v>
      </c>
      <c r="L304" s="85">
        <v>32.671615769059642</v>
      </c>
      <c r="M304" s="85">
        <v>1.1853711782473699</v>
      </c>
      <c r="N304" s="85">
        <v>4.1084766250516251</v>
      </c>
      <c r="O304" s="85">
        <v>202.62478200610681</v>
      </c>
      <c r="P304" s="85">
        <v>3.1341767909314098</v>
      </c>
      <c r="Q304" s="85">
        <v>13.634939786006845</v>
      </c>
      <c r="R304" s="86">
        <v>0</v>
      </c>
      <c r="S304" s="87">
        <f t="shared" si="153"/>
        <v>257.35936215540369</v>
      </c>
      <c r="U304" s="109" t="s">
        <v>25</v>
      </c>
      <c r="V304" s="110">
        <v>0.65528045438025095</v>
      </c>
      <c r="W304" s="110">
        <v>18.555036026593683</v>
      </c>
      <c r="X304" s="110">
        <v>13.634939786006845</v>
      </c>
      <c r="Y304" s="110">
        <v>1.1853711782473699</v>
      </c>
      <c r="Z304" s="110">
        <v>1.7632230364622024</v>
      </c>
      <c r="AA304" s="110">
        <v>178.96693220120994</v>
      </c>
      <c r="AB304" s="110">
        <v>3.1341767909314098</v>
      </c>
      <c r="AC304" s="111">
        <v>39.464402681572011</v>
      </c>
      <c r="AD304" s="110">
        <v>13.461299288085709</v>
      </c>
      <c r="AE304" s="110">
        <v>23.65784980489687</v>
      </c>
      <c r="AF304" s="110">
        <v>0</v>
      </c>
      <c r="AG304" s="110">
        <v>2.345253588589423</v>
      </c>
      <c r="AH304" s="110">
        <v>0</v>
      </c>
      <c r="AI304" s="112">
        <f t="shared" si="154"/>
        <v>257.35936215540369</v>
      </c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">
      <c r="A305" s="37" t="s">
        <v>24</v>
      </c>
      <c r="B305" s="63">
        <v>5.2115150971608113</v>
      </c>
      <c r="C305" s="63">
        <v>0</v>
      </c>
      <c r="D305" s="63">
        <v>33.222789973689189</v>
      </c>
      <c r="E305" s="63">
        <v>0</v>
      </c>
      <c r="F305" s="420"/>
      <c r="G305" s="63">
        <v>0</v>
      </c>
      <c r="H305" s="64">
        <v>0</v>
      </c>
      <c r="I305" s="59">
        <f t="shared" si="152"/>
        <v>38.434305070850002</v>
      </c>
      <c r="K305" s="49" t="s">
        <v>24</v>
      </c>
      <c r="L305" s="63">
        <v>5.2115150971608113</v>
      </c>
      <c r="M305" s="63">
        <v>0</v>
      </c>
      <c r="N305" s="63">
        <v>33.222789973689189</v>
      </c>
      <c r="O305" s="63">
        <v>0</v>
      </c>
      <c r="P305" s="63">
        <v>0</v>
      </c>
      <c r="Q305" s="63">
        <v>0</v>
      </c>
      <c r="R305" s="83">
        <v>0</v>
      </c>
      <c r="S305" s="84">
        <f t="shared" si="153"/>
        <v>38.434305070850002</v>
      </c>
      <c r="U305" s="113" t="s">
        <v>24</v>
      </c>
      <c r="V305" s="105">
        <v>4.1096848020227688</v>
      </c>
      <c r="W305" s="105">
        <v>0</v>
      </c>
      <c r="X305" s="105">
        <v>0</v>
      </c>
      <c r="Y305" s="105">
        <v>0</v>
      </c>
      <c r="Z305" s="105">
        <v>1.4137357435612421</v>
      </c>
      <c r="AA305" s="105">
        <v>0</v>
      </c>
      <c r="AB305" s="105">
        <v>0</v>
      </c>
      <c r="AC305" s="106">
        <v>32.910884525265992</v>
      </c>
      <c r="AD305" s="105">
        <v>1.101830295138043</v>
      </c>
      <c r="AE305" s="105">
        <v>0</v>
      </c>
      <c r="AF305" s="105">
        <v>0</v>
      </c>
      <c r="AG305" s="105">
        <v>31.809054230127948</v>
      </c>
      <c r="AH305" s="105">
        <v>0</v>
      </c>
      <c r="AI305" s="108">
        <f t="shared" si="154"/>
        <v>38.434305070850002</v>
      </c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" customHeight="1">
      <c r="A306" s="36" t="s">
        <v>60</v>
      </c>
      <c r="B306" s="60">
        <v>1.2491580356192691</v>
      </c>
      <c r="C306" s="60">
        <v>0</v>
      </c>
      <c r="D306" s="60">
        <v>1.0047575503894122</v>
      </c>
      <c r="E306" s="60">
        <v>0</v>
      </c>
      <c r="F306" s="420"/>
      <c r="G306" s="60">
        <v>0</v>
      </c>
      <c r="H306" s="61">
        <v>0</v>
      </c>
      <c r="I306" s="62">
        <f t="shared" si="152"/>
        <v>2.2539155860086812</v>
      </c>
      <c r="K306" s="48" t="s">
        <v>60</v>
      </c>
      <c r="L306" s="85">
        <v>1.2491580356192691</v>
      </c>
      <c r="M306" s="85">
        <v>0</v>
      </c>
      <c r="N306" s="85">
        <v>1.0047575503894122</v>
      </c>
      <c r="O306" s="85">
        <v>0</v>
      </c>
      <c r="P306" s="85">
        <v>0</v>
      </c>
      <c r="Q306" s="85">
        <v>0</v>
      </c>
      <c r="R306" s="86">
        <v>0</v>
      </c>
      <c r="S306" s="87">
        <f t="shared" si="153"/>
        <v>2.2539155860086812</v>
      </c>
      <c r="U306" s="109" t="s">
        <v>60</v>
      </c>
      <c r="V306" s="110">
        <v>0.43448975151974573</v>
      </c>
      <c r="W306" s="110">
        <v>0</v>
      </c>
      <c r="X306" s="110">
        <v>0</v>
      </c>
      <c r="Y306" s="110">
        <v>0</v>
      </c>
      <c r="Z306" s="110">
        <v>1.0047575503894122</v>
      </c>
      <c r="AA306" s="110">
        <v>0</v>
      </c>
      <c r="AB306" s="110">
        <v>0</v>
      </c>
      <c r="AC306" s="111">
        <v>0.8146682840995233</v>
      </c>
      <c r="AD306" s="110">
        <v>0.8146682840995233</v>
      </c>
      <c r="AE306" s="110">
        <v>0</v>
      </c>
      <c r="AF306" s="110">
        <v>0</v>
      </c>
      <c r="AG306" s="110">
        <v>0</v>
      </c>
      <c r="AH306" s="110">
        <v>0</v>
      </c>
      <c r="AI306" s="112">
        <f t="shared" si="154"/>
        <v>2.2539155860086812</v>
      </c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" customHeight="1">
      <c r="A307" s="37" t="s">
        <v>22</v>
      </c>
      <c r="B307" s="63">
        <v>16.879381181608984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152"/>
        <v>16.879381181608984</v>
      </c>
      <c r="K307" s="49" t="s">
        <v>22</v>
      </c>
      <c r="L307" s="63">
        <v>16.879381181608984</v>
      </c>
      <c r="M307" s="63">
        <v>0</v>
      </c>
      <c r="N307" s="63">
        <v>0</v>
      </c>
      <c r="O307" s="63">
        <v>0</v>
      </c>
      <c r="P307" s="63">
        <v>4.1847645817901125</v>
      </c>
      <c r="Q307" s="63">
        <v>0</v>
      </c>
      <c r="R307" s="83">
        <v>0</v>
      </c>
      <c r="S307" s="84">
        <f t="shared" si="153"/>
        <v>21.064145763399097</v>
      </c>
      <c r="U307" s="113" t="s">
        <v>22</v>
      </c>
      <c r="V307" s="105">
        <v>16.879381181608984</v>
      </c>
      <c r="W307" s="105">
        <v>0</v>
      </c>
      <c r="X307" s="105">
        <v>0</v>
      </c>
      <c r="Y307" s="105">
        <v>0</v>
      </c>
      <c r="Z307" s="105">
        <v>0</v>
      </c>
      <c r="AA307" s="105">
        <v>0</v>
      </c>
      <c r="AB307" s="105">
        <v>4.1847645817901125</v>
      </c>
      <c r="AC307" s="106">
        <v>0</v>
      </c>
      <c r="AD307" s="105">
        <v>0</v>
      </c>
      <c r="AE307" s="105">
        <v>0</v>
      </c>
      <c r="AF307" s="105">
        <v>0</v>
      </c>
      <c r="AG307" s="105">
        <v>0</v>
      </c>
      <c r="AH307" s="105">
        <v>0</v>
      </c>
      <c r="AI307" s="108">
        <f t="shared" si="154"/>
        <v>21.064145763399097</v>
      </c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152"/>
        <v>0</v>
      </c>
      <c r="K308" s="48" t="s">
        <v>21</v>
      </c>
      <c r="L308" s="85">
        <v>0</v>
      </c>
      <c r="M308" s="85">
        <v>0</v>
      </c>
      <c r="N308" s="85">
        <v>0</v>
      </c>
      <c r="O308" s="85">
        <v>0</v>
      </c>
      <c r="P308" s="85">
        <v>0</v>
      </c>
      <c r="Q308" s="85">
        <v>0</v>
      </c>
      <c r="R308" s="86">
        <v>0</v>
      </c>
      <c r="S308" s="87">
        <f t="shared" si="153"/>
        <v>0</v>
      </c>
      <c r="U308" s="109" t="s">
        <v>61</v>
      </c>
      <c r="V308" s="110">
        <v>0</v>
      </c>
      <c r="W308" s="110">
        <v>0</v>
      </c>
      <c r="X308" s="110">
        <v>0</v>
      </c>
      <c r="Y308" s="110">
        <v>0</v>
      </c>
      <c r="Z308" s="110">
        <v>0</v>
      </c>
      <c r="AA308" s="110">
        <v>0</v>
      </c>
      <c r="AB308" s="110">
        <v>0</v>
      </c>
      <c r="AC308" s="111">
        <v>0</v>
      </c>
      <c r="AD308" s="110">
        <v>0</v>
      </c>
      <c r="AE308" s="110">
        <v>0</v>
      </c>
      <c r="AF308" s="110">
        <v>0</v>
      </c>
      <c r="AG308" s="110">
        <v>0</v>
      </c>
      <c r="AH308" s="110">
        <v>0</v>
      </c>
      <c r="AI308" s="112">
        <f t="shared" si="154"/>
        <v>0</v>
      </c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152"/>
        <v>0</v>
      </c>
      <c r="K309" s="50" t="s">
        <v>64</v>
      </c>
      <c r="L309" s="63">
        <v>0</v>
      </c>
      <c r="M309" s="63">
        <v>0</v>
      </c>
      <c r="N309" s="63">
        <v>0</v>
      </c>
      <c r="O309" s="63">
        <v>0</v>
      </c>
      <c r="P309" s="63">
        <v>0</v>
      </c>
      <c r="Q309" s="63">
        <v>0</v>
      </c>
      <c r="R309" s="83">
        <v>0</v>
      </c>
      <c r="S309" s="84">
        <f t="shared" si="153"/>
        <v>0</v>
      </c>
      <c r="U309" s="114" t="s">
        <v>62</v>
      </c>
      <c r="V309" s="105">
        <v>0</v>
      </c>
      <c r="W309" s="105">
        <v>0</v>
      </c>
      <c r="X309" s="105">
        <v>0</v>
      </c>
      <c r="Y309" s="105">
        <v>0</v>
      </c>
      <c r="Z309" s="105">
        <v>0</v>
      </c>
      <c r="AA309" s="105">
        <v>0</v>
      </c>
      <c r="AB309" s="105">
        <v>0</v>
      </c>
      <c r="AC309" s="106">
        <v>0</v>
      </c>
      <c r="AD309" s="107">
        <v>0</v>
      </c>
      <c r="AE309" s="107">
        <v>0</v>
      </c>
      <c r="AF309" s="107">
        <v>0</v>
      </c>
      <c r="AG309" s="107">
        <v>0</v>
      </c>
      <c r="AH309" s="107">
        <v>0</v>
      </c>
      <c r="AI309" s="108">
        <f t="shared" si="154"/>
        <v>0</v>
      </c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152"/>
        <v>0</v>
      </c>
      <c r="K310" s="51" t="s">
        <v>23</v>
      </c>
      <c r="L310" s="88">
        <v>0</v>
      </c>
      <c r="M310" s="88">
        <v>0</v>
      </c>
      <c r="N310" s="88">
        <v>0</v>
      </c>
      <c r="O310" s="88">
        <v>0</v>
      </c>
      <c r="P310" s="88">
        <v>0</v>
      </c>
      <c r="Q310" s="88">
        <v>0</v>
      </c>
      <c r="R310" s="88">
        <v>0</v>
      </c>
      <c r="S310" s="90">
        <f t="shared" si="153"/>
        <v>0</v>
      </c>
      <c r="U310" s="115" t="s">
        <v>65</v>
      </c>
      <c r="V310" s="116">
        <v>0</v>
      </c>
      <c r="W310" s="116">
        <v>0</v>
      </c>
      <c r="X310" s="116">
        <v>0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7">
        <v>0</v>
      </c>
      <c r="AI310" s="118">
        <f t="shared" si="154"/>
        <v>0</v>
      </c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152"/>
        <v>0</v>
      </c>
      <c r="K311" s="52" t="s">
        <v>19</v>
      </c>
      <c r="L311" s="68">
        <v>0</v>
      </c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68">
        <v>0</v>
      </c>
      <c r="S311" s="92">
        <f t="shared" si="153"/>
        <v>0</v>
      </c>
      <c r="U311" s="119" t="s">
        <v>19</v>
      </c>
      <c r="V311" s="120">
        <v>0</v>
      </c>
      <c r="W311" s="120">
        <v>0</v>
      </c>
      <c r="X311" s="120">
        <v>0</v>
      </c>
      <c r="Y311" s="120">
        <v>0</v>
      </c>
      <c r="Z311" s="120">
        <v>0</v>
      </c>
      <c r="AA311" s="120">
        <v>0</v>
      </c>
      <c r="AB311" s="120">
        <v>0</v>
      </c>
      <c r="AC311" s="120">
        <v>0</v>
      </c>
      <c r="AD311" s="121">
        <v>0</v>
      </c>
      <c r="AE311" s="121">
        <v>0</v>
      </c>
      <c r="AF311" s="121">
        <v>0</v>
      </c>
      <c r="AG311" s="121">
        <v>0</v>
      </c>
      <c r="AH311" s="121">
        <v>0</v>
      </c>
      <c r="AI311" s="122">
        <f t="shared" si="154"/>
        <v>0</v>
      </c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152"/>
        <v>0</v>
      </c>
      <c r="K312" s="51" t="s">
        <v>20</v>
      </c>
      <c r="L312" s="88">
        <v>0</v>
      </c>
      <c r="M312" s="88">
        <v>0</v>
      </c>
      <c r="N312" s="88">
        <v>0</v>
      </c>
      <c r="O312" s="88">
        <v>0</v>
      </c>
      <c r="P312" s="88">
        <v>0</v>
      </c>
      <c r="Q312" s="88">
        <v>0</v>
      </c>
      <c r="R312" s="88">
        <v>0</v>
      </c>
      <c r="S312" s="90">
        <f t="shared" si="153"/>
        <v>0</v>
      </c>
      <c r="U312" s="115" t="s">
        <v>20</v>
      </c>
      <c r="V312" s="116">
        <v>0</v>
      </c>
      <c r="W312" s="116">
        <v>0</v>
      </c>
      <c r="X312" s="116">
        <v>0</v>
      </c>
      <c r="Y312" s="116">
        <v>0</v>
      </c>
      <c r="Z312" s="116">
        <v>0</v>
      </c>
      <c r="AA312" s="116">
        <v>0</v>
      </c>
      <c r="AB312" s="116">
        <v>0</v>
      </c>
      <c r="AC312" s="116">
        <v>0</v>
      </c>
      <c r="AD312" s="116">
        <v>0</v>
      </c>
      <c r="AE312" s="116">
        <v>0</v>
      </c>
      <c r="AF312" s="116">
        <v>0</v>
      </c>
      <c r="AG312" s="116">
        <v>0</v>
      </c>
      <c r="AH312" s="117">
        <v>0</v>
      </c>
      <c r="AI312" s="118">
        <f t="shared" si="154"/>
        <v>0</v>
      </c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152"/>
        <v>0</v>
      </c>
      <c r="K313" s="53" t="s">
        <v>11</v>
      </c>
      <c r="L313" s="71">
        <v>0</v>
      </c>
      <c r="M313" s="71">
        <v>0</v>
      </c>
      <c r="N313" s="71">
        <v>0</v>
      </c>
      <c r="O313" s="71">
        <v>0</v>
      </c>
      <c r="P313" s="71">
        <v>0</v>
      </c>
      <c r="Q313" s="71">
        <v>0</v>
      </c>
      <c r="R313" s="71">
        <v>0</v>
      </c>
      <c r="S313" s="94">
        <f t="shared" si="153"/>
        <v>0</v>
      </c>
      <c r="U313" s="119" t="s">
        <v>11</v>
      </c>
      <c r="V313" s="120">
        <v>0</v>
      </c>
      <c r="W313" s="120">
        <v>0</v>
      </c>
      <c r="X313" s="120">
        <v>0</v>
      </c>
      <c r="Y313" s="120">
        <v>0</v>
      </c>
      <c r="Z313" s="120">
        <v>0</v>
      </c>
      <c r="AA313" s="120">
        <v>0</v>
      </c>
      <c r="AB313" s="120">
        <v>0</v>
      </c>
      <c r="AC313" s="120">
        <v>0</v>
      </c>
      <c r="AD313" s="121">
        <v>0</v>
      </c>
      <c r="AE313" s="121">
        <v>0</v>
      </c>
      <c r="AF313" s="121">
        <v>0</v>
      </c>
      <c r="AG313" s="121">
        <v>0</v>
      </c>
      <c r="AH313" s="121">
        <v>0</v>
      </c>
      <c r="AI313" s="122">
        <f t="shared" si="154"/>
        <v>0</v>
      </c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">
      <c r="A314" s="42" t="s">
        <v>26</v>
      </c>
      <c r="B314" s="74">
        <f>SUM(B293:B309)</f>
        <v>111.71006677564969</v>
      </c>
      <c r="C314" s="74">
        <f t="shared" ref="C314:I314" si="155">SUM(C293:C309)</f>
        <v>265.63883500072137</v>
      </c>
      <c r="D314" s="74">
        <f t="shared" si="155"/>
        <v>94.433392009049172</v>
      </c>
      <c r="E314" s="74">
        <f t="shared" si="155"/>
        <v>206.60517670120663</v>
      </c>
      <c r="F314" s="74">
        <f t="shared" si="155"/>
        <v>0</v>
      </c>
      <c r="G314" s="74">
        <f t="shared" si="155"/>
        <v>13.634939786006845</v>
      </c>
      <c r="H314" s="75">
        <f t="shared" si="155"/>
        <v>0</v>
      </c>
      <c r="I314" s="59">
        <f t="shared" si="155"/>
        <v>692.02241027263369</v>
      </c>
      <c r="K314" s="54" t="s">
        <v>26</v>
      </c>
      <c r="L314" s="74">
        <f>SUM(L293:L309)</f>
        <v>111.71006677564969</v>
      </c>
      <c r="M314" s="74">
        <f t="shared" ref="M314:S314" si="156">SUM(M293:M309)</f>
        <v>265.63883500072137</v>
      </c>
      <c r="N314" s="74">
        <f t="shared" si="156"/>
        <v>94.433392009049172</v>
      </c>
      <c r="O314" s="74">
        <f t="shared" si="156"/>
        <v>206.60517670120663</v>
      </c>
      <c r="P314" s="74">
        <f t="shared" si="156"/>
        <v>111.45075607804708</v>
      </c>
      <c r="Q314" s="74">
        <f t="shared" si="156"/>
        <v>13.634939786006845</v>
      </c>
      <c r="R314" s="75">
        <f t="shared" si="156"/>
        <v>0</v>
      </c>
      <c r="S314" s="95">
        <f t="shared" si="156"/>
        <v>803.4731663506808</v>
      </c>
      <c r="U314" s="123" t="s">
        <v>63</v>
      </c>
      <c r="V314" s="124">
        <f>SUM(V293:V309)</f>
        <v>74.895810477200186</v>
      </c>
      <c r="W314" s="124">
        <f t="shared" ref="W314:AH314" si="157">SUM(W293:W309)</f>
        <v>18.555036026593683</v>
      </c>
      <c r="X314" s="124">
        <f t="shared" si="157"/>
        <v>13.634939786006845</v>
      </c>
      <c r="Y314" s="124">
        <f t="shared" si="157"/>
        <v>265.63883500072137</v>
      </c>
      <c r="Z314" s="124">
        <f t="shared" si="157"/>
        <v>54.364298329280473</v>
      </c>
      <c r="AA314" s="124">
        <f t="shared" si="157"/>
        <v>182.94732689630976</v>
      </c>
      <c r="AB314" s="124">
        <f t="shared" si="157"/>
        <v>111.45075607804708</v>
      </c>
      <c r="AC314" s="124">
        <f t="shared" si="157"/>
        <v>81.986163756521393</v>
      </c>
      <c r="AD314" s="125">
        <f t="shared" si="157"/>
        <v>18.259220271855817</v>
      </c>
      <c r="AE314" s="125">
        <f t="shared" si="157"/>
        <v>23.65784980489687</v>
      </c>
      <c r="AF314" s="125">
        <f t="shared" si="157"/>
        <v>0</v>
      </c>
      <c r="AG314" s="125">
        <f t="shared" si="157"/>
        <v>40.069093679768699</v>
      </c>
      <c r="AH314" s="125">
        <f t="shared" si="157"/>
        <v>0</v>
      </c>
      <c r="AI314" s="126">
        <f>SUM(V314:AC314)</f>
        <v>803.4731663506808</v>
      </c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s="14" customFormat="1" ht="15" thickBot="1">
      <c r="A315" s="43" t="s">
        <v>91</v>
      </c>
      <c r="B315" s="78">
        <f>IF($I314=0,"-",B314/$I314)</f>
        <v>0.16142550460416399</v>
      </c>
      <c r="C315" s="78">
        <f t="shared" ref="C315:H315" si="158">IF($I314=0,"-",C314/$I314)</f>
        <v>0.38385871766214702</v>
      </c>
      <c r="D315" s="78">
        <f t="shared" si="158"/>
        <v>0.1364600200907447</v>
      </c>
      <c r="E315" s="78">
        <f t="shared" si="158"/>
        <v>0.29855272551045148</v>
      </c>
      <c r="F315" s="78">
        <f t="shared" si="158"/>
        <v>0</v>
      </c>
      <c r="G315" s="78">
        <f t="shared" si="158"/>
        <v>1.9703032132492838E-2</v>
      </c>
      <c r="H315" s="79">
        <f t="shared" si="158"/>
        <v>0</v>
      </c>
      <c r="I315" s="80">
        <f>SUM(B315:H315)</f>
        <v>0.99999999999999989</v>
      </c>
      <c r="K315" s="55" t="s">
        <v>91</v>
      </c>
      <c r="L315" s="96">
        <f>IF($S314=0,"-",L314/$S314)</f>
        <v>0.13903397332238118</v>
      </c>
      <c r="M315" s="96">
        <f t="shared" ref="M315:R315" si="159">IF($S314=0,"-",M314/$S314)</f>
        <v>0.3306132004472962</v>
      </c>
      <c r="N315" s="96">
        <f t="shared" si="159"/>
        <v>0.11753148202566498</v>
      </c>
      <c r="O315" s="96">
        <f t="shared" si="159"/>
        <v>0.25714010791373776</v>
      </c>
      <c r="P315" s="96">
        <f t="shared" si="159"/>
        <v>0.13871123610045205</v>
      </c>
      <c r="Q315" s="96">
        <f t="shared" si="159"/>
        <v>1.6970000190467831E-2</v>
      </c>
      <c r="R315" s="97">
        <f t="shared" si="159"/>
        <v>0</v>
      </c>
      <c r="S315" s="98">
        <f>SUM(L315:R315)</f>
        <v>1</v>
      </c>
      <c r="U315" s="127" t="s">
        <v>91</v>
      </c>
      <c r="V315" s="128">
        <f>+V314/$AI314</f>
        <v>9.3215073774488011E-2</v>
      </c>
      <c r="W315" s="128">
        <f t="shared" ref="W315:AH315" si="160">+W314/$AI314</f>
        <v>2.3093535420565896E-2</v>
      </c>
      <c r="X315" s="128">
        <f t="shared" si="160"/>
        <v>1.6970000190467831E-2</v>
      </c>
      <c r="Y315" s="128">
        <f t="shared" si="160"/>
        <v>0.3306132004472962</v>
      </c>
      <c r="Z315" s="128">
        <f t="shared" si="160"/>
        <v>6.7661622822077966E-2</v>
      </c>
      <c r="AA315" s="128">
        <f t="shared" si="160"/>
        <v>0.22769562763028389</v>
      </c>
      <c r="AB315" s="128">
        <f t="shared" si="160"/>
        <v>0.13871123610045205</v>
      </c>
      <c r="AC315" s="128">
        <f t="shared" si="160"/>
        <v>0.10203970361436816</v>
      </c>
      <c r="AD315" s="128">
        <f t="shared" si="160"/>
        <v>2.2725364127327268E-2</v>
      </c>
      <c r="AE315" s="128">
        <f t="shared" si="160"/>
        <v>2.9444480283453867E-2</v>
      </c>
      <c r="AF315" s="128">
        <f t="shared" si="160"/>
        <v>0</v>
      </c>
      <c r="AG315" s="128">
        <f t="shared" si="160"/>
        <v>4.9869859203587011E-2</v>
      </c>
      <c r="AH315" s="128">
        <f t="shared" si="160"/>
        <v>0</v>
      </c>
      <c r="AI315" s="129">
        <f>SUM(V315:AC315)</f>
        <v>1</v>
      </c>
    </row>
    <row r="316" spans="1:69" ht="15" thickBot="1">
      <c r="A316" s="44"/>
      <c r="B316" s="44"/>
      <c r="C316" s="44"/>
      <c r="D316" s="44"/>
      <c r="E316" s="44"/>
      <c r="F316" s="44"/>
      <c r="G316" s="44"/>
      <c r="H316" s="44"/>
      <c r="I316" s="44"/>
      <c r="K316" s="44"/>
      <c r="L316" s="44"/>
      <c r="M316" s="44"/>
      <c r="N316" s="44"/>
      <c r="O316" s="44"/>
      <c r="P316" s="44"/>
      <c r="Q316" s="44"/>
      <c r="R316" s="44"/>
      <c r="S316" s="44"/>
      <c r="U316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30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  <c r="K317" s="426" t="s">
        <v>39</v>
      </c>
      <c r="L317" s="32" t="s">
        <v>0</v>
      </c>
      <c r="M317" s="32" t="s">
        <v>1</v>
      </c>
      <c r="N317" s="32" t="s">
        <v>2</v>
      </c>
      <c r="O317" s="32" t="s">
        <v>3</v>
      </c>
      <c r="P317" s="32" t="s">
        <v>27</v>
      </c>
      <c r="Q317" s="32" t="s">
        <v>4</v>
      </c>
      <c r="R317" s="32" t="s">
        <v>5</v>
      </c>
      <c r="S317" s="33" t="s">
        <v>6</v>
      </c>
      <c r="U317" s="470" t="s">
        <v>39</v>
      </c>
      <c r="V317" s="99" t="s">
        <v>77</v>
      </c>
      <c r="W317" s="99" t="s">
        <v>78</v>
      </c>
      <c r="X317" s="99" t="s">
        <v>4</v>
      </c>
      <c r="Y317" s="99" t="s">
        <v>1</v>
      </c>
      <c r="Z317" s="99" t="s">
        <v>2</v>
      </c>
      <c r="AA317" s="99" t="s">
        <v>3</v>
      </c>
      <c r="AB317" s="99" t="s">
        <v>55</v>
      </c>
      <c r="AC317" s="99" t="s">
        <v>67</v>
      </c>
      <c r="AD317" s="100" t="s">
        <v>79</v>
      </c>
      <c r="AE317" s="100" t="s">
        <v>80</v>
      </c>
      <c r="AF317" s="100" t="s">
        <v>81</v>
      </c>
      <c r="AG317" s="100" t="s">
        <v>82</v>
      </c>
      <c r="AH317" s="100" t="s">
        <v>83</v>
      </c>
      <c r="AI317" s="101" t="s">
        <v>63</v>
      </c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" customHeight="1">
      <c r="A318" s="433" t="s">
        <v>39</v>
      </c>
      <c r="B318" s="434" t="s">
        <v>118</v>
      </c>
      <c r="C318" s="435"/>
      <c r="D318" s="435"/>
      <c r="E318" s="435"/>
      <c r="F318" s="435"/>
      <c r="G318" s="435"/>
      <c r="H318" s="435"/>
      <c r="I318" s="436"/>
      <c r="K318" s="427" t="s">
        <v>39</v>
      </c>
      <c r="L318" s="416" t="s">
        <v>118</v>
      </c>
      <c r="M318" s="417"/>
      <c r="N318" s="417"/>
      <c r="O318" s="417"/>
      <c r="P318" s="417"/>
      <c r="Q318" s="417"/>
      <c r="R318" s="417"/>
      <c r="S318" s="418"/>
      <c r="U318" s="471" t="s">
        <v>39</v>
      </c>
      <c r="V318" s="468" t="s">
        <v>118</v>
      </c>
      <c r="W318" s="468"/>
      <c r="X318" s="468"/>
      <c r="Y318" s="468"/>
      <c r="Z318" s="468"/>
      <c r="AA318" s="468"/>
      <c r="AB318" s="468"/>
      <c r="AC318" s="468"/>
      <c r="AD318" s="468"/>
      <c r="AE318" s="468"/>
      <c r="AF318" s="468"/>
      <c r="AG318" s="468"/>
      <c r="AH318" s="468"/>
      <c r="AI318" s="469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  <c r="K319" s="56" t="s">
        <v>7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102">
        <v>0</v>
      </c>
      <c r="S319" s="103">
        <f>SUM(L319:R319)</f>
        <v>0</v>
      </c>
      <c r="U319" s="104" t="s">
        <v>7</v>
      </c>
      <c r="V319" s="105">
        <v>0</v>
      </c>
      <c r="W319" s="105">
        <v>0</v>
      </c>
      <c r="X319" s="105">
        <v>0</v>
      </c>
      <c r="Y319" s="105">
        <v>0</v>
      </c>
      <c r="Z319" s="105">
        <v>0</v>
      </c>
      <c r="AA319" s="105">
        <v>0</v>
      </c>
      <c r="AB319" s="105">
        <v>0</v>
      </c>
      <c r="AC319" s="106">
        <v>0</v>
      </c>
      <c r="AD319" s="107">
        <v>0</v>
      </c>
      <c r="AE319" s="107">
        <v>0</v>
      </c>
      <c r="AF319" s="107">
        <v>0</v>
      </c>
      <c r="AG319" s="107">
        <v>0</v>
      </c>
      <c r="AH319" s="107">
        <v>0</v>
      </c>
      <c r="AI319" s="108">
        <f>SUM(V319:AC319)</f>
        <v>0</v>
      </c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161">SUM(B320:H320)</f>
        <v>0</v>
      </c>
      <c r="K320" s="48" t="s">
        <v>8</v>
      </c>
      <c r="L320" s="85">
        <v>0</v>
      </c>
      <c r="M320" s="85">
        <v>0</v>
      </c>
      <c r="N320" s="85">
        <v>0</v>
      </c>
      <c r="O320" s="85">
        <v>0</v>
      </c>
      <c r="P320" s="85">
        <v>0</v>
      </c>
      <c r="Q320" s="85">
        <v>0</v>
      </c>
      <c r="R320" s="86">
        <v>0</v>
      </c>
      <c r="S320" s="87">
        <f t="shared" ref="S320:S339" si="162">SUM(L320:R320)</f>
        <v>0</v>
      </c>
      <c r="U320" s="109" t="s">
        <v>8</v>
      </c>
      <c r="V320" s="110">
        <v>0</v>
      </c>
      <c r="W320" s="110">
        <v>0</v>
      </c>
      <c r="X320" s="110">
        <v>0</v>
      </c>
      <c r="Y320" s="110">
        <v>0</v>
      </c>
      <c r="Z320" s="110">
        <v>0</v>
      </c>
      <c r="AA320" s="110">
        <v>0</v>
      </c>
      <c r="AB320" s="110">
        <v>0</v>
      </c>
      <c r="AC320" s="111">
        <v>0</v>
      </c>
      <c r="AD320" s="110">
        <v>0</v>
      </c>
      <c r="AE320" s="110">
        <v>0</v>
      </c>
      <c r="AF320" s="110">
        <v>0</v>
      </c>
      <c r="AG320" s="110">
        <v>0</v>
      </c>
      <c r="AH320" s="110">
        <v>0</v>
      </c>
      <c r="AI320" s="112">
        <f t="shared" ref="AI320:AI339" si="163">SUM(V320:AC320)</f>
        <v>0</v>
      </c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161"/>
        <v>0</v>
      </c>
      <c r="K321" s="49" t="s">
        <v>10</v>
      </c>
      <c r="L321" s="63">
        <v>0</v>
      </c>
      <c r="M321" s="63">
        <v>0</v>
      </c>
      <c r="N321" s="63">
        <v>0</v>
      </c>
      <c r="O321" s="63">
        <v>0</v>
      </c>
      <c r="P321" s="63">
        <v>0</v>
      </c>
      <c r="Q321" s="63">
        <v>0</v>
      </c>
      <c r="R321" s="83">
        <v>0</v>
      </c>
      <c r="S321" s="84">
        <f t="shared" si="162"/>
        <v>0</v>
      </c>
      <c r="U321" s="113" t="s">
        <v>10</v>
      </c>
      <c r="V321" s="105">
        <v>0</v>
      </c>
      <c r="W321" s="105">
        <v>0</v>
      </c>
      <c r="X321" s="105">
        <v>0</v>
      </c>
      <c r="Y321" s="105">
        <v>0</v>
      </c>
      <c r="Z321" s="105">
        <v>0</v>
      </c>
      <c r="AA321" s="105">
        <v>0</v>
      </c>
      <c r="AB321" s="105">
        <v>0</v>
      </c>
      <c r="AC321" s="106">
        <v>0</v>
      </c>
      <c r="AD321" s="107">
        <v>0</v>
      </c>
      <c r="AE321" s="107">
        <v>0</v>
      </c>
      <c r="AF321" s="107">
        <v>0</v>
      </c>
      <c r="AG321" s="107">
        <v>0</v>
      </c>
      <c r="AH321" s="107">
        <v>0</v>
      </c>
      <c r="AI321" s="108">
        <f t="shared" si="163"/>
        <v>0</v>
      </c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161"/>
        <v>0</v>
      </c>
      <c r="K322" s="48" t="s">
        <v>56</v>
      </c>
      <c r="L322" s="85">
        <v>0</v>
      </c>
      <c r="M322" s="85">
        <v>0</v>
      </c>
      <c r="N322" s="85">
        <v>0</v>
      </c>
      <c r="O322" s="85">
        <v>0</v>
      </c>
      <c r="P322" s="85">
        <v>0</v>
      </c>
      <c r="Q322" s="85">
        <v>0</v>
      </c>
      <c r="R322" s="86">
        <v>0</v>
      </c>
      <c r="S322" s="87">
        <f t="shared" si="162"/>
        <v>0</v>
      </c>
      <c r="U322" s="109" t="s">
        <v>56</v>
      </c>
      <c r="V322" s="110">
        <v>0</v>
      </c>
      <c r="W322" s="110">
        <v>0</v>
      </c>
      <c r="X322" s="110">
        <v>0</v>
      </c>
      <c r="Y322" s="110">
        <v>0</v>
      </c>
      <c r="Z322" s="110">
        <v>0</v>
      </c>
      <c r="AA322" s="110">
        <v>0</v>
      </c>
      <c r="AB322" s="110">
        <v>0</v>
      </c>
      <c r="AC322" s="111">
        <v>0</v>
      </c>
      <c r="AD322" s="110">
        <v>0</v>
      </c>
      <c r="AE322" s="110">
        <v>0</v>
      </c>
      <c r="AF322" s="110">
        <v>0</v>
      </c>
      <c r="AG322" s="110">
        <v>0</v>
      </c>
      <c r="AH322" s="110">
        <v>0</v>
      </c>
      <c r="AI322" s="112">
        <f t="shared" si="163"/>
        <v>0</v>
      </c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">
      <c r="A323" s="37" t="s">
        <v>16</v>
      </c>
      <c r="B323" s="63">
        <v>29.067510332995024</v>
      </c>
      <c r="C323" s="63">
        <v>78.721459097970467</v>
      </c>
      <c r="D323" s="63">
        <v>44.052124154299257</v>
      </c>
      <c r="E323" s="63">
        <v>0</v>
      </c>
      <c r="F323" s="420"/>
      <c r="G323" s="63">
        <v>0</v>
      </c>
      <c r="H323" s="64">
        <v>0</v>
      </c>
      <c r="I323" s="59">
        <f t="shared" si="161"/>
        <v>151.84109358526476</v>
      </c>
      <c r="K323" s="49" t="s">
        <v>16</v>
      </c>
      <c r="L323" s="63">
        <v>29.067510332995024</v>
      </c>
      <c r="M323" s="63">
        <v>78.721459097970467</v>
      </c>
      <c r="N323" s="63">
        <v>44.052124154299257</v>
      </c>
      <c r="O323" s="63">
        <v>0</v>
      </c>
      <c r="P323" s="63">
        <v>0</v>
      </c>
      <c r="Q323" s="63">
        <v>0</v>
      </c>
      <c r="R323" s="83">
        <v>0</v>
      </c>
      <c r="S323" s="84">
        <f t="shared" si="162"/>
        <v>151.84109358526476</v>
      </c>
      <c r="U323" s="113" t="s">
        <v>16</v>
      </c>
      <c r="V323" s="105">
        <v>29.067510332995024</v>
      </c>
      <c r="W323" s="105">
        <v>0</v>
      </c>
      <c r="X323" s="105">
        <v>0</v>
      </c>
      <c r="Y323" s="105">
        <v>78.721459097970467</v>
      </c>
      <c r="Z323" s="105">
        <v>44.052124154299257</v>
      </c>
      <c r="AA323" s="105">
        <v>0</v>
      </c>
      <c r="AB323" s="105">
        <v>0</v>
      </c>
      <c r="AC323" s="106">
        <v>0</v>
      </c>
      <c r="AD323" s="107">
        <v>0</v>
      </c>
      <c r="AE323" s="107">
        <v>0</v>
      </c>
      <c r="AF323" s="107">
        <v>0</v>
      </c>
      <c r="AG323" s="107">
        <v>0</v>
      </c>
      <c r="AH323" s="107">
        <v>0</v>
      </c>
      <c r="AI323" s="108">
        <f t="shared" si="163"/>
        <v>151.84109358526476</v>
      </c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">
      <c r="A324" s="36" t="s">
        <v>123</v>
      </c>
      <c r="B324" s="60">
        <v>2.3315404655182252</v>
      </c>
      <c r="C324" s="60">
        <v>1.0351094025261546E-4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161"/>
        <v>2.3316439764584778</v>
      </c>
      <c r="K324" s="48" t="s">
        <v>123</v>
      </c>
      <c r="L324" s="85">
        <v>2.3315404655182252</v>
      </c>
      <c r="M324" s="85">
        <v>1.0351094025261546E-4</v>
      </c>
      <c r="N324" s="85">
        <v>0</v>
      </c>
      <c r="O324" s="85">
        <v>0</v>
      </c>
      <c r="P324" s="85">
        <v>0</v>
      </c>
      <c r="Q324" s="85">
        <v>0</v>
      </c>
      <c r="R324" s="86">
        <v>0</v>
      </c>
      <c r="S324" s="87">
        <f t="shared" si="162"/>
        <v>2.3316439764584778</v>
      </c>
      <c r="U324" s="109" t="s">
        <v>57</v>
      </c>
      <c r="V324" s="110">
        <v>2.3304022095339563</v>
      </c>
      <c r="W324" s="110">
        <v>0</v>
      </c>
      <c r="X324" s="110">
        <v>0</v>
      </c>
      <c r="Y324" s="110">
        <v>1.0351094025261546E-4</v>
      </c>
      <c r="Z324" s="110">
        <v>0</v>
      </c>
      <c r="AA324" s="110">
        <v>0</v>
      </c>
      <c r="AB324" s="110">
        <v>0</v>
      </c>
      <c r="AC324" s="111">
        <v>1.1382559842690809E-3</v>
      </c>
      <c r="AD324" s="110">
        <v>1.1382559842690809E-3</v>
      </c>
      <c r="AE324" s="110">
        <v>0</v>
      </c>
      <c r="AF324" s="110">
        <v>0</v>
      </c>
      <c r="AG324" s="110">
        <v>0</v>
      </c>
      <c r="AH324" s="110">
        <v>0</v>
      </c>
      <c r="AI324" s="112">
        <f t="shared" si="163"/>
        <v>2.3316439764584778</v>
      </c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">
      <c r="A325" s="37" t="s">
        <v>58</v>
      </c>
      <c r="B325" s="63">
        <v>0</v>
      </c>
      <c r="C325" s="63">
        <v>0</v>
      </c>
      <c r="D325" s="63">
        <v>0</v>
      </c>
      <c r="E325" s="63">
        <v>1.9775708460245343</v>
      </c>
      <c r="F325" s="420"/>
      <c r="G325" s="63">
        <v>0</v>
      </c>
      <c r="H325" s="64">
        <v>0</v>
      </c>
      <c r="I325" s="59">
        <f t="shared" si="161"/>
        <v>1.9775708460245343</v>
      </c>
      <c r="K325" s="49" t="s">
        <v>58</v>
      </c>
      <c r="L325" s="63">
        <v>0</v>
      </c>
      <c r="M325" s="63">
        <v>0</v>
      </c>
      <c r="N325" s="63">
        <v>0</v>
      </c>
      <c r="O325" s="63">
        <v>1.9775708460245343</v>
      </c>
      <c r="P325" s="63">
        <v>30.855432590783103</v>
      </c>
      <c r="Q325" s="63">
        <v>0</v>
      </c>
      <c r="R325" s="83">
        <v>0</v>
      </c>
      <c r="S325" s="84">
        <f t="shared" si="162"/>
        <v>32.833003436807637</v>
      </c>
      <c r="U325" s="113" t="s">
        <v>58</v>
      </c>
      <c r="V325" s="105">
        <v>0</v>
      </c>
      <c r="W325" s="105">
        <v>0</v>
      </c>
      <c r="X325" s="105">
        <v>0</v>
      </c>
      <c r="Y325" s="105">
        <v>0</v>
      </c>
      <c r="Z325" s="105">
        <v>0</v>
      </c>
      <c r="AA325" s="105">
        <v>1.9775708460245343</v>
      </c>
      <c r="AB325" s="105">
        <v>30.855432590783103</v>
      </c>
      <c r="AC325" s="106">
        <v>0</v>
      </c>
      <c r="AD325" s="105">
        <v>0</v>
      </c>
      <c r="AE325" s="105">
        <v>0</v>
      </c>
      <c r="AF325" s="105">
        <v>0</v>
      </c>
      <c r="AG325" s="105">
        <v>0</v>
      </c>
      <c r="AH325" s="105">
        <v>0</v>
      </c>
      <c r="AI325" s="108">
        <f t="shared" si="163"/>
        <v>32.833003436807637</v>
      </c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">
      <c r="A326" s="36" t="s">
        <v>12</v>
      </c>
      <c r="B326" s="60">
        <v>0</v>
      </c>
      <c r="C326" s="60">
        <v>0</v>
      </c>
      <c r="D326" s="60">
        <v>0</v>
      </c>
      <c r="E326" s="60">
        <v>0</v>
      </c>
      <c r="F326" s="420"/>
      <c r="G326" s="60">
        <v>0</v>
      </c>
      <c r="H326" s="61">
        <v>0</v>
      </c>
      <c r="I326" s="62">
        <f t="shared" si="161"/>
        <v>0</v>
      </c>
      <c r="K326" s="48" t="s">
        <v>12</v>
      </c>
      <c r="L326" s="85">
        <v>0</v>
      </c>
      <c r="M326" s="85">
        <v>0</v>
      </c>
      <c r="N326" s="85">
        <v>0</v>
      </c>
      <c r="O326" s="85">
        <v>0</v>
      </c>
      <c r="P326" s="85">
        <v>3.0945412040960871</v>
      </c>
      <c r="Q326" s="85">
        <v>0</v>
      </c>
      <c r="R326" s="86">
        <v>0</v>
      </c>
      <c r="S326" s="87">
        <f t="shared" si="162"/>
        <v>3.0945412040960871</v>
      </c>
      <c r="U326" s="109" t="s">
        <v>12</v>
      </c>
      <c r="V326" s="110">
        <v>0</v>
      </c>
      <c r="W326" s="110">
        <v>0</v>
      </c>
      <c r="X326" s="110">
        <v>0</v>
      </c>
      <c r="Y326" s="110">
        <v>0</v>
      </c>
      <c r="Z326" s="110">
        <v>0</v>
      </c>
      <c r="AA326" s="110">
        <v>0</v>
      </c>
      <c r="AB326" s="110">
        <v>3.0945412040960871</v>
      </c>
      <c r="AC326" s="111">
        <v>0</v>
      </c>
      <c r="AD326" s="110">
        <v>0</v>
      </c>
      <c r="AE326" s="110">
        <v>0</v>
      </c>
      <c r="AF326" s="110">
        <v>0</v>
      </c>
      <c r="AG326" s="110">
        <v>0</v>
      </c>
      <c r="AH326" s="110">
        <v>0</v>
      </c>
      <c r="AI326" s="112">
        <f t="shared" si="163"/>
        <v>3.0945412040960871</v>
      </c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161"/>
        <v>0</v>
      </c>
      <c r="K327" s="49" t="s">
        <v>59</v>
      </c>
      <c r="L327" s="63">
        <v>0</v>
      </c>
      <c r="M327" s="63">
        <v>0</v>
      </c>
      <c r="N327" s="63">
        <v>0</v>
      </c>
      <c r="O327" s="63">
        <v>0</v>
      </c>
      <c r="P327" s="63">
        <v>0</v>
      </c>
      <c r="Q327" s="63">
        <v>0</v>
      </c>
      <c r="R327" s="83">
        <v>0</v>
      </c>
      <c r="S327" s="84">
        <f t="shared" si="162"/>
        <v>0</v>
      </c>
      <c r="U327" s="113" t="s">
        <v>59</v>
      </c>
      <c r="V327" s="105">
        <v>0</v>
      </c>
      <c r="W327" s="105">
        <v>0</v>
      </c>
      <c r="X327" s="105">
        <v>0</v>
      </c>
      <c r="Y327" s="105">
        <v>0</v>
      </c>
      <c r="Z327" s="105">
        <v>0</v>
      </c>
      <c r="AA327" s="105">
        <v>0</v>
      </c>
      <c r="AB327" s="105">
        <v>0</v>
      </c>
      <c r="AC327" s="106">
        <v>0</v>
      </c>
      <c r="AD327" s="105">
        <v>0</v>
      </c>
      <c r="AE327" s="105">
        <v>0</v>
      </c>
      <c r="AF327" s="105">
        <v>0</v>
      </c>
      <c r="AG327" s="105">
        <v>0</v>
      </c>
      <c r="AH327" s="105">
        <v>0</v>
      </c>
      <c r="AI327" s="108">
        <f t="shared" si="163"/>
        <v>0</v>
      </c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">
      <c r="A328" s="36" t="s">
        <v>17</v>
      </c>
      <c r="B328" s="60">
        <v>2.7668377403803124</v>
      </c>
      <c r="C328" s="60">
        <v>0</v>
      </c>
      <c r="D328" s="60">
        <v>3.523631433044512E-2</v>
      </c>
      <c r="E328" s="60">
        <v>0</v>
      </c>
      <c r="F328" s="420"/>
      <c r="G328" s="60">
        <v>0</v>
      </c>
      <c r="H328" s="61">
        <v>0</v>
      </c>
      <c r="I328" s="62">
        <f t="shared" si="161"/>
        <v>2.8020740547107574</v>
      </c>
      <c r="K328" s="48" t="s">
        <v>17</v>
      </c>
      <c r="L328" s="85">
        <v>2.7668377403803124</v>
      </c>
      <c r="M328" s="85">
        <v>0</v>
      </c>
      <c r="N328" s="85">
        <v>3.523631433044512E-2</v>
      </c>
      <c r="O328" s="85">
        <v>0</v>
      </c>
      <c r="P328" s="85">
        <v>0.58749445251048305</v>
      </c>
      <c r="Q328" s="85">
        <v>0</v>
      </c>
      <c r="R328" s="86">
        <v>0</v>
      </c>
      <c r="S328" s="87">
        <f t="shared" si="162"/>
        <v>3.3895685072212407</v>
      </c>
      <c r="U328" s="109" t="s">
        <v>17</v>
      </c>
      <c r="V328" s="110">
        <v>0</v>
      </c>
      <c r="W328" s="110">
        <v>2.7668377403803124</v>
      </c>
      <c r="X328" s="110">
        <v>0</v>
      </c>
      <c r="Y328" s="110">
        <v>0</v>
      </c>
      <c r="Z328" s="110">
        <v>0</v>
      </c>
      <c r="AA328" s="110">
        <v>0</v>
      </c>
      <c r="AB328" s="110">
        <v>0.58749445251048305</v>
      </c>
      <c r="AC328" s="111">
        <v>3.523631433044512E-2</v>
      </c>
      <c r="AD328" s="110">
        <v>0</v>
      </c>
      <c r="AE328" s="110">
        <v>0</v>
      </c>
      <c r="AF328" s="110">
        <v>0</v>
      </c>
      <c r="AG328" s="110">
        <v>3.523631433044512E-2</v>
      </c>
      <c r="AH328" s="110">
        <v>0</v>
      </c>
      <c r="AI328" s="112">
        <f t="shared" si="163"/>
        <v>3.3895685072212403</v>
      </c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">
      <c r="A329" s="37" t="s">
        <v>139</v>
      </c>
      <c r="B329" s="63">
        <v>68.453379287034039</v>
      </c>
      <c r="C329" s="63">
        <v>741.11496220320305</v>
      </c>
      <c r="D329" s="63">
        <v>153.1500022977223</v>
      </c>
      <c r="E329" s="63">
        <v>0</v>
      </c>
      <c r="F329" s="420"/>
      <c r="G329" s="63">
        <v>0</v>
      </c>
      <c r="H329" s="64">
        <v>0</v>
      </c>
      <c r="I329" s="59">
        <f t="shared" si="161"/>
        <v>962.71834378795938</v>
      </c>
      <c r="K329" s="49" t="s">
        <v>139</v>
      </c>
      <c r="L329" s="63">
        <v>68.453379287034039</v>
      </c>
      <c r="M329" s="63">
        <v>741.11496220320305</v>
      </c>
      <c r="N329" s="63">
        <v>153.1500022977223</v>
      </c>
      <c r="O329" s="63">
        <v>0</v>
      </c>
      <c r="P329" s="63">
        <v>0.71361042585188783</v>
      </c>
      <c r="Q329" s="63">
        <v>0</v>
      </c>
      <c r="R329" s="83">
        <v>0</v>
      </c>
      <c r="S329" s="84">
        <f t="shared" si="162"/>
        <v>963.43195421381131</v>
      </c>
      <c r="U329" s="113" t="s">
        <v>139</v>
      </c>
      <c r="V329" s="105">
        <v>67.117311380308593</v>
      </c>
      <c r="W329" s="105">
        <v>0</v>
      </c>
      <c r="X329" s="105">
        <v>0</v>
      </c>
      <c r="Y329" s="105">
        <v>741.11496220320305</v>
      </c>
      <c r="Z329" s="105">
        <v>44.094944633019971</v>
      </c>
      <c r="AA329" s="105">
        <v>0</v>
      </c>
      <c r="AB329" s="105">
        <v>0.71361042585188783</v>
      </c>
      <c r="AC329" s="106">
        <v>110.39112557142776</v>
      </c>
      <c r="AD329" s="105">
        <v>1.3360679067254442</v>
      </c>
      <c r="AE329" s="105">
        <v>0</v>
      </c>
      <c r="AF329" s="105">
        <v>0</v>
      </c>
      <c r="AG329" s="105">
        <v>109.05505766470232</v>
      </c>
      <c r="AH329" s="105">
        <v>0</v>
      </c>
      <c r="AI329" s="108">
        <f t="shared" si="163"/>
        <v>963.43195421381131</v>
      </c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">
      <c r="A330" s="36" t="s">
        <v>25</v>
      </c>
      <c r="B330" s="60">
        <v>85.773503474928248</v>
      </c>
      <c r="C330" s="60">
        <v>4.9724619378048454</v>
      </c>
      <c r="D330" s="60">
        <v>10.410304336369906</v>
      </c>
      <c r="E330" s="60">
        <v>1250.7427650931802</v>
      </c>
      <c r="F330" s="420"/>
      <c r="G330" s="60">
        <v>61.092025086748777</v>
      </c>
      <c r="H330" s="61">
        <v>0</v>
      </c>
      <c r="I330" s="62">
        <f t="shared" si="161"/>
        <v>1412.991059929032</v>
      </c>
      <c r="K330" s="48" t="s">
        <v>25</v>
      </c>
      <c r="L330" s="85">
        <v>85.773503474928248</v>
      </c>
      <c r="M330" s="85">
        <v>4.9724619378048454</v>
      </c>
      <c r="N330" s="85">
        <v>10.410304336369906</v>
      </c>
      <c r="O330" s="85">
        <v>1250.7427650931802</v>
      </c>
      <c r="P330" s="85">
        <v>10.394430928900141</v>
      </c>
      <c r="Q330" s="85">
        <v>61.092025086748777</v>
      </c>
      <c r="R330" s="86">
        <v>0</v>
      </c>
      <c r="S330" s="87">
        <f t="shared" si="162"/>
        <v>1423.3854908579324</v>
      </c>
      <c r="U330" s="109" t="s">
        <v>25</v>
      </c>
      <c r="V330" s="110">
        <v>2.4843166079296943</v>
      </c>
      <c r="W330" s="110">
        <v>25.697282640962651</v>
      </c>
      <c r="X330" s="110">
        <v>61.092025086748777</v>
      </c>
      <c r="Y330" s="110">
        <v>4.9724619378048454</v>
      </c>
      <c r="Z330" s="110">
        <v>8.6067422442710137E-2</v>
      </c>
      <c r="AA330" s="110">
        <v>1232.6822058328685</v>
      </c>
      <c r="AB330" s="110">
        <v>10.394430928900141</v>
      </c>
      <c r="AC330" s="111">
        <v>85.976700400274694</v>
      </c>
      <c r="AD330" s="110">
        <v>57.591904226035894</v>
      </c>
      <c r="AE330" s="110">
        <v>18.060559260311617</v>
      </c>
      <c r="AF330" s="110">
        <v>0</v>
      </c>
      <c r="AG330" s="110">
        <v>10.324236913927196</v>
      </c>
      <c r="AH330" s="110">
        <v>0</v>
      </c>
      <c r="AI330" s="112">
        <f t="shared" si="163"/>
        <v>1423.3854908579322</v>
      </c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" customHeight="1">
      <c r="A331" s="37" t="s">
        <v>24</v>
      </c>
      <c r="B331" s="63">
        <v>6.7415718920957319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161"/>
        <v>6.7415718920957319</v>
      </c>
      <c r="K331" s="49" t="s">
        <v>24</v>
      </c>
      <c r="L331" s="63">
        <v>6.7415718920957319</v>
      </c>
      <c r="M331" s="63">
        <v>0</v>
      </c>
      <c r="N331" s="63">
        <v>0</v>
      </c>
      <c r="O331" s="63">
        <v>0</v>
      </c>
      <c r="P331" s="63">
        <v>0</v>
      </c>
      <c r="Q331" s="63">
        <v>0</v>
      </c>
      <c r="R331" s="83">
        <v>0</v>
      </c>
      <c r="S331" s="84">
        <f t="shared" si="162"/>
        <v>6.7415718920957319</v>
      </c>
      <c r="U331" s="113" t="s">
        <v>24</v>
      </c>
      <c r="V331" s="105">
        <v>6.2544579431024871</v>
      </c>
      <c r="W331" s="105">
        <v>0</v>
      </c>
      <c r="X331" s="105">
        <v>0</v>
      </c>
      <c r="Y331" s="105">
        <v>0</v>
      </c>
      <c r="Z331" s="105">
        <v>0</v>
      </c>
      <c r="AA331" s="105">
        <v>0</v>
      </c>
      <c r="AB331" s="105">
        <v>0</v>
      </c>
      <c r="AC331" s="106">
        <v>0.48711394899324445</v>
      </c>
      <c r="AD331" s="105">
        <v>0.48711394899324445</v>
      </c>
      <c r="AE331" s="105">
        <v>0</v>
      </c>
      <c r="AF331" s="105">
        <v>0</v>
      </c>
      <c r="AG331" s="105">
        <v>0</v>
      </c>
      <c r="AH331" s="105">
        <v>0</v>
      </c>
      <c r="AI331" s="108">
        <f t="shared" si="163"/>
        <v>6.7415718920957319</v>
      </c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" customHeight="1">
      <c r="A332" s="36" t="s">
        <v>60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161"/>
        <v>0</v>
      </c>
      <c r="K332" s="48" t="s">
        <v>60</v>
      </c>
      <c r="L332" s="85">
        <v>0</v>
      </c>
      <c r="M332" s="85">
        <v>0</v>
      </c>
      <c r="N332" s="85">
        <v>0</v>
      </c>
      <c r="O332" s="85">
        <v>0</v>
      </c>
      <c r="P332" s="85">
        <v>0</v>
      </c>
      <c r="Q332" s="85">
        <v>0</v>
      </c>
      <c r="R332" s="86">
        <v>0</v>
      </c>
      <c r="S332" s="87">
        <f t="shared" si="162"/>
        <v>0</v>
      </c>
      <c r="U332" s="109" t="s">
        <v>60</v>
      </c>
      <c r="V332" s="110">
        <v>0</v>
      </c>
      <c r="W332" s="110">
        <v>0</v>
      </c>
      <c r="X332" s="110">
        <v>0</v>
      </c>
      <c r="Y332" s="110">
        <v>0</v>
      </c>
      <c r="Z332" s="110">
        <v>0</v>
      </c>
      <c r="AA332" s="110">
        <v>0</v>
      </c>
      <c r="AB332" s="110">
        <v>0</v>
      </c>
      <c r="AC332" s="111">
        <v>0</v>
      </c>
      <c r="AD332" s="110">
        <v>0</v>
      </c>
      <c r="AE332" s="110">
        <v>0</v>
      </c>
      <c r="AF332" s="110">
        <v>0</v>
      </c>
      <c r="AG332" s="110">
        <v>0</v>
      </c>
      <c r="AH332" s="110">
        <v>0</v>
      </c>
      <c r="AI332" s="112">
        <f t="shared" si="163"/>
        <v>0</v>
      </c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">
      <c r="A333" s="37" t="s">
        <v>22</v>
      </c>
      <c r="B333" s="63">
        <v>0</v>
      </c>
      <c r="C333" s="63">
        <v>2925.0188929181595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161"/>
        <v>2925.0188929181595</v>
      </c>
      <c r="K333" s="49" t="s">
        <v>22</v>
      </c>
      <c r="L333" s="63">
        <v>0</v>
      </c>
      <c r="M333" s="63">
        <v>2925.0188929181595</v>
      </c>
      <c r="N333" s="63">
        <v>0</v>
      </c>
      <c r="O333" s="63">
        <v>0</v>
      </c>
      <c r="P333" s="63">
        <v>1.284410043500591</v>
      </c>
      <c r="Q333" s="63">
        <v>0</v>
      </c>
      <c r="R333" s="83">
        <v>0</v>
      </c>
      <c r="S333" s="84">
        <f t="shared" si="162"/>
        <v>2926.3033029616599</v>
      </c>
      <c r="U333" s="113" t="s">
        <v>22</v>
      </c>
      <c r="V333" s="105">
        <v>0</v>
      </c>
      <c r="W333" s="105">
        <v>0</v>
      </c>
      <c r="X333" s="105">
        <v>0</v>
      </c>
      <c r="Y333" s="105">
        <v>2925.0188929181595</v>
      </c>
      <c r="Z333" s="105">
        <v>0</v>
      </c>
      <c r="AA333" s="105">
        <v>0</v>
      </c>
      <c r="AB333" s="105">
        <v>1.284410043500591</v>
      </c>
      <c r="AC333" s="106">
        <v>0</v>
      </c>
      <c r="AD333" s="105">
        <v>0</v>
      </c>
      <c r="AE333" s="105">
        <v>0</v>
      </c>
      <c r="AF333" s="105">
        <v>0</v>
      </c>
      <c r="AG333" s="105">
        <v>0</v>
      </c>
      <c r="AH333" s="105">
        <v>0</v>
      </c>
      <c r="AI333" s="108">
        <f t="shared" si="163"/>
        <v>2926.3033029616599</v>
      </c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161"/>
        <v>0</v>
      </c>
      <c r="K334" s="48" t="s">
        <v>21</v>
      </c>
      <c r="L334" s="85">
        <v>0</v>
      </c>
      <c r="M334" s="85">
        <v>0</v>
      </c>
      <c r="N334" s="85">
        <v>0</v>
      </c>
      <c r="O334" s="85">
        <v>0</v>
      </c>
      <c r="P334" s="85">
        <v>0</v>
      </c>
      <c r="Q334" s="85">
        <v>0</v>
      </c>
      <c r="R334" s="86">
        <v>0</v>
      </c>
      <c r="S334" s="87">
        <f t="shared" si="162"/>
        <v>0</v>
      </c>
      <c r="U334" s="109" t="s">
        <v>61</v>
      </c>
      <c r="V334" s="110">
        <v>0</v>
      </c>
      <c r="W334" s="110">
        <v>0</v>
      </c>
      <c r="X334" s="110">
        <v>0</v>
      </c>
      <c r="Y334" s="110">
        <v>0</v>
      </c>
      <c r="Z334" s="110">
        <v>0</v>
      </c>
      <c r="AA334" s="110">
        <v>0</v>
      </c>
      <c r="AB334" s="110">
        <v>0</v>
      </c>
      <c r="AC334" s="111">
        <v>0</v>
      </c>
      <c r="AD334" s="110">
        <v>0</v>
      </c>
      <c r="AE334" s="110">
        <v>0</v>
      </c>
      <c r="AF334" s="110">
        <v>0</v>
      </c>
      <c r="AG334" s="110">
        <v>0</v>
      </c>
      <c r="AH334" s="110">
        <v>0</v>
      </c>
      <c r="AI334" s="112">
        <f t="shared" si="163"/>
        <v>0</v>
      </c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161"/>
        <v>0</v>
      </c>
      <c r="K335" s="50" t="s">
        <v>64</v>
      </c>
      <c r="L335" s="63">
        <v>0</v>
      </c>
      <c r="M335" s="63">
        <v>0</v>
      </c>
      <c r="N335" s="63">
        <v>0</v>
      </c>
      <c r="O335" s="63">
        <v>0</v>
      </c>
      <c r="P335" s="63">
        <v>0</v>
      </c>
      <c r="Q335" s="63">
        <v>0</v>
      </c>
      <c r="R335" s="83">
        <v>0</v>
      </c>
      <c r="S335" s="84">
        <f t="shared" si="162"/>
        <v>0</v>
      </c>
      <c r="U335" s="114" t="s">
        <v>62</v>
      </c>
      <c r="V335" s="105">
        <v>0</v>
      </c>
      <c r="W335" s="105">
        <v>0</v>
      </c>
      <c r="X335" s="105">
        <v>0</v>
      </c>
      <c r="Y335" s="105">
        <v>0</v>
      </c>
      <c r="Z335" s="105">
        <v>0</v>
      </c>
      <c r="AA335" s="105">
        <v>0</v>
      </c>
      <c r="AB335" s="105">
        <v>0</v>
      </c>
      <c r="AC335" s="106">
        <v>0</v>
      </c>
      <c r="AD335" s="107">
        <v>0</v>
      </c>
      <c r="AE335" s="107">
        <v>0</v>
      </c>
      <c r="AF335" s="107">
        <v>0</v>
      </c>
      <c r="AG335" s="107">
        <v>0</v>
      </c>
      <c r="AH335" s="107">
        <v>0</v>
      </c>
      <c r="AI335" s="108">
        <f t="shared" si="163"/>
        <v>0</v>
      </c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161"/>
        <v>0</v>
      </c>
      <c r="K336" s="51" t="s">
        <v>23</v>
      </c>
      <c r="L336" s="88">
        <v>0</v>
      </c>
      <c r="M336" s="88">
        <v>0</v>
      </c>
      <c r="N336" s="88">
        <v>0</v>
      </c>
      <c r="O336" s="88">
        <v>0</v>
      </c>
      <c r="P336" s="88">
        <v>0</v>
      </c>
      <c r="Q336" s="88">
        <v>0</v>
      </c>
      <c r="R336" s="88">
        <v>0</v>
      </c>
      <c r="S336" s="90">
        <f t="shared" si="162"/>
        <v>0</v>
      </c>
      <c r="U336" s="115" t="s">
        <v>65</v>
      </c>
      <c r="V336" s="116">
        <v>0</v>
      </c>
      <c r="W336" s="116">
        <v>0</v>
      </c>
      <c r="X336" s="116">
        <v>0</v>
      </c>
      <c r="Y336" s="116">
        <v>0</v>
      </c>
      <c r="Z336" s="116">
        <v>0</v>
      </c>
      <c r="AA336" s="116">
        <v>0</v>
      </c>
      <c r="AB336" s="116">
        <v>0</v>
      </c>
      <c r="AC336" s="116">
        <v>0</v>
      </c>
      <c r="AD336" s="116">
        <v>0</v>
      </c>
      <c r="AE336" s="116">
        <v>0</v>
      </c>
      <c r="AF336" s="116">
        <v>0</v>
      </c>
      <c r="AG336" s="116">
        <v>0</v>
      </c>
      <c r="AH336" s="117">
        <v>0</v>
      </c>
      <c r="AI336" s="118">
        <f t="shared" si="163"/>
        <v>0</v>
      </c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161"/>
        <v>0</v>
      </c>
      <c r="K337" s="52" t="s">
        <v>19</v>
      </c>
      <c r="L337" s="68">
        <v>0</v>
      </c>
      <c r="M337" s="68">
        <v>0</v>
      </c>
      <c r="N337" s="68">
        <v>0</v>
      </c>
      <c r="O337" s="68">
        <v>0</v>
      </c>
      <c r="P337" s="68">
        <v>0</v>
      </c>
      <c r="Q337" s="68">
        <v>0</v>
      </c>
      <c r="R337" s="68">
        <v>0</v>
      </c>
      <c r="S337" s="92">
        <f t="shared" si="162"/>
        <v>0</v>
      </c>
      <c r="U337" s="119" t="s">
        <v>19</v>
      </c>
      <c r="V337" s="120">
        <v>0</v>
      </c>
      <c r="W337" s="120">
        <v>0</v>
      </c>
      <c r="X337" s="120">
        <v>0</v>
      </c>
      <c r="Y337" s="120">
        <v>0</v>
      </c>
      <c r="Z337" s="120">
        <v>0</v>
      </c>
      <c r="AA337" s="120">
        <v>0</v>
      </c>
      <c r="AB337" s="120">
        <v>0</v>
      </c>
      <c r="AC337" s="120">
        <v>0</v>
      </c>
      <c r="AD337" s="121">
        <v>0</v>
      </c>
      <c r="AE337" s="121">
        <v>0</v>
      </c>
      <c r="AF337" s="121">
        <v>0</v>
      </c>
      <c r="AG337" s="121">
        <v>0</v>
      </c>
      <c r="AH337" s="121">
        <v>0</v>
      </c>
      <c r="AI337" s="122">
        <f t="shared" si="163"/>
        <v>0</v>
      </c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161"/>
        <v>0</v>
      </c>
      <c r="K338" s="51" t="s">
        <v>20</v>
      </c>
      <c r="L338" s="88">
        <v>0</v>
      </c>
      <c r="M338" s="88">
        <v>0</v>
      </c>
      <c r="N338" s="88">
        <v>0</v>
      </c>
      <c r="O338" s="88">
        <v>0</v>
      </c>
      <c r="P338" s="88">
        <v>0</v>
      </c>
      <c r="Q338" s="88">
        <v>0</v>
      </c>
      <c r="R338" s="88">
        <v>0</v>
      </c>
      <c r="S338" s="90">
        <f t="shared" si="162"/>
        <v>0</v>
      </c>
      <c r="U338" s="115" t="s">
        <v>20</v>
      </c>
      <c r="V338" s="116">
        <v>0</v>
      </c>
      <c r="W338" s="116">
        <v>0</v>
      </c>
      <c r="X338" s="116">
        <v>0</v>
      </c>
      <c r="Y338" s="116">
        <v>0</v>
      </c>
      <c r="Z338" s="116">
        <v>0</v>
      </c>
      <c r="AA338" s="116">
        <v>0</v>
      </c>
      <c r="AB338" s="116">
        <v>0</v>
      </c>
      <c r="AC338" s="116">
        <v>0</v>
      </c>
      <c r="AD338" s="116">
        <v>0</v>
      </c>
      <c r="AE338" s="116">
        <v>0</v>
      </c>
      <c r="AF338" s="116">
        <v>0</v>
      </c>
      <c r="AG338" s="116">
        <v>0</v>
      </c>
      <c r="AH338" s="117">
        <v>0</v>
      </c>
      <c r="AI338" s="118">
        <f t="shared" si="163"/>
        <v>0</v>
      </c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161"/>
        <v>0</v>
      </c>
      <c r="K339" s="53" t="s">
        <v>11</v>
      </c>
      <c r="L339" s="71">
        <v>0</v>
      </c>
      <c r="M339" s="71">
        <v>0</v>
      </c>
      <c r="N339" s="71">
        <v>0</v>
      </c>
      <c r="O339" s="71">
        <v>0</v>
      </c>
      <c r="P339" s="71">
        <v>0</v>
      </c>
      <c r="Q339" s="71">
        <v>0</v>
      </c>
      <c r="R339" s="71">
        <v>0</v>
      </c>
      <c r="S339" s="94">
        <f t="shared" si="162"/>
        <v>0</v>
      </c>
      <c r="U339" s="119" t="s">
        <v>11</v>
      </c>
      <c r="V339" s="120">
        <v>0</v>
      </c>
      <c r="W339" s="120">
        <v>0</v>
      </c>
      <c r="X339" s="120">
        <v>0</v>
      </c>
      <c r="Y339" s="120">
        <v>0</v>
      </c>
      <c r="Z339" s="120">
        <v>0</v>
      </c>
      <c r="AA339" s="120">
        <v>0</v>
      </c>
      <c r="AB339" s="120">
        <v>0</v>
      </c>
      <c r="AC339" s="120">
        <v>0</v>
      </c>
      <c r="AD339" s="121">
        <v>0</v>
      </c>
      <c r="AE339" s="121">
        <v>0</v>
      </c>
      <c r="AF339" s="121">
        <v>0</v>
      </c>
      <c r="AG339" s="121">
        <v>0</v>
      </c>
      <c r="AH339" s="121">
        <v>0</v>
      </c>
      <c r="AI339" s="122">
        <f t="shared" si="163"/>
        <v>0</v>
      </c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">
      <c r="A340" s="42" t="s">
        <v>26</v>
      </c>
      <c r="B340" s="74">
        <f>SUM(B319:B335)</f>
        <v>195.13434319295158</v>
      </c>
      <c r="C340" s="74">
        <f t="shared" ref="C340:I340" si="164">SUM(C319:C335)</f>
        <v>3749.8278796680779</v>
      </c>
      <c r="D340" s="74">
        <f t="shared" si="164"/>
        <v>207.6476671027219</v>
      </c>
      <c r="E340" s="74">
        <f t="shared" si="164"/>
        <v>1252.7203359392047</v>
      </c>
      <c r="F340" s="74">
        <f t="shared" si="164"/>
        <v>0</v>
      </c>
      <c r="G340" s="74">
        <f t="shared" si="164"/>
        <v>61.092025086748777</v>
      </c>
      <c r="H340" s="75">
        <f t="shared" si="164"/>
        <v>0</v>
      </c>
      <c r="I340" s="59">
        <f t="shared" si="164"/>
        <v>5466.4222509897045</v>
      </c>
      <c r="K340" s="54" t="s">
        <v>26</v>
      </c>
      <c r="L340" s="74">
        <f>SUM(L319:L335)</f>
        <v>195.13434319295158</v>
      </c>
      <c r="M340" s="74">
        <f t="shared" ref="M340:S340" si="165">SUM(M319:M335)</f>
        <v>3749.8278796680779</v>
      </c>
      <c r="N340" s="74">
        <f t="shared" si="165"/>
        <v>207.6476671027219</v>
      </c>
      <c r="O340" s="74">
        <f t="shared" si="165"/>
        <v>1252.7203359392047</v>
      </c>
      <c r="P340" s="74">
        <f t="shared" si="165"/>
        <v>46.9299196456423</v>
      </c>
      <c r="Q340" s="74">
        <f t="shared" si="165"/>
        <v>61.092025086748777</v>
      </c>
      <c r="R340" s="75">
        <f t="shared" si="165"/>
        <v>0</v>
      </c>
      <c r="S340" s="95">
        <f t="shared" si="165"/>
        <v>5513.3521706353476</v>
      </c>
      <c r="U340" s="123" t="s">
        <v>63</v>
      </c>
      <c r="V340" s="124">
        <f>SUM(V319:V335)</f>
        <v>107.25399847386976</v>
      </c>
      <c r="W340" s="124">
        <f t="shared" ref="W340:AH340" si="166">SUM(W319:W335)</f>
        <v>28.464120381342966</v>
      </c>
      <c r="X340" s="124">
        <f t="shared" si="166"/>
        <v>61.092025086748777</v>
      </c>
      <c r="Y340" s="124">
        <f t="shared" si="166"/>
        <v>3749.8278796680779</v>
      </c>
      <c r="Z340" s="124">
        <f t="shared" si="166"/>
        <v>88.233136209761938</v>
      </c>
      <c r="AA340" s="124">
        <f t="shared" si="166"/>
        <v>1234.659776678893</v>
      </c>
      <c r="AB340" s="124">
        <f t="shared" si="166"/>
        <v>46.9299196456423</v>
      </c>
      <c r="AC340" s="124">
        <f t="shared" si="166"/>
        <v>196.89131449101043</v>
      </c>
      <c r="AD340" s="125">
        <f t="shared" si="166"/>
        <v>59.416224337738853</v>
      </c>
      <c r="AE340" s="125">
        <f t="shared" si="166"/>
        <v>18.060559260311617</v>
      </c>
      <c r="AF340" s="125">
        <f t="shared" si="166"/>
        <v>0</v>
      </c>
      <c r="AG340" s="125">
        <f t="shared" si="166"/>
        <v>119.41453089295996</v>
      </c>
      <c r="AH340" s="125">
        <f t="shared" si="166"/>
        <v>0</v>
      </c>
      <c r="AI340" s="126">
        <f>SUM(V340:AC340)</f>
        <v>5513.3521706353467</v>
      </c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s="14" customFormat="1" ht="15" thickBot="1">
      <c r="A341" s="43" t="s">
        <v>91</v>
      </c>
      <c r="B341" s="78">
        <f>IF($I340=0,"-",B340/$I340)</f>
        <v>3.5696902696754206E-2</v>
      </c>
      <c r="C341" s="78">
        <f t="shared" ref="C341:H341" si="167">IF($I340=0,"-",C340/$I340)</f>
        <v>0.68597479438935871</v>
      </c>
      <c r="D341" s="78">
        <f t="shared" si="167"/>
        <v>3.7986027710378019E-2</v>
      </c>
      <c r="E341" s="78">
        <f t="shared" si="167"/>
        <v>0.2291664050855928</v>
      </c>
      <c r="F341" s="78">
        <f t="shared" si="167"/>
        <v>0</v>
      </c>
      <c r="G341" s="78">
        <f t="shared" si="167"/>
        <v>1.1175870117916334E-2</v>
      </c>
      <c r="H341" s="79">
        <f t="shared" si="167"/>
        <v>0</v>
      </c>
      <c r="I341" s="80">
        <f>SUM(B341:H341)</f>
        <v>1.0000000000000002</v>
      </c>
      <c r="K341" s="55" t="s">
        <v>91</v>
      </c>
      <c r="L341" s="96">
        <f>IF($S340=0,"-",L340/$S340)</f>
        <v>3.5393048938947916E-2</v>
      </c>
      <c r="M341" s="96">
        <f t="shared" ref="M341:R341" si="168">IF($S340=0,"-",M340/$S340)</f>
        <v>0.68013574384745956</v>
      </c>
      <c r="N341" s="96">
        <f t="shared" si="168"/>
        <v>3.7662688810026261E-2</v>
      </c>
      <c r="O341" s="96">
        <f t="shared" si="168"/>
        <v>0.22721572959030545</v>
      </c>
      <c r="P341" s="96">
        <f t="shared" si="168"/>
        <v>8.5120482409223996E-3</v>
      </c>
      <c r="Q341" s="96">
        <f t="shared" si="168"/>
        <v>1.1080740572338344E-2</v>
      </c>
      <c r="R341" s="97">
        <f t="shared" si="168"/>
        <v>0</v>
      </c>
      <c r="S341" s="98">
        <f>SUM(L341:R341)</f>
        <v>0.99999999999999989</v>
      </c>
      <c r="U341" s="127" t="s">
        <v>91</v>
      </c>
      <c r="V341" s="128">
        <f>+V340/$AI340</f>
        <v>1.9453500366821305E-2</v>
      </c>
      <c r="W341" s="128">
        <f t="shared" ref="W341:AH341" si="169">+W340/$AI340</f>
        <v>5.1627611479175333E-3</v>
      </c>
      <c r="X341" s="128">
        <f t="shared" si="169"/>
        <v>1.1080740572338347E-2</v>
      </c>
      <c r="Y341" s="128">
        <f t="shared" si="169"/>
        <v>0.68013574384745967</v>
      </c>
      <c r="Z341" s="128">
        <f t="shared" si="169"/>
        <v>1.6003537136571877E-2</v>
      </c>
      <c r="AA341" s="128">
        <f t="shared" si="169"/>
        <v>0.22393994406067724</v>
      </c>
      <c r="AB341" s="128">
        <f t="shared" si="169"/>
        <v>8.5120482409223996E-3</v>
      </c>
      <c r="AC341" s="128">
        <f t="shared" si="169"/>
        <v>3.5711724627291698E-2</v>
      </c>
      <c r="AD341" s="128">
        <f t="shared" si="169"/>
        <v>1.0776787424209082E-2</v>
      </c>
      <c r="AE341" s="128">
        <f t="shared" si="169"/>
        <v>3.2757855296282222E-3</v>
      </c>
      <c r="AF341" s="128">
        <f t="shared" si="169"/>
        <v>0</v>
      </c>
      <c r="AG341" s="128">
        <f t="shared" si="169"/>
        <v>2.1659151673454387E-2</v>
      </c>
      <c r="AH341" s="128">
        <f t="shared" si="169"/>
        <v>0</v>
      </c>
      <c r="AI341" s="129">
        <f>SUM(V341:AC341)</f>
        <v>1.0000000000000002</v>
      </c>
    </row>
    <row r="342" spans="1:69" ht="15" thickBot="1">
      <c r="A342" s="44"/>
      <c r="B342" s="44"/>
      <c r="C342" s="44"/>
      <c r="D342" s="44"/>
      <c r="E342" s="44"/>
      <c r="F342" s="44"/>
      <c r="G342" s="44"/>
      <c r="H342" s="44"/>
      <c r="I342" s="44"/>
      <c r="K342" s="44"/>
      <c r="L342" s="44"/>
      <c r="M342" s="44"/>
      <c r="N342" s="44"/>
      <c r="O342" s="44"/>
      <c r="P342" s="44"/>
      <c r="Q342" s="44"/>
      <c r="R342" s="44"/>
      <c r="S342" s="44"/>
      <c r="U342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30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  <c r="K343" s="426" t="s">
        <v>40</v>
      </c>
      <c r="L343" s="32" t="s">
        <v>0</v>
      </c>
      <c r="M343" s="32" t="s">
        <v>1</v>
      </c>
      <c r="N343" s="32" t="s">
        <v>2</v>
      </c>
      <c r="O343" s="32" t="s">
        <v>3</v>
      </c>
      <c r="P343" s="32" t="s">
        <v>27</v>
      </c>
      <c r="Q343" s="32" t="s">
        <v>4</v>
      </c>
      <c r="R343" s="32" t="s">
        <v>5</v>
      </c>
      <c r="S343" s="33" t="s">
        <v>6</v>
      </c>
      <c r="U343" s="470" t="s">
        <v>40</v>
      </c>
      <c r="V343" s="99" t="s">
        <v>77</v>
      </c>
      <c r="W343" s="99" t="s">
        <v>78</v>
      </c>
      <c r="X343" s="99" t="s">
        <v>4</v>
      </c>
      <c r="Y343" s="99" t="s">
        <v>1</v>
      </c>
      <c r="Z343" s="99" t="s">
        <v>2</v>
      </c>
      <c r="AA343" s="99" t="s">
        <v>3</v>
      </c>
      <c r="AB343" s="99" t="s">
        <v>55</v>
      </c>
      <c r="AC343" s="99" t="s">
        <v>67</v>
      </c>
      <c r="AD343" s="100" t="s">
        <v>79</v>
      </c>
      <c r="AE343" s="100" t="s">
        <v>80</v>
      </c>
      <c r="AF343" s="100" t="s">
        <v>81</v>
      </c>
      <c r="AG343" s="100" t="s">
        <v>82</v>
      </c>
      <c r="AH343" s="100" t="s">
        <v>83</v>
      </c>
      <c r="AI343" s="101" t="s">
        <v>63</v>
      </c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" customHeight="1">
      <c r="A344" s="433" t="s">
        <v>40</v>
      </c>
      <c r="B344" s="434" t="s">
        <v>118</v>
      </c>
      <c r="C344" s="435"/>
      <c r="D344" s="435"/>
      <c r="E344" s="435"/>
      <c r="F344" s="435"/>
      <c r="G344" s="435"/>
      <c r="H344" s="435"/>
      <c r="I344" s="436"/>
      <c r="K344" s="427" t="s">
        <v>40</v>
      </c>
      <c r="L344" s="416" t="s">
        <v>118</v>
      </c>
      <c r="M344" s="417"/>
      <c r="N344" s="417"/>
      <c r="O344" s="417"/>
      <c r="P344" s="417"/>
      <c r="Q344" s="417"/>
      <c r="R344" s="417"/>
      <c r="S344" s="418"/>
      <c r="U344" s="471" t="s">
        <v>40</v>
      </c>
      <c r="V344" s="468" t="s">
        <v>118</v>
      </c>
      <c r="W344" s="468"/>
      <c r="X344" s="468"/>
      <c r="Y344" s="468"/>
      <c r="Z344" s="468"/>
      <c r="AA344" s="468"/>
      <c r="AB344" s="468"/>
      <c r="AC344" s="468"/>
      <c r="AD344" s="468"/>
      <c r="AE344" s="468"/>
      <c r="AF344" s="468"/>
      <c r="AG344" s="468"/>
      <c r="AH344" s="468"/>
      <c r="AI344" s="469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  <c r="K345" s="56" t="s">
        <v>7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102">
        <v>0</v>
      </c>
      <c r="S345" s="103">
        <f>SUM(L345:R345)</f>
        <v>0</v>
      </c>
      <c r="U345" s="104" t="s">
        <v>7</v>
      </c>
      <c r="V345" s="105">
        <v>0</v>
      </c>
      <c r="W345" s="105">
        <v>0</v>
      </c>
      <c r="X345" s="105">
        <v>0</v>
      </c>
      <c r="Y345" s="105">
        <v>0</v>
      </c>
      <c r="Z345" s="105">
        <v>0</v>
      </c>
      <c r="AA345" s="105">
        <v>0</v>
      </c>
      <c r="AB345" s="105">
        <v>0</v>
      </c>
      <c r="AC345" s="106">
        <v>0</v>
      </c>
      <c r="AD345" s="107">
        <v>0</v>
      </c>
      <c r="AE345" s="107">
        <v>0</v>
      </c>
      <c r="AF345" s="107">
        <v>0</v>
      </c>
      <c r="AG345" s="107">
        <v>0</v>
      </c>
      <c r="AH345" s="107">
        <v>0</v>
      </c>
      <c r="AI345" s="108">
        <f>SUM(V345:AC345)</f>
        <v>0</v>
      </c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170">SUM(B346:H346)</f>
        <v>0</v>
      </c>
      <c r="K346" s="48" t="s">
        <v>8</v>
      </c>
      <c r="L346" s="85">
        <v>0</v>
      </c>
      <c r="M346" s="85">
        <v>0</v>
      </c>
      <c r="N346" s="85">
        <v>0</v>
      </c>
      <c r="O346" s="85">
        <v>0</v>
      </c>
      <c r="P346" s="85">
        <v>0</v>
      </c>
      <c r="Q346" s="85">
        <v>0</v>
      </c>
      <c r="R346" s="86">
        <v>0</v>
      </c>
      <c r="S346" s="87">
        <f t="shared" ref="S346:S365" si="171">SUM(L346:R346)</f>
        <v>0</v>
      </c>
      <c r="U346" s="109" t="s">
        <v>8</v>
      </c>
      <c r="V346" s="110">
        <v>0</v>
      </c>
      <c r="W346" s="110">
        <v>0</v>
      </c>
      <c r="X346" s="110">
        <v>0</v>
      </c>
      <c r="Y346" s="110">
        <v>0</v>
      </c>
      <c r="Z346" s="110">
        <v>0</v>
      </c>
      <c r="AA346" s="110">
        <v>0</v>
      </c>
      <c r="AB346" s="110">
        <v>0</v>
      </c>
      <c r="AC346" s="111">
        <v>0</v>
      </c>
      <c r="AD346" s="110">
        <v>0</v>
      </c>
      <c r="AE346" s="110">
        <v>0</v>
      </c>
      <c r="AF346" s="110">
        <v>0</v>
      </c>
      <c r="AG346" s="110">
        <v>0</v>
      </c>
      <c r="AH346" s="110">
        <v>0</v>
      </c>
      <c r="AI346" s="112">
        <f t="shared" ref="AI346:AI365" si="172">SUM(V346:AC346)</f>
        <v>0</v>
      </c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170"/>
        <v>0</v>
      </c>
      <c r="K347" s="49" t="s">
        <v>10</v>
      </c>
      <c r="L347" s="63">
        <v>0</v>
      </c>
      <c r="M347" s="63">
        <v>0</v>
      </c>
      <c r="N347" s="63">
        <v>0</v>
      </c>
      <c r="O347" s="63">
        <v>0</v>
      </c>
      <c r="P347" s="63">
        <v>0</v>
      </c>
      <c r="Q347" s="63">
        <v>0</v>
      </c>
      <c r="R347" s="83">
        <v>0</v>
      </c>
      <c r="S347" s="84">
        <f t="shared" si="171"/>
        <v>0</v>
      </c>
      <c r="U347" s="113" t="s">
        <v>10</v>
      </c>
      <c r="V347" s="105">
        <v>0</v>
      </c>
      <c r="W347" s="105">
        <v>0</v>
      </c>
      <c r="X347" s="105">
        <v>0</v>
      </c>
      <c r="Y347" s="105">
        <v>0</v>
      </c>
      <c r="Z347" s="105">
        <v>0</v>
      </c>
      <c r="AA347" s="105">
        <v>0</v>
      </c>
      <c r="AB347" s="105">
        <v>0</v>
      </c>
      <c r="AC347" s="106">
        <v>0</v>
      </c>
      <c r="AD347" s="107">
        <v>0</v>
      </c>
      <c r="AE347" s="107">
        <v>0</v>
      </c>
      <c r="AF347" s="107">
        <v>0</v>
      </c>
      <c r="AG347" s="107">
        <v>0</v>
      </c>
      <c r="AH347" s="107">
        <v>0</v>
      </c>
      <c r="AI347" s="108">
        <f t="shared" si="172"/>
        <v>0</v>
      </c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170"/>
        <v>0</v>
      </c>
      <c r="K348" s="48" t="s">
        <v>56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s="85">
        <v>0</v>
      </c>
      <c r="R348" s="86">
        <v>0</v>
      </c>
      <c r="S348" s="87">
        <f t="shared" si="171"/>
        <v>0</v>
      </c>
      <c r="U348" s="109" t="s">
        <v>56</v>
      </c>
      <c r="V348" s="110">
        <v>0</v>
      </c>
      <c r="W348" s="110">
        <v>0</v>
      </c>
      <c r="X348" s="110">
        <v>0</v>
      </c>
      <c r="Y348" s="110">
        <v>0</v>
      </c>
      <c r="Z348" s="110">
        <v>0</v>
      </c>
      <c r="AA348" s="110">
        <v>0</v>
      </c>
      <c r="AB348" s="110">
        <v>0</v>
      </c>
      <c r="AC348" s="111">
        <v>0</v>
      </c>
      <c r="AD348" s="110">
        <v>0</v>
      </c>
      <c r="AE348" s="110">
        <v>0</v>
      </c>
      <c r="AF348" s="110">
        <v>0</v>
      </c>
      <c r="AG348" s="110">
        <v>0</v>
      </c>
      <c r="AH348" s="110">
        <v>0</v>
      </c>
      <c r="AI348" s="112">
        <f t="shared" si="172"/>
        <v>0</v>
      </c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">
      <c r="A349" s="37" t="s">
        <v>16</v>
      </c>
      <c r="B349" s="63">
        <v>20.603603501481302</v>
      </c>
      <c r="C349" s="63">
        <v>0</v>
      </c>
      <c r="D349" s="63">
        <v>18.80731266954383</v>
      </c>
      <c r="E349" s="63">
        <v>0</v>
      </c>
      <c r="F349" s="420"/>
      <c r="G349" s="63">
        <v>0</v>
      </c>
      <c r="H349" s="64">
        <v>0</v>
      </c>
      <c r="I349" s="59">
        <f t="shared" si="170"/>
        <v>39.410916171025136</v>
      </c>
      <c r="K349" s="49" t="s">
        <v>16</v>
      </c>
      <c r="L349" s="63">
        <v>20.603603501481302</v>
      </c>
      <c r="M349" s="63">
        <v>0</v>
      </c>
      <c r="N349" s="63">
        <v>18.80731266954383</v>
      </c>
      <c r="O349" s="63">
        <v>0</v>
      </c>
      <c r="P349" s="63">
        <v>0</v>
      </c>
      <c r="Q349" s="63">
        <v>0</v>
      </c>
      <c r="R349" s="83">
        <v>0</v>
      </c>
      <c r="S349" s="84">
        <f t="shared" si="171"/>
        <v>39.410916171025136</v>
      </c>
      <c r="U349" s="113" t="s">
        <v>16</v>
      </c>
      <c r="V349" s="105">
        <v>20.603603501481302</v>
      </c>
      <c r="W349" s="105">
        <v>0</v>
      </c>
      <c r="X349" s="105">
        <v>0</v>
      </c>
      <c r="Y349" s="105">
        <v>0</v>
      </c>
      <c r="Z349" s="105">
        <v>16.527638406568819</v>
      </c>
      <c r="AA349" s="105">
        <v>0</v>
      </c>
      <c r="AB349" s="105">
        <v>0</v>
      </c>
      <c r="AC349" s="106">
        <v>2.2796742629750093</v>
      </c>
      <c r="AD349" s="107">
        <v>0</v>
      </c>
      <c r="AE349" s="107">
        <v>0</v>
      </c>
      <c r="AF349" s="107">
        <v>0</v>
      </c>
      <c r="AG349" s="107">
        <v>2.2796742629750093</v>
      </c>
      <c r="AH349" s="107">
        <v>0</v>
      </c>
      <c r="AI349" s="108">
        <f t="shared" si="172"/>
        <v>39.410916171025129</v>
      </c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">
      <c r="A350" s="36" t="s">
        <v>123</v>
      </c>
      <c r="B350" s="60">
        <v>7.5725579234100104</v>
      </c>
      <c r="C350" s="60">
        <v>0</v>
      </c>
      <c r="D350" s="60">
        <v>1.477524174069135E-2</v>
      </c>
      <c r="E350" s="60">
        <v>0</v>
      </c>
      <c r="F350" s="420"/>
      <c r="G350" s="60">
        <v>0</v>
      </c>
      <c r="H350" s="61">
        <v>0</v>
      </c>
      <c r="I350" s="62">
        <f t="shared" si="170"/>
        <v>7.5873331651507021</v>
      </c>
      <c r="K350" s="48" t="s">
        <v>123</v>
      </c>
      <c r="L350" s="85">
        <v>7.5725579234100104</v>
      </c>
      <c r="M350" s="85">
        <v>0</v>
      </c>
      <c r="N350" s="85">
        <v>1.477524174069135E-2</v>
      </c>
      <c r="O350" s="85">
        <v>0</v>
      </c>
      <c r="P350" s="85">
        <v>0</v>
      </c>
      <c r="Q350" s="85">
        <v>0</v>
      </c>
      <c r="R350" s="86">
        <v>0</v>
      </c>
      <c r="S350" s="87">
        <f t="shared" si="171"/>
        <v>7.5873331651507021</v>
      </c>
      <c r="U350" s="109" t="s">
        <v>57</v>
      </c>
      <c r="V350" s="110">
        <v>7.5725579234100104</v>
      </c>
      <c r="W350" s="110">
        <v>0</v>
      </c>
      <c r="X350" s="110">
        <v>0</v>
      </c>
      <c r="Y350" s="110">
        <v>0</v>
      </c>
      <c r="Z350" s="110">
        <v>0</v>
      </c>
      <c r="AA350" s="110">
        <v>0</v>
      </c>
      <c r="AB350" s="110">
        <v>0</v>
      </c>
      <c r="AC350" s="111">
        <v>1.477524174069135E-2</v>
      </c>
      <c r="AD350" s="110">
        <v>0</v>
      </c>
      <c r="AE350" s="110">
        <v>0</v>
      </c>
      <c r="AF350" s="110">
        <v>0</v>
      </c>
      <c r="AG350" s="110">
        <v>1.477524174069135E-2</v>
      </c>
      <c r="AH350" s="110">
        <v>0</v>
      </c>
      <c r="AI350" s="112">
        <f t="shared" si="172"/>
        <v>7.5873331651507021</v>
      </c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">
      <c r="A351" s="37" t="s">
        <v>58</v>
      </c>
      <c r="B351" s="63">
        <v>0</v>
      </c>
      <c r="C351" s="63">
        <v>0</v>
      </c>
      <c r="D351" s="63">
        <v>4.872151049838263</v>
      </c>
      <c r="E351" s="63">
        <v>0</v>
      </c>
      <c r="F351" s="420"/>
      <c r="G351" s="63">
        <v>0</v>
      </c>
      <c r="H351" s="64">
        <v>0</v>
      </c>
      <c r="I351" s="59">
        <f t="shared" si="170"/>
        <v>4.872151049838263</v>
      </c>
      <c r="K351" s="49" t="s">
        <v>58</v>
      </c>
      <c r="L351" s="63">
        <v>0</v>
      </c>
      <c r="M351" s="63">
        <v>0</v>
      </c>
      <c r="N351" s="63">
        <v>4.872151049838263</v>
      </c>
      <c r="O351" s="63">
        <v>0</v>
      </c>
      <c r="P351" s="63">
        <v>283.1909918150053</v>
      </c>
      <c r="Q351" s="63">
        <v>0</v>
      </c>
      <c r="R351" s="83">
        <v>0</v>
      </c>
      <c r="S351" s="84">
        <f t="shared" si="171"/>
        <v>288.06314286484354</v>
      </c>
      <c r="U351" s="113" t="s">
        <v>58</v>
      </c>
      <c r="V351" s="105">
        <v>0</v>
      </c>
      <c r="W351" s="105">
        <v>0</v>
      </c>
      <c r="X351" s="105">
        <v>0</v>
      </c>
      <c r="Y351" s="105">
        <v>0</v>
      </c>
      <c r="Z351" s="105">
        <v>0</v>
      </c>
      <c r="AA351" s="105">
        <v>0</v>
      </c>
      <c r="AB351" s="105">
        <v>283.1909918150053</v>
      </c>
      <c r="AC351" s="106">
        <v>4.872151049838263</v>
      </c>
      <c r="AD351" s="105">
        <v>0</v>
      </c>
      <c r="AE351" s="105">
        <v>0</v>
      </c>
      <c r="AF351" s="105">
        <v>0</v>
      </c>
      <c r="AG351" s="105">
        <v>4.872151049838263</v>
      </c>
      <c r="AH351" s="105">
        <v>0</v>
      </c>
      <c r="AI351" s="108">
        <f t="shared" si="172"/>
        <v>288.06314286484354</v>
      </c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">
      <c r="A352" s="36" t="s">
        <v>12</v>
      </c>
      <c r="B352" s="60">
        <v>0</v>
      </c>
      <c r="C352" s="60">
        <v>0</v>
      </c>
      <c r="D352" s="60">
        <v>0</v>
      </c>
      <c r="E352" s="60">
        <v>0</v>
      </c>
      <c r="F352" s="420"/>
      <c r="G352" s="60">
        <v>0</v>
      </c>
      <c r="H352" s="61">
        <v>0</v>
      </c>
      <c r="I352" s="62">
        <f t="shared" si="170"/>
        <v>0</v>
      </c>
      <c r="K352" s="48" t="s">
        <v>12</v>
      </c>
      <c r="L352" s="85">
        <v>0</v>
      </c>
      <c r="M352" s="85">
        <v>0</v>
      </c>
      <c r="N352" s="85">
        <v>0</v>
      </c>
      <c r="O352" s="85">
        <v>0</v>
      </c>
      <c r="P352" s="85">
        <v>2.8753881545458033</v>
      </c>
      <c r="Q352" s="85">
        <v>0</v>
      </c>
      <c r="R352" s="86">
        <v>0</v>
      </c>
      <c r="S352" s="87">
        <f t="shared" si="171"/>
        <v>2.8753881545458033</v>
      </c>
      <c r="U352" s="109" t="s">
        <v>12</v>
      </c>
      <c r="V352" s="110">
        <v>0</v>
      </c>
      <c r="W352" s="110">
        <v>0</v>
      </c>
      <c r="X352" s="110">
        <v>0</v>
      </c>
      <c r="Y352" s="110">
        <v>0</v>
      </c>
      <c r="Z352" s="110">
        <v>0</v>
      </c>
      <c r="AA352" s="110">
        <v>0</v>
      </c>
      <c r="AB352" s="110">
        <v>2.8753881545458033</v>
      </c>
      <c r="AC352" s="111">
        <v>0</v>
      </c>
      <c r="AD352" s="110">
        <v>0</v>
      </c>
      <c r="AE352" s="110">
        <v>0</v>
      </c>
      <c r="AF352" s="110">
        <v>0</v>
      </c>
      <c r="AG352" s="110">
        <v>0</v>
      </c>
      <c r="AH352" s="110">
        <v>0</v>
      </c>
      <c r="AI352" s="112">
        <f t="shared" si="172"/>
        <v>2.8753881545458033</v>
      </c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170"/>
        <v>0</v>
      </c>
      <c r="K353" s="49" t="s">
        <v>59</v>
      </c>
      <c r="L353" s="63">
        <v>0</v>
      </c>
      <c r="M353" s="63">
        <v>0</v>
      </c>
      <c r="N353" s="63">
        <v>0</v>
      </c>
      <c r="O353" s="63">
        <v>0</v>
      </c>
      <c r="P353" s="63">
        <v>0</v>
      </c>
      <c r="Q353" s="63">
        <v>0</v>
      </c>
      <c r="R353" s="83">
        <v>0</v>
      </c>
      <c r="S353" s="84">
        <f t="shared" si="171"/>
        <v>0</v>
      </c>
      <c r="U353" s="113" t="s">
        <v>59</v>
      </c>
      <c r="V353" s="105">
        <v>0</v>
      </c>
      <c r="W353" s="105">
        <v>0</v>
      </c>
      <c r="X353" s="105">
        <v>0</v>
      </c>
      <c r="Y353" s="105">
        <v>0</v>
      </c>
      <c r="Z353" s="105">
        <v>0</v>
      </c>
      <c r="AA353" s="105">
        <v>0</v>
      </c>
      <c r="AB353" s="105">
        <v>0</v>
      </c>
      <c r="AC353" s="106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0</v>
      </c>
      <c r="AI353" s="108">
        <f t="shared" si="172"/>
        <v>0</v>
      </c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">
      <c r="A354" s="36" t="s">
        <v>17</v>
      </c>
      <c r="B354" s="60">
        <v>0</v>
      </c>
      <c r="C354" s="60">
        <v>0.16178058801822318</v>
      </c>
      <c r="D354" s="60">
        <v>0</v>
      </c>
      <c r="E354" s="60">
        <v>0</v>
      </c>
      <c r="F354" s="420"/>
      <c r="G354" s="60">
        <v>0</v>
      </c>
      <c r="H354" s="61">
        <v>0</v>
      </c>
      <c r="I354" s="62">
        <f t="shared" si="170"/>
        <v>0.16178058801822318</v>
      </c>
      <c r="K354" s="48" t="s">
        <v>17</v>
      </c>
      <c r="L354" s="85">
        <v>0</v>
      </c>
      <c r="M354" s="85">
        <v>0.16178058801822318</v>
      </c>
      <c r="N354" s="85">
        <v>0</v>
      </c>
      <c r="O354" s="85">
        <v>0</v>
      </c>
      <c r="P354" s="85">
        <v>2.5478018512479599</v>
      </c>
      <c r="Q354" s="85">
        <v>0</v>
      </c>
      <c r="R354" s="86">
        <v>0</v>
      </c>
      <c r="S354" s="87">
        <f t="shared" si="171"/>
        <v>2.7095824392661831</v>
      </c>
      <c r="U354" s="109" t="s">
        <v>17</v>
      </c>
      <c r="V354" s="110">
        <v>0</v>
      </c>
      <c r="W354" s="110">
        <v>0</v>
      </c>
      <c r="X354" s="110">
        <v>0</v>
      </c>
      <c r="Y354" s="110">
        <v>0.16178058801822318</v>
      </c>
      <c r="Z354" s="110">
        <v>0</v>
      </c>
      <c r="AA354" s="110">
        <v>0</v>
      </c>
      <c r="AB354" s="110">
        <v>2.5478018512479599</v>
      </c>
      <c r="AC354" s="111">
        <v>0</v>
      </c>
      <c r="AD354" s="110">
        <v>0</v>
      </c>
      <c r="AE354" s="110">
        <v>0</v>
      </c>
      <c r="AF354" s="110">
        <v>0</v>
      </c>
      <c r="AG354" s="110">
        <v>0</v>
      </c>
      <c r="AH354" s="110">
        <v>0</v>
      </c>
      <c r="AI354" s="112">
        <f t="shared" si="172"/>
        <v>2.7095824392661831</v>
      </c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">
      <c r="A355" s="37" t="s">
        <v>139</v>
      </c>
      <c r="B355" s="63">
        <v>35.668842372453277</v>
      </c>
      <c r="C355" s="63">
        <v>1237.6744444281881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170"/>
        <v>1273.3432868006414</v>
      </c>
      <c r="K355" s="49" t="s">
        <v>139</v>
      </c>
      <c r="L355" s="63">
        <v>35.668842372453277</v>
      </c>
      <c r="M355" s="63">
        <v>1237.6744444281881</v>
      </c>
      <c r="N355" s="63">
        <v>0</v>
      </c>
      <c r="O355" s="63">
        <v>0</v>
      </c>
      <c r="P355" s="63">
        <v>0</v>
      </c>
      <c r="Q355" s="63">
        <v>0</v>
      </c>
      <c r="R355" s="83">
        <v>0</v>
      </c>
      <c r="S355" s="84">
        <f t="shared" si="171"/>
        <v>1273.3432868006414</v>
      </c>
      <c r="U355" s="113" t="s">
        <v>139</v>
      </c>
      <c r="V355" s="105">
        <v>35.668842372453277</v>
      </c>
      <c r="W355" s="105">
        <v>0</v>
      </c>
      <c r="X355" s="105">
        <v>0</v>
      </c>
      <c r="Y355" s="105">
        <v>1237.6744444281881</v>
      </c>
      <c r="Z355" s="105">
        <v>0</v>
      </c>
      <c r="AA355" s="105">
        <v>0</v>
      </c>
      <c r="AB355" s="105">
        <v>0</v>
      </c>
      <c r="AC355" s="106">
        <v>0</v>
      </c>
      <c r="AD355" s="105">
        <v>0</v>
      </c>
      <c r="AE355" s="105">
        <v>0</v>
      </c>
      <c r="AF355" s="105">
        <v>0</v>
      </c>
      <c r="AG355" s="105">
        <v>0</v>
      </c>
      <c r="AH355" s="105">
        <v>0</v>
      </c>
      <c r="AI355" s="108">
        <f t="shared" si="172"/>
        <v>1273.3432868006414</v>
      </c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" customHeight="1">
      <c r="A356" s="36" t="s">
        <v>25</v>
      </c>
      <c r="B356" s="60">
        <v>11.607654850261603</v>
      </c>
      <c r="C356" s="60">
        <v>0</v>
      </c>
      <c r="D356" s="60">
        <v>87.622586615161481</v>
      </c>
      <c r="E356" s="60">
        <v>1333.5100579415077</v>
      </c>
      <c r="F356" s="420"/>
      <c r="G356" s="60">
        <v>37.995297214249412</v>
      </c>
      <c r="H356" s="61">
        <v>0</v>
      </c>
      <c r="I356" s="62">
        <f t="shared" si="170"/>
        <v>1470.7355966211801</v>
      </c>
      <c r="K356" s="48" t="s">
        <v>25</v>
      </c>
      <c r="L356" s="85">
        <v>11.607654850261603</v>
      </c>
      <c r="M356" s="85">
        <v>0</v>
      </c>
      <c r="N356" s="85">
        <v>87.622586615161481</v>
      </c>
      <c r="O356" s="85">
        <v>1333.5100579415077</v>
      </c>
      <c r="P356" s="85">
        <v>1.5369799035754406</v>
      </c>
      <c r="Q356" s="85">
        <v>37.995297214249412</v>
      </c>
      <c r="R356" s="86">
        <v>0</v>
      </c>
      <c r="S356" s="87">
        <f t="shared" si="171"/>
        <v>1472.2725765247556</v>
      </c>
      <c r="U356" s="109" t="s">
        <v>25</v>
      </c>
      <c r="V356" s="110">
        <v>0.820466460662163</v>
      </c>
      <c r="W356" s="110">
        <v>1.8374090386955004</v>
      </c>
      <c r="X356" s="110">
        <v>37.995297214249412</v>
      </c>
      <c r="Y356" s="110">
        <v>0</v>
      </c>
      <c r="Z356" s="110">
        <v>86.05152465792024</v>
      </c>
      <c r="AA356" s="110">
        <v>1333.0381237591798</v>
      </c>
      <c r="AB356" s="110">
        <v>1.5369799035754406</v>
      </c>
      <c r="AC356" s="111">
        <v>10.99277549047318</v>
      </c>
      <c r="AD356" s="110">
        <v>8.9497793509039401</v>
      </c>
      <c r="AE356" s="110">
        <v>0.47193418232800044</v>
      </c>
      <c r="AF356" s="110">
        <v>0</v>
      </c>
      <c r="AG356" s="110">
        <v>1.5710619572412403</v>
      </c>
      <c r="AH356" s="110">
        <v>0</v>
      </c>
      <c r="AI356" s="112">
        <f t="shared" si="172"/>
        <v>1472.2725765247558</v>
      </c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" customHeight="1">
      <c r="A357" s="37" t="s">
        <v>24</v>
      </c>
      <c r="B357" s="63">
        <v>20.357791132922408</v>
      </c>
      <c r="C357" s="63">
        <v>0</v>
      </c>
      <c r="D357" s="63">
        <v>76.652437489037226</v>
      </c>
      <c r="E357" s="63">
        <v>0</v>
      </c>
      <c r="F357" s="420"/>
      <c r="G357" s="63">
        <v>0</v>
      </c>
      <c r="H357" s="64">
        <v>0</v>
      </c>
      <c r="I357" s="59">
        <f t="shared" si="170"/>
        <v>97.010228621959641</v>
      </c>
      <c r="K357" s="49" t="s">
        <v>24</v>
      </c>
      <c r="L357" s="63">
        <v>20.357791132922408</v>
      </c>
      <c r="M357" s="63">
        <v>0</v>
      </c>
      <c r="N357" s="63">
        <v>76.652437489037226</v>
      </c>
      <c r="O357" s="63">
        <v>0</v>
      </c>
      <c r="P357" s="63">
        <v>0</v>
      </c>
      <c r="Q357" s="63">
        <v>0</v>
      </c>
      <c r="R357" s="83">
        <v>0</v>
      </c>
      <c r="S357" s="84">
        <f t="shared" si="171"/>
        <v>97.010228621959641</v>
      </c>
      <c r="U357" s="113" t="s">
        <v>24</v>
      </c>
      <c r="V357" s="105">
        <v>20.357791132922408</v>
      </c>
      <c r="W357" s="105">
        <v>0</v>
      </c>
      <c r="X357" s="105">
        <v>0</v>
      </c>
      <c r="Y357" s="105">
        <v>0</v>
      </c>
      <c r="Z357" s="105">
        <v>0</v>
      </c>
      <c r="AA357" s="105">
        <v>0</v>
      </c>
      <c r="AB357" s="105">
        <v>0</v>
      </c>
      <c r="AC357" s="106">
        <v>76.652437489037226</v>
      </c>
      <c r="AD357" s="105">
        <v>0</v>
      </c>
      <c r="AE357" s="105">
        <v>0</v>
      </c>
      <c r="AF357" s="105">
        <v>0</v>
      </c>
      <c r="AG357" s="105">
        <v>76.652437489037226</v>
      </c>
      <c r="AH357" s="105">
        <v>0</v>
      </c>
      <c r="AI357" s="108">
        <f t="shared" si="172"/>
        <v>97.010228621959641</v>
      </c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">
      <c r="A358" s="36" t="s">
        <v>60</v>
      </c>
      <c r="B358" s="60">
        <v>57.44809080169258</v>
      </c>
      <c r="C358" s="60">
        <v>97.424855019365253</v>
      </c>
      <c r="D358" s="60">
        <v>177.67450763410076</v>
      </c>
      <c r="E358" s="60">
        <v>0</v>
      </c>
      <c r="F358" s="420"/>
      <c r="G358" s="60">
        <v>0</v>
      </c>
      <c r="H358" s="61">
        <v>0</v>
      </c>
      <c r="I358" s="62">
        <f t="shared" si="170"/>
        <v>332.54745345515857</v>
      </c>
      <c r="K358" s="48" t="s">
        <v>60</v>
      </c>
      <c r="L358" s="85">
        <v>57.44809080169258</v>
      </c>
      <c r="M358" s="85">
        <v>97.424855019365253</v>
      </c>
      <c r="N358" s="85">
        <v>177.67450763410076</v>
      </c>
      <c r="O358" s="85">
        <v>0</v>
      </c>
      <c r="P358" s="85">
        <v>0</v>
      </c>
      <c r="Q358" s="85">
        <v>0</v>
      </c>
      <c r="R358" s="86">
        <v>0</v>
      </c>
      <c r="S358" s="87">
        <f t="shared" si="171"/>
        <v>332.54745345515857</v>
      </c>
      <c r="U358" s="109" t="s">
        <v>60</v>
      </c>
      <c r="V358" s="110">
        <v>57.44809080169258</v>
      </c>
      <c r="W358" s="110">
        <v>0</v>
      </c>
      <c r="X358" s="110">
        <v>0</v>
      </c>
      <c r="Y358" s="110">
        <v>97.424855019365253</v>
      </c>
      <c r="Z358" s="110">
        <v>177.67450763410076</v>
      </c>
      <c r="AA358" s="110">
        <v>0</v>
      </c>
      <c r="AB358" s="110">
        <v>0</v>
      </c>
      <c r="AC358" s="111">
        <v>0</v>
      </c>
      <c r="AD358" s="110">
        <v>0</v>
      </c>
      <c r="AE358" s="110">
        <v>0</v>
      </c>
      <c r="AF358" s="110">
        <v>0</v>
      </c>
      <c r="AG358" s="110">
        <v>0</v>
      </c>
      <c r="AH358" s="110">
        <v>0</v>
      </c>
      <c r="AI358" s="112">
        <f t="shared" si="172"/>
        <v>332.54745345515857</v>
      </c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">
      <c r="A359" s="37" t="s">
        <v>22</v>
      </c>
      <c r="B359" s="63">
        <v>46.883056193312925</v>
      </c>
      <c r="C359" s="63">
        <v>2193.9031259375856</v>
      </c>
      <c r="D359" s="63">
        <v>969.7244106933108</v>
      </c>
      <c r="E359" s="63">
        <v>0</v>
      </c>
      <c r="F359" s="420"/>
      <c r="G359" s="63">
        <v>0</v>
      </c>
      <c r="H359" s="64">
        <v>0</v>
      </c>
      <c r="I359" s="59">
        <f t="shared" si="170"/>
        <v>3210.5105928242092</v>
      </c>
      <c r="K359" s="49" t="s">
        <v>22</v>
      </c>
      <c r="L359" s="63">
        <v>46.883056193312925</v>
      </c>
      <c r="M359" s="63">
        <v>2193.9031259375856</v>
      </c>
      <c r="N359" s="63">
        <v>969.7244106933108</v>
      </c>
      <c r="O359" s="63">
        <v>0</v>
      </c>
      <c r="P359" s="63">
        <v>11.815273467912933</v>
      </c>
      <c r="Q359" s="63">
        <v>0</v>
      </c>
      <c r="R359" s="83">
        <v>0</v>
      </c>
      <c r="S359" s="84">
        <f t="shared" si="171"/>
        <v>3222.3258662921221</v>
      </c>
      <c r="U359" s="113" t="s">
        <v>22</v>
      </c>
      <c r="V359" s="105">
        <v>46.883056193312925</v>
      </c>
      <c r="W359" s="105">
        <v>0</v>
      </c>
      <c r="X359" s="105">
        <v>0</v>
      </c>
      <c r="Y359" s="105">
        <v>2193.9031259375856</v>
      </c>
      <c r="Z359" s="105">
        <v>295.78122986552211</v>
      </c>
      <c r="AA359" s="105">
        <v>0</v>
      </c>
      <c r="AB359" s="105">
        <v>11.815273467912933</v>
      </c>
      <c r="AC359" s="106">
        <v>673.94318082778875</v>
      </c>
      <c r="AD359" s="105">
        <v>0</v>
      </c>
      <c r="AE359" s="105">
        <v>0</v>
      </c>
      <c r="AF359" s="105">
        <v>0</v>
      </c>
      <c r="AG359" s="105">
        <v>673.94318082778875</v>
      </c>
      <c r="AH359" s="105">
        <v>0</v>
      </c>
      <c r="AI359" s="108">
        <f t="shared" si="172"/>
        <v>3222.3258662921221</v>
      </c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">
      <c r="A360" s="36" t="s">
        <v>21</v>
      </c>
      <c r="B360" s="60">
        <v>1.330065543240905</v>
      </c>
      <c r="C360" s="60">
        <v>71.603823493057561</v>
      </c>
      <c r="D360" s="60">
        <v>22.293310963701533</v>
      </c>
      <c r="E360" s="60">
        <v>0</v>
      </c>
      <c r="F360" s="420"/>
      <c r="G360" s="60">
        <v>0</v>
      </c>
      <c r="H360" s="61">
        <v>0</v>
      </c>
      <c r="I360" s="62">
        <f t="shared" si="170"/>
        <v>95.227199999999996</v>
      </c>
      <c r="K360" s="48" t="s">
        <v>21</v>
      </c>
      <c r="L360" s="85">
        <v>1.330065543240905</v>
      </c>
      <c r="M360" s="85">
        <v>71.603823493057561</v>
      </c>
      <c r="N360" s="85">
        <v>22.293310963701533</v>
      </c>
      <c r="O360" s="85">
        <v>0</v>
      </c>
      <c r="P360" s="85">
        <v>0</v>
      </c>
      <c r="Q360" s="85">
        <v>0</v>
      </c>
      <c r="R360" s="86">
        <v>0</v>
      </c>
      <c r="S360" s="87">
        <f t="shared" si="171"/>
        <v>95.227199999999996</v>
      </c>
      <c r="U360" s="109" t="s">
        <v>61</v>
      </c>
      <c r="V360" s="110">
        <v>1.330065543240905</v>
      </c>
      <c r="W360" s="110">
        <v>0</v>
      </c>
      <c r="X360" s="110">
        <v>0</v>
      </c>
      <c r="Y360" s="110">
        <v>71.603823493057561</v>
      </c>
      <c r="Z360" s="110">
        <v>22.293310963701533</v>
      </c>
      <c r="AA360" s="110">
        <v>0</v>
      </c>
      <c r="AB360" s="110">
        <v>0</v>
      </c>
      <c r="AC360" s="111">
        <v>0</v>
      </c>
      <c r="AD360" s="110">
        <v>0</v>
      </c>
      <c r="AE360" s="110">
        <v>0</v>
      </c>
      <c r="AF360" s="110">
        <v>0</v>
      </c>
      <c r="AG360" s="110">
        <v>0</v>
      </c>
      <c r="AH360" s="110">
        <v>0</v>
      </c>
      <c r="AI360" s="112">
        <f t="shared" si="172"/>
        <v>95.227199999999996</v>
      </c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170"/>
        <v>0</v>
      </c>
      <c r="K361" s="50" t="s">
        <v>64</v>
      </c>
      <c r="L361" s="63">
        <v>0</v>
      </c>
      <c r="M361" s="63">
        <v>0</v>
      </c>
      <c r="N361" s="63">
        <v>0</v>
      </c>
      <c r="O361" s="63">
        <v>0</v>
      </c>
      <c r="P361" s="63">
        <v>0</v>
      </c>
      <c r="Q361" s="63">
        <v>0</v>
      </c>
      <c r="R361" s="83">
        <v>0</v>
      </c>
      <c r="S361" s="84">
        <f t="shared" si="171"/>
        <v>0</v>
      </c>
      <c r="U361" s="114" t="s">
        <v>62</v>
      </c>
      <c r="V361" s="105">
        <v>0</v>
      </c>
      <c r="W361" s="105">
        <v>0</v>
      </c>
      <c r="X361" s="105">
        <v>0</v>
      </c>
      <c r="Y361" s="105">
        <v>0</v>
      </c>
      <c r="Z361" s="105">
        <v>0</v>
      </c>
      <c r="AA361" s="105">
        <v>0</v>
      </c>
      <c r="AB361" s="105">
        <v>0</v>
      </c>
      <c r="AC361" s="106">
        <v>0</v>
      </c>
      <c r="AD361" s="107">
        <v>0</v>
      </c>
      <c r="AE361" s="107">
        <v>0</v>
      </c>
      <c r="AF361" s="107">
        <v>0</v>
      </c>
      <c r="AG361" s="107">
        <v>0</v>
      </c>
      <c r="AH361" s="107">
        <v>0</v>
      </c>
      <c r="AI361" s="108">
        <f t="shared" si="172"/>
        <v>0</v>
      </c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170"/>
        <v>0</v>
      </c>
      <c r="K362" s="51" t="s">
        <v>23</v>
      </c>
      <c r="L362" s="88">
        <v>0</v>
      </c>
      <c r="M362" s="88">
        <v>0</v>
      </c>
      <c r="N362" s="88">
        <v>0</v>
      </c>
      <c r="O362" s="88">
        <v>0</v>
      </c>
      <c r="P362" s="88">
        <v>0</v>
      </c>
      <c r="Q362" s="88">
        <v>0</v>
      </c>
      <c r="R362" s="88">
        <v>0</v>
      </c>
      <c r="S362" s="90">
        <f t="shared" si="171"/>
        <v>0</v>
      </c>
      <c r="U362" s="115" t="s">
        <v>65</v>
      </c>
      <c r="V362" s="116">
        <v>0</v>
      </c>
      <c r="W362" s="116">
        <v>0</v>
      </c>
      <c r="X362" s="116">
        <v>0</v>
      </c>
      <c r="Y362" s="116">
        <v>0</v>
      </c>
      <c r="Z362" s="116">
        <v>0</v>
      </c>
      <c r="AA362" s="116">
        <v>0</v>
      </c>
      <c r="AB362" s="116">
        <v>0</v>
      </c>
      <c r="AC362" s="116">
        <v>0</v>
      </c>
      <c r="AD362" s="116">
        <v>0</v>
      </c>
      <c r="AE362" s="116">
        <v>0</v>
      </c>
      <c r="AF362" s="116">
        <v>0</v>
      </c>
      <c r="AG362" s="116">
        <v>0</v>
      </c>
      <c r="AH362" s="117">
        <v>0</v>
      </c>
      <c r="AI362" s="118">
        <f t="shared" si="172"/>
        <v>0</v>
      </c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170"/>
        <v>0</v>
      </c>
      <c r="K363" s="52" t="s">
        <v>19</v>
      </c>
      <c r="L363" s="68">
        <v>0</v>
      </c>
      <c r="M363" s="68">
        <v>0</v>
      </c>
      <c r="N363" s="68">
        <v>0</v>
      </c>
      <c r="O363" s="68">
        <v>0</v>
      </c>
      <c r="P363" s="68">
        <v>0</v>
      </c>
      <c r="Q363" s="68">
        <v>0</v>
      </c>
      <c r="R363" s="68">
        <v>0</v>
      </c>
      <c r="S363" s="92">
        <f t="shared" si="171"/>
        <v>0</v>
      </c>
      <c r="U363" s="119" t="s">
        <v>19</v>
      </c>
      <c r="V363" s="120">
        <v>0</v>
      </c>
      <c r="W363" s="120">
        <v>0</v>
      </c>
      <c r="X363" s="120">
        <v>0</v>
      </c>
      <c r="Y363" s="120">
        <v>0</v>
      </c>
      <c r="Z363" s="120">
        <v>0</v>
      </c>
      <c r="AA363" s="120">
        <v>0</v>
      </c>
      <c r="AB363" s="120">
        <v>0</v>
      </c>
      <c r="AC363" s="120">
        <v>0</v>
      </c>
      <c r="AD363" s="121">
        <v>0</v>
      </c>
      <c r="AE363" s="121">
        <v>0</v>
      </c>
      <c r="AF363" s="121">
        <v>0</v>
      </c>
      <c r="AG363" s="121">
        <v>0</v>
      </c>
      <c r="AH363" s="121">
        <v>0</v>
      </c>
      <c r="AI363" s="122">
        <f t="shared" si="172"/>
        <v>0</v>
      </c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170"/>
        <v>0</v>
      </c>
      <c r="K364" s="51" t="s">
        <v>20</v>
      </c>
      <c r="L364" s="8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8">
        <v>0</v>
      </c>
      <c r="S364" s="90">
        <f t="shared" si="171"/>
        <v>0</v>
      </c>
      <c r="U364" s="115" t="s">
        <v>20</v>
      </c>
      <c r="V364" s="116">
        <v>0</v>
      </c>
      <c r="W364" s="116">
        <v>0</v>
      </c>
      <c r="X364" s="116">
        <v>0</v>
      </c>
      <c r="Y364" s="116">
        <v>0</v>
      </c>
      <c r="Z364" s="116">
        <v>0</v>
      </c>
      <c r="AA364" s="116">
        <v>0</v>
      </c>
      <c r="AB364" s="116">
        <v>0</v>
      </c>
      <c r="AC364" s="116">
        <v>0</v>
      </c>
      <c r="AD364" s="116">
        <v>0</v>
      </c>
      <c r="AE364" s="116">
        <v>0</v>
      </c>
      <c r="AF364" s="116">
        <v>0</v>
      </c>
      <c r="AG364" s="116">
        <v>0</v>
      </c>
      <c r="AH364" s="117">
        <v>0</v>
      </c>
      <c r="AI364" s="118">
        <f t="shared" si="172"/>
        <v>0</v>
      </c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170"/>
        <v>0</v>
      </c>
      <c r="K365" s="53" t="s">
        <v>11</v>
      </c>
      <c r="L365" s="71">
        <v>0</v>
      </c>
      <c r="M365" s="71">
        <v>0</v>
      </c>
      <c r="N365" s="71">
        <v>0</v>
      </c>
      <c r="O365" s="71">
        <v>0</v>
      </c>
      <c r="P365" s="71">
        <v>0</v>
      </c>
      <c r="Q365" s="71">
        <v>0</v>
      </c>
      <c r="R365" s="71">
        <v>0</v>
      </c>
      <c r="S365" s="94">
        <f t="shared" si="171"/>
        <v>0</v>
      </c>
      <c r="U365" s="119" t="s">
        <v>11</v>
      </c>
      <c r="V365" s="120">
        <v>0</v>
      </c>
      <c r="W365" s="120">
        <v>0</v>
      </c>
      <c r="X365" s="120">
        <v>0</v>
      </c>
      <c r="Y365" s="120">
        <v>0</v>
      </c>
      <c r="Z365" s="120">
        <v>0</v>
      </c>
      <c r="AA365" s="120">
        <v>0</v>
      </c>
      <c r="AB365" s="120">
        <v>0</v>
      </c>
      <c r="AC365" s="120">
        <v>0</v>
      </c>
      <c r="AD365" s="121">
        <v>0</v>
      </c>
      <c r="AE365" s="121">
        <v>0</v>
      </c>
      <c r="AF365" s="121">
        <v>0</v>
      </c>
      <c r="AG365" s="121">
        <v>0</v>
      </c>
      <c r="AH365" s="121">
        <v>0</v>
      </c>
      <c r="AI365" s="122">
        <f t="shared" si="172"/>
        <v>0</v>
      </c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8" customHeight="1">
      <c r="A366" s="42" t="s">
        <v>26</v>
      </c>
      <c r="B366" s="74">
        <f>SUM(B345:B361)</f>
        <v>201.47166231877503</v>
      </c>
      <c r="C366" s="74">
        <f t="shared" ref="C366:I366" si="173">SUM(C345:C361)</f>
        <v>3600.7680294662146</v>
      </c>
      <c r="D366" s="74">
        <f t="shared" si="173"/>
        <v>1357.6614923564346</v>
      </c>
      <c r="E366" s="74">
        <f t="shared" si="173"/>
        <v>1333.5100579415077</v>
      </c>
      <c r="F366" s="74">
        <f t="shared" si="173"/>
        <v>0</v>
      </c>
      <c r="G366" s="74">
        <f t="shared" si="173"/>
        <v>37.995297214249412</v>
      </c>
      <c r="H366" s="75">
        <f t="shared" si="173"/>
        <v>0</v>
      </c>
      <c r="I366" s="59">
        <f t="shared" si="173"/>
        <v>6531.4065392971816</v>
      </c>
      <c r="K366" s="54" t="s">
        <v>26</v>
      </c>
      <c r="L366" s="74">
        <f>SUM(L345:L361)</f>
        <v>201.47166231877503</v>
      </c>
      <c r="M366" s="74">
        <f t="shared" ref="M366:S366" si="174">SUM(M345:M361)</f>
        <v>3600.7680294662146</v>
      </c>
      <c r="N366" s="74">
        <f t="shared" si="174"/>
        <v>1357.6614923564346</v>
      </c>
      <c r="O366" s="74">
        <f t="shared" si="174"/>
        <v>1333.5100579415077</v>
      </c>
      <c r="P366" s="74">
        <f t="shared" si="174"/>
        <v>301.96643519228752</v>
      </c>
      <c r="Q366" s="74">
        <f t="shared" si="174"/>
        <v>37.995297214249412</v>
      </c>
      <c r="R366" s="75">
        <f t="shared" si="174"/>
        <v>0</v>
      </c>
      <c r="S366" s="95">
        <f t="shared" si="174"/>
        <v>6833.372974489469</v>
      </c>
      <c r="U366" s="123" t="s">
        <v>63</v>
      </c>
      <c r="V366" s="124">
        <f>SUM(V345:V361)</f>
        <v>190.68447392917557</v>
      </c>
      <c r="W366" s="124">
        <f t="shared" ref="W366:AH366" si="175">SUM(W345:W361)</f>
        <v>1.8374090386955004</v>
      </c>
      <c r="X366" s="124">
        <f t="shared" si="175"/>
        <v>37.995297214249412</v>
      </c>
      <c r="Y366" s="124">
        <f t="shared" si="175"/>
        <v>3600.7680294662146</v>
      </c>
      <c r="Z366" s="124">
        <f t="shared" si="175"/>
        <v>598.32821152781344</v>
      </c>
      <c r="AA366" s="124">
        <f t="shared" si="175"/>
        <v>1333.0381237591798</v>
      </c>
      <c r="AB366" s="124">
        <f t="shared" si="175"/>
        <v>301.96643519228752</v>
      </c>
      <c r="AC366" s="124">
        <f t="shared" si="175"/>
        <v>768.75499436185316</v>
      </c>
      <c r="AD366" s="125">
        <f t="shared" si="175"/>
        <v>8.9497793509039401</v>
      </c>
      <c r="AE366" s="125">
        <f t="shared" si="175"/>
        <v>0.47193418232800044</v>
      </c>
      <c r="AF366" s="125">
        <f t="shared" si="175"/>
        <v>0</v>
      </c>
      <c r="AG366" s="125">
        <f t="shared" si="175"/>
        <v>759.33328082862113</v>
      </c>
      <c r="AH366" s="125">
        <f t="shared" si="175"/>
        <v>0</v>
      </c>
      <c r="AI366" s="126">
        <f>SUM(V366:AC366)</f>
        <v>6833.3729744894699</v>
      </c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s="14" customFormat="1" ht="15" thickBot="1">
      <c r="A367" s="43" t="s">
        <v>91</v>
      </c>
      <c r="B367" s="78">
        <f>IF($I366=0,"-",B366/$I366)</f>
        <v>3.0846596534236648E-2</v>
      </c>
      <c r="C367" s="78">
        <f t="shared" ref="C367:H367" si="176">IF($I366=0,"-",C366/$I366)</f>
        <v>0.55130055184923132</v>
      </c>
      <c r="D367" s="78">
        <f t="shared" si="176"/>
        <v>0.20786663396128563</v>
      </c>
      <c r="E367" s="78">
        <f t="shared" si="176"/>
        <v>0.2041688953088811</v>
      </c>
      <c r="F367" s="78">
        <f t="shared" si="176"/>
        <v>0</v>
      </c>
      <c r="G367" s="78">
        <f t="shared" si="176"/>
        <v>5.8173223463652184E-3</v>
      </c>
      <c r="H367" s="79">
        <f t="shared" si="176"/>
        <v>0</v>
      </c>
      <c r="I367" s="80">
        <f>SUM(B367:H367)</f>
        <v>0.99999999999999989</v>
      </c>
      <c r="K367" s="55" t="s">
        <v>91</v>
      </c>
      <c r="L367" s="96">
        <f>IF($S366=0,"-",L366/$S366)</f>
        <v>2.9483486862332035E-2</v>
      </c>
      <c r="M367" s="96">
        <f t="shared" ref="M367:R367" si="177">IF($S366=0,"-",M366/$S366)</f>
        <v>0.52693860600156006</v>
      </c>
      <c r="N367" s="96">
        <f t="shared" si="177"/>
        <v>0.19868101703578786</v>
      </c>
      <c r="O367" s="96">
        <f t="shared" si="177"/>
        <v>0.19514668128313839</v>
      </c>
      <c r="P367" s="96">
        <f t="shared" si="177"/>
        <v>4.418995367581964E-2</v>
      </c>
      <c r="Q367" s="96">
        <f t="shared" si="177"/>
        <v>5.5602551413620289E-3</v>
      </c>
      <c r="R367" s="97">
        <f t="shared" si="177"/>
        <v>0</v>
      </c>
      <c r="S367" s="98">
        <f>SUM(L367:R367)</f>
        <v>1</v>
      </c>
      <c r="U367" s="127" t="s">
        <v>91</v>
      </c>
      <c r="V367" s="128">
        <f>+V366/$AI366</f>
        <v>2.7904883084977787E-2</v>
      </c>
      <c r="W367" s="128">
        <f t="shared" ref="W367:AH367" si="178">+W366/$AI366</f>
        <v>2.6888756775826005E-4</v>
      </c>
      <c r="X367" s="128">
        <f t="shared" si="178"/>
        <v>5.560255141362028E-3</v>
      </c>
      <c r="Y367" s="128">
        <f t="shared" si="178"/>
        <v>0.52693860600155995</v>
      </c>
      <c r="Z367" s="128">
        <f t="shared" si="178"/>
        <v>8.7559718130637426E-2</v>
      </c>
      <c r="AA367" s="128">
        <f t="shared" si="178"/>
        <v>0.19507761814490637</v>
      </c>
      <c r="AB367" s="128">
        <f t="shared" si="178"/>
        <v>4.418995367581964E-2</v>
      </c>
      <c r="AC367" s="128">
        <f t="shared" si="178"/>
        <v>0.11250007825297841</v>
      </c>
      <c r="AD367" s="128">
        <f t="shared" si="178"/>
        <v>1.3097162095959778E-3</v>
      </c>
      <c r="AE367" s="128">
        <f t="shared" si="178"/>
        <v>6.90631382320031E-5</v>
      </c>
      <c r="AF367" s="128">
        <f t="shared" si="178"/>
        <v>0</v>
      </c>
      <c r="AG367" s="128">
        <f t="shared" si="178"/>
        <v>0.11112129890515041</v>
      </c>
      <c r="AH367" s="128">
        <f t="shared" si="178"/>
        <v>0</v>
      </c>
      <c r="AI367" s="129">
        <f>SUM(V367:AC367)</f>
        <v>1</v>
      </c>
    </row>
    <row r="368" spans="1:69" ht="15" thickBot="1">
      <c r="A368" s="44"/>
      <c r="B368" s="44"/>
      <c r="C368" s="44"/>
      <c r="D368" s="44"/>
      <c r="E368" s="44"/>
      <c r="F368" s="44"/>
      <c r="G368" s="44"/>
      <c r="H368" s="44"/>
      <c r="I368" s="44"/>
      <c r="K368" s="44"/>
      <c r="L368" s="44"/>
      <c r="M368" s="44"/>
      <c r="N368" s="44"/>
      <c r="O368" s="44"/>
      <c r="P368" s="44"/>
      <c r="Q368" s="44"/>
      <c r="R368" s="44"/>
      <c r="S368" s="44"/>
      <c r="U368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30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  <c r="K369" s="426" t="s">
        <v>41</v>
      </c>
      <c r="L369" s="32" t="s">
        <v>0</v>
      </c>
      <c r="M369" s="32" t="s">
        <v>1</v>
      </c>
      <c r="N369" s="32" t="s">
        <v>2</v>
      </c>
      <c r="O369" s="32" t="s">
        <v>3</v>
      </c>
      <c r="P369" s="32" t="s">
        <v>27</v>
      </c>
      <c r="Q369" s="32" t="s">
        <v>4</v>
      </c>
      <c r="R369" s="32" t="s">
        <v>5</v>
      </c>
      <c r="S369" s="33" t="s">
        <v>6</v>
      </c>
      <c r="U369" s="470" t="s">
        <v>41</v>
      </c>
      <c r="V369" s="99" t="s">
        <v>77</v>
      </c>
      <c r="W369" s="99" t="s">
        <v>78</v>
      </c>
      <c r="X369" s="99" t="s">
        <v>4</v>
      </c>
      <c r="Y369" s="99" t="s">
        <v>1</v>
      </c>
      <c r="Z369" s="99" t="s">
        <v>2</v>
      </c>
      <c r="AA369" s="99" t="s">
        <v>3</v>
      </c>
      <c r="AB369" s="99" t="s">
        <v>55</v>
      </c>
      <c r="AC369" s="99" t="s">
        <v>67</v>
      </c>
      <c r="AD369" s="100" t="s">
        <v>79</v>
      </c>
      <c r="AE369" s="100" t="s">
        <v>80</v>
      </c>
      <c r="AF369" s="100" t="s">
        <v>81</v>
      </c>
      <c r="AG369" s="100" t="s">
        <v>82</v>
      </c>
      <c r="AH369" s="100" t="s">
        <v>83</v>
      </c>
      <c r="AI369" s="101" t="s">
        <v>63</v>
      </c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" customHeight="1">
      <c r="A370" s="433" t="s">
        <v>41</v>
      </c>
      <c r="B370" s="434" t="s">
        <v>118</v>
      </c>
      <c r="C370" s="435"/>
      <c r="D370" s="435"/>
      <c r="E370" s="435"/>
      <c r="F370" s="435"/>
      <c r="G370" s="435"/>
      <c r="H370" s="435"/>
      <c r="I370" s="436"/>
      <c r="K370" s="427" t="s">
        <v>41</v>
      </c>
      <c r="L370" s="416" t="s">
        <v>118</v>
      </c>
      <c r="M370" s="417"/>
      <c r="N370" s="417"/>
      <c r="O370" s="417"/>
      <c r="P370" s="417"/>
      <c r="Q370" s="417"/>
      <c r="R370" s="417"/>
      <c r="S370" s="418"/>
      <c r="U370" s="471" t="s">
        <v>41</v>
      </c>
      <c r="V370" s="468" t="s">
        <v>118</v>
      </c>
      <c r="W370" s="468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468"/>
      <c r="AH370" s="468"/>
      <c r="AI370" s="469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  <c r="K371" s="56" t="s">
        <v>7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102">
        <v>0</v>
      </c>
      <c r="S371" s="103">
        <f>SUM(L371:R371)</f>
        <v>0</v>
      </c>
      <c r="U371" s="104" t="s">
        <v>7</v>
      </c>
      <c r="V371" s="105">
        <v>0</v>
      </c>
      <c r="W371" s="105">
        <v>0</v>
      </c>
      <c r="X371" s="105">
        <v>0</v>
      </c>
      <c r="Y371" s="105">
        <v>0</v>
      </c>
      <c r="Z371" s="105">
        <v>0</v>
      </c>
      <c r="AA371" s="105">
        <v>0</v>
      </c>
      <c r="AB371" s="105">
        <v>0</v>
      </c>
      <c r="AC371" s="106">
        <v>0</v>
      </c>
      <c r="AD371" s="107">
        <v>0</v>
      </c>
      <c r="AE371" s="107">
        <v>0</v>
      </c>
      <c r="AF371" s="107">
        <v>0</v>
      </c>
      <c r="AG371" s="107">
        <v>0</v>
      </c>
      <c r="AH371" s="107">
        <v>0</v>
      </c>
      <c r="AI371" s="108">
        <f>SUM(V371:AC371)</f>
        <v>0</v>
      </c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179">SUM(B372:H372)</f>
        <v>0</v>
      </c>
      <c r="K372" s="48" t="s">
        <v>8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s="85">
        <v>0</v>
      </c>
      <c r="R372" s="86">
        <v>0</v>
      </c>
      <c r="S372" s="87">
        <f t="shared" ref="S372:S391" si="180">SUM(L372:R372)</f>
        <v>0</v>
      </c>
      <c r="U372" s="109" t="s">
        <v>8</v>
      </c>
      <c r="V372" s="110">
        <v>0</v>
      </c>
      <c r="W372" s="110">
        <v>0</v>
      </c>
      <c r="X372" s="110">
        <v>0</v>
      </c>
      <c r="Y372" s="110">
        <v>0</v>
      </c>
      <c r="Z372" s="110">
        <v>0</v>
      </c>
      <c r="AA372" s="110">
        <v>0</v>
      </c>
      <c r="AB372" s="110">
        <v>0</v>
      </c>
      <c r="AC372" s="111">
        <v>0</v>
      </c>
      <c r="AD372" s="110">
        <v>0</v>
      </c>
      <c r="AE372" s="110">
        <v>0</v>
      </c>
      <c r="AF372" s="110">
        <v>0</v>
      </c>
      <c r="AG372" s="110">
        <v>0</v>
      </c>
      <c r="AH372" s="110">
        <v>0</v>
      </c>
      <c r="AI372" s="112">
        <f t="shared" ref="AI372:AI391" si="181">SUM(V372:AC372)</f>
        <v>0</v>
      </c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179"/>
        <v>0</v>
      </c>
      <c r="K373" s="49" t="s">
        <v>10</v>
      </c>
      <c r="L373" s="63">
        <v>0</v>
      </c>
      <c r="M373" s="63">
        <v>0</v>
      </c>
      <c r="N373" s="63">
        <v>0</v>
      </c>
      <c r="O373" s="63">
        <v>0</v>
      </c>
      <c r="P373" s="63">
        <v>0</v>
      </c>
      <c r="Q373" s="63">
        <v>0</v>
      </c>
      <c r="R373" s="83">
        <v>0</v>
      </c>
      <c r="S373" s="84">
        <f t="shared" si="180"/>
        <v>0</v>
      </c>
      <c r="U373" s="113" t="s">
        <v>10</v>
      </c>
      <c r="V373" s="105">
        <v>0</v>
      </c>
      <c r="W373" s="105">
        <v>0</v>
      </c>
      <c r="X373" s="105">
        <v>0</v>
      </c>
      <c r="Y373" s="105">
        <v>0</v>
      </c>
      <c r="Z373" s="105">
        <v>0</v>
      </c>
      <c r="AA373" s="105">
        <v>0</v>
      </c>
      <c r="AB373" s="105">
        <v>0</v>
      </c>
      <c r="AC373" s="106">
        <v>0</v>
      </c>
      <c r="AD373" s="107">
        <v>0</v>
      </c>
      <c r="AE373" s="107">
        <v>0</v>
      </c>
      <c r="AF373" s="107">
        <v>0</v>
      </c>
      <c r="AG373" s="107">
        <v>0</v>
      </c>
      <c r="AH373" s="107">
        <v>0</v>
      </c>
      <c r="AI373" s="108">
        <f t="shared" si="181"/>
        <v>0</v>
      </c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179"/>
        <v>0</v>
      </c>
      <c r="K374" s="48" t="s">
        <v>56</v>
      </c>
      <c r="L374" s="85">
        <v>0</v>
      </c>
      <c r="M374" s="85">
        <v>0</v>
      </c>
      <c r="N374" s="85">
        <v>0</v>
      </c>
      <c r="O374" s="85">
        <v>0</v>
      </c>
      <c r="P374" s="85">
        <v>0</v>
      </c>
      <c r="Q374" s="85">
        <v>0</v>
      </c>
      <c r="R374" s="86">
        <v>0</v>
      </c>
      <c r="S374" s="87">
        <f t="shared" si="180"/>
        <v>0</v>
      </c>
      <c r="U374" s="109" t="s">
        <v>56</v>
      </c>
      <c r="V374" s="110">
        <v>0</v>
      </c>
      <c r="W374" s="110">
        <v>0</v>
      </c>
      <c r="X374" s="110">
        <v>0</v>
      </c>
      <c r="Y374" s="110">
        <v>0</v>
      </c>
      <c r="Z374" s="110">
        <v>0</v>
      </c>
      <c r="AA374" s="110">
        <v>0</v>
      </c>
      <c r="AB374" s="110">
        <v>0</v>
      </c>
      <c r="AC374" s="111">
        <v>0</v>
      </c>
      <c r="AD374" s="110">
        <v>0</v>
      </c>
      <c r="AE374" s="110">
        <v>0</v>
      </c>
      <c r="AF374" s="110">
        <v>0</v>
      </c>
      <c r="AG374" s="110">
        <v>0</v>
      </c>
      <c r="AH374" s="110">
        <v>0</v>
      </c>
      <c r="AI374" s="112">
        <f t="shared" si="181"/>
        <v>0</v>
      </c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">
      <c r="A375" s="37" t="s">
        <v>16</v>
      </c>
      <c r="B375" s="63">
        <v>28.016368849241736</v>
      </c>
      <c r="C375" s="63">
        <v>0.57643624582955766</v>
      </c>
      <c r="D375" s="63">
        <v>0.57643624582955766</v>
      </c>
      <c r="E375" s="63">
        <v>0</v>
      </c>
      <c r="F375" s="420"/>
      <c r="G375" s="63">
        <v>0</v>
      </c>
      <c r="H375" s="64">
        <v>0</v>
      </c>
      <c r="I375" s="59">
        <f t="shared" si="179"/>
        <v>29.169241340900854</v>
      </c>
      <c r="K375" s="49" t="s">
        <v>16</v>
      </c>
      <c r="L375" s="63">
        <v>28.016368849241736</v>
      </c>
      <c r="M375" s="63">
        <v>0.57643624582955766</v>
      </c>
      <c r="N375" s="63">
        <v>0.57643624582955766</v>
      </c>
      <c r="O375" s="63">
        <v>0</v>
      </c>
      <c r="P375" s="63">
        <v>0</v>
      </c>
      <c r="Q375" s="63">
        <v>0</v>
      </c>
      <c r="R375" s="83">
        <v>0</v>
      </c>
      <c r="S375" s="84">
        <f t="shared" si="180"/>
        <v>29.169241340900854</v>
      </c>
      <c r="U375" s="113" t="s">
        <v>16</v>
      </c>
      <c r="V375" s="105">
        <v>28.016368849241736</v>
      </c>
      <c r="W375" s="105">
        <v>0</v>
      </c>
      <c r="X375" s="105">
        <v>0</v>
      </c>
      <c r="Y375" s="105">
        <v>0.57643624582955766</v>
      </c>
      <c r="Z375" s="105">
        <v>0.57643624582955766</v>
      </c>
      <c r="AA375" s="105">
        <v>0</v>
      </c>
      <c r="AB375" s="105">
        <v>0</v>
      </c>
      <c r="AC375" s="106">
        <v>0</v>
      </c>
      <c r="AD375" s="107">
        <v>0</v>
      </c>
      <c r="AE375" s="107">
        <v>0</v>
      </c>
      <c r="AF375" s="107">
        <v>0</v>
      </c>
      <c r="AG375" s="107">
        <v>0</v>
      </c>
      <c r="AH375" s="107">
        <v>0</v>
      </c>
      <c r="AI375" s="108">
        <f t="shared" si="181"/>
        <v>29.169241340900854</v>
      </c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">
      <c r="A376" s="36" t="s">
        <v>123</v>
      </c>
      <c r="B376" s="60">
        <v>92.05285518922868</v>
      </c>
      <c r="C376" s="60">
        <v>0.45437714073796354</v>
      </c>
      <c r="D376" s="60">
        <v>0</v>
      </c>
      <c r="E376" s="60">
        <v>0.95597511240515487</v>
      </c>
      <c r="F376" s="420"/>
      <c r="G376" s="60">
        <v>0</v>
      </c>
      <c r="H376" s="61">
        <v>0</v>
      </c>
      <c r="I376" s="62">
        <f t="shared" si="179"/>
        <v>93.463207442371797</v>
      </c>
      <c r="K376" s="48" t="s">
        <v>123</v>
      </c>
      <c r="L376" s="85">
        <v>92.05285518922868</v>
      </c>
      <c r="M376" s="85">
        <v>0.45437714073796354</v>
      </c>
      <c r="N376" s="85">
        <v>0</v>
      </c>
      <c r="O376" s="85">
        <v>0.95597511240515487</v>
      </c>
      <c r="P376" s="85">
        <v>0</v>
      </c>
      <c r="Q376" s="85">
        <v>0</v>
      </c>
      <c r="R376" s="86">
        <v>0</v>
      </c>
      <c r="S376" s="87">
        <f t="shared" si="180"/>
        <v>93.463207442371797</v>
      </c>
      <c r="U376" s="109" t="s">
        <v>57</v>
      </c>
      <c r="V376" s="110">
        <v>90.871474623309979</v>
      </c>
      <c r="W376" s="110">
        <v>1.1813805659187053</v>
      </c>
      <c r="X376" s="110">
        <v>0</v>
      </c>
      <c r="Y376" s="110">
        <v>0.45437714073796354</v>
      </c>
      <c r="Z376" s="110">
        <v>0</v>
      </c>
      <c r="AA376" s="110">
        <v>0</v>
      </c>
      <c r="AB376" s="110">
        <v>0</v>
      </c>
      <c r="AC376" s="111">
        <v>0.95597511240515487</v>
      </c>
      <c r="AD376" s="110">
        <v>0</v>
      </c>
      <c r="AE376" s="110">
        <v>0</v>
      </c>
      <c r="AF376" s="110">
        <v>0</v>
      </c>
      <c r="AG376" s="110">
        <v>0</v>
      </c>
      <c r="AH376" s="110">
        <v>0.95597511240515487</v>
      </c>
      <c r="AI376" s="112">
        <f t="shared" si="181"/>
        <v>93.463207442371797</v>
      </c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">
      <c r="A377" s="37" t="s">
        <v>58</v>
      </c>
      <c r="B377" s="63">
        <v>0</v>
      </c>
      <c r="C377" s="63">
        <v>0</v>
      </c>
      <c r="D377" s="63">
        <v>0</v>
      </c>
      <c r="E377" s="63">
        <v>1088.045588784305</v>
      </c>
      <c r="F377" s="420"/>
      <c r="G377" s="63">
        <v>0</v>
      </c>
      <c r="H377" s="64">
        <v>0</v>
      </c>
      <c r="I377" s="59">
        <f t="shared" si="179"/>
        <v>1088.045588784305</v>
      </c>
      <c r="K377" s="49" t="s">
        <v>58</v>
      </c>
      <c r="L377" s="63">
        <v>0</v>
      </c>
      <c r="M377" s="63">
        <v>0</v>
      </c>
      <c r="N377" s="63">
        <v>0</v>
      </c>
      <c r="O377" s="63">
        <v>1088.045588784305</v>
      </c>
      <c r="P377" s="63">
        <v>686.1119119763332</v>
      </c>
      <c r="Q377" s="63">
        <v>0</v>
      </c>
      <c r="R377" s="83">
        <v>0</v>
      </c>
      <c r="S377" s="84">
        <f t="shared" si="180"/>
        <v>1774.1575007606382</v>
      </c>
      <c r="U377" s="113" t="s">
        <v>58</v>
      </c>
      <c r="V377" s="105">
        <v>0</v>
      </c>
      <c r="W377" s="105">
        <v>0</v>
      </c>
      <c r="X377" s="105">
        <v>0</v>
      </c>
      <c r="Y377" s="105">
        <v>0</v>
      </c>
      <c r="Z377" s="105">
        <v>0</v>
      </c>
      <c r="AA377" s="105">
        <v>1088.045588784305</v>
      </c>
      <c r="AB377" s="105">
        <v>686.1119119763332</v>
      </c>
      <c r="AC377" s="106">
        <v>0</v>
      </c>
      <c r="AD377" s="105">
        <v>0</v>
      </c>
      <c r="AE377" s="105">
        <v>0</v>
      </c>
      <c r="AF377" s="105">
        <v>0</v>
      </c>
      <c r="AG377" s="105">
        <v>0</v>
      </c>
      <c r="AH377" s="105">
        <v>0</v>
      </c>
      <c r="AI377" s="108">
        <f t="shared" si="181"/>
        <v>1774.1575007606382</v>
      </c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">
      <c r="A378" s="36" t="s">
        <v>12</v>
      </c>
      <c r="B378" s="60">
        <v>0</v>
      </c>
      <c r="C378" s="60">
        <v>0</v>
      </c>
      <c r="D378" s="60">
        <v>0</v>
      </c>
      <c r="E378" s="60">
        <v>13.774280905372004</v>
      </c>
      <c r="F378" s="420"/>
      <c r="G378" s="60">
        <v>0</v>
      </c>
      <c r="H378" s="61">
        <v>0</v>
      </c>
      <c r="I378" s="62">
        <f t="shared" si="179"/>
        <v>13.774280905372004</v>
      </c>
      <c r="K378" s="48" t="s">
        <v>12</v>
      </c>
      <c r="L378" s="85">
        <v>0</v>
      </c>
      <c r="M378" s="85">
        <v>0</v>
      </c>
      <c r="N378" s="85">
        <v>0</v>
      </c>
      <c r="O378" s="85">
        <v>13.774280905372004</v>
      </c>
      <c r="P378" s="85">
        <v>49.406240552762355</v>
      </c>
      <c r="Q378" s="85">
        <v>0</v>
      </c>
      <c r="R378" s="86">
        <v>0</v>
      </c>
      <c r="S378" s="87">
        <f t="shared" si="180"/>
        <v>63.180521458134358</v>
      </c>
      <c r="U378" s="109" t="s">
        <v>12</v>
      </c>
      <c r="V378" s="110">
        <v>0</v>
      </c>
      <c r="W378" s="110">
        <v>0</v>
      </c>
      <c r="X378" s="110">
        <v>0</v>
      </c>
      <c r="Y378" s="110">
        <v>0</v>
      </c>
      <c r="Z378" s="110">
        <v>0</v>
      </c>
      <c r="AA378" s="110">
        <v>13.774280905372004</v>
      </c>
      <c r="AB378" s="110">
        <v>49.406240552762355</v>
      </c>
      <c r="AC378" s="111">
        <v>0</v>
      </c>
      <c r="AD378" s="110">
        <v>0</v>
      </c>
      <c r="AE378" s="110">
        <v>0</v>
      </c>
      <c r="AF378" s="110">
        <v>0</v>
      </c>
      <c r="AG378" s="110">
        <v>0</v>
      </c>
      <c r="AH378" s="110">
        <v>0</v>
      </c>
      <c r="AI378" s="112">
        <f t="shared" si="181"/>
        <v>63.180521458134358</v>
      </c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179"/>
        <v>0</v>
      </c>
      <c r="K379" s="49" t="s">
        <v>59</v>
      </c>
      <c r="L379" s="63">
        <v>0</v>
      </c>
      <c r="M379" s="63">
        <v>0</v>
      </c>
      <c r="N379" s="63">
        <v>0</v>
      </c>
      <c r="O379" s="63">
        <v>0</v>
      </c>
      <c r="P379" s="63">
        <v>0</v>
      </c>
      <c r="Q379" s="63">
        <v>0</v>
      </c>
      <c r="R379" s="83">
        <v>0</v>
      </c>
      <c r="S379" s="84">
        <f t="shared" si="180"/>
        <v>0</v>
      </c>
      <c r="U379" s="113" t="s">
        <v>59</v>
      </c>
      <c r="V379" s="105">
        <v>0</v>
      </c>
      <c r="W379" s="105">
        <v>0</v>
      </c>
      <c r="X379" s="105">
        <v>0</v>
      </c>
      <c r="Y379" s="105">
        <v>0</v>
      </c>
      <c r="Z379" s="105">
        <v>0</v>
      </c>
      <c r="AA379" s="105">
        <v>0</v>
      </c>
      <c r="AB379" s="105">
        <v>0</v>
      </c>
      <c r="AC379" s="106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108">
        <f t="shared" si="181"/>
        <v>0</v>
      </c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">
      <c r="A380" s="36" t="s">
        <v>17</v>
      </c>
      <c r="B380" s="60">
        <v>44.299030857809662</v>
      </c>
      <c r="C380" s="60">
        <v>0</v>
      </c>
      <c r="D380" s="60">
        <v>0</v>
      </c>
      <c r="E380" s="60">
        <v>23.107886367078162</v>
      </c>
      <c r="F380" s="420"/>
      <c r="G380" s="60">
        <v>0</v>
      </c>
      <c r="H380" s="61">
        <v>0</v>
      </c>
      <c r="I380" s="62">
        <f t="shared" si="179"/>
        <v>67.40691722488782</v>
      </c>
      <c r="K380" s="48" t="s">
        <v>17</v>
      </c>
      <c r="L380" s="85">
        <v>44.299030857809662</v>
      </c>
      <c r="M380" s="85">
        <v>0</v>
      </c>
      <c r="N380" s="85">
        <v>0</v>
      </c>
      <c r="O380" s="85">
        <v>23.107886367078162</v>
      </c>
      <c r="P380" s="85">
        <v>1.0704148406270799</v>
      </c>
      <c r="Q380" s="85">
        <v>0</v>
      </c>
      <c r="R380" s="86">
        <v>0</v>
      </c>
      <c r="S380" s="87">
        <f t="shared" si="180"/>
        <v>68.477332065514901</v>
      </c>
      <c r="U380" s="109" t="s">
        <v>17</v>
      </c>
      <c r="V380" s="110">
        <v>40.681153760615047</v>
      </c>
      <c r="W380" s="110">
        <v>0</v>
      </c>
      <c r="X380" s="110">
        <v>0</v>
      </c>
      <c r="Y380" s="110">
        <v>0</v>
      </c>
      <c r="Z380" s="110">
        <v>0</v>
      </c>
      <c r="AA380" s="110">
        <v>0</v>
      </c>
      <c r="AB380" s="110">
        <v>1.0704148406270799</v>
      </c>
      <c r="AC380" s="111">
        <v>26.725763464272777</v>
      </c>
      <c r="AD380" s="110">
        <v>3.6178770971946128</v>
      </c>
      <c r="AE380" s="110">
        <v>0</v>
      </c>
      <c r="AF380" s="110">
        <v>0</v>
      </c>
      <c r="AG380" s="110">
        <v>0</v>
      </c>
      <c r="AH380" s="110">
        <v>23.107886367078162</v>
      </c>
      <c r="AI380" s="112">
        <f t="shared" si="181"/>
        <v>68.477332065514901</v>
      </c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" customHeight="1">
      <c r="A381" s="37" t="s">
        <v>139</v>
      </c>
      <c r="B381" s="63">
        <v>38.351390212350829</v>
      </c>
      <c r="C381" s="63">
        <v>0</v>
      </c>
      <c r="D381" s="63">
        <v>29.222647590623108</v>
      </c>
      <c r="E381" s="63">
        <v>1.6432708196762225E-2</v>
      </c>
      <c r="F381" s="420"/>
      <c r="G381" s="63">
        <v>0</v>
      </c>
      <c r="H381" s="64">
        <v>0</v>
      </c>
      <c r="I381" s="59">
        <f t="shared" si="179"/>
        <v>67.590470511170693</v>
      </c>
      <c r="K381" s="49" t="s">
        <v>139</v>
      </c>
      <c r="L381" s="63">
        <v>38.351390212350829</v>
      </c>
      <c r="M381" s="63">
        <v>0</v>
      </c>
      <c r="N381" s="63">
        <v>29.222647590623108</v>
      </c>
      <c r="O381" s="63">
        <v>1.6432708196762225E-2</v>
      </c>
      <c r="P381" s="63">
        <v>3.8120457160389663E-2</v>
      </c>
      <c r="Q381" s="63">
        <v>0</v>
      </c>
      <c r="R381" s="83">
        <v>0</v>
      </c>
      <c r="S381" s="84">
        <f t="shared" si="180"/>
        <v>67.628590968331082</v>
      </c>
      <c r="U381" s="113" t="s">
        <v>139</v>
      </c>
      <c r="V381" s="105">
        <v>38.168226016338963</v>
      </c>
      <c r="W381" s="105">
        <v>0</v>
      </c>
      <c r="X381" s="105">
        <v>0</v>
      </c>
      <c r="Y381" s="105">
        <v>0</v>
      </c>
      <c r="Z381" s="105">
        <v>29.222647590623108</v>
      </c>
      <c r="AA381" s="105">
        <v>1.6432708196762225E-2</v>
      </c>
      <c r="AB381" s="105">
        <v>3.8120457160389663E-2</v>
      </c>
      <c r="AC381" s="106">
        <v>0.18316419601186668</v>
      </c>
      <c r="AD381" s="105">
        <v>0.18316419601186668</v>
      </c>
      <c r="AE381" s="105">
        <v>0</v>
      </c>
      <c r="AF381" s="105">
        <v>0</v>
      </c>
      <c r="AG381" s="105">
        <v>0</v>
      </c>
      <c r="AH381" s="105">
        <v>0</v>
      </c>
      <c r="AI381" s="108">
        <f t="shared" si="181"/>
        <v>67.628590968331096</v>
      </c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" customHeight="1">
      <c r="A382" s="36" t="s">
        <v>25</v>
      </c>
      <c r="B382" s="60">
        <v>17.572380239035141</v>
      </c>
      <c r="C382" s="60">
        <v>3.0036630461439551E-3</v>
      </c>
      <c r="D382" s="60">
        <v>5.3446923620137765</v>
      </c>
      <c r="E382" s="60">
        <v>63.262197833376987</v>
      </c>
      <c r="F382" s="420"/>
      <c r="G382" s="60">
        <v>69.357877822937198</v>
      </c>
      <c r="H382" s="61">
        <v>0</v>
      </c>
      <c r="I382" s="62">
        <f t="shared" si="179"/>
        <v>155.54015192040924</v>
      </c>
      <c r="K382" s="48" t="s">
        <v>25</v>
      </c>
      <c r="L382" s="85">
        <v>17.572380239035141</v>
      </c>
      <c r="M382" s="85">
        <v>3.0036630461439551E-3</v>
      </c>
      <c r="N382" s="85">
        <v>5.3446923620137765</v>
      </c>
      <c r="O382" s="85">
        <v>63.262197833376987</v>
      </c>
      <c r="P382" s="85">
        <v>1.6782809982257623</v>
      </c>
      <c r="Q382" s="85">
        <v>69.357877822937198</v>
      </c>
      <c r="R382" s="86">
        <v>0</v>
      </c>
      <c r="S382" s="87">
        <f t="shared" si="180"/>
        <v>157.21843291863502</v>
      </c>
      <c r="U382" s="109" t="s">
        <v>25</v>
      </c>
      <c r="V382" s="110">
        <v>4.7232205850512132</v>
      </c>
      <c r="W382" s="110">
        <v>8.3335069587404753</v>
      </c>
      <c r="X382" s="110">
        <v>69.357877822937198</v>
      </c>
      <c r="Y382" s="110">
        <v>3.0036630461439551E-3</v>
      </c>
      <c r="Z382" s="110">
        <v>5.3446923620137765</v>
      </c>
      <c r="AA382" s="110">
        <v>59.508600497681456</v>
      </c>
      <c r="AB382" s="110">
        <v>1.6782809982257623</v>
      </c>
      <c r="AC382" s="111">
        <v>8.2692500309389807</v>
      </c>
      <c r="AD382" s="110">
        <v>4.5156526952434533</v>
      </c>
      <c r="AE382" s="110">
        <v>0</v>
      </c>
      <c r="AF382" s="110">
        <v>0</v>
      </c>
      <c r="AG382" s="110">
        <v>0</v>
      </c>
      <c r="AH382" s="110">
        <v>3.7535973356955274</v>
      </c>
      <c r="AI382" s="112">
        <f t="shared" si="181"/>
        <v>157.21843291863505</v>
      </c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">
      <c r="A383" s="37" t="s">
        <v>24</v>
      </c>
      <c r="B383" s="63">
        <v>30.906624819614837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179"/>
        <v>30.906624819614837</v>
      </c>
      <c r="K383" s="49" t="s">
        <v>24</v>
      </c>
      <c r="L383" s="63">
        <v>30.906624819614837</v>
      </c>
      <c r="M383" s="63">
        <v>0</v>
      </c>
      <c r="N383" s="63">
        <v>0</v>
      </c>
      <c r="O383" s="63">
        <v>0</v>
      </c>
      <c r="P383" s="63">
        <v>0</v>
      </c>
      <c r="Q383" s="63">
        <v>0</v>
      </c>
      <c r="R383" s="83">
        <v>0</v>
      </c>
      <c r="S383" s="84">
        <f t="shared" si="180"/>
        <v>30.906624819614837</v>
      </c>
      <c r="U383" s="113" t="s">
        <v>24</v>
      </c>
      <c r="V383" s="105">
        <v>30.906624819614837</v>
      </c>
      <c r="W383" s="105">
        <v>0</v>
      </c>
      <c r="X383" s="105">
        <v>0</v>
      </c>
      <c r="Y383" s="105">
        <v>0</v>
      </c>
      <c r="Z383" s="105">
        <v>0</v>
      </c>
      <c r="AA383" s="105">
        <v>0</v>
      </c>
      <c r="AB383" s="105">
        <v>0</v>
      </c>
      <c r="AC383" s="106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108">
        <f t="shared" si="181"/>
        <v>30.906624819614837</v>
      </c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">
      <c r="A384" s="36" t="s">
        <v>60</v>
      </c>
      <c r="B384" s="60">
        <v>20.448200105793752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 t="shared" si="179"/>
        <v>20.448200105793752</v>
      </c>
      <c r="K384" s="48" t="s">
        <v>60</v>
      </c>
      <c r="L384" s="85">
        <v>20.448200105793752</v>
      </c>
      <c r="M384" s="85">
        <v>0</v>
      </c>
      <c r="N384" s="85">
        <v>0</v>
      </c>
      <c r="O384" s="85">
        <v>0</v>
      </c>
      <c r="P384" s="85">
        <v>0</v>
      </c>
      <c r="Q384" s="85">
        <v>0</v>
      </c>
      <c r="R384" s="86">
        <v>0</v>
      </c>
      <c r="S384" s="87">
        <f t="shared" si="180"/>
        <v>20.448200105793752</v>
      </c>
      <c r="U384" s="109" t="s">
        <v>60</v>
      </c>
      <c r="V384" s="110">
        <v>20.448200105793752</v>
      </c>
      <c r="W384" s="110">
        <v>0</v>
      </c>
      <c r="X384" s="110">
        <v>0</v>
      </c>
      <c r="Y384" s="110">
        <v>0</v>
      </c>
      <c r="Z384" s="110">
        <v>0</v>
      </c>
      <c r="AA384" s="110">
        <v>0</v>
      </c>
      <c r="AB384" s="110">
        <v>0</v>
      </c>
      <c r="AC384" s="111">
        <v>0</v>
      </c>
      <c r="AD384" s="110">
        <v>0</v>
      </c>
      <c r="AE384" s="110">
        <v>0</v>
      </c>
      <c r="AF384" s="110">
        <v>0</v>
      </c>
      <c r="AG384" s="110">
        <v>0</v>
      </c>
      <c r="AH384" s="110">
        <v>0</v>
      </c>
      <c r="AI384" s="112">
        <f t="shared" si="181"/>
        <v>20.448200105793752</v>
      </c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">
      <c r="A385" s="37" t="s">
        <v>22</v>
      </c>
      <c r="B385" s="63">
        <v>125.26609300396368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 t="shared" si="179"/>
        <v>125.26609300396368</v>
      </c>
      <c r="K385" s="49" t="s">
        <v>22</v>
      </c>
      <c r="L385" s="63">
        <v>125.26609300396368</v>
      </c>
      <c r="M385" s="63">
        <v>0</v>
      </c>
      <c r="N385" s="63">
        <v>0</v>
      </c>
      <c r="O385" s="63">
        <v>0</v>
      </c>
      <c r="P385" s="63">
        <v>73.113448951657261</v>
      </c>
      <c r="Q385" s="63">
        <v>0</v>
      </c>
      <c r="R385" s="83">
        <v>0</v>
      </c>
      <c r="S385" s="84">
        <f t="shared" si="180"/>
        <v>198.37954195562094</v>
      </c>
      <c r="U385" s="113" t="s">
        <v>22</v>
      </c>
      <c r="V385" s="105">
        <v>124.08967463400265</v>
      </c>
      <c r="W385" s="105">
        <v>0</v>
      </c>
      <c r="X385" s="105">
        <v>0</v>
      </c>
      <c r="Y385" s="105">
        <v>0</v>
      </c>
      <c r="Z385" s="105">
        <v>0</v>
      </c>
      <c r="AA385" s="105">
        <v>0</v>
      </c>
      <c r="AB385" s="105">
        <v>73.113448951657261</v>
      </c>
      <c r="AC385" s="106">
        <v>1.1764183699610333</v>
      </c>
      <c r="AD385" s="105">
        <v>1.1764183699610333</v>
      </c>
      <c r="AE385" s="105">
        <v>0</v>
      </c>
      <c r="AF385" s="105">
        <v>0</v>
      </c>
      <c r="AG385" s="105">
        <v>0</v>
      </c>
      <c r="AH385" s="105">
        <v>0</v>
      </c>
      <c r="AI385" s="108">
        <f t="shared" si="181"/>
        <v>198.37954195562094</v>
      </c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179"/>
        <v>0</v>
      </c>
      <c r="K386" s="48" t="s">
        <v>21</v>
      </c>
      <c r="L386" s="85">
        <v>0</v>
      </c>
      <c r="M386" s="85">
        <v>0</v>
      </c>
      <c r="N386" s="85">
        <v>0</v>
      </c>
      <c r="O386" s="85">
        <v>0</v>
      </c>
      <c r="P386" s="85">
        <v>0</v>
      </c>
      <c r="Q386" s="85">
        <v>0</v>
      </c>
      <c r="R386" s="86">
        <v>0</v>
      </c>
      <c r="S386" s="87">
        <f t="shared" si="180"/>
        <v>0</v>
      </c>
      <c r="U386" s="109" t="s">
        <v>61</v>
      </c>
      <c r="V386" s="110">
        <v>0</v>
      </c>
      <c r="W386" s="110">
        <v>0</v>
      </c>
      <c r="X386" s="110">
        <v>0</v>
      </c>
      <c r="Y386" s="110">
        <v>0</v>
      </c>
      <c r="Z386" s="110">
        <v>0</v>
      </c>
      <c r="AA386" s="110">
        <v>0</v>
      </c>
      <c r="AB386" s="110">
        <v>0</v>
      </c>
      <c r="AC386" s="111">
        <v>0</v>
      </c>
      <c r="AD386" s="110">
        <v>0</v>
      </c>
      <c r="AE386" s="110">
        <v>0</v>
      </c>
      <c r="AF386" s="110">
        <v>0</v>
      </c>
      <c r="AG386" s="110">
        <v>0</v>
      </c>
      <c r="AH386" s="110">
        <v>0</v>
      </c>
      <c r="AI386" s="112">
        <f t="shared" si="181"/>
        <v>0</v>
      </c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179"/>
        <v>0</v>
      </c>
      <c r="K387" s="50" t="s">
        <v>64</v>
      </c>
      <c r="L387" s="63">
        <v>0</v>
      </c>
      <c r="M387" s="63">
        <v>0</v>
      </c>
      <c r="N387" s="63">
        <v>0</v>
      </c>
      <c r="O387" s="63">
        <v>0</v>
      </c>
      <c r="P387" s="63">
        <v>0</v>
      </c>
      <c r="Q387" s="63">
        <v>0</v>
      </c>
      <c r="R387" s="83">
        <v>0</v>
      </c>
      <c r="S387" s="84">
        <f t="shared" si="180"/>
        <v>0</v>
      </c>
      <c r="U387" s="114" t="s">
        <v>62</v>
      </c>
      <c r="V387" s="105">
        <v>0</v>
      </c>
      <c r="W387" s="105">
        <v>0</v>
      </c>
      <c r="X387" s="105">
        <v>0</v>
      </c>
      <c r="Y387" s="105">
        <v>0</v>
      </c>
      <c r="Z387" s="105">
        <v>0</v>
      </c>
      <c r="AA387" s="105">
        <v>0</v>
      </c>
      <c r="AB387" s="105">
        <v>0</v>
      </c>
      <c r="AC387" s="106">
        <v>0</v>
      </c>
      <c r="AD387" s="107">
        <v>0</v>
      </c>
      <c r="AE387" s="107">
        <v>0</v>
      </c>
      <c r="AF387" s="107">
        <v>0</v>
      </c>
      <c r="AG387" s="107">
        <v>0</v>
      </c>
      <c r="AH387" s="107">
        <v>0</v>
      </c>
      <c r="AI387" s="108">
        <f t="shared" si="181"/>
        <v>0</v>
      </c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179"/>
        <v>0</v>
      </c>
      <c r="K388" s="51" t="s">
        <v>23</v>
      </c>
      <c r="L388" s="88">
        <v>0</v>
      </c>
      <c r="M388" s="88">
        <v>0</v>
      </c>
      <c r="N388" s="88">
        <v>0</v>
      </c>
      <c r="O388" s="88">
        <v>0</v>
      </c>
      <c r="P388" s="88">
        <v>0</v>
      </c>
      <c r="Q388" s="88">
        <v>0</v>
      </c>
      <c r="R388" s="88">
        <v>0</v>
      </c>
      <c r="S388" s="90">
        <f t="shared" si="180"/>
        <v>0</v>
      </c>
      <c r="U388" s="115" t="s">
        <v>65</v>
      </c>
      <c r="V388" s="116">
        <v>0</v>
      </c>
      <c r="W388" s="116">
        <v>0</v>
      </c>
      <c r="X388" s="116">
        <v>0</v>
      </c>
      <c r="Y388" s="116">
        <v>0</v>
      </c>
      <c r="Z388" s="116">
        <v>0</v>
      </c>
      <c r="AA388" s="116">
        <v>0</v>
      </c>
      <c r="AB388" s="116">
        <v>0</v>
      </c>
      <c r="AC388" s="116">
        <v>0</v>
      </c>
      <c r="AD388" s="116">
        <v>0</v>
      </c>
      <c r="AE388" s="116">
        <v>0</v>
      </c>
      <c r="AF388" s="116">
        <v>0</v>
      </c>
      <c r="AG388" s="116">
        <v>0</v>
      </c>
      <c r="AH388" s="117">
        <v>0</v>
      </c>
      <c r="AI388" s="118">
        <f t="shared" si="181"/>
        <v>0</v>
      </c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179"/>
        <v>0</v>
      </c>
      <c r="K389" s="52" t="s">
        <v>19</v>
      </c>
      <c r="L389" s="68">
        <v>0</v>
      </c>
      <c r="M389" s="68">
        <v>0</v>
      </c>
      <c r="N389" s="68">
        <v>0</v>
      </c>
      <c r="O389" s="68">
        <v>0</v>
      </c>
      <c r="P389" s="68">
        <v>0</v>
      </c>
      <c r="Q389" s="68">
        <v>0</v>
      </c>
      <c r="R389" s="68">
        <v>0</v>
      </c>
      <c r="S389" s="92">
        <f t="shared" si="180"/>
        <v>0</v>
      </c>
      <c r="U389" s="119" t="s">
        <v>19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0</v>
      </c>
      <c r="AD389" s="121">
        <v>0</v>
      </c>
      <c r="AE389" s="121">
        <v>0</v>
      </c>
      <c r="AF389" s="121">
        <v>0</v>
      </c>
      <c r="AG389" s="121">
        <v>0</v>
      </c>
      <c r="AH389" s="121">
        <v>0</v>
      </c>
      <c r="AI389" s="122">
        <f t="shared" si="181"/>
        <v>0</v>
      </c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179"/>
        <v>0</v>
      </c>
      <c r="K390" s="51" t="s">
        <v>20</v>
      </c>
      <c r="L390" s="88">
        <v>0</v>
      </c>
      <c r="M390" s="88">
        <v>0</v>
      </c>
      <c r="N390" s="88">
        <v>0</v>
      </c>
      <c r="O390" s="88">
        <v>0</v>
      </c>
      <c r="P390" s="88">
        <v>0</v>
      </c>
      <c r="Q390" s="88">
        <v>0</v>
      </c>
      <c r="R390" s="88">
        <v>0</v>
      </c>
      <c r="S390" s="90">
        <f t="shared" si="180"/>
        <v>0</v>
      </c>
      <c r="U390" s="115" t="s">
        <v>20</v>
      </c>
      <c r="V390" s="116">
        <v>0</v>
      </c>
      <c r="W390" s="116">
        <v>0</v>
      </c>
      <c r="X390" s="116">
        <v>0</v>
      </c>
      <c r="Y390" s="116">
        <v>0</v>
      </c>
      <c r="Z390" s="116">
        <v>0</v>
      </c>
      <c r="AA390" s="116">
        <v>0</v>
      </c>
      <c r="AB390" s="116">
        <v>0</v>
      </c>
      <c r="AC390" s="116">
        <v>0</v>
      </c>
      <c r="AD390" s="116">
        <v>0</v>
      </c>
      <c r="AE390" s="116">
        <v>0</v>
      </c>
      <c r="AF390" s="116">
        <v>0</v>
      </c>
      <c r="AG390" s="116">
        <v>0</v>
      </c>
      <c r="AH390" s="117">
        <v>0</v>
      </c>
      <c r="AI390" s="118">
        <f t="shared" si="181"/>
        <v>0</v>
      </c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179"/>
        <v>0</v>
      </c>
      <c r="K391" s="53" t="s">
        <v>11</v>
      </c>
      <c r="L391" s="71">
        <v>0</v>
      </c>
      <c r="M391" s="71">
        <v>0</v>
      </c>
      <c r="N391" s="71">
        <v>0</v>
      </c>
      <c r="O391" s="71">
        <v>0</v>
      </c>
      <c r="P391" s="71">
        <v>0</v>
      </c>
      <c r="Q391" s="71">
        <v>0</v>
      </c>
      <c r="R391" s="71">
        <v>0</v>
      </c>
      <c r="S391" s="94">
        <f t="shared" si="180"/>
        <v>0</v>
      </c>
      <c r="U391" s="119" t="s">
        <v>11</v>
      </c>
      <c r="V391" s="120">
        <v>0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1">
        <v>0</v>
      </c>
      <c r="AE391" s="121">
        <v>0</v>
      </c>
      <c r="AF391" s="121">
        <v>0</v>
      </c>
      <c r="AG391" s="121">
        <v>0</v>
      </c>
      <c r="AH391" s="121">
        <v>0</v>
      </c>
      <c r="AI391" s="122">
        <f t="shared" si="181"/>
        <v>0</v>
      </c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">
      <c r="A392" s="42" t="s">
        <v>26</v>
      </c>
      <c r="B392" s="74">
        <f>SUM(B371:B387)</f>
        <v>396.91294327703838</v>
      </c>
      <c r="C392" s="74">
        <f t="shared" ref="C392:I392" si="182">SUM(C371:C387)</f>
        <v>1.0338170496136652</v>
      </c>
      <c r="D392" s="74">
        <f t="shared" si="182"/>
        <v>35.143776198466441</v>
      </c>
      <c r="E392" s="74">
        <f t="shared" si="182"/>
        <v>1189.1623617107343</v>
      </c>
      <c r="F392" s="74">
        <f t="shared" si="182"/>
        <v>0</v>
      </c>
      <c r="G392" s="74">
        <f t="shared" si="182"/>
        <v>69.357877822937198</v>
      </c>
      <c r="H392" s="75">
        <f t="shared" si="182"/>
        <v>0</v>
      </c>
      <c r="I392" s="59">
        <f t="shared" si="182"/>
        <v>1691.6107760587897</v>
      </c>
      <c r="K392" s="54" t="s">
        <v>26</v>
      </c>
      <c r="L392" s="74">
        <f>SUM(L371:L387)</f>
        <v>396.91294327703838</v>
      </c>
      <c r="M392" s="74">
        <f t="shared" ref="M392:S392" si="183">SUM(M371:M387)</f>
        <v>1.0338170496136652</v>
      </c>
      <c r="N392" s="74">
        <f t="shared" si="183"/>
        <v>35.143776198466441</v>
      </c>
      <c r="O392" s="74">
        <f t="shared" si="183"/>
        <v>1189.1623617107343</v>
      </c>
      <c r="P392" s="74">
        <f t="shared" si="183"/>
        <v>811.41841777676609</v>
      </c>
      <c r="Q392" s="74">
        <f t="shared" si="183"/>
        <v>69.357877822937198</v>
      </c>
      <c r="R392" s="75">
        <f t="shared" si="183"/>
        <v>0</v>
      </c>
      <c r="S392" s="95">
        <f t="shared" si="183"/>
        <v>2503.0291938355554</v>
      </c>
      <c r="U392" s="123" t="s">
        <v>63</v>
      </c>
      <c r="V392" s="124">
        <f>SUM(V371:V387)</f>
        <v>377.90494339396821</v>
      </c>
      <c r="W392" s="124">
        <f t="shared" ref="W392:AH392" si="184">SUM(W371:W387)</f>
        <v>9.51488752465918</v>
      </c>
      <c r="X392" s="124">
        <f t="shared" si="184"/>
        <v>69.357877822937198</v>
      </c>
      <c r="Y392" s="124">
        <f t="shared" si="184"/>
        <v>1.0338170496136652</v>
      </c>
      <c r="Z392" s="124">
        <f t="shared" si="184"/>
        <v>35.143776198466441</v>
      </c>
      <c r="AA392" s="124">
        <f t="shared" si="184"/>
        <v>1161.3449028955554</v>
      </c>
      <c r="AB392" s="124">
        <f t="shared" si="184"/>
        <v>811.41841777676609</v>
      </c>
      <c r="AC392" s="124">
        <f t="shared" si="184"/>
        <v>37.310571173589814</v>
      </c>
      <c r="AD392" s="125">
        <f t="shared" si="184"/>
        <v>9.4931123584109649</v>
      </c>
      <c r="AE392" s="125">
        <f t="shared" si="184"/>
        <v>0</v>
      </c>
      <c r="AF392" s="125">
        <f t="shared" si="184"/>
        <v>0</v>
      </c>
      <c r="AG392" s="125">
        <f t="shared" si="184"/>
        <v>0</v>
      </c>
      <c r="AH392" s="125">
        <f t="shared" si="184"/>
        <v>27.817458815178846</v>
      </c>
      <c r="AI392" s="126">
        <f>SUM(V392:AC392)</f>
        <v>2503.0291938355558</v>
      </c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s="14" customFormat="1" ht="15" thickBot="1">
      <c r="A393" s="43" t="s">
        <v>91</v>
      </c>
      <c r="B393" s="78">
        <f>IF($I392=0,"-",B392/$I392)</f>
        <v>0.2346360929443761</v>
      </c>
      <c r="C393" s="78">
        <f t="shared" ref="C393:H393" si="185">IF($I392=0,"-",C392/$I392)</f>
        <v>6.1114357052176652E-4</v>
      </c>
      <c r="D393" s="78">
        <f t="shared" si="185"/>
        <v>2.0775332420349315E-2</v>
      </c>
      <c r="E393" s="78">
        <f t="shared" si="185"/>
        <v>0.70297634570602108</v>
      </c>
      <c r="F393" s="78">
        <f t="shared" si="185"/>
        <v>0</v>
      </c>
      <c r="G393" s="78">
        <f t="shared" si="185"/>
        <v>4.1001085358731926E-2</v>
      </c>
      <c r="H393" s="79">
        <f t="shared" si="185"/>
        <v>0</v>
      </c>
      <c r="I393" s="80">
        <f>SUM(B393:H393)</f>
        <v>1.0000000000000002</v>
      </c>
      <c r="K393" s="55" t="s">
        <v>91</v>
      </c>
      <c r="L393" s="96">
        <f>IF($S392=0,"-",L392/$S392)</f>
        <v>0.15857303792323041</v>
      </c>
      <c r="M393" s="96">
        <f t="shared" ref="M393:R393" si="186">IF($S392=0,"-",M392/$S392)</f>
        <v>4.130263650778598E-4</v>
      </c>
      <c r="N393" s="96">
        <f t="shared" si="186"/>
        <v>1.4040497923483398E-2</v>
      </c>
      <c r="O393" s="96">
        <f t="shared" si="186"/>
        <v>0.47508928966525676</v>
      </c>
      <c r="P393" s="96">
        <f t="shared" si="186"/>
        <v>0.32417457206456973</v>
      </c>
      <c r="Q393" s="96">
        <f t="shared" si="186"/>
        <v>2.7709576058382118E-2</v>
      </c>
      <c r="R393" s="97">
        <f t="shared" si="186"/>
        <v>0</v>
      </c>
      <c r="S393" s="98">
        <f>SUM(L393:R393)</f>
        <v>1.0000000000000002</v>
      </c>
      <c r="U393" s="127" t="s">
        <v>91</v>
      </c>
      <c r="V393" s="128">
        <f>+V392/$AI392</f>
        <v>0.15097903944735047</v>
      </c>
      <c r="W393" s="128">
        <f t="shared" ref="W393:AH393" si="187">+W392/$AI392</f>
        <v>3.8013490006798098E-3</v>
      </c>
      <c r="X393" s="128">
        <f t="shared" si="187"/>
        <v>2.7709576058382111E-2</v>
      </c>
      <c r="Y393" s="128">
        <f t="shared" si="187"/>
        <v>4.1302636507785969E-4</v>
      </c>
      <c r="Z393" s="128">
        <f t="shared" si="187"/>
        <v>1.4040497923483396E-2</v>
      </c>
      <c r="AA393" s="128">
        <f t="shared" si="187"/>
        <v>0.46397577213869823</v>
      </c>
      <c r="AB393" s="128">
        <f t="shared" si="187"/>
        <v>0.32417457206456968</v>
      </c>
      <c r="AC393" s="128">
        <f t="shared" si="187"/>
        <v>1.4906167001758529E-2</v>
      </c>
      <c r="AD393" s="128">
        <f t="shared" si="187"/>
        <v>3.7926494752001058E-3</v>
      </c>
      <c r="AE393" s="128">
        <f t="shared" si="187"/>
        <v>0</v>
      </c>
      <c r="AF393" s="128">
        <f t="shared" si="187"/>
        <v>0</v>
      </c>
      <c r="AG393" s="128">
        <f t="shared" si="187"/>
        <v>0</v>
      </c>
      <c r="AH393" s="128">
        <f t="shared" si="187"/>
        <v>1.1113517526558422E-2</v>
      </c>
      <c r="AI393" s="129">
        <f>SUM(V393:AC393)</f>
        <v>1</v>
      </c>
    </row>
    <row r="394" spans="1:69" ht="15" thickBot="1">
      <c r="A394" s="44"/>
      <c r="B394" s="44"/>
      <c r="C394" s="44"/>
      <c r="D394" s="44"/>
      <c r="E394" s="44"/>
      <c r="F394" s="44"/>
      <c r="G394" s="44"/>
      <c r="H394" s="44"/>
      <c r="I394" s="44"/>
      <c r="K394" s="44"/>
      <c r="L394" s="44"/>
      <c r="M394" s="44"/>
      <c r="N394" s="44"/>
      <c r="O394" s="44"/>
      <c r="P394" s="44"/>
      <c r="Q394" s="44"/>
      <c r="R394" s="44"/>
      <c r="S394" s="44"/>
      <c r="U39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30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  <c r="K395" s="426" t="s">
        <v>42</v>
      </c>
      <c r="L395" s="32" t="s">
        <v>0</v>
      </c>
      <c r="M395" s="32" t="s">
        <v>1</v>
      </c>
      <c r="N395" s="32" t="s">
        <v>2</v>
      </c>
      <c r="O395" s="32" t="s">
        <v>3</v>
      </c>
      <c r="P395" s="32" t="s">
        <v>27</v>
      </c>
      <c r="Q395" s="32" t="s">
        <v>4</v>
      </c>
      <c r="R395" s="32" t="s">
        <v>5</v>
      </c>
      <c r="S395" s="33" t="s">
        <v>6</v>
      </c>
      <c r="U395" s="470" t="s">
        <v>42</v>
      </c>
      <c r="V395" s="99" t="s">
        <v>77</v>
      </c>
      <c r="W395" s="99" t="s">
        <v>78</v>
      </c>
      <c r="X395" s="99" t="s">
        <v>4</v>
      </c>
      <c r="Y395" s="99" t="s">
        <v>1</v>
      </c>
      <c r="Z395" s="99" t="s">
        <v>2</v>
      </c>
      <c r="AA395" s="99" t="s">
        <v>3</v>
      </c>
      <c r="AB395" s="99" t="s">
        <v>55</v>
      </c>
      <c r="AC395" s="99" t="s">
        <v>67</v>
      </c>
      <c r="AD395" s="100" t="s">
        <v>79</v>
      </c>
      <c r="AE395" s="100" t="s">
        <v>80</v>
      </c>
      <c r="AF395" s="100" t="s">
        <v>81</v>
      </c>
      <c r="AG395" s="100" t="s">
        <v>82</v>
      </c>
      <c r="AH395" s="100" t="s">
        <v>83</v>
      </c>
      <c r="AI395" s="101" t="s">
        <v>63</v>
      </c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" customHeight="1">
      <c r="A396" s="433" t="s">
        <v>42</v>
      </c>
      <c r="B396" s="434" t="s">
        <v>118</v>
      </c>
      <c r="C396" s="435"/>
      <c r="D396" s="435"/>
      <c r="E396" s="435"/>
      <c r="F396" s="435"/>
      <c r="G396" s="435"/>
      <c r="H396" s="435"/>
      <c r="I396" s="436"/>
      <c r="K396" s="427" t="s">
        <v>42</v>
      </c>
      <c r="L396" s="416" t="s">
        <v>118</v>
      </c>
      <c r="M396" s="417"/>
      <c r="N396" s="417"/>
      <c r="O396" s="417"/>
      <c r="P396" s="417"/>
      <c r="Q396" s="417"/>
      <c r="R396" s="417"/>
      <c r="S396" s="418"/>
      <c r="U396" s="471" t="s">
        <v>42</v>
      </c>
      <c r="V396" s="468" t="s">
        <v>118</v>
      </c>
      <c r="W396" s="468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469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  <c r="K397" s="56" t="s">
        <v>7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102">
        <v>0</v>
      </c>
      <c r="S397" s="103">
        <f>SUM(L397:R397)</f>
        <v>0</v>
      </c>
      <c r="U397" s="104" t="s">
        <v>7</v>
      </c>
      <c r="V397" s="105">
        <v>0</v>
      </c>
      <c r="W397" s="105">
        <v>0</v>
      </c>
      <c r="X397" s="105">
        <v>0</v>
      </c>
      <c r="Y397" s="105">
        <v>0</v>
      </c>
      <c r="Z397" s="105">
        <v>0</v>
      </c>
      <c r="AA397" s="105">
        <v>0</v>
      </c>
      <c r="AB397" s="105">
        <v>0</v>
      </c>
      <c r="AC397" s="106">
        <v>0</v>
      </c>
      <c r="AD397" s="107">
        <v>0</v>
      </c>
      <c r="AE397" s="107">
        <v>0</v>
      </c>
      <c r="AF397" s="107">
        <v>0</v>
      </c>
      <c r="AG397" s="107">
        <v>0</v>
      </c>
      <c r="AH397" s="107">
        <v>0</v>
      </c>
      <c r="AI397" s="108">
        <f>SUM(V397:AC397)</f>
        <v>0</v>
      </c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188">SUM(B398:H398)</f>
        <v>0</v>
      </c>
      <c r="K398" s="48" t="s">
        <v>8</v>
      </c>
      <c r="L398" s="85">
        <v>0</v>
      </c>
      <c r="M398" s="85">
        <v>0</v>
      </c>
      <c r="N398" s="85">
        <v>0</v>
      </c>
      <c r="O398" s="85">
        <v>0</v>
      </c>
      <c r="P398" s="85">
        <v>0</v>
      </c>
      <c r="Q398" s="85">
        <v>0</v>
      </c>
      <c r="R398" s="86">
        <v>0</v>
      </c>
      <c r="S398" s="87">
        <f t="shared" ref="S398:S417" si="189">SUM(L398:R398)</f>
        <v>0</v>
      </c>
      <c r="U398" s="109" t="s">
        <v>8</v>
      </c>
      <c r="V398" s="110">
        <v>0</v>
      </c>
      <c r="W398" s="110">
        <v>0</v>
      </c>
      <c r="X398" s="110">
        <v>0</v>
      </c>
      <c r="Y398" s="110">
        <v>0</v>
      </c>
      <c r="Z398" s="110">
        <v>0</v>
      </c>
      <c r="AA398" s="110">
        <v>0</v>
      </c>
      <c r="AB398" s="110">
        <v>0</v>
      </c>
      <c r="AC398" s="111">
        <v>0</v>
      </c>
      <c r="AD398" s="110">
        <v>0</v>
      </c>
      <c r="AE398" s="110">
        <v>0</v>
      </c>
      <c r="AF398" s="110">
        <v>0</v>
      </c>
      <c r="AG398" s="110">
        <v>0</v>
      </c>
      <c r="AH398" s="110">
        <v>0</v>
      </c>
      <c r="AI398" s="112">
        <f t="shared" ref="AI398:AI417" si="190">SUM(V398:AC398)</f>
        <v>0</v>
      </c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188"/>
        <v>0</v>
      </c>
      <c r="K399" s="49" t="s">
        <v>10</v>
      </c>
      <c r="L399" s="63">
        <v>0</v>
      </c>
      <c r="M399" s="63">
        <v>0</v>
      </c>
      <c r="N399" s="63">
        <v>0</v>
      </c>
      <c r="O399" s="63">
        <v>0</v>
      </c>
      <c r="P399" s="63">
        <v>0</v>
      </c>
      <c r="Q399" s="63">
        <v>0</v>
      </c>
      <c r="R399" s="83">
        <v>0</v>
      </c>
      <c r="S399" s="84">
        <f t="shared" si="189"/>
        <v>0</v>
      </c>
      <c r="U399" s="113" t="s">
        <v>10</v>
      </c>
      <c r="V399" s="105">
        <v>0</v>
      </c>
      <c r="W399" s="105">
        <v>0</v>
      </c>
      <c r="X399" s="105">
        <v>0</v>
      </c>
      <c r="Y399" s="105">
        <v>0</v>
      </c>
      <c r="Z399" s="105">
        <v>0</v>
      </c>
      <c r="AA399" s="105">
        <v>0</v>
      </c>
      <c r="AB399" s="105">
        <v>0</v>
      </c>
      <c r="AC399" s="106">
        <v>0</v>
      </c>
      <c r="AD399" s="107">
        <v>0</v>
      </c>
      <c r="AE399" s="107">
        <v>0</v>
      </c>
      <c r="AF399" s="107">
        <v>0</v>
      </c>
      <c r="AG399" s="107">
        <v>0</v>
      </c>
      <c r="AH399" s="107">
        <v>0</v>
      </c>
      <c r="AI399" s="108">
        <f t="shared" si="190"/>
        <v>0</v>
      </c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188"/>
        <v>0</v>
      </c>
      <c r="K400" s="48" t="s">
        <v>56</v>
      </c>
      <c r="L400" s="85">
        <v>0</v>
      </c>
      <c r="M400" s="85">
        <v>0</v>
      </c>
      <c r="N400" s="85">
        <v>0</v>
      </c>
      <c r="O400" s="85">
        <v>0</v>
      </c>
      <c r="P400" s="85">
        <v>0</v>
      </c>
      <c r="Q400" s="85">
        <v>0</v>
      </c>
      <c r="R400" s="86">
        <v>0</v>
      </c>
      <c r="S400" s="87">
        <f t="shared" si="189"/>
        <v>0</v>
      </c>
      <c r="U400" s="109" t="s">
        <v>56</v>
      </c>
      <c r="V400" s="110">
        <v>0</v>
      </c>
      <c r="W400" s="110">
        <v>0</v>
      </c>
      <c r="X400" s="110">
        <v>0</v>
      </c>
      <c r="Y400" s="110">
        <v>0</v>
      </c>
      <c r="Z400" s="110">
        <v>0</v>
      </c>
      <c r="AA400" s="110">
        <v>0</v>
      </c>
      <c r="AB400" s="110">
        <v>0</v>
      </c>
      <c r="AC400" s="111">
        <v>0</v>
      </c>
      <c r="AD400" s="110">
        <v>0</v>
      </c>
      <c r="AE400" s="110">
        <v>0</v>
      </c>
      <c r="AF400" s="110">
        <v>0</v>
      </c>
      <c r="AG400" s="110">
        <v>0</v>
      </c>
      <c r="AH400" s="110">
        <v>0</v>
      </c>
      <c r="AI400" s="112">
        <f t="shared" si="190"/>
        <v>0</v>
      </c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">
      <c r="A401" s="37" t="s">
        <v>16</v>
      </c>
      <c r="B401" s="63">
        <v>13.716296302424848</v>
      </c>
      <c r="C401" s="63">
        <v>5.9804183998891363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188"/>
        <v>19.696714702313983</v>
      </c>
      <c r="K401" s="49" t="s">
        <v>16</v>
      </c>
      <c r="L401" s="63">
        <v>13.716296302424848</v>
      </c>
      <c r="M401" s="63">
        <v>5.9804183998891363</v>
      </c>
      <c r="N401" s="63">
        <v>0</v>
      </c>
      <c r="O401" s="63">
        <v>0</v>
      </c>
      <c r="P401" s="63">
        <v>0</v>
      </c>
      <c r="Q401" s="63">
        <v>0</v>
      </c>
      <c r="R401" s="83">
        <v>0</v>
      </c>
      <c r="S401" s="84">
        <f t="shared" si="189"/>
        <v>19.696714702313983</v>
      </c>
      <c r="U401" s="113" t="s">
        <v>16</v>
      </c>
      <c r="V401" s="105">
        <v>13.716296302424848</v>
      </c>
      <c r="W401" s="105">
        <v>0</v>
      </c>
      <c r="X401" s="105">
        <v>0</v>
      </c>
      <c r="Y401" s="105">
        <v>5.9804183998891363</v>
      </c>
      <c r="Z401" s="105">
        <v>0</v>
      </c>
      <c r="AA401" s="105">
        <v>0</v>
      </c>
      <c r="AB401" s="105">
        <v>0</v>
      </c>
      <c r="AC401" s="106">
        <v>0</v>
      </c>
      <c r="AD401" s="107">
        <v>0</v>
      </c>
      <c r="AE401" s="107">
        <v>0</v>
      </c>
      <c r="AF401" s="107">
        <v>0</v>
      </c>
      <c r="AG401" s="107">
        <v>0</v>
      </c>
      <c r="AH401" s="107">
        <v>0</v>
      </c>
      <c r="AI401" s="108">
        <f t="shared" si="190"/>
        <v>19.696714702313983</v>
      </c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">
      <c r="A402" s="36" t="s">
        <v>123</v>
      </c>
      <c r="B402" s="60">
        <v>4.6740445300313747</v>
      </c>
      <c r="C402" s="60">
        <v>2.9505766808872194</v>
      </c>
      <c r="D402" s="60">
        <v>0.71110958208415631</v>
      </c>
      <c r="E402" s="60">
        <v>0</v>
      </c>
      <c r="F402" s="420"/>
      <c r="G402" s="60">
        <v>0</v>
      </c>
      <c r="H402" s="61">
        <v>0</v>
      </c>
      <c r="I402" s="62">
        <f t="shared" si="188"/>
        <v>8.3357307930027496</v>
      </c>
      <c r="K402" s="48" t="s">
        <v>123</v>
      </c>
      <c r="L402" s="85">
        <v>4.6740445300313747</v>
      </c>
      <c r="M402" s="85">
        <v>2.9505766808872194</v>
      </c>
      <c r="N402" s="85">
        <v>0.71110958208415631</v>
      </c>
      <c r="O402" s="85">
        <v>0</v>
      </c>
      <c r="P402" s="85">
        <v>0</v>
      </c>
      <c r="Q402" s="85">
        <v>0</v>
      </c>
      <c r="R402" s="86">
        <v>0</v>
      </c>
      <c r="S402" s="87">
        <f t="shared" si="189"/>
        <v>8.3357307930027496</v>
      </c>
      <c r="U402" s="109" t="s">
        <v>57</v>
      </c>
      <c r="V402" s="110">
        <v>4.6740445300313747</v>
      </c>
      <c r="W402" s="110">
        <v>0</v>
      </c>
      <c r="X402" s="110">
        <v>0</v>
      </c>
      <c r="Y402" s="110">
        <v>2.9505766808872194</v>
      </c>
      <c r="Z402" s="110">
        <v>0.71110958208415631</v>
      </c>
      <c r="AA402" s="110">
        <v>0</v>
      </c>
      <c r="AB402" s="110">
        <v>0</v>
      </c>
      <c r="AC402" s="111">
        <v>0</v>
      </c>
      <c r="AD402" s="110">
        <v>0</v>
      </c>
      <c r="AE402" s="110">
        <v>0</v>
      </c>
      <c r="AF402" s="110">
        <v>0</v>
      </c>
      <c r="AG402" s="110">
        <v>0</v>
      </c>
      <c r="AH402" s="110">
        <v>0</v>
      </c>
      <c r="AI402" s="112">
        <f t="shared" si="190"/>
        <v>8.3357307930027496</v>
      </c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">
      <c r="A403" s="37" t="s">
        <v>58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188"/>
        <v>0</v>
      </c>
      <c r="K403" s="49" t="s">
        <v>58</v>
      </c>
      <c r="L403" s="63">
        <v>0</v>
      </c>
      <c r="M403" s="63">
        <v>0</v>
      </c>
      <c r="N403" s="63">
        <v>0</v>
      </c>
      <c r="O403" s="63">
        <v>0</v>
      </c>
      <c r="P403" s="63">
        <v>14.742112756468403</v>
      </c>
      <c r="Q403" s="63">
        <v>0</v>
      </c>
      <c r="R403" s="83">
        <v>0</v>
      </c>
      <c r="S403" s="84">
        <f t="shared" si="189"/>
        <v>14.742112756468403</v>
      </c>
      <c r="U403" s="113" t="s">
        <v>58</v>
      </c>
      <c r="V403" s="105">
        <v>0</v>
      </c>
      <c r="W403" s="105">
        <v>0</v>
      </c>
      <c r="X403" s="105">
        <v>0</v>
      </c>
      <c r="Y403" s="105">
        <v>0</v>
      </c>
      <c r="Z403" s="105">
        <v>0</v>
      </c>
      <c r="AA403" s="105">
        <v>0</v>
      </c>
      <c r="AB403" s="105">
        <v>14.742112756468403</v>
      </c>
      <c r="AC403" s="106">
        <v>0</v>
      </c>
      <c r="AD403" s="105">
        <v>0</v>
      </c>
      <c r="AE403" s="105">
        <v>0</v>
      </c>
      <c r="AF403" s="105">
        <v>0</v>
      </c>
      <c r="AG403" s="105">
        <v>0</v>
      </c>
      <c r="AH403" s="105">
        <v>0</v>
      </c>
      <c r="AI403" s="108">
        <f t="shared" si="190"/>
        <v>14.742112756468403</v>
      </c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">
      <c r="A404" s="36" t="s">
        <v>12</v>
      </c>
      <c r="B404" s="60">
        <v>0</v>
      </c>
      <c r="C404" s="60">
        <v>5.1193769223576241E-2</v>
      </c>
      <c r="D404" s="60">
        <v>0</v>
      </c>
      <c r="E404" s="60">
        <v>0</v>
      </c>
      <c r="F404" s="420"/>
      <c r="G404" s="60">
        <v>0</v>
      </c>
      <c r="H404" s="61">
        <v>0</v>
      </c>
      <c r="I404" s="62">
        <f t="shared" si="188"/>
        <v>5.1193769223576241E-2</v>
      </c>
      <c r="K404" s="48" t="s">
        <v>12</v>
      </c>
      <c r="L404" s="85">
        <v>0</v>
      </c>
      <c r="M404" s="85">
        <v>5.1193769223576241E-2</v>
      </c>
      <c r="N404" s="85">
        <v>0</v>
      </c>
      <c r="O404" s="85">
        <v>0</v>
      </c>
      <c r="P404" s="85">
        <v>1.6680856012288203</v>
      </c>
      <c r="Q404" s="85">
        <v>0</v>
      </c>
      <c r="R404" s="86">
        <v>0</v>
      </c>
      <c r="S404" s="87">
        <f t="shared" si="189"/>
        <v>1.7192793704523965</v>
      </c>
      <c r="U404" s="109" t="s">
        <v>12</v>
      </c>
      <c r="V404" s="110">
        <v>0</v>
      </c>
      <c r="W404" s="110">
        <v>0</v>
      </c>
      <c r="X404" s="110">
        <v>0</v>
      </c>
      <c r="Y404" s="110">
        <v>5.1193769223576241E-2</v>
      </c>
      <c r="Z404" s="110">
        <v>0</v>
      </c>
      <c r="AA404" s="110">
        <v>0</v>
      </c>
      <c r="AB404" s="110">
        <v>1.6680856012288203</v>
      </c>
      <c r="AC404" s="111">
        <v>0</v>
      </c>
      <c r="AD404" s="110">
        <v>0</v>
      </c>
      <c r="AE404" s="110">
        <v>0</v>
      </c>
      <c r="AF404" s="110">
        <v>0</v>
      </c>
      <c r="AG404" s="110">
        <v>0</v>
      </c>
      <c r="AH404" s="110">
        <v>0</v>
      </c>
      <c r="AI404" s="112">
        <f t="shared" si="190"/>
        <v>1.7192793704523965</v>
      </c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188"/>
        <v>0</v>
      </c>
      <c r="K405" s="49" t="s">
        <v>59</v>
      </c>
      <c r="L405" s="63">
        <v>0</v>
      </c>
      <c r="M405" s="63">
        <v>0</v>
      </c>
      <c r="N405" s="63">
        <v>0</v>
      </c>
      <c r="O405" s="63">
        <v>0</v>
      </c>
      <c r="P405" s="63">
        <v>0</v>
      </c>
      <c r="Q405" s="63">
        <v>0</v>
      </c>
      <c r="R405" s="83">
        <v>0</v>
      </c>
      <c r="S405" s="84">
        <f t="shared" si="189"/>
        <v>0</v>
      </c>
      <c r="U405" s="113" t="s">
        <v>59</v>
      </c>
      <c r="V405" s="105">
        <v>0</v>
      </c>
      <c r="W405" s="105">
        <v>0</v>
      </c>
      <c r="X405" s="105">
        <v>0</v>
      </c>
      <c r="Y405" s="105">
        <v>0</v>
      </c>
      <c r="Z405" s="105">
        <v>0</v>
      </c>
      <c r="AA405" s="105">
        <v>0</v>
      </c>
      <c r="AB405" s="105">
        <v>0</v>
      </c>
      <c r="AC405" s="106">
        <v>0</v>
      </c>
      <c r="AD405" s="105">
        <v>0</v>
      </c>
      <c r="AE405" s="105">
        <v>0</v>
      </c>
      <c r="AF405" s="105">
        <v>0</v>
      </c>
      <c r="AG405" s="105">
        <v>0</v>
      </c>
      <c r="AH405" s="105">
        <v>0</v>
      </c>
      <c r="AI405" s="108">
        <f t="shared" si="190"/>
        <v>0</v>
      </c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" customHeight="1">
      <c r="A406" s="36" t="s">
        <v>17</v>
      </c>
      <c r="B406" s="60">
        <v>0</v>
      </c>
      <c r="C406" s="60">
        <v>0</v>
      </c>
      <c r="D406" s="60">
        <v>6.5225641025641032E-2</v>
      </c>
      <c r="E406" s="60">
        <v>0</v>
      </c>
      <c r="F406" s="420"/>
      <c r="G406" s="60">
        <v>0</v>
      </c>
      <c r="H406" s="61">
        <v>0</v>
      </c>
      <c r="I406" s="62">
        <f t="shared" si="188"/>
        <v>6.5225641025641032E-2</v>
      </c>
      <c r="K406" s="48" t="s">
        <v>17</v>
      </c>
      <c r="L406" s="85">
        <v>0</v>
      </c>
      <c r="M406" s="85">
        <v>0</v>
      </c>
      <c r="N406" s="85">
        <v>6.5225641025641032E-2</v>
      </c>
      <c r="O406" s="85">
        <v>0</v>
      </c>
      <c r="P406" s="85">
        <v>0</v>
      </c>
      <c r="Q406" s="85">
        <v>0</v>
      </c>
      <c r="R406" s="86">
        <v>0</v>
      </c>
      <c r="S406" s="87">
        <f t="shared" si="189"/>
        <v>6.5225641025641032E-2</v>
      </c>
      <c r="U406" s="109" t="s">
        <v>17</v>
      </c>
      <c r="V406" s="110">
        <v>0</v>
      </c>
      <c r="W406" s="110">
        <v>0</v>
      </c>
      <c r="X406" s="110">
        <v>0</v>
      </c>
      <c r="Y406" s="110">
        <v>0</v>
      </c>
      <c r="Z406" s="110">
        <v>6.5225641025641032E-2</v>
      </c>
      <c r="AA406" s="110">
        <v>0</v>
      </c>
      <c r="AB406" s="110">
        <v>0</v>
      </c>
      <c r="AC406" s="111">
        <v>0</v>
      </c>
      <c r="AD406" s="110">
        <v>0</v>
      </c>
      <c r="AE406" s="110">
        <v>0</v>
      </c>
      <c r="AF406" s="110">
        <v>0</v>
      </c>
      <c r="AG406" s="110">
        <v>0</v>
      </c>
      <c r="AH406" s="110">
        <v>0</v>
      </c>
      <c r="AI406" s="112">
        <f t="shared" si="190"/>
        <v>6.5225641025641032E-2</v>
      </c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" customHeight="1">
      <c r="A407" s="37" t="s">
        <v>139</v>
      </c>
      <c r="B407" s="63">
        <v>3.6678497112407826</v>
      </c>
      <c r="C407" s="63">
        <v>27.091564553792303</v>
      </c>
      <c r="D407" s="63">
        <v>10.704785612315412</v>
      </c>
      <c r="E407" s="63">
        <v>0</v>
      </c>
      <c r="F407" s="420"/>
      <c r="G407" s="63">
        <v>0</v>
      </c>
      <c r="H407" s="64">
        <v>0</v>
      </c>
      <c r="I407" s="59">
        <f t="shared" si="188"/>
        <v>41.464199877348499</v>
      </c>
      <c r="K407" s="49" t="s">
        <v>139</v>
      </c>
      <c r="L407" s="63">
        <v>3.6678497112407826</v>
      </c>
      <c r="M407" s="63">
        <v>27.091564553792303</v>
      </c>
      <c r="N407" s="63">
        <v>10.704785612315412</v>
      </c>
      <c r="O407" s="63">
        <v>0</v>
      </c>
      <c r="P407" s="63">
        <v>0</v>
      </c>
      <c r="Q407" s="63">
        <v>0</v>
      </c>
      <c r="R407" s="83">
        <v>0</v>
      </c>
      <c r="S407" s="84">
        <f t="shared" si="189"/>
        <v>41.464199877348499</v>
      </c>
      <c r="U407" s="113" t="s">
        <v>139</v>
      </c>
      <c r="V407" s="105">
        <v>3.6678497112407826</v>
      </c>
      <c r="W407" s="105">
        <v>0</v>
      </c>
      <c r="X407" s="105">
        <v>0</v>
      </c>
      <c r="Y407" s="105">
        <v>27.091564553792303</v>
      </c>
      <c r="Z407" s="105">
        <v>4.6404913381010946</v>
      </c>
      <c r="AA407" s="105">
        <v>0</v>
      </c>
      <c r="AB407" s="105">
        <v>0</v>
      </c>
      <c r="AC407" s="106">
        <v>6.0642942742143182</v>
      </c>
      <c r="AD407" s="105">
        <v>0</v>
      </c>
      <c r="AE407" s="105">
        <v>0</v>
      </c>
      <c r="AF407" s="105">
        <v>0</v>
      </c>
      <c r="AG407" s="105">
        <v>6.0642942742143182</v>
      </c>
      <c r="AH407" s="105">
        <v>0</v>
      </c>
      <c r="AI407" s="108">
        <f t="shared" si="190"/>
        <v>41.464199877348499</v>
      </c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">
      <c r="A408" s="36" t="s">
        <v>25</v>
      </c>
      <c r="B408" s="60">
        <v>4.9021712383952769</v>
      </c>
      <c r="C408" s="60">
        <v>0.11981469778405975</v>
      </c>
      <c r="D408" s="60">
        <v>0.965649409521529</v>
      </c>
      <c r="E408" s="60">
        <v>35.855554019522096</v>
      </c>
      <c r="F408" s="420"/>
      <c r="G408" s="60">
        <v>4.9910524009295418</v>
      </c>
      <c r="H408" s="61">
        <v>0</v>
      </c>
      <c r="I408" s="62">
        <f t="shared" si="188"/>
        <v>46.834241766152502</v>
      </c>
      <c r="K408" s="48" t="s">
        <v>25</v>
      </c>
      <c r="L408" s="85">
        <v>4.9021712383952769</v>
      </c>
      <c r="M408" s="85">
        <v>0.11981469778405975</v>
      </c>
      <c r="N408" s="85">
        <v>0.965649409521529</v>
      </c>
      <c r="O408" s="85">
        <v>35.855554019522096</v>
      </c>
      <c r="P408" s="85">
        <v>0.49725516600967634</v>
      </c>
      <c r="Q408" s="85">
        <v>4.9910524009295418</v>
      </c>
      <c r="R408" s="86">
        <v>0</v>
      </c>
      <c r="S408" s="87">
        <f t="shared" si="189"/>
        <v>47.331496932162182</v>
      </c>
      <c r="U408" s="109" t="s">
        <v>25</v>
      </c>
      <c r="V408" s="110">
        <v>0</v>
      </c>
      <c r="W408" s="110">
        <v>3.7838473132162158</v>
      </c>
      <c r="X408" s="110">
        <v>4.9910524009295418</v>
      </c>
      <c r="Y408" s="110">
        <v>0.11981469778405975</v>
      </c>
      <c r="Z408" s="110">
        <v>0.965649409521529</v>
      </c>
      <c r="AA408" s="110">
        <v>34.393747483913295</v>
      </c>
      <c r="AB408" s="110">
        <v>0.49725516600967634</v>
      </c>
      <c r="AC408" s="111">
        <v>2.580130460787863</v>
      </c>
      <c r="AD408" s="110">
        <v>1.1183239251790609</v>
      </c>
      <c r="AE408" s="110">
        <v>1.4618065356088012</v>
      </c>
      <c r="AF408" s="110">
        <v>0</v>
      </c>
      <c r="AG408" s="110">
        <v>0</v>
      </c>
      <c r="AH408" s="110">
        <v>0</v>
      </c>
      <c r="AI408" s="112">
        <f t="shared" si="190"/>
        <v>47.331496932162182</v>
      </c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">
      <c r="A409" s="37" t="s">
        <v>24</v>
      </c>
      <c r="B409" s="63">
        <v>9.2966686040981017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188"/>
        <v>9.2966686040981017</v>
      </c>
      <c r="K409" s="49" t="s">
        <v>24</v>
      </c>
      <c r="L409" s="63">
        <v>9.2966686040981017</v>
      </c>
      <c r="M409" s="63">
        <v>0</v>
      </c>
      <c r="N409" s="63">
        <v>0</v>
      </c>
      <c r="O409" s="63">
        <v>0</v>
      </c>
      <c r="P409" s="63">
        <v>0</v>
      </c>
      <c r="Q409" s="63">
        <v>0</v>
      </c>
      <c r="R409" s="83">
        <v>0</v>
      </c>
      <c r="S409" s="84">
        <f t="shared" si="189"/>
        <v>9.2966686040981017</v>
      </c>
      <c r="U409" s="113" t="s">
        <v>24</v>
      </c>
      <c r="V409" s="105">
        <v>9.2966686040981017</v>
      </c>
      <c r="W409" s="105">
        <v>0</v>
      </c>
      <c r="X409" s="105">
        <v>0</v>
      </c>
      <c r="Y409" s="105">
        <v>0</v>
      </c>
      <c r="Z409" s="105">
        <v>0</v>
      </c>
      <c r="AA409" s="105">
        <v>0</v>
      </c>
      <c r="AB409" s="105">
        <v>0</v>
      </c>
      <c r="AC409" s="106">
        <v>0</v>
      </c>
      <c r="AD409" s="105">
        <v>0</v>
      </c>
      <c r="AE409" s="105">
        <v>0</v>
      </c>
      <c r="AF409" s="105">
        <v>0</v>
      </c>
      <c r="AG409" s="105">
        <v>0</v>
      </c>
      <c r="AH409" s="105">
        <v>0</v>
      </c>
      <c r="AI409" s="108">
        <f t="shared" si="190"/>
        <v>9.2966686040981017</v>
      </c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">
      <c r="A410" s="36" t="s">
        <v>60</v>
      </c>
      <c r="B410" s="60">
        <v>8.5508428860398861E-2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188"/>
        <v>8.5508428860398861E-2</v>
      </c>
      <c r="K410" s="48" t="s">
        <v>60</v>
      </c>
      <c r="L410" s="85">
        <v>8.5508428860398861E-2</v>
      </c>
      <c r="M410" s="85">
        <v>0</v>
      </c>
      <c r="N410" s="85">
        <v>0</v>
      </c>
      <c r="O410" s="85">
        <v>0</v>
      </c>
      <c r="P410" s="85">
        <v>0</v>
      </c>
      <c r="Q410" s="85">
        <v>0</v>
      </c>
      <c r="R410" s="86">
        <v>0</v>
      </c>
      <c r="S410" s="87">
        <f t="shared" si="189"/>
        <v>8.5508428860398861E-2</v>
      </c>
      <c r="U410" s="109" t="s">
        <v>60</v>
      </c>
      <c r="V410" s="110">
        <v>8.5508428860398861E-2</v>
      </c>
      <c r="W410" s="110">
        <v>0</v>
      </c>
      <c r="X410" s="110">
        <v>0</v>
      </c>
      <c r="Y410" s="110">
        <v>0</v>
      </c>
      <c r="Z410" s="110">
        <v>0</v>
      </c>
      <c r="AA410" s="110">
        <v>0</v>
      </c>
      <c r="AB410" s="110">
        <v>0</v>
      </c>
      <c r="AC410" s="111">
        <v>0</v>
      </c>
      <c r="AD410" s="110">
        <v>0</v>
      </c>
      <c r="AE410" s="110">
        <v>0</v>
      </c>
      <c r="AF410" s="110">
        <v>0</v>
      </c>
      <c r="AG410" s="110">
        <v>0</v>
      </c>
      <c r="AH410" s="110">
        <v>0</v>
      </c>
      <c r="AI410" s="112">
        <f t="shared" si="190"/>
        <v>8.5508428860398861E-2</v>
      </c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">
      <c r="A411" s="37" t="s">
        <v>22</v>
      </c>
      <c r="B411" s="63">
        <v>0.4156719725225681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188"/>
        <v>0.4156719725225681</v>
      </c>
      <c r="K411" s="49" t="s">
        <v>22</v>
      </c>
      <c r="L411" s="63">
        <v>0.4156719725225681</v>
      </c>
      <c r="M411" s="63">
        <v>0</v>
      </c>
      <c r="N411" s="63">
        <v>0</v>
      </c>
      <c r="O411" s="63">
        <v>0</v>
      </c>
      <c r="P411" s="63">
        <v>0.61558440603198583</v>
      </c>
      <c r="Q411" s="63">
        <v>0</v>
      </c>
      <c r="R411" s="83">
        <v>0</v>
      </c>
      <c r="S411" s="84">
        <f t="shared" si="189"/>
        <v>1.0312563785545539</v>
      </c>
      <c r="U411" s="113" t="s">
        <v>22</v>
      </c>
      <c r="V411" s="105">
        <v>0</v>
      </c>
      <c r="W411" s="105">
        <v>0</v>
      </c>
      <c r="X411" s="105">
        <v>0</v>
      </c>
      <c r="Y411" s="105">
        <v>0</v>
      </c>
      <c r="Z411" s="105">
        <v>0</v>
      </c>
      <c r="AA411" s="105">
        <v>0</v>
      </c>
      <c r="AB411" s="105">
        <v>0.61558440603198583</v>
      </c>
      <c r="AC411" s="106">
        <v>0.4156719725225681</v>
      </c>
      <c r="AD411" s="105">
        <v>0.4156719725225681</v>
      </c>
      <c r="AE411" s="105">
        <v>0</v>
      </c>
      <c r="AF411" s="105">
        <v>0</v>
      </c>
      <c r="AG411" s="105">
        <v>0</v>
      </c>
      <c r="AH411" s="105">
        <v>0</v>
      </c>
      <c r="AI411" s="108">
        <f t="shared" si="190"/>
        <v>1.0312563785545539</v>
      </c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188"/>
        <v>0</v>
      </c>
      <c r="K412" s="48" t="s">
        <v>21</v>
      </c>
      <c r="L412" s="85">
        <v>0</v>
      </c>
      <c r="M412" s="85">
        <v>0</v>
      </c>
      <c r="N412" s="85">
        <v>0</v>
      </c>
      <c r="O412" s="85">
        <v>0</v>
      </c>
      <c r="P412" s="85">
        <v>0</v>
      </c>
      <c r="Q412" s="85">
        <v>0</v>
      </c>
      <c r="R412" s="86">
        <v>0</v>
      </c>
      <c r="S412" s="87">
        <f t="shared" si="189"/>
        <v>0</v>
      </c>
      <c r="U412" s="109" t="s">
        <v>61</v>
      </c>
      <c r="V412" s="110">
        <v>0</v>
      </c>
      <c r="W412" s="110">
        <v>0</v>
      </c>
      <c r="X412" s="110">
        <v>0</v>
      </c>
      <c r="Y412" s="110">
        <v>0</v>
      </c>
      <c r="Z412" s="110">
        <v>0</v>
      </c>
      <c r="AA412" s="110">
        <v>0</v>
      </c>
      <c r="AB412" s="110">
        <v>0</v>
      </c>
      <c r="AC412" s="111">
        <v>0</v>
      </c>
      <c r="AD412" s="110">
        <v>0</v>
      </c>
      <c r="AE412" s="110">
        <v>0</v>
      </c>
      <c r="AF412" s="110">
        <v>0</v>
      </c>
      <c r="AG412" s="110">
        <v>0</v>
      </c>
      <c r="AH412" s="110">
        <v>0</v>
      </c>
      <c r="AI412" s="112">
        <f t="shared" si="190"/>
        <v>0</v>
      </c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188"/>
        <v>0</v>
      </c>
      <c r="K413" s="50" t="s">
        <v>64</v>
      </c>
      <c r="L413" s="63">
        <v>0</v>
      </c>
      <c r="M413" s="63">
        <v>0</v>
      </c>
      <c r="N413" s="63">
        <v>0</v>
      </c>
      <c r="O413" s="63">
        <v>0</v>
      </c>
      <c r="P413" s="63">
        <v>0</v>
      </c>
      <c r="Q413" s="63">
        <v>0</v>
      </c>
      <c r="R413" s="83">
        <v>0</v>
      </c>
      <c r="S413" s="84">
        <f t="shared" si="189"/>
        <v>0</v>
      </c>
      <c r="U413" s="114" t="s">
        <v>62</v>
      </c>
      <c r="V413" s="105">
        <v>0</v>
      </c>
      <c r="W413" s="105">
        <v>0</v>
      </c>
      <c r="X413" s="105">
        <v>0</v>
      </c>
      <c r="Y413" s="105">
        <v>0</v>
      </c>
      <c r="Z413" s="105">
        <v>0</v>
      </c>
      <c r="AA413" s="105">
        <v>0</v>
      </c>
      <c r="AB413" s="105">
        <v>0</v>
      </c>
      <c r="AC413" s="106">
        <v>0</v>
      </c>
      <c r="AD413" s="107">
        <v>0</v>
      </c>
      <c r="AE413" s="107">
        <v>0</v>
      </c>
      <c r="AF413" s="107">
        <v>0</v>
      </c>
      <c r="AG413" s="107">
        <v>0</v>
      </c>
      <c r="AH413" s="107">
        <v>0</v>
      </c>
      <c r="AI413" s="108">
        <f t="shared" si="190"/>
        <v>0</v>
      </c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188"/>
        <v>0</v>
      </c>
      <c r="K414" s="51" t="s">
        <v>23</v>
      </c>
      <c r="L414" s="88">
        <v>0</v>
      </c>
      <c r="M414" s="88">
        <v>0</v>
      </c>
      <c r="N414" s="88">
        <v>0</v>
      </c>
      <c r="O414" s="88">
        <v>0</v>
      </c>
      <c r="P414" s="88">
        <v>0</v>
      </c>
      <c r="Q414" s="88">
        <v>0</v>
      </c>
      <c r="R414" s="88">
        <v>0</v>
      </c>
      <c r="S414" s="90">
        <f t="shared" si="189"/>
        <v>0</v>
      </c>
      <c r="U414" s="115" t="s">
        <v>65</v>
      </c>
      <c r="V414" s="116">
        <v>0</v>
      </c>
      <c r="W414" s="116">
        <v>0</v>
      </c>
      <c r="X414" s="116">
        <v>0</v>
      </c>
      <c r="Y414" s="116">
        <v>0</v>
      </c>
      <c r="Z414" s="116">
        <v>0</v>
      </c>
      <c r="AA414" s="116">
        <v>0</v>
      </c>
      <c r="AB414" s="116">
        <v>0</v>
      </c>
      <c r="AC414" s="116">
        <v>0</v>
      </c>
      <c r="AD414" s="116">
        <v>0</v>
      </c>
      <c r="AE414" s="116">
        <v>0</v>
      </c>
      <c r="AF414" s="116">
        <v>0</v>
      </c>
      <c r="AG414" s="116">
        <v>0</v>
      </c>
      <c r="AH414" s="117">
        <v>0</v>
      </c>
      <c r="AI414" s="118">
        <f t="shared" si="190"/>
        <v>0</v>
      </c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188"/>
        <v>0</v>
      </c>
      <c r="K415" s="52" t="s">
        <v>19</v>
      </c>
      <c r="L415" s="68">
        <v>0</v>
      </c>
      <c r="M415" s="68">
        <v>0</v>
      </c>
      <c r="N415" s="68">
        <v>0</v>
      </c>
      <c r="O415" s="68">
        <v>0</v>
      </c>
      <c r="P415" s="68">
        <v>0</v>
      </c>
      <c r="Q415" s="68">
        <v>0</v>
      </c>
      <c r="R415" s="68">
        <v>0</v>
      </c>
      <c r="S415" s="92">
        <f t="shared" si="189"/>
        <v>0</v>
      </c>
      <c r="U415" s="119" t="s">
        <v>19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1">
        <v>0</v>
      </c>
      <c r="AE415" s="121">
        <v>0</v>
      </c>
      <c r="AF415" s="121">
        <v>0</v>
      </c>
      <c r="AG415" s="121">
        <v>0</v>
      </c>
      <c r="AH415" s="121">
        <v>0</v>
      </c>
      <c r="AI415" s="122">
        <f t="shared" si="190"/>
        <v>0</v>
      </c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188"/>
        <v>0</v>
      </c>
      <c r="K416" s="51" t="s">
        <v>20</v>
      </c>
      <c r="L416" s="88">
        <v>0</v>
      </c>
      <c r="M416" s="88">
        <v>0</v>
      </c>
      <c r="N416" s="88">
        <v>0</v>
      </c>
      <c r="O416" s="88">
        <v>0</v>
      </c>
      <c r="P416" s="88">
        <v>0</v>
      </c>
      <c r="Q416" s="88">
        <v>0</v>
      </c>
      <c r="R416" s="88">
        <v>0</v>
      </c>
      <c r="S416" s="90">
        <f t="shared" si="189"/>
        <v>0</v>
      </c>
      <c r="U416" s="115" t="s">
        <v>20</v>
      </c>
      <c r="V416" s="116">
        <v>0</v>
      </c>
      <c r="W416" s="116">
        <v>0</v>
      </c>
      <c r="X416" s="116">
        <v>0</v>
      </c>
      <c r="Y416" s="116">
        <v>0</v>
      </c>
      <c r="Z416" s="116">
        <v>0</v>
      </c>
      <c r="AA416" s="116">
        <v>0</v>
      </c>
      <c r="AB416" s="116">
        <v>0</v>
      </c>
      <c r="AC416" s="116">
        <v>0</v>
      </c>
      <c r="AD416" s="116">
        <v>0</v>
      </c>
      <c r="AE416" s="116">
        <v>0</v>
      </c>
      <c r="AF416" s="116">
        <v>0</v>
      </c>
      <c r="AG416" s="116">
        <v>0</v>
      </c>
      <c r="AH416" s="117">
        <v>0</v>
      </c>
      <c r="AI416" s="118">
        <f t="shared" si="190"/>
        <v>0</v>
      </c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188"/>
        <v>0</v>
      </c>
      <c r="K417" s="53" t="s">
        <v>11</v>
      </c>
      <c r="L417" s="71">
        <v>0</v>
      </c>
      <c r="M417" s="71">
        <v>0</v>
      </c>
      <c r="N417" s="71">
        <v>0</v>
      </c>
      <c r="O417" s="71">
        <v>0</v>
      </c>
      <c r="P417" s="71">
        <v>0</v>
      </c>
      <c r="Q417" s="71">
        <v>0</v>
      </c>
      <c r="R417" s="71">
        <v>0</v>
      </c>
      <c r="S417" s="94">
        <f t="shared" si="189"/>
        <v>0</v>
      </c>
      <c r="U417" s="119" t="s">
        <v>11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1">
        <v>0</v>
      </c>
      <c r="AE417" s="121">
        <v>0</v>
      </c>
      <c r="AF417" s="121">
        <v>0</v>
      </c>
      <c r="AG417" s="121">
        <v>0</v>
      </c>
      <c r="AH417" s="121">
        <v>0</v>
      </c>
      <c r="AI417" s="122">
        <f t="shared" si="190"/>
        <v>0</v>
      </c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">
      <c r="A418" s="42" t="s">
        <v>26</v>
      </c>
      <c r="B418" s="74">
        <f>SUM(B397:B413)</f>
        <v>36.758210787573347</v>
      </c>
      <c r="C418" s="74">
        <f t="shared" ref="C418:I418" si="191">SUM(C397:C413)</f>
        <v>36.193568101576297</v>
      </c>
      <c r="D418" s="74">
        <f t="shared" si="191"/>
        <v>12.446770244946737</v>
      </c>
      <c r="E418" s="74">
        <f t="shared" si="191"/>
        <v>35.855554019522096</v>
      </c>
      <c r="F418" s="74">
        <f t="shared" si="191"/>
        <v>0</v>
      </c>
      <c r="G418" s="74">
        <f t="shared" si="191"/>
        <v>4.9910524009295418</v>
      </c>
      <c r="H418" s="75">
        <f t="shared" si="191"/>
        <v>0</v>
      </c>
      <c r="I418" s="59">
        <f t="shared" si="191"/>
        <v>126.24515555454802</v>
      </c>
      <c r="K418" s="54" t="s">
        <v>26</v>
      </c>
      <c r="L418" s="74">
        <f>SUM(L397:L413)</f>
        <v>36.758210787573347</v>
      </c>
      <c r="M418" s="74">
        <f t="shared" ref="M418:S418" si="192">SUM(M397:M413)</f>
        <v>36.193568101576297</v>
      </c>
      <c r="N418" s="74">
        <f t="shared" si="192"/>
        <v>12.446770244946737</v>
      </c>
      <c r="O418" s="74">
        <f t="shared" si="192"/>
        <v>35.855554019522096</v>
      </c>
      <c r="P418" s="74">
        <f t="shared" si="192"/>
        <v>17.523037929738884</v>
      </c>
      <c r="Q418" s="74">
        <f t="shared" si="192"/>
        <v>4.9910524009295418</v>
      </c>
      <c r="R418" s="75">
        <f t="shared" si="192"/>
        <v>0</v>
      </c>
      <c r="S418" s="95">
        <f t="shared" si="192"/>
        <v>143.76819348428691</v>
      </c>
      <c r="U418" s="123" t="s">
        <v>63</v>
      </c>
      <c r="V418" s="124">
        <f>SUM(V397:V413)</f>
        <v>31.440367576655508</v>
      </c>
      <c r="W418" s="124">
        <f t="shared" ref="W418:AH418" si="193">SUM(W397:W413)</f>
        <v>3.7838473132162158</v>
      </c>
      <c r="X418" s="124">
        <f t="shared" si="193"/>
        <v>4.9910524009295418</v>
      </c>
      <c r="Y418" s="124">
        <f t="shared" si="193"/>
        <v>36.193568101576297</v>
      </c>
      <c r="Z418" s="124">
        <f t="shared" si="193"/>
        <v>6.3824759707324201</v>
      </c>
      <c r="AA418" s="124">
        <f t="shared" si="193"/>
        <v>34.393747483913295</v>
      </c>
      <c r="AB418" s="124">
        <f t="shared" si="193"/>
        <v>17.523037929738884</v>
      </c>
      <c r="AC418" s="124">
        <f t="shared" si="193"/>
        <v>9.0600967075247496</v>
      </c>
      <c r="AD418" s="125">
        <f t="shared" si="193"/>
        <v>1.533995897701629</v>
      </c>
      <c r="AE418" s="125">
        <f t="shared" si="193"/>
        <v>1.4618065356088012</v>
      </c>
      <c r="AF418" s="125">
        <f t="shared" si="193"/>
        <v>0</v>
      </c>
      <c r="AG418" s="125">
        <f t="shared" si="193"/>
        <v>6.0642942742143182</v>
      </c>
      <c r="AH418" s="125">
        <f t="shared" si="193"/>
        <v>0</v>
      </c>
      <c r="AI418" s="126">
        <f>SUM(V418:AC418)</f>
        <v>143.76819348428688</v>
      </c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s="14" customFormat="1" ht="15" thickBot="1">
      <c r="A419" s="43" t="s">
        <v>91</v>
      </c>
      <c r="B419" s="78">
        <f>IF($I418=0,"-",B418/$I418)</f>
        <v>0.29116531740254264</v>
      </c>
      <c r="C419" s="78">
        <f t="shared" ref="C419:H419" si="194">IF($I418=0,"-",C418/$I418)</f>
        <v>0.2866927284662244</v>
      </c>
      <c r="D419" s="78">
        <f t="shared" si="194"/>
        <v>9.8592062327244989E-2</v>
      </c>
      <c r="E419" s="78">
        <f t="shared" si="194"/>
        <v>0.28401528646403879</v>
      </c>
      <c r="F419" s="78">
        <f t="shared" si="194"/>
        <v>0</v>
      </c>
      <c r="G419" s="78">
        <f t="shared" si="194"/>
        <v>3.9534605339949125E-2</v>
      </c>
      <c r="H419" s="79">
        <f t="shared" si="194"/>
        <v>0</v>
      </c>
      <c r="I419" s="80">
        <f>SUM(B419:H419)</f>
        <v>0.99999999999999989</v>
      </c>
      <c r="K419" s="55" t="s">
        <v>91</v>
      </c>
      <c r="L419" s="96">
        <f>IF($S418=0,"-",L418/$S418)</f>
        <v>0.25567693310127615</v>
      </c>
      <c r="M419" s="96">
        <f t="shared" ref="M419:R419" si="195">IF($S418=0,"-",M418/$S418)</f>
        <v>0.25174948105285927</v>
      </c>
      <c r="N419" s="96">
        <f t="shared" si="195"/>
        <v>8.6575270533027202E-2</v>
      </c>
      <c r="O419" s="96">
        <f t="shared" si="195"/>
        <v>0.24939837630665446</v>
      </c>
      <c r="P419" s="96">
        <f t="shared" si="195"/>
        <v>0.12188396824819293</v>
      </c>
      <c r="Q419" s="96">
        <f t="shared" si="195"/>
        <v>3.4715970757989927E-2</v>
      </c>
      <c r="R419" s="97">
        <f t="shared" si="195"/>
        <v>0</v>
      </c>
      <c r="S419" s="98">
        <f>SUM(L419:R419)</f>
        <v>0.99999999999999989</v>
      </c>
      <c r="U419" s="127" t="s">
        <v>91</v>
      </c>
      <c r="V419" s="128">
        <f>+V418/$AI418</f>
        <v>0.21868792265301557</v>
      </c>
      <c r="W419" s="128">
        <f t="shared" ref="W419:AH419" si="196">+W418/$AI418</f>
        <v>2.6319085059865976E-2</v>
      </c>
      <c r="X419" s="128">
        <f t="shared" si="196"/>
        <v>3.4715970757989933E-2</v>
      </c>
      <c r="Y419" s="128">
        <f t="shared" si="196"/>
        <v>0.25174948105285933</v>
      </c>
      <c r="Z419" s="128">
        <f t="shared" si="196"/>
        <v>4.439421415857181E-2</v>
      </c>
      <c r="AA419" s="128">
        <f t="shared" si="196"/>
        <v>0.23923057423457403</v>
      </c>
      <c r="AB419" s="128">
        <f t="shared" si="196"/>
        <v>0.12188396824819296</v>
      </c>
      <c r="AC419" s="128">
        <f t="shared" si="196"/>
        <v>6.3018783834930578E-2</v>
      </c>
      <c r="AD419" s="128">
        <f t="shared" si="196"/>
        <v>1.0669925388394666E-2</v>
      </c>
      <c r="AE419" s="128">
        <f t="shared" si="196"/>
        <v>1.0167802072080493E-2</v>
      </c>
      <c r="AF419" s="128">
        <f t="shared" si="196"/>
        <v>0</v>
      </c>
      <c r="AG419" s="128">
        <f t="shared" si="196"/>
        <v>4.2181056374455413E-2</v>
      </c>
      <c r="AH419" s="128">
        <f t="shared" si="196"/>
        <v>0</v>
      </c>
      <c r="AI419" s="129">
        <f>SUM(V419:AC419)</f>
        <v>1.0000000000000002</v>
      </c>
    </row>
    <row r="420" spans="1:69" ht="15" thickBot="1">
      <c r="A420" s="44"/>
      <c r="B420" s="44"/>
      <c r="C420" s="44"/>
      <c r="D420" s="44"/>
      <c r="E420" s="44"/>
      <c r="F420" s="44"/>
      <c r="G420" s="44"/>
      <c r="H420" s="44"/>
      <c r="I420" s="44"/>
      <c r="K420" s="44"/>
      <c r="L420" s="44"/>
      <c r="M420" s="44"/>
      <c r="N420" s="44"/>
      <c r="O420" s="44"/>
      <c r="P420" s="44"/>
      <c r="Q420" s="44"/>
      <c r="R420" s="44"/>
      <c r="S420" s="44"/>
      <c r="U420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29.2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  <c r="K421" s="426" t="s">
        <v>43</v>
      </c>
      <c r="L421" s="32" t="s">
        <v>0</v>
      </c>
      <c r="M421" s="32" t="s">
        <v>1</v>
      </c>
      <c r="N421" s="32" t="s">
        <v>2</v>
      </c>
      <c r="O421" s="32" t="s">
        <v>3</v>
      </c>
      <c r="P421" s="32" t="s">
        <v>27</v>
      </c>
      <c r="Q421" s="32" t="s">
        <v>4</v>
      </c>
      <c r="R421" s="32" t="s">
        <v>5</v>
      </c>
      <c r="S421" s="33" t="s">
        <v>6</v>
      </c>
      <c r="U421" s="470" t="s">
        <v>43</v>
      </c>
      <c r="V421" s="99" t="s">
        <v>77</v>
      </c>
      <c r="W421" s="99" t="s">
        <v>78</v>
      </c>
      <c r="X421" s="99" t="s">
        <v>4</v>
      </c>
      <c r="Y421" s="99" t="s">
        <v>1</v>
      </c>
      <c r="Z421" s="99" t="s">
        <v>2</v>
      </c>
      <c r="AA421" s="99" t="s">
        <v>3</v>
      </c>
      <c r="AB421" s="99" t="s">
        <v>55</v>
      </c>
      <c r="AC421" s="99" t="s">
        <v>67</v>
      </c>
      <c r="AD421" s="100" t="s">
        <v>79</v>
      </c>
      <c r="AE421" s="100" t="s">
        <v>80</v>
      </c>
      <c r="AF421" s="100" t="s">
        <v>81</v>
      </c>
      <c r="AG421" s="100" t="s">
        <v>82</v>
      </c>
      <c r="AH421" s="100" t="s">
        <v>83</v>
      </c>
      <c r="AI421" s="101" t="s">
        <v>63</v>
      </c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" customHeight="1">
      <c r="A422" s="433" t="s">
        <v>43</v>
      </c>
      <c r="B422" s="434" t="s">
        <v>118</v>
      </c>
      <c r="C422" s="435"/>
      <c r="D422" s="435"/>
      <c r="E422" s="435"/>
      <c r="F422" s="435"/>
      <c r="G422" s="435"/>
      <c r="H422" s="435"/>
      <c r="I422" s="436"/>
      <c r="K422" s="427" t="s">
        <v>43</v>
      </c>
      <c r="L422" s="416" t="s">
        <v>118</v>
      </c>
      <c r="M422" s="417"/>
      <c r="N422" s="417"/>
      <c r="O422" s="417"/>
      <c r="P422" s="417"/>
      <c r="Q422" s="417"/>
      <c r="R422" s="417"/>
      <c r="S422" s="418"/>
      <c r="U422" s="471" t="s">
        <v>43</v>
      </c>
      <c r="V422" s="468" t="s">
        <v>118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9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  <c r="K423" s="56" t="s">
        <v>7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102">
        <v>0</v>
      </c>
      <c r="S423" s="103">
        <f>SUM(L423:R423)</f>
        <v>0</v>
      </c>
      <c r="U423" s="104" t="s">
        <v>7</v>
      </c>
      <c r="V423" s="105">
        <v>0</v>
      </c>
      <c r="W423" s="105">
        <v>0</v>
      </c>
      <c r="X423" s="105">
        <v>0</v>
      </c>
      <c r="Y423" s="105">
        <v>0</v>
      </c>
      <c r="Z423" s="105">
        <v>0</v>
      </c>
      <c r="AA423" s="105">
        <v>0</v>
      </c>
      <c r="AB423" s="105">
        <v>0</v>
      </c>
      <c r="AC423" s="106">
        <v>0</v>
      </c>
      <c r="AD423" s="107">
        <v>0</v>
      </c>
      <c r="AE423" s="107">
        <v>0</v>
      </c>
      <c r="AF423" s="107">
        <v>0</v>
      </c>
      <c r="AG423" s="107">
        <v>0</v>
      </c>
      <c r="AH423" s="107">
        <v>0</v>
      </c>
      <c r="AI423" s="108">
        <f>SUM(V423:AC423)</f>
        <v>0</v>
      </c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197">SUM(B424:H424)</f>
        <v>0</v>
      </c>
      <c r="K424" s="48" t="s">
        <v>8</v>
      </c>
      <c r="L424" s="85">
        <v>0</v>
      </c>
      <c r="M424" s="85">
        <v>0</v>
      </c>
      <c r="N424" s="85">
        <v>0</v>
      </c>
      <c r="O424" s="85">
        <v>0</v>
      </c>
      <c r="P424" s="85">
        <v>0</v>
      </c>
      <c r="Q424" s="85">
        <v>0</v>
      </c>
      <c r="R424" s="86">
        <v>0</v>
      </c>
      <c r="S424" s="87">
        <f t="shared" ref="S424:S443" si="198">SUM(L424:R424)</f>
        <v>0</v>
      </c>
      <c r="U424" s="109" t="s">
        <v>8</v>
      </c>
      <c r="V424" s="110">
        <v>0</v>
      </c>
      <c r="W424" s="110">
        <v>0</v>
      </c>
      <c r="X424" s="110">
        <v>0</v>
      </c>
      <c r="Y424" s="110">
        <v>0</v>
      </c>
      <c r="Z424" s="110">
        <v>0</v>
      </c>
      <c r="AA424" s="110">
        <v>0</v>
      </c>
      <c r="AB424" s="110">
        <v>0</v>
      </c>
      <c r="AC424" s="111">
        <v>0</v>
      </c>
      <c r="AD424" s="110">
        <v>0</v>
      </c>
      <c r="AE424" s="110">
        <v>0</v>
      </c>
      <c r="AF424" s="110">
        <v>0</v>
      </c>
      <c r="AG424" s="110">
        <v>0</v>
      </c>
      <c r="AH424" s="110">
        <v>0</v>
      </c>
      <c r="AI424" s="112">
        <f t="shared" ref="AI424:AI443" si="199">SUM(V424:AC424)</f>
        <v>0</v>
      </c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197"/>
        <v>0</v>
      </c>
      <c r="K425" s="49" t="s">
        <v>10</v>
      </c>
      <c r="L425" s="63">
        <v>0</v>
      </c>
      <c r="M425" s="63">
        <v>0</v>
      </c>
      <c r="N425" s="63">
        <v>0</v>
      </c>
      <c r="O425" s="63">
        <v>0</v>
      </c>
      <c r="P425" s="63">
        <v>0</v>
      </c>
      <c r="Q425" s="63">
        <v>0</v>
      </c>
      <c r="R425" s="83">
        <v>0</v>
      </c>
      <c r="S425" s="84">
        <f t="shared" si="198"/>
        <v>0</v>
      </c>
      <c r="U425" s="113" t="s">
        <v>10</v>
      </c>
      <c r="V425" s="105">
        <v>0</v>
      </c>
      <c r="W425" s="105">
        <v>0</v>
      </c>
      <c r="X425" s="105">
        <v>0</v>
      </c>
      <c r="Y425" s="105">
        <v>0</v>
      </c>
      <c r="Z425" s="105">
        <v>0</v>
      </c>
      <c r="AA425" s="105">
        <v>0</v>
      </c>
      <c r="AB425" s="105">
        <v>0</v>
      </c>
      <c r="AC425" s="106">
        <v>0</v>
      </c>
      <c r="AD425" s="107">
        <v>0</v>
      </c>
      <c r="AE425" s="107">
        <v>0</v>
      </c>
      <c r="AF425" s="107">
        <v>0</v>
      </c>
      <c r="AG425" s="107">
        <v>0</v>
      </c>
      <c r="AH425" s="107">
        <v>0</v>
      </c>
      <c r="AI425" s="108">
        <f t="shared" si="199"/>
        <v>0</v>
      </c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197"/>
        <v>0</v>
      </c>
      <c r="K426" s="48" t="s">
        <v>56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s="85">
        <v>0</v>
      </c>
      <c r="R426" s="86">
        <v>0</v>
      </c>
      <c r="S426" s="87">
        <f t="shared" si="198"/>
        <v>0</v>
      </c>
      <c r="U426" s="109" t="s">
        <v>56</v>
      </c>
      <c r="V426" s="110">
        <v>0</v>
      </c>
      <c r="W426" s="110">
        <v>0</v>
      </c>
      <c r="X426" s="110">
        <v>0</v>
      </c>
      <c r="Y426" s="110">
        <v>0</v>
      </c>
      <c r="Z426" s="110">
        <v>0</v>
      </c>
      <c r="AA426" s="110">
        <v>0</v>
      </c>
      <c r="AB426" s="110">
        <v>0</v>
      </c>
      <c r="AC426" s="111">
        <v>0</v>
      </c>
      <c r="AD426" s="110">
        <v>0</v>
      </c>
      <c r="AE426" s="110">
        <v>0</v>
      </c>
      <c r="AF426" s="110">
        <v>0</v>
      </c>
      <c r="AG426" s="110">
        <v>0</v>
      </c>
      <c r="AH426" s="110">
        <v>0</v>
      </c>
      <c r="AI426" s="112">
        <f t="shared" si="199"/>
        <v>0</v>
      </c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">
      <c r="A427" s="37" t="s">
        <v>16</v>
      </c>
      <c r="B427" s="63">
        <v>32.482987205799645</v>
      </c>
      <c r="C427" s="63">
        <v>0</v>
      </c>
      <c r="D427" s="63">
        <v>1.1612781092952305</v>
      </c>
      <c r="E427" s="63">
        <v>0</v>
      </c>
      <c r="F427" s="420"/>
      <c r="G427" s="63">
        <v>0</v>
      </c>
      <c r="H427" s="64">
        <v>0</v>
      </c>
      <c r="I427" s="59">
        <f t="shared" si="197"/>
        <v>33.644265315094877</v>
      </c>
      <c r="K427" s="49" t="s">
        <v>16</v>
      </c>
      <c r="L427" s="63">
        <v>32.482987205799645</v>
      </c>
      <c r="M427" s="63">
        <v>0</v>
      </c>
      <c r="N427" s="63">
        <v>1.1612781092952305</v>
      </c>
      <c r="O427" s="63">
        <v>0</v>
      </c>
      <c r="P427" s="63">
        <v>0</v>
      </c>
      <c r="Q427" s="63">
        <v>0</v>
      </c>
      <c r="R427" s="83">
        <v>0</v>
      </c>
      <c r="S427" s="84">
        <f t="shared" si="198"/>
        <v>33.644265315094877</v>
      </c>
      <c r="U427" s="113" t="s">
        <v>16</v>
      </c>
      <c r="V427" s="105">
        <v>21.937745971861215</v>
      </c>
      <c r="W427" s="105">
        <v>0</v>
      </c>
      <c r="X427" s="105">
        <v>0</v>
      </c>
      <c r="Y427" s="105">
        <v>0</v>
      </c>
      <c r="Z427" s="105">
        <v>1.0882885974590362</v>
      </c>
      <c r="AA427" s="105">
        <v>0</v>
      </c>
      <c r="AB427" s="105">
        <v>0</v>
      </c>
      <c r="AC427" s="106">
        <v>10.618230745774621</v>
      </c>
      <c r="AD427" s="107">
        <v>10.545241233938427</v>
      </c>
      <c r="AE427" s="107">
        <v>0</v>
      </c>
      <c r="AF427" s="107">
        <v>0</v>
      </c>
      <c r="AG427" s="107">
        <v>7.2989511836194301E-2</v>
      </c>
      <c r="AH427" s="107">
        <v>0</v>
      </c>
      <c r="AI427" s="108">
        <f t="shared" si="199"/>
        <v>33.64426531509487</v>
      </c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">
      <c r="A428" s="36" t="s">
        <v>123</v>
      </c>
      <c r="B428" s="60">
        <v>5.5410120163785175</v>
      </c>
      <c r="C428" s="60">
        <v>2.5999385710526339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197"/>
        <v>8.140950587431151</v>
      </c>
      <c r="K428" s="48" t="s">
        <v>123</v>
      </c>
      <c r="L428" s="85">
        <v>5.5410120163785175</v>
      </c>
      <c r="M428" s="85">
        <v>2.5999385710526339</v>
      </c>
      <c r="N428" s="85">
        <v>0</v>
      </c>
      <c r="O428" s="85">
        <v>0</v>
      </c>
      <c r="P428" s="85">
        <v>0</v>
      </c>
      <c r="Q428" s="85">
        <v>0</v>
      </c>
      <c r="R428" s="86">
        <v>0</v>
      </c>
      <c r="S428" s="87">
        <f t="shared" si="198"/>
        <v>8.140950587431151</v>
      </c>
      <c r="U428" s="109" t="s">
        <v>57</v>
      </c>
      <c r="V428" s="110">
        <v>5.5029391659286651</v>
      </c>
      <c r="W428" s="110">
        <v>0</v>
      </c>
      <c r="X428" s="110">
        <v>0</v>
      </c>
      <c r="Y428" s="110">
        <v>2.5999385710526339</v>
      </c>
      <c r="Z428" s="110">
        <v>0</v>
      </c>
      <c r="AA428" s="110">
        <v>0</v>
      </c>
      <c r="AB428" s="110">
        <v>0</v>
      </c>
      <c r="AC428" s="111">
        <v>3.8072850449851994E-2</v>
      </c>
      <c r="AD428" s="110">
        <v>3.8072850449851994E-2</v>
      </c>
      <c r="AE428" s="110">
        <v>0</v>
      </c>
      <c r="AF428" s="110">
        <v>0</v>
      </c>
      <c r="AG428" s="110">
        <v>0</v>
      </c>
      <c r="AH428" s="110">
        <v>0</v>
      </c>
      <c r="AI428" s="112">
        <f t="shared" si="199"/>
        <v>8.140950587431151</v>
      </c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">
      <c r="A429" s="37" t="s">
        <v>58</v>
      </c>
      <c r="B429" s="63">
        <v>0</v>
      </c>
      <c r="C429" s="63">
        <v>0</v>
      </c>
      <c r="D429" s="63">
        <v>0</v>
      </c>
      <c r="E429" s="63">
        <v>7.2168337036465297E-3</v>
      </c>
      <c r="F429" s="420"/>
      <c r="G429" s="63">
        <v>0</v>
      </c>
      <c r="H429" s="64">
        <v>0</v>
      </c>
      <c r="I429" s="59">
        <f t="shared" si="197"/>
        <v>7.2168337036465297E-3</v>
      </c>
      <c r="K429" s="49" t="s">
        <v>58</v>
      </c>
      <c r="L429" s="63">
        <v>0</v>
      </c>
      <c r="M429" s="63">
        <v>0</v>
      </c>
      <c r="N429" s="63">
        <v>0</v>
      </c>
      <c r="O429" s="63">
        <v>7.2168337036465297E-3</v>
      </c>
      <c r="P429" s="63">
        <v>83.498177758956643</v>
      </c>
      <c r="Q429" s="63">
        <v>0</v>
      </c>
      <c r="R429" s="83">
        <v>0</v>
      </c>
      <c r="S429" s="84">
        <f t="shared" si="198"/>
        <v>83.505394592660295</v>
      </c>
      <c r="U429" s="113" t="s">
        <v>58</v>
      </c>
      <c r="V429" s="105">
        <v>0</v>
      </c>
      <c r="W429" s="105">
        <v>0</v>
      </c>
      <c r="X429" s="105">
        <v>0</v>
      </c>
      <c r="Y429" s="105">
        <v>0</v>
      </c>
      <c r="Z429" s="105">
        <v>0</v>
      </c>
      <c r="AA429" s="105">
        <v>7.2168337036465297E-3</v>
      </c>
      <c r="AB429" s="105">
        <v>83.498177758956643</v>
      </c>
      <c r="AC429" s="106">
        <v>0</v>
      </c>
      <c r="AD429" s="105">
        <v>0</v>
      </c>
      <c r="AE429" s="105">
        <v>0</v>
      </c>
      <c r="AF429" s="105">
        <v>0</v>
      </c>
      <c r="AG429" s="105">
        <v>0</v>
      </c>
      <c r="AH429" s="105">
        <v>0</v>
      </c>
      <c r="AI429" s="108">
        <f t="shared" si="199"/>
        <v>83.505394592660295</v>
      </c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197"/>
        <v>0</v>
      </c>
      <c r="K430" s="48" t="s">
        <v>12</v>
      </c>
      <c r="L430" s="85">
        <v>0</v>
      </c>
      <c r="M430" s="85">
        <v>0</v>
      </c>
      <c r="N430" s="85">
        <v>0</v>
      </c>
      <c r="O430" s="85">
        <v>0</v>
      </c>
      <c r="P430" s="85">
        <v>7.0349544876113752</v>
      </c>
      <c r="Q430" s="85">
        <v>0</v>
      </c>
      <c r="R430" s="86">
        <v>0</v>
      </c>
      <c r="S430" s="87">
        <f t="shared" si="198"/>
        <v>7.0349544876113752</v>
      </c>
      <c r="U430" s="109" t="s">
        <v>12</v>
      </c>
      <c r="V430" s="110">
        <v>0</v>
      </c>
      <c r="W430" s="110">
        <v>0</v>
      </c>
      <c r="X430" s="110">
        <v>0</v>
      </c>
      <c r="Y430" s="110">
        <v>0</v>
      </c>
      <c r="Z430" s="110">
        <v>0</v>
      </c>
      <c r="AA430" s="110">
        <v>0</v>
      </c>
      <c r="AB430" s="110">
        <v>7.0349544876113752</v>
      </c>
      <c r="AC430" s="111">
        <v>0</v>
      </c>
      <c r="AD430" s="110">
        <v>0</v>
      </c>
      <c r="AE430" s="110">
        <v>0</v>
      </c>
      <c r="AF430" s="110">
        <v>0</v>
      </c>
      <c r="AG430" s="110">
        <v>0</v>
      </c>
      <c r="AH430" s="110">
        <v>0</v>
      </c>
      <c r="AI430" s="112">
        <f t="shared" si="199"/>
        <v>7.0349544876113752</v>
      </c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197"/>
        <v>0</v>
      </c>
      <c r="K431" s="49" t="s">
        <v>59</v>
      </c>
      <c r="L431" s="63">
        <v>0</v>
      </c>
      <c r="M431" s="63">
        <v>0</v>
      </c>
      <c r="N431" s="63">
        <v>0</v>
      </c>
      <c r="O431" s="63">
        <v>0</v>
      </c>
      <c r="P431" s="63">
        <v>0</v>
      </c>
      <c r="Q431" s="63">
        <v>0</v>
      </c>
      <c r="R431" s="83">
        <v>0</v>
      </c>
      <c r="S431" s="84">
        <f t="shared" si="198"/>
        <v>0</v>
      </c>
      <c r="U431" s="113" t="s">
        <v>59</v>
      </c>
      <c r="V431" s="105">
        <v>0</v>
      </c>
      <c r="W431" s="105">
        <v>0</v>
      </c>
      <c r="X431" s="105">
        <v>0</v>
      </c>
      <c r="Y431" s="105">
        <v>0</v>
      </c>
      <c r="Z431" s="105">
        <v>0</v>
      </c>
      <c r="AA431" s="105">
        <v>0</v>
      </c>
      <c r="AB431" s="105">
        <v>0</v>
      </c>
      <c r="AC431" s="106">
        <v>0</v>
      </c>
      <c r="AD431" s="105">
        <v>0</v>
      </c>
      <c r="AE431" s="105">
        <v>0</v>
      </c>
      <c r="AF431" s="105">
        <v>0</v>
      </c>
      <c r="AG431" s="105">
        <v>0</v>
      </c>
      <c r="AH431" s="105">
        <v>0</v>
      </c>
      <c r="AI431" s="108">
        <f t="shared" si="199"/>
        <v>0</v>
      </c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" customHeight="1">
      <c r="A432" s="36" t="s">
        <v>17</v>
      </c>
      <c r="B432" s="60">
        <v>0</v>
      </c>
      <c r="C432" s="60">
        <v>0</v>
      </c>
      <c r="D432" s="60">
        <v>0</v>
      </c>
      <c r="E432" s="60">
        <v>0</v>
      </c>
      <c r="F432" s="420"/>
      <c r="G432" s="60">
        <v>0</v>
      </c>
      <c r="H432" s="61">
        <v>0</v>
      </c>
      <c r="I432" s="62">
        <f t="shared" si="197"/>
        <v>0</v>
      </c>
      <c r="K432" s="48" t="s">
        <v>17</v>
      </c>
      <c r="L432" s="85">
        <v>0</v>
      </c>
      <c r="M432" s="85">
        <v>0</v>
      </c>
      <c r="N432" s="85">
        <v>0</v>
      </c>
      <c r="O432" s="85">
        <v>0</v>
      </c>
      <c r="P432" s="85">
        <v>2.0332602435376801</v>
      </c>
      <c r="Q432" s="85">
        <v>0</v>
      </c>
      <c r="R432" s="86">
        <v>0</v>
      </c>
      <c r="S432" s="87">
        <f t="shared" si="198"/>
        <v>2.0332602435376801</v>
      </c>
      <c r="U432" s="109" t="s">
        <v>17</v>
      </c>
      <c r="V432" s="110">
        <v>0</v>
      </c>
      <c r="W432" s="110">
        <v>0</v>
      </c>
      <c r="X432" s="110">
        <v>0</v>
      </c>
      <c r="Y432" s="110">
        <v>0</v>
      </c>
      <c r="Z432" s="110">
        <v>0</v>
      </c>
      <c r="AA432" s="110">
        <v>0</v>
      </c>
      <c r="AB432" s="110">
        <v>2.0332602435376801</v>
      </c>
      <c r="AC432" s="111">
        <v>0</v>
      </c>
      <c r="AD432" s="110">
        <v>0</v>
      </c>
      <c r="AE432" s="110">
        <v>0</v>
      </c>
      <c r="AF432" s="110">
        <v>0</v>
      </c>
      <c r="AG432" s="110">
        <v>0</v>
      </c>
      <c r="AH432" s="110">
        <v>0</v>
      </c>
      <c r="AI432" s="112">
        <f t="shared" si="199"/>
        <v>2.0332602435376801</v>
      </c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">
      <c r="A433" s="37" t="s">
        <v>139</v>
      </c>
      <c r="B433" s="63">
        <v>51.376396854285147</v>
      </c>
      <c r="C433" s="63">
        <v>102.0352374263951</v>
      </c>
      <c r="D433" s="63">
        <v>41.821853365084962</v>
      </c>
      <c r="E433" s="63">
        <v>0</v>
      </c>
      <c r="F433" s="420"/>
      <c r="G433" s="63">
        <v>0</v>
      </c>
      <c r="H433" s="64">
        <v>0</v>
      </c>
      <c r="I433" s="59">
        <f t="shared" si="197"/>
        <v>195.23348764576519</v>
      </c>
      <c r="K433" s="49" t="s">
        <v>139</v>
      </c>
      <c r="L433" s="63">
        <v>51.376396854285147</v>
      </c>
      <c r="M433" s="63">
        <v>102.0352374263951</v>
      </c>
      <c r="N433" s="63">
        <v>41.821853365084962</v>
      </c>
      <c r="O433" s="63">
        <v>0</v>
      </c>
      <c r="P433" s="63">
        <v>4.5374238614031684E-2</v>
      </c>
      <c r="Q433" s="63">
        <v>0</v>
      </c>
      <c r="R433" s="83">
        <v>0</v>
      </c>
      <c r="S433" s="84">
        <f t="shared" si="198"/>
        <v>195.27886188437924</v>
      </c>
      <c r="U433" s="113" t="s">
        <v>139</v>
      </c>
      <c r="V433" s="105">
        <v>49.28558478521439</v>
      </c>
      <c r="W433" s="105">
        <v>0</v>
      </c>
      <c r="X433" s="105">
        <v>0</v>
      </c>
      <c r="Y433" s="105">
        <v>102.0352374263951</v>
      </c>
      <c r="Z433" s="105">
        <v>41.821853365084962</v>
      </c>
      <c r="AA433" s="105">
        <v>0</v>
      </c>
      <c r="AB433" s="105">
        <v>4.5374238614031684E-2</v>
      </c>
      <c r="AC433" s="106">
        <v>2.0908120690707568</v>
      </c>
      <c r="AD433" s="105">
        <v>2.0908120690707568</v>
      </c>
      <c r="AE433" s="105">
        <v>0</v>
      </c>
      <c r="AF433" s="105">
        <v>0</v>
      </c>
      <c r="AG433" s="105">
        <v>0</v>
      </c>
      <c r="AH433" s="105">
        <v>0</v>
      </c>
      <c r="AI433" s="108">
        <f t="shared" si="199"/>
        <v>195.27886188437924</v>
      </c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">
      <c r="A434" s="36" t="s">
        <v>25</v>
      </c>
      <c r="B434" s="60">
        <v>115.76042816128557</v>
      </c>
      <c r="C434" s="60">
        <v>2.3327806596075285E-4</v>
      </c>
      <c r="D434" s="60">
        <v>3.307664481710618</v>
      </c>
      <c r="E434" s="60">
        <v>219.91655514912853</v>
      </c>
      <c r="F434" s="420"/>
      <c r="G434" s="60">
        <v>61.566627550810409</v>
      </c>
      <c r="H434" s="61">
        <v>0</v>
      </c>
      <c r="I434" s="62">
        <f t="shared" si="197"/>
        <v>400.55150862100106</v>
      </c>
      <c r="K434" s="48" t="s">
        <v>25</v>
      </c>
      <c r="L434" s="85">
        <v>115.76042816128557</v>
      </c>
      <c r="M434" s="85">
        <v>2.3327806596075285E-4</v>
      </c>
      <c r="N434" s="85">
        <v>3.307664481710618</v>
      </c>
      <c r="O434" s="85">
        <v>219.91655514912853</v>
      </c>
      <c r="P434" s="85">
        <v>0.45836503103948079</v>
      </c>
      <c r="Q434" s="85">
        <v>61.566627550810409</v>
      </c>
      <c r="R434" s="86">
        <v>0</v>
      </c>
      <c r="S434" s="87">
        <f t="shared" si="198"/>
        <v>401.0098736520406</v>
      </c>
      <c r="U434" s="109" t="s">
        <v>25</v>
      </c>
      <c r="V434" s="110">
        <v>0.15772567422714953</v>
      </c>
      <c r="W434" s="110">
        <v>109.95432171495912</v>
      </c>
      <c r="X434" s="110">
        <v>61.566627550810409</v>
      </c>
      <c r="Y434" s="110">
        <v>2.3327806596075285E-4</v>
      </c>
      <c r="Z434" s="110">
        <v>1.7731774988526008</v>
      </c>
      <c r="AA434" s="110">
        <v>218.74534244153074</v>
      </c>
      <c r="AB434" s="110">
        <v>0.45836503103948079</v>
      </c>
      <c r="AC434" s="111">
        <v>8.3540804625551228</v>
      </c>
      <c r="AD434" s="110">
        <v>5.6483807720993084</v>
      </c>
      <c r="AE434" s="110">
        <v>1.1712127075977969</v>
      </c>
      <c r="AF434" s="110">
        <v>0</v>
      </c>
      <c r="AG434" s="110">
        <v>1.5344869828580174</v>
      </c>
      <c r="AH434" s="110">
        <v>0</v>
      </c>
      <c r="AI434" s="112">
        <f t="shared" si="199"/>
        <v>401.0098736520406</v>
      </c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">
      <c r="A435" s="37" t="s">
        <v>24</v>
      </c>
      <c r="B435" s="63">
        <v>47.411503572564492</v>
      </c>
      <c r="C435" s="63">
        <v>0</v>
      </c>
      <c r="D435" s="63">
        <v>0</v>
      </c>
      <c r="E435" s="63">
        <v>0</v>
      </c>
      <c r="F435" s="420"/>
      <c r="G435" s="63">
        <v>0</v>
      </c>
      <c r="H435" s="64">
        <v>0</v>
      </c>
      <c r="I435" s="59">
        <f t="shared" si="197"/>
        <v>47.411503572564492</v>
      </c>
      <c r="K435" s="49" t="s">
        <v>24</v>
      </c>
      <c r="L435" s="63">
        <v>47.411503572564492</v>
      </c>
      <c r="M435" s="63">
        <v>0</v>
      </c>
      <c r="N435" s="63">
        <v>0</v>
      </c>
      <c r="O435" s="63">
        <v>0</v>
      </c>
      <c r="P435" s="63">
        <v>0</v>
      </c>
      <c r="Q435" s="63">
        <v>0</v>
      </c>
      <c r="R435" s="83">
        <v>0</v>
      </c>
      <c r="S435" s="84">
        <f t="shared" si="198"/>
        <v>47.411503572564492</v>
      </c>
      <c r="U435" s="113" t="s">
        <v>24</v>
      </c>
      <c r="V435" s="105">
        <v>39.985148174992212</v>
      </c>
      <c r="W435" s="105">
        <v>0</v>
      </c>
      <c r="X435" s="105">
        <v>0</v>
      </c>
      <c r="Y435" s="105">
        <v>0</v>
      </c>
      <c r="Z435" s="105">
        <v>0</v>
      </c>
      <c r="AA435" s="105">
        <v>0</v>
      </c>
      <c r="AB435" s="105">
        <v>0</v>
      </c>
      <c r="AC435" s="106">
        <v>7.4263553975722827</v>
      </c>
      <c r="AD435" s="105">
        <v>7.4263553975722827</v>
      </c>
      <c r="AE435" s="105">
        <v>0</v>
      </c>
      <c r="AF435" s="105">
        <v>0</v>
      </c>
      <c r="AG435" s="105">
        <v>0</v>
      </c>
      <c r="AH435" s="105">
        <v>0</v>
      </c>
      <c r="AI435" s="108">
        <f t="shared" si="199"/>
        <v>47.411503572564492</v>
      </c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">
      <c r="A436" s="36" t="s">
        <v>60</v>
      </c>
      <c r="B436" s="60">
        <v>1.7697475610815672</v>
      </c>
      <c r="C436" s="60">
        <v>0.11732817116935194</v>
      </c>
      <c r="D436" s="60">
        <v>1.3426639387876664</v>
      </c>
      <c r="E436" s="60">
        <v>0</v>
      </c>
      <c r="F436" s="420"/>
      <c r="G436" s="60">
        <v>0</v>
      </c>
      <c r="H436" s="61">
        <v>0</v>
      </c>
      <c r="I436" s="62">
        <f t="shared" si="197"/>
        <v>3.2297396710385855</v>
      </c>
      <c r="K436" s="48" t="s">
        <v>60</v>
      </c>
      <c r="L436" s="85">
        <v>1.7697475610815672</v>
      </c>
      <c r="M436" s="85">
        <v>0.11732817116935194</v>
      </c>
      <c r="N436" s="85">
        <v>1.3426639387876664</v>
      </c>
      <c r="O436" s="85">
        <v>0</v>
      </c>
      <c r="P436" s="85">
        <v>0</v>
      </c>
      <c r="Q436" s="85">
        <v>0</v>
      </c>
      <c r="R436" s="86">
        <v>0</v>
      </c>
      <c r="S436" s="87">
        <f t="shared" si="198"/>
        <v>3.2297396710385855</v>
      </c>
      <c r="U436" s="109" t="s">
        <v>60</v>
      </c>
      <c r="V436" s="110">
        <v>1.7697475610815672</v>
      </c>
      <c r="W436" s="110">
        <v>0</v>
      </c>
      <c r="X436" s="110">
        <v>0</v>
      </c>
      <c r="Y436" s="110">
        <v>0.11732817116935194</v>
      </c>
      <c r="Z436" s="110">
        <v>1.3426639387876664</v>
      </c>
      <c r="AA436" s="110">
        <v>0</v>
      </c>
      <c r="AB436" s="110">
        <v>0</v>
      </c>
      <c r="AC436" s="111">
        <v>0</v>
      </c>
      <c r="AD436" s="110">
        <v>0</v>
      </c>
      <c r="AE436" s="110">
        <v>0</v>
      </c>
      <c r="AF436" s="110">
        <v>0</v>
      </c>
      <c r="AG436" s="110">
        <v>0</v>
      </c>
      <c r="AH436" s="110">
        <v>0</v>
      </c>
      <c r="AI436" s="112">
        <f t="shared" si="199"/>
        <v>3.2297396710385855</v>
      </c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">
      <c r="A437" s="37" t="s">
        <v>22</v>
      </c>
      <c r="B437" s="63">
        <v>20.488250827943414</v>
      </c>
      <c r="C437" s="63">
        <v>0</v>
      </c>
      <c r="D437" s="63">
        <v>109.0880135245352</v>
      </c>
      <c r="E437" s="63">
        <v>0</v>
      </c>
      <c r="F437" s="420"/>
      <c r="G437" s="63">
        <v>0</v>
      </c>
      <c r="H437" s="64">
        <v>0</v>
      </c>
      <c r="I437" s="59">
        <f t="shared" si="197"/>
        <v>129.5762643524786</v>
      </c>
      <c r="K437" s="49" t="s">
        <v>22</v>
      </c>
      <c r="L437" s="63">
        <v>20.488250827943414</v>
      </c>
      <c r="M437" s="63">
        <v>0</v>
      </c>
      <c r="N437" s="63">
        <v>109.0880135245352</v>
      </c>
      <c r="O437" s="63">
        <v>0</v>
      </c>
      <c r="P437" s="63">
        <v>3.4866074455267375</v>
      </c>
      <c r="Q437" s="63">
        <v>0</v>
      </c>
      <c r="R437" s="83">
        <v>0</v>
      </c>
      <c r="S437" s="84">
        <f t="shared" si="198"/>
        <v>133.06287179800535</v>
      </c>
      <c r="U437" s="113" t="s">
        <v>22</v>
      </c>
      <c r="V437" s="105">
        <v>20.425911064623079</v>
      </c>
      <c r="W437" s="105">
        <v>0</v>
      </c>
      <c r="X437" s="105">
        <v>0</v>
      </c>
      <c r="Y437" s="105">
        <v>0</v>
      </c>
      <c r="Z437" s="105">
        <v>101.4363402196292</v>
      </c>
      <c r="AA437" s="105">
        <v>0</v>
      </c>
      <c r="AB437" s="105">
        <v>3.4866074455267375</v>
      </c>
      <c r="AC437" s="106">
        <v>7.7140130682263282</v>
      </c>
      <c r="AD437" s="105">
        <v>6.2339763320335681E-2</v>
      </c>
      <c r="AE437" s="105">
        <v>0</v>
      </c>
      <c r="AF437" s="105">
        <v>0</v>
      </c>
      <c r="AG437" s="105">
        <v>7.6516733049059917</v>
      </c>
      <c r="AH437" s="105">
        <v>0</v>
      </c>
      <c r="AI437" s="108">
        <f t="shared" si="199"/>
        <v>133.06287179800535</v>
      </c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">
      <c r="A438" s="36" t="s">
        <v>21</v>
      </c>
      <c r="B438" s="60">
        <v>0</v>
      </c>
      <c r="C438" s="60">
        <v>0</v>
      </c>
      <c r="D438" s="60">
        <v>0</v>
      </c>
      <c r="E438" s="60">
        <v>0</v>
      </c>
      <c r="F438" s="420"/>
      <c r="G438" s="60">
        <v>0</v>
      </c>
      <c r="H438" s="61">
        <v>0</v>
      </c>
      <c r="I438" s="62">
        <f t="shared" si="197"/>
        <v>0</v>
      </c>
      <c r="K438" s="48" t="s">
        <v>21</v>
      </c>
      <c r="L438" s="85">
        <v>0</v>
      </c>
      <c r="M438" s="85">
        <v>0</v>
      </c>
      <c r="N438" s="85">
        <v>0</v>
      </c>
      <c r="O438" s="85">
        <v>0</v>
      </c>
      <c r="P438" s="85">
        <v>0</v>
      </c>
      <c r="Q438" s="85">
        <v>0</v>
      </c>
      <c r="R438" s="86">
        <v>0</v>
      </c>
      <c r="S438" s="87">
        <f t="shared" si="198"/>
        <v>0</v>
      </c>
      <c r="U438" s="109" t="s">
        <v>61</v>
      </c>
      <c r="V438" s="110">
        <v>0</v>
      </c>
      <c r="W438" s="110">
        <v>0</v>
      </c>
      <c r="X438" s="110">
        <v>0</v>
      </c>
      <c r="Y438" s="110">
        <v>0</v>
      </c>
      <c r="Z438" s="110">
        <v>0</v>
      </c>
      <c r="AA438" s="110">
        <v>0</v>
      </c>
      <c r="AB438" s="110">
        <v>0</v>
      </c>
      <c r="AC438" s="111">
        <v>0</v>
      </c>
      <c r="AD438" s="110">
        <v>0</v>
      </c>
      <c r="AE438" s="110">
        <v>0</v>
      </c>
      <c r="AF438" s="110">
        <v>0</v>
      </c>
      <c r="AG438" s="110">
        <v>0</v>
      </c>
      <c r="AH438" s="110">
        <v>0</v>
      </c>
      <c r="AI438" s="112">
        <f t="shared" si="199"/>
        <v>0</v>
      </c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197"/>
        <v>0</v>
      </c>
      <c r="K439" s="50" t="s">
        <v>64</v>
      </c>
      <c r="L439" s="63">
        <v>0</v>
      </c>
      <c r="M439" s="63">
        <v>0</v>
      </c>
      <c r="N439" s="63">
        <v>0</v>
      </c>
      <c r="O439" s="63">
        <v>0</v>
      </c>
      <c r="P439" s="63">
        <v>0</v>
      </c>
      <c r="Q439" s="63">
        <v>0</v>
      </c>
      <c r="R439" s="83">
        <v>0</v>
      </c>
      <c r="S439" s="84">
        <f t="shared" si="198"/>
        <v>0</v>
      </c>
      <c r="U439" s="114" t="s">
        <v>62</v>
      </c>
      <c r="V439" s="105">
        <v>0</v>
      </c>
      <c r="W439" s="105">
        <v>0</v>
      </c>
      <c r="X439" s="105">
        <v>0</v>
      </c>
      <c r="Y439" s="105">
        <v>0</v>
      </c>
      <c r="Z439" s="105">
        <v>0</v>
      </c>
      <c r="AA439" s="105">
        <v>0</v>
      </c>
      <c r="AB439" s="105">
        <v>0</v>
      </c>
      <c r="AC439" s="106">
        <v>0</v>
      </c>
      <c r="AD439" s="107">
        <v>0</v>
      </c>
      <c r="AE439" s="107">
        <v>0</v>
      </c>
      <c r="AF439" s="107">
        <v>0</v>
      </c>
      <c r="AG439" s="107">
        <v>0</v>
      </c>
      <c r="AH439" s="107">
        <v>0</v>
      </c>
      <c r="AI439" s="108">
        <f t="shared" si="199"/>
        <v>0</v>
      </c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197"/>
        <v>0</v>
      </c>
      <c r="K440" s="51" t="s">
        <v>23</v>
      </c>
      <c r="L440" s="88">
        <v>0</v>
      </c>
      <c r="M440" s="88">
        <v>0</v>
      </c>
      <c r="N440" s="88">
        <v>0</v>
      </c>
      <c r="O440" s="88">
        <v>0</v>
      </c>
      <c r="P440" s="88">
        <v>0</v>
      </c>
      <c r="Q440" s="88">
        <v>0</v>
      </c>
      <c r="R440" s="88">
        <v>0</v>
      </c>
      <c r="S440" s="90">
        <f t="shared" si="198"/>
        <v>0</v>
      </c>
      <c r="U440" s="115" t="s">
        <v>65</v>
      </c>
      <c r="V440" s="116">
        <v>0</v>
      </c>
      <c r="W440" s="116">
        <v>0</v>
      </c>
      <c r="X440" s="116">
        <v>0</v>
      </c>
      <c r="Y440" s="116">
        <v>0</v>
      </c>
      <c r="Z440" s="116">
        <v>0</v>
      </c>
      <c r="AA440" s="116">
        <v>0</v>
      </c>
      <c r="AB440" s="116">
        <v>0</v>
      </c>
      <c r="AC440" s="116">
        <v>0</v>
      </c>
      <c r="AD440" s="116">
        <v>0</v>
      </c>
      <c r="AE440" s="116">
        <v>0</v>
      </c>
      <c r="AF440" s="116">
        <v>0</v>
      </c>
      <c r="AG440" s="116">
        <v>0</v>
      </c>
      <c r="AH440" s="117">
        <v>0</v>
      </c>
      <c r="AI440" s="118">
        <f t="shared" si="199"/>
        <v>0</v>
      </c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197"/>
        <v>0</v>
      </c>
      <c r="K441" s="52" t="s">
        <v>19</v>
      </c>
      <c r="L441" s="68">
        <v>0</v>
      </c>
      <c r="M441" s="68">
        <v>0</v>
      </c>
      <c r="N441" s="68">
        <v>0</v>
      </c>
      <c r="O441" s="68">
        <v>0</v>
      </c>
      <c r="P441" s="68">
        <v>0</v>
      </c>
      <c r="Q441" s="68">
        <v>0</v>
      </c>
      <c r="R441" s="68">
        <v>0</v>
      </c>
      <c r="S441" s="92">
        <f t="shared" si="198"/>
        <v>0</v>
      </c>
      <c r="U441" s="119" t="s">
        <v>19</v>
      </c>
      <c r="V441" s="120">
        <v>0</v>
      </c>
      <c r="W441" s="120">
        <v>0</v>
      </c>
      <c r="X441" s="120">
        <v>0</v>
      </c>
      <c r="Y441" s="120">
        <v>0</v>
      </c>
      <c r="Z441" s="120">
        <v>0</v>
      </c>
      <c r="AA441" s="120">
        <v>0</v>
      </c>
      <c r="AB441" s="120">
        <v>0</v>
      </c>
      <c r="AC441" s="120">
        <v>0</v>
      </c>
      <c r="AD441" s="121">
        <v>0</v>
      </c>
      <c r="AE441" s="121">
        <v>0</v>
      </c>
      <c r="AF441" s="121">
        <v>0</v>
      </c>
      <c r="AG441" s="121">
        <v>0</v>
      </c>
      <c r="AH441" s="121">
        <v>0</v>
      </c>
      <c r="AI441" s="122">
        <f t="shared" si="199"/>
        <v>0</v>
      </c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197"/>
        <v>0</v>
      </c>
      <c r="K442" s="51" t="s">
        <v>20</v>
      </c>
      <c r="L442" s="88">
        <v>0</v>
      </c>
      <c r="M442" s="88">
        <v>0</v>
      </c>
      <c r="N442" s="88">
        <v>0</v>
      </c>
      <c r="O442" s="88">
        <v>0</v>
      </c>
      <c r="P442" s="88">
        <v>0</v>
      </c>
      <c r="Q442" s="88">
        <v>0</v>
      </c>
      <c r="R442" s="88">
        <v>0</v>
      </c>
      <c r="S442" s="90">
        <f t="shared" si="198"/>
        <v>0</v>
      </c>
      <c r="U442" s="115" t="s">
        <v>20</v>
      </c>
      <c r="V442" s="116">
        <v>0</v>
      </c>
      <c r="W442" s="116">
        <v>0</v>
      </c>
      <c r="X442" s="116">
        <v>0</v>
      </c>
      <c r="Y442" s="116">
        <v>0</v>
      </c>
      <c r="Z442" s="116">
        <v>0</v>
      </c>
      <c r="AA442" s="116">
        <v>0</v>
      </c>
      <c r="AB442" s="116">
        <v>0</v>
      </c>
      <c r="AC442" s="116">
        <v>0</v>
      </c>
      <c r="AD442" s="116">
        <v>0</v>
      </c>
      <c r="AE442" s="116">
        <v>0</v>
      </c>
      <c r="AF442" s="116">
        <v>0</v>
      </c>
      <c r="AG442" s="116">
        <v>0</v>
      </c>
      <c r="AH442" s="117">
        <v>0</v>
      </c>
      <c r="AI442" s="118">
        <f t="shared" si="199"/>
        <v>0</v>
      </c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197"/>
        <v>0</v>
      </c>
      <c r="K443" s="53" t="s">
        <v>11</v>
      </c>
      <c r="L443" s="71">
        <v>0</v>
      </c>
      <c r="M443" s="71">
        <v>0</v>
      </c>
      <c r="N443" s="71">
        <v>0</v>
      </c>
      <c r="O443" s="71">
        <v>0</v>
      </c>
      <c r="P443" s="71">
        <v>0</v>
      </c>
      <c r="Q443" s="71">
        <v>0</v>
      </c>
      <c r="R443" s="71">
        <v>0</v>
      </c>
      <c r="S443" s="94">
        <f t="shared" si="198"/>
        <v>0</v>
      </c>
      <c r="U443" s="119" t="s">
        <v>11</v>
      </c>
      <c r="V443" s="120">
        <v>0</v>
      </c>
      <c r="W443" s="120">
        <v>0</v>
      </c>
      <c r="X443" s="120">
        <v>0</v>
      </c>
      <c r="Y443" s="120">
        <v>0</v>
      </c>
      <c r="Z443" s="120">
        <v>0</v>
      </c>
      <c r="AA443" s="120">
        <v>0</v>
      </c>
      <c r="AB443" s="120">
        <v>0</v>
      </c>
      <c r="AC443" s="120">
        <v>0</v>
      </c>
      <c r="AD443" s="121">
        <v>0</v>
      </c>
      <c r="AE443" s="121">
        <v>0</v>
      </c>
      <c r="AF443" s="121">
        <v>0</v>
      </c>
      <c r="AG443" s="121">
        <v>0</v>
      </c>
      <c r="AH443" s="121">
        <v>0</v>
      </c>
      <c r="AI443" s="122">
        <f t="shared" si="199"/>
        <v>0</v>
      </c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">
      <c r="A444" s="42" t="s">
        <v>26</v>
      </c>
      <c r="B444" s="74">
        <f>SUM(B423:B439)</f>
        <v>274.8303261993384</v>
      </c>
      <c r="C444" s="74">
        <f t="shared" ref="C444:I444" si="200">SUM(C423:C439)</f>
        <v>104.75273744668304</v>
      </c>
      <c r="D444" s="74">
        <f t="shared" si="200"/>
        <v>156.72147341941368</v>
      </c>
      <c r="E444" s="74">
        <f t="shared" si="200"/>
        <v>219.92377198283216</v>
      </c>
      <c r="F444" s="74">
        <f t="shared" si="200"/>
        <v>0</v>
      </c>
      <c r="G444" s="74">
        <f t="shared" si="200"/>
        <v>61.566627550810409</v>
      </c>
      <c r="H444" s="75">
        <f t="shared" si="200"/>
        <v>0</v>
      </c>
      <c r="I444" s="59">
        <f t="shared" si="200"/>
        <v>817.79493659907757</v>
      </c>
      <c r="K444" s="54" t="s">
        <v>26</v>
      </c>
      <c r="L444" s="74">
        <f>SUM(L423:L439)</f>
        <v>274.8303261993384</v>
      </c>
      <c r="M444" s="74">
        <f t="shared" ref="M444:S444" si="201">SUM(M423:M439)</f>
        <v>104.75273744668304</v>
      </c>
      <c r="N444" s="74">
        <f t="shared" si="201"/>
        <v>156.72147341941368</v>
      </c>
      <c r="O444" s="74">
        <f t="shared" si="201"/>
        <v>219.92377198283216</v>
      </c>
      <c r="P444" s="74">
        <f t="shared" si="201"/>
        <v>96.55673920528595</v>
      </c>
      <c r="Q444" s="74">
        <f t="shared" si="201"/>
        <v>61.566627550810409</v>
      </c>
      <c r="R444" s="75">
        <f t="shared" si="201"/>
        <v>0</v>
      </c>
      <c r="S444" s="95">
        <f t="shared" si="201"/>
        <v>914.35167580436359</v>
      </c>
      <c r="U444" s="123" t="s">
        <v>63</v>
      </c>
      <c r="V444" s="124">
        <f>SUM(V423:V439)</f>
        <v>139.06480239792828</v>
      </c>
      <c r="W444" s="124">
        <f t="shared" ref="W444:AH444" si="202">SUM(W423:W439)</f>
        <v>109.95432171495912</v>
      </c>
      <c r="X444" s="124">
        <f t="shared" si="202"/>
        <v>61.566627550810409</v>
      </c>
      <c r="Y444" s="124">
        <f t="shared" si="202"/>
        <v>104.75273744668304</v>
      </c>
      <c r="Z444" s="124">
        <f t="shared" si="202"/>
        <v>147.46232361981347</v>
      </c>
      <c r="AA444" s="124">
        <f t="shared" si="202"/>
        <v>218.75255927523438</v>
      </c>
      <c r="AB444" s="124">
        <f t="shared" si="202"/>
        <v>96.55673920528595</v>
      </c>
      <c r="AC444" s="124">
        <f t="shared" si="202"/>
        <v>36.24156459364896</v>
      </c>
      <c r="AD444" s="125">
        <f t="shared" si="202"/>
        <v>25.811202086450962</v>
      </c>
      <c r="AE444" s="125">
        <f t="shared" si="202"/>
        <v>1.1712127075977969</v>
      </c>
      <c r="AF444" s="125">
        <f t="shared" si="202"/>
        <v>0</v>
      </c>
      <c r="AG444" s="125">
        <f t="shared" si="202"/>
        <v>9.2591497996002037</v>
      </c>
      <c r="AH444" s="125">
        <f t="shared" si="202"/>
        <v>0</v>
      </c>
      <c r="AI444" s="126">
        <f>SUM(V444:AC444)</f>
        <v>914.35167580436359</v>
      </c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s="14" customFormat="1" ht="15" thickBot="1">
      <c r="A445" s="43" t="s">
        <v>91</v>
      </c>
      <c r="B445" s="78">
        <f>IF($I444=0,"-",B444/$I444)</f>
        <v>0.33606264101152467</v>
      </c>
      <c r="C445" s="78">
        <f t="shared" ref="C445:H445" si="203">IF($I444=0,"-",C444/$I444)</f>
        <v>0.12809169237744727</v>
      </c>
      <c r="D445" s="78">
        <f t="shared" si="203"/>
        <v>0.19163908506350424</v>
      </c>
      <c r="E445" s="78">
        <f t="shared" si="203"/>
        <v>0.26892288291416677</v>
      </c>
      <c r="F445" s="78">
        <f t="shared" si="203"/>
        <v>0</v>
      </c>
      <c r="G445" s="78">
        <f t="shared" si="203"/>
        <v>7.5283698633357196E-2</v>
      </c>
      <c r="H445" s="79">
        <f t="shared" si="203"/>
        <v>0</v>
      </c>
      <c r="I445" s="80">
        <f>SUM(B445:H445)</f>
        <v>1.0000000000000002</v>
      </c>
      <c r="K445" s="55" t="s">
        <v>91</v>
      </c>
      <c r="L445" s="96">
        <f>IF($S444=0,"-",L444/$S444)</f>
        <v>0.30057398424689014</v>
      </c>
      <c r="M445" s="96">
        <f t="shared" ref="M445:R445" si="204">IF($S444=0,"-",M444/$S444)</f>
        <v>0.11456504124032046</v>
      </c>
      <c r="N445" s="96">
        <f t="shared" si="204"/>
        <v>0.17140174570308997</v>
      </c>
      <c r="O445" s="96">
        <f t="shared" si="204"/>
        <v>0.24052427288369455</v>
      </c>
      <c r="P445" s="96">
        <f t="shared" si="204"/>
        <v>0.10560131485551671</v>
      </c>
      <c r="Q445" s="96">
        <f t="shared" si="204"/>
        <v>6.7333641070488198E-2</v>
      </c>
      <c r="R445" s="97">
        <f t="shared" si="204"/>
        <v>0</v>
      </c>
      <c r="S445" s="98">
        <f>SUM(L445:R445)</f>
        <v>1</v>
      </c>
      <c r="U445" s="127" t="s">
        <v>91</v>
      </c>
      <c r="V445" s="128">
        <f>+V444/$AI444</f>
        <v>0.1520911549438477</v>
      </c>
      <c r="W445" s="128">
        <f t="shared" ref="W445:AH445" si="205">+W444/$AI444</f>
        <v>0.12025386361131923</v>
      </c>
      <c r="X445" s="128">
        <f t="shared" si="205"/>
        <v>6.7333641070488198E-2</v>
      </c>
      <c r="Y445" s="128">
        <f t="shared" si="205"/>
        <v>0.11456504124032046</v>
      </c>
      <c r="Z445" s="128">
        <f t="shared" si="205"/>
        <v>0.16127528118772191</v>
      </c>
      <c r="AA445" s="128">
        <f t="shared" si="205"/>
        <v>0.2392433513973666</v>
      </c>
      <c r="AB445" s="128">
        <f t="shared" si="205"/>
        <v>0.10560131485551671</v>
      </c>
      <c r="AC445" s="128">
        <f t="shared" si="205"/>
        <v>3.963635169341919E-2</v>
      </c>
      <c r="AD445" s="128">
        <f t="shared" si="205"/>
        <v>2.8228965691723163E-2</v>
      </c>
      <c r="AE445" s="128">
        <f t="shared" si="205"/>
        <v>1.2809214863279716E-3</v>
      </c>
      <c r="AF445" s="128">
        <f t="shared" si="205"/>
        <v>0</v>
      </c>
      <c r="AG445" s="128">
        <f t="shared" si="205"/>
        <v>1.0126464515368055E-2</v>
      </c>
      <c r="AH445" s="128">
        <f t="shared" si="205"/>
        <v>0</v>
      </c>
      <c r="AI445" s="129">
        <f>SUM(V445:AC445)</f>
        <v>1</v>
      </c>
    </row>
    <row r="446" spans="1:69" ht="15" thickBot="1">
      <c r="A446" s="44"/>
      <c r="B446" s="44"/>
      <c r="C446" s="44"/>
      <c r="D446" s="44"/>
      <c r="E446" s="44"/>
      <c r="F446" s="44"/>
      <c r="G446" s="44"/>
      <c r="H446" s="44"/>
      <c r="I446" s="44"/>
      <c r="K446" s="44"/>
      <c r="L446" s="44"/>
      <c r="M446" s="44"/>
      <c r="N446" s="44"/>
      <c r="O446" s="44"/>
      <c r="P446" s="44"/>
      <c r="Q446" s="44"/>
      <c r="R446" s="44"/>
      <c r="S446" s="44"/>
    </row>
    <row r="447" spans="1:6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  <c r="K447" s="428" t="s">
        <v>44</v>
      </c>
      <c r="L447" s="32" t="s">
        <v>0</v>
      </c>
      <c r="M447" s="32" t="s">
        <v>1</v>
      </c>
      <c r="N447" s="32" t="s">
        <v>2</v>
      </c>
      <c r="O447" s="32" t="s">
        <v>3</v>
      </c>
      <c r="P447" s="32" t="s">
        <v>27</v>
      </c>
      <c r="Q447" s="32" t="s">
        <v>4</v>
      </c>
      <c r="R447" s="32" t="s">
        <v>5</v>
      </c>
      <c r="S447" s="33" t="s">
        <v>6</v>
      </c>
    </row>
    <row r="448" spans="1:69" ht="15" customHeight="1">
      <c r="A448" s="431" t="s">
        <v>44</v>
      </c>
      <c r="B448" s="434" t="s">
        <v>118</v>
      </c>
      <c r="C448" s="435"/>
      <c r="D448" s="435"/>
      <c r="E448" s="435"/>
      <c r="F448" s="435"/>
      <c r="G448" s="435"/>
      <c r="H448" s="435"/>
      <c r="I448" s="436"/>
      <c r="K448" s="429" t="s">
        <v>44</v>
      </c>
      <c r="L448" s="416" t="s">
        <v>118</v>
      </c>
      <c r="M448" s="417"/>
      <c r="N448" s="417"/>
      <c r="O448" s="417"/>
      <c r="P448" s="417"/>
      <c r="Q448" s="417"/>
      <c r="R448" s="417"/>
      <c r="S448" s="418"/>
    </row>
    <row r="449" spans="1:38" ht="15">
      <c r="A449" s="35" t="s">
        <v>7</v>
      </c>
      <c r="B449" s="404"/>
      <c r="C449" s="405"/>
      <c r="D449" s="405"/>
      <c r="E449" s="406"/>
      <c r="F449" s="57">
        <v>7.8488619842868465E-2</v>
      </c>
      <c r="G449" s="404"/>
      <c r="H449" s="406"/>
      <c r="I449" s="59">
        <f>SUM(B449:H449)</f>
        <v>7.8488619842868465E-2</v>
      </c>
      <c r="K449" s="56" t="s">
        <v>7</v>
      </c>
      <c r="L449" s="404"/>
      <c r="M449" s="405"/>
      <c r="N449" s="405"/>
      <c r="O449" s="406"/>
      <c r="P449" s="57">
        <v>0</v>
      </c>
      <c r="Q449" s="404"/>
      <c r="R449" s="413"/>
      <c r="S449" s="103">
        <f>SUM(L449:R449)</f>
        <v>0</v>
      </c>
    </row>
    <row r="450" spans="1:38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206">SUM(B450:H450)</f>
        <v>0</v>
      </c>
      <c r="K450" s="48" t="s">
        <v>8</v>
      </c>
      <c r="L450" s="407"/>
      <c r="M450" s="408"/>
      <c r="N450" s="408"/>
      <c r="O450" s="409"/>
      <c r="P450" s="85">
        <v>0</v>
      </c>
      <c r="Q450" s="407"/>
      <c r="R450" s="414"/>
      <c r="S450" s="87">
        <f t="shared" ref="S450:S469" si="207">SUM(L450:R450)</f>
        <v>0</v>
      </c>
    </row>
    <row r="451" spans="1:38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206"/>
        <v>0</v>
      </c>
      <c r="K451" s="49" t="s">
        <v>10</v>
      </c>
      <c r="L451" s="407"/>
      <c r="M451" s="408"/>
      <c r="N451" s="408"/>
      <c r="O451" s="409"/>
      <c r="P451" s="63">
        <v>0</v>
      </c>
      <c r="Q451" s="407"/>
      <c r="R451" s="414"/>
      <c r="S451" s="84">
        <f t="shared" si="207"/>
        <v>0</v>
      </c>
    </row>
    <row r="452" spans="1:38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206"/>
        <v>0</v>
      </c>
      <c r="K452" s="48" t="s">
        <v>56</v>
      </c>
      <c r="L452" s="407"/>
      <c r="M452" s="408"/>
      <c r="N452" s="408"/>
      <c r="O452" s="409"/>
      <c r="P452" s="85">
        <v>0</v>
      </c>
      <c r="Q452" s="407"/>
      <c r="R452" s="414"/>
      <c r="S452" s="87">
        <f t="shared" si="207"/>
        <v>0</v>
      </c>
    </row>
    <row r="453" spans="1:38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206"/>
        <v>0</v>
      </c>
      <c r="K453" s="49" t="s">
        <v>16</v>
      </c>
      <c r="L453" s="407"/>
      <c r="M453" s="408"/>
      <c r="N453" s="408"/>
      <c r="O453" s="409"/>
      <c r="P453" s="63">
        <v>0</v>
      </c>
      <c r="Q453" s="407"/>
      <c r="R453" s="414"/>
      <c r="S453" s="84">
        <f t="shared" si="207"/>
        <v>0</v>
      </c>
    </row>
    <row r="454" spans="1:38" ht="15">
      <c r="A454" s="36" t="s">
        <v>123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206"/>
        <v>0</v>
      </c>
      <c r="K454" s="48" t="s">
        <v>123</v>
      </c>
      <c r="L454" s="407"/>
      <c r="M454" s="408"/>
      <c r="N454" s="408"/>
      <c r="O454" s="409"/>
      <c r="P454" s="85">
        <v>0</v>
      </c>
      <c r="Q454" s="407"/>
      <c r="R454" s="414"/>
      <c r="S454" s="87">
        <f t="shared" si="207"/>
        <v>0</v>
      </c>
    </row>
    <row r="455" spans="1:38" ht="15">
      <c r="A455" s="37" t="s">
        <v>58</v>
      </c>
      <c r="B455" s="407"/>
      <c r="C455" s="408"/>
      <c r="D455" s="408"/>
      <c r="E455" s="409"/>
      <c r="F455" s="63">
        <v>181.56430159754086</v>
      </c>
      <c r="G455" s="407"/>
      <c r="H455" s="409"/>
      <c r="I455" s="59">
        <f t="shared" si="206"/>
        <v>181.56430159754086</v>
      </c>
      <c r="K455" s="49" t="s">
        <v>58</v>
      </c>
      <c r="L455" s="407"/>
      <c r="M455" s="408"/>
      <c r="N455" s="408"/>
      <c r="O455" s="409"/>
      <c r="P455" s="63">
        <v>0</v>
      </c>
      <c r="Q455" s="407"/>
      <c r="R455" s="414"/>
      <c r="S455" s="84">
        <f t="shared" si="207"/>
        <v>0</v>
      </c>
    </row>
    <row r="456" spans="1:38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206"/>
        <v>0</v>
      </c>
      <c r="K456" s="48" t="s">
        <v>12</v>
      </c>
      <c r="L456" s="407"/>
      <c r="M456" s="408"/>
      <c r="N456" s="408"/>
      <c r="O456" s="409"/>
      <c r="P456" s="85">
        <v>0</v>
      </c>
      <c r="Q456" s="407"/>
      <c r="R456" s="414"/>
      <c r="S456" s="87">
        <f t="shared" si="207"/>
        <v>0</v>
      </c>
    </row>
    <row r="457" spans="1:38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206"/>
        <v>0</v>
      </c>
      <c r="K457" s="49" t="s">
        <v>59</v>
      </c>
      <c r="L457" s="407"/>
      <c r="M457" s="408"/>
      <c r="N457" s="408"/>
      <c r="O457" s="409"/>
      <c r="P457" s="63">
        <v>0</v>
      </c>
      <c r="Q457" s="407"/>
      <c r="R457" s="414"/>
      <c r="S457" s="84">
        <f t="shared" si="207"/>
        <v>0</v>
      </c>
    </row>
    <row r="458" spans="1:38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206"/>
        <v>0</v>
      </c>
      <c r="K458" s="48" t="s">
        <v>17</v>
      </c>
      <c r="L458" s="407"/>
      <c r="M458" s="408"/>
      <c r="N458" s="408"/>
      <c r="O458" s="409"/>
      <c r="P458" s="85">
        <v>0</v>
      </c>
      <c r="Q458" s="407"/>
      <c r="R458" s="414"/>
      <c r="S458" s="87">
        <f t="shared" si="207"/>
        <v>0</v>
      </c>
    </row>
    <row r="459" spans="1:38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206"/>
        <v>0</v>
      </c>
      <c r="K459" s="49" t="s">
        <v>139</v>
      </c>
      <c r="L459" s="407"/>
      <c r="M459" s="408"/>
      <c r="N459" s="408"/>
      <c r="O459" s="409"/>
      <c r="P459" s="63">
        <v>0</v>
      </c>
      <c r="Q459" s="407"/>
      <c r="R459" s="414"/>
      <c r="S459" s="84">
        <f t="shared" si="207"/>
        <v>0</v>
      </c>
    </row>
    <row r="460" spans="1:38" ht="15">
      <c r="A460" s="36" t="s">
        <v>25</v>
      </c>
      <c r="B460" s="407"/>
      <c r="C460" s="408"/>
      <c r="D460" s="408"/>
      <c r="E460" s="409"/>
      <c r="F460" s="60">
        <v>595.04659259808329</v>
      </c>
      <c r="G460" s="407"/>
      <c r="H460" s="409"/>
      <c r="I460" s="62">
        <f t="shared" si="206"/>
        <v>595.04659259808329</v>
      </c>
      <c r="K460" s="48" t="s">
        <v>25</v>
      </c>
      <c r="L460" s="407"/>
      <c r="M460" s="408"/>
      <c r="N460" s="408"/>
      <c r="O460" s="409"/>
      <c r="P460" s="85">
        <v>0</v>
      </c>
      <c r="Q460" s="407"/>
      <c r="R460" s="414"/>
      <c r="S460" s="87">
        <f t="shared" si="207"/>
        <v>0</v>
      </c>
    </row>
    <row r="461" spans="1:38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206"/>
        <v>0</v>
      </c>
      <c r="K461" s="49" t="s">
        <v>24</v>
      </c>
      <c r="L461" s="407"/>
      <c r="M461" s="408"/>
      <c r="N461" s="408"/>
      <c r="O461" s="409"/>
      <c r="P461" s="63">
        <v>0</v>
      </c>
      <c r="Q461" s="407"/>
      <c r="R461" s="414"/>
      <c r="S461" s="84">
        <f t="shared" si="207"/>
        <v>0</v>
      </c>
    </row>
    <row r="462" spans="1:38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206"/>
        <v>0</v>
      </c>
      <c r="K462" s="48" t="s">
        <v>60</v>
      </c>
      <c r="L462" s="407"/>
      <c r="M462" s="408"/>
      <c r="N462" s="408"/>
      <c r="O462" s="409"/>
      <c r="P462" s="85">
        <v>0</v>
      </c>
      <c r="Q462" s="407"/>
      <c r="R462" s="414"/>
      <c r="S462" s="87">
        <f t="shared" si="207"/>
        <v>0</v>
      </c>
    </row>
    <row r="463" spans="1:38" ht="15">
      <c r="A463" s="37" t="s">
        <v>22</v>
      </c>
      <c r="B463" s="407"/>
      <c r="C463" s="408"/>
      <c r="D463" s="408"/>
      <c r="E463" s="409"/>
      <c r="F463" s="63">
        <v>8.4627353576023303</v>
      </c>
      <c r="G463" s="407"/>
      <c r="H463" s="409"/>
      <c r="I463" s="59">
        <f t="shared" si="206"/>
        <v>8.4627353576023303</v>
      </c>
      <c r="K463" s="49" t="s">
        <v>22</v>
      </c>
      <c r="L463" s="407"/>
      <c r="M463" s="408"/>
      <c r="N463" s="408"/>
      <c r="O463" s="409"/>
      <c r="P463" s="63">
        <v>0</v>
      </c>
      <c r="Q463" s="407"/>
      <c r="R463" s="414"/>
      <c r="S463" s="84">
        <f t="shared" si="207"/>
        <v>0</v>
      </c>
    </row>
    <row r="464" spans="1:38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206"/>
        <v>0</v>
      </c>
      <c r="K464" s="48" t="s">
        <v>21</v>
      </c>
      <c r="L464" s="407"/>
      <c r="M464" s="408"/>
      <c r="N464" s="408"/>
      <c r="O464" s="409"/>
      <c r="P464" s="85">
        <v>0</v>
      </c>
      <c r="Q464" s="407"/>
      <c r="R464" s="414"/>
      <c r="S464" s="87">
        <f t="shared" si="207"/>
        <v>0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1:38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206"/>
        <v>0</v>
      </c>
      <c r="K465" s="50" t="s">
        <v>64</v>
      </c>
      <c r="L465" s="407"/>
      <c r="M465" s="408"/>
      <c r="N465" s="408"/>
      <c r="O465" s="409"/>
      <c r="P465" s="63">
        <v>0</v>
      </c>
      <c r="Q465" s="407"/>
      <c r="R465" s="414"/>
      <c r="S465" s="84">
        <f t="shared" si="207"/>
        <v>0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1:38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206"/>
        <v>0</v>
      </c>
      <c r="K466" s="51" t="s">
        <v>23</v>
      </c>
      <c r="L466" s="407"/>
      <c r="M466" s="408"/>
      <c r="N466" s="408"/>
      <c r="O466" s="409"/>
      <c r="P466" s="88">
        <v>0</v>
      </c>
      <c r="Q466" s="407"/>
      <c r="R466" s="414"/>
      <c r="S466" s="90">
        <f t="shared" si="207"/>
        <v>0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1:38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206"/>
        <v>0</v>
      </c>
      <c r="K467" s="52" t="s">
        <v>19</v>
      </c>
      <c r="L467" s="407"/>
      <c r="M467" s="408"/>
      <c r="N467" s="408"/>
      <c r="O467" s="409"/>
      <c r="P467" s="68">
        <v>0</v>
      </c>
      <c r="Q467" s="407"/>
      <c r="R467" s="414"/>
      <c r="S467" s="92">
        <f t="shared" si="207"/>
        <v>0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1:38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206"/>
        <v>0</v>
      </c>
      <c r="K468" s="51" t="s">
        <v>20</v>
      </c>
      <c r="L468" s="407"/>
      <c r="M468" s="408"/>
      <c r="N468" s="408"/>
      <c r="O468" s="409"/>
      <c r="P468" s="88">
        <v>0</v>
      </c>
      <c r="Q468" s="407"/>
      <c r="R468" s="414"/>
      <c r="S468" s="90">
        <f t="shared" si="207"/>
        <v>0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1:38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206"/>
        <v>0</v>
      </c>
      <c r="K469" s="53" t="s">
        <v>11</v>
      </c>
      <c r="L469" s="410"/>
      <c r="M469" s="411"/>
      <c r="N469" s="411"/>
      <c r="O469" s="412"/>
      <c r="P469" s="71">
        <v>0</v>
      </c>
      <c r="Q469" s="410"/>
      <c r="R469" s="415"/>
      <c r="S469" s="94">
        <f t="shared" si="207"/>
        <v>0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1:38" ht="15">
      <c r="A470" s="42" t="s">
        <v>26</v>
      </c>
      <c r="B470" s="74">
        <f>SUM(B449:B465)</f>
        <v>0</v>
      </c>
      <c r="C470" s="74">
        <f t="shared" ref="C470:I470" si="208">SUM(C449:C465)</f>
        <v>0</v>
      </c>
      <c r="D470" s="74">
        <f t="shared" si="208"/>
        <v>0</v>
      </c>
      <c r="E470" s="74">
        <f t="shared" si="208"/>
        <v>0</v>
      </c>
      <c r="F470" s="74">
        <f t="shared" si="208"/>
        <v>785.15211817306943</v>
      </c>
      <c r="G470" s="74">
        <f t="shared" si="208"/>
        <v>0</v>
      </c>
      <c r="H470" s="75">
        <f t="shared" si="208"/>
        <v>0</v>
      </c>
      <c r="I470" s="59">
        <f t="shared" si="208"/>
        <v>785.15211817306943</v>
      </c>
      <c r="K470" s="54" t="s">
        <v>26</v>
      </c>
      <c r="L470" s="74">
        <f>SUM(L449:L465)</f>
        <v>0</v>
      </c>
      <c r="M470" s="74">
        <f t="shared" ref="M470:S470" si="209">SUM(M449:M465)</f>
        <v>0</v>
      </c>
      <c r="N470" s="74">
        <f t="shared" si="209"/>
        <v>0</v>
      </c>
      <c r="O470" s="74">
        <f t="shared" si="209"/>
        <v>0</v>
      </c>
      <c r="P470" s="74">
        <f t="shared" si="209"/>
        <v>0</v>
      </c>
      <c r="Q470" s="74">
        <f t="shared" si="209"/>
        <v>0</v>
      </c>
      <c r="R470" s="75">
        <f t="shared" si="209"/>
        <v>0</v>
      </c>
      <c r="S470" s="95">
        <f t="shared" si="209"/>
        <v>0</v>
      </c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1:38" s="14" customFormat="1" ht="15.75" thickBot="1">
      <c r="A471" s="43" t="s">
        <v>91</v>
      </c>
      <c r="B471" s="78">
        <f>IF($I470=0,"-",B470/$I470)</f>
        <v>0</v>
      </c>
      <c r="C471" s="78">
        <f t="shared" ref="C471:H471" si="210">IF($I470=0,"-",C470/$I470)</f>
        <v>0</v>
      </c>
      <c r="D471" s="78">
        <f t="shared" si="210"/>
        <v>0</v>
      </c>
      <c r="E471" s="78">
        <f t="shared" si="210"/>
        <v>0</v>
      </c>
      <c r="F471" s="78">
        <f t="shared" si="210"/>
        <v>1</v>
      </c>
      <c r="G471" s="78">
        <f t="shared" si="210"/>
        <v>0</v>
      </c>
      <c r="H471" s="79">
        <f t="shared" si="210"/>
        <v>0</v>
      </c>
      <c r="I471" s="80">
        <f>SUM(B471:H471)</f>
        <v>1</v>
      </c>
      <c r="K471" s="55" t="s">
        <v>91</v>
      </c>
      <c r="L471" s="96" t="str">
        <f>IF($S470=0,"-",L470/$S470)</f>
        <v>-</v>
      </c>
      <c r="M471" s="96" t="str">
        <f t="shared" ref="M471:R471" si="211">IF($S470=0,"-",M470/$S470)</f>
        <v>-</v>
      </c>
      <c r="N471" s="96" t="str">
        <f t="shared" si="211"/>
        <v>-</v>
      </c>
      <c r="O471" s="96" t="str">
        <f t="shared" si="211"/>
        <v>-</v>
      </c>
      <c r="P471" s="96" t="str">
        <f t="shared" si="211"/>
        <v>-</v>
      </c>
      <c r="Q471" s="96" t="str">
        <f t="shared" si="211"/>
        <v>-</v>
      </c>
      <c r="R471" s="97" t="str">
        <f t="shared" si="211"/>
        <v>-</v>
      </c>
      <c r="S471" s="98">
        <f>SUM(L471:R471)</f>
        <v>0</v>
      </c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21"/>
      <c r="AK471" s="13"/>
      <c r="AL471" s="13"/>
    </row>
    <row r="472" spans="1:38" ht="15" thickBot="1">
      <c r="A472" s="44"/>
      <c r="B472" s="44"/>
      <c r="C472" s="44"/>
      <c r="D472" s="44"/>
      <c r="E472" s="44"/>
      <c r="F472" s="44"/>
      <c r="G472" s="44"/>
      <c r="H472" s="44"/>
      <c r="I472" s="44"/>
      <c r="K472" s="44"/>
      <c r="L472" s="44"/>
      <c r="M472" s="44"/>
      <c r="N472" s="44"/>
      <c r="O472" s="44"/>
      <c r="P472" s="44"/>
      <c r="Q472" s="44"/>
      <c r="R472" s="44"/>
      <c r="S472" s="44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1:38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  <c r="K473" s="428" t="s">
        <v>45</v>
      </c>
      <c r="L473" s="32" t="s">
        <v>0</v>
      </c>
      <c r="M473" s="32" t="s">
        <v>1</v>
      </c>
      <c r="N473" s="32" t="s">
        <v>2</v>
      </c>
      <c r="O473" s="32" t="s">
        <v>3</v>
      </c>
      <c r="P473" s="32" t="s">
        <v>27</v>
      </c>
      <c r="Q473" s="32" t="s">
        <v>4</v>
      </c>
      <c r="R473" s="32" t="s">
        <v>5</v>
      </c>
      <c r="S473" s="33" t="s">
        <v>6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1:38" ht="15" customHeight="1">
      <c r="A474" s="431" t="s">
        <v>45</v>
      </c>
      <c r="B474" s="434" t="s">
        <v>118</v>
      </c>
      <c r="C474" s="435"/>
      <c r="D474" s="435"/>
      <c r="E474" s="435"/>
      <c r="F474" s="435"/>
      <c r="G474" s="435"/>
      <c r="H474" s="435"/>
      <c r="I474" s="436"/>
      <c r="K474" s="429" t="s">
        <v>45</v>
      </c>
      <c r="L474" s="416" t="s">
        <v>118</v>
      </c>
      <c r="M474" s="417"/>
      <c r="N474" s="417"/>
      <c r="O474" s="417"/>
      <c r="P474" s="417"/>
      <c r="Q474" s="417"/>
      <c r="R474" s="417"/>
      <c r="S474" s="418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1:38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  <c r="K475" s="56" t="s">
        <v>7</v>
      </c>
      <c r="L475" s="404"/>
      <c r="M475" s="405"/>
      <c r="N475" s="405"/>
      <c r="O475" s="406"/>
      <c r="P475" s="57">
        <v>0</v>
      </c>
      <c r="Q475" s="404"/>
      <c r="R475" s="413"/>
      <c r="S475" s="103">
        <f>SUM(L475:R475)</f>
        <v>0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1:38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212">SUM(B476:H476)</f>
        <v>0</v>
      </c>
      <c r="K476" s="48" t="s">
        <v>8</v>
      </c>
      <c r="L476" s="407"/>
      <c r="M476" s="408"/>
      <c r="N476" s="408"/>
      <c r="O476" s="409"/>
      <c r="P476" s="85">
        <v>0</v>
      </c>
      <c r="Q476" s="407"/>
      <c r="R476" s="414"/>
      <c r="S476" s="87">
        <f t="shared" ref="S476:S495" si="213">SUM(L476:R476)</f>
        <v>0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1:38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212"/>
        <v>0</v>
      </c>
      <c r="K477" s="49" t="s">
        <v>10</v>
      </c>
      <c r="L477" s="407"/>
      <c r="M477" s="408"/>
      <c r="N477" s="408"/>
      <c r="O477" s="409"/>
      <c r="P477" s="63">
        <v>0</v>
      </c>
      <c r="Q477" s="407"/>
      <c r="R477" s="414"/>
      <c r="S477" s="84">
        <f t="shared" si="213"/>
        <v>0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1:38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212"/>
        <v>0</v>
      </c>
      <c r="K478" s="48" t="s">
        <v>56</v>
      </c>
      <c r="L478" s="407"/>
      <c r="M478" s="408"/>
      <c r="N478" s="408"/>
      <c r="O478" s="409"/>
      <c r="P478" s="85">
        <v>0</v>
      </c>
      <c r="Q478" s="407"/>
      <c r="R478" s="414"/>
      <c r="S478" s="87">
        <f t="shared" si="213"/>
        <v>0</v>
      </c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1:38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212"/>
        <v>0</v>
      </c>
      <c r="K479" s="49" t="s">
        <v>16</v>
      </c>
      <c r="L479" s="407"/>
      <c r="M479" s="408"/>
      <c r="N479" s="408"/>
      <c r="O479" s="409"/>
      <c r="P479" s="63">
        <v>0</v>
      </c>
      <c r="Q479" s="407"/>
      <c r="R479" s="414"/>
      <c r="S479" s="84">
        <f t="shared" si="213"/>
        <v>0</v>
      </c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1:38" ht="15">
      <c r="A480" s="36" t="s">
        <v>123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212"/>
        <v>0</v>
      </c>
      <c r="K480" s="48" t="s">
        <v>123</v>
      </c>
      <c r="L480" s="407"/>
      <c r="M480" s="408"/>
      <c r="N480" s="408"/>
      <c r="O480" s="409"/>
      <c r="P480" s="85">
        <v>0</v>
      </c>
      <c r="Q480" s="407"/>
      <c r="R480" s="414"/>
      <c r="S480" s="87">
        <f t="shared" si="213"/>
        <v>0</v>
      </c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1:38" ht="14.25" customHeight="1">
      <c r="A481" s="37" t="s">
        <v>58</v>
      </c>
      <c r="B481" s="407"/>
      <c r="C481" s="408"/>
      <c r="D481" s="408"/>
      <c r="E481" s="409"/>
      <c r="F481" s="63">
        <v>14190.258469936622</v>
      </c>
      <c r="G481" s="407"/>
      <c r="H481" s="409"/>
      <c r="I481" s="59">
        <f t="shared" si="212"/>
        <v>14190.258469936622</v>
      </c>
      <c r="K481" s="49" t="s">
        <v>58</v>
      </c>
      <c r="L481" s="407"/>
      <c r="M481" s="408"/>
      <c r="N481" s="408"/>
      <c r="O481" s="409"/>
      <c r="P481" s="63">
        <v>1765.2470514561621</v>
      </c>
      <c r="Q481" s="407"/>
      <c r="R481" s="414"/>
      <c r="S481" s="84">
        <f t="shared" si="213"/>
        <v>1765.2470514561621</v>
      </c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1:38" ht="14.25" customHeight="1">
      <c r="A482" s="36" t="s">
        <v>12</v>
      </c>
      <c r="B482" s="407"/>
      <c r="C482" s="408"/>
      <c r="D482" s="408"/>
      <c r="E482" s="409"/>
      <c r="F482" s="60">
        <v>4578.2629196084954</v>
      </c>
      <c r="G482" s="407"/>
      <c r="H482" s="409"/>
      <c r="I482" s="62">
        <f t="shared" si="212"/>
        <v>4578.2629196084954</v>
      </c>
      <c r="K482" s="48" t="s">
        <v>12</v>
      </c>
      <c r="L482" s="407"/>
      <c r="M482" s="408"/>
      <c r="N482" s="408"/>
      <c r="O482" s="409"/>
      <c r="P482" s="85">
        <v>1303.627382186686</v>
      </c>
      <c r="Q482" s="407"/>
      <c r="R482" s="414"/>
      <c r="S482" s="87">
        <f t="shared" si="213"/>
        <v>1303.627382186686</v>
      </c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1:38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212"/>
        <v>0</v>
      </c>
      <c r="K483" s="49" t="s">
        <v>59</v>
      </c>
      <c r="L483" s="407"/>
      <c r="M483" s="408"/>
      <c r="N483" s="408"/>
      <c r="O483" s="409"/>
      <c r="P483" s="63">
        <v>0</v>
      </c>
      <c r="Q483" s="407"/>
      <c r="R483" s="414"/>
      <c r="S483" s="84">
        <f t="shared" si="213"/>
        <v>0</v>
      </c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1:38" ht="15">
      <c r="A484" s="36" t="s">
        <v>17</v>
      </c>
      <c r="B484" s="407"/>
      <c r="C484" s="408"/>
      <c r="D484" s="408"/>
      <c r="E484" s="409"/>
      <c r="F484" s="60">
        <v>13.672764031700043</v>
      </c>
      <c r="G484" s="407"/>
      <c r="H484" s="409"/>
      <c r="I484" s="62">
        <f t="shared" si="212"/>
        <v>13.672764031700043</v>
      </c>
      <c r="K484" s="48" t="s">
        <v>17</v>
      </c>
      <c r="L484" s="407"/>
      <c r="M484" s="408"/>
      <c r="N484" s="408"/>
      <c r="O484" s="409"/>
      <c r="P484" s="85">
        <v>2.341686994655459</v>
      </c>
      <c r="Q484" s="407"/>
      <c r="R484" s="414"/>
      <c r="S484" s="87">
        <f t="shared" si="213"/>
        <v>2.341686994655459</v>
      </c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1:38" ht="15">
      <c r="A485" s="37" t="s">
        <v>139</v>
      </c>
      <c r="B485" s="407"/>
      <c r="C485" s="408"/>
      <c r="D485" s="408"/>
      <c r="E485" s="409"/>
      <c r="F485" s="63">
        <v>8.3427158735359033</v>
      </c>
      <c r="G485" s="407"/>
      <c r="H485" s="409"/>
      <c r="I485" s="59">
        <f t="shared" si="212"/>
        <v>8.3427158735359033</v>
      </c>
      <c r="K485" s="49" t="s">
        <v>139</v>
      </c>
      <c r="L485" s="407"/>
      <c r="M485" s="408"/>
      <c r="N485" s="408"/>
      <c r="O485" s="409"/>
      <c r="P485" s="63">
        <v>0.99444914922792216</v>
      </c>
      <c r="Q485" s="407"/>
      <c r="R485" s="414"/>
      <c r="S485" s="84">
        <f t="shared" si="213"/>
        <v>0.99444914922792216</v>
      </c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1:38" ht="15">
      <c r="A486" s="36" t="s">
        <v>25</v>
      </c>
      <c r="B486" s="407"/>
      <c r="C486" s="408"/>
      <c r="D486" s="408"/>
      <c r="E486" s="409"/>
      <c r="F486" s="60">
        <v>456.34590348456294</v>
      </c>
      <c r="G486" s="407"/>
      <c r="H486" s="409"/>
      <c r="I486" s="62">
        <f t="shared" si="212"/>
        <v>456.34590348456294</v>
      </c>
      <c r="K486" s="48" t="s">
        <v>25</v>
      </c>
      <c r="L486" s="407"/>
      <c r="M486" s="408"/>
      <c r="N486" s="408"/>
      <c r="O486" s="409"/>
      <c r="P486" s="85">
        <v>2.1645671366421482E-12</v>
      </c>
      <c r="Q486" s="407"/>
      <c r="R486" s="414"/>
      <c r="S486" s="87">
        <f t="shared" si="213"/>
        <v>2.1645671366421482E-12</v>
      </c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1:38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212"/>
        <v>0</v>
      </c>
      <c r="K487" s="49" t="s">
        <v>24</v>
      </c>
      <c r="L487" s="407"/>
      <c r="M487" s="408"/>
      <c r="N487" s="408"/>
      <c r="O487" s="409"/>
      <c r="P487" s="63">
        <v>-3.5438318946034997E-13</v>
      </c>
      <c r="Q487" s="407"/>
      <c r="R487" s="414"/>
      <c r="S487" s="84">
        <f t="shared" si="213"/>
        <v>-3.5438318946034997E-13</v>
      </c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1:38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212"/>
        <v>0</v>
      </c>
      <c r="K488" s="48" t="s">
        <v>60</v>
      </c>
      <c r="L488" s="407"/>
      <c r="M488" s="408"/>
      <c r="N488" s="408"/>
      <c r="O488" s="409"/>
      <c r="P488" s="85">
        <v>-2.6589841439772499E-14</v>
      </c>
      <c r="Q488" s="407"/>
      <c r="R488" s="414"/>
      <c r="S488" s="87">
        <f t="shared" si="213"/>
        <v>-2.6589841439772499E-14</v>
      </c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1:38" ht="15">
      <c r="A489" s="37" t="s">
        <v>22</v>
      </c>
      <c r="B489" s="407"/>
      <c r="C489" s="408"/>
      <c r="D489" s="408"/>
      <c r="E489" s="409"/>
      <c r="F489" s="63">
        <v>1081.7147749547962</v>
      </c>
      <c r="G489" s="407"/>
      <c r="H489" s="409"/>
      <c r="I489" s="59">
        <f t="shared" si="212"/>
        <v>1081.7147749547962</v>
      </c>
      <c r="K489" s="49" t="s">
        <v>22</v>
      </c>
      <c r="L489" s="407"/>
      <c r="M489" s="408"/>
      <c r="N489" s="408"/>
      <c r="O489" s="409"/>
      <c r="P489" s="63">
        <v>372.21419370269371</v>
      </c>
      <c r="Q489" s="407"/>
      <c r="R489" s="414"/>
      <c r="S489" s="84">
        <f t="shared" si="213"/>
        <v>372.21419370269371</v>
      </c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1:38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212"/>
        <v>0</v>
      </c>
      <c r="K490" s="48" t="s">
        <v>21</v>
      </c>
      <c r="L490" s="407"/>
      <c r="M490" s="408"/>
      <c r="N490" s="408"/>
      <c r="O490" s="409"/>
      <c r="P490" s="85">
        <v>0</v>
      </c>
      <c r="Q490" s="407"/>
      <c r="R490" s="414"/>
      <c r="S490" s="87">
        <f t="shared" si="213"/>
        <v>0</v>
      </c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1:38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212"/>
        <v>0</v>
      </c>
      <c r="K491" s="50" t="s">
        <v>64</v>
      </c>
      <c r="L491" s="407"/>
      <c r="M491" s="408"/>
      <c r="N491" s="408"/>
      <c r="O491" s="409"/>
      <c r="P491" s="63">
        <v>0</v>
      </c>
      <c r="Q491" s="407"/>
      <c r="R491" s="414"/>
      <c r="S491" s="84">
        <f t="shared" si="213"/>
        <v>0</v>
      </c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1:38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212"/>
        <v>0</v>
      </c>
      <c r="K492" s="51" t="s">
        <v>23</v>
      </c>
      <c r="L492" s="407"/>
      <c r="M492" s="408"/>
      <c r="N492" s="408"/>
      <c r="O492" s="409"/>
      <c r="P492" s="88">
        <v>0</v>
      </c>
      <c r="Q492" s="407"/>
      <c r="R492" s="414"/>
      <c r="S492" s="90">
        <f t="shared" si="213"/>
        <v>0</v>
      </c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1:38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212"/>
        <v>0</v>
      </c>
      <c r="K493" s="52" t="s">
        <v>19</v>
      </c>
      <c r="L493" s="407"/>
      <c r="M493" s="408"/>
      <c r="N493" s="408"/>
      <c r="O493" s="409"/>
      <c r="P493" s="68">
        <v>0</v>
      </c>
      <c r="Q493" s="407"/>
      <c r="R493" s="414"/>
      <c r="S493" s="92">
        <f t="shared" si="213"/>
        <v>0</v>
      </c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1:38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212"/>
        <v>0</v>
      </c>
      <c r="K494" s="51" t="s">
        <v>20</v>
      </c>
      <c r="L494" s="407"/>
      <c r="M494" s="408"/>
      <c r="N494" s="408"/>
      <c r="O494" s="409"/>
      <c r="P494" s="88">
        <v>0</v>
      </c>
      <c r="Q494" s="407"/>
      <c r="R494" s="414"/>
      <c r="S494" s="90">
        <f t="shared" si="213"/>
        <v>0</v>
      </c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1:38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212"/>
        <v>0</v>
      </c>
      <c r="K495" s="53" t="s">
        <v>11</v>
      </c>
      <c r="L495" s="410"/>
      <c r="M495" s="411"/>
      <c r="N495" s="411"/>
      <c r="O495" s="412"/>
      <c r="P495" s="71">
        <v>0</v>
      </c>
      <c r="Q495" s="410"/>
      <c r="R495" s="415"/>
      <c r="S495" s="94">
        <f t="shared" si="213"/>
        <v>0</v>
      </c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1:38" ht="15">
      <c r="A496" s="42" t="s">
        <v>26</v>
      </c>
      <c r="B496" s="74">
        <f>SUM(B475:B491)</f>
        <v>0</v>
      </c>
      <c r="C496" s="74">
        <f t="shared" ref="C496:I496" si="214">SUM(C475:C491)</f>
        <v>0</v>
      </c>
      <c r="D496" s="74">
        <f t="shared" si="214"/>
        <v>0</v>
      </c>
      <c r="E496" s="74">
        <f t="shared" si="214"/>
        <v>0</v>
      </c>
      <c r="F496" s="74">
        <f t="shared" si="214"/>
        <v>20328.597547889709</v>
      </c>
      <c r="G496" s="74">
        <f t="shared" si="214"/>
        <v>0</v>
      </c>
      <c r="H496" s="75">
        <f t="shared" si="214"/>
        <v>0</v>
      </c>
      <c r="I496" s="59">
        <f t="shared" si="214"/>
        <v>20328.597547889709</v>
      </c>
      <c r="K496" s="54" t="s">
        <v>26</v>
      </c>
      <c r="L496" s="74">
        <f>SUM(L475:L491)</f>
        <v>0</v>
      </c>
      <c r="M496" s="74">
        <f t="shared" ref="M496:S496" si="215">SUM(M475:M491)</f>
        <v>0</v>
      </c>
      <c r="N496" s="74">
        <f t="shared" si="215"/>
        <v>0</v>
      </c>
      <c r="O496" s="74">
        <f t="shared" si="215"/>
        <v>0</v>
      </c>
      <c r="P496" s="74">
        <f t="shared" si="215"/>
        <v>3444.4247634894268</v>
      </c>
      <c r="Q496" s="74">
        <f t="shared" si="215"/>
        <v>0</v>
      </c>
      <c r="R496" s="75">
        <f t="shared" si="215"/>
        <v>0</v>
      </c>
      <c r="S496" s="95">
        <f t="shared" si="215"/>
        <v>3444.4247634894268</v>
      </c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1:38" s="14" customFormat="1" ht="15.75" thickBot="1">
      <c r="A497" s="43" t="s">
        <v>91</v>
      </c>
      <c r="B497" s="78">
        <f>IF($I496=0,"-",B496/$I496)</f>
        <v>0</v>
      </c>
      <c r="C497" s="78">
        <f t="shared" ref="C497:H497" si="216">IF($I496=0,"-",C496/$I496)</f>
        <v>0</v>
      </c>
      <c r="D497" s="78">
        <f t="shared" si="216"/>
        <v>0</v>
      </c>
      <c r="E497" s="78">
        <f t="shared" si="216"/>
        <v>0</v>
      </c>
      <c r="F497" s="78">
        <f t="shared" si="216"/>
        <v>1</v>
      </c>
      <c r="G497" s="78">
        <f t="shared" si="216"/>
        <v>0</v>
      </c>
      <c r="H497" s="79">
        <f t="shared" si="216"/>
        <v>0</v>
      </c>
      <c r="I497" s="80">
        <f>SUM(B497:H497)</f>
        <v>1</v>
      </c>
      <c r="K497" s="55" t="s">
        <v>91</v>
      </c>
      <c r="L497" s="96">
        <f>IF($S496=0,"-",L496/$S496)</f>
        <v>0</v>
      </c>
      <c r="M497" s="96">
        <f t="shared" ref="M497:R497" si="217">IF($S496=0,"-",M496/$S496)</f>
        <v>0</v>
      </c>
      <c r="N497" s="96">
        <f t="shared" si="217"/>
        <v>0</v>
      </c>
      <c r="O497" s="96">
        <f t="shared" si="217"/>
        <v>0</v>
      </c>
      <c r="P497" s="96">
        <f t="shared" si="217"/>
        <v>1</v>
      </c>
      <c r="Q497" s="96">
        <f t="shared" si="217"/>
        <v>0</v>
      </c>
      <c r="R497" s="97">
        <f t="shared" si="217"/>
        <v>0</v>
      </c>
      <c r="S497" s="98">
        <f>SUM(L497:R497)</f>
        <v>1</v>
      </c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21"/>
      <c r="AK497" s="13"/>
      <c r="AL497" s="13"/>
    </row>
    <row r="498" spans="1:38" ht="15" thickBot="1">
      <c r="A498" s="44"/>
      <c r="B498" s="44"/>
      <c r="C498" s="44"/>
      <c r="D498" s="44"/>
      <c r="E498" s="44"/>
      <c r="F498" s="44"/>
      <c r="G498" s="44"/>
      <c r="H498" s="44"/>
      <c r="I498" s="44"/>
      <c r="K498" s="44"/>
      <c r="L498" s="44"/>
      <c r="M498" s="44"/>
      <c r="N498" s="44"/>
      <c r="O498" s="44"/>
      <c r="P498" s="44"/>
      <c r="Q498" s="44"/>
      <c r="R498" s="44"/>
      <c r="S498" s="44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1:38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  <c r="K499" s="428" t="s">
        <v>46</v>
      </c>
      <c r="L499" s="32" t="s">
        <v>0</v>
      </c>
      <c r="M499" s="32" t="s">
        <v>1</v>
      </c>
      <c r="N499" s="32" t="s">
        <v>2</v>
      </c>
      <c r="O499" s="32" t="s">
        <v>3</v>
      </c>
      <c r="P499" s="32" t="s">
        <v>27</v>
      </c>
      <c r="Q499" s="32" t="s">
        <v>4</v>
      </c>
      <c r="R499" s="32" t="s">
        <v>5</v>
      </c>
      <c r="S499" s="33" t="s">
        <v>6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1:38" ht="15" customHeight="1">
      <c r="A500" s="431" t="s">
        <v>46</v>
      </c>
      <c r="B500" s="434" t="s">
        <v>118</v>
      </c>
      <c r="C500" s="435"/>
      <c r="D500" s="435"/>
      <c r="E500" s="435"/>
      <c r="F500" s="435"/>
      <c r="G500" s="435"/>
      <c r="H500" s="435"/>
      <c r="I500" s="436"/>
      <c r="K500" s="429" t="s">
        <v>46</v>
      </c>
      <c r="L500" s="416" t="s">
        <v>118</v>
      </c>
      <c r="M500" s="417"/>
      <c r="N500" s="417"/>
      <c r="O500" s="417"/>
      <c r="P500" s="417"/>
      <c r="Q500" s="417"/>
      <c r="R500" s="417"/>
      <c r="S500" s="418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1:38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  <c r="K501" s="56" t="s">
        <v>7</v>
      </c>
      <c r="L501" s="404"/>
      <c r="M501" s="405"/>
      <c r="N501" s="405"/>
      <c r="O501" s="406"/>
      <c r="P501" s="57">
        <v>0</v>
      </c>
      <c r="Q501" s="404"/>
      <c r="R501" s="413"/>
      <c r="S501" s="103">
        <f>SUM(L501:R501)</f>
        <v>0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1:38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218">SUM(B502:H502)</f>
        <v>0</v>
      </c>
      <c r="K502" s="48" t="s">
        <v>8</v>
      </c>
      <c r="L502" s="407"/>
      <c r="M502" s="408"/>
      <c r="N502" s="408"/>
      <c r="O502" s="409"/>
      <c r="P502" s="85">
        <v>0</v>
      </c>
      <c r="Q502" s="407"/>
      <c r="R502" s="414"/>
      <c r="S502" s="87">
        <f t="shared" ref="S502:S521" si="219">SUM(L502:R502)</f>
        <v>0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1:38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218"/>
        <v>0</v>
      </c>
      <c r="K503" s="49" t="s">
        <v>10</v>
      </c>
      <c r="L503" s="407"/>
      <c r="M503" s="408"/>
      <c r="N503" s="408"/>
      <c r="O503" s="409"/>
      <c r="P503" s="63">
        <v>0</v>
      </c>
      <c r="Q503" s="407"/>
      <c r="R503" s="414"/>
      <c r="S503" s="84">
        <f t="shared" si="219"/>
        <v>0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1:38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218"/>
        <v>0</v>
      </c>
      <c r="K504" s="48" t="s">
        <v>56</v>
      </c>
      <c r="L504" s="407"/>
      <c r="M504" s="408"/>
      <c r="N504" s="408"/>
      <c r="O504" s="409"/>
      <c r="P504" s="85">
        <v>0</v>
      </c>
      <c r="Q504" s="407"/>
      <c r="R504" s="414"/>
      <c r="S504" s="87">
        <f t="shared" si="219"/>
        <v>0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1:38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218"/>
        <v>0</v>
      </c>
      <c r="K505" s="49" t="s">
        <v>16</v>
      </c>
      <c r="L505" s="407"/>
      <c r="M505" s="408"/>
      <c r="N505" s="408"/>
      <c r="O505" s="409"/>
      <c r="P505" s="63">
        <v>0</v>
      </c>
      <c r="Q505" s="407"/>
      <c r="R505" s="414"/>
      <c r="S505" s="84">
        <f t="shared" si="219"/>
        <v>0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1:38" ht="14.25" customHeight="1">
      <c r="A506" s="36" t="s">
        <v>123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218"/>
        <v>0</v>
      </c>
      <c r="K506" s="48" t="s">
        <v>123</v>
      </c>
      <c r="L506" s="407"/>
      <c r="M506" s="408"/>
      <c r="N506" s="408"/>
      <c r="O506" s="409"/>
      <c r="P506" s="85">
        <v>0</v>
      </c>
      <c r="Q506" s="407"/>
      <c r="R506" s="414"/>
      <c r="S506" s="87">
        <f t="shared" si="219"/>
        <v>0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1:38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218"/>
        <v>0</v>
      </c>
      <c r="K507" s="49" t="s">
        <v>58</v>
      </c>
      <c r="L507" s="407"/>
      <c r="M507" s="408"/>
      <c r="N507" s="408"/>
      <c r="O507" s="409"/>
      <c r="P507" s="63">
        <v>0</v>
      </c>
      <c r="Q507" s="407"/>
      <c r="R507" s="414"/>
      <c r="S507" s="84">
        <f t="shared" si="219"/>
        <v>0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1:38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218"/>
        <v>0</v>
      </c>
      <c r="K508" s="48" t="s">
        <v>12</v>
      </c>
      <c r="L508" s="407"/>
      <c r="M508" s="408"/>
      <c r="N508" s="408"/>
      <c r="O508" s="409"/>
      <c r="P508" s="85">
        <v>0</v>
      </c>
      <c r="Q508" s="407"/>
      <c r="R508" s="414"/>
      <c r="S508" s="87">
        <f t="shared" si="219"/>
        <v>0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1:38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218"/>
        <v>0</v>
      </c>
      <c r="K509" s="49" t="s">
        <v>59</v>
      </c>
      <c r="L509" s="407"/>
      <c r="M509" s="408"/>
      <c r="N509" s="408"/>
      <c r="O509" s="409"/>
      <c r="P509" s="63">
        <v>0</v>
      </c>
      <c r="Q509" s="407"/>
      <c r="R509" s="414"/>
      <c r="S509" s="84">
        <f t="shared" si="219"/>
        <v>0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1:38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218"/>
        <v>0</v>
      </c>
      <c r="K510" s="48" t="s">
        <v>17</v>
      </c>
      <c r="L510" s="407"/>
      <c r="M510" s="408"/>
      <c r="N510" s="408"/>
      <c r="O510" s="409"/>
      <c r="P510" s="85">
        <v>0</v>
      </c>
      <c r="Q510" s="407"/>
      <c r="R510" s="414"/>
      <c r="S510" s="87">
        <f t="shared" si="219"/>
        <v>0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1:38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218"/>
        <v>0</v>
      </c>
      <c r="K511" s="49" t="s">
        <v>139</v>
      </c>
      <c r="L511" s="407"/>
      <c r="M511" s="408"/>
      <c r="N511" s="408"/>
      <c r="O511" s="409"/>
      <c r="P511" s="63">
        <v>0</v>
      </c>
      <c r="Q511" s="407"/>
      <c r="R511" s="414"/>
      <c r="S511" s="84">
        <f t="shared" si="219"/>
        <v>0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1:38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218"/>
        <v>0</v>
      </c>
      <c r="K512" s="48" t="s">
        <v>25</v>
      </c>
      <c r="L512" s="407"/>
      <c r="M512" s="408"/>
      <c r="N512" s="408"/>
      <c r="O512" s="409"/>
      <c r="P512" s="85">
        <v>0</v>
      </c>
      <c r="Q512" s="407"/>
      <c r="R512" s="414"/>
      <c r="S512" s="87">
        <f t="shared" si="219"/>
        <v>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218"/>
        <v>0</v>
      </c>
      <c r="K513" s="49" t="s">
        <v>24</v>
      </c>
      <c r="L513" s="407"/>
      <c r="M513" s="408"/>
      <c r="N513" s="408"/>
      <c r="O513" s="409"/>
      <c r="P513" s="63">
        <v>0</v>
      </c>
      <c r="Q513" s="407"/>
      <c r="R513" s="414"/>
      <c r="S513" s="84">
        <f t="shared" si="219"/>
        <v>0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218"/>
        <v>0</v>
      </c>
      <c r="K514" s="48" t="s">
        <v>60</v>
      </c>
      <c r="L514" s="407"/>
      <c r="M514" s="408"/>
      <c r="N514" s="408"/>
      <c r="O514" s="409"/>
      <c r="P514" s="85">
        <v>0</v>
      </c>
      <c r="Q514" s="407"/>
      <c r="R514" s="414"/>
      <c r="S514" s="87">
        <f t="shared" si="219"/>
        <v>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218"/>
        <v>0</v>
      </c>
      <c r="K515" s="49" t="s">
        <v>22</v>
      </c>
      <c r="L515" s="407"/>
      <c r="M515" s="408"/>
      <c r="N515" s="408"/>
      <c r="O515" s="409"/>
      <c r="P515" s="63">
        <v>0</v>
      </c>
      <c r="Q515" s="407"/>
      <c r="R515" s="414"/>
      <c r="S515" s="84">
        <f t="shared" si="219"/>
        <v>0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218"/>
        <v>0</v>
      </c>
      <c r="K516" s="48" t="s">
        <v>21</v>
      </c>
      <c r="L516" s="407"/>
      <c r="M516" s="408"/>
      <c r="N516" s="408"/>
      <c r="O516" s="409"/>
      <c r="P516" s="85">
        <v>0</v>
      </c>
      <c r="Q516" s="407"/>
      <c r="R516" s="414"/>
      <c r="S516" s="87">
        <f t="shared" si="219"/>
        <v>0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218"/>
        <v>0</v>
      </c>
      <c r="K517" s="50" t="s">
        <v>64</v>
      </c>
      <c r="L517" s="407"/>
      <c r="M517" s="408"/>
      <c r="N517" s="408"/>
      <c r="O517" s="409"/>
      <c r="P517" s="63">
        <v>0</v>
      </c>
      <c r="Q517" s="407"/>
      <c r="R517" s="414"/>
      <c r="S517" s="84">
        <f t="shared" si="219"/>
        <v>0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218"/>
        <v>0</v>
      </c>
      <c r="K518" s="51" t="s">
        <v>23</v>
      </c>
      <c r="L518" s="407"/>
      <c r="M518" s="408"/>
      <c r="N518" s="408"/>
      <c r="O518" s="409"/>
      <c r="P518" s="88">
        <v>0</v>
      </c>
      <c r="Q518" s="407"/>
      <c r="R518" s="414"/>
      <c r="S518" s="90">
        <f t="shared" si="219"/>
        <v>0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218"/>
        <v>0</v>
      </c>
      <c r="K519" s="52" t="s">
        <v>19</v>
      </c>
      <c r="L519" s="407"/>
      <c r="M519" s="408"/>
      <c r="N519" s="408"/>
      <c r="O519" s="409"/>
      <c r="P519" s="68">
        <v>0</v>
      </c>
      <c r="Q519" s="407"/>
      <c r="R519" s="414"/>
      <c r="S519" s="92">
        <f t="shared" si="219"/>
        <v>0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218"/>
        <v>0</v>
      </c>
      <c r="K520" s="51" t="s">
        <v>20</v>
      </c>
      <c r="L520" s="407"/>
      <c r="M520" s="408"/>
      <c r="N520" s="408"/>
      <c r="O520" s="409"/>
      <c r="P520" s="88">
        <v>0</v>
      </c>
      <c r="Q520" s="407"/>
      <c r="R520" s="414"/>
      <c r="S520" s="90">
        <f t="shared" si="219"/>
        <v>0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218"/>
        <v>0</v>
      </c>
      <c r="K521" s="53" t="s">
        <v>11</v>
      </c>
      <c r="L521" s="410"/>
      <c r="M521" s="411"/>
      <c r="N521" s="411"/>
      <c r="O521" s="412"/>
      <c r="P521" s="71">
        <v>0</v>
      </c>
      <c r="Q521" s="410"/>
      <c r="R521" s="415"/>
      <c r="S521" s="94">
        <f t="shared" si="219"/>
        <v>0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t="15">
      <c r="A522" s="42" t="s">
        <v>26</v>
      </c>
      <c r="B522" s="74">
        <f>SUM(B501:B517)</f>
        <v>0</v>
      </c>
      <c r="C522" s="74">
        <f t="shared" ref="C522:I522" si="220">SUM(C501:C517)</f>
        <v>0</v>
      </c>
      <c r="D522" s="74">
        <f t="shared" si="220"/>
        <v>0</v>
      </c>
      <c r="E522" s="74">
        <f t="shared" si="220"/>
        <v>0</v>
      </c>
      <c r="F522" s="74">
        <f t="shared" si="220"/>
        <v>0</v>
      </c>
      <c r="G522" s="74">
        <f t="shared" si="220"/>
        <v>0</v>
      </c>
      <c r="H522" s="75">
        <f t="shared" si="220"/>
        <v>0</v>
      </c>
      <c r="I522" s="59">
        <f t="shared" si="220"/>
        <v>0</v>
      </c>
      <c r="K522" s="54" t="s">
        <v>26</v>
      </c>
      <c r="L522" s="74">
        <f>SUM(L501:L517)</f>
        <v>0</v>
      </c>
      <c r="M522" s="74">
        <f t="shared" ref="M522:S522" si="221">SUM(M501:M517)</f>
        <v>0</v>
      </c>
      <c r="N522" s="74">
        <f t="shared" si="221"/>
        <v>0</v>
      </c>
      <c r="O522" s="74">
        <f t="shared" si="221"/>
        <v>0</v>
      </c>
      <c r="P522" s="74">
        <f t="shared" si="221"/>
        <v>0</v>
      </c>
      <c r="Q522" s="74">
        <f t="shared" si="221"/>
        <v>0</v>
      </c>
      <c r="R522" s="75">
        <f t="shared" si="221"/>
        <v>0</v>
      </c>
      <c r="S522" s="95">
        <f t="shared" si="221"/>
        <v>0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s="6" customFormat="1" ht="15.75" thickBot="1">
      <c r="A523" s="43" t="s">
        <v>91</v>
      </c>
      <c r="B523" s="78" t="str">
        <f>IF($I522=0,"-",B522/$I522)</f>
        <v>-</v>
      </c>
      <c r="C523" s="78" t="str">
        <f t="shared" ref="C523:H523" si="222">IF($I522=0,"-",C522/$I522)</f>
        <v>-</v>
      </c>
      <c r="D523" s="78" t="str">
        <f t="shared" si="222"/>
        <v>-</v>
      </c>
      <c r="E523" s="78" t="str">
        <f t="shared" si="222"/>
        <v>-</v>
      </c>
      <c r="F523" s="78" t="str">
        <f t="shared" si="222"/>
        <v>-</v>
      </c>
      <c r="G523" s="78" t="str">
        <f t="shared" si="222"/>
        <v>-</v>
      </c>
      <c r="H523" s="79" t="str">
        <f t="shared" si="222"/>
        <v>-</v>
      </c>
      <c r="I523" s="80">
        <f>SUM(B523:H523)</f>
        <v>0</v>
      </c>
      <c r="J523" s="15"/>
      <c r="K523" s="55" t="s">
        <v>91</v>
      </c>
      <c r="L523" s="96" t="str">
        <f>IF($S522=0,"-",L522/$S522)</f>
        <v>-</v>
      </c>
      <c r="M523" s="96" t="str">
        <f t="shared" ref="M523:R523" si="223">IF($S522=0,"-",M522/$S522)</f>
        <v>-</v>
      </c>
      <c r="N523" s="96" t="str">
        <f t="shared" si="223"/>
        <v>-</v>
      </c>
      <c r="O523" s="96" t="str">
        <f t="shared" si="223"/>
        <v>-</v>
      </c>
      <c r="P523" s="96" t="str">
        <f t="shared" si="223"/>
        <v>-</v>
      </c>
      <c r="Q523" s="96" t="str">
        <f t="shared" si="223"/>
        <v>-</v>
      </c>
      <c r="R523" s="97" t="str">
        <f t="shared" si="223"/>
        <v>-</v>
      </c>
      <c r="S523" s="98">
        <f>SUM(L523:R523)</f>
        <v>0</v>
      </c>
      <c r="T523" s="15"/>
      <c r="U523" s="11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2"/>
      <c r="AK523" s="10"/>
      <c r="AL523" s="10"/>
    </row>
    <row r="524" spans="1:38" ht="15" thickBot="1">
      <c r="A524" s="44"/>
      <c r="B524" s="44"/>
      <c r="C524" s="44"/>
      <c r="D524" s="44"/>
      <c r="E524" s="44"/>
      <c r="F524" s="44"/>
      <c r="G524" s="44"/>
      <c r="H524" s="44"/>
      <c r="I524" s="44"/>
      <c r="K524" s="44"/>
      <c r="L524" s="44"/>
      <c r="M524" s="44"/>
      <c r="N524" s="44"/>
      <c r="O524" s="44"/>
      <c r="P524" s="44"/>
      <c r="Q524" s="44"/>
      <c r="R524" s="44"/>
      <c r="S524" s="44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  <c r="K525" s="428" t="s">
        <v>47</v>
      </c>
      <c r="L525" s="32" t="s">
        <v>0</v>
      </c>
      <c r="M525" s="32" t="s">
        <v>1</v>
      </c>
      <c r="N525" s="32" t="s">
        <v>2</v>
      </c>
      <c r="O525" s="32" t="s">
        <v>3</v>
      </c>
      <c r="P525" s="32" t="s">
        <v>27</v>
      </c>
      <c r="Q525" s="32" t="s">
        <v>4</v>
      </c>
      <c r="R525" s="32" t="s">
        <v>5</v>
      </c>
      <c r="S525" s="33" t="s">
        <v>6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t="15" customHeight="1">
      <c r="A526" s="431" t="s">
        <v>47</v>
      </c>
      <c r="B526" s="434" t="s">
        <v>118</v>
      </c>
      <c r="C526" s="435"/>
      <c r="D526" s="435"/>
      <c r="E526" s="435"/>
      <c r="F526" s="435"/>
      <c r="G526" s="435"/>
      <c r="H526" s="435"/>
      <c r="I526" s="436"/>
      <c r="K526" s="429" t="s">
        <v>47</v>
      </c>
      <c r="L526" s="416" t="s">
        <v>118</v>
      </c>
      <c r="M526" s="417"/>
      <c r="N526" s="417"/>
      <c r="O526" s="417"/>
      <c r="P526" s="417"/>
      <c r="Q526" s="417"/>
      <c r="R526" s="417"/>
      <c r="S526" s="418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  <c r="K527" s="56" t="s">
        <v>7</v>
      </c>
      <c r="L527" s="404"/>
      <c r="M527" s="405"/>
      <c r="N527" s="405"/>
      <c r="O527" s="406"/>
      <c r="P527" s="57">
        <v>0</v>
      </c>
      <c r="Q527" s="404"/>
      <c r="R527" s="413"/>
      <c r="S527" s="103">
        <f>SUM(L527:R527)</f>
        <v>0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224">SUM(B528:H528)</f>
        <v>0</v>
      </c>
      <c r="K528" s="48" t="s">
        <v>8</v>
      </c>
      <c r="L528" s="407"/>
      <c r="M528" s="408"/>
      <c r="N528" s="408"/>
      <c r="O528" s="409"/>
      <c r="P528" s="85">
        <v>0</v>
      </c>
      <c r="Q528" s="407"/>
      <c r="R528" s="414"/>
      <c r="S528" s="87">
        <f t="shared" ref="S528:S547" si="225">SUM(L528:R528)</f>
        <v>0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1:38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224"/>
        <v>0</v>
      </c>
      <c r="K529" s="49" t="s">
        <v>10</v>
      </c>
      <c r="L529" s="407"/>
      <c r="M529" s="408"/>
      <c r="N529" s="408"/>
      <c r="O529" s="409"/>
      <c r="P529" s="63">
        <v>0</v>
      </c>
      <c r="Q529" s="407"/>
      <c r="R529" s="414"/>
      <c r="S529" s="84">
        <f t="shared" si="225"/>
        <v>0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1:38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224"/>
        <v>0</v>
      </c>
      <c r="K530" s="48" t="s">
        <v>56</v>
      </c>
      <c r="L530" s="407"/>
      <c r="M530" s="408"/>
      <c r="N530" s="408"/>
      <c r="O530" s="409"/>
      <c r="P530" s="85">
        <v>0</v>
      </c>
      <c r="Q530" s="407"/>
      <c r="R530" s="414"/>
      <c r="S530" s="87">
        <f t="shared" si="225"/>
        <v>0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1:38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224"/>
        <v>0</v>
      </c>
      <c r="K531" s="49" t="s">
        <v>16</v>
      </c>
      <c r="L531" s="407"/>
      <c r="M531" s="408"/>
      <c r="N531" s="408"/>
      <c r="O531" s="409"/>
      <c r="P531" s="63">
        <v>0</v>
      </c>
      <c r="Q531" s="407"/>
      <c r="R531" s="414"/>
      <c r="S531" s="84">
        <f t="shared" si="225"/>
        <v>0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1:38" ht="14.25" customHeight="1">
      <c r="A532" s="36" t="s">
        <v>123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224"/>
        <v>0</v>
      </c>
      <c r="K532" s="48" t="s">
        <v>123</v>
      </c>
      <c r="L532" s="407"/>
      <c r="M532" s="408"/>
      <c r="N532" s="408"/>
      <c r="O532" s="409"/>
      <c r="P532" s="85">
        <v>0</v>
      </c>
      <c r="Q532" s="407"/>
      <c r="R532" s="414"/>
      <c r="S532" s="87">
        <f t="shared" si="225"/>
        <v>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1:38" ht="15">
      <c r="A533" s="37" t="s">
        <v>58</v>
      </c>
      <c r="B533" s="407"/>
      <c r="C533" s="408"/>
      <c r="D533" s="408"/>
      <c r="E533" s="409"/>
      <c r="F533" s="63">
        <v>3.6349143226879055</v>
      </c>
      <c r="G533" s="407"/>
      <c r="H533" s="409"/>
      <c r="I533" s="59">
        <f t="shared" si="224"/>
        <v>3.6349143226879055</v>
      </c>
      <c r="K533" s="49" t="s">
        <v>58</v>
      </c>
      <c r="L533" s="407"/>
      <c r="M533" s="408"/>
      <c r="N533" s="408"/>
      <c r="O533" s="409"/>
      <c r="P533" s="63">
        <v>0</v>
      </c>
      <c r="Q533" s="407"/>
      <c r="R533" s="414"/>
      <c r="S533" s="84">
        <f t="shared" si="225"/>
        <v>0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1:38" ht="15">
      <c r="A534" s="36" t="s">
        <v>12</v>
      </c>
      <c r="B534" s="407"/>
      <c r="C534" s="408"/>
      <c r="D534" s="408"/>
      <c r="E534" s="409"/>
      <c r="F534" s="60">
        <v>0.39855207551157756</v>
      </c>
      <c r="G534" s="407"/>
      <c r="H534" s="409"/>
      <c r="I534" s="62">
        <f t="shared" si="224"/>
        <v>0.39855207551157756</v>
      </c>
      <c r="K534" s="48" t="s">
        <v>12</v>
      </c>
      <c r="L534" s="407"/>
      <c r="M534" s="408"/>
      <c r="N534" s="408"/>
      <c r="O534" s="409"/>
      <c r="P534" s="85">
        <v>0</v>
      </c>
      <c r="Q534" s="407"/>
      <c r="R534" s="414"/>
      <c r="S534" s="87">
        <f t="shared" si="225"/>
        <v>0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1:38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224"/>
        <v>0</v>
      </c>
      <c r="K535" s="49" t="s">
        <v>59</v>
      </c>
      <c r="L535" s="407"/>
      <c r="M535" s="408"/>
      <c r="N535" s="408"/>
      <c r="O535" s="409"/>
      <c r="P535" s="63">
        <v>0</v>
      </c>
      <c r="Q535" s="407"/>
      <c r="R535" s="414"/>
      <c r="S535" s="84">
        <f t="shared" si="225"/>
        <v>0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1:38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224"/>
        <v>0</v>
      </c>
      <c r="K536" s="48" t="s">
        <v>17</v>
      </c>
      <c r="L536" s="407"/>
      <c r="M536" s="408"/>
      <c r="N536" s="408"/>
      <c r="O536" s="409"/>
      <c r="P536" s="85">
        <v>0</v>
      </c>
      <c r="Q536" s="407"/>
      <c r="R536" s="414"/>
      <c r="S536" s="87">
        <f t="shared" si="225"/>
        <v>0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1:38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224"/>
        <v>0</v>
      </c>
      <c r="K537" s="49" t="s">
        <v>139</v>
      </c>
      <c r="L537" s="407"/>
      <c r="M537" s="408"/>
      <c r="N537" s="408"/>
      <c r="O537" s="409"/>
      <c r="P537" s="63">
        <v>0</v>
      </c>
      <c r="Q537" s="407"/>
      <c r="R537" s="414"/>
      <c r="S537" s="84">
        <f t="shared" si="225"/>
        <v>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1:38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224"/>
        <v>0</v>
      </c>
      <c r="K538" s="48" t="s">
        <v>25</v>
      </c>
      <c r="L538" s="407"/>
      <c r="M538" s="408"/>
      <c r="N538" s="408"/>
      <c r="O538" s="409"/>
      <c r="P538" s="85">
        <v>0</v>
      </c>
      <c r="Q538" s="407"/>
      <c r="R538" s="414"/>
      <c r="S538" s="87">
        <f t="shared" si="225"/>
        <v>0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1:38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224"/>
        <v>0</v>
      </c>
      <c r="K539" s="49" t="s">
        <v>24</v>
      </c>
      <c r="L539" s="407"/>
      <c r="M539" s="408"/>
      <c r="N539" s="408"/>
      <c r="O539" s="409"/>
      <c r="P539" s="63">
        <v>0</v>
      </c>
      <c r="Q539" s="407"/>
      <c r="R539" s="414"/>
      <c r="S539" s="84">
        <f t="shared" si="225"/>
        <v>0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1:38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224"/>
        <v>0</v>
      </c>
      <c r="K540" s="48" t="s">
        <v>60</v>
      </c>
      <c r="L540" s="407"/>
      <c r="M540" s="408"/>
      <c r="N540" s="408"/>
      <c r="O540" s="409"/>
      <c r="P540" s="85">
        <v>0</v>
      </c>
      <c r="Q540" s="407"/>
      <c r="R540" s="414"/>
      <c r="S540" s="87">
        <f t="shared" si="225"/>
        <v>0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1:38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224"/>
        <v>0</v>
      </c>
      <c r="K541" s="49" t="s">
        <v>22</v>
      </c>
      <c r="L541" s="407"/>
      <c r="M541" s="408"/>
      <c r="N541" s="408"/>
      <c r="O541" s="409"/>
      <c r="P541" s="63">
        <v>0</v>
      </c>
      <c r="Q541" s="407"/>
      <c r="R541" s="414"/>
      <c r="S541" s="84">
        <f t="shared" si="225"/>
        <v>0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1:38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224"/>
        <v>0</v>
      </c>
      <c r="K542" s="48" t="s">
        <v>21</v>
      </c>
      <c r="L542" s="407"/>
      <c r="M542" s="408"/>
      <c r="N542" s="408"/>
      <c r="O542" s="409"/>
      <c r="P542" s="85">
        <v>0</v>
      </c>
      <c r="Q542" s="407"/>
      <c r="R542" s="414"/>
      <c r="S542" s="87">
        <f t="shared" si="225"/>
        <v>0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1:38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224"/>
        <v>0</v>
      </c>
      <c r="K543" s="50" t="s">
        <v>64</v>
      </c>
      <c r="L543" s="407"/>
      <c r="M543" s="408"/>
      <c r="N543" s="408"/>
      <c r="O543" s="409"/>
      <c r="P543" s="63">
        <v>0</v>
      </c>
      <c r="Q543" s="407"/>
      <c r="R543" s="414"/>
      <c r="S543" s="84">
        <f t="shared" si="225"/>
        <v>0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1:38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224"/>
        <v>0</v>
      </c>
      <c r="K544" s="51" t="s">
        <v>23</v>
      </c>
      <c r="L544" s="407"/>
      <c r="M544" s="408"/>
      <c r="N544" s="408"/>
      <c r="O544" s="409"/>
      <c r="P544" s="88">
        <v>0</v>
      </c>
      <c r="Q544" s="407"/>
      <c r="R544" s="414"/>
      <c r="S544" s="90">
        <f t="shared" si="225"/>
        <v>0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1:38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224"/>
        <v>0</v>
      </c>
      <c r="K545" s="52" t="s">
        <v>19</v>
      </c>
      <c r="L545" s="407"/>
      <c r="M545" s="408"/>
      <c r="N545" s="408"/>
      <c r="O545" s="409"/>
      <c r="P545" s="68">
        <v>0</v>
      </c>
      <c r="Q545" s="407"/>
      <c r="R545" s="414"/>
      <c r="S545" s="92">
        <f t="shared" si="225"/>
        <v>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1:38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224"/>
        <v>0</v>
      </c>
      <c r="K546" s="51" t="s">
        <v>20</v>
      </c>
      <c r="L546" s="407"/>
      <c r="M546" s="408"/>
      <c r="N546" s="408"/>
      <c r="O546" s="409"/>
      <c r="P546" s="88">
        <v>0</v>
      </c>
      <c r="Q546" s="407"/>
      <c r="R546" s="414"/>
      <c r="S546" s="90">
        <f t="shared" si="225"/>
        <v>0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1:38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224"/>
        <v>0</v>
      </c>
      <c r="K547" s="53" t="s">
        <v>11</v>
      </c>
      <c r="L547" s="410"/>
      <c r="M547" s="411"/>
      <c r="N547" s="411"/>
      <c r="O547" s="412"/>
      <c r="P547" s="71">
        <v>0</v>
      </c>
      <c r="Q547" s="410"/>
      <c r="R547" s="415"/>
      <c r="S547" s="94">
        <f t="shared" si="225"/>
        <v>0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1:38" ht="15">
      <c r="A548" s="42" t="s">
        <v>26</v>
      </c>
      <c r="B548" s="74">
        <f>SUM(B527:B543)</f>
        <v>0</v>
      </c>
      <c r="C548" s="74">
        <f t="shared" ref="C548:I548" si="226">SUM(C527:C543)</f>
        <v>0</v>
      </c>
      <c r="D548" s="74">
        <f t="shared" si="226"/>
        <v>0</v>
      </c>
      <c r="E548" s="74">
        <f t="shared" si="226"/>
        <v>0</v>
      </c>
      <c r="F548" s="74">
        <f t="shared" si="226"/>
        <v>4.0334663981994829</v>
      </c>
      <c r="G548" s="74">
        <f t="shared" si="226"/>
        <v>0</v>
      </c>
      <c r="H548" s="75">
        <f t="shared" si="226"/>
        <v>0</v>
      </c>
      <c r="I548" s="59">
        <f t="shared" si="226"/>
        <v>4.0334663981994829</v>
      </c>
      <c r="K548" s="54" t="s">
        <v>26</v>
      </c>
      <c r="L548" s="74">
        <f>SUM(L527:L543)</f>
        <v>0</v>
      </c>
      <c r="M548" s="74">
        <f t="shared" ref="M548:S548" si="227">SUM(M527:M543)</f>
        <v>0</v>
      </c>
      <c r="N548" s="74">
        <f t="shared" si="227"/>
        <v>0</v>
      </c>
      <c r="O548" s="74">
        <f t="shared" si="227"/>
        <v>0</v>
      </c>
      <c r="P548" s="74">
        <f t="shared" si="227"/>
        <v>0</v>
      </c>
      <c r="Q548" s="74">
        <f t="shared" si="227"/>
        <v>0</v>
      </c>
      <c r="R548" s="75">
        <f t="shared" si="227"/>
        <v>0</v>
      </c>
      <c r="S548" s="95">
        <f t="shared" si="227"/>
        <v>0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1:38" s="6" customFormat="1" ht="15.75" thickBot="1">
      <c r="A549" s="43" t="s">
        <v>91</v>
      </c>
      <c r="B549" s="78">
        <f>IF($I548=0,"-",B548/$I548)</f>
        <v>0</v>
      </c>
      <c r="C549" s="78">
        <f t="shared" ref="C549:H549" si="228">IF($I548=0,"-",C548/$I548)</f>
        <v>0</v>
      </c>
      <c r="D549" s="78">
        <f t="shared" si="228"/>
        <v>0</v>
      </c>
      <c r="E549" s="78">
        <f t="shared" si="228"/>
        <v>0</v>
      </c>
      <c r="F549" s="78">
        <f t="shared" si="228"/>
        <v>1</v>
      </c>
      <c r="G549" s="78">
        <f t="shared" si="228"/>
        <v>0</v>
      </c>
      <c r="H549" s="79">
        <f t="shared" si="228"/>
        <v>0</v>
      </c>
      <c r="I549" s="80">
        <f>SUM(B549:H549)</f>
        <v>1</v>
      </c>
      <c r="J549" s="15"/>
      <c r="K549" s="55" t="s">
        <v>91</v>
      </c>
      <c r="L549" s="96" t="str">
        <f>IF($S548=0,"-",L548/$S548)</f>
        <v>-</v>
      </c>
      <c r="M549" s="96" t="str">
        <f t="shared" ref="M549:R549" si="229">IF($S548=0,"-",M548/$S548)</f>
        <v>-</v>
      </c>
      <c r="N549" s="96" t="str">
        <f t="shared" si="229"/>
        <v>-</v>
      </c>
      <c r="O549" s="96" t="str">
        <f t="shared" si="229"/>
        <v>-</v>
      </c>
      <c r="P549" s="96" t="str">
        <f t="shared" si="229"/>
        <v>-</v>
      </c>
      <c r="Q549" s="96" t="str">
        <f t="shared" si="229"/>
        <v>-</v>
      </c>
      <c r="R549" s="97" t="str">
        <f t="shared" si="229"/>
        <v>-</v>
      </c>
      <c r="S549" s="98">
        <f>SUM(L549:R549)</f>
        <v>0</v>
      </c>
      <c r="T549" s="15"/>
      <c r="U549" s="11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2"/>
      <c r="AK549" s="10"/>
      <c r="AL549" s="10"/>
    </row>
    <row r="550" spans="1:38" ht="15" thickBot="1">
      <c r="A550" s="44"/>
      <c r="B550" s="44"/>
      <c r="C550" s="44"/>
      <c r="D550" s="44"/>
      <c r="E550" s="44"/>
      <c r="F550" s="44"/>
      <c r="G550" s="44"/>
      <c r="H550" s="44"/>
      <c r="I550" s="44"/>
      <c r="K550" s="44"/>
      <c r="L550" s="44"/>
      <c r="M550" s="44"/>
      <c r="N550" s="44"/>
      <c r="O550" s="44"/>
      <c r="P550" s="44"/>
      <c r="Q550" s="44"/>
      <c r="R550" s="44"/>
      <c r="S550" s="44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1:38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  <c r="K551" s="428" t="s">
        <v>48</v>
      </c>
      <c r="L551" s="32" t="s">
        <v>0</v>
      </c>
      <c r="M551" s="32" t="s">
        <v>1</v>
      </c>
      <c r="N551" s="32" t="s">
        <v>2</v>
      </c>
      <c r="O551" s="32" t="s">
        <v>3</v>
      </c>
      <c r="P551" s="32" t="s">
        <v>27</v>
      </c>
      <c r="Q551" s="32" t="s">
        <v>4</v>
      </c>
      <c r="R551" s="32" t="s">
        <v>5</v>
      </c>
      <c r="S551" s="33" t="s">
        <v>6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1:38" ht="15" customHeight="1">
      <c r="A552" s="431" t="s">
        <v>48</v>
      </c>
      <c r="B552" s="434" t="s">
        <v>118</v>
      </c>
      <c r="C552" s="435"/>
      <c r="D552" s="435"/>
      <c r="E552" s="435"/>
      <c r="F552" s="435"/>
      <c r="G552" s="435"/>
      <c r="H552" s="435"/>
      <c r="I552" s="436"/>
      <c r="K552" s="429" t="s">
        <v>48</v>
      </c>
      <c r="L552" s="416" t="s">
        <v>118</v>
      </c>
      <c r="M552" s="417"/>
      <c r="N552" s="417"/>
      <c r="O552" s="417"/>
      <c r="P552" s="417"/>
      <c r="Q552" s="417"/>
      <c r="R552" s="417"/>
      <c r="S552" s="418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1:38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  <c r="K553" s="56" t="s">
        <v>7</v>
      </c>
      <c r="L553" s="404"/>
      <c r="M553" s="405"/>
      <c r="N553" s="405"/>
      <c r="O553" s="406"/>
      <c r="P553" s="57">
        <v>0</v>
      </c>
      <c r="Q553" s="404"/>
      <c r="R553" s="413"/>
      <c r="S553" s="103">
        <f>SUM(L553:R553)</f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1:38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230">SUM(B554:H554)</f>
        <v>0</v>
      </c>
      <c r="K554" s="48" t="s">
        <v>8</v>
      </c>
      <c r="L554" s="407"/>
      <c r="M554" s="408"/>
      <c r="N554" s="408"/>
      <c r="O554" s="409"/>
      <c r="P554" s="85">
        <v>0</v>
      </c>
      <c r="Q554" s="407"/>
      <c r="R554" s="414"/>
      <c r="S554" s="87">
        <f t="shared" ref="S554:S573" si="231">SUM(L554:R554)</f>
        <v>0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1:38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230"/>
        <v>0</v>
      </c>
      <c r="K555" s="49" t="s">
        <v>10</v>
      </c>
      <c r="L555" s="407"/>
      <c r="M555" s="408"/>
      <c r="N555" s="408"/>
      <c r="O555" s="409"/>
      <c r="P555" s="63">
        <v>0</v>
      </c>
      <c r="Q555" s="407"/>
      <c r="R555" s="414"/>
      <c r="S555" s="84">
        <f t="shared" si="231"/>
        <v>0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1:38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230"/>
        <v>0</v>
      </c>
      <c r="K556" s="48" t="s">
        <v>56</v>
      </c>
      <c r="L556" s="407"/>
      <c r="M556" s="408"/>
      <c r="N556" s="408"/>
      <c r="O556" s="409"/>
      <c r="P556" s="85">
        <v>0</v>
      </c>
      <c r="Q556" s="407"/>
      <c r="R556" s="414"/>
      <c r="S556" s="87">
        <f t="shared" si="231"/>
        <v>0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1:38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230"/>
        <v>0</v>
      </c>
      <c r="K557" s="49" t="s">
        <v>16</v>
      </c>
      <c r="L557" s="407"/>
      <c r="M557" s="408"/>
      <c r="N557" s="408"/>
      <c r="O557" s="409"/>
      <c r="P557" s="63">
        <v>0</v>
      </c>
      <c r="Q557" s="407"/>
      <c r="R557" s="414"/>
      <c r="S557" s="84">
        <f t="shared" si="231"/>
        <v>0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1:38" ht="15">
      <c r="A558" s="36" t="s">
        <v>123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230"/>
        <v>0</v>
      </c>
      <c r="K558" s="48" t="s">
        <v>123</v>
      </c>
      <c r="L558" s="407"/>
      <c r="M558" s="408"/>
      <c r="N558" s="408"/>
      <c r="O558" s="409"/>
      <c r="P558" s="85">
        <v>0</v>
      </c>
      <c r="Q558" s="407"/>
      <c r="R558" s="414"/>
      <c r="S558" s="87">
        <f t="shared" si="231"/>
        <v>0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1:38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230"/>
        <v>0</v>
      </c>
      <c r="K559" s="49" t="s">
        <v>58</v>
      </c>
      <c r="L559" s="407"/>
      <c r="M559" s="408"/>
      <c r="N559" s="408"/>
      <c r="O559" s="409"/>
      <c r="P559" s="63">
        <v>0</v>
      </c>
      <c r="Q559" s="407"/>
      <c r="R559" s="414"/>
      <c r="S559" s="84">
        <f t="shared" si="231"/>
        <v>0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1:38" ht="15">
      <c r="A560" s="36" t="s">
        <v>12</v>
      </c>
      <c r="B560" s="407"/>
      <c r="C560" s="408"/>
      <c r="D560" s="408"/>
      <c r="E560" s="409"/>
      <c r="F560" s="60">
        <v>14.765281895627538</v>
      </c>
      <c r="G560" s="407"/>
      <c r="H560" s="409"/>
      <c r="I560" s="62">
        <f t="shared" si="230"/>
        <v>14.765281895627538</v>
      </c>
      <c r="K560" s="48" t="s">
        <v>12</v>
      </c>
      <c r="L560" s="407"/>
      <c r="M560" s="408"/>
      <c r="N560" s="408"/>
      <c r="O560" s="409"/>
      <c r="P560" s="85">
        <v>0</v>
      </c>
      <c r="Q560" s="407"/>
      <c r="R560" s="414"/>
      <c r="S560" s="87">
        <f t="shared" si="231"/>
        <v>0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1:38" ht="15">
      <c r="A561" s="37" t="s">
        <v>59</v>
      </c>
      <c r="B561" s="407"/>
      <c r="C561" s="408"/>
      <c r="D561" s="408"/>
      <c r="E561" s="409"/>
      <c r="F561" s="63">
        <v>2008.544196528198</v>
      </c>
      <c r="G561" s="407"/>
      <c r="H561" s="409"/>
      <c r="I561" s="59">
        <f t="shared" si="230"/>
        <v>2008.544196528198</v>
      </c>
      <c r="K561" s="49" t="s">
        <v>59</v>
      </c>
      <c r="L561" s="407"/>
      <c r="M561" s="408"/>
      <c r="N561" s="408"/>
      <c r="O561" s="409"/>
      <c r="P561" s="63">
        <v>0</v>
      </c>
      <c r="Q561" s="407"/>
      <c r="R561" s="414"/>
      <c r="S561" s="84">
        <f t="shared" si="231"/>
        <v>0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1:38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230"/>
        <v>0</v>
      </c>
      <c r="K562" s="48" t="s">
        <v>17</v>
      </c>
      <c r="L562" s="407"/>
      <c r="M562" s="408"/>
      <c r="N562" s="408"/>
      <c r="O562" s="409"/>
      <c r="P562" s="85">
        <v>0</v>
      </c>
      <c r="Q562" s="407"/>
      <c r="R562" s="414"/>
      <c r="S562" s="87">
        <f t="shared" si="231"/>
        <v>0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1:38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230"/>
        <v>0</v>
      </c>
      <c r="K563" s="49" t="s">
        <v>139</v>
      </c>
      <c r="L563" s="407"/>
      <c r="M563" s="408"/>
      <c r="N563" s="408"/>
      <c r="O563" s="409"/>
      <c r="P563" s="63">
        <v>0</v>
      </c>
      <c r="Q563" s="407"/>
      <c r="R563" s="414"/>
      <c r="S563" s="84">
        <f t="shared" si="231"/>
        <v>0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1:38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230"/>
        <v>0</v>
      </c>
      <c r="K564" s="48" t="s">
        <v>25</v>
      </c>
      <c r="L564" s="407"/>
      <c r="M564" s="408"/>
      <c r="N564" s="408"/>
      <c r="O564" s="409"/>
      <c r="P564" s="85">
        <v>0</v>
      </c>
      <c r="Q564" s="407"/>
      <c r="R564" s="414"/>
      <c r="S564" s="87">
        <f t="shared" si="231"/>
        <v>0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1:38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230"/>
        <v>0</v>
      </c>
      <c r="K565" s="49" t="s">
        <v>24</v>
      </c>
      <c r="L565" s="407"/>
      <c r="M565" s="408"/>
      <c r="N565" s="408"/>
      <c r="O565" s="409"/>
      <c r="P565" s="63">
        <v>0</v>
      </c>
      <c r="Q565" s="407"/>
      <c r="R565" s="414"/>
      <c r="S565" s="84">
        <f t="shared" si="231"/>
        <v>0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1:38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230"/>
        <v>0</v>
      </c>
      <c r="K566" s="48" t="s">
        <v>60</v>
      </c>
      <c r="L566" s="407"/>
      <c r="M566" s="408"/>
      <c r="N566" s="408"/>
      <c r="O566" s="409"/>
      <c r="P566" s="85">
        <v>0</v>
      </c>
      <c r="Q566" s="407"/>
      <c r="R566" s="414"/>
      <c r="S566" s="87">
        <f t="shared" si="231"/>
        <v>0</v>
      </c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1:38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230"/>
        <v>0</v>
      </c>
      <c r="K567" s="49" t="s">
        <v>22</v>
      </c>
      <c r="L567" s="407"/>
      <c r="M567" s="408"/>
      <c r="N567" s="408"/>
      <c r="O567" s="409"/>
      <c r="P567" s="63">
        <v>0</v>
      </c>
      <c r="Q567" s="407"/>
      <c r="R567" s="414"/>
      <c r="S567" s="84">
        <f t="shared" si="231"/>
        <v>0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1:38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230"/>
        <v>0</v>
      </c>
      <c r="K568" s="48" t="s">
        <v>21</v>
      </c>
      <c r="L568" s="407"/>
      <c r="M568" s="408"/>
      <c r="N568" s="408"/>
      <c r="O568" s="409"/>
      <c r="P568" s="85">
        <v>0</v>
      </c>
      <c r="Q568" s="407"/>
      <c r="R568" s="414"/>
      <c r="S568" s="87">
        <f t="shared" si="231"/>
        <v>0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1:38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230"/>
        <v>0</v>
      </c>
      <c r="K569" s="50" t="s">
        <v>64</v>
      </c>
      <c r="L569" s="407"/>
      <c r="M569" s="408"/>
      <c r="N569" s="408"/>
      <c r="O569" s="409"/>
      <c r="P569" s="63">
        <v>0</v>
      </c>
      <c r="Q569" s="407"/>
      <c r="R569" s="414"/>
      <c r="S569" s="84">
        <f t="shared" si="231"/>
        <v>0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1:38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230"/>
        <v>0</v>
      </c>
      <c r="K570" s="51" t="s">
        <v>23</v>
      </c>
      <c r="L570" s="407"/>
      <c r="M570" s="408"/>
      <c r="N570" s="408"/>
      <c r="O570" s="409"/>
      <c r="P570" s="88">
        <v>0</v>
      </c>
      <c r="Q570" s="407"/>
      <c r="R570" s="414"/>
      <c r="S570" s="90">
        <f t="shared" si="231"/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1:38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230"/>
        <v>0</v>
      </c>
      <c r="K571" s="52" t="s">
        <v>19</v>
      </c>
      <c r="L571" s="407"/>
      <c r="M571" s="408"/>
      <c r="N571" s="408"/>
      <c r="O571" s="409"/>
      <c r="P571" s="68">
        <v>0</v>
      </c>
      <c r="Q571" s="407"/>
      <c r="R571" s="414"/>
      <c r="S571" s="92">
        <f t="shared" si="231"/>
        <v>0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1:38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230"/>
        <v>0</v>
      </c>
      <c r="K572" s="51" t="s">
        <v>20</v>
      </c>
      <c r="L572" s="407"/>
      <c r="M572" s="408"/>
      <c r="N572" s="408"/>
      <c r="O572" s="409"/>
      <c r="P572" s="88">
        <v>0</v>
      </c>
      <c r="Q572" s="407"/>
      <c r="R572" s="414"/>
      <c r="S572" s="90">
        <f t="shared" si="231"/>
        <v>0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1:38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230"/>
        <v>0</v>
      </c>
      <c r="K573" s="53" t="s">
        <v>11</v>
      </c>
      <c r="L573" s="410"/>
      <c r="M573" s="411"/>
      <c r="N573" s="411"/>
      <c r="O573" s="412"/>
      <c r="P573" s="71">
        <v>0</v>
      </c>
      <c r="Q573" s="410"/>
      <c r="R573" s="415"/>
      <c r="S573" s="94">
        <f t="shared" si="231"/>
        <v>0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1:38" ht="15">
      <c r="A574" s="42" t="s">
        <v>26</v>
      </c>
      <c r="B574" s="74">
        <f>SUM(B553:B569)</f>
        <v>0</v>
      </c>
      <c r="C574" s="74">
        <f t="shared" ref="C574:I574" si="232">SUM(C553:C569)</f>
        <v>0</v>
      </c>
      <c r="D574" s="74">
        <f t="shared" si="232"/>
        <v>0</v>
      </c>
      <c r="E574" s="74">
        <f t="shared" si="232"/>
        <v>0</v>
      </c>
      <c r="F574" s="74">
        <f t="shared" si="232"/>
        <v>2023.3094784238256</v>
      </c>
      <c r="G574" s="74">
        <f t="shared" si="232"/>
        <v>0</v>
      </c>
      <c r="H574" s="75">
        <f t="shared" si="232"/>
        <v>0</v>
      </c>
      <c r="I574" s="59">
        <f t="shared" si="232"/>
        <v>2023.3094784238256</v>
      </c>
      <c r="K574" s="54" t="s">
        <v>26</v>
      </c>
      <c r="L574" s="74">
        <f>SUM(L553:L569)</f>
        <v>0</v>
      </c>
      <c r="M574" s="74">
        <f t="shared" ref="M574:S574" si="233">SUM(M553:M569)</f>
        <v>0</v>
      </c>
      <c r="N574" s="74">
        <f t="shared" si="233"/>
        <v>0</v>
      </c>
      <c r="O574" s="74">
        <f t="shared" si="233"/>
        <v>0</v>
      </c>
      <c r="P574" s="74">
        <f t="shared" si="233"/>
        <v>0</v>
      </c>
      <c r="Q574" s="74">
        <f t="shared" si="233"/>
        <v>0</v>
      </c>
      <c r="R574" s="75">
        <f t="shared" si="233"/>
        <v>0</v>
      </c>
      <c r="S574" s="95">
        <f t="shared" si="233"/>
        <v>0</v>
      </c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1:38" s="14" customFormat="1" ht="15.75" thickBot="1">
      <c r="A575" s="43" t="s">
        <v>91</v>
      </c>
      <c r="B575" s="78">
        <f>IF($I574=0,"-",B574/$I574)</f>
        <v>0</v>
      </c>
      <c r="C575" s="78">
        <f t="shared" ref="C575:H575" si="234">IF($I574=0,"-",C574/$I574)</f>
        <v>0</v>
      </c>
      <c r="D575" s="78">
        <f t="shared" si="234"/>
        <v>0</v>
      </c>
      <c r="E575" s="78">
        <f t="shared" si="234"/>
        <v>0</v>
      </c>
      <c r="F575" s="78">
        <f t="shared" si="234"/>
        <v>1</v>
      </c>
      <c r="G575" s="78">
        <f t="shared" si="234"/>
        <v>0</v>
      </c>
      <c r="H575" s="79">
        <f t="shared" si="234"/>
        <v>0</v>
      </c>
      <c r="I575" s="80">
        <f>SUM(B575:H575)</f>
        <v>1</v>
      </c>
      <c r="K575" s="55" t="s">
        <v>91</v>
      </c>
      <c r="L575" s="96" t="str">
        <f>IF($S574=0,"-",L574/$S574)</f>
        <v>-</v>
      </c>
      <c r="M575" s="96" t="str">
        <f t="shared" ref="M575:R575" si="235">IF($S574=0,"-",M574/$S574)</f>
        <v>-</v>
      </c>
      <c r="N575" s="96" t="str">
        <f t="shared" si="235"/>
        <v>-</v>
      </c>
      <c r="O575" s="96" t="str">
        <f t="shared" si="235"/>
        <v>-</v>
      </c>
      <c r="P575" s="96" t="str">
        <f t="shared" si="235"/>
        <v>-</v>
      </c>
      <c r="Q575" s="96" t="str">
        <f t="shared" si="235"/>
        <v>-</v>
      </c>
      <c r="R575" s="97" t="str">
        <f t="shared" si="235"/>
        <v>-</v>
      </c>
      <c r="S575" s="98">
        <f>SUM(L575:R575)</f>
        <v>0</v>
      </c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21"/>
      <c r="AK575" s="13"/>
      <c r="AL575" s="13"/>
    </row>
    <row r="576" spans="1:38" ht="15" thickBot="1">
      <c r="A576" s="44"/>
      <c r="B576" s="44"/>
      <c r="C576" s="44"/>
      <c r="D576" s="44"/>
      <c r="E576" s="44"/>
      <c r="F576" s="44"/>
      <c r="G576" s="44"/>
      <c r="H576" s="44"/>
      <c r="I576" s="44"/>
      <c r="K576" s="44"/>
      <c r="L576" s="44"/>
      <c r="M576" s="44"/>
      <c r="N576" s="44"/>
      <c r="O576" s="44"/>
      <c r="P576" s="44"/>
      <c r="Q576" s="44"/>
      <c r="R576" s="44"/>
      <c r="S576" s="44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1:38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  <c r="K577" s="422" t="s">
        <v>49</v>
      </c>
      <c r="L577" s="32" t="s">
        <v>0</v>
      </c>
      <c r="M577" s="32" t="s">
        <v>1</v>
      </c>
      <c r="N577" s="32" t="s">
        <v>2</v>
      </c>
      <c r="O577" s="32" t="s">
        <v>3</v>
      </c>
      <c r="P577" s="32" t="s">
        <v>27</v>
      </c>
      <c r="Q577" s="32" t="s">
        <v>4</v>
      </c>
      <c r="R577" s="32" t="s">
        <v>5</v>
      </c>
      <c r="S577" s="33" t="s">
        <v>6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1:38" ht="15" customHeight="1">
      <c r="A578" s="438" t="s">
        <v>49</v>
      </c>
      <c r="B578" s="434" t="s">
        <v>118</v>
      </c>
      <c r="C578" s="435"/>
      <c r="D578" s="435"/>
      <c r="E578" s="435"/>
      <c r="F578" s="435"/>
      <c r="G578" s="435"/>
      <c r="H578" s="435"/>
      <c r="I578" s="436"/>
      <c r="K578" s="423" t="s">
        <v>49</v>
      </c>
      <c r="L578" s="416" t="s">
        <v>118</v>
      </c>
      <c r="M578" s="417"/>
      <c r="N578" s="417"/>
      <c r="O578" s="417"/>
      <c r="P578" s="417"/>
      <c r="Q578" s="417"/>
      <c r="R578" s="417"/>
      <c r="S578" s="418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1:38" ht="15">
      <c r="A579" s="35" t="s">
        <v>7</v>
      </c>
      <c r="B579" s="57">
        <v>0.91834854774242869</v>
      </c>
      <c r="C579" s="57">
        <v>0</v>
      </c>
      <c r="D579" s="57">
        <v>0.1750976410584274</v>
      </c>
      <c r="E579" s="57">
        <v>0</v>
      </c>
      <c r="F579" s="419"/>
      <c r="G579" s="57">
        <v>0</v>
      </c>
      <c r="H579" s="58">
        <v>0</v>
      </c>
      <c r="I579" s="59">
        <f>SUM(B579:H579)</f>
        <v>1.093446188800856</v>
      </c>
      <c r="K579" s="56" t="s">
        <v>7</v>
      </c>
      <c r="L579" s="57">
        <v>0.91834854774242869</v>
      </c>
      <c r="M579" s="57">
        <v>0</v>
      </c>
      <c r="N579" s="57">
        <v>0.1750976410584274</v>
      </c>
      <c r="O579" s="57">
        <v>0</v>
      </c>
      <c r="P579" s="57">
        <v>7.8488619842868465E-2</v>
      </c>
      <c r="Q579" s="57">
        <v>0</v>
      </c>
      <c r="R579" s="102">
        <v>0</v>
      </c>
      <c r="S579" s="103">
        <f>SUM(L579:R579)</f>
        <v>1.1719348086437245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1:38" ht="15">
      <c r="A580" s="36" t="s">
        <v>8</v>
      </c>
      <c r="B580" s="60">
        <v>14.585766088364222</v>
      </c>
      <c r="C580" s="60">
        <v>0</v>
      </c>
      <c r="D580" s="60">
        <v>3.5502097142404616</v>
      </c>
      <c r="E580" s="60">
        <v>0</v>
      </c>
      <c r="F580" s="420"/>
      <c r="G580" s="60">
        <v>0</v>
      </c>
      <c r="H580" s="61">
        <v>0</v>
      </c>
      <c r="I580" s="62">
        <f t="shared" ref="I580:I599" si="236">SUM(B580:H580)</f>
        <v>18.135975802604683</v>
      </c>
      <c r="K580" s="48" t="s">
        <v>8</v>
      </c>
      <c r="L580" s="85">
        <v>14.585766088364222</v>
      </c>
      <c r="M580" s="85">
        <v>0</v>
      </c>
      <c r="N580" s="85">
        <v>3.5502097142404616</v>
      </c>
      <c r="O580" s="85">
        <v>0</v>
      </c>
      <c r="P580" s="85">
        <v>0</v>
      </c>
      <c r="Q580" s="85">
        <v>0</v>
      </c>
      <c r="R580" s="86">
        <v>0</v>
      </c>
      <c r="S580" s="87">
        <f t="shared" ref="S580:S599" si="237">SUM(L580:R580)</f>
        <v>18.135975802604683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1:38" ht="15" customHeight="1">
      <c r="A581" s="37" t="s">
        <v>10</v>
      </c>
      <c r="B581" s="63">
        <v>3.4768291449318083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236"/>
        <v>3.4768291449318083</v>
      </c>
      <c r="K581" s="49" t="s">
        <v>10</v>
      </c>
      <c r="L581" s="63">
        <v>3.4768291449318083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83">
        <v>0</v>
      </c>
      <c r="S581" s="84">
        <f t="shared" si="237"/>
        <v>3.4768291449318083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1:38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236"/>
        <v>0</v>
      </c>
      <c r="K582" s="48" t="s">
        <v>56</v>
      </c>
      <c r="L582" s="85">
        <v>0</v>
      </c>
      <c r="M582" s="85">
        <v>0</v>
      </c>
      <c r="N582" s="85">
        <v>0</v>
      </c>
      <c r="O582" s="85">
        <v>0</v>
      </c>
      <c r="P582" s="85">
        <v>0</v>
      </c>
      <c r="Q582" s="85">
        <v>0</v>
      </c>
      <c r="R582" s="86">
        <v>0</v>
      </c>
      <c r="S582" s="87">
        <f t="shared" si="237"/>
        <v>0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1:38" ht="15">
      <c r="A583" s="37" t="s">
        <v>16</v>
      </c>
      <c r="B583" s="63">
        <v>138.46699748842349</v>
      </c>
      <c r="C583" s="63">
        <v>16.771787240006763</v>
      </c>
      <c r="D583" s="63">
        <v>3.6163649715430748</v>
      </c>
      <c r="E583" s="63">
        <v>8.0655207402236559</v>
      </c>
      <c r="F583" s="420"/>
      <c r="G583" s="63">
        <v>0</v>
      </c>
      <c r="H583" s="64">
        <v>0</v>
      </c>
      <c r="I583" s="59">
        <f t="shared" si="236"/>
        <v>166.920670440197</v>
      </c>
      <c r="K583" s="49" t="s">
        <v>16</v>
      </c>
      <c r="L583" s="63">
        <v>138.46699748842349</v>
      </c>
      <c r="M583" s="63">
        <v>16.771787240006763</v>
      </c>
      <c r="N583" s="63">
        <v>3.6163649715430748</v>
      </c>
      <c r="O583" s="63">
        <v>8.0655207402236559</v>
      </c>
      <c r="P583" s="63">
        <v>0</v>
      </c>
      <c r="Q583" s="63">
        <v>0</v>
      </c>
      <c r="R583" s="83">
        <v>0</v>
      </c>
      <c r="S583" s="84">
        <f t="shared" si="237"/>
        <v>166.920670440197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1:38" ht="15">
      <c r="A584" s="36" t="s">
        <v>123</v>
      </c>
      <c r="B584" s="60">
        <v>1392.0237618529643</v>
      </c>
      <c r="C584" s="60">
        <v>21.125136724390345</v>
      </c>
      <c r="D584" s="60">
        <v>24.978309854474691</v>
      </c>
      <c r="E584" s="60">
        <v>0</v>
      </c>
      <c r="F584" s="420"/>
      <c r="G584" s="60">
        <v>0</v>
      </c>
      <c r="H584" s="61">
        <v>0</v>
      </c>
      <c r="I584" s="62">
        <f t="shared" si="236"/>
        <v>1438.1272084318293</v>
      </c>
      <c r="K584" s="48" t="s">
        <v>123</v>
      </c>
      <c r="L584" s="85">
        <v>1392.0237618529643</v>
      </c>
      <c r="M584" s="85">
        <v>21.125136724390345</v>
      </c>
      <c r="N584" s="85">
        <v>24.978309854474691</v>
      </c>
      <c r="O584" s="85">
        <v>0</v>
      </c>
      <c r="P584" s="85">
        <v>0</v>
      </c>
      <c r="Q584" s="85">
        <v>0</v>
      </c>
      <c r="R584" s="86">
        <v>0</v>
      </c>
      <c r="S584" s="87">
        <f t="shared" si="237"/>
        <v>1438.1272084318293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1:38" ht="15">
      <c r="A585" s="37" t="s">
        <v>58</v>
      </c>
      <c r="B585" s="63">
        <v>0</v>
      </c>
      <c r="C585" s="63">
        <v>0</v>
      </c>
      <c r="D585" s="63">
        <v>0.21328843094331221</v>
      </c>
      <c r="E585" s="63">
        <v>99.495780084737845</v>
      </c>
      <c r="F585" s="420"/>
      <c r="G585" s="63">
        <v>0</v>
      </c>
      <c r="H585" s="64">
        <v>0</v>
      </c>
      <c r="I585" s="59">
        <f t="shared" si="236"/>
        <v>99.709068515681153</v>
      </c>
      <c r="K585" s="49" t="s">
        <v>58</v>
      </c>
      <c r="L585" s="63">
        <v>0</v>
      </c>
      <c r="M585" s="63">
        <v>0</v>
      </c>
      <c r="N585" s="63">
        <v>0.21328843094331221</v>
      </c>
      <c r="O585" s="63">
        <v>99.495780084737845</v>
      </c>
      <c r="P585" s="63">
        <v>5480.6726330907777</v>
      </c>
      <c r="Q585" s="63">
        <v>0</v>
      </c>
      <c r="R585" s="83">
        <v>0</v>
      </c>
      <c r="S585" s="84">
        <f t="shared" si="237"/>
        <v>5580.3817016064586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1:38" ht="15">
      <c r="A586" s="36" t="s">
        <v>12</v>
      </c>
      <c r="B586" s="60">
        <v>0</v>
      </c>
      <c r="C586" s="60">
        <v>0</v>
      </c>
      <c r="D586" s="60">
        <v>3.6451487598147952E-2</v>
      </c>
      <c r="E586" s="60">
        <v>1.0657506980902403</v>
      </c>
      <c r="F586" s="420"/>
      <c r="G586" s="60">
        <v>0</v>
      </c>
      <c r="H586" s="61">
        <v>0</v>
      </c>
      <c r="I586" s="62">
        <f t="shared" si="236"/>
        <v>1.1022021856883881</v>
      </c>
      <c r="K586" s="48" t="s">
        <v>12</v>
      </c>
      <c r="L586" s="85">
        <v>0</v>
      </c>
      <c r="M586" s="85">
        <v>0</v>
      </c>
      <c r="N586" s="85">
        <v>3.6451487598147952E-2</v>
      </c>
      <c r="O586" s="85">
        <v>1.0657506980902403</v>
      </c>
      <c r="P586" s="85">
        <v>382.03138084330982</v>
      </c>
      <c r="Q586" s="85">
        <v>0</v>
      </c>
      <c r="R586" s="86">
        <v>0</v>
      </c>
      <c r="S586" s="87">
        <f t="shared" si="237"/>
        <v>383.1335830289982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1:38" ht="15">
      <c r="A587" s="37" t="s">
        <v>59</v>
      </c>
      <c r="B587" s="63">
        <v>0</v>
      </c>
      <c r="C587" s="63">
        <v>0</v>
      </c>
      <c r="D587" s="63">
        <v>0</v>
      </c>
      <c r="E587" s="63">
        <v>0</v>
      </c>
      <c r="F587" s="420"/>
      <c r="G587" s="63">
        <v>0</v>
      </c>
      <c r="H587" s="64">
        <v>0</v>
      </c>
      <c r="I587" s="59">
        <f t="shared" si="236"/>
        <v>0</v>
      </c>
      <c r="K587" s="49" t="s">
        <v>59</v>
      </c>
      <c r="L587" s="63">
        <v>0</v>
      </c>
      <c r="M587" s="63">
        <v>0</v>
      </c>
      <c r="N587" s="63">
        <v>0</v>
      </c>
      <c r="O587" s="63">
        <v>0</v>
      </c>
      <c r="P587" s="63">
        <v>2008.544196528198</v>
      </c>
      <c r="Q587" s="63">
        <v>0</v>
      </c>
      <c r="R587" s="83">
        <v>0</v>
      </c>
      <c r="S587" s="84">
        <f t="shared" si="237"/>
        <v>2008.544196528198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1:38" ht="15">
      <c r="A588" s="36" t="s">
        <v>17</v>
      </c>
      <c r="B588" s="60">
        <v>116.75490197839902</v>
      </c>
      <c r="C588" s="60">
        <v>0.63261246705841412</v>
      </c>
      <c r="D588" s="60">
        <v>14.818113011546663</v>
      </c>
      <c r="E588" s="60">
        <v>2.0199654730138414</v>
      </c>
      <c r="F588" s="420"/>
      <c r="G588" s="60">
        <v>0</v>
      </c>
      <c r="H588" s="61">
        <v>0</v>
      </c>
      <c r="I588" s="62">
        <f t="shared" si="236"/>
        <v>134.22559293001794</v>
      </c>
      <c r="K588" s="48" t="s">
        <v>17</v>
      </c>
      <c r="L588" s="85">
        <v>116.75490197839902</v>
      </c>
      <c r="M588" s="85">
        <v>0.63261246705841412</v>
      </c>
      <c r="N588" s="85">
        <v>14.818113011546663</v>
      </c>
      <c r="O588" s="85">
        <v>2.0199654730138414</v>
      </c>
      <c r="P588" s="85">
        <v>0</v>
      </c>
      <c r="Q588" s="85">
        <v>0</v>
      </c>
      <c r="R588" s="86">
        <v>0</v>
      </c>
      <c r="S588" s="87">
        <f t="shared" si="237"/>
        <v>134.22559293001794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1:38" ht="15">
      <c r="A589" s="37" t="s">
        <v>139</v>
      </c>
      <c r="B589" s="63">
        <v>1440.2210297243712</v>
      </c>
      <c r="C589" s="63">
        <v>226.9597997328531</v>
      </c>
      <c r="D589" s="63">
        <v>44.264241471965022</v>
      </c>
      <c r="E589" s="63">
        <v>34.854523672681005</v>
      </c>
      <c r="F589" s="420"/>
      <c r="G589" s="63">
        <v>0</v>
      </c>
      <c r="H589" s="64">
        <v>0</v>
      </c>
      <c r="I589" s="59">
        <f t="shared" si="236"/>
        <v>1746.2995946018702</v>
      </c>
      <c r="K589" s="49" t="s">
        <v>139</v>
      </c>
      <c r="L589" s="63">
        <v>1440.2210297243712</v>
      </c>
      <c r="M589" s="63">
        <v>226.9597997328531</v>
      </c>
      <c r="N589" s="63">
        <v>44.264241471965022</v>
      </c>
      <c r="O589" s="63">
        <v>34.854523672681005</v>
      </c>
      <c r="P589" s="63">
        <v>0</v>
      </c>
      <c r="Q589" s="63">
        <v>0</v>
      </c>
      <c r="R589" s="83">
        <v>0</v>
      </c>
      <c r="S589" s="84">
        <f t="shared" si="237"/>
        <v>1746.2995946018702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1:38" ht="15">
      <c r="A590" s="36" t="s">
        <v>25</v>
      </c>
      <c r="B590" s="60">
        <v>734.79457001004062</v>
      </c>
      <c r="C590" s="60">
        <v>0</v>
      </c>
      <c r="D590" s="60">
        <v>1620.6111552060042</v>
      </c>
      <c r="E590" s="60">
        <v>357.12340640507836</v>
      </c>
      <c r="F590" s="420"/>
      <c r="G590" s="60">
        <v>1110.3022814070357</v>
      </c>
      <c r="H590" s="61">
        <v>0.28904837714456688</v>
      </c>
      <c r="I590" s="62">
        <f t="shared" si="236"/>
        <v>3823.1204614053031</v>
      </c>
      <c r="K590" s="48" t="s">
        <v>25</v>
      </c>
      <c r="L590" s="85">
        <v>734.79457001004062</v>
      </c>
      <c r="M590" s="85">
        <v>0</v>
      </c>
      <c r="N590" s="85">
        <v>1620.6111552060042</v>
      </c>
      <c r="O590" s="85">
        <v>357.12340640507836</v>
      </c>
      <c r="P590" s="85">
        <v>1011.2589100472994</v>
      </c>
      <c r="Q590" s="85">
        <v>1110.3022814070357</v>
      </c>
      <c r="R590" s="86">
        <v>0.28904837714456688</v>
      </c>
      <c r="S590" s="87">
        <f t="shared" si="237"/>
        <v>4834.3793714526018</v>
      </c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1:38" ht="15">
      <c r="A591" s="37" t="s">
        <v>24</v>
      </c>
      <c r="B591" s="63">
        <v>1389.7101099546476</v>
      </c>
      <c r="C591" s="63">
        <v>8.8105140975049068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236"/>
        <v>1398.5206240521525</v>
      </c>
      <c r="K591" s="49" t="s">
        <v>24</v>
      </c>
      <c r="L591" s="63">
        <v>1389.7101099546476</v>
      </c>
      <c r="M591" s="63">
        <v>8.8105140975049068</v>
      </c>
      <c r="N591" s="63">
        <v>0</v>
      </c>
      <c r="O591" s="63">
        <v>0</v>
      </c>
      <c r="P591" s="63">
        <v>0</v>
      </c>
      <c r="Q591" s="63">
        <v>0</v>
      </c>
      <c r="R591" s="83">
        <v>0</v>
      </c>
      <c r="S591" s="84">
        <f t="shared" si="237"/>
        <v>1398.5206240521525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1:38" ht="15">
      <c r="A592" s="36" t="s">
        <v>60</v>
      </c>
      <c r="B592" s="60">
        <v>53.080228944053445</v>
      </c>
      <c r="C592" s="60">
        <v>0</v>
      </c>
      <c r="D592" s="60">
        <v>9.4361016074850532</v>
      </c>
      <c r="E592" s="60">
        <v>0</v>
      </c>
      <c r="F592" s="420"/>
      <c r="G592" s="60">
        <v>0</v>
      </c>
      <c r="H592" s="61">
        <v>0</v>
      </c>
      <c r="I592" s="62">
        <f t="shared" si="236"/>
        <v>62.516330551538502</v>
      </c>
      <c r="K592" s="48" t="s">
        <v>60</v>
      </c>
      <c r="L592" s="85">
        <v>53.080228944053445</v>
      </c>
      <c r="M592" s="85">
        <v>0</v>
      </c>
      <c r="N592" s="85">
        <v>9.4361016074850532</v>
      </c>
      <c r="O592" s="85">
        <v>0</v>
      </c>
      <c r="P592" s="85">
        <v>0</v>
      </c>
      <c r="Q592" s="85">
        <v>0</v>
      </c>
      <c r="R592" s="86">
        <v>0</v>
      </c>
      <c r="S592" s="87">
        <f t="shared" si="237"/>
        <v>62.516330551538502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1:38" ht="15">
      <c r="A593" s="37" t="s">
        <v>22</v>
      </c>
      <c r="B593" s="63">
        <v>189.43548384075154</v>
      </c>
      <c r="C593" s="63">
        <v>0</v>
      </c>
      <c r="D593" s="63">
        <v>11.684232538104062</v>
      </c>
      <c r="E593" s="63">
        <v>0</v>
      </c>
      <c r="F593" s="420"/>
      <c r="G593" s="63">
        <v>0</v>
      </c>
      <c r="H593" s="64">
        <v>0</v>
      </c>
      <c r="I593" s="59">
        <f t="shared" si="236"/>
        <v>201.1197163788556</v>
      </c>
      <c r="K593" s="49" t="s">
        <v>22</v>
      </c>
      <c r="L593" s="63">
        <v>189.43548384075154</v>
      </c>
      <c r="M593" s="63">
        <v>0</v>
      </c>
      <c r="N593" s="63">
        <v>11.684232538104062</v>
      </c>
      <c r="O593" s="63">
        <v>0</v>
      </c>
      <c r="P593" s="63">
        <v>266.48849582793673</v>
      </c>
      <c r="Q593" s="63">
        <v>0</v>
      </c>
      <c r="R593" s="83">
        <v>0</v>
      </c>
      <c r="S593" s="84">
        <f t="shared" si="237"/>
        <v>467.60821220679236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1:38" ht="15">
      <c r="A594" s="36" t="s">
        <v>21</v>
      </c>
      <c r="B594" s="60">
        <v>6.4670044852834359</v>
      </c>
      <c r="C594" s="60">
        <v>0</v>
      </c>
      <c r="D594" s="60">
        <v>0.11948604039602082</v>
      </c>
      <c r="E594" s="60">
        <v>0</v>
      </c>
      <c r="F594" s="420"/>
      <c r="G594" s="60">
        <v>0</v>
      </c>
      <c r="H594" s="61">
        <v>0</v>
      </c>
      <c r="I594" s="62">
        <f t="shared" si="236"/>
        <v>6.5864905256794568</v>
      </c>
      <c r="K594" s="48" t="s">
        <v>21</v>
      </c>
      <c r="L594" s="85">
        <v>6.4670044852834359</v>
      </c>
      <c r="M594" s="85">
        <v>0</v>
      </c>
      <c r="N594" s="85">
        <v>0.11948604039602082</v>
      </c>
      <c r="O594" s="85">
        <v>0</v>
      </c>
      <c r="P594" s="85">
        <v>0</v>
      </c>
      <c r="Q594" s="85">
        <v>0</v>
      </c>
      <c r="R594" s="86">
        <v>0</v>
      </c>
      <c r="S594" s="87">
        <f t="shared" si="237"/>
        <v>6.5864905256794568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1:38" ht="15">
      <c r="A595" s="38" t="s">
        <v>64</v>
      </c>
      <c r="B595" s="63">
        <v>234.58591191888442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236"/>
        <v>234.58591191888442</v>
      </c>
      <c r="K595" s="50" t="s">
        <v>64</v>
      </c>
      <c r="L595" s="63">
        <v>234.58591191888442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83">
        <v>0</v>
      </c>
      <c r="S595" s="84">
        <f t="shared" si="237"/>
        <v>234.58591191888442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1:38">
      <c r="A596" s="39" t="s">
        <v>23</v>
      </c>
      <c r="B596" s="65">
        <v>234.58591191888442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236"/>
        <v>234.58591191888442</v>
      </c>
      <c r="K596" s="51" t="s">
        <v>23</v>
      </c>
      <c r="L596" s="88">
        <v>234.58591191888442</v>
      </c>
      <c r="M596" s="88">
        <v>0</v>
      </c>
      <c r="N596" s="88">
        <v>0</v>
      </c>
      <c r="O596" s="88">
        <v>0</v>
      </c>
      <c r="P596" s="88">
        <v>0</v>
      </c>
      <c r="Q596" s="88">
        <v>0</v>
      </c>
      <c r="R596" s="89">
        <v>0</v>
      </c>
      <c r="S596" s="90">
        <f t="shared" si="237"/>
        <v>234.58591191888442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1:38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236"/>
        <v>0</v>
      </c>
      <c r="K597" s="52" t="s">
        <v>19</v>
      </c>
      <c r="L597" s="68">
        <v>0</v>
      </c>
      <c r="M597" s="68">
        <v>0</v>
      </c>
      <c r="N597" s="68">
        <v>0</v>
      </c>
      <c r="O597" s="68">
        <v>0</v>
      </c>
      <c r="P597" s="68">
        <v>0</v>
      </c>
      <c r="Q597" s="68">
        <v>0</v>
      </c>
      <c r="R597" s="91">
        <v>0</v>
      </c>
      <c r="S597" s="92">
        <f t="shared" si="237"/>
        <v>0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1:38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236"/>
        <v>0</v>
      </c>
      <c r="K598" s="51" t="s">
        <v>20</v>
      </c>
      <c r="L598" s="88">
        <v>0</v>
      </c>
      <c r="M598" s="88">
        <v>0</v>
      </c>
      <c r="N598" s="88">
        <v>0</v>
      </c>
      <c r="O598" s="88">
        <v>0</v>
      </c>
      <c r="P598" s="88">
        <v>0</v>
      </c>
      <c r="Q598" s="88">
        <v>0</v>
      </c>
      <c r="R598" s="89">
        <v>0</v>
      </c>
      <c r="S598" s="90">
        <f t="shared" si="237"/>
        <v>0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1:38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236"/>
        <v>0</v>
      </c>
      <c r="K599" s="53" t="s">
        <v>11</v>
      </c>
      <c r="L599" s="71">
        <v>0</v>
      </c>
      <c r="M599" s="71">
        <v>0</v>
      </c>
      <c r="N599" s="71">
        <v>0</v>
      </c>
      <c r="O599" s="71">
        <v>0</v>
      </c>
      <c r="P599" s="71">
        <v>0</v>
      </c>
      <c r="Q599" s="71">
        <v>0</v>
      </c>
      <c r="R599" s="93">
        <v>0</v>
      </c>
      <c r="S599" s="94">
        <f t="shared" si="237"/>
        <v>0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1:38" ht="15">
      <c r="A600" s="42" t="s">
        <v>26</v>
      </c>
      <c r="B600" s="74">
        <f>SUM(B579:B595)</f>
        <v>5714.5209439788587</v>
      </c>
      <c r="C600" s="74">
        <f t="shared" ref="C600:I600" si="238">SUM(C579:C595)</f>
        <v>274.2998502618135</v>
      </c>
      <c r="D600" s="74">
        <f t="shared" si="238"/>
        <v>1733.5030519753589</v>
      </c>
      <c r="E600" s="74">
        <f t="shared" si="238"/>
        <v>502.62494707382496</v>
      </c>
      <c r="F600" s="74">
        <f t="shared" si="238"/>
        <v>0</v>
      </c>
      <c r="G600" s="74">
        <f t="shared" si="238"/>
        <v>1110.3022814070357</v>
      </c>
      <c r="H600" s="75">
        <f t="shared" si="238"/>
        <v>0.28904837714456688</v>
      </c>
      <c r="I600" s="59">
        <f t="shared" si="238"/>
        <v>9335.5401230740354</v>
      </c>
      <c r="K600" s="54" t="s">
        <v>26</v>
      </c>
      <c r="L600" s="74">
        <f>SUM(L579:L595)</f>
        <v>5714.5209439788587</v>
      </c>
      <c r="M600" s="74">
        <f t="shared" ref="M600:S600" si="239">SUM(M579:M595)</f>
        <v>274.2998502618135</v>
      </c>
      <c r="N600" s="74">
        <f t="shared" si="239"/>
        <v>1733.5030519753589</v>
      </c>
      <c r="O600" s="74">
        <f t="shared" si="239"/>
        <v>502.62494707382496</v>
      </c>
      <c r="P600" s="74">
        <f t="shared" si="239"/>
        <v>9149.0741049573644</v>
      </c>
      <c r="Q600" s="74">
        <f t="shared" si="239"/>
        <v>1110.3022814070357</v>
      </c>
      <c r="R600" s="75">
        <f t="shared" si="239"/>
        <v>0.28904837714456688</v>
      </c>
      <c r="S600" s="95">
        <f t="shared" si="239"/>
        <v>18484.614228031394</v>
      </c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1:38" s="14" customFormat="1" ht="15.75" thickBot="1">
      <c r="A601" s="45" t="s">
        <v>91</v>
      </c>
      <c r="B601" s="78">
        <f>IF($I600=0,"-",B600/$I600)</f>
        <v>0.61212536914223703</v>
      </c>
      <c r="C601" s="78">
        <f t="shared" ref="C601:H601" si="240">IF($I600=0,"-",C600/$I600)</f>
        <v>2.9382322462933319E-2</v>
      </c>
      <c r="D601" s="78">
        <f t="shared" si="240"/>
        <v>0.18568856532368966</v>
      </c>
      <c r="E601" s="78">
        <f t="shared" si="240"/>
        <v>5.3839942890023064E-2</v>
      </c>
      <c r="F601" s="78">
        <f t="shared" si="240"/>
        <v>0</v>
      </c>
      <c r="G601" s="78">
        <f t="shared" si="240"/>
        <v>0.11893283803288202</v>
      </c>
      <c r="H601" s="79">
        <f t="shared" si="240"/>
        <v>3.0962148235016973E-5</v>
      </c>
      <c r="I601" s="80">
        <f>SUM(B601:H601)</f>
        <v>1</v>
      </c>
      <c r="K601" s="55" t="s">
        <v>91</v>
      </c>
      <c r="L601" s="96">
        <f>IF($S600=0,"-",L600/$S600)</f>
        <v>0.30915013283387593</v>
      </c>
      <c r="M601" s="96">
        <f t="shared" ref="M601:R601" si="241">IF($S600=0,"-",M600/$S600)</f>
        <v>1.4839360285152477E-2</v>
      </c>
      <c r="N601" s="96">
        <f t="shared" si="241"/>
        <v>9.3780861779985139E-2</v>
      </c>
      <c r="O601" s="96">
        <f t="shared" si="241"/>
        <v>2.7191530257180508E-2</v>
      </c>
      <c r="P601" s="96">
        <f t="shared" si="241"/>
        <v>0.49495618313110656</v>
      </c>
      <c r="Q601" s="96">
        <f t="shared" si="241"/>
        <v>6.0066294471176666E-2</v>
      </c>
      <c r="R601" s="97">
        <f t="shared" si="241"/>
        <v>1.5637241523073455E-5</v>
      </c>
      <c r="S601" s="98">
        <f>SUM(L601:R601)</f>
        <v>1.0000000000000002</v>
      </c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21"/>
      <c r="AK601" s="13"/>
      <c r="AL601" s="13"/>
    </row>
    <row r="602" spans="1:38" ht="15" thickBot="1">
      <c r="A602" s="44"/>
      <c r="B602" s="44"/>
      <c r="C602" s="44"/>
      <c r="D602" s="44"/>
      <c r="E602" s="44"/>
      <c r="F602" s="44"/>
      <c r="G602" s="44"/>
      <c r="H602" s="44"/>
      <c r="I602" s="44"/>
      <c r="K602" s="44"/>
      <c r="L602" s="44"/>
      <c r="M602" s="44"/>
      <c r="N602" s="44"/>
      <c r="O602" s="44"/>
      <c r="P602" s="44"/>
      <c r="Q602" s="44"/>
      <c r="R602" s="44"/>
      <c r="S602" s="44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1:38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5</v>
      </c>
      <c r="I603" s="31" t="s">
        <v>6</v>
      </c>
      <c r="K603" s="424" t="s">
        <v>50</v>
      </c>
      <c r="L603" s="32" t="s">
        <v>0</v>
      </c>
      <c r="M603" s="32" t="s">
        <v>28</v>
      </c>
      <c r="N603" s="32" t="s">
        <v>29</v>
      </c>
      <c r="O603" s="32" t="s">
        <v>30</v>
      </c>
      <c r="P603" s="32" t="s">
        <v>27</v>
      </c>
      <c r="Q603" s="32" t="s">
        <v>4</v>
      </c>
      <c r="R603" s="32" t="s">
        <v>5</v>
      </c>
      <c r="S603" s="33" t="s">
        <v>6</v>
      </c>
      <c r="U603" s="402" t="s">
        <v>50</v>
      </c>
      <c r="V603" s="100" t="s">
        <v>71</v>
      </c>
      <c r="W603" s="100" t="s">
        <v>72</v>
      </c>
      <c r="X603" s="100" t="s">
        <v>69</v>
      </c>
      <c r="Y603" s="100" t="s">
        <v>73</v>
      </c>
      <c r="Z603" s="100" t="s">
        <v>74</v>
      </c>
      <c r="AA603" s="100" t="s">
        <v>70</v>
      </c>
      <c r="AB603" s="100" t="s">
        <v>75</v>
      </c>
      <c r="AC603" s="100" t="s">
        <v>76</v>
      </c>
      <c r="AD603" s="100" t="s">
        <v>67</v>
      </c>
      <c r="AE603" s="136" t="s">
        <v>27</v>
      </c>
      <c r="AF603" s="137" t="s">
        <v>63</v>
      </c>
    </row>
    <row r="604" spans="1:38" ht="15" customHeight="1">
      <c r="A604" s="403" t="s">
        <v>50</v>
      </c>
      <c r="B604" s="434" t="s">
        <v>118</v>
      </c>
      <c r="C604" s="435"/>
      <c r="D604" s="435"/>
      <c r="E604" s="435"/>
      <c r="F604" s="435"/>
      <c r="G604" s="435"/>
      <c r="H604" s="435"/>
      <c r="I604" s="436"/>
      <c r="K604" s="425" t="s">
        <v>50</v>
      </c>
      <c r="L604" s="416" t="s">
        <v>118</v>
      </c>
      <c r="M604" s="417"/>
      <c r="N604" s="417"/>
      <c r="O604" s="417"/>
      <c r="P604" s="417"/>
      <c r="Q604" s="417"/>
      <c r="R604" s="417"/>
      <c r="S604" s="418"/>
      <c r="U604" s="403" t="s">
        <v>50</v>
      </c>
      <c r="V604" s="474" t="s">
        <v>118</v>
      </c>
      <c r="W604" s="475"/>
      <c r="X604" s="475"/>
      <c r="Y604" s="475"/>
      <c r="Z604" s="475"/>
      <c r="AA604" s="475"/>
      <c r="AB604" s="475"/>
      <c r="AC604" s="475"/>
      <c r="AD604" s="475"/>
      <c r="AE604" s="475"/>
      <c r="AF604" s="476"/>
    </row>
    <row r="605" spans="1:38" ht="15">
      <c r="A605" s="35" t="s">
        <v>7</v>
      </c>
      <c r="B605" s="57">
        <v>11.978488616589516</v>
      </c>
      <c r="C605" s="57">
        <v>0</v>
      </c>
      <c r="D605" s="57">
        <v>1.9473680763886503</v>
      </c>
      <c r="E605" s="57">
        <v>0</v>
      </c>
      <c r="F605" s="419"/>
      <c r="G605" s="57">
        <v>0</v>
      </c>
      <c r="H605" s="58">
        <v>0</v>
      </c>
      <c r="I605" s="59">
        <f>SUM(B605:H605)</f>
        <v>13.925856692978167</v>
      </c>
      <c r="K605" s="56" t="s">
        <v>7</v>
      </c>
      <c r="L605" s="57">
        <v>11.978488616589516</v>
      </c>
      <c r="M605" s="57">
        <v>0</v>
      </c>
      <c r="N605" s="57">
        <v>1.9473680763886503</v>
      </c>
      <c r="O605" s="57">
        <v>0</v>
      </c>
      <c r="P605" s="57">
        <v>0</v>
      </c>
      <c r="Q605" s="57">
        <v>0</v>
      </c>
      <c r="R605" s="102">
        <v>0</v>
      </c>
      <c r="S605" s="103">
        <f>SUM(L605:R605)</f>
        <v>13.925856692978167</v>
      </c>
      <c r="U605" s="104" t="s">
        <v>7</v>
      </c>
      <c r="V605" s="105">
        <v>11.978488616589516</v>
      </c>
      <c r="W605" s="105">
        <v>1.9473680763886503</v>
      </c>
      <c r="X605" s="105">
        <v>0</v>
      </c>
      <c r="Y605" s="105">
        <v>0</v>
      </c>
      <c r="Z605" s="105">
        <v>0</v>
      </c>
      <c r="AA605" s="105">
        <v>0</v>
      </c>
      <c r="AB605" s="105">
        <v>0</v>
      </c>
      <c r="AC605" s="105">
        <v>0</v>
      </c>
      <c r="AD605" s="107">
        <v>0</v>
      </c>
      <c r="AE605" s="107">
        <f t="shared" ref="AE605:AE610" si="242">+P605</f>
        <v>0</v>
      </c>
      <c r="AF605" s="108">
        <f t="shared" ref="AF605:AF625" si="243">SUM(V605:AE605)</f>
        <v>13.925856692978167</v>
      </c>
      <c r="AG605" s="4" t="str">
        <f>+IF(ABS(S605-AF605)&gt;0.01,S605-AF605,"")</f>
        <v/>
      </c>
    </row>
    <row r="606" spans="1:38" ht="15" customHeight="1">
      <c r="A606" s="36" t="s">
        <v>8</v>
      </c>
      <c r="B606" s="60">
        <v>15.207343274537296</v>
      </c>
      <c r="C606" s="60">
        <v>0</v>
      </c>
      <c r="D606" s="60">
        <v>0.68057962224269142</v>
      </c>
      <c r="E606" s="60">
        <v>0</v>
      </c>
      <c r="F606" s="420"/>
      <c r="G606" s="60">
        <v>0</v>
      </c>
      <c r="H606" s="61">
        <v>0</v>
      </c>
      <c r="I606" s="62">
        <f t="shared" ref="I606:I625" si="244">SUM(B606:H606)</f>
        <v>15.887922896779987</v>
      </c>
      <c r="K606" s="48" t="s">
        <v>8</v>
      </c>
      <c r="L606" s="85">
        <v>15.207343274537296</v>
      </c>
      <c r="M606" s="85">
        <v>0</v>
      </c>
      <c r="N606" s="85">
        <v>0.68057962224269142</v>
      </c>
      <c r="O606" s="85">
        <v>0</v>
      </c>
      <c r="P606" s="85">
        <v>0</v>
      </c>
      <c r="Q606" s="85">
        <v>0</v>
      </c>
      <c r="R606" s="86">
        <v>0</v>
      </c>
      <c r="S606" s="87">
        <f t="shared" ref="S606:S625" si="245">SUM(L606:R606)</f>
        <v>15.887922896779987</v>
      </c>
      <c r="U606" s="109" t="s">
        <v>8</v>
      </c>
      <c r="V606" s="110">
        <v>15.207343274537296</v>
      </c>
      <c r="W606" s="110">
        <v>0.31041034257249273</v>
      </c>
      <c r="X606" s="110">
        <v>0.37016927967019875</v>
      </c>
      <c r="Y606" s="110">
        <v>0</v>
      </c>
      <c r="Z606" s="110">
        <v>0</v>
      </c>
      <c r="AA606" s="110">
        <v>0</v>
      </c>
      <c r="AB606" s="110">
        <v>0</v>
      </c>
      <c r="AC606" s="110">
        <v>0</v>
      </c>
      <c r="AD606" s="110">
        <v>0</v>
      </c>
      <c r="AE606" s="110">
        <f t="shared" si="242"/>
        <v>0</v>
      </c>
      <c r="AF606" s="112">
        <f t="shared" si="243"/>
        <v>15.887922896779987</v>
      </c>
      <c r="AG606" s="4" t="str">
        <f t="shared" ref="AG606:AG626" si="246">+IF(ABS(S606-AF606)&gt;0.01,S606-AF606,"")</f>
        <v/>
      </c>
    </row>
    <row r="607" spans="1:38" ht="15" customHeight="1">
      <c r="A607" s="37" t="s">
        <v>10</v>
      </c>
      <c r="B607" s="63">
        <v>26.134079542576263</v>
      </c>
      <c r="C607" s="63">
        <v>0</v>
      </c>
      <c r="D607" s="63">
        <v>4.7205146101134519</v>
      </c>
      <c r="E607" s="63">
        <v>0</v>
      </c>
      <c r="F607" s="420"/>
      <c r="G607" s="63">
        <v>0</v>
      </c>
      <c r="H607" s="64">
        <v>0</v>
      </c>
      <c r="I607" s="59">
        <f t="shared" si="244"/>
        <v>30.854594152689714</v>
      </c>
      <c r="K607" s="49" t="s">
        <v>10</v>
      </c>
      <c r="L607" s="63">
        <v>26.134079542576263</v>
      </c>
      <c r="M607" s="63">
        <v>0</v>
      </c>
      <c r="N607" s="63">
        <v>4.7205146101134519</v>
      </c>
      <c r="O607" s="63">
        <v>0</v>
      </c>
      <c r="P607" s="63">
        <v>0</v>
      </c>
      <c r="Q607" s="63">
        <v>0</v>
      </c>
      <c r="R607" s="83">
        <v>0</v>
      </c>
      <c r="S607" s="84">
        <f t="shared" si="245"/>
        <v>30.854594152689714</v>
      </c>
      <c r="U607" s="276" t="s">
        <v>10</v>
      </c>
      <c r="V607" s="105">
        <v>26.134079542576263</v>
      </c>
      <c r="W607" s="105">
        <v>4.7205146101134519</v>
      </c>
      <c r="X607" s="105">
        <v>0</v>
      </c>
      <c r="Y607" s="105">
        <v>0</v>
      </c>
      <c r="Z607" s="105">
        <v>0</v>
      </c>
      <c r="AA607" s="105">
        <v>0</v>
      </c>
      <c r="AB607" s="105">
        <v>0</v>
      </c>
      <c r="AC607" s="105">
        <v>0</v>
      </c>
      <c r="AD607" s="107">
        <v>0</v>
      </c>
      <c r="AE607" s="107">
        <f t="shared" si="242"/>
        <v>0</v>
      </c>
      <c r="AF607" s="108">
        <f t="shared" si="243"/>
        <v>30.854594152689714</v>
      </c>
      <c r="AG607" s="4" t="str">
        <f t="shared" si="246"/>
        <v/>
      </c>
    </row>
    <row r="608" spans="1:38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244"/>
        <v>0</v>
      </c>
      <c r="K608" s="48" t="s">
        <v>56</v>
      </c>
      <c r="L608" s="85">
        <v>0</v>
      </c>
      <c r="M608" s="85">
        <v>0</v>
      </c>
      <c r="N608" s="85">
        <v>0</v>
      </c>
      <c r="O608" s="85">
        <v>0</v>
      </c>
      <c r="P608" s="85">
        <v>0</v>
      </c>
      <c r="Q608" s="85">
        <v>0</v>
      </c>
      <c r="R608" s="86">
        <v>0</v>
      </c>
      <c r="S608" s="87">
        <f t="shared" si="245"/>
        <v>0</v>
      </c>
      <c r="U608" s="109" t="s">
        <v>56</v>
      </c>
      <c r="V608" s="110">
        <v>0</v>
      </c>
      <c r="W608" s="110">
        <v>0</v>
      </c>
      <c r="X608" s="110">
        <v>0</v>
      </c>
      <c r="Y608" s="110">
        <v>0</v>
      </c>
      <c r="Z608" s="110">
        <v>0</v>
      </c>
      <c r="AA608" s="110">
        <v>0</v>
      </c>
      <c r="AB608" s="110">
        <v>0</v>
      </c>
      <c r="AC608" s="110">
        <v>0</v>
      </c>
      <c r="AD608" s="110">
        <v>0</v>
      </c>
      <c r="AE608" s="110">
        <f t="shared" si="242"/>
        <v>0</v>
      </c>
      <c r="AF608" s="112">
        <f t="shared" si="243"/>
        <v>0</v>
      </c>
      <c r="AG608" s="4" t="str">
        <f t="shared" si="246"/>
        <v/>
      </c>
    </row>
    <row r="609" spans="1:33" ht="15">
      <c r="A609" s="37" t="s">
        <v>16</v>
      </c>
      <c r="B609" s="63">
        <v>228.06899199307358</v>
      </c>
      <c r="C609" s="63">
        <v>0</v>
      </c>
      <c r="D609" s="63">
        <v>33.663441070394327</v>
      </c>
      <c r="E609" s="63">
        <v>0</v>
      </c>
      <c r="F609" s="420"/>
      <c r="G609" s="63">
        <v>0</v>
      </c>
      <c r="H609" s="64">
        <v>0</v>
      </c>
      <c r="I609" s="59">
        <f t="shared" si="244"/>
        <v>261.73243306346791</v>
      </c>
      <c r="K609" s="49" t="s">
        <v>16</v>
      </c>
      <c r="L609" s="63">
        <v>228.06899199307358</v>
      </c>
      <c r="M609" s="63">
        <v>0</v>
      </c>
      <c r="N609" s="63">
        <v>33.663441070394327</v>
      </c>
      <c r="O609" s="63">
        <v>0</v>
      </c>
      <c r="P609" s="63">
        <v>0</v>
      </c>
      <c r="Q609" s="63">
        <v>0</v>
      </c>
      <c r="R609" s="83">
        <v>0</v>
      </c>
      <c r="S609" s="84">
        <f t="shared" si="245"/>
        <v>261.73243306346791</v>
      </c>
      <c r="U609" s="276" t="s">
        <v>16</v>
      </c>
      <c r="V609" s="105">
        <v>228.06899199307358</v>
      </c>
      <c r="W609" s="105">
        <v>33.663441070394327</v>
      </c>
      <c r="X609" s="105">
        <v>0</v>
      </c>
      <c r="Y609" s="105">
        <v>0</v>
      </c>
      <c r="Z609" s="105">
        <v>0</v>
      </c>
      <c r="AA609" s="105">
        <v>0</v>
      </c>
      <c r="AB609" s="105">
        <v>0</v>
      </c>
      <c r="AC609" s="105">
        <v>0</v>
      </c>
      <c r="AD609" s="107">
        <v>0</v>
      </c>
      <c r="AE609" s="107">
        <f t="shared" si="242"/>
        <v>0</v>
      </c>
      <c r="AF609" s="108">
        <f t="shared" si="243"/>
        <v>261.73243306346791</v>
      </c>
      <c r="AG609" s="4" t="str">
        <f t="shared" si="246"/>
        <v/>
      </c>
    </row>
    <row r="610" spans="1:33" ht="15">
      <c r="A610" s="36" t="s">
        <v>123</v>
      </c>
      <c r="B610" s="60">
        <v>3534.9112332209397</v>
      </c>
      <c r="C610" s="60">
        <v>0</v>
      </c>
      <c r="D610" s="60">
        <v>521.75999441529495</v>
      </c>
      <c r="E610" s="60">
        <v>0</v>
      </c>
      <c r="F610" s="420"/>
      <c r="G610" s="60">
        <v>0</v>
      </c>
      <c r="H610" s="61">
        <v>0</v>
      </c>
      <c r="I610" s="62">
        <f t="shared" si="244"/>
        <v>4056.6712276362346</v>
      </c>
      <c r="K610" s="48" t="s">
        <v>123</v>
      </c>
      <c r="L610" s="85">
        <v>3534.9112332209397</v>
      </c>
      <c r="M610" s="85">
        <v>0</v>
      </c>
      <c r="N610" s="85">
        <v>521.75999441529495</v>
      </c>
      <c r="O610" s="85">
        <v>0</v>
      </c>
      <c r="P610" s="85">
        <v>0</v>
      </c>
      <c r="Q610" s="85">
        <v>0</v>
      </c>
      <c r="R610" s="86">
        <v>0</v>
      </c>
      <c r="S610" s="87">
        <f t="shared" si="245"/>
        <v>4056.6712276362346</v>
      </c>
      <c r="U610" s="109" t="s">
        <v>15</v>
      </c>
      <c r="V610" s="110">
        <v>3534.9112332209397</v>
      </c>
      <c r="W610" s="110">
        <v>521.75999441529495</v>
      </c>
      <c r="X610" s="110">
        <v>0</v>
      </c>
      <c r="Y610" s="110">
        <v>0</v>
      </c>
      <c r="Z610" s="110">
        <v>0</v>
      </c>
      <c r="AA610" s="110">
        <v>0</v>
      </c>
      <c r="AB610" s="110">
        <v>0</v>
      </c>
      <c r="AC610" s="110">
        <v>0</v>
      </c>
      <c r="AD610" s="110">
        <v>0</v>
      </c>
      <c r="AE610" s="110">
        <f t="shared" si="242"/>
        <v>0</v>
      </c>
      <c r="AF610" s="112">
        <f t="shared" si="243"/>
        <v>4056.6712276362346</v>
      </c>
      <c r="AG610" s="4" t="str">
        <f t="shared" si="246"/>
        <v/>
      </c>
    </row>
    <row r="611" spans="1:33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244"/>
        <v>0</v>
      </c>
      <c r="K611" s="49" t="s">
        <v>58</v>
      </c>
      <c r="L611" s="63">
        <v>0</v>
      </c>
      <c r="M611" s="63">
        <v>0</v>
      </c>
      <c r="N611" s="63">
        <v>0</v>
      </c>
      <c r="O611" s="63">
        <v>0</v>
      </c>
      <c r="P611" s="63">
        <v>5148.1939152747773</v>
      </c>
      <c r="Q611" s="63">
        <v>0</v>
      </c>
      <c r="R611" s="83">
        <v>0</v>
      </c>
      <c r="S611" s="84">
        <f t="shared" si="245"/>
        <v>5148.1939152747773</v>
      </c>
      <c r="U611" s="277" t="s">
        <v>58</v>
      </c>
      <c r="V611" s="105">
        <v>0</v>
      </c>
      <c r="W611" s="105">
        <v>0</v>
      </c>
      <c r="X611" s="105">
        <v>0</v>
      </c>
      <c r="Y611" s="105">
        <v>0</v>
      </c>
      <c r="Z611" s="105">
        <v>0</v>
      </c>
      <c r="AA611" s="105">
        <v>0</v>
      </c>
      <c r="AB611" s="105">
        <v>0</v>
      </c>
      <c r="AC611" s="105">
        <v>0</v>
      </c>
      <c r="AD611" s="105">
        <v>0</v>
      </c>
      <c r="AE611" s="105">
        <f>+P611</f>
        <v>5148.1939152747773</v>
      </c>
      <c r="AF611" s="138">
        <f t="shared" si="243"/>
        <v>5148.1939152747773</v>
      </c>
      <c r="AG611" s="4" t="str">
        <f t="shared" si="246"/>
        <v/>
      </c>
    </row>
    <row r="612" spans="1:33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244"/>
        <v>0</v>
      </c>
      <c r="K612" s="48" t="s">
        <v>12</v>
      </c>
      <c r="L612" s="85">
        <v>0</v>
      </c>
      <c r="M612" s="85">
        <v>0</v>
      </c>
      <c r="N612" s="85">
        <v>0</v>
      </c>
      <c r="O612" s="85">
        <v>0</v>
      </c>
      <c r="P612" s="85">
        <v>2827.1444610971221</v>
      </c>
      <c r="Q612" s="85">
        <v>0</v>
      </c>
      <c r="R612" s="86">
        <v>0</v>
      </c>
      <c r="S612" s="87">
        <f t="shared" si="245"/>
        <v>2827.1444610971221</v>
      </c>
      <c r="U612" s="109" t="s">
        <v>12</v>
      </c>
      <c r="V612" s="110">
        <v>0</v>
      </c>
      <c r="W612" s="110">
        <v>0</v>
      </c>
      <c r="X612" s="110">
        <v>0</v>
      </c>
      <c r="Y612" s="110">
        <v>0</v>
      </c>
      <c r="Z612" s="110">
        <v>0</v>
      </c>
      <c r="AA612" s="110">
        <v>0</v>
      </c>
      <c r="AB612" s="110">
        <v>0</v>
      </c>
      <c r="AC612" s="110">
        <v>0</v>
      </c>
      <c r="AD612" s="110">
        <v>0</v>
      </c>
      <c r="AE612" s="110">
        <f t="shared" ref="AE612:AE625" si="247">+P612</f>
        <v>2827.1444610971221</v>
      </c>
      <c r="AF612" s="112">
        <f t="shared" si="243"/>
        <v>2827.1444610971221</v>
      </c>
      <c r="AG612" s="4" t="str">
        <f t="shared" si="246"/>
        <v/>
      </c>
    </row>
    <row r="613" spans="1:33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244"/>
        <v>0</v>
      </c>
      <c r="K613" s="49" t="s">
        <v>59</v>
      </c>
      <c r="L613" s="63">
        <v>0</v>
      </c>
      <c r="M613" s="63">
        <v>0</v>
      </c>
      <c r="N613" s="63">
        <v>0</v>
      </c>
      <c r="O613" s="63">
        <v>0</v>
      </c>
      <c r="P613" s="63">
        <v>0</v>
      </c>
      <c r="Q613" s="63">
        <v>0</v>
      </c>
      <c r="R613" s="83">
        <v>0</v>
      </c>
      <c r="S613" s="84">
        <f t="shared" si="245"/>
        <v>0</v>
      </c>
      <c r="U613" s="278" t="s">
        <v>59</v>
      </c>
      <c r="V613" s="105">
        <v>0</v>
      </c>
      <c r="W613" s="105">
        <v>0</v>
      </c>
      <c r="X613" s="105">
        <v>0</v>
      </c>
      <c r="Y613" s="105">
        <v>0</v>
      </c>
      <c r="Z613" s="105">
        <v>0</v>
      </c>
      <c r="AA613" s="105">
        <v>0</v>
      </c>
      <c r="AB613" s="105">
        <v>0</v>
      </c>
      <c r="AC613" s="105">
        <v>0</v>
      </c>
      <c r="AD613" s="105">
        <v>0</v>
      </c>
      <c r="AE613" s="105">
        <f t="shared" si="247"/>
        <v>0</v>
      </c>
      <c r="AF613" s="138">
        <f t="shared" si="243"/>
        <v>0</v>
      </c>
      <c r="AG613" s="4" t="str">
        <f t="shared" si="246"/>
        <v/>
      </c>
    </row>
    <row r="614" spans="1:33" ht="15">
      <c r="A614" s="36" t="s">
        <v>17</v>
      </c>
      <c r="B614" s="60">
        <v>62.651293145451561</v>
      </c>
      <c r="C614" s="60">
        <v>0</v>
      </c>
      <c r="D614" s="60">
        <v>14.527969925245767</v>
      </c>
      <c r="E614" s="60">
        <v>0</v>
      </c>
      <c r="F614" s="420"/>
      <c r="G614" s="60">
        <v>0</v>
      </c>
      <c r="H614" s="61">
        <v>0</v>
      </c>
      <c r="I614" s="62">
        <f t="shared" si="244"/>
        <v>77.179263070697331</v>
      </c>
      <c r="K614" s="48" t="s">
        <v>17</v>
      </c>
      <c r="L614" s="85">
        <v>62.651293145451561</v>
      </c>
      <c r="M614" s="85">
        <v>0</v>
      </c>
      <c r="N614" s="85">
        <v>14.527969925245767</v>
      </c>
      <c r="O614" s="85">
        <v>0</v>
      </c>
      <c r="P614" s="85">
        <v>0</v>
      </c>
      <c r="Q614" s="85">
        <v>0</v>
      </c>
      <c r="R614" s="86">
        <v>0</v>
      </c>
      <c r="S614" s="87">
        <f t="shared" si="245"/>
        <v>77.179263070697331</v>
      </c>
      <c r="U614" s="109" t="s">
        <v>17</v>
      </c>
      <c r="V614" s="110">
        <v>62.651293145451561</v>
      </c>
      <c r="W614" s="110">
        <v>14.368763205585671</v>
      </c>
      <c r="X614" s="110">
        <v>0.15920671966009659</v>
      </c>
      <c r="Y614" s="110">
        <v>0</v>
      </c>
      <c r="Z614" s="110">
        <v>0</v>
      </c>
      <c r="AA614" s="110">
        <v>0</v>
      </c>
      <c r="AB614" s="110">
        <v>0</v>
      </c>
      <c r="AC614" s="110">
        <v>0</v>
      </c>
      <c r="AD614" s="110">
        <v>0</v>
      </c>
      <c r="AE614" s="110">
        <f t="shared" si="247"/>
        <v>0</v>
      </c>
      <c r="AF614" s="112">
        <f t="shared" si="243"/>
        <v>77.179263070697317</v>
      </c>
      <c r="AG614" s="4" t="str">
        <f t="shared" si="246"/>
        <v/>
      </c>
    </row>
    <row r="615" spans="1:33" ht="15">
      <c r="A615" s="37" t="s">
        <v>139</v>
      </c>
      <c r="B615" s="63">
        <v>2062.0552875422832</v>
      </c>
      <c r="C615" s="63">
        <v>0</v>
      </c>
      <c r="D615" s="63">
        <v>195.87267971168035</v>
      </c>
      <c r="E615" s="63">
        <v>0</v>
      </c>
      <c r="F615" s="420"/>
      <c r="G615" s="63">
        <v>0</v>
      </c>
      <c r="H615" s="64">
        <v>0</v>
      </c>
      <c r="I615" s="59">
        <f t="shared" si="244"/>
        <v>2257.9279672539633</v>
      </c>
      <c r="K615" s="49" t="s">
        <v>139</v>
      </c>
      <c r="L615" s="63">
        <v>2062.0552875422832</v>
      </c>
      <c r="M615" s="63">
        <v>0</v>
      </c>
      <c r="N615" s="63">
        <v>195.87267971168035</v>
      </c>
      <c r="O615" s="63">
        <v>0</v>
      </c>
      <c r="P615" s="63">
        <v>0</v>
      </c>
      <c r="Q615" s="63">
        <v>0</v>
      </c>
      <c r="R615" s="83">
        <v>0</v>
      </c>
      <c r="S615" s="84">
        <f t="shared" si="245"/>
        <v>2257.9279672539633</v>
      </c>
      <c r="U615" s="113" t="s">
        <v>139</v>
      </c>
      <c r="V615" s="105">
        <v>2062.0552875422832</v>
      </c>
      <c r="W615" s="105">
        <v>194.17420066092473</v>
      </c>
      <c r="X615" s="105">
        <v>1.6984790507556173</v>
      </c>
      <c r="Y615" s="105">
        <v>0</v>
      </c>
      <c r="Z615" s="105">
        <v>0</v>
      </c>
      <c r="AA615" s="105">
        <v>0</v>
      </c>
      <c r="AB615" s="105">
        <v>0</v>
      </c>
      <c r="AC615" s="105">
        <v>0</v>
      </c>
      <c r="AD615" s="105">
        <v>0</v>
      </c>
      <c r="AE615" s="105">
        <f t="shared" si="247"/>
        <v>0</v>
      </c>
      <c r="AF615" s="138">
        <f t="shared" si="243"/>
        <v>2257.9279672539633</v>
      </c>
      <c r="AG615" s="4" t="str">
        <f t="shared" si="246"/>
        <v/>
      </c>
    </row>
    <row r="616" spans="1:33" ht="15">
      <c r="A616" s="36" t="s">
        <v>25</v>
      </c>
      <c r="B616" s="60">
        <v>802.85104319172626</v>
      </c>
      <c r="C616" s="60">
        <v>0</v>
      </c>
      <c r="D616" s="60">
        <v>1162.9922590089357</v>
      </c>
      <c r="E616" s="60">
        <v>1496.0376018898107</v>
      </c>
      <c r="F616" s="420"/>
      <c r="G616" s="60">
        <v>709.54755685961049</v>
      </c>
      <c r="H616" s="61">
        <v>0</v>
      </c>
      <c r="I616" s="62">
        <f t="shared" si="244"/>
        <v>4171.4284609500828</v>
      </c>
      <c r="K616" s="48" t="s">
        <v>25</v>
      </c>
      <c r="L616" s="85">
        <v>802.85104319172626</v>
      </c>
      <c r="M616" s="85">
        <v>0</v>
      </c>
      <c r="N616" s="85">
        <v>1162.9922590089357</v>
      </c>
      <c r="O616" s="85">
        <v>1496.0376018898107</v>
      </c>
      <c r="P616" s="85">
        <v>0</v>
      </c>
      <c r="Q616" s="85">
        <v>709.54755685961049</v>
      </c>
      <c r="R616" s="86">
        <v>0</v>
      </c>
      <c r="S616" s="87">
        <f t="shared" si="245"/>
        <v>4171.4284609500828</v>
      </c>
      <c r="U616" s="109" t="s">
        <v>25</v>
      </c>
      <c r="V616" s="110">
        <v>802.85104319172626</v>
      </c>
      <c r="W616" s="110">
        <v>766.95028018449477</v>
      </c>
      <c r="X616" s="110">
        <v>396.04197882444095</v>
      </c>
      <c r="Y616" s="110">
        <v>461.72566589617236</v>
      </c>
      <c r="Z616" s="110">
        <v>429.84580516872109</v>
      </c>
      <c r="AA616" s="110">
        <v>191.93211607798258</v>
      </c>
      <c r="AB616" s="110">
        <v>378.87853575290438</v>
      </c>
      <c r="AC616" s="110">
        <v>330.66902110670617</v>
      </c>
      <c r="AD616" s="110">
        <v>412.5340147469347</v>
      </c>
      <c r="AE616" s="110">
        <f t="shared" si="247"/>
        <v>0</v>
      </c>
      <c r="AF616" s="112">
        <f t="shared" si="243"/>
        <v>4171.4284609500837</v>
      </c>
      <c r="AG616" s="4" t="str">
        <f t="shared" si="246"/>
        <v/>
      </c>
    </row>
    <row r="617" spans="1:33" ht="15">
      <c r="A617" s="37" t="s">
        <v>24</v>
      </c>
      <c r="B617" s="63">
        <v>1431.5998157026413</v>
      </c>
      <c r="C617" s="63">
        <v>0</v>
      </c>
      <c r="D617" s="63">
        <v>282.43753052824479</v>
      </c>
      <c r="E617" s="63">
        <v>0</v>
      </c>
      <c r="F617" s="420"/>
      <c r="G617" s="63">
        <v>0</v>
      </c>
      <c r="H617" s="64">
        <v>0</v>
      </c>
      <c r="I617" s="59">
        <f t="shared" si="244"/>
        <v>1714.0373462308862</v>
      </c>
      <c r="K617" s="49" t="s">
        <v>24</v>
      </c>
      <c r="L617" s="63">
        <v>1431.5998157026413</v>
      </c>
      <c r="M617" s="63">
        <v>0</v>
      </c>
      <c r="N617" s="63">
        <v>282.43753052824479</v>
      </c>
      <c r="O617" s="63">
        <v>0</v>
      </c>
      <c r="P617" s="63">
        <v>0</v>
      </c>
      <c r="Q617" s="63">
        <v>0</v>
      </c>
      <c r="R617" s="83">
        <v>0</v>
      </c>
      <c r="S617" s="84">
        <f t="shared" si="245"/>
        <v>1714.0373462308862</v>
      </c>
      <c r="U617" s="278" t="s">
        <v>24</v>
      </c>
      <c r="V617" s="105">
        <v>1431.5998157026413</v>
      </c>
      <c r="W617" s="105">
        <v>282.43753052824479</v>
      </c>
      <c r="X617" s="105">
        <v>0</v>
      </c>
      <c r="Y617" s="105">
        <v>0</v>
      </c>
      <c r="Z617" s="105">
        <v>0</v>
      </c>
      <c r="AA617" s="105">
        <v>0</v>
      </c>
      <c r="AB617" s="105">
        <v>0</v>
      </c>
      <c r="AC617" s="105">
        <v>0</v>
      </c>
      <c r="AD617" s="105">
        <v>0</v>
      </c>
      <c r="AE617" s="105">
        <f t="shared" si="247"/>
        <v>0</v>
      </c>
      <c r="AF617" s="138">
        <f t="shared" si="243"/>
        <v>1714.0373462308862</v>
      </c>
      <c r="AG617" s="4" t="str">
        <f t="shared" si="246"/>
        <v/>
      </c>
    </row>
    <row r="618" spans="1:33" ht="15">
      <c r="A618" s="36" t="s">
        <v>60</v>
      </c>
      <c r="B618" s="60">
        <v>2597.4297921987354</v>
      </c>
      <c r="C618" s="60">
        <v>0</v>
      </c>
      <c r="D618" s="60">
        <v>219.12863319982031</v>
      </c>
      <c r="E618" s="60">
        <v>0</v>
      </c>
      <c r="F618" s="420"/>
      <c r="G618" s="60">
        <v>0</v>
      </c>
      <c r="H618" s="61">
        <v>0</v>
      </c>
      <c r="I618" s="62">
        <f t="shared" si="244"/>
        <v>2816.5584253985558</v>
      </c>
      <c r="K618" s="48" t="s">
        <v>60</v>
      </c>
      <c r="L618" s="85">
        <v>2597.4297921987354</v>
      </c>
      <c r="M618" s="85">
        <v>0</v>
      </c>
      <c r="N618" s="85">
        <v>219.12863319982031</v>
      </c>
      <c r="O618" s="85">
        <v>0</v>
      </c>
      <c r="P618" s="85">
        <v>0</v>
      </c>
      <c r="Q618" s="85">
        <v>0</v>
      </c>
      <c r="R618" s="86">
        <v>0</v>
      </c>
      <c r="S618" s="87">
        <f t="shared" si="245"/>
        <v>2816.5584253985558</v>
      </c>
      <c r="U618" s="109" t="s">
        <v>60</v>
      </c>
      <c r="V618" s="110">
        <v>2597.4297921987354</v>
      </c>
      <c r="W618" s="110">
        <v>201.87000176202795</v>
      </c>
      <c r="X618" s="110">
        <v>17.258631437792371</v>
      </c>
      <c r="Y618" s="110">
        <v>0</v>
      </c>
      <c r="Z618" s="110">
        <v>0</v>
      </c>
      <c r="AA618" s="110">
        <v>0</v>
      </c>
      <c r="AB618" s="110">
        <v>0</v>
      </c>
      <c r="AC618" s="110">
        <v>0</v>
      </c>
      <c r="AD618" s="110">
        <v>0</v>
      </c>
      <c r="AE618" s="110">
        <f t="shared" si="247"/>
        <v>0</v>
      </c>
      <c r="AF618" s="112">
        <f t="shared" si="243"/>
        <v>2816.5584253985558</v>
      </c>
      <c r="AG618" s="4" t="str">
        <f t="shared" si="246"/>
        <v/>
      </c>
    </row>
    <row r="619" spans="1:33" ht="15">
      <c r="A619" s="37" t="s">
        <v>22</v>
      </c>
      <c r="B619" s="63">
        <v>664.36494339598767</v>
      </c>
      <c r="C619" s="63">
        <v>0</v>
      </c>
      <c r="D619" s="63">
        <v>113.84875698542051</v>
      </c>
      <c r="E619" s="63">
        <v>0</v>
      </c>
      <c r="F619" s="420"/>
      <c r="G619" s="63">
        <v>0</v>
      </c>
      <c r="H619" s="64">
        <v>0</v>
      </c>
      <c r="I619" s="59">
        <f t="shared" si="244"/>
        <v>778.21370038140822</v>
      </c>
      <c r="K619" s="49" t="s">
        <v>22</v>
      </c>
      <c r="L619" s="63">
        <v>664.36494339598767</v>
      </c>
      <c r="M619" s="63">
        <v>0</v>
      </c>
      <c r="N619" s="63">
        <v>113.84875698542051</v>
      </c>
      <c r="O619" s="63">
        <v>0</v>
      </c>
      <c r="P619" s="63">
        <v>324.3244420256986</v>
      </c>
      <c r="Q619" s="63">
        <v>0</v>
      </c>
      <c r="R619" s="83">
        <v>0</v>
      </c>
      <c r="S619" s="84">
        <f t="shared" si="245"/>
        <v>1102.5381424071068</v>
      </c>
      <c r="U619" s="278" t="s">
        <v>22</v>
      </c>
      <c r="V619" s="105">
        <v>664.36494339598767</v>
      </c>
      <c r="W619" s="105">
        <v>112.94705934320737</v>
      </c>
      <c r="X619" s="105">
        <v>0.90169764221312976</v>
      </c>
      <c r="Y619" s="105">
        <v>0</v>
      </c>
      <c r="Z619" s="105">
        <v>0</v>
      </c>
      <c r="AA619" s="105">
        <v>0</v>
      </c>
      <c r="AB619" s="105">
        <v>0</v>
      </c>
      <c r="AC619" s="105">
        <v>0</v>
      </c>
      <c r="AD619" s="105">
        <v>0</v>
      </c>
      <c r="AE619" s="105">
        <f t="shared" si="247"/>
        <v>324.3244420256986</v>
      </c>
      <c r="AF619" s="138">
        <f t="shared" si="243"/>
        <v>1102.5381424071068</v>
      </c>
      <c r="AG619" s="4" t="str">
        <f t="shared" si="246"/>
        <v/>
      </c>
    </row>
    <row r="620" spans="1:33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244"/>
        <v>0</v>
      </c>
      <c r="K620" s="48" t="s">
        <v>21</v>
      </c>
      <c r="L620" s="85">
        <v>0</v>
      </c>
      <c r="M620" s="85">
        <v>0</v>
      </c>
      <c r="N620" s="85">
        <v>0</v>
      </c>
      <c r="O620" s="85">
        <v>0</v>
      </c>
      <c r="P620" s="85">
        <v>0</v>
      </c>
      <c r="Q620" s="85">
        <v>0</v>
      </c>
      <c r="R620" s="86">
        <v>0</v>
      </c>
      <c r="S620" s="87">
        <f t="shared" si="245"/>
        <v>0</v>
      </c>
      <c r="U620" s="109" t="s">
        <v>21</v>
      </c>
      <c r="V620" s="110">
        <v>0</v>
      </c>
      <c r="W620" s="110">
        <v>0</v>
      </c>
      <c r="X620" s="110">
        <v>0</v>
      </c>
      <c r="Y620" s="110">
        <v>0</v>
      </c>
      <c r="Z620" s="110">
        <v>0</v>
      </c>
      <c r="AA620" s="110">
        <v>0</v>
      </c>
      <c r="AB620" s="110">
        <v>0</v>
      </c>
      <c r="AC620" s="110">
        <v>0</v>
      </c>
      <c r="AD620" s="110">
        <v>0</v>
      </c>
      <c r="AE620" s="110">
        <f t="shared" si="247"/>
        <v>0</v>
      </c>
      <c r="AF620" s="112">
        <f t="shared" si="243"/>
        <v>0</v>
      </c>
      <c r="AG620" s="4" t="str">
        <f t="shared" si="246"/>
        <v/>
      </c>
    </row>
    <row r="621" spans="1:33" ht="15">
      <c r="A621" s="38" t="s">
        <v>64</v>
      </c>
      <c r="B621" s="63">
        <v>97.204914461212084</v>
      </c>
      <c r="C621" s="63">
        <v>0</v>
      </c>
      <c r="D621" s="63">
        <v>169.06500805913686</v>
      </c>
      <c r="E621" s="63">
        <v>0</v>
      </c>
      <c r="F621" s="420"/>
      <c r="G621" s="63">
        <v>0</v>
      </c>
      <c r="H621" s="64">
        <v>0</v>
      </c>
      <c r="I621" s="59">
        <f t="shared" si="244"/>
        <v>266.26992252034893</v>
      </c>
      <c r="K621" s="50" t="s">
        <v>64</v>
      </c>
      <c r="L621" s="63">
        <v>97.204914461212084</v>
      </c>
      <c r="M621" s="63">
        <v>0</v>
      </c>
      <c r="N621" s="63">
        <v>169.06500805913686</v>
      </c>
      <c r="O621" s="63">
        <v>0</v>
      </c>
      <c r="P621" s="63">
        <v>0</v>
      </c>
      <c r="Q621" s="63">
        <v>0</v>
      </c>
      <c r="R621" s="83">
        <v>0</v>
      </c>
      <c r="S621" s="84">
        <f t="shared" si="245"/>
        <v>266.26992252034893</v>
      </c>
      <c r="U621" s="279" t="s">
        <v>64</v>
      </c>
      <c r="V621" s="105">
        <v>97.204914461212084</v>
      </c>
      <c r="W621" s="105">
        <v>169.06500805913686</v>
      </c>
      <c r="X621" s="105">
        <v>0</v>
      </c>
      <c r="Y621" s="105">
        <v>0</v>
      </c>
      <c r="Z621" s="105">
        <v>0</v>
      </c>
      <c r="AA621" s="105">
        <v>0</v>
      </c>
      <c r="AB621" s="105">
        <v>0</v>
      </c>
      <c r="AC621" s="105">
        <v>0</v>
      </c>
      <c r="AD621" s="107">
        <v>0</v>
      </c>
      <c r="AE621" s="107">
        <f t="shared" si="247"/>
        <v>0</v>
      </c>
      <c r="AF621" s="108">
        <f t="shared" si="243"/>
        <v>266.26992252034893</v>
      </c>
      <c r="AG621" s="4" t="str">
        <f t="shared" si="246"/>
        <v/>
      </c>
    </row>
    <row r="622" spans="1:33" ht="15">
      <c r="A622" s="39" t="s">
        <v>23</v>
      </c>
      <c r="B622" s="65">
        <v>97.204914461212084</v>
      </c>
      <c r="C622" s="65">
        <v>0</v>
      </c>
      <c r="D622" s="65">
        <v>169.06500805913686</v>
      </c>
      <c r="E622" s="65">
        <v>0</v>
      </c>
      <c r="F622" s="420"/>
      <c r="G622" s="65">
        <v>0</v>
      </c>
      <c r="H622" s="66">
        <v>0</v>
      </c>
      <c r="I622" s="67">
        <f t="shared" si="244"/>
        <v>266.26992252034893</v>
      </c>
      <c r="K622" s="51" t="s">
        <v>23</v>
      </c>
      <c r="L622" s="88">
        <v>97.204914461212084</v>
      </c>
      <c r="M622" s="88">
        <v>0</v>
      </c>
      <c r="N622" s="88">
        <v>169.06500805913686</v>
      </c>
      <c r="O622" s="88">
        <v>0</v>
      </c>
      <c r="P622" s="88">
        <v>0</v>
      </c>
      <c r="Q622" s="88">
        <v>0</v>
      </c>
      <c r="R622" s="89">
        <v>0</v>
      </c>
      <c r="S622" s="90">
        <f t="shared" si="245"/>
        <v>266.26992252034893</v>
      </c>
      <c r="U622" s="280" t="s">
        <v>134</v>
      </c>
      <c r="V622" s="110">
        <v>97.204914461212084</v>
      </c>
      <c r="W622" s="110">
        <v>169.06500805913686</v>
      </c>
      <c r="X622" s="110">
        <v>0</v>
      </c>
      <c r="Y622" s="110">
        <v>0</v>
      </c>
      <c r="Z622" s="110">
        <v>0</v>
      </c>
      <c r="AA622" s="110">
        <v>0</v>
      </c>
      <c r="AB622" s="110">
        <v>0</v>
      </c>
      <c r="AC622" s="110">
        <v>0</v>
      </c>
      <c r="AD622" s="110">
        <v>0</v>
      </c>
      <c r="AE622" s="110">
        <f t="shared" si="247"/>
        <v>0</v>
      </c>
      <c r="AF622" s="112">
        <f t="shared" si="243"/>
        <v>266.26992252034893</v>
      </c>
      <c r="AG622" s="4" t="str">
        <f t="shared" si="246"/>
        <v/>
      </c>
    </row>
    <row r="623" spans="1:33" ht="15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244"/>
        <v>0</v>
      </c>
      <c r="K623" s="52" t="s">
        <v>19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91">
        <v>0</v>
      </c>
      <c r="S623" s="92">
        <f t="shared" si="245"/>
        <v>0</v>
      </c>
      <c r="U623" s="281" t="s">
        <v>19</v>
      </c>
      <c r="V623" s="105">
        <v>0</v>
      </c>
      <c r="W623" s="105">
        <v>0</v>
      </c>
      <c r="X623" s="105">
        <v>0</v>
      </c>
      <c r="Y623" s="105">
        <v>0</v>
      </c>
      <c r="Z623" s="105">
        <v>0</v>
      </c>
      <c r="AA623" s="105">
        <v>0</v>
      </c>
      <c r="AB623" s="105">
        <v>0</v>
      </c>
      <c r="AC623" s="105">
        <v>0</v>
      </c>
      <c r="AD623" s="105">
        <v>0</v>
      </c>
      <c r="AE623" s="105">
        <f t="shared" si="247"/>
        <v>0</v>
      </c>
      <c r="AF623" s="138">
        <f t="shared" si="243"/>
        <v>0</v>
      </c>
      <c r="AG623" s="4" t="str">
        <f t="shared" si="246"/>
        <v/>
      </c>
    </row>
    <row r="624" spans="1:33" ht="15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244"/>
        <v>0</v>
      </c>
      <c r="K624" s="51" t="s">
        <v>20</v>
      </c>
      <c r="L624" s="88">
        <v>0</v>
      </c>
      <c r="M624" s="88">
        <v>0</v>
      </c>
      <c r="N624" s="88">
        <v>0</v>
      </c>
      <c r="O624" s="88">
        <v>0</v>
      </c>
      <c r="P624" s="88">
        <v>0</v>
      </c>
      <c r="Q624" s="88">
        <v>0</v>
      </c>
      <c r="R624" s="89">
        <v>0</v>
      </c>
      <c r="S624" s="90">
        <f t="shared" si="245"/>
        <v>0</v>
      </c>
      <c r="U624" s="280" t="s">
        <v>135</v>
      </c>
      <c r="V624" s="110">
        <v>0</v>
      </c>
      <c r="W624" s="110">
        <v>0</v>
      </c>
      <c r="X624" s="110">
        <v>0</v>
      </c>
      <c r="Y624" s="110">
        <v>0</v>
      </c>
      <c r="Z624" s="110">
        <v>0</v>
      </c>
      <c r="AA624" s="110">
        <v>0</v>
      </c>
      <c r="AB624" s="110">
        <v>0</v>
      </c>
      <c r="AC624" s="110">
        <v>0</v>
      </c>
      <c r="AD624" s="110">
        <v>0</v>
      </c>
      <c r="AE624" s="110">
        <f t="shared" si="247"/>
        <v>0</v>
      </c>
      <c r="AF624" s="112">
        <f t="shared" si="243"/>
        <v>0</v>
      </c>
      <c r="AG624" s="4" t="str">
        <f t="shared" si="246"/>
        <v/>
      </c>
    </row>
    <row r="625" spans="1:38" ht="15.7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244"/>
        <v>0</v>
      </c>
      <c r="K625" s="53" t="s">
        <v>11</v>
      </c>
      <c r="L625" s="71">
        <v>0</v>
      </c>
      <c r="M625" s="71">
        <v>0</v>
      </c>
      <c r="N625" s="71">
        <v>0</v>
      </c>
      <c r="O625" s="71">
        <v>0</v>
      </c>
      <c r="P625" s="71">
        <v>0</v>
      </c>
      <c r="Q625" s="71">
        <v>0</v>
      </c>
      <c r="R625" s="93">
        <v>0</v>
      </c>
      <c r="S625" s="94">
        <f t="shared" si="245"/>
        <v>0</v>
      </c>
      <c r="U625" s="282" t="s">
        <v>11</v>
      </c>
      <c r="V625" s="105">
        <v>0</v>
      </c>
      <c r="W625" s="105">
        <v>0</v>
      </c>
      <c r="X625" s="105">
        <v>0</v>
      </c>
      <c r="Y625" s="105">
        <v>0</v>
      </c>
      <c r="Z625" s="105">
        <v>0</v>
      </c>
      <c r="AA625" s="105">
        <v>0</v>
      </c>
      <c r="AB625" s="105">
        <v>0</v>
      </c>
      <c r="AC625" s="105">
        <v>0</v>
      </c>
      <c r="AD625" s="105">
        <v>0</v>
      </c>
      <c r="AE625" s="139">
        <f t="shared" si="247"/>
        <v>0</v>
      </c>
      <c r="AF625" s="138">
        <f t="shared" si="243"/>
        <v>0</v>
      </c>
      <c r="AG625" s="4" t="str">
        <f t="shared" si="246"/>
        <v/>
      </c>
    </row>
    <row r="626" spans="1:38" ht="15">
      <c r="A626" s="42" t="s">
        <v>26</v>
      </c>
      <c r="B626" s="74">
        <f>SUM(B605:B621)</f>
        <v>11534.457226285753</v>
      </c>
      <c r="C626" s="74">
        <f t="shared" ref="C626:I626" si="248">SUM(C605:C621)</f>
        <v>0</v>
      </c>
      <c r="D626" s="74">
        <f t="shared" si="248"/>
        <v>2720.644735212918</v>
      </c>
      <c r="E626" s="74">
        <f t="shared" si="248"/>
        <v>1496.0376018898107</v>
      </c>
      <c r="F626" s="74">
        <f t="shared" si="248"/>
        <v>0</v>
      </c>
      <c r="G626" s="74">
        <f t="shared" si="248"/>
        <v>709.54755685961049</v>
      </c>
      <c r="H626" s="75">
        <f t="shared" si="248"/>
        <v>0</v>
      </c>
      <c r="I626" s="59">
        <f t="shared" si="248"/>
        <v>16460.687120248094</v>
      </c>
      <c r="K626" s="54" t="s">
        <v>26</v>
      </c>
      <c r="L626" s="74">
        <f>SUM(L605:L621)</f>
        <v>11534.457226285753</v>
      </c>
      <c r="M626" s="74">
        <f t="shared" ref="M626:S626" si="249">SUM(M605:M621)</f>
        <v>0</v>
      </c>
      <c r="N626" s="74">
        <f t="shared" si="249"/>
        <v>2720.644735212918</v>
      </c>
      <c r="O626" s="74">
        <f t="shared" si="249"/>
        <v>1496.0376018898107</v>
      </c>
      <c r="P626" s="74">
        <f t="shared" si="249"/>
        <v>8299.6628183975972</v>
      </c>
      <c r="Q626" s="74">
        <f t="shared" si="249"/>
        <v>709.54755685961049</v>
      </c>
      <c r="R626" s="75">
        <f t="shared" si="249"/>
        <v>0</v>
      </c>
      <c r="S626" s="95">
        <f t="shared" si="249"/>
        <v>24760.349938645686</v>
      </c>
      <c r="U626" s="123" t="s">
        <v>63</v>
      </c>
      <c r="V626" s="124">
        <f>SUM(V605:V621)</f>
        <v>11534.457226285753</v>
      </c>
      <c r="W626" s="124">
        <f t="shared" ref="W626:AE626" si="250">SUM(W605:W621)</f>
        <v>2304.2145722583855</v>
      </c>
      <c r="X626" s="124">
        <f t="shared" si="250"/>
        <v>416.43016295453236</v>
      </c>
      <c r="Y626" s="124">
        <f t="shared" si="250"/>
        <v>461.72566589617236</v>
      </c>
      <c r="Z626" s="124">
        <f t="shared" si="250"/>
        <v>429.84580516872109</v>
      </c>
      <c r="AA626" s="124">
        <f t="shared" si="250"/>
        <v>191.93211607798258</v>
      </c>
      <c r="AB626" s="124">
        <f t="shared" si="250"/>
        <v>378.87853575290438</v>
      </c>
      <c r="AC626" s="124">
        <f t="shared" si="250"/>
        <v>330.66902110670617</v>
      </c>
      <c r="AD626" s="125">
        <f t="shared" si="250"/>
        <v>412.5340147469347</v>
      </c>
      <c r="AE626" s="140">
        <f t="shared" si="250"/>
        <v>8299.6628183975972</v>
      </c>
      <c r="AF626" s="126">
        <f>SUM(AF605:AF621)</f>
        <v>24760.34993864569</v>
      </c>
      <c r="AG626" s="4" t="str">
        <f t="shared" si="246"/>
        <v/>
      </c>
    </row>
    <row r="627" spans="1:38" s="14" customFormat="1" ht="15" thickBot="1">
      <c r="A627" s="45" t="s">
        <v>91</v>
      </c>
      <c r="B627" s="78">
        <f>IF($I626=0,"-",B626/$I626)</f>
        <v>0.70072756635398015</v>
      </c>
      <c r="C627" s="78">
        <f t="shared" ref="C627:H627" si="251">IF($I626=0,"-",C626/$I626)</f>
        <v>0</v>
      </c>
      <c r="D627" s="78">
        <f t="shared" si="251"/>
        <v>0.16528135887269768</v>
      </c>
      <c r="E627" s="78">
        <f t="shared" si="251"/>
        <v>9.0885489224174165E-2</v>
      </c>
      <c r="F627" s="78">
        <f t="shared" si="251"/>
        <v>0</v>
      </c>
      <c r="G627" s="78">
        <f t="shared" si="251"/>
        <v>4.3105585549147854E-2</v>
      </c>
      <c r="H627" s="79">
        <f t="shared" si="251"/>
        <v>0</v>
      </c>
      <c r="I627" s="80">
        <f>SUM(B627:H627)</f>
        <v>0.99999999999999989</v>
      </c>
      <c r="K627" s="55" t="s">
        <v>91</v>
      </c>
      <c r="L627" s="96">
        <f>IF($S626=0,"-",L626/$S626)</f>
        <v>0.46584386952798662</v>
      </c>
      <c r="M627" s="96">
        <f t="shared" ref="M627:R627" si="252">IF($S626=0,"-",M626/$S626)</f>
        <v>0</v>
      </c>
      <c r="N627" s="96">
        <f t="shared" si="252"/>
        <v>0.10987909064106421</v>
      </c>
      <c r="O627" s="96">
        <f t="shared" si="252"/>
        <v>6.0420697025562284E-2</v>
      </c>
      <c r="P627" s="96">
        <f t="shared" si="252"/>
        <v>0.33519973824940064</v>
      </c>
      <c r="Q627" s="96">
        <f t="shared" si="252"/>
        <v>2.8656604555986356E-2</v>
      </c>
      <c r="R627" s="97">
        <f t="shared" si="252"/>
        <v>0</v>
      </c>
      <c r="S627" s="98">
        <f>SUM(L627:R627)</f>
        <v>1</v>
      </c>
      <c r="U627" s="127" t="s">
        <v>91</v>
      </c>
      <c r="V627" s="128">
        <f>V626/$AF626</f>
        <v>0.46584386952798656</v>
      </c>
      <c r="W627" s="128">
        <f t="shared" ref="W627:AF627" si="253">W626/$AF626</f>
        <v>9.3060662630700217E-2</v>
      </c>
      <c r="X627" s="128">
        <f t="shared" si="253"/>
        <v>1.6818428010363966E-2</v>
      </c>
      <c r="Y627" s="128">
        <f t="shared" si="253"/>
        <v>1.8647784342317224E-2</v>
      </c>
      <c r="Z627" s="128">
        <f t="shared" si="253"/>
        <v>1.7360247582681468E-2</v>
      </c>
      <c r="AA627" s="128">
        <f t="shared" si="253"/>
        <v>7.7515914174709211E-3</v>
      </c>
      <c r="AB627" s="128">
        <f t="shared" si="253"/>
        <v>1.5301824759817098E-2</v>
      </c>
      <c r="AC627" s="128">
        <f t="shared" si="253"/>
        <v>1.3354779796169258E-2</v>
      </c>
      <c r="AD627" s="128">
        <f t="shared" si="253"/>
        <v>1.6661073683092661E-2</v>
      </c>
      <c r="AE627" s="128">
        <f t="shared" si="253"/>
        <v>0.33519973824940058</v>
      </c>
      <c r="AF627" s="129">
        <f t="shared" si="253"/>
        <v>1</v>
      </c>
    </row>
    <row r="628" spans="1:38" ht="15" thickBot="1">
      <c r="A628" s="44"/>
      <c r="B628" s="44"/>
      <c r="C628" s="44"/>
      <c r="D628" s="44"/>
      <c r="E628" s="44"/>
      <c r="F628" s="44"/>
      <c r="G628" s="44"/>
      <c r="H628" s="44"/>
      <c r="I628" s="44"/>
      <c r="K628" s="44"/>
      <c r="L628" s="44"/>
      <c r="M628" s="44"/>
      <c r="N628" s="44"/>
      <c r="O628" s="44"/>
      <c r="P628" s="44"/>
      <c r="Q628" s="44"/>
      <c r="R628" s="44"/>
      <c r="S628" s="44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1:38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  <c r="K629" s="424" t="s">
        <v>51</v>
      </c>
      <c r="L629" s="32" t="s">
        <v>0</v>
      </c>
      <c r="M629" s="32" t="s">
        <v>1</v>
      </c>
      <c r="N629" s="32" t="s">
        <v>2</v>
      </c>
      <c r="O629" s="32" t="s">
        <v>3</v>
      </c>
      <c r="P629" s="32" t="s">
        <v>27</v>
      </c>
      <c r="Q629" s="32" t="s">
        <v>4</v>
      </c>
      <c r="R629" s="32" t="s">
        <v>5</v>
      </c>
      <c r="S629" s="33" t="s">
        <v>6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1:38" ht="15" customHeight="1">
      <c r="A630" s="403" t="s">
        <v>51</v>
      </c>
      <c r="B630" s="434" t="s">
        <v>118</v>
      </c>
      <c r="C630" s="435"/>
      <c r="D630" s="435"/>
      <c r="E630" s="435"/>
      <c r="F630" s="435"/>
      <c r="G630" s="435"/>
      <c r="H630" s="435"/>
      <c r="I630" s="436"/>
      <c r="K630" s="425" t="s">
        <v>51</v>
      </c>
      <c r="L630" s="416" t="s">
        <v>118</v>
      </c>
      <c r="M630" s="417"/>
      <c r="N630" s="417"/>
      <c r="O630" s="417"/>
      <c r="P630" s="417"/>
      <c r="Q630" s="417"/>
      <c r="R630" s="417"/>
      <c r="S630" s="418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  <c r="AG630" s="5"/>
      <c r="AH630" s="5"/>
      <c r="AI630" s="5"/>
      <c r="AJ630" s="5"/>
      <c r="AK630" s="5"/>
      <c r="AL630" s="5"/>
    </row>
    <row r="631" spans="1:38" ht="15">
      <c r="A631" s="35" t="s">
        <v>7</v>
      </c>
      <c r="B631" s="57">
        <v>4.0189016365011862E-2</v>
      </c>
      <c r="C631" s="57">
        <v>0</v>
      </c>
      <c r="D631" s="57">
        <v>6.0331416016206549E-2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0.10052043238121841</v>
      </c>
      <c r="K631" s="56" t="s">
        <v>7</v>
      </c>
      <c r="L631" s="57">
        <v>4.0189016365011862E-2</v>
      </c>
      <c r="M631" s="57">
        <v>0</v>
      </c>
      <c r="N631" s="57">
        <v>6.0331416016206549E-2</v>
      </c>
      <c r="O631" s="57">
        <v>0</v>
      </c>
      <c r="P631" s="57">
        <v>0</v>
      </c>
      <c r="Q631" s="57">
        <v>0</v>
      </c>
      <c r="R631" s="102">
        <v>0</v>
      </c>
      <c r="S631" s="103">
        <f>SUM(L631:R631)</f>
        <v>0.10052043238121841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  <c r="AG631" s="5"/>
      <c r="AH631" s="5"/>
      <c r="AI631" s="5"/>
      <c r="AJ631" s="5"/>
      <c r="AK631" s="5"/>
      <c r="AL631" s="5"/>
    </row>
    <row r="632" spans="1:38" ht="15">
      <c r="A632" s="36" t="s">
        <v>8</v>
      </c>
      <c r="B632" s="60">
        <v>2.5175777588010146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254">SUM(B632:H632)</f>
        <v>2.5175777588010146</v>
      </c>
      <c r="K632" s="48" t="s">
        <v>8</v>
      </c>
      <c r="L632" s="85">
        <v>2.5175777588010146</v>
      </c>
      <c r="M632" s="85">
        <v>0</v>
      </c>
      <c r="N632" s="85">
        <v>0</v>
      </c>
      <c r="O632" s="85">
        <v>0</v>
      </c>
      <c r="P632" s="85">
        <v>0</v>
      </c>
      <c r="Q632" s="85">
        <v>0</v>
      </c>
      <c r="R632" s="86">
        <v>0</v>
      </c>
      <c r="S632" s="87">
        <f t="shared" ref="S632:S651" si="255">SUM(L632:R632)</f>
        <v>2.5175777588010146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1:38" ht="15">
      <c r="A633" s="37" t="s">
        <v>10</v>
      </c>
      <c r="B633" s="63">
        <v>0.71049458184047953</v>
      </c>
      <c r="C633" s="63">
        <v>0</v>
      </c>
      <c r="D633" s="63">
        <v>2.2760306278054501E-3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254"/>
        <v>0.71277061246828499</v>
      </c>
      <c r="K633" s="49" t="s">
        <v>10</v>
      </c>
      <c r="L633" s="63">
        <v>0.71049458184047953</v>
      </c>
      <c r="M633" s="63">
        <v>0</v>
      </c>
      <c r="N633" s="63">
        <v>2.2760306278054501E-3</v>
      </c>
      <c r="O633" s="63">
        <v>0</v>
      </c>
      <c r="P633" s="63">
        <v>0</v>
      </c>
      <c r="Q633" s="63">
        <v>0</v>
      </c>
      <c r="R633" s="83">
        <v>0</v>
      </c>
      <c r="S633" s="84">
        <f t="shared" si="255"/>
        <v>0.71277061246828499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1:38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254"/>
        <v>0</v>
      </c>
      <c r="K634" s="48" t="s">
        <v>56</v>
      </c>
      <c r="L634" s="85">
        <v>0</v>
      </c>
      <c r="M634" s="85">
        <v>0</v>
      </c>
      <c r="N634" s="85">
        <v>0</v>
      </c>
      <c r="O634" s="85">
        <v>0</v>
      </c>
      <c r="P634" s="85">
        <v>0</v>
      </c>
      <c r="Q634" s="85">
        <v>0</v>
      </c>
      <c r="R634" s="86">
        <v>0</v>
      </c>
      <c r="S634" s="87">
        <f t="shared" si="255"/>
        <v>0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1:38" ht="15">
      <c r="A635" s="37" t="s">
        <v>16</v>
      </c>
      <c r="B635" s="63">
        <v>59.270861701510832</v>
      </c>
      <c r="C635" s="63">
        <v>0.25617237923962821</v>
      </c>
      <c r="D635" s="63">
        <v>4.7760300222314767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254"/>
        <v>64.303064102981935</v>
      </c>
      <c r="K635" s="49" t="s">
        <v>16</v>
      </c>
      <c r="L635" s="63">
        <v>59.270861701510832</v>
      </c>
      <c r="M635" s="63">
        <v>0.25617237923962821</v>
      </c>
      <c r="N635" s="63">
        <v>4.7760300222314767</v>
      </c>
      <c r="O635" s="63">
        <v>0</v>
      </c>
      <c r="P635" s="63">
        <v>0</v>
      </c>
      <c r="Q635" s="63">
        <v>0</v>
      </c>
      <c r="R635" s="83">
        <v>0</v>
      </c>
      <c r="S635" s="84">
        <f t="shared" si="255"/>
        <v>64.303064102981935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1:38" ht="15">
      <c r="A636" s="36" t="s">
        <v>123</v>
      </c>
      <c r="B636" s="60">
        <v>4.0129946843858697</v>
      </c>
      <c r="C636" s="60">
        <v>9.0564487047286327E-2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254"/>
        <v>4.1035591714331563</v>
      </c>
      <c r="K636" s="48" t="s">
        <v>123</v>
      </c>
      <c r="L636" s="85">
        <v>4.0129946843858697</v>
      </c>
      <c r="M636" s="85">
        <v>9.0564487047286327E-2</v>
      </c>
      <c r="N636" s="85">
        <v>0</v>
      </c>
      <c r="O636" s="85">
        <v>0</v>
      </c>
      <c r="P636" s="85">
        <v>0</v>
      </c>
      <c r="Q636" s="85">
        <v>0</v>
      </c>
      <c r="R636" s="86">
        <v>0</v>
      </c>
      <c r="S636" s="87">
        <f t="shared" si="255"/>
        <v>4.1035591714331563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1:38" ht="15">
      <c r="A637" s="37" t="s">
        <v>58</v>
      </c>
      <c r="B637" s="63">
        <v>0</v>
      </c>
      <c r="C637" s="63">
        <v>0.24725843118991184</v>
      </c>
      <c r="D637" s="63">
        <v>0</v>
      </c>
      <c r="E637" s="63">
        <v>12.000851327026355</v>
      </c>
      <c r="F637" s="63">
        <v>473.94697707011346</v>
      </c>
      <c r="G637" s="63">
        <v>0</v>
      </c>
      <c r="H637" s="64">
        <v>0</v>
      </c>
      <c r="I637" s="59">
        <f t="shared" si="254"/>
        <v>486.19508682832975</v>
      </c>
      <c r="K637" s="49" t="s">
        <v>58</v>
      </c>
      <c r="L637" s="63">
        <v>0</v>
      </c>
      <c r="M637" s="63">
        <v>0.24725843118991184</v>
      </c>
      <c r="N637" s="63">
        <v>0</v>
      </c>
      <c r="O637" s="63">
        <v>12.000851327026355</v>
      </c>
      <c r="P637" s="63">
        <v>473.94697707011346</v>
      </c>
      <c r="Q637" s="63">
        <v>0</v>
      </c>
      <c r="R637" s="83">
        <v>0</v>
      </c>
      <c r="S637" s="84">
        <f t="shared" si="255"/>
        <v>486.19508682832975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1:38" ht="15">
      <c r="A638" s="36" t="s">
        <v>12</v>
      </c>
      <c r="B638" s="60">
        <v>0</v>
      </c>
      <c r="C638" s="60">
        <v>0</v>
      </c>
      <c r="D638" s="60">
        <v>0</v>
      </c>
      <c r="E638" s="60">
        <v>16.22319338398048</v>
      </c>
      <c r="F638" s="60">
        <v>0</v>
      </c>
      <c r="G638" s="60">
        <v>0</v>
      </c>
      <c r="H638" s="61">
        <v>0</v>
      </c>
      <c r="I638" s="62">
        <f t="shared" si="254"/>
        <v>16.22319338398048</v>
      </c>
      <c r="K638" s="48" t="s">
        <v>12</v>
      </c>
      <c r="L638" s="85">
        <v>0</v>
      </c>
      <c r="M638" s="85">
        <v>0</v>
      </c>
      <c r="N638" s="85">
        <v>0</v>
      </c>
      <c r="O638" s="85">
        <v>16.22319338398048</v>
      </c>
      <c r="P638" s="85">
        <v>0</v>
      </c>
      <c r="Q638" s="85">
        <v>0</v>
      </c>
      <c r="R638" s="86">
        <v>0</v>
      </c>
      <c r="S638" s="87">
        <f t="shared" si="255"/>
        <v>16.22319338398048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1:38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254"/>
        <v>0</v>
      </c>
      <c r="K639" s="49" t="s">
        <v>59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83">
        <v>0</v>
      </c>
      <c r="S639" s="84">
        <f t="shared" si="255"/>
        <v>0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1:38" ht="15">
      <c r="A640" s="36" t="s">
        <v>17</v>
      </c>
      <c r="B640" s="60">
        <v>7.6349934259259786</v>
      </c>
      <c r="C640" s="60">
        <v>0</v>
      </c>
      <c r="D640" s="60">
        <v>3.6962772973202579E-2</v>
      </c>
      <c r="E640" s="60">
        <v>0.22490787373672691</v>
      </c>
      <c r="F640" s="60">
        <v>0</v>
      </c>
      <c r="G640" s="60">
        <v>0</v>
      </c>
      <c r="H640" s="61">
        <v>0</v>
      </c>
      <c r="I640" s="62">
        <f t="shared" si="254"/>
        <v>7.8968640726359078</v>
      </c>
      <c r="K640" s="48" t="s">
        <v>17</v>
      </c>
      <c r="L640" s="85">
        <v>7.6349934259259786</v>
      </c>
      <c r="M640" s="85">
        <v>0</v>
      </c>
      <c r="N640" s="85">
        <v>3.6962772973202579E-2</v>
      </c>
      <c r="O640" s="85">
        <v>0.22490787373672691</v>
      </c>
      <c r="P640" s="85">
        <v>0</v>
      </c>
      <c r="Q640" s="85">
        <v>0</v>
      </c>
      <c r="R640" s="86">
        <v>0</v>
      </c>
      <c r="S640" s="87">
        <f t="shared" si="255"/>
        <v>7.8968640726359078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t="15">
      <c r="A641" s="37" t="s">
        <v>139</v>
      </c>
      <c r="B641" s="63">
        <v>24.807277330991781</v>
      </c>
      <c r="C641" s="63">
        <v>0</v>
      </c>
      <c r="D641" s="63">
        <v>6.4115980284758312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254"/>
        <v>31.21887535946761</v>
      </c>
      <c r="K641" s="49" t="s">
        <v>139</v>
      </c>
      <c r="L641" s="63">
        <v>24.807277330991781</v>
      </c>
      <c r="M641" s="63">
        <v>0</v>
      </c>
      <c r="N641" s="63">
        <v>6.4115980284758312</v>
      </c>
      <c r="O641" s="63">
        <v>0</v>
      </c>
      <c r="P641" s="63">
        <v>0</v>
      </c>
      <c r="Q641" s="63">
        <v>0</v>
      </c>
      <c r="R641" s="83">
        <v>0</v>
      </c>
      <c r="S641" s="84">
        <f t="shared" si="255"/>
        <v>31.21887535946761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t="15">
      <c r="A642" s="36" t="s">
        <v>25</v>
      </c>
      <c r="B642" s="60">
        <v>73.79229870328993</v>
      </c>
      <c r="C642" s="60">
        <v>9.5880065441696138E-2</v>
      </c>
      <c r="D642" s="60">
        <v>1.5263421338760101</v>
      </c>
      <c r="E642" s="60">
        <v>122.61969412625021</v>
      </c>
      <c r="F642" s="60">
        <v>0</v>
      </c>
      <c r="G642" s="60">
        <v>41.34984432935363</v>
      </c>
      <c r="H642" s="61">
        <v>0.58013795108495259</v>
      </c>
      <c r="I642" s="62">
        <f t="shared" si="254"/>
        <v>239.96419730929642</v>
      </c>
      <c r="K642" s="48" t="s">
        <v>25</v>
      </c>
      <c r="L642" s="85">
        <v>73.79229870328993</v>
      </c>
      <c r="M642" s="85">
        <v>9.5880065441696138E-2</v>
      </c>
      <c r="N642" s="85">
        <v>1.5263421338760101</v>
      </c>
      <c r="O642" s="85">
        <v>122.61969412625021</v>
      </c>
      <c r="P642" s="85">
        <v>0</v>
      </c>
      <c r="Q642" s="85">
        <v>41.34984432935363</v>
      </c>
      <c r="R642" s="86">
        <v>0.58013795108495259</v>
      </c>
      <c r="S642" s="87">
        <f t="shared" si="255"/>
        <v>239.96419730929642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t="15">
      <c r="A643" s="37" t="s">
        <v>24</v>
      </c>
      <c r="B643" s="63">
        <v>24.229878614448719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254"/>
        <v>24.229878614448719</v>
      </c>
      <c r="K643" s="49" t="s">
        <v>24</v>
      </c>
      <c r="L643" s="63">
        <v>24.229878614448719</v>
      </c>
      <c r="M643" s="63">
        <v>0</v>
      </c>
      <c r="N643" s="63">
        <v>0</v>
      </c>
      <c r="O643" s="63">
        <v>0</v>
      </c>
      <c r="P643" s="63">
        <v>0</v>
      </c>
      <c r="Q643" s="63">
        <v>0</v>
      </c>
      <c r="R643" s="83">
        <v>0</v>
      </c>
      <c r="S643" s="84">
        <f t="shared" si="255"/>
        <v>24.229878614448719</v>
      </c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t="15">
      <c r="A644" s="36" t="s">
        <v>60</v>
      </c>
      <c r="B644" s="60">
        <v>109.96122972966211</v>
      </c>
      <c r="C644" s="60">
        <v>4.9808705014942314</v>
      </c>
      <c r="D644" s="60">
        <v>62.612759573768841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254"/>
        <v>177.55485980492517</v>
      </c>
      <c r="K644" s="48" t="s">
        <v>60</v>
      </c>
      <c r="L644" s="85">
        <v>109.96122972966211</v>
      </c>
      <c r="M644" s="85">
        <v>4.9808705014942314</v>
      </c>
      <c r="N644" s="85">
        <v>62.612759573768841</v>
      </c>
      <c r="O644" s="85">
        <v>0</v>
      </c>
      <c r="P644" s="85">
        <v>0</v>
      </c>
      <c r="Q644" s="85">
        <v>0</v>
      </c>
      <c r="R644" s="86">
        <v>0</v>
      </c>
      <c r="S644" s="87">
        <f t="shared" si="255"/>
        <v>177.55485980492517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ht="15">
      <c r="A645" s="37" t="s">
        <v>22</v>
      </c>
      <c r="B645" s="63">
        <v>162.68719176987756</v>
      </c>
      <c r="C645" s="63">
        <v>0</v>
      </c>
      <c r="D645" s="63">
        <v>0</v>
      </c>
      <c r="E645" s="63">
        <v>0.68373549700691139</v>
      </c>
      <c r="F645" s="63">
        <v>34.719217188619375</v>
      </c>
      <c r="G645" s="63">
        <v>0</v>
      </c>
      <c r="H645" s="64">
        <v>0</v>
      </c>
      <c r="I645" s="59">
        <f t="shared" si="254"/>
        <v>198.09014445550386</v>
      </c>
      <c r="K645" s="49" t="s">
        <v>22</v>
      </c>
      <c r="L645" s="63">
        <v>162.68719176987756</v>
      </c>
      <c r="M645" s="63">
        <v>0</v>
      </c>
      <c r="N645" s="63">
        <v>0</v>
      </c>
      <c r="O645" s="63">
        <v>0.68373549700691139</v>
      </c>
      <c r="P645" s="63">
        <v>34.719217188619375</v>
      </c>
      <c r="Q645" s="63">
        <v>0</v>
      </c>
      <c r="R645" s="83">
        <v>0</v>
      </c>
      <c r="S645" s="84">
        <f t="shared" si="255"/>
        <v>198.09014445550386</v>
      </c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254"/>
        <v>0</v>
      </c>
      <c r="K646" s="48" t="s">
        <v>21</v>
      </c>
      <c r="L646" s="85">
        <v>0</v>
      </c>
      <c r="M646" s="85">
        <v>0</v>
      </c>
      <c r="N646" s="85">
        <v>0</v>
      </c>
      <c r="O646" s="85">
        <v>0</v>
      </c>
      <c r="P646" s="85">
        <v>0</v>
      </c>
      <c r="Q646" s="85">
        <v>0</v>
      </c>
      <c r="R646" s="86">
        <v>0</v>
      </c>
      <c r="S646" s="87">
        <f t="shared" si="255"/>
        <v>0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t="15">
      <c r="A647" s="38" t="s">
        <v>64</v>
      </c>
      <c r="B647" s="63">
        <v>3.5953863157402042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254"/>
        <v>3.5953863157402042</v>
      </c>
      <c r="K647" s="50" t="s">
        <v>64</v>
      </c>
      <c r="L647" s="63">
        <v>3.5953863157402042</v>
      </c>
      <c r="M647" s="63">
        <v>0</v>
      </c>
      <c r="N647" s="63">
        <v>0</v>
      </c>
      <c r="O647" s="63">
        <v>0</v>
      </c>
      <c r="P647" s="63">
        <v>0</v>
      </c>
      <c r="Q647" s="63">
        <v>0</v>
      </c>
      <c r="R647" s="83">
        <v>0</v>
      </c>
      <c r="S647" s="84">
        <f t="shared" si="255"/>
        <v>3.5953863157402042</v>
      </c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>
      <c r="A648" s="39" t="s">
        <v>23</v>
      </c>
      <c r="B648" s="65">
        <v>3.5953863157402042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254"/>
        <v>3.5953863157402042</v>
      </c>
      <c r="K648" s="51" t="s">
        <v>23</v>
      </c>
      <c r="L648" s="88">
        <v>3.5953863157402042</v>
      </c>
      <c r="M648" s="88">
        <v>0</v>
      </c>
      <c r="N648" s="88">
        <v>0</v>
      </c>
      <c r="O648" s="88">
        <v>0</v>
      </c>
      <c r="P648" s="88">
        <v>0</v>
      </c>
      <c r="Q648" s="88">
        <v>0</v>
      </c>
      <c r="R648" s="89">
        <v>0</v>
      </c>
      <c r="S648" s="90">
        <f t="shared" si="255"/>
        <v>3.5953863157402042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254"/>
        <v>0</v>
      </c>
      <c r="K649" s="52" t="s">
        <v>19</v>
      </c>
      <c r="L649" s="68">
        <v>0</v>
      </c>
      <c r="M649" s="68">
        <v>0</v>
      </c>
      <c r="N649" s="68">
        <v>0</v>
      </c>
      <c r="O649" s="68">
        <v>0</v>
      </c>
      <c r="P649" s="68">
        <v>0</v>
      </c>
      <c r="Q649" s="68">
        <v>0</v>
      </c>
      <c r="R649" s="91">
        <v>0</v>
      </c>
      <c r="S649" s="92">
        <f t="shared" si="255"/>
        <v>0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254"/>
        <v>0</v>
      </c>
      <c r="K650" s="51" t="s">
        <v>20</v>
      </c>
      <c r="L650" s="88">
        <v>0</v>
      </c>
      <c r="M650" s="88">
        <v>0</v>
      </c>
      <c r="N650" s="88">
        <v>0</v>
      </c>
      <c r="O650" s="88">
        <v>0</v>
      </c>
      <c r="P650" s="88">
        <v>0</v>
      </c>
      <c r="Q650" s="88">
        <v>0</v>
      </c>
      <c r="R650" s="89">
        <v>0</v>
      </c>
      <c r="S650" s="90">
        <f t="shared" si="255"/>
        <v>0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254"/>
        <v>0</v>
      </c>
      <c r="K651" s="53" t="s">
        <v>11</v>
      </c>
      <c r="L651" s="71">
        <v>0</v>
      </c>
      <c r="M651" s="71">
        <v>0</v>
      </c>
      <c r="N651" s="71">
        <v>0</v>
      </c>
      <c r="O651" s="71">
        <v>0</v>
      </c>
      <c r="P651" s="71">
        <v>0</v>
      </c>
      <c r="Q651" s="71">
        <v>0</v>
      </c>
      <c r="R651" s="93">
        <v>0</v>
      </c>
      <c r="S651" s="94">
        <f t="shared" si="255"/>
        <v>0</v>
      </c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t="15">
      <c r="A652" s="42" t="s">
        <v>26</v>
      </c>
      <c r="B652" s="74">
        <f>SUM(B631:B647)</f>
        <v>473.2603736328395</v>
      </c>
      <c r="C652" s="74">
        <f t="shared" ref="C652:I652" si="256">SUM(C631:C647)</f>
        <v>5.670745864412754</v>
      </c>
      <c r="D652" s="74">
        <f t="shared" si="256"/>
        <v>75.426299977969379</v>
      </c>
      <c r="E652" s="74">
        <f t="shared" si="256"/>
        <v>151.75238220800068</v>
      </c>
      <c r="F652" s="74">
        <f t="shared" si="256"/>
        <v>508.66619425873284</v>
      </c>
      <c r="G652" s="74">
        <f t="shared" si="256"/>
        <v>41.34984432935363</v>
      </c>
      <c r="H652" s="75">
        <f t="shared" si="256"/>
        <v>0.58013795108495259</v>
      </c>
      <c r="I652" s="59">
        <f t="shared" si="256"/>
        <v>1256.7059782223937</v>
      </c>
      <c r="K652" s="54" t="s">
        <v>26</v>
      </c>
      <c r="L652" s="74">
        <f>SUM(L631:L647)</f>
        <v>473.2603736328395</v>
      </c>
      <c r="M652" s="74">
        <f t="shared" ref="M652:S652" si="257">SUM(M631:M647)</f>
        <v>5.670745864412754</v>
      </c>
      <c r="N652" s="74">
        <f t="shared" si="257"/>
        <v>75.426299977969379</v>
      </c>
      <c r="O652" s="74">
        <f t="shared" si="257"/>
        <v>151.75238220800068</v>
      </c>
      <c r="P652" s="74">
        <f t="shared" si="257"/>
        <v>508.66619425873284</v>
      </c>
      <c r="Q652" s="74">
        <f t="shared" si="257"/>
        <v>41.34984432935363</v>
      </c>
      <c r="R652" s="75">
        <f t="shared" si="257"/>
        <v>0.58013795108495259</v>
      </c>
      <c r="S652" s="95">
        <f t="shared" si="257"/>
        <v>1256.7059782223937</v>
      </c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5"/>
      <c r="AH652" s="5"/>
      <c r="AI652" s="5"/>
      <c r="AJ652" s="5"/>
      <c r="AK652" s="5"/>
      <c r="AL652" s="5"/>
    </row>
    <row r="653" spans="1:38" s="14" customFormat="1" ht="15.75" thickBot="1">
      <c r="A653" s="45" t="s">
        <v>91</v>
      </c>
      <c r="B653" s="78">
        <f>IF($I652=0,"-",B652/$I652)</f>
        <v>0.37658798623864642</v>
      </c>
      <c r="C653" s="78">
        <f t="shared" ref="C653:H653" si="258">IF($I652=0,"-",C652/$I652)</f>
        <v>4.5123887072089884E-3</v>
      </c>
      <c r="D653" s="78">
        <f t="shared" si="258"/>
        <v>6.0019050824171E-2</v>
      </c>
      <c r="E653" s="78">
        <f t="shared" si="258"/>
        <v>0.1207540863477501</v>
      </c>
      <c r="F653" s="78">
        <f t="shared" si="258"/>
        <v>0.40476149797444222</v>
      </c>
      <c r="G653" s="78">
        <f t="shared" si="258"/>
        <v>3.2903356111859072E-2</v>
      </c>
      <c r="H653" s="79">
        <f t="shared" si="258"/>
        <v>4.6163379592222177E-4</v>
      </c>
      <c r="I653" s="80">
        <f>SUM(B653:H653)</f>
        <v>1</v>
      </c>
      <c r="K653" s="55" t="s">
        <v>91</v>
      </c>
      <c r="L653" s="96">
        <f>IF($S652=0,"-",L652/$S652)</f>
        <v>0.37658798623864642</v>
      </c>
      <c r="M653" s="96">
        <f t="shared" ref="M653:R653" si="259">IF($S652=0,"-",M652/$S652)</f>
        <v>4.5123887072089884E-3</v>
      </c>
      <c r="N653" s="96">
        <f t="shared" si="259"/>
        <v>6.0019050824171E-2</v>
      </c>
      <c r="O653" s="96">
        <f t="shared" si="259"/>
        <v>0.1207540863477501</v>
      </c>
      <c r="P653" s="96">
        <f t="shared" si="259"/>
        <v>0.40476149797444222</v>
      </c>
      <c r="Q653" s="96">
        <f t="shared" si="259"/>
        <v>3.2903356111859072E-2</v>
      </c>
      <c r="R653" s="97">
        <f t="shared" si="259"/>
        <v>4.6163379592222177E-4</v>
      </c>
      <c r="S653" s="98">
        <f>SUM(L653:R653)</f>
        <v>1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3"/>
      <c r="AH653" s="13"/>
      <c r="AI653" s="13"/>
      <c r="AJ653" s="21"/>
      <c r="AK653" s="13"/>
      <c r="AL653" s="13"/>
    </row>
    <row r="654" spans="1:38"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>
      <c r="I655" s="5"/>
      <c r="S655" s="5"/>
      <c r="AG655" s="5"/>
      <c r="AH655" s="5"/>
      <c r="AI655" s="5"/>
      <c r="AJ655" s="5"/>
      <c r="AK655" s="5"/>
    </row>
    <row r="656" spans="1:38">
      <c r="I656" s="5"/>
      <c r="S656" s="5"/>
    </row>
    <row r="657" spans="9:19">
      <c r="I657" s="5"/>
      <c r="S657" s="5"/>
    </row>
    <row r="658" spans="9:19">
      <c r="I658" s="5"/>
      <c r="S658" s="5"/>
    </row>
    <row r="659" spans="9:19">
      <c r="I659" s="5"/>
      <c r="S659" s="5"/>
    </row>
    <row r="660" spans="9:19">
      <c r="I660" s="5"/>
      <c r="S660" s="5"/>
    </row>
    <row r="661" spans="9:19">
      <c r="I661" s="5"/>
      <c r="S661" s="5"/>
    </row>
    <row r="662" spans="9:19">
      <c r="I662" s="5"/>
      <c r="S662" s="5"/>
    </row>
    <row r="663" spans="9:19">
      <c r="I663" s="5"/>
      <c r="S663" s="5"/>
    </row>
    <row r="664" spans="9:19">
      <c r="I664" s="5"/>
      <c r="S664" s="5"/>
    </row>
    <row r="665" spans="9:19">
      <c r="I665" s="5"/>
      <c r="S665" s="5"/>
    </row>
    <row r="666" spans="9:19">
      <c r="I666" s="5"/>
      <c r="S666" s="5"/>
    </row>
    <row r="667" spans="9:19">
      <c r="I667" s="5"/>
      <c r="S667" s="5"/>
    </row>
    <row r="668" spans="9:19">
      <c r="I668" s="5"/>
      <c r="S668" s="5"/>
    </row>
    <row r="669" spans="9:19">
      <c r="I669" s="5"/>
      <c r="S669" s="5"/>
    </row>
    <row r="670" spans="9:19">
      <c r="I670" s="5"/>
      <c r="S670" s="5"/>
    </row>
    <row r="671" spans="9:19">
      <c r="I671" s="5"/>
      <c r="S671" s="5"/>
    </row>
    <row r="672" spans="9:19">
      <c r="I672" s="5"/>
      <c r="S672" s="5"/>
    </row>
    <row r="673" spans="9:19">
      <c r="I673" s="5"/>
      <c r="S673" s="5"/>
    </row>
    <row r="674" spans="9:19">
      <c r="I674" s="5"/>
      <c r="S674" s="5"/>
    </row>
    <row r="675" spans="9:19">
      <c r="I675" s="5"/>
      <c r="S675" s="5"/>
    </row>
    <row r="676" spans="9:19">
      <c r="I676" s="5"/>
      <c r="S676" s="5"/>
    </row>
    <row r="677" spans="9:19">
      <c r="I677" s="5"/>
      <c r="S677" s="5"/>
    </row>
    <row r="678" spans="9:19">
      <c r="I678" s="5"/>
      <c r="S678" s="5"/>
    </row>
    <row r="679" spans="9:19">
      <c r="I679" s="5"/>
      <c r="S679" s="5"/>
    </row>
    <row r="680" spans="9:19">
      <c r="I680" s="5"/>
      <c r="S680" s="5"/>
    </row>
    <row r="681" spans="9:19">
      <c r="I681" s="5"/>
      <c r="S681" s="5"/>
    </row>
    <row r="682" spans="9:19">
      <c r="I682" s="5"/>
      <c r="S682" s="5"/>
    </row>
    <row r="683" spans="9:19">
      <c r="I683" s="5"/>
      <c r="S683" s="5"/>
    </row>
    <row r="684" spans="9:19">
      <c r="I684" s="5"/>
      <c r="S684" s="5"/>
    </row>
    <row r="685" spans="9:19">
      <c r="I685" s="5"/>
      <c r="S685" s="5"/>
    </row>
    <row r="686" spans="9:19">
      <c r="I686" s="5"/>
      <c r="S686" s="5"/>
    </row>
    <row r="687" spans="9:19">
      <c r="I687" s="5"/>
      <c r="S687" s="5"/>
    </row>
    <row r="688" spans="9:19">
      <c r="I688" s="5"/>
      <c r="S688" s="5"/>
    </row>
    <row r="689" spans="9:19">
      <c r="I689" s="5"/>
      <c r="S689" s="5"/>
    </row>
    <row r="690" spans="9:19">
      <c r="I690" s="5"/>
      <c r="S690" s="5"/>
    </row>
    <row r="691" spans="9:19">
      <c r="I691" s="5"/>
      <c r="S691" s="5"/>
    </row>
    <row r="692" spans="9:19">
      <c r="I692" s="5"/>
      <c r="S692" s="5"/>
    </row>
    <row r="693" spans="9:19">
      <c r="I693" s="5"/>
      <c r="S693" s="5"/>
    </row>
    <row r="694" spans="9:19">
      <c r="I694" s="5"/>
      <c r="S694" s="5"/>
    </row>
    <row r="695" spans="9:19">
      <c r="I695" s="5"/>
      <c r="S695" s="5"/>
    </row>
    <row r="696" spans="9:19">
      <c r="I696" s="5"/>
      <c r="S696" s="5"/>
    </row>
    <row r="697" spans="9:19">
      <c r="I697" s="5"/>
      <c r="S697" s="5"/>
    </row>
    <row r="698" spans="9:19">
      <c r="I698" s="5"/>
      <c r="S698" s="5"/>
    </row>
    <row r="699" spans="9:19">
      <c r="I699" s="5"/>
      <c r="S699" s="5"/>
    </row>
    <row r="700" spans="9:19">
      <c r="I700" s="5"/>
      <c r="S700" s="5"/>
    </row>
    <row r="701" spans="9:19">
      <c r="I701" s="5"/>
      <c r="S701" s="5"/>
    </row>
    <row r="702" spans="9:19">
      <c r="I702" s="5"/>
      <c r="S702" s="5"/>
    </row>
    <row r="703" spans="9:19">
      <c r="I703" s="5"/>
      <c r="S703" s="5"/>
    </row>
    <row r="704" spans="9:19">
      <c r="I704" s="5"/>
      <c r="S704" s="5"/>
    </row>
    <row r="705" spans="9:19">
      <c r="I705" s="5"/>
      <c r="S705" s="5"/>
    </row>
    <row r="706" spans="9:19">
      <c r="I706" s="5"/>
      <c r="S706" s="5"/>
    </row>
    <row r="707" spans="9:19">
      <c r="I707" s="5"/>
      <c r="S707" s="5"/>
    </row>
    <row r="708" spans="9:19">
      <c r="I708" s="5"/>
      <c r="S708" s="5"/>
    </row>
    <row r="709" spans="9:19">
      <c r="I709" s="5"/>
      <c r="S709" s="5"/>
    </row>
    <row r="710" spans="9:19">
      <c r="I710" s="5"/>
      <c r="S710" s="5"/>
    </row>
    <row r="711" spans="9:19">
      <c r="I711" s="5"/>
      <c r="S711" s="5"/>
    </row>
    <row r="712" spans="9:19">
      <c r="I712" s="5"/>
      <c r="S712" s="5"/>
    </row>
    <row r="713" spans="9:19">
      <c r="I713" s="5"/>
      <c r="S713" s="5"/>
    </row>
    <row r="714" spans="9:19">
      <c r="I714" s="5"/>
      <c r="S714" s="5"/>
    </row>
    <row r="715" spans="9:19">
      <c r="I715" s="5"/>
      <c r="S715" s="5"/>
    </row>
    <row r="716" spans="9:19">
      <c r="I716" s="5"/>
      <c r="S716" s="5"/>
    </row>
    <row r="717" spans="9:19">
      <c r="I717" s="5"/>
      <c r="S717" s="5"/>
    </row>
    <row r="718" spans="9:19">
      <c r="I718" s="5"/>
      <c r="S718" s="5"/>
    </row>
    <row r="719" spans="9:19">
      <c r="I719" s="5"/>
      <c r="S719" s="5"/>
    </row>
    <row r="720" spans="9:19">
      <c r="I720" s="5"/>
      <c r="S720" s="5"/>
    </row>
    <row r="721" spans="9:19">
      <c r="I721" s="5"/>
      <c r="S721" s="5"/>
    </row>
    <row r="722" spans="9:19">
      <c r="I722" s="5"/>
      <c r="S722" s="5"/>
    </row>
    <row r="723" spans="9:19">
      <c r="I723" s="5"/>
      <c r="S723" s="5"/>
    </row>
    <row r="724" spans="9:19">
      <c r="I724" s="5"/>
      <c r="S724" s="5"/>
    </row>
    <row r="725" spans="9:19">
      <c r="I725" s="5"/>
      <c r="S725" s="5"/>
    </row>
    <row r="726" spans="9:19">
      <c r="I726" s="5"/>
      <c r="S726" s="5"/>
    </row>
    <row r="727" spans="9:19">
      <c r="I727" s="5"/>
      <c r="S727" s="5"/>
    </row>
    <row r="728" spans="9:19">
      <c r="I728" s="5"/>
      <c r="S728" s="5"/>
    </row>
    <row r="729" spans="9:19">
      <c r="I729" s="5"/>
      <c r="S729" s="5"/>
    </row>
    <row r="730" spans="9:19">
      <c r="I730" s="5"/>
      <c r="S730" s="5"/>
    </row>
    <row r="731" spans="9:19">
      <c r="I731" s="5"/>
      <c r="S731" s="5"/>
    </row>
    <row r="732" spans="9:19">
      <c r="I732" s="5"/>
      <c r="S732" s="5"/>
    </row>
    <row r="733" spans="9:19">
      <c r="I733" s="5"/>
      <c r="S733" s="5"/>
    </row>
    <row r="734" spans="9:19">
      <c r="I734" s="5"/>
      <c r="S734" s="5"/>
    </row>
    <row r="735" spans="9:19">
      <c r="I735" s="5"/>
      <c r="S735" s="5"/>
    </row>
    <row r="736" spans="9:19">
      <c r="I736" s="5"/>
      <c r="S736" s="5"/>
    </row>
    <row r="737" spans="9:19">
      <c r="I737" s="5"/>
      <c r="S737" s="5"/>
    </row>
    <row r="738" spans="9:19">
      <c r="I738" s="5"/>
      <c r="S738" s="5"/>
    </row>
    <row r="739" spans="9:19">
      <c r="I739" s="5"/>
      <c r="S739" s="5"/>
    </row>
    <row r="740" spans="9:19">
      <c r="I740" s="5"/>
      <c r="S740" s="5"/>
    </row>
    <row r="741" spans="9:19">
      <c r="I741" s="5"/>
      <c r="S741" s="5"/>
    </row>
    <row r="742" spans="9:19">
      <c r="I742" s="5"/>
      <c r="S742" s="5"/>
    </row>
    <row r="743" spans="9:19">
      <c r="I743" s="5"/>
      <c r="S743" s="5"/>
    </row>
    <row r="744" spans="9:19">
      <c r="I744" s="5"/>
      <c r="S744" s="5"/>
    </row>
    <row r="745" spans="9:19">
      <c r="I745" s="5"/>
      <c r="S745" s="5"/>
    </row>
    <row r="746" spans="9:19">
      <c r="I746" s="5"/>
      <c r="S746" s="5"/>
    </row>
    <row r="747" spans="9:19">
      <c r="I747" s="5"/>
      <c r="S747" s="5"/>
    </row>
    <row r="748" spans="9:19">
      <c r="I748" s="5"/>
      <c r="S748" s="5"/>
    </row>
    <row r="749" spans="9:19">
      <c r="I749" s="5"/>
      <c r="S749" s="5"/>
    </row>
    <row r="750" spans="9:19">
      <c r="I750" s="5"/>
      <c r="S750" s="5"/>
    </row>
    <row r="751" spans="9:19">
      <c r="I751" s="5"/>
      <c r="S751" s="5"/>
    </row>
    <row r="752" spans="9:19">
      <c r="I752" s="5"/>
      <c r="S752" s="5"/>
    </row>
    <row r="753" spans="9:19">
      <c r="I753" s="5"/>
      <c r="S753" s="5"/>
    </row>
    <row r="754" spans="9:19">
      <c r="I754" s="5"/>
      <c r="S754" s="5"/>
    </row>
    <row r="755" spans="9:19">
      <c r="I755" s="5"/>
      <c r="S755" s="5"/>
    </row>
    <row r="756" spans="9:19">
      <c r="I756" s="5"/>
      <c r="S756" s="5"/>
    </row>
    <row r="757" spans="9:19">
      <c r="I757" s="5"/>
      <c r="S757" s="5"/>
    </row>
    <row r="758" spans="9:19">
      <c r="I758" s="5"/>
      <c r="S758" s="5"/>
    </row>
    <row r="759" spans="9:19">
      <c r="I759" s="5"/>
      <c r="S759" s="5"/>
    </row>
    <row r="760" spans="9:19">
      <c r="I760" s="5"/>
      <c r="S760" s="5"/>
    </row>
    <row r="761" spans="9:19">
      <c r="I761" s="5"/>
      <c r="S761" s="5"/>
    </row>
    <row r="762" spans="9:19">
      <c r="I762" s="5"/>
      <c r="S762" s="5"/>
    </row>
    <row r="763" spans="9:19">
      <c r="I763" s="5"/>
      <c r="S763" s="5"/>
    </row>
    <row r="764" spans="9:19">
      <c r="I764" s="5"/>
      <c r="S764" s="5"/>
    </row>
    <row r="765" spans="9:19">
      <c r="I765" s="5"/>
      <c r="S765" s="5"/>
    </row>
    <row r="766" spans="9:19">
      <c r="I766" s="5"/>
      <c r="S766" s="5"/>
    </row>
    <row r="767" spans="9:19">
      <c r="I767" s="5"/>
      <c r="S767" s="5"/>
    </row>
    <row r="768" spans="9:19">
      <c r="I768" s="5"/>
      <c r="S768" s="5"/>
    </row>
    <row r="769" spans="9:19">
      <c r="I769" s="5"/>
      <c r="S769" s="5"/>
    </row>
    <row r="770" spans="9:19">
      <c r="I770" s="5"/>
      <c r="S770" s="5"/>
    </row>
    <row r="771" spans="9:19">
      <c r="I771" s="5"/>
      <c r="S771" s="5"/>
    </row>
    <row r="772" spans="9:19">
      <c r="I772" s="5"/>
      <c r="S772" s="5"/>
    </row>
    <row r="773" spans="9:19">
      <c r="I773" s="5"/>
      <c r="S773" s="5"/>
    </row>
    <row r="774" spans="9:19">
      <c r="I774" s="5"/>
      <c r="S774" s="5"/>
    </row>
    <row r="775" spans="9:19">
      <c r="I775" s="5"/>
      <c r="S775" s="5"/>
    </row>
    <row r="776" spans="9:19">
      <c r="I776" s="5"/>
      <c r="S776" s="5"/>
    </row>
    <row r="777" spans="9:19">
      <c r="I777" s="5"/>
      <c r="S777" s="5"/>
    </row>
    <row r="778" spans="9:19">
      <c r="I778" s="5"/>
      <c r="S778" s="5"/>
    </row>
    <row r="779" spans="9:19">
      <c r="I779" s="5"/>
      <c r="S779" s="5"/>
    </row>
    <row r="780" spans="9:19">
      <c r="I780" s="5"/>
      <c r="S780" s="5"/>
    </row>
    <row r="781" spans="9:19">
      <c r="I781" s="5"/>
      <c r="S781" s="5"/>
    </row>
    <row r="782" spans="9:19">
      <c r="I782" s="5"/>
      <c r="S782" s="5"/>
    </row>
    <row r="783" spans="9:19">
      <c r="I783" s="5"/>
      <c r="S783" s="5"/>
    </row>
    <row r="784" spans="9:19">
      <c r="I784" s="5"/>
      <c r="S784" s="5"/>
    </row>
    <row r="785" spans="9:19">
      <c r="I785" s="5"/>
      <c r="S785" s="5"/>
    </row>
    <row r="786" spans="9:19">
      <c r="I786" s="5"/>
      <c r="S786" s="5"/>
    </row>
    <row r="787" spans="9:19">
      <c r="I787" s="5"/>
      <c r="S787" s="5"/>
    </row>
    <row r="788" spans="9:19">
      <c r="I788" s="5"/>
      <c r="S788" s="5"/>
    </row>
  </sheetData>
  <mergeCells count="173">
    <mergeCell ref="V32:AI32"/>
    <mergeCell ref="K5:K6"/>
    <mergeCell ref="K31:K32"/>
    <mergeCell ref="U31:U32"/>
    <mergeCell ref="V604:AF604"/>
    <mergeCell ref="B58:I58"/>
    <mergeCell ref="L58:S58"/>
    <mergeCell ref="B84:I84"/>
    <mergeCell ref="L84:S84"/>
    <mergeCell ref="B110:I110"/>
    <mergeCell ref="L110:S110"/>
    <mergeCell ref="L59:O79"/>
    <mergeCell ref="Q59:R79"/>
    <mergeCell ref="B6:I6"/>
    <mergeCell ref="L6:S6"/>
    <mergeCell ref="B32:I32"/>
    <mergeCell ref="L32:S32"/>
    <mergeCell ref="L188:S188"/>
    <mergeCell ref="V188:AI188"/>
    <mergeCell ref="B214:I214"/>
    <mergeCell ref="L214:S214"/>
    <mergeCell ref="V214:AI214"/>
    <mergeCell ref="U187:U188"/>
    <mergeCell ref="U213:U214"/>
    <mergeCell ref="V110:AI110"/>
    <mergeCell ref="B136:I136"/>
    <mergeCell ref="L136:S136"/>
    <mergeCell ref="V136:AI136"/>
    <mergeCell ref="B162:I162"/>
    <mergeCell ref="L162:S162"/>
    <mergeCell ref="V162:AI162"/>
    <mergeCell ref="U109:U110"/>
    <mergeCell ref="U135:U136"/>
    <mergeCell ref="U161:U162"/>
    <mergeCell ref="L292:S292"/>
    <mergeCell ref="V292:AI292"/>
    <mergeCell ref="B318:I318"/>
    <mergeCell ref="L318:S318"/>
    <mergeCell ref="V318:AI318"/>
    <mergeCell ref="K317:K318"/>
    <mergeCell ref="U291:U292"/>
    <mergeCell ref="U317:U318"/>
    <mergeCell ref="B240:I240"/>
    <mergeCell ref="L240:S240"/>
    <mergeCell ref="V240:AI240"/>
    <mergeCell ref="B266:I266"/>
    <mergeCell ref="L266:S266"/>
    <mergeCell ref="V266:AI266"/>
    <mergeCell ref="U239:U240"/>
    <mergeCell ref="U265:U266"/>
    <mergeCell ref="K265:K266"/>
    <mergeCell ref="K291:K292"/>
    <mergeCell ref="L396:S396"/>
    <mergeCell ref="V396:AI396"/>
    <mergeCell ref="B422:I422"/>
    <mergeCell ref="L422:S422"/>
    <mergeCell ref="V422:AI422"/>
    <mergeCell ref="U395:U396"/>
    <mergeCell ref="U421:U422"/>
    <mergeCell ref="B344:I344"/>
    <mergeCell ref="L344:S344"/>
    <mergeCell ref="V344:AI344"/>
    <mergeCell ref="B370:I370"/>
    <mergeCell ref="L370:S370"/>
    <mergeCell ref="V370:AI370"/>
    <mergeCell ref="U343:U344"/>
    <mergeCell ref="U369:U370"/>
    <mergeCell ref="A5:A6"/>
    <mergeCell ref="A31:A32"/>
    <mergeCell ref="A57:A58"/>
    <mergeCell ref="A83:A84"/>
    <mergeCell ref="A109:A110"/>
    <mergeCell ref="A1:I3"/>
    <mergeCell ref="K1:S3"/>
    <mergeCell ref="U1:AI3"/>
    <mergeCell ref="B630:I630"/>
    <mergeCell ref="L630:S630"/>
    <mergeCell ref="B578:I578"/>
    <mergeCell ref="L578:S578"/>
    <mergeCell ref="B604:I604"/>
    <mergeCell ref="L604:S604"/>
    <mergeCell ref="F579:F599"/>
    <mergeCell ref="F605:F625"/>
    <mergeCell ref="B526:I526"/>
    <mergeCell ref="L526:S526"/>
    <mergeCell ref="B552:I552"/>
    <mergeCell ref="L552:S552"/>
    <mergeCell ref="B448:I448"/>
    <mergeCell ref="L448:S448"/>
    <mergeCell ref="B474:I474"/>
    <mergeCell ref="L474:S474"/>
    <mergeCell ref="A577:A578"/>
    <mergeCell ref="A603:A604"/>
    <mergeCell ref="A629:A630"/>
    <mergeCell ref="A395:A396"/>
    <mergeCell ref="A421:A422"/>
    <mergeCell ref="A447:A448"/>
    <mergeCell ref="A473:A474"/>
    <mergeCell ref="A499:A500"/>
    <mergeCell ref="A265:A266"/>
    <mergeCell ref="A291:A292"/>
    <mergeCell ref="A317:A318"/>
    <mergeCell ref="A343:A344"/>
    <mergeCell ref="A369:A370"/>
    <mergeCell ref="K57:K58"/>
    <mergeCell ref="K83:K84"/>
    <mergeCell ref="K109:K110"/>
    <mergeCell ref="K135:K136"/>
    <mergeCell ref="K161:K162"/>
    <mergeCell ref="A525:A526"/>
    <mergeCell ref="A551:A552"/>
    <mergeCell ref="A135:A136"/>
    <mergeCell ref="A161:A162"/>
    <mergeCell ref="A187:A188"/>
    <mergeCell ref="A213:A214"/>
    <mergeCell ref="A239:A240"/>
    <mergeCell ref="B500:I500"/>
    <mergeCell ref="K473:K474"/>
    <mergeCell ref="K499:K500"/>
    <mergeCell ref="K525:K526"/>
    <mergeCell ref="K551:K552"/>
    <mergeCell ref="B475:E495"/>
    <mergeCell ref="G475:H495"/>
    <mergeCell ref="B396:I396"/>
    <mergeCell ref="B292:I292"/>
    <mergeCell ref="B188:I188"/>
    <mergeCell ref="B501:E521"/>
    <mergeCell ref="G501:H521"/>
    <mergeCell ref="K577:K578"/>
    <mergeCell ref="K603:K604"/>
    <mergeCell ref="K629:K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K343:K344"/>
    <mergeCell ref="K369:K370"/>
    <mergeCell ref="K395:K396"/>
    <mergeCell ref="K421:K422"/>
    <mergeCell ref="K447:K448"/>
    <mergeCell ref="K187:K188"/>
    <mergeCell ref="K213:K214"/>
    <mergeCell ref="K239:K240"/>
    <mergeCell ref="B527:E547"/>
    <mergeCell ref="G527:H547"/>
    <mergeCell ref="B553:E573"/>
    <mergeCell ref="G553:H573"/>
    <mergeCell ref="F371:F391"/>
    <mergeCell ref="F397:F417"/>
    <mergeCell ref="F423:F443"/>
    <mergeCell ref="B449:E469"/>
    <mergeCell ref="G449:H469"/>
    <mergeCell ref="U603:U604"/>
    <mergeCell ref="L527:O547"/>
    <mergeCell ref="Q527:R547"/>
    <mergeCell ref="L553:O573"/>
    <mergeCell ref="Q553:R573"/>
    <mergeCell ref="L449:O469"/>
    <mergeCell ref="Q449:R469"/>
    <mergeCell ref="L475:O495"/>
    <mergeCell ref="Q475:R495"/>
    <mergeCell ref="L501:O521"/>
    <mergeCell ref="Q501:R521"/>
    <mergeCell ref="L500:S500"/>
  </mergeCells>
  <pageMargins left="0.7" right="0.7" top="0.78740157499999996" bottom="0.78740157499999996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787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4" customWidth="1"/>
    <col min="2" max="9" width="16.625" style="4" customWidth="1"/>
    <col min="10" max="10" width="16.625" style="15" customWidth="1"/>
    <col min="11" max="11" width="38.75" style="4" customWidth="1"/>
    <col min="12" max="19" width="16.625" style="4" customWidth="1"/>
    <col min="20" max="20" width="16.625" style="15" customWidth="1"/>
    <col min="21" max="21" width="36.625" style="4" customWidth="1"/>
    <col min="22" max="24" width="16.625" style="4" customWidth="1"/>
    <col min="25" max="25" width="19.375" style="4" customWidth="1"/>
    <col min="26" max="26" width="16.625" style="4" customWidth="1"/>
    <col min="27" max="27" width="17.875" style="4" customWidth="1"/>
    <col min="28" max="28" width="17.625" style="4" customWidth="1"/>
    <col min="29" max="42" width="16.625" style="4" customWidth="1"/>
    <col min="43" max="50" width="11.125" style="4" bestFit="1" customWidth="1"/>
    <col min="51" max="51" width="8.125" style="4" bestFit="1" customWidth="1"/>
    <col min="52" max="52" width="11" style="4"/>
    <col min="53" max="68" width="11.125" style="4" bestFit="1" customWidth="1"/>
    <col min="69" max="70" width="11" style="4"/>
    <col min="71" max="71" width="11.125" style="4" bestFit="1" customWidth="1"/>
    <col min="72" max="16384" width="11" style="4"/>
  </cols>
  <sheetData>
    <row r="1" spans="1:85" customFormat="1" ht="15" customHeight="1" thickTop="1">
      <c r="A1" s="441" t="s">
        <v>108</v>
      </c>
      <c r="B1" s="442"/>
      <c r="C1" s="442"/>
      <c r="D1" s="442"/>
      <c r="E1" s="442"/>
      <c r="F1" s="442"/>
      <c r="G1" s="442"/>
      <c r="H1" s="442"/>
      <c r="I1" s="443"/>
      <c r="K1" s="450" t="s">
        <v>109</v>
      </c>
      <c r="L1" s="451"/>
      <c r="M1" s="451"/>
      <c r="N1" s="451"/>
      <c r="O1" s="451"/>
      <c r="P1" s="451"/>
      <c r="Q1" s="451"/>
      <c r="R1" s="451"/>
      <c r="S1" s="452"/>
      <c r="U1" s="459" t="s">
        <v>110</v>
      </c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1"/>
      <c r="BA1" s="28"/>
      <c r="BR1" s="28"/>
      <c r="CG1" s="26"/>
    </row>
    <row r="2" spans="1:8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K2" s="453"/>
      <c r="L2" s="454"/>
      <c r="M2" s="454"/>
      <c r="N2" s="454"/>
      <c r="O2" s="454"/>
      <c r="P2" s="454"/>
      <c r="Q2" s="454"/>
      <c r="R2" s="454"/>
      <c r="S2" s="455"/>
      <c r="U2" s="462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3"/>
      <c r="AI2" s="464"/>
      <c r="BA2" s="28"/>
      <c r="BR2" s="28"/>
      <c r="CG2" s="26"/>
    </row>
    <row r="3" spans="1:8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K3" s="456"/>
      <c r="L3" s="457"/>
      <c r="M3" s="457"/>
      <c r="N3" s="457"/>
      <c r="O3" s="457"/>
      <c r="P3" s="457"/>
      <c r="Q3" s="457"/>
      <c r="R3" s="457"/>
      <c r="S3" s="458"/>
      <c r="U3" s="465"/>
      <c r="V3" s="466"/>
      <c r="W3" s="466"/>
      <c r="X3" s="466"/>
      <c r="Y3" s="466"/>
      <c r="Z3" s="466"/>
      <c r="AA3" s="466"/>
      <c r="AB3" s="466"/>
      <c r="AC3" s="466"/>
      <c r="AD3" s="466"/>
      <c r="AE3" s="466"/>
      <c r="AF3" s="466"/>
      <c r="AG3" s="466"/>
      <c r="AH3" s="466"/>
      <c r="AI3" s="467"/>
      <c r="BA3" s="28"/>
      <c r="BR3" s="28"/>
      <c r="CG3" s="26"/>
    </row>
    <row r="4" spans="1:85" ht="15.75" thickTop="1" thickBot="1"/>
    <row r="5" spans="1:85" ht="80.099999999999994" customHeight="1">
      <c r="A5" s="439" t="s">
        <v>124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472" t="s">
        <v>124</v>
      </c>
      <c r="L5" s="32" t="s">
        <v>0</v>
      </c>
      <c r="M5" s="32" t="s">
        <v>1</v>
      </c>
      <c r="N5" s="32" t="s">
        <v>2</v>
      </c>
      <c r="O5" s="32" t="s">
        <v>3</v>
      </c>
      <c r="P5" s="32" t="s">
        <v>27</v>
      </c>
      <c r="Q5" s="32" t="s">
        <v>4</v>
      </c>
      <c r="R5" s="32" t="s">
        <v>5</v>
      </c>
      <c r="S5" s="33" t="s">
        <v>6</v>
      </c>
      <c r="V5" s="8"/>
      <c r="W5" s="7"/>
      <c r="X5" s="7"/>
      <c r="Y5" s="7"/>
      <c r="Z5" s="7"/>
      <c r="AA5" s="7"/>
      <c r="AB5" s="7"/>
      <c r="AC5" s="7"/>
      <c r="AD5" s="7"/>
      <c r="AE5" s="8"/>
      <c r="AF5" s="8"/>
      <c r="AG5" s="7"/>
      <c r="AH5" s="7"/>
      <c r="AI5" s="7"/>
      <c r="AJ5" s="7"/>
      <c r="AK5" s="7"/>
      <c r="AL5" s="7"/>
      <c r="AM5" s="7"/>
      <c r="AN5" s="7"/>
      <c r="AO5" s="7"/>
      <c r="AP5" s="8"/>
      <c r="AQ5" s="8"/>
    </row>
    <row r="6" spans="1:85" ht="15" customHeight="1">
      <c r="A6" s="440" t="s">
        <v>87</v>
      </c>
      <c r="B6" s="434" t="s">
        <v>118</v>
      </c>
      <c r="C6" s="435"/>
      <c r="D6" s="435"/>
      <c r="E6" s="435"/>
      <c r="F6" s="435"/>
      <c r="G6" s="435"/>
      <c r="H6" s="435"/>
      <c r="I6" s="436"/>
      <c r="K6" s="473" t="s">
        <v>87</v>
      </c>
      <c r="L6" s="416" t="s">
        <v>118</v>
      </c>
      <c r="M6" s="417"/>
      <c r="N6" s="417"/>
      <c r="O6" s="417"/>
      <c r="P6" s="417"/>
      <c r="Q6" s="417"/>
      <c r="R6" s="417"/>
      <c r="S6" s="41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</row>
    <row r="7" spans="1:85" ht="15">
      <c r="A7" s="35" t="s">
        <v>7</v>
      </c>
      <c r="B7" s="57">
        <f>B33+B85</f>
        <v>18.863230975289369</v>
      </c>
      <c r="C7" s="57">
        <f t="shared" ref="C7:E7" si="0">C33+C85</f>
        <v>0</v>
      </c>
      <c r="D7" s="57">
        <f t="shared" si="0"/>
        <v>3.5664107517683261</v>
      </c>
      <c r="E7" s="57">
        <f t="shared" si="0"/>
        <v>0</v>
      </c>
      <c r="F7" s="57">
        <f>F59+F85</f>
        <v>9.7215183138466957E-2</v>
      </c>
      <c r="G7" s="57">
        <f t="shared" ref="G7:H7" si="1">G33+G85</f>
        <v>0</v>
      </c>
      <c r="H7" s="57">
        <f t="shared" si="1"/>
        <v>0</v>
      </c>
      <c r="I7" s="59">
        <f>SUM(B7:H7)</f>
        <v>22.526856910196162</v>
      </c>
      <c r="K7" s="47" t="s">
        <v>7</v>
      </c>
      <c r="L7" s="57">
        <f>L33+L85</f>
        <v>18.863230975289369</v>
      </c>
      <c r="M7" s="57">
        <f t="shared" ref="M7:O7" si="2">M33+M85</f>
        <v>0</v>
      </c>
      <c r="N7" s="57">
        <f t="shared" si="2"/>
        <v>3.5664107517683261</v>
      </c>
      <c r="O7" s="57">
        <f t="shared" si="2"/>
        <v>0</v>
      </c>
      <c r="P7" s="63">
        <f>P59+P85+P33</f>
        <v>9.7215183138466957E-2</v>
      </c>
      <c r="Q7" s="57">
        <f t="shared" ref="Q7:R7" si="3">Q33+Q85</f>
        <v>0</v>
      </c>
      <c r="R7" s="57">
        <f t="shared" si="3"/>
        <v>0</v>
      </c>
      <c r="S7" s="84">
        <f>SUM(L7:R7)</f>
        <v>22.526856910196162</v>
      </c>
      <c r="T7" s="15" t="str">
        <f>IF(ABS(S7-I7)&gt;0.01,S7-I7,"")</f>
        <v/>
      </c>
      <c r="V7" s="8"/>
      <c r="W7" s="9"/>
      <c r="X7" s="9"/>
      <c r="Y7" s="9"/>
      <c r="Z7" s="9"/>
      <c r="AA7" s="9"/>
      <c r="AB7" s="9"/>
      <c r="AC7" s="9"/>
      <c r="AD7" s="9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</row>
    <row r="8" spans="1:85" ht="15">
      <c r="A8" s="36" t="s">
        <v>8</v>
      </c>
      <c r="B8" s="60">
        <f t="shared" ref="B8:E27" si="4">B34+B86</f>
        <v>35.720039148316545</v>
      </c>
      <c r="C8" s="60">
        <f t="shared" si="4"/>
        <v>0</v>
      </c>
      <c r="D8" s="60">
        <f t="shared" si="4"/>
        <v>682.35888223156576</v>
      </c>
      <c r="E8" s="60">
        <f t="shared" si="4"/>
        <v>0</v>
      </c>
      <c r="F8" s="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62">
        <f t="shared" ref="I8:I27" si="7">SUM(B8:H8)</f>
        <v>718.07892137988233</v>
      </c>
      <c r="K8" s="48" t="s">
        <v>8</v>
      </c>
      <c r="L8" s="85">
        <f t="shared" ref="L8:O27" si="8">L34+L86</f>
        <v>35.720039148316545</v>
      </c>
      <c r="M8" s="85">
        <f t="shared" si="8"/>
        <v>0</v>
      </c>
      <c r="N8" s="85">
        <f t="shared" si="8"/>
        <v>682.35888223156576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87">
        <f t="shared" ref="S8:S27" si="11">SUM(L8:R8)</f>
        <v>718.07892137988233</v>
      </c>
      <c r="T8" s="15" t="str">
        <f t="shared" ref="T8:T24" si="12">IF(ABS(S8-I8)&gt;0.01,S8-I8,"")</f>
        <v/>
      </c>
      <c r="V8" s="8"/>
      <c r="W8" s="9"/>
      <c r="X8" s="9"/>
      <c r="Y8" s="9"/>
      <c r="Z8" s="9"/>
      <c r="AA8" s="9"/>
      <c r="AB8" s="9"/>
      <c r="AC8" s="9"/>
      <c r="AD8" s="9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</row>
    <row r="9" spans="1:85" ht="15">
      <c r="A9" s="37" t="s">
        <v>10</v>
      </c>
      <c r="B9" s="63">
        <f t="shared" si="4"/>
        <v>30.72996881853933</v>
      </c>
      <c r="C9" s="63">
        <f t="shared" si="4"/>
        <v>0</v>
      </c>
      <c r="D9" s="63">
        <f t="shared" si="4"/>
        <v>2.3896612662941501</v>
      </c>
      <c r="E9" s="63">
        <f t="shared" si="4"/>
        <v>0</v>
      </c>
      <c r="F9" s="63">
        <f t="shared" si="5"/>
        <v>0</v>
      </c>
      <c r="G9" s="63">
        <f t="shared" ref="G9:H9" si="13">G35+G87</f>
        <v>0</v>
      </c>
      <c r="H9" s="63">
        <f t="shared" si="13"/>
        <v>0</v>
      </c>
      <c r="I9" s="59">
        <f t="shared" si="7"/>
        <v>33.119630084833481</v>
      </c>
      <c r="K9" s="47" t="s">
        <v>10</v>
      </c>
      <c r="L9" s="63">
        <f t="shared" si="8"/>
        <v>30.72996881853933</v>
      </c>
      <c r="M9" s="63">
        <f t="shared" si="8"/>
        <v>0</v>
      </c>
      <c r="N9" s="63">
        <f t="shared" si="8"/>
        <v>2.3896612662941501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84">
        <f t="shared" si="11"/>
        <v>33.119630084833481</v>
      </c>
      <c r="T9" s="15" t="str">
        <f t="shared" si="12"/>
        <v/>
      </c>
      <c r="V9" s="8"/>
      <c r="W9" s="9"/>
      <c r="X9" s="9"/>
      <c r="Y9" s="9"/>
      <c r="Z9" s="9"/>
      <c r="AA9" s="9"/>
      <c r="AB9" s="9"/>
      <c r="AC9" s="9"/>
      <c r="AD9" s="9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</row>
    <row r="10" spans="1:85" ht="15">
      <c r="A10" s="36" t="s">
        <v>56</v>
      </c>
      <c r="B10" s="60">
        <f t="shared" si="4"/>
        <v>0</v>
      </c>
      <c r="C10" s="60">
        <f t="shared" si="4"/>
        <v>0</v>
      </c>
      <c r="D10" s="60">
        <f t="shared" si="4"/>
        <v>0.91158803985595693</v>
      </c>
      <c r="E10" s="60">
        <f t="shared" si="4"/>
        <v>0</v>
      </c>
      <c r="F10" s="60">
        <f t="shared" si="5"/>
        <v>0</v>
      </c>
      <c r="G10" s="60">
        <f t="shared" ref="G10:H10" si="15">G36+G88</f>
        <v>0</v>
      </c>
      <c r="H10" s="60">
        <f t="shared" si="15"/>
        <v>0</v>
      </c>
      <c r="I10" s="62">
        <f t="shared" si="7"/>
        <v>0.91158803985595693</v>
      </c>
      <c r="K10" s="48" t="s">
        <v>56</v>
      </c>
      <c r="L10" s="85">
        <f t="shared" si="8"/>
        <v>0</v>
      </c>
      <c r="M10" s="85">
        <f t="shared" si="8"/>
        <v>0</v>
      </c>
      <c r="N10" s="85">
        <f t="shared" si="8"/>
        <v>0.91158803985595693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87">
        <f t="shared" si="11"/>
        <v>0.91158803985595693</v>
      </c>
      <c r="T10" s="15" t="str">
        <f t="shared" si="12"/>
        <v/>
      </c>
      <c r="V10" s="8"/>
      <c r="W10" s="9"/>
      <c r="X10" s="9"/>
      <c r="Y10" s="9"/>
      <c r="Z10" s="9"/>
      <c r="AA10" s="9"/>
      <c r="AB10" s="9"/>
      <c r="AC10" s="9"/>
      <c r="AD10" s="9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</row>
    <row r="11" spans="1:85" ht="15">
      <c r="A11" s="37" t="s">
        <v>16</v>
      </c>
      <c r="B11" s="63">
        <f t="shared" si="4"/>
        <v>1007.5322458800213</v>
      </c>
      <c r="C11" s="63">
        <f t="shared" si="4"/>
        <v>169.33295018910729</v>
      </c>
      <c r="D11" s="63">
        <f t="shared" si="4"/>
        <v>463.41796808944133</v>
      </c>
      <c r="E11" s="63">
        <f t="shared" si="4"/>
        <v>10.052727290545224</v>
      </c>
      <c r="F11" s="63">
        <f t="shared" si="5"/>
        <v>0</v>
      </c>
      <c r="G11" s="63">
        <f t="shared" ref="G11:H11" si="17">G37+G89</f>
        <v>0</v>
      </c>
      <c r="H11" s="63">
        <f t="shared" si="17"/>
        <v>0</v>
      </c>
      <c r="I11" s="59">
        <f t="shared" si="7"/>
        <v>1650.335891449115</v>
      </c>
      <c r="K11" s="47" t="s">
        <v>16</v>
      </c>
      <c r="L11" s="63">
        <f t="shared" si="8"/>
        <v>1007.5322458800213</v>
      </c>
      <c r="M11" s="63">
        <f t="shared" si="8"/>
        <v>169.33295018910729</v>
      </c>
      <c r="N11" s="63">
        <f t="shared" si="8"/>
        <v>463.41796808944133</v>
      </c>
      <c r="O11" s="63">
        <f t="shared" si="8"/>
        <v>10.052727290545224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84">
        <f t="shared" si="11"/>
        <v>1650.335891449115</v>
      </c>
      <c r="T11" s="15" t="str">
        <f t="shared" si="12"/>
        <v/>
      </c>
      <c r="V11" s="8"/>
      <c r="W11" s="9"/>
      <c r="X11" s="9"/>
      <c r="Y11" s="9"/>
      <c r="Z11" s="9"/>
      <c r="AA11" s="9"/>
      <c r="AB11" s="9"/>
      <c r="AC11" s="9"/>
      <c r="AD11" s="9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</row>
    <row r="12" spans="1:85" ht="15">
      <c r="A12" s="36" t="s">
        <v>123</v>
      </c>
      <c r="B12" s="60">
        <f t="shared" si="4"/>
        <v>4803.6184116153145</v>
      </c>
      <c r="C12" s="60">
        <f t="shared" si="4"/>
        <v>67.407136525069433</v>
      </c>
      <c r="D12" s="60">
        <f t="shared" si="4"/>
        <v>643.80182003284767</v>
      </c>
      <c r="E12" s="60">
        <f t="shared" si="4"/>
        <v>1.4144304805903603</v>
      </c>
      <c r="F12" s="60">
        <f t="shared" si="5"/>
        <v>0</v>
      </c>
      <c r="G12" s="60">
        <f t="shared" ref="G12:H12" si="19">G38+G90</f>
        <v>0</v>
      </c>
      <c r="H12" s="60">
        <f t="shared" si="19"/>
        <v>0</v>
      </c>
      <c r="I12" s="62">
        <f t="shared" si="7"/>
        <v>5516.2417986538221</v>
      </c>
      <c r="K12" s="48" t="s">
        <v>123</v>
      </c>
      <c r="L12" s="85">
        <f t="shared" si="8"/>
        <v>4803.6184116153145</v>
      </c>
      <c r="M12" s="85">
        <f t="shared" si="8"/>
        <v>67.407136525069433</v>
      </c>
      <c r="N12" s="85">
        <f t="shared" si="8"/>
        <v>643.80182003284767</v>
      </c>
      <c r="O12" s="85">
        <f t="shared" si="8"/>
        <v>1.4144304805903603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87">
        <f t="shared" si="11"/>
        <v>5516.2417986538221</v>
      </c>
      <c r="T12" s="15" t="str">
        <f t="shared" si="12"/>
        <v/>
      </c>
      <c r="V12" s="8"/>
      <c r="W12" s="9"/>
      <c r="X12" s="9"/>
      <c r="Y12" s="9"/>
      <c r="Z12" s="9"/>
      <c r="AA12" s="9"/>
      <c r="AB12" s="9"/>
      <c r="AC12" s="9"/>
      <c r="AD12" s="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</row>
    <row r="13" spans="1:85" ht="15">
      <c r="A13" s="37" t="s">
        <v>58</v>
      </c>
      <c r="B13" s="63">
        <f t="shared" si="4"/>
        <v>0</v>
      </c>
      <c r="C13" s="63">
        <f t="shared" si="4"/>
        <v>0.25127533904640437</v>
      </c>
      <c r="D13" s="63">
        <f t="shared" si="4"/>
        <v>4.8501277061954298</v>
      </c>
      <c r="E13" s="63">
        <f t="shared" si="4"/>
        <v>1131.0830180054704</v>
      </c>
      <c r="F13" s="63">
        <f t="shared" si="5"/>
        <v>15416.673976095097</v>
      </c>
      <c r="G13" s="63">
        <f t="shared" ref="G13:H13" si="21">G39+G91</f>
        <v>0</v>
      </c>
      <c r="H13" s="63">
        <f t="shared" si="21"/>
        <v>0</v>
      </c>
      <c r="I13" s="59">
        <f t="shared" si="7"/>
        <v>16552.85839714581</v>
      </c>
      <c r="K13" s="49" t="s">
        <v>58</v>
      </c>
      <c r="L13" s="63">
        <f t="shared" si="8"/>
        <v>0</v>
      </c>
      <c r="M13" s="63">
        <f t="shared" si="8"/>
        <v>0.25127533904640437</v>
      </c>
      <c r="N13" s="63">
        <f t="shared" si="8"/>
        <v>4.8501277061954298</v>
      </c>
      <c r="O13" s="63">
        <f t="shared" si="8"/>
        <v>1131.0830180054704</v>
      </c>
      <c r="P13" s="63">
        <f t="shared" si="9"/>
        <v>15416.673976095099</v>
      </c>
      <c r="Q13" s="63">
        <f t="shared" ref="Q13:R13" si="22">Q39+Q91</f>
        <v>0</v>
      </c>
      <c r="R13" s="63">
        <f t="shared" si="22"/>
        <v>0</v>
      </c>
      <c r="S13" s="84">
        <f t="shared" si="11"/>
        <v>16552.85839714581</v>
      </c>
      <c r="T13" s="15" t="str">
        <f t="shared" si="12"/>
        <v/>
      </c>
      <c r="V13" s="8"/>
      <c r="W13" s="9"/>
      <c r="X13" s="9"/>
      <c r="Y13" s="9"/>
      <c r="Z13" s="9"/>
      <c r="AA13" s="9"/>
      <c r="AB13" s="9"/>
      <c r="AC13" s="9"/>
      <c r="AD13" s="9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85" ht="15">
      <c r="A14" s="36" t="s">
        <v>12</v>
      </c>
      <c r="B14" s="60">
        <f t="shared" si="4"/>
        <v>0</v>
      </c>
      <c r="C14" s="60">
        <f t="shared" si="4"/>
        <v>0.11094447254174772</v>
      </c>
      <c r="D14" s="60">
        <f t="shared" si="4"/>
        <v>3.7685579067056586E-2</v>
      </c>
      <c r="E14" s="60">
        <f t="shared" si="4"/>
        <v>32.453618604367165</v>
      </c>
      <c r="F14" s="60">
        <f t="shared" si="5"/>
        <v>4847.2438018089633</v>
      </c>
      <c r="G14" s="60">
        <f t="shared" ref="G14:H14" si="23">G40+G92</f>
        <v>0</v>
      </c>
      <c r="H14" s="60">
        <f t="shared" si="23"/>
        <v>0</v>
      </c>
      <c r="I14" s="62">
        <f t="shared" si="7"/>
        <v>4879.8460504649393</v>
      </c>
      <c r="K14" s="48" t="s">
        <v>12</v>
      </c>
      <c r="L14" s="85">
        <f t="shared" si="8"/>
        <v>0</v>
      </c>
      <c r="M14" s="85">
        <f t="shared" si="8"/>
        <v>0.11094447254174772</v>
      </c>
      <c r="N14" s="85">
        <f t="shared" si="8"/>
        <v>3.7685579067056586E-2</v>
      </c>
      <c r="O14" s="85">
        <f t="shared" si="8"/>
        <v>32.453618604367165</v>
      </c>
      <c r="P14" s="85">
        <f t="shared" si="9"/>
        <v>4847.2438018089633</v>
      </c>
      <c r="Q14" s="85">
        <f t="shared" ref="Q14:R14" si="24">Q40+Q92</f>
        <v>0</v>
      </c>
      <c r="R14" s="85">
        <f t="shared" si="24"/>
        <v>0</v>
      </c>
      <c r="S14" s="87">
        <f t="shared" si="11"/>
        <v>4879.8460504649393</v>
      </c>
      <c r="T14" s="15" t="str">
        <f t="shared" si="12"/>
        <v/>
      </c>
      <c r="V14" s="8"/>
      <c r="W14" s="9"/>
      <c r="X14" s="9"/>
      <c r="Y14" s="9"/>
      <c r="Z14" s="9"/>
      <c r="AA14" s="9"/>
      <c r="AB14" s="9"/>
      <c r="AC14" s="9"/>
      <c r="AD14" s="9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85" ht="15">
      <c r="A15" s="3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63">
        <f t="shared" si="5"/>
        <v>2116.756631281009</v>
      </c>
      <c r="G15" s="63">
        <f t="shared" ref="G15:H15" si="25">G41+G93</f>
        <v>0</v>
      </c>
      <c r="H15" s="63">
        <f t="shared" si="25"/>
        <v>0</v>
      </c>
      <c r="I15" s="59">
        <f t="shared" si="7"/>
        <v>2116.756631281009</v>
      </c>
      <c r="K15" s="4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2116.756631281009</v>
      </c>
      <c r="Q15" s="63">
        <f t="shared" ref="Q15:R15" si="26">Q41+Q93</f>
        <v>0</v>
      </c>
      <c r="R15" s="63">
        <f t="shared" si="26"/>
        <v>0</v>
      </c>
      <c r="S15" s="84">
        <f t="shared" si="11"/>
        <v>2116.756631281009</v>
      </c>
      <c r="T15" s="15" t="str">
        <f t="shared" si="12"/>
        <v/>
      </c>
      <c r="V15" s="8"/>
      <c r="W15" s="9"/>
      <c r="X15" s="9"/>
      <c r="Y15" s="9"/>
      <c r="Z15" s="9"/>
      <c r="AA15" s="9"/>
      <c r="AB15" s="9"/>
      <c r="AC15" s="9"/>
      <c r="AD15" s="9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85" ht="15">
      <c r="A16" s="36" t="s">
        <v>17</v>
      </c>
      <c r="B16" s="60">
        <f t="shared" si="4"/>
        <v>269.20591455737298</v>
      </c>
      <c r="C16" s="60">
        <f t="shared" si="4"/>
        <v>1.7370152250634985</v>
      </c>
      <c r="D16" s="60">
        <f t="shared" si="4"/>
        <v>124.84488060710811</v>
      </c>
      <c r="E16" s="60">
        <f t="shared" si="4"/>
        <v>23.834508049671527</v>
      </c>
      <c r="F16" s="60">
        <f t="shared" si="5"/>
        <v>11.264610576538029</v>
      </c>
      <c r="G16" s="60">
        <f t="shared" ref="G16:H16" si="27">G42+G94</f>
        <v>0</v>
      </c>
      <c r="H16" s="60">
        <f t="shared" si="27"/>
        <v>0</v>
      </c>
      <c r="I16" s="62">
        <f t="shared" si="7"/>
        <v>430.88692901575411</v>
      </c>
      <c r="K16" s="48" t="s">
        <v>17</v>
      </c>
      <c r="L16" s="85">
        <f t="shared" si="8"/>
        <v>269.20591455737298</v>
      </c>
      <c r="M16" s="85">
        <f t="shared" si="8"/>
        <v>1.7370152250634985</v>
      </c>
      <c r="N16" s="85">
        <f t="shared" si="8"/>
        <v>124.84488060710811</v>
      </c>
      <c r="O16" s="85">
        <f t="shared" si="8"/>
        <v>23.834508049671527</v>
      </c>
      <c r="P16" s="85">
        <f t="shared" si="9"/>
        <v>11.264610576538043</v>
      </c>
      <c r="Q16" s="85">
        <f t="shared" ref="Q16:R16" si="28">Q42+Q94</f>
        <v>0</v>
      </c>
      <c r="R16" s="85">
        <f t="shared" si="28"/>
        <v>0</v>
      </c>
      <c r="S16" s="87">
        <f t="shared" si="11"/>
        <v>430.88692901575411</v>
      </c>
      <c r="T16" s="15" t="str">
        <f t="shared" si="12"/>
        <v/>
      </c>
      <c r="V16" s="8"/>
      <c r="W16" s="9"/>
      <c r="X16" s="9"/>
      <c r="Y16" s="9"/>
      <c r="Z16" s="9"/>
      <c r="AA16" s="9"/>
      <c r="AB16" s="9"/>
      <c r="AC16" s="9"/>
      <c r="AD16" s="9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5">
      <c r="A17" s="37" t="s">
        <v>139</v>
      </c>
      <c r="B17" s="63">
        <f t="shared" si="4"/>
        <v>3631.7686357087555</v>
      </c>
      <c r="C17" s="63">
        <f t="shared" si="4"/>
        <v>2547.2841407424794</v>
      </c>
      <c r="D17" s="63">
        <f t="shared" si="4"/>
        <v>1520.251662874098</v>
      </c>
      <c r="E17" s="63">
        <f t="shared" si="4"/>
        <v>31.949731678628655</v>
      </c>
      <c r="F17" s="63">
        <f t="shared" si="5"/>
        <v>4.4286054759058322</v>
      </c>
      <c r="G17" s="63">
        <f t="shared" ref="G17:H17" si="29">G43+G95</f>
        <v>0</v>
      </c>
      <c r="H17" s="63">
        <f t="shared" si="29"/>
        <v>0</v>
      </c>
      <c r="I17" s="59">
        <f t="shared" si="7"/>
        <v>7735.6827764798672</v>
      </c>
      <c r="K17" s="49" t="s">
        <v>139</v>
      </c>
      <c r="L17" s="63">
        <f t="shared" si="8"/>
        <v>3631.7686357087555</v>
      </c>
      <c r="M17" s="63">
        <f t="shared" si="8"/>
        <v>2547.2841407424794</v>
      </c>
      <c r="N17" s="63">
        <f t="shared" si="8"/>
        <v>1520.251662874098</v>
      </c>
      <c r="O17" s="63">
        <f t="shared" si="8"/>
        <v>31.949731678628655</v>
      </c>
      <c r="P17" s="63">
        <f t="shared" si="9"/>
        <v>4.4286054759054174</v>
      </c>
      <c r="Q17" s="63">
        <f t="shared" ref="Q17:R17" si="30">Q43+Q95</f>
        <v>0</v>
      </c>
      <c r="R17" s="63">
        <f t="shared" si="30"/>
        <v>0</v>
      </c>
      <c r="S17" s="84">
        <f t="shared" si="11"/>
        <v>7735.6827764798663</v>
      </c>
      <c r="T17" s="15" t="str">
        <f t="shared" si="12"/>
        <v/>
      </c>
      <c r="V17" s="8"/>
      <c r="W17" s="9"/>
      <c r="X17" s="9"/>
      <c r="Y17" s="9"/>
      <c r="Z17" s="9"/>
      <c r="AA17" s="9"/>
      <c r="AB17" s="9"/>
      <c r="AC17" s="9"/>
      <c r="AD17" s="9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5">
      <c r="A18" s="36" t="s">
        <v>25</v>
      </c>
      <c r="B18" s="60">
        <f t="shared" si="4"/>
        <v>1931.6196628936389</v>
      </c>
      <c r="C18" s="60">
        <f t="shared" si="4"/>
        <v>11.881333064369313</v>
      </c>
      <c r="D18" s="60">
        <f t="shared" si="4"/>
        <v>3225.4615379121301</v>
      </c>
      <c r="E18" s="60">
        <f t="shared" si="4"/>
        <v>5825.4033847169176</v>
      </c>
      <c r="F18" s="60">
        <f t="shared" si="5"/>
        <v>1056.7330195139064</v>
      </c>
      <c r="G18" s="60">
        <f t="shared" ref="G18:H18" si="31">G44+G96</f>
        <v>2184.1048215801789</v>
      </c>
      <c r="H18" s="60">
        <f t="shared" si="31"/>
        <v>13.271007484222183</v>
      </c>
      <c r="I18" s="62">
        <f t="shared" si="7"/>
        <v>14248.474767165362</v>
      </c>
      <c r="K18" s="48" t="s">
        <v>25</v>
      </c>
      <c r="L18" s="85">
        <f t="shared" si="8"/>
        <v>1931.6196628936389</v>
      </c>
      <c r="M18" s="85">
        <f t="shared" si="8"/>
        <v>11.881333064369313</v>
      </c>
      <c r="N18" s="85">
        <f t="shared" si="8"/>
        <v>3225.4615379121301</v>
      </c>
      <c r="O18" s="85">
        <f t="shared" si="8"/>
        <v>5825.4033847169176</v>
      </c>
      <c r="P18" s="85">
        <f t="shared" si="9"/>
        <v>1056.7330195139039</v>
      </c>
      <c r="Q18" s="85">
        <f t="shared" ref="Q18:R18" si="32">Q44+Q96</f>
        <v>2184.1048215801789</v>
      </c>
      <c r="R18" s="85">
        <f t="shared" si="32"/>
        <v>13.271007484222183</v>
      </c>
      <c r="S18" s="87">
        <f t="shared" si="11"/>
        <v>14248.47476716536</v>
      </c>
      <c r="T18" s="15" t="str">
        <f t="shared" si="12"/>
        <v/>
      </c>
      <c r="V18" s="8"/>
      <c r="W18" s="9"/>
      <c r="X18" s="9"/>
      <c r="Y18" s="9"/>
      <c r="Z18" s="9"/>
      <c r="AA18" s="9"/>
      <c r="AB18" s="9"/>
      <c r="AC18" s="9"/>
      <c r="AD18" s="9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5">
      <c r="A19" s="37" t="s">
        <v>24</v>
      </c>
      <c r="B19" s="63">
        <f t="shared" si="4"/>
        <v>2809.7061053469442</v>
      </c>
      <c r="C19" s="63">
        <f t="shared" si="4"/>
        <v>8.093410170531957</v>
      </c>
      <c r="D19" s="63">
        <f t="shared" si="4"/>
        <v>364.69689344996056</v>
      </c>
      <c r="E19" s="63">
        <f t="shared" si="4"/>
        <v>0</v>
      </c>
      <c r="F19" s="63">
        <f t="shared" si="5"/>
        <v>0</v>
      </c>
      <c r="G19" s="63">
        <f t="shared" ref="G19:H19" si="33">G45+G97</f>
        <v>0</v>
      </c>
      <c r="H19" s="63">
        <f t="shared" si="33"/>
        <v>0</v>
      </c>
      <c r="I19" s="59">
        <f t="shared" si="7"/>
        <v>3182.4964089674368</v>
      </c>
      <c r="K19" s="49" t="s">
        <v>24</v>
      </c>
      <c r="L19" s="63">
        <f t="shared" si="8"/>
        <v>2809.7061053469442</v>
      </c>
      <c r="M19" s="63">
        <f t="shared" si="8"/>
        <v>8.093410170531957</v>
      </c>
      <c r="N19" s="63">
        <f t="shared" si="8"/>
        <v>364.69689344996056</v>
      </c>
      <c r="O19" s="63">
        <f t="shared" si="8"/>
        <v>0</v>
      </c>
      <c r="P19" s="63">
        <f t="shared" si="9"/>
        <v>2.1427304375265521E-13</v>
      </c>
      <c r="Q19" s="63">
        <f t="shared" ref="Q19:R19" si="34">Q45+Q97</f>
        <v>0</v>
      </c>
      <c r="R19" s="63">
        <f t="shared" si="34"/>
        <v>0</v>
      </c>
      <c r="S19" s="84">
        <f t="shared" si="11"/>
        <v>3182.4964089674368</v>
      </c>
      <c r="T19" s="15" t="str">
        <f t="shared" si="12"/>
        <v/>
      </c>
      <c r="V19" s="8"/>
      <c r="W19" s="9"/>
      <c r="X19" s="9"/>
      <c r="Y19" s="9"/>
      <c r="Z19" s="9"/>
      <c r="AA19" s="9"/>
      <c r="AB19" s="9"/>
      <c r="AC19" s="9"/>
      <c r="AD19" s="9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5">
      <c r="A20" s="36" t="s">
        <v>60</v>
      </c>
      <c r="B20" s="60">
        <f t="shared" si="4"/>
        <v>2676.5265890391238</v>
      </c>
      <c r="C20" s="60">
        <f t="shared" si="4"/>
        <v>15.481032628001874</v>
      </c>
      <c r="D20" s="60">
        <f t="shared" si="4"/>
        <v>403.51309504689397</v>
      </c>
      <c r="E20" s="60">
        <f t="shared" si="4"/>
        <v>0</v>
      </c>
      <c r="F20" s="60">
        <f t="shared" si="5"/>
        <v>0</v>
      </c>
      <c r="G20" s="60">
        <f t="shared" ref="G20:H20" si="35">G46+G98</f>
        <v>0</v>
      </c>
      <c r="H20" s="60">
        <f t="shared" si="35"/>
        <v>0</v>
      </c>
      <c r="I20" s="62">
        <f t="shared" si="7"/>
        <v>3095.5207167140193</v>
      </c>
      <c r="K20" s="48" t="s">
        <v>60</v>
      </c>
      <c r="L20" s="85">
        <f t="shared" si="8"/>
        <v>2676.5265890391238</v>
      </c>
      <c r="M20" s="85">
        <f t="shared" si="8"/>
        <v>15.481032628001874</v>
      </c>
      <c r="N20" s="85">
        <f t="shared" si="8"/>
        <v>403.51309504689397</v>
      </c>
      <c r="O20" s="85">
        <f t="shared" si="8"/>
        <v>0</v>
      </c>
      <c r="P20" s="85">
        <f t="shared" si="9"/>
        <v>-1.3633538742396922E-13</v>
      </c>
      <c r="Q20" s="85">
        <f t="shared" ref="Q20:R20" si="36">Q46+Q98</f>
        <v>0</v>
      </c>
      <c r="R20" s="85">
        <f t="shared" si="36"/>
        <v>0</v>
      </c>
      <c r="S20" s="87">
        <f t="shared" si="11"/>
        <v>3095.5207167140193</v>
      </c>
      <c r="T20" s="15" t="str">
        <f t="shared" si="12"/>
        <v/>
      </c>
      <c r="V20" s="8"/>
      <c r="W20" s="9"/>
      <c r="X20" s="9"/>
      <c r="Y20" s="9"/>
      <c r="Z20" s="9"/>
      <c r="AA20" s="9"/>
      <c r="AB20" s="9"/>
      <c r="AC20" s="9"/>
      <c r="AD20" s="9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5">
      <c r="A21" s="37" t="s">
        <v>22</v>
      </c>
      <c r="B21" s="63">
        <f t="shared" si="4"/>
        <v>1187.4954232501341</v>
      </c>
      <c r="C21" s="63">
        <f t="shared" si="4"/>
        <v>5599.311930065207</v>
      </c>
      <c r="D21" s="63">
        <f t="shared" si="4"/>
        <v>1344.1746510982064</v>
      </c>
      <c r="E21" s="63">
        <f t="shared" si="4"/>
        <v>0.67345225503474682</v>
      </c>
      <c r="F21" s="63">
        <f t="shared" si="5"/>
        <v>925.08888749594223</v>
      </c>
      <c r="G21" s="63">
        <f t="shared" ref="G21:H21" si="37">G47+G99</f>
        <v>0</v>
      </c>
      <c r="H21" s="63">
        <f t="shared" si="37"/>
        <v>0</v>
      </c>
      <c r="I21" s="59">
        <f t="shared" si="7"/>
        <v>9056.7443441645246</v>
      </c>
      <c r="K21" s="49" t="s">
        <v>22</v>
      </c>
      <c r="L21" s="63">
        <f t="shared" si="8"/>
        <v>1187.4954232501341</v>
      </c>
      <c r="M21" s="63">
        <f t="shared" si="8"/>
        <v>5599.311930065207</v>
      </c>
      <c r="N21" s="63">
        <f t="shared" si="8"/>
        <v>1344.1746510982064</v>
      </c>
      <c r="O21" s="63">
        <f t="shared" si="8"/>
        <v>0.67345225503474682</v>
      </c>
      <c r="P21" s="63">
        <f t="shared" si="9"/>
        <v>925.08888749594246</v>
      </c>
      <c r="Q21" s="63">
        <f t="shared" ref="Q21:R21" si="38">Q47+Q99</f>
        <v>0</v>
      </c>
      <c r="R21" s="63">
        <f t="shared" si="38"/>
        <v>0</v>
      </c>
      <c r="S21" s="84">
        <f t="shared" si="11"/>
        <v>9056.7443441645246</v>
      </c>
      <c r="T21" s="15" t="str">
        <f t="shared" si="12"/>
        <v/>
      </c>
      <c r="V21" s="8"/>
      <c r="W21" s="9"/>
      <c r="X21" s="9"/>
      <c r="Y21" s="9"/>
      <c r="Z21" s="9"/>
      <c r="AA21" s="9"/>
      <c r="AB21" s="9"/>
      <c r="AC21" s="9"/>
      <c r="AD21" s="9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5">
      <c r="A22" s="36" t="s">
        <v>21</v>
      </c>
      <c r="B22" s="60">
        <f t="shared" si="4"/>
        <v>41.242855585469023</v>
      </c>
      <c r="C22" s="60">
        <f t="shared" si="4"/>
        <v>64.278000766100121</v>
      </c>
      <c r="D22" s="60">
        <f t="shared" si="4"/>
        <v>440.0441079518792</v>
      </c>
      <c r="E22" s="60">
        <f t="shared" si="4"/>
        <v>0</v>
      </c>
      <c r="F22" s="60">
        <f t="shared" si="5"/>
        <v>0</v>
      </c>
      <c r="G22" s="60">
        <f t="shared" ref="G22:H22" si="39">G48+G100</f>
        <v>0</v>
      </c>
      <c r="H22" s="60">
        <f t="shared" si="39"/>
        <v>0</v>
      </c>
      <c r="I22" s="62">
        <f t="shared" si="7"/>
        <v>545.56496430344828</v>
      </c>
      <c r="K22" s="48" t="s">
        <v>21</v>
      </c>
      <c r="L22" s="85">
        <f t="shared" si="8"/>
        <v>41.242855585469023</v>
      </c>
      <c r="M22" s="85">
        <f t="shared" si="8"/>
        <v>64.278000766100121</v>
      </c>
      <c r="N22" s="85">
        <f t="shared" si="8"/>
        <v>440.0441079518792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87">
        <f t="shared" si="11"/>
        <v>545.56496430344828</v>
      </c>
      <c r="T22" s="15" t="str">
        <f t="shared" si="12"/>
        <v/>
      </c>
      <c r="V22" s="8"/>
      <c r="W22" s="9"/>
      <c r="X22" s="9"/>
      <c r="Y22" s="9"/>
      <c r="Z22" s="9"/>
      <c r="AA22" s="9"/>
      <c r="AB22" s="9"/>
      <c r="AC22" s="9"/>
      <c r="AD22" s="9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5">
      <c r="A23" s="38" t="s">
        <v>64</v>
      </c>
      <c r="B23" s="63">
        <f t="shared" si="4"/>
        <v>287.10524396641881</v>
      </c>
      <c r="C23" s="63">
        <f t="shared" si="4"/>
        <v>0</v>
      </c>
      <c r="D23" s="63">
        <f t="shared" si="4"/>
        <v>183.17233864242033</v>
      </c>
      <c r="E23" s="63">
        <f t="shared" si="4"/>
        <v>0</v>
      </c>
      <c r="F23" s="63">
        <f t="shared" si="5"/>
        <v>0</v>
      </c>
      <c r="G23" s="63">
        <f t="shared" ref="G23:H23" si="41">G49+G101</f>
        <v>0</v>
      </c>
      <c r="H23" s="63">
        <f t="shared" si="41"/>
        <v>0</v>
      </c>
      <c r="I23" s="59">
        <f t="shared" si="7"/>
        <v>470.27758260883911</v>
      </c>
      <c r="K23" s="50" t="s">
        <v>64</v>
      </c>
      <c r="L23" s="63">
        <f t="shared" si="8"/>
        <v>287.10524396641881</v>
      </c>
      <c r="M23" s="63">
        <f t="shared" si="8"/>
        <v>0</v>
      </c>
      <c r="N23" s="63">
        <f t="shared" si="8"/>
        <v>183.17233864242033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84">
        <f t="shared" si="11"/>
        <v>470.27758260883911</v>
      </c>
      <c r="T23" s="15" t="str">
        <f t="shared" si="12"/>
        <v/>
      </c>
      <c r="V23" s="8"/>
      <c r="W23" s="9"/>
      <c r="X23" s="9"/>
      <c r="Y23" s="9"/>
      <c r="Z23" s="9"/>
      <c r="AA23" s="9"/>
      <c r="AB23" s="9"/>
      <c r="AC23" s="9"/>
      <c r="AD23" s="9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>
      <c r="A24" s="39" t="s">
        <v>23</v>
      </c>
      <c r="B24" s="65">
        <f t="shared" si="4"/>
        <v>287.10524396641881</v>
      </c>
      <c r="C24" s="65">
        <f t="shared" si="4"/>
        <v>0</v>
      </c>
      <c r="D24" s="65">
        <f t="shared" si="4"/>
        <v>183.17233864242033</v>
      </c>
      <c r="E24" s="65">
        <f t="shared" si="4"/>
        <v>0</v>
      </c>
      <c r="F24" s="65">
        <f t="shared" si="5"/>
        <v>0</v>
      </c>
      <c r="G24" s="65">
        <f t="shared" ref="G24:H24" si="43">G50+G102</f>
        <v>0</v>
      </c>
      <c r="H24" s="65">
        <f t="shared" si="43"/>
        <v>0</v>
      </c>
      <c r="I24" s="67">
        <f t="shared" si="7"/>
        <v>470.27758260883911</v>
      </c>
      <c r="K24" s="51" t="s">
        <v>23</v>
      </c>
      <c r="L24" s="88">
        <f t="shared" si="8"/>
        <v>287.10524396641881</v>
      </c>
      <c r="M24" s="88">
        <f t="shared" si="8"/>
        <v>0</v>
      </c>
      <c r="N24" s="88">
        <f t="shared" si="8"/>
        <v>183.17233864242033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90">
        <f t="shared" si="11"/>
        <v>470.27758260883911</v>
      </c>
      <c r="T24" s="15" t="str">
        <f t="shared" si="12"/>
        <v/>
      </c>
      <c r="V24" s="8"/>
      <c r="W24" s="9"/>
      <c r="X24" s="9"/>
      <c r="Y24" s="9"/>
      <c r="Z24" s="9"/>
      <c r="AA24" s="9"/>
      <c r="AB24" s="9"/>
      <c r="AC24" s="9"/>
      <c r="AD24" s="9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>
      <c r="A25" s="40" t="s">
        <v>19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5"/>
        <v>0</v>
      </c>
      <c r="G25" s="68">
        <f t="shared" ref="G25:H25" si="45">G51+G103</f>
        <v>0</v>
      </c>
      <c r="H25" s="68">
        <f t="shared" si="45"/>
        <v>0</v>
      </c>
      <c r="I25" s="70">
        <f t="shared" si="7"/>
        <v>0</v>
      </c>
      <c r="K25" s="52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92">
        <f t="shared" si="11"/>
        <v>0</v>
      </c>
      <c r="V25" s="8"/>
      <c r="W25" s="9"/>
      <c r="X25" s="9"/>
      <c r="Y25" s="9"/>
      <c r="Z25" s="9"/>
      <c r="AA25" s="9"/>
      <c r="AB25" s="9"/>
      <c r="AC25" s="9"/>
      <c r="AD25" s="9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>
      <c r="A26" s="39" t="s">
        <v>20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5"/>
        <v>0</v>
      </c>
      <c r="G26" s="65">
        <f t="shared" ref="G26:H26" si="47">G52+G104</f>
        <v>0</v>
      </c>
      <c r="H26" s="65">
        <f t="shared" si="47"/>
        <v>0</v>
      </c>
      <c r="I26" s="67">
        <f t="shared" si="7"/>
        <v>0</v>
      </c>
      <c r="K26" s="51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90">
        <f t="shared" si="11"/>
        <v>0</v>
      </c>
      <c r="V26" s="8"/>
      <c r="W26" s="9"/>
      <c r="X26" s="9"/>
      <c r="Y26" s="9"/>
      <c r="Z26" s="9"/>
      <c r="AA26" s="9"/>
      <c r="AB26" s="9"/>
      <c r="AC26" s="9"/>
      <c r="AD26" s="9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5" thickBot="1">
      <c r="A27" s="41" t="s">
        <v>11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5"/>
        <v>0</v>
      </c>
      <c r="G27" s="71">
        <f t="shared" ref="G27:H27" si="49">G53+G105</f>
        <v>0</v>
      </c>
      <c r="H27" s="71">
        <f t="shared" si="49"/>
        <v>0</v>
      </c>
      <c r="I27" s="73">
        <f t="shared" si="7"/>
        <v>0</v>
      </c>
      <c r="K27" s="53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94">
        <f t="shared" si="11"/>
        <v>0</v>
      </c>
      <c r="V27" s="8"/>
      <c r="W27" s="9"/>
      <c r="X27" s="9"/>
      <c r="Y27" s="9"/>
      <c r="Z27" s="9"/>
      <c r="AA27" s="9"/>
      <c r="AB27" s="9"/>
      <c r="AC27" s="9"/>
      <c r="AD27" s="9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5">
      <c r="A28" s="42" t="s">
        <v>26</v>
      </c>
      <c r="B28" s="74">
        <f>SUM(B7:B23)</f>
        <v>18731.134326785337</v>
      </c>
      <c r="C28" s="74">
        <f t="shared" ref="C28:I28" si="51">SUM(C7:C23)</f>
        <v>8485.1691691875185</v>
      </c>
      <c r="D28" s="74">
        <f t="shared" si="51"/>
        <v>9407.4933112797316</v>
      </c>
      <c r="E28" s="74">
        <f t="shared" si="51"/>
        <v>7056.8648710812258</v>
      </c>
      <c r="F28" s="74">
        <f t="shared" si="51"/>
        <v>24378.286747430502</v>
      </c>
      <c r="G28" s="74">
        <f t="shared" si="51"/>
        <v>2184.1048215801789</v>
      </c>
      <c r="H28" s="75">
        <f t="shared" si="51"/>
        <v>13.271007484222183</v>
      </c>
      <c r="I28" s="59">
        <f t="shared" si="51"/>
        <v>70256.324254828694</v>
      </c>
      <c r="J28" s="490"/>
      <c r="K28" s="54" t="s">
        <v>26</v>
      </c>
      <c r="L28" s="74">
        <f>SUM(L7:L23)</f>
        <v>18731.134326785337</v>
      </c>
      <c r="M28" s="74">
        <f t="shared" ref="M28:S28" si="52">SUM(M7:M23)</f>
        <v>8485.1691691875185</v>
      </c>
      <c r="N28" s="74">
        <f t="shared" si="52"/>
        <v>9407.4933112797316</v>
      </c>
      <c r="O28" s="74">
        <f t="shared" si="52"/>
        <v>7056.8648710812258</v>
      </c>
      <c r="P28" s="74">
        <f t="shared" si="52"/>
        <v>24378.286747430499</v>
      </c>
      <c r="Q28" s="74">
        <f t="shared" si="52"/>
        <v>2184.1048215801789</v>
      </c>
      <c r="R28" s="75">
        <f t="shared" si="52"/>
        <v>13.271007484222183</v>
      </c>
      <c r="S28" s="95">
        <f t="shared" si="52"/>
        <v>70256.324254828694</v>
      </c>
      <c r="T28" s="15" t="str">
        <f>IF(ABS(S28-S54-S80-S106)&gt;0.01,S28-S54-S80-S106,"")</f>
        <v/>
      </c>
    </row>
    <row r="29" spans="1:43" s="14" customFormat="1" ht="15.75" thickBot="1">
      <c r="A29" s="43" t="s">
        <v>91</v>
      </c>
      <c r="B29" s="76">
        <f>IF($I28=0,"-",B28/$I28)</f>
        <v>0.26661136239984762</v>
      </c>
      <c r="C29" s="76">
        <f t="shared" ref="C29:H29" si="53">IF($I28=0,"-",C28/$I28)</f>
        <v>0.12077445353404374</v>
      </c>
      <c r="D29" s="76">
        <f t="shared" si="53"/>
        <v>0.13390244096969189</v>
      </c>
      <c r="E29" s="76">
        <f t="shared" si="53"/>
        <v>0.10044454995232988</v>
      </c>
      <c r="F29" s="76">
        <f t="shared" si="53"/>
        <v>0.34699063758313531</v>
      </c>
      <c r="G29" s="76">
        <f t="shared" si="53"/>
        <v>3.1087661427576976E-2</v>
      </c>
      <c r="H29" s="76">
        <f t="shared" si="53"/>
        <v>1.8889413337490498E-4</v>
      </c>
      <c r="I29" s="77">
        <f>SUM(B29:H29)</f>
        <v>1.0000000000000004</v>
      </c>
      <c r="K29" s="55" t="s">
        <v>91</v>
      </c>
      <c r="L29" s="96">
        <f>IF($S28=0,"-",L28/$S28)</f>
        <v>0.26661136239984762</v>
      </c>
      <c r="M29" s="96">
        <f t="shared" ref="M29:R29" si="54">IF($S28=0,"-",M28/$S28)</f>
        <v>0.12077445353404374</v>
      </c>
      <c r="N29" s="96">
        <f t="shared" si="54"/>
        <v>0.13390244096969189</v>
      </c>
      <c r="O29" s="96">
        <f t="shared" si="54"/>
        <v>0.10044454995232988</v>
      </c>
      <c r="P29" s="96">
        <f t="shared" si="54"/>
        <v>0.34699063758313525</v>
      </c>
      <c r="Q29" s="96">
        <f t="shared" si="54"/>
        <v>3.1087661427576976E-2</v>
      </c>
      <c r="R29" s="97">
        <f t="shared" si="54"/>
        <v>1.8889413337490498E-4</v>
      </c>
      <c r="S29" s="98">
        <f>SUM(L29:R29)</f>
        <v>1.0000000000000004</v>
      </c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J29" s="21"/>
    </row>
    <row r="30" spans="1:43" ht="15" customHeight="1" thickBot="1">
      <c r="A30"/>
      <c r="B30" s="34"/>
      <c r="C30" s="34"/>
      <c r="D30" s="34"/>
      <c r="E30" s="34"/>
      <c r="F30" s="34"/>
      <c r="G30" s="34"/>
      <c r="H30" s="34"/>
      <c r="I30" s="34"/>
      <c r="K30"/>
      <c r="L30" s="34"/>
      <c r="M30" s="34"/>
      <c r="N30" s="34"/>
      <c r="O30" s="34"/>
      <c r="P30" s="34"/>
      <c r="Q30" s="34"/>
      <c r="R30" s="34"/>
      <c r="S30" s="34"/>
    </row>
    <row r="31" spans="1:43" ht="39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  <c r="K31" s="426" t="s">
        <v>53</v>
      </c>
      <c r="L31" s="32" t="s">
        <v>0</v>
      </c>
      <c r="M31" s="32" t="s">
        <v>1</v>
      </c>
      <c r="N31" s="32" t="s">
        <v>2</v>
      </c>
      <c r="O31" s="32" t="s">
        <v>3</v>
      </c>
      <c r="P31" s="32" t="s">
        <v>27</v>
      </c>
      <c r="Q31" s="32" t="s">
        <v>4</v>
      </c>
      <c r="R31" s="32" t="s">
        <v>5</v>
      </c>
      <c r="S31" s="33" t="s">
        <v>6</v>
      </c>
      <c r="U31" s="470" t="s">
        <v>53</v>
      </c>
      <c r="V31" s="99" t="s">
        <v>77</v>
      </c>
      <c r="W31" s="99" t="s">
        <v>78</v>
      </c>
      <c r="X31" s="99" t="s">
        <v>4</v>
      </c>
      <c r="Y31" s="99" t="s">
        <v>1</v>
      </c>
      <c r="Z31" s="99" t="s">
        <v>2</v>
      </c>
      <c r="AA31" s="99" t="s">
        <v>3</v>
      </c>
      <c r="AB31" s="99" t="s">
        <v>55</v>
      </c>
      <c r="AC31" s="99" t="s">
        <v>67</v>
      </c>
      <c r="AD31" s="100" t="s">
        <v>79</v>
      </c>
      <c r="AE31" s="100" t="s">
        <v>80</v>
      </c>
      <c r="AF31" s="100" t="s">
        <v>81</v>
      </c>
      <c r="AG31" s="100" t="s">
        <v>82</v>
      </c>
      <c r="AH31" s="100" t="s">
        <v>83</v>
      </c>
      <c r="AI31" s="101" t="s">
        <v>63</v>
      </c>
    </row>
    <row r="32" spans="1:43" ht="15" customHeight="1">
      <c r="A32" s="433" t="s">
        <v>53</v>
      </c>
      <c r="B32" s="434" t="s">
        <v>118</v>
      </c>
      <c r="C32" s="435"/>
      <c r="D32" s="435"/>
      <c r="E32" s="435"/>
      <c r="F32" s="435"/>
      <c r="G32" s="435"/>
      <c r="H32" s="435"/>
      <c r="I32" s="436"/>
      <c r="K32" s="427" t="s">
        <v>53</v>
      </c>
      <c r="L32" s="416" t="s">
        <v>118</v>
      </c>
      <c r="M32" s="417"/>
      <c r="N32" s="417"/>
      <c r="O32" s="417"/>
      <c r="P32" s="417"/>
      <c r="Q32" s="417"/>
      <c r="R32" s="417"/>
      <c r="S32" s="418"/>
      <c r="U32" s="471" t="s">
        <v>53</v>
      </c>
      <c r="V32" s="468" t="s">
        <v>118</v>
      </c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9"/>
    </row>
    <row r="33" spans="1:36" ht="15">
      <c r="A33" s="35" t="s">
        <v>7</v>
      </c>
      <c r="B33" s="57">
        <f>B111+B137+B163+B189+B215+B241+B267+B293+B319+B345+B371+B397+B423</f>
        <v>0</v>
      </c>
      <c r="C33" s="57">
        <f t="shared" ref="C33:E33" si="55">C111+C137+C163+C189+C215+C241+C267+C293+C319+C345+C371+C397+C423</f>
        <v>0</v>
      </c>
      <c r="D33" s="57">
        <f t="shared" si="55"/>
        <v>0</v>
      </c>
      <c r="E33" s="57">
        <f t="shared" si="55"/>
        <v>0</v>
      </c>
      <c r="F33" s="419">
        <v>0</v>
      </c>
      <c r="G33" s="57">
        <f t="shared" ref="G33:H48" si="56">G111+G137+G163+G189+G215+G241+G267+G293+G319+G345+G371+G397+G423</f>
        <v>0</v>
      </c>
      <c r="H33" s="57">
        <f t="shared" si="56"/>
        <v>0</v>
      </c>
      <c r="I33" s="59">
        <f>SUM(B33:H33)</f>
        <v>0</v>
      </c>
      <c r="K33" s="56" t="s">
        <v>7</v>
      </c>
      <c r="L33" s="57">
        <f t="shared" ref="L33:R48" si="57">L111+L137+L163+L189+L215+L241+L267+L293+L319+L345+L371+L397+L423</f>
        <v>0</v>
      </c>
      <c r="M33" s="57">
        <f t="shared" si="57"/>
        <v>0</v>
      </c>
      <c r="N33" s="57">
        <f t="shared" si="57"/>
        <v>0</v>
      </c>
      <c r="O33" s="57">
        <f t="shared" si="57"/>
        <v>0</v>
      </c>
      <c r="P33" s="57">
        <f t="shared" si="57"/>
        <v>0</v>
      </c>
      <c r="Q33" s="57">
        <f t="shared" si="57"/>
        <v>0</v>
      </c>
      <c r="R33" s="57">
        <f t="shared" si="57"/>
        <v>0</v>
      </c>
      <c r="S33" s="103">
        <f>SUM(L33:R33)</f>
        <v>0</v>
      </c>
      <c r="U33" s="104" t="s">
        <v>7</v>
      </c>
      <c r="V33" s="105">
        <f t="shared" ref="V33:AH48" si="58">V111+V137+V163+V189+V215+V241+V267+V293+V319+V345+V371+V397+V423</f>
        <v>0</v>
      </c>
      <c r="W33" s="105">
        <f t="shared" si="58"/>
        <v>0</v>
      </c>
      <c r="X33" s="105">
        <f t="shared" si="58"/>
        <v>0</v>
      </c>
      <c r="Y33" s="105">
        <f t="shared" si="58"/>
        <v>0</v>
      </c>
      <c r="Z33" s="105">
        <f t="shared" si="58"/>
        <v>0</v>
      </c>
      <c r="AA33" s="105">
        <f t="shared" si="58"/>
        <v>0</v>
      </c>
      <c r="AB33" s="105">
        <f t="shared" si="58"/>
        <v>0</v>
      </c>
      <c r="AC33" s="106">
        <f t="shared" si="58"/>
        <v>0</v>
      </c>
      <c r="AD33" s="105">
        <f t="shared" si="58"/>
        <v>0</v>
      </c>
      <c r="AE33" s="105">
        <f t="shared" si="58"/>
        <v>0</v>
      </c>
      <c r="AF33" s="105">
        <f t="shared" si="58"/>
        <v>0</v>
      </c>
      <c r="AG33" s="105">
        <f t="shared" si="58"/>
        <v>0</v>
      </c>
      <c r="AH33" s="105">
        <f t="shared" si="58"/>
        <v>0</v>
      </c>
      <c r="AI33" s="108">
        <f>SUM(V33:AC33)</f>
        <v>0</v>
      </c>
      <c r="AJ33" s="4" t="str">
        <f>IF(ABS(S33-AI33)&gt;0.001,S33-AI33,"")</f>
        <v/>
      </c>
    </row>
    <row r="34" spans="1:36" ht="15">
      <c r="A34" s="36" t="s">
        <v>8</v>
      </c>
      <c r="B34" s="60">
        <f t="shared" ref="B34:E49" si="59">B112+B138+B164+B190+B216+B242+B268+B294+B320+B346+B372+B398+B424</f>
        <v>0</v>
      </c>
      <c r="C34" s="60">
        <f t="shared" si="59"/>
        <v>0</v>
      </c>
      <c r="D34" s="60">
        <f t="shared" si="59"/>
        <v>675.0993270818841</v>
      </c>
      <c r="E34" s="60">
        <f t="shared" si="59"/>
        <v>0</v>
      </c>
      <c r="F34" s="420">
        <v>0</v>
      </c>
      <c r="G34" s="60">
        <f t="shared" si="56"/>
        <v>0</v>
      </c>
      <c r="H34" s="60">
        <f t="shared" si="56"/>
        <v>0</v>
      </c>
      <c r="I34" s="62">
        <f t="shared" ref="I34:I53" si="60">SUM(B34:H34)</f>
        <v>675.0993270818841</v>
      </c>
      <c r="K34" s="48" t="s">
        <v>8</v>
      </c>
      <c r="L34" s="85">
        <f t="shared" si="57"/>
        <v>0</v>
      </c>
      <c r="M34" s="85">
        <f t="shared" si="57"/>
        <v>0</v>
      </c>
      <c r="N34" s="85">
        <f t="shared" si="57"/>
        <v>675.0993270818841</v>
      </c>
      <c r="O34" s="85">
        <f t="shared" si="57"/>
        <v>0</v>
      </c>
      <c r="P34" s="85">
        <f t="shared" si="57"/>
        <v>0</v>
      </c>
      <c r="Q34" s="85">
        <f t="shared" si="57"/>
        <v>0</v>
      </c>
      <c r="R34" s="85">
        <f t="shared" si="57"/>
        <v>0</v>
      </c>
      <c r="S34" s="87">
        <f t="shared" ref="S34:S53" si="61">SUM(L34:R34)</f>
        <v>675.0993270818841</v>
      </c>
      <c r="U34" s="109" t="s">
        <v>8</v>
      </c>
      <c r="V34" s="110">
        <f t="shared" si="58"/>
        <v>0</v>
      </c>
      <c r="W34" s="110">
        <f t="shared" si="58"/>
        <v>0</v>
      </c>
      <c r="X34" s="110">
        <f t="shared" si="58"/>
        <v>0</v>
      </c>
      <c r="Y34" s="110">
        <f t="shared" si="58"/>
        <v>0</v>
      </c>
      <c r="Z34" s="110">
        <f t="shared" si="58"/>
        <v>675.0993270818841</v>
      </c>
      <c r="AA34" s="110">
        <f t="shared" si="58"/>
        <v>0</v>
      </c>
      <c r="AB34" s="110">
        <f t="shared" si="58"/>
        <v>0</v>
      </c>
      <c r="AC34" s="111">
        <f t="shared" si="58"/>
        <v>0</v>
      </c>
      <c r="AD34" s="110">
        <f t="shared" si="58"/>
        <v>0</v>
      </c>
      <c r="AE34" s="110">
        <f t="shared" si="58"/>
        <v>0</v>
      </c>
      <c r="AF34" s="110">
        <f t="shared" si="58"/>
        <v>0</v>
      </c>
      <c r="AG34" s="110">
        <f t="shared" si="58"/>
        <v>0</v>
      </c>
      <c r="AH34" s="110">
        <f t="shared" si="58"/>
        <v>0</v>
      </c>
      <c r="AI34" s="112">
        <f t="shared" ref="AI34:AI53" si="62">SUM(V34:AC34)</f>
        <v>675.0993270818841</v>
      </c>
      <c r="AJ34" s="4" t="str">
        <f t="shared" ref="AJ34:AJ55" si="63">IF(ABS(S34-AI34)&gt;0.001,S34-AI34,"")</f>
        <v/>
      </c>
    </row>
    <row r="35" spans="1:36" ht="15">
      <c r="A35" s="37" t="s">
        <v>10</v>
      </c>
      <c r="B35" s="63">
        <f t="shared" si="59"/>
        <v>0</v>
      </c>
      <c r="C35" s="63">
        <f t="shared" si="59"/>
        <v>0</v>
      </c>
      <c r="D35" s="63">
        <f t="shared" si="59"/>
        <v>0</v>
      </c>
      <c r="E35" s="63">
        <f t="shared" si="59"/>
        <v>0</v>
      </c>
      <c r="F35" s="420">
        <v>0</v>
      </c>
      <c r="G35" s="63">
        <f t="shared" si="56"/>
        <v>0</v>
      </c>
      <c r="H35" s="63">
        <f t="shared" si="56"/>
        <v>0</v>
      </c>
      <c r="I35" s="59">
        <f t="shared" si="60"/>
        <v>0</v>
      </c>
      <c r="K35" s="49" t="s">
        <v>10</v>
      </c>
      <c r="L35" s="63">
        <f t="shared" si="57"/>
        <v>0</v>
      </c>
      <c r="M35" s="63">
        <f t="shared" si="57"/>
        <v>0</v>
      </c>
      <c r="N35" s="63">
        <f t="shared" si="57"/>
        <v>0</v>
      </c>
      <c r="O35" s="63">
        <f t="shared" si="57"/>
        <v>0</v>
      </c>
      <c r="P35" s="63">
        <f t="shared" si="57"/>
        <v>0</v>
      </c>
      <c r="Q35" s="63">
        <f t="shared" si="57"/>
        <v>0</v>
      </c>
      <c r="R35" s="63">
        <f t="shared" si="57"/>
        <v>0</v>
      </c>
      <c r="S35" s="84">
        <f t="shared" si="61"/>
        <v>0</v>
      </c>
      <c r="U35" s="113" t="s">
        <v>10</v>
      </c>
      <c r="V35" s="105">
        <f t="shared" si="58"/>
        <v>0</v>
      </c>
      <c r="W35" s="105">
        <f t="shared" si="58"/>
        <v>0</v>
      </c>
      <c r="X35" s="105">
        <f t="shared" si="58"/>
        <v>0</v>
      </c>
      <c r="Y35" s="105">
        <f t="shared" si="58"/>
        <v>0</v>
      </c>
      <c r="Z35" s="105">
        <f t="shared" si="58"/>
        <v>0</v>
      </c>
      <c r="AA35" s="105">
        <f t="shared" si="58"/>
        <v>0</v>
      </c>
      <c r="AB35" s="105">
        <f t="shared" si="58"/>
        <v>0</v>
      </c>
      <c r="AC35" s="106">
        <f t="shared" si="58"/>
        <v>0</v>
      </c>
      <c r="AD35" s="105">
        <f t="shared" si="58"/>
        <v>0</v>
      </c>
      <c r="AE35" s="105">
        <f t="shared" si="58"/>
        <v>0</v>
      </c>
      <c r="AF35" s="105">
        <f t="shared" si="58"/>
        <v>0</v>
      </c>
      <c r="AG35" s="105">
        <f t="shared" si="58"/>
        <v>0</v>
      </c>
      <c r="AH35" s="105">
        <f t="shared" si="58"/>
        <v>0</v>
      </c>
      <c r="AI35" s="108">
        <f t="shared" si="62"/>
        <v>0</v>
      </c>
      <c r="AJ35" s="4" t="str">
        <f t="shared" si="63"/>
        <v/>
      </c>
    </row>
    <row r="36" spans="1:36" ht="15">
      <c r="A36" s="36" t="s">
        <v>56</v>
      </c>
      <c r="B36" s="60">
        <f t="shared" si="59"/>
        <v>0</v>
      </c>
      <c r="C36" s="60">
        <f t="shared" si="59"/>
        <v>0</v>
      </c>
      <c r="D36" s="60">
        <f t="shared" si="59"/>
        <v>0.91158803985595693</v>
      </c>
      <c r="E36" s="60">
        <f t="shared" si="59"/>
        <v>0</v>
      </c>
      <c r="F36" s="420">
        <v>0</v>
      </c>
      <c r="G36" s="60">
        <f t="shared" si="56"/>
        <v>0</v>
      </c>
      <c r="H36" s="60">
        <f t="shared" si="56"/>
        <v>0</v>
      </c>
      <c r="I36" s="62">
        <f t="shared" si="60"/>
        <v>0.91158803985595693</v>
      </c>
      <c r="K36" s="48" t="s">
        <v>56</v>
      </c>
      <c r="L36" s="85">
        <f t="shared" si="57"/>
        <v>0</v>
      </c>
      <c r="M36" s="85">
        <f t="shared" si="57"/>
        <v>0</v>
      </c>
      <c r="N36" s="85">
        <f t="shared" si="57"/>
        <v>0.91158803985595693</v>
      </c>
      <c r="O36" s="85">
        <f t="shared" si="57"/>
        <v>0</v>
      </c>
      <c r="P36" s="85">
        <f t="shared" si="57"/>
        <v>0</v>
      </c>
      <c r="Q36" s="85">
        <f t="shared" si="57"/>
        <v>0</v>
      </c>
      <c r="R36" s="85">
        <f t="shared" si="57"/>
        <v>0</v>
      </c>
      <c r="S36" s="87">
        <f t="shared" si="61"/>
        <v>0.91158803985595693</v>
      </c>
      <c r="U36" s="109" t="s">
        <v>56</v>
      </c>
      <c r="V36" s="110">
        <f t="shared" si="58"/>
        <v>0</v>
      </c>
      <c r="W36" s="110">
        <f t="shared" si="58"/>
        <v>0</v>
      </c>
      <c r="X36" s="110">
        <f t="shared" si="58"/>
        <v>0</v>
      </c>
      <c r="Y36" s="110">
        <f t="shared" si="58"/>
        <v>0</v>
      </c>
      <c r="Z36" s="110">
        <f t="shared" si="58"/>
        <v>0.9110904481311447</v>
      </c>
      <c r="AA36" s="110">
        <f t="shared" si="58"/>
        <v>0</v>
      </c>
      <c r="AB36" s="110">
        <f t="shared" si="58"/>
        <v>0</v>
      </c>
      <c r="AC36" s="111">
        <f t="shared" si="58"/>
        <v>4.9759172481220366E-4</v>
      </c>
      <c r="AD36" s="110">
        <f t="shared" si="58"/>
        <v>0</v>
      </c>
      <c r="AE36" s="110">
        <f t="shared" si="58"/>
        <v>0</v>
      </c>
      <c r="AF36" s="110">
        <f t="shared" si="58"/>
        <v>0</v>
      </c>
      <c r="AG36" s="110">
        <f t="shared" si="58"/>
        <v>4.9759172481220366E-4</v>
      </c>
      <c r="AH36" s="110">
        <f t="shared" si="58"/>
        <v>0</v>
      </c>
      <c r="AI36" s="112">
        <f t="shared" si="62"/>
        <v>0.91158803985595693</v>
      </c>
      <c r="AJ36" s="4" t="str">
        <f t="shared" si="63"/>
        <v/>
      </c>
    </row>
    <row r="37" spans="1:36" ht="15">
      <c r="A37" s="37" t="s">
        <v>16</v>
      </c>
      <c r="B37" s="63">
        <f t="shared" si="59"/>
        <v>561.19979834085075</v>
      </c>
      <c r="C37" s="63">
        <f t="shared" si="59"/>
        <v>148.18006665820312</v>
      </c>
      <c r="D37" s="63">
        <f t="shared" si="59"/>
        <v>416.57050820433506</v>
      </c>
      <c r="E37" s="63">
        <f t="shared" si="59"/>
        <v>0</v>
      </c>
      <c r="F37" s="420">
        <v>0</v>
      </c>
      <c r="G37" s="63">
        <f t="shared" si="56"/>
        <v>0</v>
      </c>
      <c r="H37" s="63">
        <f t="shared" si="56"/>
        <v>0</v>
      </c>
      <c r="I37" s="59">
        <f t="shared" si="60"/>
        <v>1125.9503732033891</v>
      </c>
      <c r="K37" s="49" t="s">
        <v>16</v>
      </c>
      <c r="L37" s="63">
        <f t="shared" si="57"/>
        <v>561.19979834085075</v>
      </c>
      <c r="M37" s="63">
        <f t="shared" si="57"/>
        <v>148.18006665820312</v>
      </c>
      <c r="N37" s="63">
        <f t="shared" si="57"/>
        <v>416.57050820433506</v>
      </c>
      <c r="O37" s="63">
        <f t="shared" si="57"/>
        <v>0</v>
      </c>
      <c r="P37" s="63">
        <f t="shared" si="57"/>
        <v>0</v>
      </c>
      <c r="Q37" s="63">
        <f t="shared" si="57"/>
        <v>0</v>
      </c>
      <c r="R37" s="63">
        <f t="shared" si="57"/>
        <v>0</v>
      </c>
      <c r="S37" s="84">
        <f t="shared" si="61"/>
        <v>1125.9503732033891</v>
      </c>
      <c r="U37" s="113" t="s">
        <v>16</v>
      </c>
      <c r="V37" s="105">
        <f t="shared" si="58"/>
        <v>548.97182154244899</v>
      </c>
      <c r="W37" s="105">
        <f t="shared" si="58"/>
        <v>0</v>
      </c>
      <c r="X37" s="105">
        <f t="shared" si="58"/>
        <v>0</v>
      </c>
      <c r="Y37" s="105">
        <f t="shared" si="58"/>
        <v>148.18006665820312</v>
      </c>
      <c r="Z37" s="105">
        <f t="shared" si="58"/>
        <v>411.28278753136101</v>
      </c>
      <c r="AA37" s="105">
        <f t="shared" si="58"/>
        <v>0</v>
      </c>
      <c r="AB37" s="105">
        <f t="shared" si="58"/>
        <v>0</v>
      </c>
      <c r="AC37" s="106">
        <f t="shared" si="58"/>
        <v>17.515697471375958</v>
      </c>
      <c r="AD37" s="105">
        <f t="shared" si="58"/>
        <v>12.227976798401874</v>
      </c>
      <c r="AE37" s="105">
        <f t="shared" si="58"/>
        <v>0</v>
      </c>
      <c r="AF37" s="105">
        <f t="shared" si="58"/>
        <v>0</v>
      </c>
      <c r="AG37" s="105">
        <f t="shared" si="58"/>
        <v>5.2877206729740838</v>
      </c>
      <c r="AH37" s="105">
        <f t="shared" si="58"/>
        <v>0</v>
      </c>
      <c r="AI37" s="108">
        <f t="shared" si="62"/>
        <v>1125.9503732033891</v>
      </c>
      <c r="AJ37" s="4" t="str">
        <f t="shared" si="63"/>
        <v/>
      </c>
    </row>
    <row r="38" spans="1:36" ht="15">
      <c r="A38" s="36" t="s">
        <v>123</v>
      </c>
      <c r="B38" s="60">
        <f t="shared" si="59"/>
        <v>265.74982987657938</v>
      </c>
      <c r="C38" s="60">
        <f t="shared" si="59"/>
        <v>49.737163930450478</v>
      </c>
      <c r="D38" s="60">
        <f t="shared" si="59"/>
        <v>34.350376053750132</v>
      </c>
      <c r="E38" s="60">
        <f t="shared" si="59"/>
        <v>1.4144304805903603</v>
      </c>
      <c r="F38" s="420">
        <v>0</v>
      </c>
      <c r="G38" s="60">
        <f t="shared" si="56"/>
        <v>0</v>
      </c>
      <c r="H38" s="60">
        <f t="shared" si="56"/>
        <v>0</v>
      </c>
      <c r="I38" s="62">
        <f t="shared" si="60"/>
        <v>351.25180034137037</v>
      </c>
      <c r="K38" s="48" t="s">
        <v>123</v>
      </c>
      <c r="L38" s="85">
        <f t="shared" si="57"/>
        <v>265.74982987657938</v>
      </c>
      <c r="M38" s="85">
        <f t="shared" si="57"/>
        <v>49.737163930450478</v>
      </c>
      <c r="N38" s="85">
        <f t="shared" si="57"/>
        <v>34.350376053750132</v>
      </c>
      <c r="O38" s="85">
        <f t="shared" si="57"/>
        <v>1.4144304805903603</v>
      </c>
      <c r="P38" s="85">
        <f t="shared" si="57"/>
        <v>0</v>
      </c>
      <c r="Q38" s="85">
        <f t="shared" si="57"/>
        <v>0</v>
      </c>
      <c r="R38" s="85">
        <f t="shared" si="57"/>
        <v>0</v>
      </c>
      <c r="S38" s="87">
        <f t="shared" si="61"/>
        <v>351.25180034137037</v>
      </c>
      <c r="U38" s="109" t="s">
        <v>57</v>
      </c>
      <c r="V38" s="110">
        <f t="shared" si="58"/>
        <v>263.27926643581327</v>
      </c>
      <c r="W38" s="110">
        <f t="shared" si="58"/>
        <v>1.2395676620193552</v>
      </c>
      <c r="X38" s="110">
        <f t="shared" si="58"/>
        <v>0</v>
      </c>
      <c r="Y38" s="110">
        <f t="shared" si="58"/>
        <v>49.737163930450478</v>
      </c>
      <c r="Z38" s="110">
        <f t="shared" si="58"/>
        <v>28.786053255999285</v>
      </c>
      <c r="AA38" s="110">
        <f t="shared" si="58"/>
        <v>0.41137027355941835</v>
      </c>
      <c r="AB38" s="110">
        <f t="shared" si="58"/>
        <v>0</v>
      </c>
      <c r="AC38" s="111">
        <f t="shared" si="58"/>
        <v>7.7983787835285172</v>
      </c>
      <c r="AD38" s="110">
        <f t="shared" si="58"/>
        <v>1.2309957787467372</v>
      </c>
      <c r="AE38" s="110">
        <f t="shared" si="58"/>
        <v>0</v>
      </c>
      <c r="AF38" s="110">
        <f t="shared" si="58"/>
        <v>0</v>
      </c>
      <c r="AG38" s="110">
        <f t="shared" si="58"/>
        <v>5.5643227977508376</v>
      </c>
      <c r="AH38" s="110">
        <f t="shared" si="58"/>
        <v>1.003060207030942</v>
      </c>
      <c r="AI38" s="112">
        <f t="shared" si="62"/>
        <v>351.25180034137031</v>
      </c>
      <c r="AJ38" s="4" t="str">
        <f t="shared" si="63"/>
        <v/>
      </c>
    </row>
    <row r="39" spans="1:36" ht="15">
      <c r="A39" s="37" t="s">
        <v>58</v>
      </c>
      <c r="B39" s="63">
        <f t="shared" si="59"/>
        <v>0</v>
      </c>
      <c r="C39" s="63">
        <f t="shared" si="59"/>
        <v>0</v>
      </c>
      <c r="D39" s="63">
        <f t="shared" si="59"/>
        <v>4.6294271373320344</v>
      </c>
      <c r="E39" s="63">
        <f t="shared" si="59"/>
        <v>1015.9337747177344</v>
      </c>
      <c r="F39" s="420">
        <v>0</v>
      </c>
      <c r="G39" s="63">
        <f t="shared" si="56"/>
        <v>0</v>
      </c>
      <c r="H39" s="63">
        <f t="shared" si="56"/>
        <v>0</v>
      </c>
      <c r="I39" s="59">
        <f t="shared" si="60"/>
        <v>1020.5632018550665</v>
      </c>
      <c r="K39" s="49" t="s">
        <v>58</v>
      </c>
      <c r="L39" s="63">
        <f t="shared" si="57"/>
        <v>0</v>
      </c>
      <c r="M39" s="63">
        <f t="shared" si="57"/>
        <v>0</v>
      </c>
      <c r="N39" s="63">
        <f t="shared" si="57"/>
        <v>4.6294271373320344</v>
      </c>
      <c r="O39" s="63">
        <f t="shared" si="57"/>
        <v>1015.9337747177344</v>
      </c>
      <c r="P39" s="63">
        <f t="shared" si="57"/>
        <v>1965.1579074767753</v>
      </c>
      <c r="Q39" s="63">
        <f t="shared" si="57"/>
        <v>0</v>
      </c>
      <c r="R39" s="63">
        <f t="shared" si="57"/>
        <v>0</v>
      </c>
      <c r="S39" s="84">
        <f t="shared" si="61"/>
        <v>2985.7211093318419</v>
      </c>
      <c r="U39" s="113" t="s">
        <v>58</v>
      </c>
      <c r="V39" s="105">
        <f t="shared" si="58"/>
        <v>0</v>
      </c>
      <c r="W39" s="105">
        <f t="shared" si="58"/>
        <v>0</v>
      </c>
      <c r="X39" s="105">
        <f t="shared" si="58"/>
        <v>0</v>
      </c>
      <c r="Y39" s="105">
        <f t="shared" si="58"/>
        <v>0</v>
      </c>
      <c r="Z39" s="105">
        <f t="shared" si="58"/>
        <v>0</v>
      </c>
      <c r="AA39" s="105">
        <f t="shared" si="58"/>
        <v>1013.4367782170475</v>
      </c>
      <c r="AB39" s="105">
        <f t="shared" si="58"/>
        <v>1965.1579074767753</v>
      </c>
      <c r="AC39" s="106">
        <f t="shared" si="58"/>
        <v>7.1264236380188937</v>
      </c>
      <c r="AD39" s="105">
        <f t="shared" si="58"/>
        <v>0</v>
      </c>
      <c r="AE39" s="105">
        <f t="shared" si="58"/>
        <v>2.4969965006868584</v>
      </c>
      <c r="AF39" s="105">
        <f t="shared" si="58"/>
        <v>0</v>
      </c>
      <c r="AG39" s="105">
        <f t="shared" si="58"/>
        <v>4.6294271373320344</v>
      </c>
      <c r="AH39" s="105">
        <f t="shared" si="58"/>
        <v>0</v>
      </c>
      <c r="AI39" s="108">
        <f t="shared" si="62"/>
        <v>2985.7211093318415</v>
      </c>
      <c r="AJ39" s="4" t="str">
        <f t="shared" si="63"/>
        <v/>
      </c>
    </row>
    <row r="40" spans="1:36" ht="15">
      <c r="A40" s="36" t="s">
        <v>12</v>
      </c>
      <c r="B40" s="60">
        <f t="shared" si="59"/>
        <v>0</v>
      </c>
      <c r="C40" s="60">
        <f t="shared" si="59"/>
        <v>0.11094447254174772</v>
      </c>
      <c r="D40" s="60">
        <f t="shared" si="59"/>
        <v>0</v>
      </c>
      <c r="E40" s="60">
        <f t="shared" si="59"/>
        <v>17.161575172611116</v>
      </c>
      <c r="F40" s="420">
        <v>0</v>
      </c>
      <c r="G40" s="60">
        <f t="shared" si="56"/>
        <v>0</v>
      </c>
      <c r="H40" s="60">
        <f t="shared" si="56"/>
        <v>0</v>
      </c>
      <c r="I40" s="62">
        <f t="shared" si="60"/>
        <v>17.272519645152862</v>
      </c>
      <c r="K40" s="48" t="s">
        <v>12</v>
      </c>
      <c r="L40" s="85">
        <f t="shared" si="57"/>
        <v>0</v>
      </c>
      <c r="M40" s="85">
        <f t="shared" si="57"/>
        <v>0.11094447254174772</v>
      </c>
      <c r="N40" s="85">
        <f t="shared" si="57"/>
        <v>0</v>
      </c>
      <c r="O40" s="85">
        <f t="shared" si="57"/>
        <v>17.161575172611116</v>
      </c>
      <c r="P40" s="85">
        <f t="shared" si="57"/>
        <v>93.215319460422251</v>
      </c>
      <c r="Q40" s="85">
        <f t="shared" si="57"/>
        <v>0</v>
      </c>
      <c r="R40" s="85">
        <f t="shared" si="57"/>
        <v>0</v>
      </c>
      <c r="S40" s="87">
        <f t="shared" si="61"/>
        <v>110.48783910557512</v>
      </c>
      <c r="U40" s="109" t="s">
        <v>12</v>
      </c>
      <c r="V40" s="110">
        <f t="shared" si="58"/>
        <v>0</v>
      </c>
      <c r="W40" s="110">
        <f t="shared" si="58"/>
        <v>0</v>
      </c>
      <c r="X40" s="110">
        <f t="shared" si="58"/>
        <v>0</v>
      </c>
      <c r="Y40" s="110">
        <f t="shared" si="58"/>
        <v>0.11094447254174772</v>
      </c>
      <c r="Z40" s="110">
        <f t="shared" si="58"/>
        <v>0</v>
      </c>
      <c r="AA40" s="110">
        <f t="shared" si="58"/>
        <v>17.161575172611116</v>
      </c>
      <c r="AB40" s="110">
        <f t="shared" si="58"/>
        <v>93.215319460422251</v>
      </c>
      <c r="AC40" s="111">
        <f t="shared" si="58"/>
        <v>0</v>
      </c>
      <c r="AD40" s="110">
        <f t="shared" si="58"/>
        <v>0</v>
      </c>
      <c r="AE40" s="110">
        <f t="shared" si="58"/>
        <v>0</v>
      </c>
      <c r="AF40" s="110">
        <f t="shared" si="58"/>
        <v>0</v>
      </c>
      <c r="AG40" s="110">
        <f t="shared" si="58"/>
        <v>0</v>
      </c>
      <c r="AH40" s="110">
        <f t="shared" si="58"/>
        <v>0</v>
      </c>
      <c r="AI40" s="112">
        <f t="shared" si="62"/>
        <v>110.48783910557512</v>
      </c>
      <c r="AJ40" s="4" t="str">
        <f t="shared" si="63"/>
        <v/>
      </c>
    </row>
    <row r="41" spans="1:36" ht="15">
      <c r="A41" s="37" t="s">
        <v>59</v>
      </c>
      <c r="B41" s="63">
        <f t="shared" si="59"/>
        <v>0</v>
      </c>
      <c r="C41" s="63">
        <f t="shared" si="59"/>
        <v>0</v>
      </c>
      <c r="D41" s="63">
        <f t="shared" si="59"/>
        <v>0</v>
      </c>
      <c r="E41" s="63">
        <f t="shared" si="59"/>
        <v>0</v>
      </c>
      <c r="F41" s="420">
        <v>0</v>
      </c>
      <c r="G41" s="63">
        <f t="shared" si="56"/>
        <v>0</v>
      </c>
      <c r="H41" s="63">
        <f t="shared" si="56"/>
        <v>0</v>
      </c>
      <c r="I41" s="59">
        <f t="shared" si="60"/>
        <v>0</v>
      </c>
      <c r="K41" s="49" t="s">
        <v>59</v>
      </c>
      <c r="L41" s="63">
        <f t="shared" si="57"/>
        <v>0</v>
      </c>
      <c r="M41" s="63">
        <f t="shared" si="57"/>
        <v>0</v>
      </c>
      <c r="N41" s="63">
        <f t="shared" si="57"/>
        <v>0</v>
      </c>
      <c r="O41" s="63">
        <f t="shared" si="57"/>
        <v>0</v>
      </c>
      <c r="P41" s="63">
        <f t="shared" si="57"/>
        <v>0</v>
      </c>
      <c r="Q41" s="63">
        <f t="shared" si="57"/>
        <v>0</v>
      </c>
      <c r="R41" s="63">
        <f t="shared" si="57"/>
        <v>0</v>
      </c>
      <c r="S41" s="84">
        <f t="shared" si="61"/>
        <v>0</v>
      </c>
      <c r="U41" s="113" t="s">
        <v>59</v>
      </c>
      <c r="V41" s="105">
        <f t="shared" si="58"/>
        <v>0</v>
      </c>
      <c r="W41" s="105">
        <f t="shared" si="58"/>
        <v>0</v>
      </c>
      <c r="X41" s="105">
        <f t="shared" si="58"/>
        <v>0</v>
      </c>
      <c r="Y41" s="105">
        <f t="shared" si="58"/>
        <v>0</v>
      </c>
      <c r="Z41" s="105">
        <f t="shared" si="58"/>
        <v>0</v>
      </c>
      <c r="AA41" s="105">
        <f t="shared" si="58"/>
        <v>0</v>
      </c>
      <c r="AB41" s="105">
        <f t="shared" si="58"/>
        <v>0</v>
      </c>
      <c r="AC41" s="106">
        <f t="shared" si="58"/>
        <v>0</v>
      </c>
      <c r="AD41" s="105">
        <f t="shared" si="58"/>
        <v>0</v>
      </c>
      <c r="AE41" s="105">
        <f t="shared" si="58"/>
        <v>0</v>
      </c>
      <c r="AF41" s="105">
        <f t="shared" si="58"/>
        <v>0</v>
      </c>
      <c r="AG41" s="105">
        <f t="shared" si="58"/>
        <v>0</v>
      </c>
      <c r="AH41" s="105">
        <f t="shared" si="58"/>
        <v>0</v>
      </c>
      <c r="AI41" s="108">
        <f t="shared" si="62"/>
        <v>0</v>
      </c>
      <c r="AJ41" s="4" t="str">
        <f t="shared" si="63"/>
        <v/>
      </c>
    </row>
    <row r="42" spans="1:36" ht="15">
      <c r="A42" s="36" t="s">
        <v>17</v>
      </c>
      <c r="B42" s="60">
        <f t="shared" si="59"/>
        <v>57.418016300680065</v>
      </c>
      <c r="C42" s="60">
        <f t="shared" si="59"/>
        <v>0.95846911328427109</v>
      </c>
      <c r="D42" s="60">
        <f t="shared" si="59"/>
        <v>90.992697324688365</v>
      </c>
      <c r="E42" s="60">
        <f t="shared" si="59"/>
        <v>21.126671746493475</v>
      </c>
      <c r="F42" s="420">
        <v>0</v>
      </c>
      <c r="G42" s="60">
        <f t="shared" si="56"/>
        <v>0</v>
      </c>
      <c r="H42" s="60">
        <f t="shared" si="56"/>
        <v>0</v>
      </c>
      <c r="I42" s="62">
        <f t="shared" si="60"/>
        <v>170.4958544851462</v>
      </c>
      <c r="K42" s="48" t="s">
        <v>17</v>
      </c>
      <c r="L42" s="85">
        <f t="shared" si="57"/>
        <v>57.418016300680065</v>
      </c>
      <c r="M42" s="85">
        <f t="shared" si="57"/>
        <v>0.95846911328427109</v>
      </c>
      <c r="N42" s="85">
        <f t="shared" si="57"/>
        <v>90.992697324688365</v>
      </c>
      <c r="O42" s="85">
        <f t="shared" si="57"/>
        <v>21.126671746493475</v>
      </c>
      <c r="P42" s="85">
        <f t="shared" si="57"/>
        <v>10.899064602951309</v>
      </c>
      <c r="Q42" s="85">
        <f t="shared" si="57"/>
        <v>0</v>
      </c>
      <c r="R42" s="85">
        <f t="shared" si="57"/>
        <v>0</v>
      </c>
      <c r="S42" s="87">
        <f t="shared" si="61"/>
        <v>181.39491908809751</v>
      </c>
      <c r="U42" s="109" t="s">
        <v>17</v>
      </c>
      <c r="V42" s="110">
        <f t="shared" si="58"/>
        <v>50.382918878201622</v>
      </c>
      <c r="W42" s="110">
        <f t="shared" si="58"/>
        <v>4.4811681475032143</v>
      </c>
      <c r="X42" s="110">
        <f t="shared" si="58"/>
        <v>0</v>
      </c>
      <c r="Y42" s="110">
        <f t="shared" si="58"/>
        <v>0.95846911328427109</v>
      </c>
      <c r="Z42" s="110">
        <f t="shared" si="58"/>
        <v>85.468513918018431</v>
      </c>
      <c r="AA42" s="110">
        <f t="shared" si="58"/>
        <v>5.1082217852260676</v>
      </c>
      <c r="AB42" s="110">
        <f t="shared" si="58"/>
        <v>10.899064602951309</v>
      </c>
      <c r="AC42" s="111">
        <f t="shared" si="58"/>
        <v>24.096562642912584</v>
      </c>
      <c r="AD42" s="110">
        <f t="shared" si="58"/>
        <v>2.5539292749752316</v>
      </c>
      <c r="AE42" s="110">
        <f t="shared" si="58"/>
        <v>0</v>
      </c>
      <c r="AF42" s="110">
        <f t="shared" si="58"/>
        <v>0</v>
      </c>
      <c r="AG42" s="110">
        <f t="shared" si="58"/>
        <v>5.5241834066699429</v>
      </c>
      <c r="AH42" s="110">
        <f t="shared" si="58"/>
        <v>16.018449961267407</v>
      </c>
      <c r="AI42" s="112">
        <f t="shared" si="62"/>
        <v>181.39491908809751</v>
      </c>
      <c r="AJ42" s="4" t="str">
        <f>IF(ABS(S42-AI42)&gt;0.2,S42-AI42,"")</f>
        <v/>
      </c>
    </row>
    <row r="43" spans="1:36" ht="15">
      <c r="A43" s="37" t="s">
        <v>139</v>
      </c>
      <c r="B43" s="63">
        <f t="shared" si="59"/>
        <v>426.37303697154675</v>
      </c>
      <c r="C43" s="63">
        <f t="shared" si="59"/>
        <v>2343.2331402684772</v>
      </c>
      <c r="D43" s="63">
        <f t="shared" si="59"/>
        <v>1248.1436467872581</v>
      </c>
      <c r="E43" s="63">
        <f t="shared" si="59"/>
        <v>0.61334331898621164</v>
      </c>
      <c r="F43" s="420">
        <v>0</v>
      </c>
      <c r="G43" s="63">
        <f t="shared" si="56"/>
        <v>0</v>
      </c>
      <c r="H43" s="63">
        <f t="shared" si="56"/>
        <v>0</v>
      </c>
      <c r="I43" s="59">
        <f t="shared" si="60"/>
        <v>4018.3631673462683</v>
      </c>
      <c r="K43" s="49" t="s">
        <v>139</v>
      </c>
      <c r="L43" s="63">
        <f t="shared" si="57"/>
        <v>426.37303697154675</v>
      </c>
      <c r="M43" s="63">
        <f t="shared" si="57"/>
        <v>2343.2331402684772</v>
      </c>
      <c r="N43" s="63">
        <f t="shared" si="57"/>
        <v>1248.1436467872581</v>
      </c>
      <c r="O43" s="63">
        <f t="shared" si="57"/>
        <v>0.61334331898621164</v>
      </c>
      <c r="P43" s="63">
        <f t="shared" si="57"/>
        <v>0.5309937155315656</v>
      </c>
      <c r="Q43" s="63">
        <f t="shared" si="57"/>
        <v>0</v>
      </c>
      <c r="R43" s="63">
        <f t="shared" si="57"/>
        <v>0</v>
      </c>
      <c r="S43" s="84">
        <f t="shared" si="61"/>
        <v>4018.8941610617999</v>
      </c>
      <c r="U43" s="113" t="s">
        <v>139</v>
      </c>
      <c r="V43" s="105">
        <f t="shared" si="58"/>
        <v>401.72277931178746</v>
      </c>
      <c r="W43" s="105">
        <f t="shared" si="58"/>
        <v>0</v>
      </c>
      <c r="X43" s="105">
        <f t="shared" si="58"/>
        <v>0</v>
      </c>
      <c r="Y43" s="105">
        <f t="shared" si="58"/>
        <v>2343.2331402684772</v>
      </c>
      <c r="Z43" s="105">
        <f t="shared" si="58"/>
        <v>1081.6657067293115</v>
      </c>
      <c r="AA43" s="105">
        <f t="shared" si="58"/>
        <v>0.61334331898621164</v>
      </c>
      <c r="AB43" s="105">
        <f t="shared" si="58"/>
        <v>0.5309937155315656</v>
      </c>
      <c r="AC43" s="106">
        <f t="shared" si="58"/>
        <v>191.12819771770631</v>
      </c>
      <c r="AD43" s="105">
        <f t="shared" si="58"/>
        <v>24.650257659759291</v>
      </c>
      <c r="AE43" s="105">
        <f t="shared" si="58"/>
        <v>0</v>
      </c>
      <c r="AF43" s="105">
        <f t="shared" si="58"/>
        <v>0</v>
      </c>
      <c r="AG43" s="105">
        <f t="shared" si="58"/>
        <v>166.47794005794702</v>
      </c>
      <c r="AH43" s="105">
        <f t="shared" si="58"/>
        <v>0</v>
      </c>
      <c r="AI43" s="108">
        <f t="shared" si="62"/>
        <v>4018.8941610618008</v>
      </c>
      <c r="AJ43" s="4" t="str">
        <f t="shared" si="63"/>
        <v/>
      </c>
    </row>
    <row r="44" spans="1:36" ht="15">
      <c r="A44" s="36" t="s">
        <v>25</v>
      </c>
      <c r="B44" s="60">
        <f t="shared" si="59"/>
        <v>379.94661453486083</v>
      </c>
      <c r="C44" s="60">
        <f t="shared" si="59"/>
        <v>11.789918752262208</v>
      </c>
      <c r="D44" s="60">
        <f t="shared" si="59"/>
        <v>471.57395308454295</v>
      </c>
      <c r="E44" s="60">
        <f t="shared" si="59"/>
        <v>3878.8063697990756</v>
      </c>
      <c r="F44" s="420">
        <v>0</v>
      </c>
      <c r="G44" s="60">
        <f t="shared" si="56"/>
        <v>354.18661428018521</v>
      </c>
      <c r="H44" s="60">
        <f t="shared" si="56"/>
        <v>12.435397231411216</v>
      </c>
      <c r="I44" s="62">
        <f t="shared" si="60"/>
        <v>5108.7388676823384</v>
      </c>
      <c r="K44" s="48" t="s">
        <v>25</v>
      </c>
      <c r="L44" s="85">
        <f t="shared" si="57"/>
        <v>379.94661453486083</v>
      </c>
      <c r="M44" s="85">
        <f t="shared" si="57"/>
        <v>11.789918752262208</v>
      </c>
      <c r="N44" s="85">
        <f t="shared" si="57"/>
        <v>471.57395308454295</v>
      </c>
      <c r="O44" s="85">
        <f t="shared" si="57"/>
        <v>3878.8063697990756</v>
      </c>
      <c r="P44" s="85">
        <f t="shared" si="57"/>
        <v>40.576677122046128</v>
      </c>
      <c r="Q44" s="85">
        <f t="shared" si="57"/>
        <v>354.18661428018521</v>
      </c>
      <c r="R44" s="85">
        <f t="shared" si="57"/>
        <v>12.435397231411216</v>
      </c>
      <c r="S44" s="87">
        <f t="shared" si="61"/>
        <v>5149.3155448043844</v>
      </c>
      <c r="U44" s="109" t="s">
        <v>25</v>
      </c>
      <c r="V44" s="110">
        <f t="shared" si="58"/>
        <v>16.61925606527247</v>
      </c>
      <c r="W44" s="110">
        <f t="shared" si="58"/>
        <v>194.3121496710728</v>
      </c>
      <c r="X44" s="110">
        <f t="shared" si="58"/>
        <v>354.18661428018521</v>
      </c>
      <c r="Y44" s="110">
        <f t="shared" si="58"/>
        <v>11.789918752262208</v>
      </c>
      <c r="Z44" s="110">
        <f t="shared" si="58"/>
        <v>450.5224884582571</v>
      </c>
      <c r="AA44" s="110">
        <f t="shared" si="58"/>
        <v>3782.6235300276362</v>
      </c>
      <c r="AB44" s="110">
        <f t="shared" si="58"/>
        <v>40.576677122046128</v>
      </c>
      <c r="AC44" s="111">
        <f t="shared" si="58"/>
        <v>298.68491042765237</v>
      </c>
      <c r="AD44" s="110">
        <f t="shared" si="58"/>
        <v>169.01520879851557</v>
      </c>
      <c r="AE44" s="110">
        <f t="shared" si="58"/>
        <v>89.957312545267015</v>
      </c>
      <c r="AF44" s="110">
        <f t="shared" si="58"/>
        <v>12.435397231411216</v>
      </c>
      <c r="AG44" s="110">
        <f t="shared" si="58"/>
        <v>21.051464626285792</v>
      </c>
      <c r="AH44" s="110">
        <f t="shared" si="58"/>
        <v>6.225527226172729</v>
      </c>
      <c r="AI44" s="112">
        <f t="shared" si="62"/>
        <v>5149.3155448043844</v>
      </c>
      <c r="AJ44" s="4" t="str">
        <f t="shared" si="63"/>
        <v/>
      </c>
    </row>
    <row r="45" spans="1:36" ht="15">
      <c r="A45" s="37" t="s">
        <v>24</v>
      </c>
      <c r="B45" s="63">
        <f t="shared" si="59"/>
        <v>175.68116353981398</v>
      </c>
      <c r="C45" s="63">
        <f t="shared" si="59"/>
        <v>0.16598000198505819</v>
      </c>
      <c r="D45" s="63">
        <f t="shared" si="59"/>
        <v>124.37032125877758</v>
      </c>
      <c r="E45" s="63">
        <f t="shared" si="59"/>
        <v>0</v>
      </c>
      <c r="F45" s="420">
        <v>0</v>
      </c>
      <c r="G45" s="63">
        <f t="shared" si="56"/>
        <v>0</v>
      </c>
      <c r="H45" s="63">
        <f t="shared" si="56"/>
        <v>0</v>
      </c>
      <c r="I45" s="59">
        <f t="shared" si="60"/>
        <v>300.21746480057664</v>
      </c>
      <c r="K45" s="49" t="s">
        <v>24</v>
      </c>
      <c r="L45" s="63">
        <f t="shared" si="57"/>
        <v>175.68116353981398</v>
      </c>
      <c r="M45" s="63">
        <f t="shared" si="57"/>
        <v>0.16598000198505819</v>
      </c>
      <c r="N45" s="63">
        <f t="shared" si="57"/>
        <v>124.37032125877758</v>
      </c>
      <c r="O45" s="63">
        <f t="shared" si="57"/>
        <v>0</v>
      </c>
      <c r="P45" s="63">
        <f t="shared" si="57"/>
        <v>0</v>
      </c>
      <c r="Q45" s="63">
        <f t="shared" si="57"/>
        <v>0</v>
      </c>
      <c r="R45" s="63">
        <f t="shared" si="57"/>
        <v>0</v>
      </c>
      <c r="S45" s="84">
        <f t="shared" si="61"/>
        <v>300.21746480057664</v>
      </c>
      <c r="U45" s="113" t="s">
        <v>24</v>
      </c>
      <c r="V45" s="105">
        <f t="shared" si="58"/>
        <v>165.33473613070763</v>
      </c>
      <c r="W45" s="105">
        <f t="shared" si="58"/>
        <v>0</v>
      </c>
      <c r="X45" s="105">
        <f t="shared" si="58"/>
        <v>0</v>
      </c>
      <c r="Y45" s="105">
        <f t="shared" si="58"/>
        <v>0.16598000198505819</v>
      </c>
      <c r="Z45" s="105">
        <f t="shared" si="58"/>
        <v>1.5932228505252404</v>
      </c>
      <c r="AA45" s="105">
        <f t="shared" si="58"/>
        <v>0</v>
      </c>
      <c r="AB45" s="105">
        <f t="shared" si="58"/>
        <v>0</v>
      </c>
      <c r="AC45" s="106">
        <f t="shared" si="58"/>
        <v>133.12352581735868</v>
      </c>
      <c r="AD45" s="105">
        <f t="shared" si="58"/>
        <v>10.346427409106358</v>
      </c>
      <c r="AE45" s="105">
        <f t="shared" si="58"/>
        <v>0</v>
      </c>
      <c r="AF45" s="105">
        <f t="shared" si="58"/>
        <v>0</v>
      </c>
      <c r="AG45" s="105">
        <f t="shared" si="58"/>
        <v>122.77709840825233</v>
      </c>
      <c r="AH45" s="105">
        <f t="shared" si="58"/>
        <v>0</v>
      </c>
      <c r="AI45" s="108">
        <f t="shared" si="62"/>
        <v>300.21746480057664</v>
      </c>
      <c r="AJ45" s="4" t="str">
        <f t="shared" si="63"/>
        <v/>
      </c>
    </row>
    <row r="46" spans="1:36" ht="15">
      <c r="A46" s="36" t="s">
        <v>60</v>
      </c>
      <c r="B46" s="60">
        <f t="shared" si="59"/>
        <v>38.144182212032604</v>
      </c>
      <c r="C46" s="60">
        <f t="shared" si="59"/>
        <v>10.554876572360138</v>
      </c>
      <c r="D46" s="60">
        <f t="shared" si="59"/>
        <v>25.431452838763171</v>
      </c>
      <c r="E46" s="60">
        <f t="shared" si="59"/>
        <v>0</v>
      </c>
      <c r="F46" s="420">
        <v>0</v>
      </c>
      <c r="G46" s="60">
        <f t="shared" si="56"/>
        <v>0</v>
      </c>
      <c r="H46" s="60">
        <f t="shared" si="56"/>
        <v>0</v>
      </c>
      <c r="I46" s="62">
        <f t="shared" si="60"/>
        <v>74.130511623155911</v>
      </c>
      <c r="K46" s="48" t="s">
        <v>60</v>
      </c>
      <c r="L46" s="85">
        <f t="shared" si="57"/>
        <v>38.144182212032604</v>
      </c>
      <c r="M46" s="85">
        <f t="shared" si="57"/>
        <v>10.554876572360138</v>
      </c>
      <c r="N46" s="85">
        <f t="shared" si="57"/>
        <v>25.431452838763171</v>
      </c>
      <c r="O46" s="85">
        <f t="shared" si="57"/>
        <v>0</v>
      </c>
      <c r="P46" s="85">
        <f t="shared" si="57"/>
        <v>0</v>
      </c>
      <c r="Q46" s="85">
        <f t="shared" si="57"/>
        <v>0</v>
      </c>
      <c r="R46" s="85">
        <f t="shared" si="57"/>
        <v>0</v>
      </c>
      <c r="S46" s="87">
        <f t="shared" si="61"/>
        <v>74.130511623155911</v>
      </c>
      <c r="U46" s="109" t="s">
        <v>60</v>
      </c>
      <c r="V46" s="110">
        <f t="shared" si="58"/>
        <v>37.26600829574943</v>
      </c>
      <c r="W46" s="110">
        <f t="shared" si="58"/>
        <v>0</v>
      </c>
      <c r="X46" s="110">
        <f t="shared" si="58"/>
        <v>0</v>
      </c>
      <c r="Y46" s="110">
        <f t="shared" si="58"/>
        <v>10.554876572360138</v>
      </c>
      <c r="Z46" s="110">
        <f t="shared" si="58"/>
        <v>25.431452838763171</v>
      </c>
      <c r="AA46" s="110">
        <f t="shared" si="58"/>
        <v>0</v>
      </c>
      <c r="AB46" s="110">
        <f t="shared" si="58"/>
        <v>0</v>
      </c>
      <c r="AC46" s="111">
        <f t="shared" si="58"/>
        <v>0.87817391628317654</v>
      </c>
      <c r="AD46" s="110">
        <f t="shared" si="58"/>
        <v>0.87817391628317654</v>
      </c>
      <c r="AE46" s="110">
        <f t="shared" si="58"/>
        <v>0</v>
      </c>
      <c r="AF46" s="110">
        <f t="shared" si="58"/>
        <v>0</v>
      </c>
      <c r="AG46" s="110">
        <f t="shared" si="58"/>
        <v>0</v>
      </c>
      <c r="AH46" s="110">
        <f t="shared" si="58"/>
        <v>0</v>
      </c>
      <c r="AI46" s="112">
        <f t="shared" si="62"/>
        <v>74.130511623155911</v>
      </c>
      <c r="AJ46" s="4" t="str">
        <f t="shared" si="63"/>
        <v/>
      </c>
    </row>
    <row r="47" spans="1:36" ht="15">
      <c r="A47" s="37" t="s">
        <v>22</v>
      </c>
      <c r="B47" s="63">
        <f t="shared" si="59"/>
        <v>196.33327572295104</v>
      </c>
      <c r="C47" s="63">
        <f t="shared" si="59"/>
        <v>5599.311930065207</v>
      </c>
      <c r="D47" s="63">
        <f t="shared" si="59"/>
        <v>1208.117417934689</v>
      </c>
      <c r="E47" s="63">
        <f t="shared" si="59"/>
        <v>0</v>
      </c>
      <c r="F47" s="420">
        <v>0</v>
      </c>
      <c r="G47" s="63">
        <f t="shared" si="56"/>
        <v>0</v>
      </c>
      <c r="H47" s="63">
        <f t="shared" si="56"/>
        <v>0</v>
      </c>
      <c r="I47" s="59">
        <f t="shared" si="60"/>
        <v>7003.7626237228469</v>
      </c>
      <c r="K47" s="49" t="s">
        <v>22</v>
      </c>
      <c r="L47" s="63">
        <f t="shared" si="57"/>
        <v>196.33327572295104</v>
      </c>
      <c r="M47" s="63">
        <f t="shared" si="57"/>
        <v>5599.311930065207</v>
      </c>
      <c r="N47" s="63">
        <f t="shared" si="57"/>
        <v>1208.117417934689</v>
      </c>
      <c r="O47" s="63">
        <f t="shared" si="57"/>
        <v>0</v>
      </c>
      <c r="P47" s="63">
        <f t="shared" si="57"/>
        <v>120.75014706263791</v>
      </c>
      <c r="Q47" s="63">
        <f t="shared" si="57"/>
        <v>0</v>
      </c>
      <c r="R47" s="63">
        <f t="shared" si="57"/>
        <v>0</v>
      </c>
      <c r="S47" s="84">
        <f t="shared" si="61"/>
        <v>7124.5127707854845</v>
      </c>
      <c r="U47" s="113" t="s">
        <v>22</v>
      </c>
      <c r="V47" s="105">
        <f t="shared" si="58"/>
        <v>193.02440049049858</v>
      </c>
      <c r="W47" s="105">
        <f t="shared" si="58"/>
        <v>0</v>
      </c>
      <c r="X47" s="105">
        <f t="shared" si="58"/>
        <v>0</v>
      </c>
      <c r="Y47" s="105">
        <f t="shared" si="58"/>
        <v>5599.311930065207</v>
      </c>
      <c r="Z47" s="105">
        <f t="shared" si="58"/>
        <v>510.36456686527174</v>
      </c>
      <c r="AA47" s="105">
        <f t="shared" si="58"/>
        <v>0</v>
      </c>
      <c r="AB47" s="105">
        <f t="shared" si="58"/>
        <v>120.75014706263791</v>
      </c>
      <c r="AC47" s="106">
        <f t="shared" si="58"/>
        <v>701.06172630186973</v>
      </c>
      <c r="AD47" s="105">
        <f t="shared" si="58"/>
        <v>3.3088752324525323</v>
      </c>
      <c r="AE47" s="105">
        <f t="shared" si="58"/>
        <v>0</v>
      </c>
      <c r="AF47" s="105">
        <f t="shared" si="58"/>
        <v>0</v>
      </c>
      <c r="AG47" s="105">
        <f t="shared" si="58"/>
        <v>697.75285106941715</v>
      </c>
      <c r="AH47" s="105">
        <f t="shared" si="58"/>
        <v>0</v>
      </c>
      <c r="AI47" s="108">
        <f t="shared" si="62"/>
        <v>7124.5127707854845</v>
      </c>
      <c r="AJ47" s="4" t="str">
        <f t="shared" si="63"/>
        <v/>
      </c>
    </row>
    <row r="48" spans="1:36" ht="15">
      <c r="A48" s="36" t="s">
        <v>21</v>
      </c>
      <c r="B48" s="60">
        <f t="shared" si="59"/>
        <v>8.58169983073733</v>
      </c>
      <c r="C48" s="60">
        <f t="shared" si="59"/>
        <v>64.278000766100121</v>
      </c>
      <c r="D48" s="60">
        <f t="shared" si="59"/>
        <v>439.44065202653212</v>
      </c>
      <c r="E48" s="60">
        <f t="shared" si="59"/>
        <v>0</v>
      </c>
      <c r="F48" s="420">
        <v>0</v>
      </c>
      <c r="G48" s="60">
        <f t="shared" si="56"/>
        <v>0</v>
      </c>
      <c r="H48" s="60">
        <f t="shared" si="56"/>
        <v>0</v>
      </c>
      <c r="I48" s="62">
        <f t="shared" si="60"/>
        <v>512.30035262336958</v>
      </c>
      <c r="K48" s="48" t="s">
        <v>21</v>
      </c>
      <c r="L48" s="85">
        <f t="shared" si="57"/>
        <v>8.58169983073733</v>
      </c>
      <c r="M48" s="85">
        <f t="shared" si="57"/>
        <v>64.278000766100121</v>
      </c>
      <c r="N48" s="85">
        <f t="shared" si="57"/>
        <v>439.44065202653212</v>
      </c>
      <c r="O48" s="85">
        <f t="shared" si="57"/>
        <v>0</v>
      </c>
      <c r="P48" s="85">
        <f t="shared" si="57"/>
        <v>0</v>
      </c>
      <c r="Q48" s="85">
        <f t="shared" si="57"/>
        <v>0</v>
      </c>
      <c r="R48" s="85">
        <f t="shared" si="57"/>
        <v>0</v>
      </c>
      <c r="S48" s="87">
        <f t="shared" si="61"/>
        <v>512.30035262336958</v>
      </c>
      <c r="U48" s="109" t="s">
        <v>61</v>
      </c>
      <c r="V48" s="110">
        <f t="shared" si="58"/>
        <v>8.58169983073733</v>
      </c>
      <c r="W48" s="110">
        <f t="shared" si="58"/>
        <v>0</v>
      </c>
      <c r="X48" s="110">
        <f t="shared" si="58"/>
        <v>0</v>
      </c>
      <c r="Y48" s="110">
        <f t="shared" si="58"/>
        <v>64.278000766100121</v>
      </c>
      <c r="Z48" s="110">
        <f t="shared" si="58"/>
        <v>439.44065202653212</v>
      </c>
      <c r="AA48" s="110">
        <f t="shared" si="58"/>
        <v>0</v>
      </c>
      <c r="AB48" s="110">
        <f t="shared" si="58"/>
        <v>0</v>
      </c>
      <c r="AC48" s="111">
        <f t="shared" si="58"/>
        <v>0</v>
      </c>
      <c r="AD48" s="110">
        <f t="shared" si="58"/>
        <v>0</v>
      </c>
      <c r="AE48" s="110">
        <f t="shared" si="58"/>
        <v>0</v>
      </c>
      <c r="AF48" s="110">
        <f t="shared" si="58"/>
        <v>0</v>
      </c>
      <c r="AG48" s="110">
        <f t="shared" si="58"/>
        <v>0</v>
      </c>
      <c r="AH48" s="110">
        <f t="shared" si="58"/>
        <v>0</v>
      </c>
      <c r="AI48" s="112">
        <f t="shared" si="62"/>
        <v>512.30035262336958</v>
      </c>
      <c r="AJ48" s="4" t="str">
        <f t="shared" si="63"/>
        <v/>
      </c>
    </row>
    <row r="49" spans="1:36" ht="15">
      <c r="A49" s="38" t="s">
        <v>64</v>
      </c>
      <c r="B49" s="63">
        <f t="shared" si="59"/>
        <v>0.14400000000000002</v>
      </c>
      <c r="C49" s="63">
        <f t="shared" si="59"/>
        <v>0</v>
      </c>
      <c r="D49" s="63">
        <f t="shared" si="59"/>
        <v>0</v>
      </c>
      <c r="E49" s="63">
        <f t="shared" si="59"/>
        <v>0</v>
      </c>
      <c r="F49" s="420">
        <v>0</v>
      </c>
      <c r="G49" s="63">
        <f t="shared" ref="G49:H53" si="64">G127+G153+G179+G205+G231+G257+G283+G309+G335+G361+G387+G413+G439</f>
        <v>0</v>
      </c>
      <c r="H49" s="63">
        <f t="shared" si="64"/>
        <v>0</v>
      </c>
      <c r="I49" s="59">
        <f t="shared" si="60"/>
        <v>0.14400000000000002</v>
      </c>
      <c r="K49" s="50" t="s">
        <v>64</v>
      </c>
      <c r="L49" s="63">
        <f t="shared" ref="L49:R53" si="65">L127+L153+L179+L205+L231+L257+L283+L309+L335+L361+L387+L413+L439</f>
        <v>0.14400000000000002</v>
      </c>
      <c r="M49" s="63">
        <f t="shared" si="65"/>
        <v>0</v>
      </c>
      <c r="N49" s="63">
        <f t="shared" si="65"/>
        <v>0</v>
      </c>
      <c r="O49" s="63">
        <f t="shared" si="65"/>
        <v>0</v>
      </c>
      <c r="P49" s="63">
        <f t="shared" si="65"/>
        <v>0</v>
      </c>
      <c r="Q49" s="63">
        <f t="shared" si="65"/>
        <v>0</v>
      </c>
      <c r="R49" s="63">
        <f t="shared" si="65"/>
        <v>0</v>
      </c>
      <c r="S49" s="84">
        <f t="shared" si="61"/>
        <v>0.14400000000000002</v>
      </c>
      <c r="U49" s="114" t="s">
        <v>62</v>
      </c>
      <c r="V49" s="105">
        <f t="shared" ref="V49:AH53" si="66">V127+V153+V179+V205+V231+V257+V283+V309+V335+V361+V387+V413+V439</f>
        <v>0.14400000000000002</v>
      </c>
      <c r="W49" s="105">
        <f t="shared" si="66"/>
        <v>0</v>
      </c>
      <c r="X49" s="105">
        <f t="shared" si="66"/>
        <v>0</v>
      </c>
      <c r="Y49" s="105">
        <f t="shared" si="66"/>
        <v>0</v>
      </c>
      <c r="Z49" s="105">
        <f t="shared" si="66"/>
        <v>0</v>
      </c>
      <c r="AA49" s="105">
        <f t="shared" si="66"/>
        <v>0</v>
      </c>
      <c r="AB49" s="105">
        <f t="shared" si="66"/>
        <v>0</v>
      </c>
      <c r="AC49" s="106">
        <f t="shared" si="66"/>
        <v>0</v>
      </c>
      <c r="AD49" s="105">
        <f t="shared" si="66"/>
        <v>0</v>
      </c>
      <c r="AE49" s="105">
        <f t="shared" si="66"/>
        <v>0</v>
      </c>
      <c r="AF49" s="105">
        <f t="shared" si="66"/>
        <v>0</v>
      </c>
      <c r="AG49" s="105">
        <f t="shared" si="66"/>
        <v>0</v>
      </c>
      <c r="AH49" s="105">
        <f t="shared" si="66"/>
        <v>0</v>
      </c>
      <c r="AI49" s="108">
        <f t="shared" si="62"/>
        <v>0.14400000000000002</v>
      </c>
      <c r="AJ49" s="4" t="str">
        <f t="shared" si="63"/>
        <v/>
      </c>
    </row>
    <row r="50" spans="1:36">
      <c r="A50" s="39" t="s">
        <v>23</v>
      </c>
      <c r="B50" s="65">
        <f t="shared" ref="B50:E53" si="67">B128+B154+B180+B206+B232+B258+B284+B310+B336+B362+B388+B414+B440</f>
        <v>0.14400000000000002</v>
      </c>
      <c r="C50" s="65">
        <f t="shared" si="67"/>
        <v>0</v>
      </c>
      <c r="D50" s="65">
        <f t="shared" si="67"/>
        <v>0</v>
      </c>
      <c r="E50" s="65">
        <f t="shared" si="67"/>
        <v>0</v>
      </c>
      <c r="F50" s="420">
        <v>0</v>
      </c>
      <c r="G50" s="65">
        <f t="shared" si="64"/>
        <v>0</v>
      </c>
      <c r="H50" s="65">
        <f t="shared" si="64"/>
        <v>0</v>
      </c>
      <c r="I50" s="67">
        <f t="shared" si="60"/>
        <v>0.14400000000000002</v>
      </c>
      <c r="K50" s="51" t="s">
        <v>23</v>
      </c>
      <c r="L50" s="88">
        <f t="shared" si="65"/>
        <v>0.14400000000000002</v>
      </c>
      <c r="M50" s="88">
        <f t="shared" si="65"/>
        <v>0</v>
      </c>
      <c r="N50" s="88">
        <f t="shared" si="65"/>
        <v>0</v>
      </c>
      <c r="O50" s="88">
        <f t="shared" si="65"/>
        <v>0</v>
      </c>
      <c r="P50" s="88">
        <f t="shared" si="65"/>
        <v>0</v>
      </c>
      <c r="Q50" s="88">
        <f t="shared" si="65"/>
        <v>0</v>
      </c>
      <c r="R50" s="88">
        <f t="shared" si="65"/>
        <v>0</v>
      </c>
      <c r="S50" s="90">
        <f t="shared" si="61"/>
        <v>0.14400000000000002</v>
      </c>
      <c r="U50" s="115" t="s">
        <v>65</v>
      </c>
      <c r="V50" s="116">
        <f t="shared" si="66"/>
        <v>0.14400000000000002</v>
      </c>
      <c r="W50" s="116">
        <f t="shared" si="66"/>
        <v>0</v>
      </c>
      <c r="X50" s="116">
        <f t="shared" si="66"/>
        <v>0</v>
      </c>
      <c r="Y50" s="116">
        <f t="shared" si="66"/>
        <v>0</v>
      </c>
      <c r="Z50" s="116">
        <f t="shared" si="66"/>
        <v>0</v>
      </c>
      <c r="AA50" s="116">
        <f t="shared" si="66"/>
        <v>0</v>
      </c>
      <c r="AB50" s="116">
        <f t="shared" si="66"/>
        <v>0</v>
      </c>
      <c r="AC50" s="288">
        <f t="shared" si="66"/>
        <v>0</v>
      </c>
      <c r="AD50" s="116">
        <f t="shared" si="66"/>
        <v>0</v>
      </c>
      <c r="AE50" s="116">
        <f t="shared" si="66"/>
        <v>0</v>
      </c>
      <c r="AF50" s="116">
        <f t="shared" si="66"/>
        <v>0</v>
      </c>
      <c r="AG50" s="116">
        <f t="shared" si="66"/>
        <v>0</v>
      </c>
      <c r="AH50" s="116">
        <f t="shared" si="66"/>
        <v>0</v>
      </c>
      <c r="AI50" s="118">
        <f t="shared" si="62"/>
        <v>0.14400000000000002</v>
      </c>
      <c r="AJ50" s="4" t="str">
        <f t="shared" si="63"/>
        <v/>
      </c>
    </row>
    <row r="51" spans="1:36">
      <c r="A51" s="40" t="s">
        <v>19</v>
      </c>
      <c r="B51" s="68">
        <f t="shared" si="67"/>
        <v>0</v>
      </c>
      <c r="C51" s="68">
        <f t="shared" si="67"/>
        <v>0</v>
      </c>
      <c r="D51" s="68">
        <f t="shared" si="67"/>
        <v>0</v>
      </c>
      <c r="E51" s="68">
        <f t="shared" si="67"/>
        <v>0</v>
      </c>
      <c r="F51" s="420">
        <v>0</v>
      </c>
      <c r="G51" s="68">
        <f t="shared" si="64"/>
        <v>0</v>
      </c>
      <c r="H51" s="68">
        <f t="shared" si="64"/>
        <v>0</v>
      </c>
      <c r="I51" s="70">
        <f t="shared" si="60"/>
        <v>0</v>
      </c>
      <c r="K51" s="52" t="s">
        <v>19</v>
      </c>
      <c r="L51" s="68">
        <f t="shared" si="65"/>
        <v>0</v>
      </c>
      <c r="M51" s="68">
        <f t="shared" si="65"/>
        <v>0</v>
      </c>
      <c r="N51" s="68">
        <f t="shared" si="65"/>
        <v>0</v>
      </c>
      <c r="O51" s="68">
        <f t="shared" si="65"/>
        <v>0</v>
      </c>
      <c r="P51" s="68">
        <f t="shared" si="65"/>
        <v>0</v>
      </c>
      <c r="Q51" s="68">
        <f t="shared" si="65"/>
        <v>0</v>
      </c>
      <c r="R51" s="68">
        <f t="shared" si="65"/>
        <v>0</v>
      </c>
      <c r="S51" s="92">
        <f t="shared" si="61"/>
        <v>0</v>
      </c>
      <c r="U51" s="119" t="s">
        <v>19</v>
      </c>
      <c r="V51" s="120">
        <f t="shared" si="66"/>
        <v>0</v>
      </c>
      <c r="W51" s="120">
        <f t="shared" si="66"/>
        <v>0</v>
      </c>
      <c r="X51" s="120">
        <f t="shared" si="66"/>
        <v>0</v>
      </c>
      <c r="Y51" s="120">
        <f t="shared" si="66"/>
        <v>0</v>
      </c>
      <c r="Z51" s="120">
        <f t="shared" si="66"/>
        <v>0</v>
      </c>
      <c r="AA51" s="120">
        <f t="shared" si="66"/>
        <v>0</v>
      </c>
      <c r="AB51" s="120">
        <f t="shared" si="66"/>
        <v>0</v>
      </c>
      <c r="AC51" s="289">
        <f t="shared" si="66"/>
        <v>0</v>
      </c>
      <c r="AD51" s="120">
        <f t="shared" si="66"/>
        <v>0</v>
      </c>
      <c r="AE51" s="120">
        <f t="shared" si="66"/>
        <v>0</v>
      </c>
      <c r="AF51" s="120">
        <f t="shared" si="66"/>
        <v>0</v>
      </c>
      <c r="AG51" s="120">
        <f t="shared" si="66"/>
        <v>0</v>
      </c>
      <c r="AH51" s="120">
        <f t="shared" si="66"/>
        <v>0</v>
      </c>
      <c r="AI51" s="122">
        <f t="shared" si="62"/>
        <v>0</v>
      </c>
      <c r="AJ51" s="4" t="str">
        <f t="shared" si="63"/>
        <v/>
      </c>
    </row>
    <row r="52" spans="1:36">
      <c r="A52" s="39" t="s">
        <v>20</v>
      </c>
      <c r="B52" s="65">
        <f t="shared" si="67"/>
        <v>0</v>
      </c>
      <c r="C52" s="65">
        <f t="shared" si="67"/>
        <v>0</v>
      </c>
      <c r="D52" s="65">
        <f t="shared" si="67"/>
        <v>0</v>
      </c>
      <c r="E52" s="65">
        <f t="shared" si="67"/>
        <v>0</v>
      </c>
      <c r="F52" s="420">
        <v>0</v>
      </c>
      <c r="G52" s="65">
        <f t="shared" si="64"/>
        <v>0</v>
      </c>
      <c r="H52" s="65">
        <f t="shared" si="64"/>
        <v>0</v>
      </c>
      <c r="I52" s="67">
        <f t="shared" si="60"/>
        <v>0</v>
      </c>
      <c r="K52" s="51" t="s">
        <v>20</v>
      </c>
      <c r="L52" s="88">
        <f t="shared" si="65"/>
        <v>0</v>
      </c>
      <c r="M52" s="88">
        <f t="shared" si="65"/>
        <v>0</v>
      </c>
      <c r="N52" s="88">
        <f t="shared" si="65"/>
        <v>0</v>
      </c>
      <c r="O52" s="88">
        <f t="shared" si="65"/>
        <v>0</v>
      </c>
      <c r="P52" s="88">
        <f t="shared" si="65"/>
        <v>0</v>
      </c>
      <c r="Q52" s="88">
        <f t="shared" si="65"/>
        <v>0</v>
      </c>
      <c r="R52" s="88">
        <f t="shared" si="65"/>
        <v>0</v>
      </c>
      <c r="S52" s="90">
        <f t="shared" si="61"/>
        <v>0</v>
      </c>
      <c r="U52" s="115" t="s">
        <v>20</v>
      </c>
      <c r="V52" s="116">
        <f t="shared" si="66"/>
        <v>0</v>
      </c>
      <c r="W52" s="116">
        <f t="shared" si="66"/>
        <v>0</v>
      </c>
      <c r="X52" s="116">
        <f t="shared" si="66"/>
        <v>0</v>
      </c>
      <c r="Y52" s="116">
        <f t="shared" si="66"/>
        <v>0</v>
      </c>
      <c r="Z52" s="116">
        <f t="shared" si="66"/>
        <v>0</v>
      </c>
      <c r="AA52" s="116">
        <f t="shared" si="66"/>
        <v>0</v>
      </c>
      <c r="AB52" s="116">
        <f t="shared" si="66"/>
        <v>0</v>
      </c>
      <c r="AC52" s="288">
        <f t="shared" si="66"/>
        <v>0</v>
      </c>
      <c r="AD52" s="116">
        <f t="shared" si="66"/>
        <v>0</v>
      </c>
      <c r="AE52" s="116">
        <f t="shared" si="66"/>
        <v>0</v>
      </c>
      <c r="AF52" s="116">
        <f t="shared" si="66"/>
        <v>0</v>
      </c>
      <c r="AG52" s="116">
        <f t="shared" si="66"/>
        <v>0</v>
      </c>
      <c r="AH52" s="116">
        <f t="shared" si="66"/>
        <v>0</v>
      </c>
      <c r="AI52" s="118">
        <f t="shared" si="62"/>
        <v>0</v>
      </c>
      <c r="AJ52" s="4" t="str">
        <f t="shared" si="63"/>
        <v/>
      </c>
    </row>
    <row r="53" spans="1:36" ht="15" thickBot="1">
      <c r="A53" s="41" t="s">
        <v>11</v>
      </c>
      <c r="B53" s="71">
        <f t="shared" si="67"/>
        <v>0</v>
      </c>
      <c r="C53" s="71">
        <f t="shared" si="67"/>
        <v>0</v>
      </c>
      <c r="D53" s="71">
        <f t="shared" si="67"/>
        <v>0</v>
      </c>
      <c r="E53" s="71">
        <f t="shared" si="67"/>
        <v>0</v>
      </c>
      <c r="F53" s="421">
        <v>0</v>
      </c>
      <c r="G53" s="71">
        <f t="shared" si="64"/>
        <v>0</v>
      </c>
      <c r="H53" s="71">
        <f t="shared" si="64"/>
        <v>0</v>
      </c>
      <c r="I53" s="73">
        <f t="shared" si="60"/>
        <v>0</v>
      </c>
      <c r="K53" s="53" t="s">
        <v>11</v>
      </c>
      <c r="L53" s="71">
        <f t="shared" si="65"/>
        <v>0</v>
      </c>
      <c r="M53" s="71">
        <f t="shared" si="65"/>
        <v>0</v>
      </c>
      <c r="N53" s="71">
        <f t="shared" si="65"/>
        <v>0</v>
      </c>
      <c r="O53" s="71">
        <f t="shared" si="65"/>
        <v>0</v>
      </c>
      <c r="P53" s="71">
        <f t="shared" si="65"/>
        <v>0</v>
      </c>
      <c r="Q53" s="71">
        <f t="shared" si="65"/>
        <v>0</v>
      </c>
      <c r="R53" s="71">
        <f t="shared" si="65"/>
        <v>0</v>
      </c>
      <c r="S53" s="94">
        <f t="shared" si="61"/>
        <v>0</v>
      </c>
      <c r="U53" s="119" t="s">
        <v>11</v>
      </c>
      <c r="V53" s="120">
        <f t="shared" si="66"/>
        <v>0</v>
      </c>
      <c r="W53" s="120">
        <f t="shared" si="66"/>
        <v>0</v>
      </c>
      <c r="X53" s="120">
        <f t="shared" si="66"/>
        <v>0</v>
      </c>
      <c r="Y53" s="120">
        <f t="shared" si="66"/>
        <v>0</v>
      </c>
      <c r="Z53" s="120">
        <f t="shared" si="66"/>
        <v>0</v>
      </c>
      <c r="AA53" s="120">
        <f t="shared" si="66"/>
        <v>0</v>
      </c>
      <c r="AB53" s="120">
        <f t="shared" si="66"/>
        <v>0</v>
      </c>
      <c r="AC53" s="289">
        <f t="shared" si="66"/>
        <v>0</v>
      </c>
      <c r="AD53" s="120">
        <f t="shared" si="66"/>
        <v>0</v>
      </c>
      <c r="AE53" s="120">
        <f t="shared" si="66"/>
        <v>0</v>
      </c>
      <c r="AF53" s="120">
        <f t="shared" si="66"/>
        <v>0</v>
      </c>
      <c r="AG53" s="120">
        <f t="shared" si="66"/>
        <v>0</v>
      </c>
      <c r="AH53" s="120">
        <f t="shared" si="66"/>
        <v>0</v>
      </c>
      <c r="AI53" s="122">
        <f t="shared" si="62"/>
        <v>0</v>
      </c>
      <c r="AJ53" s="4" t="str">
        <f t="shared" si="63"/>
        <v/>
      </c>
    </row>
    <row r="54" spans="1:36" ht="15">
      <c r="A54" s="42" t="s">
        <v>26</v>
      </c>
      <c r="B54" s="74">
        <f>SUM(B33:B49)</f>
        <v>2109.5716173300525</v>
      </c>
      <c r="C54" s="74">
        <f t="shared" ref="C54:I54" si="68">SUM(C33:C49)</f>
        <v>8228.3204906008723</v>
      </c>
      <c r="D54" s="74">
        <f t="shared" si="68"/>
        <v>4739.6313677724083</v>
      </c>
      <c r="E54" s="74">
        <f t="shared" si="68"/>
        <v>4935.0561652354909</v>
      </c>
      <c r="F54" s="74">
        <f t="shared" si="68"/>
        <v>0</v>
      </c>
      <c r="G54" s="74">
        <f t="shared" si="68"/>
        <v>354.18661428018521</v>
      </c>
      <c r="H54" s="75">
        <f t="shared" si="68"/>
        <v>12.435397231411216</v>
      </c>
      <c r="I54" s="59">
        <f t="shared" si="68"/>
        <v>20379.201652450418</v>
      </c>
      <c r="K54" s="54" t="s">
        <v>26</v>
      </c>
      <c r="L54" s="74">
        <f>SUM(L33:L49)</f>
        <v>2109.5716173300525</v>
      </c>
      <c r="M54" s="74">
        <f t="shared" ref="M54:S54" si="69">SUM(M33:M49)</f>
        <v>8228.3204906008723</v>
      </c>
      <c r="N54" s="74">
        <f t="shared" si="69"/>
        <v>4739.6313677724083</v>
      </c>
      <c r="O54" s="74">
        <f t="shared" si="69"/>
        <v>4935.0561652354909</v>
      </c>
      <c r="P54" s="74">
        <f t="shared" si="69"/>
        <v>2231.1301094403648</v>
      </c>
      <c r="Q54" s="74">
        <f t="shared" si="69"/>
        <v>354.18661428018521</v>
      </c>
      <c r="R54" s="75">
        <f t="shared" si="69"/>
        <v>12.435397231411216</v>
      </c>
      <c r="S54" s="95">
        <f t="shared" si="69"/>
        <v>22610.331761890786</v>
      </c>
      <c r="U54" s="123" t="s">
        <v>63</v>
      </c>
      <c r="V54" s="124">
        <f>SUM(V33:V49)</f>
        <v>1685.3268869812166</v>
      </c>
      <c r="W54" s="124">
        <f t="shared" ref="W54:AH54" si="70">SUM(W33:W49)</f>
        <v>200.03288548059538</v>
      </c>
      <c r="X54" s="124">
        <f t="shared" si="70"/>
        <v>354.18661428018521</v>
      </c>
      <c r="Y54" s="124">
        <f t="shared" si="70"/>
        <v>8228.3204906008723</v>
      </c>
      <c r="Z54" s="124">
        <f t="shared" si="70"/>
        <v>3710.5658620040549</v>
      </c>
      <c r="AA54" s="124">
        <f t="shared" si="70"/>
        <v>4819.3548187950664</v>
      </c>
      <c r="AB54" s="124">
        <f t="shared" si="70"/>
        <v>2231.1301094403648</v>
      </c>
      <c r="AC54" s="124">
        <f t="shared" si="70"/>
        <v>1381.414094308431</v>
      </c>
      <c r="AD54" s="125">
        <f t="shared" si="70"/>
        <v>224.21184486824075</v>
      </c>
      <c r="AE54" s="125">
        <f t="shared" si="70"/>
        <v>92.454309045953877</v>
      </c>
      <c r="AF54" s="125">
        <f t="shared" si="70"/>
        <v>12.435397231411216</v>
      </c>
      <c r="AG54" s="125">
        <f t="shared" si="70"/>
        <v>1029.0655057683539</v>
      </c>
      <c r="AH54" s="125">
        <f t="shared" si="70"/>
        <v>23.247037394471079</v>
      </c>
      <c r="AI54" s="126">
        <f>SUM(V54:AC54)</f>
        <v>22610.331761890786</v>
      </c>
      <c r="AJ54" s="4" t="str">
        <f t="shared" si="63"/>
        <v/>
      </c>
    </row>
    <row r="55" spans="1:36" s="14" customFormat="1" ht="15" customHeight="1" thickBot="1">
      <c r="A55" s="43" t="s">
        <v>91</v>
      </c>
      <c r="B55" s="78">
        <f>IF($I54=0,"-",B54/$I54)</f>
        <v>0.10351591064787345</v>
      </c>
      <c r="C55" s="78">
        <f t="shared" ref="C55:H55" si="71">IF($I54=0,"-",C54/$I54)</f>
        <v>0.40376068851605335</v>
      </c>
      <c r="D55" s="78">
        <f t="shared" si="71"/>
        <v>0.23257198434966708</v>
      </c>
      <c r="E55" s="78">
        <f t="shared" si="71"/>
        <v>0.24216140795888805</v>
      </c>
      <c r="F55" s="78">
        <f t="shared" si="71"/>
        <v>0</v>
      </c>
      <c r="G55" s="78">
        <f t="shared" si="71"/>
        <v>1.7379808116163246E-2</v>
      </c>
      <c r="H55" s="79">
        <f t="shared" si="71"/>
        <v>6.1020041135497426E-4</v>
      </c>
      <c r="I55" s="80">
        <f>SUM(B55:H55)</f>
        <v>1.0000000000000002</v>
      </c>
      <c r="K55" s="55" t="s">
        <v>91</v>
      </c>
      <c r="L55" s="96">
        <f>IF($S54=0,"-",L54/$S54)</f>
        <v>9.3301223509054773E-2</v>
      </c>
      <c r="M55" s="96">
        <f t="shared" ref="M55:R55" si="72">IF($S54=0,"-",M54/$S54)</f>
        <v>0.36391860930008663</v>
      </c>
      <c r="N55" s="96">
        <f t="shared" si="72"/>
        <v>0.20962237165227943</v>
      </c>
      <c r="O55" s="96">
        <f t="shared" si="72"/>
        <v>0.21826553529627632</v>
      </c>
      <c r="P55" s="96">
        <f t="shared" si="72"/>
        <v>9.8677460062787992E-2</v>
      </c>
      <c r="Q55" s="96">
        <f t="shared" si="72"/>
        <v>1.5664812794881626E-2</v>
      </c>
      <c r="R55" s="97">
        <f t="shared" si="72"/>
        <v>5.4998738463319687E-4</v>
      </c>
      <c r="S55" s="98">
        <f>SUM(L55:R55)</f>
        <v>1</v>
      </c>
      <c r="U55" s="127" t="s">
        <v>91</v>
      </c>
      <c r="V55" s="128">
        <f>+V54/$AI54</f>
        <v>7.453791057687166E-2</v>
      </c>
      <c r="W55" s="128">
        <f t="shared" ref="W55:AH55" si="73">+W54/$AI54</f>
        <v>8.8469681730962649E-3</v>
      </c>
      <c r="X55" s="128">
        <f t="shared" si="73"/>
        <v>1.5664812794881626E-2</v>
      </c>
      <c r="Y55" s="128">
        <f t="shared" si="73"/>
        <v>0.36391860930008663</v>
      </c>
      <c r="Z55" s="128">
        <f t="shared" si="73"/>
        <v>0.16410930635958787</v>
      </c>
      <c r="AA55" s="128">
        <f t="shared" si="73"/>
        <v>0.21314834605469976</v>
      </c>
      <c r="AB55" s="128">
        <f t="shared" si="73"/>
        <v>9.8677460062787992E-2</v>
      </c>
      <c r="AC55" s="128">
        <f t="shared" si="73"/>
        <v>6.1096586677988243E-2</v>
      </c>
      <c r="AD55" s="128">
        <f t="shared" si="73"/>
        <v>9.9163447590868547E-3</v>
      </c>
      <c r="AE55" s="128">
        <f t="shared" si="73"/>
        <v>4.089029299507386E-3</v>
      </c>
      <c r="AF55" s="128">
        <f t="shared" si="73"/>
        <v>5.4998738463319687E-4</v>
      </c>
      <c r="AG55" s="128">
        <f t="shared" si="73"/>
        <v>4.5513065292691592E-2</v>
      </c>
      <c r="AH55" s="128">
        <f t="shared" si="73"/>
        <v>1.0281599420692024E-3</v>
      </c>
      <c r="AI55" s="129">
        <f>SUM(V55:AC55)</f>
        <v>1.0000000000000002</v>
      </c>
      <c r="AJ55" s="21" t="str">
        <f t="shared" si="63"/>
        <v/>
      </c>
    </row>
    <row r="56" spans="1:36" ht="15" thickBot="1">
      <c r="A56"/>
      <c r="B56" s="34"/>
      <c r="C56" s="34"/>
      <c r="D56" s="34"/>
      <c r="E56" s="34"/>
      <c r="F56" s="34"/>
      <c r="G56" s="34"/>
      <c r="H56" s="34"/>
      <c r="I56" s="34"/>
      <c r="K56"/>
      <c r="L56" s="34"/>
      <c r="M56" s="34"/>
      <c r="N56" s="34"/>
      <c r="O56" s="34"/>
      <c r="P56" s="34"/>
      <c r="Q56" s="34"/>
      <c r="R56" s="34"/>
      <c r="S56" s="34"/>
    </row>
    <row r="57" spans="1:36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  <c r="K57" s="428" t="s">
        <v>52</v>
      </c>
      <c r="L57" s="32" t="s">
        <v>0</v>
      </c>
      <c r="M57" s="32" t="s">
        <v>1</v>
      </c>
      <c r="N57" s="32" t="s">
        <v>2</v>
      </c>
      <c r="O57" s="32" t="s">
        <v>3</v>
      </c>
      <c r="P57" s="32" t="s">
        <v>27</v>
      </c>
      <c r="Q57" s="32" t="s">
        <v>4</v>
      </c>
      <c r="R57" s="32" t="s">
        <v>5</v>
      </c>
      <c r="S57" s="33" t="s">
        <v>6</v>
      </c>
    </row>
    <row r="58" spans="1:36" ht="15" customHeight="1">
      <c r="A58" s="431" t="s">
        <v>52</v>
      </c>
      <c r="B58" s="434" t="s">
        <v>118</v>
      </c>
      <c r="C58" s="435"/>
      <c r="D58" s="435"/>
      <c r="E58" s="435"/>
      <c r="F58" s="435"/>
      <c r="G58" s="435"/>
      <c r="H58" s="435"/>
      <c r="I58" s="436"/>
      <c r="K58" s="429" t="s">
        <v>52</v>
      </c>
      <c r="L58" s="416" t="s">
        <v>118</v>
      </c>
      <c r="M58" s="417"/>
      <c r="N58" s="417"/>
      <c r="O58" s="417"/>
      <c r="P58" s="417"/>
      <c r="Q58" s="417"/>
      <c r="R58" s="417"/>
      <c r="S58" s="418"/>
    </row>
    <row r="59" spans="1:36" ht="15">
      <c r="A59" s="35" t="s">
        <v>7</v>
      </c>
      <c r="B59" s="404"/>
      <c r="C59" s="405"/>
      <c r="D59" s="405"/>
      <c r="E59" s="406"/>
      <c r="F59" s="57">
        <f>F449+F475+F501+F527+F553</f>
        <v>9.7215183138466957E-2</v>
      </c>
      <c r="G59" s="404"/>
      <c r="H59" s="406"/>
      <c r="I59" s="59">
        <f>SUM(B59:H59)</f>
        <v>9.7215183138466957E-2</v>
      </c>
      <c r="K59" s="56" t="s">
        <v>7</v>
      </c>
      <c r="L59" s="404"/>
      <c r="M59" s="405"/>
      <c r="N59" s="405"/>
      <c r="O59" s="406"/>
      <c r="P59" s="57">
        <f>P449+P475+P501+P527+P553</f>
        <v>0</v>
      </c>
      <c r="Q59" s="404"/>
      <c r="R59" s="413"/>
      <c r="S59" s="103">
        <f>SUM(L59:R59)</f>
        <v>0</v>
      </c>
    </row>
    <row r="60" spans="1:36" ht="15">
      <c r="A60" s="36" t="s">
        <v>8</v>
      </c>
      <c r="B60" s="407"/>
      <c r="C60" s="408"/>
      <c r="D60" s="408"/>
      <c r="E60" s="409"/>
      <c r="F60" s="60">
        <f t="shared" ref="F60:F79" si="74">F450+F476+F502+F528+F554</f>
        <v>0</v>
      </c>
      <c r="G60" s="407"/>
      <c r="H60" s="409"/>
      <c r="I60" s="62">
        <f t="shared" ref="I60:I79" si="75">SUM(B60:H60)</f>
        <v>0</v>
      </c>
      <c r="K60" s="48" t="s">
        <v>8</v>
      </c>
      <c r="L60" s="407"/>
      <c r="M60" s="408"/>
      <c r="N60" s="408"/>
      <c r="O60" s="409"/>
      <c r="P60" s="85">
        <f t="shared" ref="P60:P79" si="76">P450+P476+P502+P528+P554</f>
        <v>0</v>
      </c>
      <c r="Q60" s="407"/>
      <c r="R60" s="414"/>
      <c r="S60" s="87">
        <f t="shared" ref="S60:S79" si="77">SUM(L60:R60)</f>
        <v>0</v>
      </c>
    </row>
    <row r="61" spans="1:36" ht="15">
      <c r="A61" s="37" t="s">
        <v>10</v>
      </c>
      <c r="B61" s="407"/>
      <c r="C61" s="408"/>
      <c r="D61" s="408"/>
      <c r="E61" s="409"/>
      <c r="F61" s="63">
        <f t="shared" si="74"/>
        <v>0</v>
      </c>
      <c r="G61" s="407"/>
      <c r="H61" s="409"/>
      <c r="I61" s="59">
        <f t="shared" si="75"/>
        <v>0</v>
      </c>
      <c r="K61" s="49" t="s">
        <v>10</v>
      </c>
      <c r="L61" s="407"/>
      <c r="M61" s="408"/>
      <c r="N61" s="408"/>
      <c r="O61" s="409"/>
      <c r="P61" s="63">
        <f t="shared" si="76"/>
        <v>0</v>
      </c>
      <c r="Q61" s="407"/>
      <c r="R61" s="414"/>
      <c r="S61" s="84">
        <f t="shared" si="77"/>
        <v>0</v>
      </c>
    </row>
    <row r="62" spans="1:36" ht="15">
      <c r="A62" s="36" t="s">
        <v>56</v>
      </c>
      <c r="B62" s="407"/>
      <c r="C62" s="408"/>
      <c r="D62" s="408"/>
      <c r="E62" s="409"/>
      <c r="F62" s="60">
        <f t="shared" si="74"/>
        <v>0</v>
      </c>
      <c r="G62" s="407"/>
      <c r="H62" s="409"/>
      <c r="I62" s="62">
        <f t="shared" si="75"/>
        <v>0</v>
      </c>
      <c r="K62" s="48" t="s">
        <v>56</v>
      </c>
      <c r="L62" s="407"/>
      <c r="M62" s="408"/>
      <c r="N62" s="408"/>
      <c r="O62" s="409"/>
      <c r="P62" s="85">
        <f t="shared" si="76"/>
        <v>0</v>
      </c>
      <c r="Q62" s="407"/>
      <c r="R62" s="414"/>
      <c r="S62" s="87">
        <f t="shared" si="77"/>
        <v>0</v>
      </c>
    </row>
    <row r="63" spans="1:36" ht="15">
      <c r="A63" s="37" t="s">
        <v>16</v>
      </c>
      <c r="B63" s="407"/>
      <c r="C63" s="408"/>
      <c r="D63" s="408"/>
      <c r="E63" s="409"/>
      <c r="F63" s="63">
        <f t="shared" si="74"/>
        <v>0</v>
      </c>
      <c r="G63" s="407"/>
      <c r="H63" s="409"/>
      <c r="I63" s="59">
        <f t="shared" si="75"/>
        <v>0</v>
      </c>
      <c r="K63" s="49" t="s">
        <v>16</v>
      </c>
      <c r="L63" s="407"/>
      <c r="M63" s="408"/>
      <c r="N63" s="408"/>
      <c r="O63" s="409"/>
      <c r="P63" s="63">
        <f t="shared" si="76"/>
        <v>0</v>
      </c>
      <c r="Q63" s="407"/>
      <c r="R63" s="414"/>
      <c r="S63" s="84">
        <f t="shared" si="77"/>
        <v>0</v>
      </c>
    </row>
    <row r="64" spans="1:36" ht="15">
      <c r="A64" s="36" t="s">
        <v>123</v>
      </c>
      <c r="B64" s="407"/>
      <c r="C64" s="408"/>
      <c r="D64" s="408"/>
      <c r="E64" s="409"/>
      <c r="F64" s="60">
        <f t="shared" si="74"/>
        <v>0</v>
      </c>
      <c r="G64" s="407"/>
      <c r="H64" s="409"/>
      <c r="I64" s="62">
        <f t="shared" si="75"/>
        <v>0</v>
      </c>
      <c r="K64" s="48" t="s">
        <v>123</v>
      </c>
      <c r="L64" s="407"/>
      <c r="M64" s="408"/>
      <c r="N64" s="408"/>
      <c r="O64" s="409"/>
      <c r="P64" s="85">
        <f t="shared" si="76"/>
        <v>0</v>
      </c>
      <c r="Q64" s="407"/>
      <c r="R64" s="414"/>
      <c r="S64" s="87">
        <f t="shared" si="77"/>
        <v>0</v>
      </c>
    </row>
    <row r="65" spans="1:19" ht="15">
      <c r="A65" s="37" t="s">
        <v>58</v>
      </c>
      <c r="B65" s="407"/>
      <c r="C65" s="408"/>
      <c r="D65" s="408"/>
      <c r="E65" s="409"/>
      <c r="F65" s="63">
        <f t="shared" si="74"/>
        <v>14935.027357291467</v>
      </c>
      <c r="G65" s="407"/>
      <c r="H65" s="409"/>
      <c r="I65" s="59">
        <f t="shared" si="75"/>
        <v>14935.027357291467</v>
      </c>
      <c r="K65" s="49" t="s">
        <v>58</v>
      </c>
      <c r="L65" s="407"/>
      <c r="M65" s="408"/>
      <c r="N65" s="408"/>
      <c r="O65" s="409"/>
      <c r="P65" s="63">
        <f t="shared" si="76"/>
        <v>3137.3828170144893</v>
      </c>
      <c r="Q65" s="407"/>
      <c r="R65" s="414"/>
      <c r="S65" s="84">
        <f t="shared" si="77"/>
        <v>3137.3828170144893</v>
      </c>
    </row>
    <row r="66" spans="1:19" ht="15">
      <c r="A66" s="36" t="s">
        <v>12</v>
      </c>
      <c r="B66" s="407"/>
      <c r="C66" s="408"/>
      <c r="D66" s="408"/>
      <c r="E66" s="409"/>
      <c r="F66" s="60">
        <f t="shared" si="74"/>
        <v>4847.2438018089633</v>
      </c>
      <c r="G66" s="407"/>
      <c r="H66" s="409"/>
      <c r="I66" s="62">
        <f t="shared" si="75"/>
        <v>4847.2438018089633</v>
      </c>
      <c r="K66" s="48" t="s">
        <v>12</v>
      </c>
      <c r="L66" s="407"/>
      <c r="M66" s="408"/>
      <c r="N66" s="408"/>
      <c r="O66" s="409"/>
      <c r="P66" s="85">
        <f t="shared" si="76"/>
        <v>1554.4638152398995</v>
      </c>
      <c r="Q66" s="407"/>
      <c r="R66" s="414"/>
      <c r="S66" s="87">
        <f t="shared" si="77"/>
        <v>1554.4638152398995</v>
      </c>
    </row>
    <row r="67" spans="1:19" ht="15">
      <c r="A67" s="37" t="s">
        <v>59</v>
      </c>
      <c r="B67" s="407"/>
      <c r="C67" s="408"/>
      <c r="D67" s="408"/>
      <c r="E67" s="409"/>
      <c r="F67" s="63">
        <f t="shared" si="74"/>
        <v>2116.756631281009</v>
      </c>
      <c r="G67" s="407"/>
      <c r="H67" s="409"/>
      <c r="I67" s="59">
        <f t="shared" si="75"/>
        <v>2116.756631281009</v>
      </c>
      <c r="K67" s="49" t="s">
        <v>59</v>
      </c>
      <c r="L67" s="407"/>
      <c r="M67" s="408"/>
      <c r="N67" s="408"/>
      <c r="O67" s="409"/>
      <c r="P67" s="63">
        <f t="shared" si="76"/>
        <v>0</v>
      </c>
      <c r="Q67" s="407"/>
      <c r="R67" s="414"/>
      <c r="S67" s="84">
        <f t="shared" si="77"/>
        <v>0</v>
      </c>
    </row>
    <row r="68" spans="1:19" ht="15">
      <c r="A68" s="36" t="s">
        <v>17</v>
      </c>
      <c r="B68" s="407"/>
      <c r="C68" s="408"/>
      <c r="D68" s="408"/>
      <c r="E68" s="409"/>
      <c r="F68" s="60">
        <f t="shared" si="74"/>
        <v>11.264610576538029</v>
      </c>
      <c r="G68" s="407"/>
      <c r="H68" s="409"/>
      <c r="I68" s="62">
        <f t="shared" si="75"/>
        <v>11.264610576538029</v>
      </c>
      <c r="K68" s="48" t="s">
        <v>17</v>
      </c>
      <c r="L68" s="407"/>
      <c r="M68" s="408"/>
      <c r="N68" s="408"/>
      <c r="O68" s="409"/>
      <c r="P68" s="85">
        <f t="shared" si="76"/>
        <v>0.36554597358673419</v>
      </c>
      <c r="Q68" s="407"/>
      <c r="R68" s="414"/>
      <c r="S68" s="87">
        <f t="shared" si="77"/>
        <v>0.36554597358673419</v>
      </c>
    </row>
    <row r="69" spans="1:19" ht="15">
      <c r="A69" s="37" t="s">
        <v>139</v>
      </c>
      <c r="B69" s="407"/>
      <c r="C69" s="408"/>
      <c r="D69" s="408"/>
      <c r="E69" s="409"/>
      <c r="F69" s="63">
        <f t="shared" si="74"/>
        <v>4.4286054759058322</v>
      </c>
      <c r="G69" s="407"/>
      <c r="H69" s="409"/>
      <c r="I69" s="59">
        <f t="shared" si="75"/>
        <v>4.4286054759058322</v>
      </c>
      <c r="K69" s="49" t="s">
        <v>139</v>
      </c>
      <c r="L69" s="407"/>
      <c r="M69" s="408"/>
      <c r="N69" s="408"/>
      <c r="O69" s="409"/>
      <c r="P69" s="63">
        <f t="shared" si="76"/>
        <v>3.8976117603738523</v>
      </c>
      <c r="Q69" s="407"/>
      <c r="R69" s="414"/>
      <c r="S69" s="84">
        <f t="shared" si="77"/>
        <v>3.8976117603738523</v>
      </c>
    </row>
    <row r="70" spans="1:19" ht="15">
      <c r="A70" s="36" t="s">
        <v>25</v>
      </c>
      <c r="B70" s="407"/>
      <c r="C70" s="408"/>
      <c r="D70" s="408"/>
      <c r="E70" s="409"/>
      <c r="F70" s="60">
        <f t="shared" si="74"/>
        <v>1056.7330195139064</v>
      </c>
      <c r="G70" s="407"/>
      <c r="H70" s="409"/>
      <c r="I70" s="62">
        <f t="shared" si="75"/>
        <v>1056.7330195139064</v>
      </c>
      <c r="K70" s="48" t="s">
        <v>25</v>
      </c>
      <c r="L70" s="407"/>
      <c r="M70" s="408"/>
      <c r="N70" s="408"/>
      <c r="O70" s="409"/>
      <c r="P70" s="85">
        <f t="shared" si="76"/>
        <v>-2.5144331061710545E-12</v>
      </c>
      <c r="Q70" s="407"/>
      <c r="R70" s="414"/>
      <c r="S70" s="87">
        <f t="shared" si="77"/>
        <v>-2.5144331061710545E-12</v>
      </c>
    </row>
    <row r="71" spans="1:19" ht="15">
      <c r="A71" s="37" t="s">
        <v>24</v>
      </c>
      <c r="B71" s="407"/>
      <c r="C71" s="408"/>
      <c r="D71" s="408"/>
      <c r="E71" s="409"/>
      <c r="F71" s="63">
        <f t="shared" si="74"/>
        <v>0</v>
      </c>
      <c r="G71" s="407"/>
      <c r="H71" s="409"/>
      <c r="I71" s="59">
        <f t="shared" si="75"/>
        <v>0</v>
      </c>
      <c r="K71" s="49" t="s">
        <v>24</v>
      </c>
      <c r="L71" s="407"/>
      <c r="M71" s="408"/>
      <c r="N71" s="408"/>
      <c r="O71" s="409"/>
      <c r="P71" s="63">
        <f t="shared" si="76"/>
        <v>2.1427304375265521E-13</v>
      </c>
      <c r="Q71" s="407"/>
      <c r="R71" s="414"/>
      <c r="S71" s="84">
        <f t="shared" si="77"/>
        <v>2.1427304375265521E-13</v>
      </c>
    </row>
    <row r="72" spans="1:19" ht="15">
      <c r="A72" s="36" t="s">
        <v>60</v>
      </c>
      <c r="B72" s="407"/>
      <c r="C72" s="408"/>
      <c r="D72" s="408"/>
      <c r="E72" s="409"/>
      <c r="F72" s="60">
        <f t="shared" si="74"/>
        <v>0</v>
      </c>
      <c r="G72" s="407"/>
      <c r="H72" s="409"/>
      <c r="I72" s="62">
        <f t="shared" si="75"/>
        <v>0</v>
      </c>
      <c r="K72" s="48" t="s">
        <v>60</v>
      </c>
      <c r="L72" s="407"/>
      <c r="M72" s="408"/>
      <c r="N72" s="408"/>
      <c r="O72" s="409"/>
      <c r="P72" s="85">
        <f t="shared" si="76"/>
        <v>-1.3633538742396922E-13</v>
      </c>
      <c r="Q72" s="407"/>
      <c r="R72" s="414"/>
      <c r="S72" s="87">
        <f t="shared" si="77"/>
        <v>-1.3633538742396922E-13</v>
      </c>
    </row>
    <row r="73" spans="1:19" ht="15">
      <c r="A73" s="37" t="s">
        <v>22</v>
      </c>
      <c r="B73" s="407"/>
      <c r="C73" s="408"/>
      <c r="D73" s="408"/>
      <c r="E73" s="409"/>
      <c r="F73" s="81">
        <f t="shared" si="74"/>
        <v>889.67912718022171</v>
      </c>
      <c r="G73" s="407"/>
      <c r="H73" s="409"/>
      <c r="I73" s="59">
        <f t="shared" si="75"/>
        <v>889.67912718022171</v>
      </c>
      <c r="K73" s="49" t="s">
        <v>22</v>
      </c>
      <c r="L73" s="407"/>
      <c r="M73" s="408"/>
      <c r="N73" s="408"/>
      <c r="O73" s="409"/>
      <c r="P73" s="63">
        <f t="shared" si="76"/>
        <v>297.74123418562289</v>
      </c>
      <c r="Q73" s="407"/>
      <c r="R73" s="414"/>
      <c r="S73" s="84">
        <f t="shared" si="77"/>
        <v>297.74123418562289</v>
      </c>
    </row>
    <row r="74" spans="1:19" ht="15">
      <c r="A74" s="36" t="s">
        <v>21</v>
      </c>
      <c r="B74" s="407"/>
      <c r="C74" s="408"/>
      <c r="D74" s="408"/>
      <c r="E74" s="409"/>
      <c r="F74" s="60">
        <f t="shared" si="74"/>
        <v>0</v>
      </c>
      <c r="G74" s="407"/>
      <c r="H74" s="409"/>
      <c r="I74" s="62">
        <f t="shared" si="75"/>
        <v>0</v>
      </c>
      <c r="K74" s="48" t="s">
        <v>21</v>
      </c>
      <c r="L74" s="407"/>
      <c r="M74" s="408"/>
      <c r="N74" s="408"/>
      <c r="O74" s="409"/>
      <c r="P74" s="85">
        <f t="shared" si="76"/>
        <v>0</v>
      </c>
      <c r="Q74" s="407"/>
      <c r="R74" s="414"/>
      <c r="S74" s="87">
        <f t="shared" si="77"/>
        <v>0</v>
      </c>
    </row>
    <row r="75" spans="1:19" ht="15">
      <c r="A75" s="38" t="s">
        <v>64</v>
      </c>
      <c r="B75" s="407"/>
      <c r="C75" s="408"/>
      <c r="D75" s="408"/>
      <c r="E75" s="409"/>
      <c r="F75" s="63">
        <f t="shared" si="74"/>
        <v>0</v>
      </c>
      <c r="G75" s="407"/>
      <c r="H75" s="409"/>
      <c r="I75" s="59">
        <f t="shared" si="75"/>
        <v>0</v>
      </c>
      <c r="K75" s="50" t="s">
        <v>64</v>
      </c>
      <c r="L75" s="407"/>
      <c r="M75" s="408"/>
      <c r="N75" s="408"/>
      <c r="O75" s="409"/>
      <c r="P75" s="63">
        <f t="shared" si="76"/>
        <v>0</v>
      </c>
      <c r="Q75" s="407"/>
      <c r="R75" s="414"/>
      <c r="S75" s="84">
        <f t="shared" si="77"/>
        <v>0</v>
      </c>
    </row>
    <row r="76" spans="1:19">
      <c r="A76" s="39" t="s">
        <v>23</v>
      </c>
      <c r="B76" s="407"/>
      <c r="C76" s="408"/>
      <c r="D76" s="408"/>
      <c r="E76" s="409"/>
      <c r="F76" s="65">
        <f t="shared" si="74"/>
        <v>0</v>
      </c>
      <c r="G76" s="407"/>
      <c r="H76" s="409"/>
      <c r="I76" s="67">
        <f t="shared" si="75"/>
        <v>0</v>
      </c>
      <c r="K76" s="51" t="s">
        <v>23</v>
      </c>
      <c r="L76" s="407"/>
      <c r="M76" s="408"/>
      <c r="N76" s="408"/>
      <c r="O76" s="409"/>
      <c r="P76" s="88">
        <f t="shared" si="76"/>
        <v>0</v>
      </c>
      <c r="Q76" s="407"/>
      <c r="R76" s="414"/>
      <c r="S76" s="90">
        <f t="shared" si="77"/>
        <v>0</v>
      </c>
    </row>
    <row r="77" spans="1:19">
      <c r="A77" s="40" t="s">
        <v>19</v>
      </c>
      <c r="B77" s="407"/>
      <c r="C77" s="408"/>
      <c r="D77" s="408"/>
      <c r="E77" s="409"/>
      <c r="F77" s="68">
        <f t="shared" si="74"/>
        <v>0</v>
      </c>
      <c r="G77" s="407"/>
      <c r="H77" s="409"/>
      <c r="I77" s="70">
        <f t="shared" si="75"/>
        <v>0</v>
      </c>
      <c r="K77" s="52" t="s">
        <v>19</v>
      </c>
      <c r="L77" s="407"/>
      <c r="M77" s="408"/>
      <c r="N77" s="408"/>
      <c r="O77" s="409"/>
      <c r="P77" s="68">
        <f t="shared" si="76"/>
        <v>0</v>
      </c>
      <c r="Q77" s="407"/>
      <c r="R77" s="414"/>
      <c r="S77" s="92">
        <f t="shared" si="77"/>
        <v>0</v>
      </c>
    </row>
    <row r="78" spans="1:19">
      <c r="A78" s="39" t="s">
        <v>20</v>
      </c>
      <c r="B78" s="407"/>
      <c r="C78" s="408"/>
      <c r="D78" s="408"/>
      <c r="E78" s="409"/>
      <c r="F78" s="65">
        <f t="shared" si="74"/>
        <v>0</v>
      </c>
      <c r="G78" s="407"/>
      <c r="H78" s="409"/>
      <c r="I78" s="67">
        <f t="shared" si="75"/>
        <v>0</v>
      </c>
      <c r="K78" s="51" t="s">
        <v>20</v>
      </c>
      <c r="L78" s="407"/>
      <c r="M78" s="408"/>
      <c r="N78" s="408"/>
      <c r="O78" s="409"/>
      <c r="P78" s="88">
        <f t="shared" si="76"/>
        <v>0</v>
      </c>
      <c r="Q78" s="407"/>
      <c r="R78" s="414"/>
      <c r="S78" s="90">
        <f t="shared" si="77"/>
        <v>0</v>
      </c>
    </row>
    <row r="79" spans="1:19" ht="15" thickBot="1">
      <c r="A79" s="41" t="s">
        <v>11</v>
      </c>
      <c r="B79" s="410"/>
      <c r="C79" s="411"/>
      <c r="D79" s="411"/>
      <c r="E79" s="412"/>
      <c r="F79" s="71">
        <f t="shared" si="74"/>
        <v>0</v>
      </c>
      <c r="G79" s="410"/>
      <c r="H79" s="412"/>
      <c r="I79" s="73">
        <f t="shared" si="75"/>
        <v>0</v>
      </c>
      <c r="K79" s="53" t="s">
        <v>11</v>
      </c>
      <c r="L79" s="410"/>
      <c r="M79" s="411"/>
      <c r="N79" s="411"/>
      <c r="O79" s="412"/>
      <c r="P79" s="71">
        <f t="shared" si="76"/>
        <v>0</v>
      </c>
      <c r="Q79" s="410"/>
      <c r="R79" s="415"/>
      <c r="S79" s="94">
        <f t="shared" si="77"/>
        <v>0</v>
      </c>
    </row>
    <row r="80" spans="1:19" ht="15" customHeight="1">
      <c r="A80" s="42" t="s">
        <v>26</v>
      </c>
      <c r="B80" s="74">
        <f>SUM(B59:B75)</f>
        <v>0</v>
      </c>
      <c r="C80" s="74">
        <f t="shared" ref="C80:I80" si="78">SUM(C59:C75)</f>
        <v>0</v>
      </c>
      <c r="D80" s="74">
        <f t="shared" si="78"/>
        <v>0</v>
      </c>
      <c r="E80" s="74">
        <f t="shared" si="78"/>
        <v>0</v>
      </c>
      <c r="F80" s="74">
        <f t="shared" si="78"/>
        <v>23861.230368311153</v>
      </c>
      <c r="G80" s="74">
        <f t="shared" si="78"/>
        <v>0</v>
      </c>
      <c r="H80" s="75">
        <f t="shared" si="78"/>
        <v>0</v>
      </c>
      <c r="I80" s="59">
        <f t="shared" si="78"/>
        <v>23861.230368311153</v>
      </c>
      <c r="K80" s="54" t="s">
        <v>26</v>
      </c>
      <c r="L80" s="74">
        <f>SUM(L59:L75)</f>
        <v>0</v>
      </c>
      <c r="M80" s="74">
        <f t="shared" ref="M80:S80" si="79">SUM(M59:M75)</f>
        <v>0</v>
      </c>
      <c r="N80" s="74">
        <f t="shared" si="79"/>
        <v>0</v>
      </c>
      <c r="O80" s="74">
        <f t="shared" si="79"/>
        <v>0</v>
      </c>
      <c r="P80" s="74">
        <f t="shared" si="79"/>
        <v>4993.8510241739696</v>
      </c>
      <c r="Q80" s="74">
        <f t="shared" si="79"/>
        <v>0</v>
      </c>
      <c r="R80" s="75">
        <f t="shared" si="79"/>
        <v>0</v>
      </c>
      <c r="S80" s="95">
        <f t="shared" si="79"/>
        <v>4993.8510241739696</v>
      </c>
    </row>
    <row r="81" spans="1:36" s="14" customFormat="1" ht="15" customHeight="1" thickBot="1">
      <c r="A81" s="43" t="s">
        <v>91</v>
      </c>
      <c r="B81" s="78">
        <f>IF($I80=0,"-",B80/$I80)</f>
        <v>0</v>
      </c>
      <c r="C81" s="78">
        <f t="shared" ref="C81:H81" si="80">IF($I80=0,"-",C80/$I80)</f>
        <v>0</v>
      </c>
      <c r="D81" s="78">
        <f t="shared" si="80"/>
        <v>0</v>
      </c>
      <c r="E81" s="78">
        <f t="shared" si="80"/>
        <v>0</v>
      </c>
      <c r="F81" s="78">
        <f t="shared" si="80"/>
        <v>1</v>
      </c>
      <c r="G81" s="78">
        <f t="shared" si="80"/>
        <v>0</v>
      </c>
      <c r="H81" s="78">
        <f t="shared" si="80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1">IF($S80=0,"-",M80/$S80)</f>
        <v>0</v>
      </c>
      <c r="N81" s="96">
        <f t="shared" si="81"/>
        <v>0</v>
      </c>
      <c r="O81" s="96">
        <f t="shared" si="81"/>
        <v>0</v>
      </c>
      <c r="P81" s="96">
        <f t="shared" si="81"/>
        <v>1</v>
      </c>
      <c r="Q81" s="96">
        <f t="shared" si="81"/>
        <v>0</v>
      </c>
      <c r="R81" s="97">
        <f t="shared" si="81"/>
        <v>0</v>
      </c>
      <c r="S81" s="98">
        <f>SUM(L81:R81)</f>
        <v>1</v>
      </c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J81" s="23"/>
    </row>
    <row r="82" spans="1:36" ht="15" thickBot="1">
      <c r="A82" s="44"/>
      <c r="B82" s="44"/>
      <c r="C82" s="44"/>
      <c r="D82" s="44"/>
      <c r="E82" s="44"/>
      <c r="F82" s="44"/>
      <c r="G82" s="44"/>
      <c r="H82" s="44"/>
      <c r="I82" s="44"/>
      <c r="K82" s="44"/>
      <c r="L82" s="34"/>
      <c r="M82" s="34"/>
      <c r="N82" s="34"/>
      <c r="O82" s="34"/>
      <c r="P82" s="34"/>
      <c r="Q82" s="34"/>
      <c r="R82" s="34"/>
      <c r="S82" s="34"/>
    </row>
    <row r="83" spans="1:36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  <c r="K83" s="422" t="s">
        <v>54</v>
      </c>
      <c r="L83" s="32" t="s">
        <v>0</v>
      </c>
      <c r="M83" s="32" t="s">
        <v>1</v>
      </c>
      <c r="N83" s="32" t="s">
        <v>2</v>
      </c>
      <c r="O83" s="32" t="s">
        <v>3</v>
      </c>
      <c r="P83" s="32" t="s">
        <v>27</v>
      </c>
      <c r="Q83" s="32" t="s">
        <v>4</v>
      </c>
      <c r="R83" s="32" t="s">
        <v>5</v>
      </c>
      <c r="S83" s="33" t="s">
        <v>6</v>
      </c>
    </row>
    <row r="84" spans="1:36" ht="15" customHeight="1">
      <c r="A84" s="438" t="s">
        <v>54</v>
      </c>
      <c r="B84" s="434" t="s">
        <v>118</v>
      </c>
      <c r="C84" s="435"/>
      <c r="D84" s="435"/>
      <c r="E84" s="435"/>
      <c r="F84" s="435"/>
      <c r="G84" s="435"/>
      <c r="H84" s="435"/>
      <c r="I84" s="436"/>
      <c r="K84" s="423" t="s">
        <v>54</v>
      </c>
      <c r="L84" s="416" t="s">
        <v>118</v>
      </c>
      <c r="M84" s="417"/>
      <c r="N84" s="417"/>
      <c r="O84" s="417"/>
      <c r="P84" s="417"/>
      <c r="Q84" s="417"/>
      <c r="R84" s="417"/>
      <c r="S84" s="418"/>
    </row>
    <row r="85" spans="1:36" ht="15">
      <c r="A85" s="35" t="s">
        <v>7</v>
      </c>
      <c r="B85" s="57">
        <f t="shared" ref="B85:H105" si="82">B579+B605+B631</f>
        <v>18.863230975289369</v>
      </c>
      <c r="C85" s="57">
        <f t="shared" si="82"/>
        <v>0</v>
      </c>
      <c r="D85" s="57">
        <f t="shared" si="82"/>
        <v>3.5664107517683261</v>
      </c>
      <c r="E85" s="57">
        <f t="shared" si="82"/>
        <v>0</v>
      </c>
      <c r="F85" s="57">
        <f t="shared" si="82"/>
        <v>0</v>
      </c>
      <c r="G85" s="57">
        <f t="shared" si="82"/>
        <v>0</v>
      </c>
      <c r="H85" s="57">
        <f t="shared" si="82"/>
        <v>0</v>
      </c>
      <c r="I85" s="59">
        <f>SUM(B85:H85)</f>
        <v>22.429641727057696</v>
      </c>
      <c r="K85" s="56" t="s">
        <v>7</v>
      </c>
      <c r="L85" s="57">
        <f t="shared" ref="L85:R105" si="83">L579+L605+L631</f>
        <v>18.863230975289369</v>
      </c>
      <c r="M85" s="57">
        <f t="shared" si="83"/>
        <v>0</v>
      </c>
      <c r="N85" s="57">
        <f t="shared" si="83"/>
        <v>3.5664107517683261</v>
      </c>
      <c r="O85" s="57">
        <f t="shared" si="83"/>
        <v>0</v>
      </c>
      <c r="P85" s="57">
        <f t="shared" si="83"/>
        <v>9.7215183138466957E-2</v>
      </c>
      <c r="Q85" s="57">
        <f t="shared" si="83"/>
        <v>0</v>
      </c>
      <c r="R85" s="57">
        <f t="shared" si="83"/>
        <v>0</v>
      </c>
      <c r="S85" s="103">
        <f>SUM(L85:R85)</f>
        <v>22.526856910196162</v>
      </c>
    </row>
    <row r="86" spans="1:36" ht="15">
      <c r="A86" s="36" t="s">
        <v>8</v>
      </c>
      <c r="B86" s="60">
        <f t="shared" si="82"/>
        <v>35.720039148316545</v>
      </c>
      <c r="C86" s="60">
        <f t="shared" si="82"/>
        <v>0</v>
      </c>
      <c r="D86" s="60">
        <f t="shared" si="82"/>
        <v>7.2595551496816739</v>
      </c>
      <c r="E86" s="60">
        <f t="shared" si="82"/>
        <v>0</v>
      </c>
      <c r="F86" s="60">
        <f t="shared" si="82"/>
        <v>0</v>
      </c>
      <c r="G86" s="60">
        <f t="shared" si="82"/>
        <v>0</v>
      </c>
      <c r="H86" s="60">
        <f t="shared" si="82"/>
        <v>0</v>
      </c>
      <c r="I86" s="62">
        <f t="shared" ref="I86:I105" si="84">SUM(B86:H86)</f>
        <v>42.979594297998219</v>
      </c>
      <c r="K86" s="48" t="s">
        <v>8</v>
      </c>
      <c r="L86" s="85">
        <f t="shared" si="83"/>
        <v>35.720039148316545</v>
      </c>
      <c r="M86" s="85">
        <f t="shared" si="83"/>
        <v>0</v>
      </c>
      <c r="N86" s="85">
        <f t="shared" si="83"/>
        <v>7.2595551496816739</v>
      </c>
      <c r="O86" s="85">
        <f t="shared" si="83"/>
        <v>0</v>
      </c>
      <c r="P86" s="85">
        <f t="shared" si="83"/>
        <v>0</v>
      </c>
      <c r="Q86" s="85">
        <f t="shared" si="83"/>
        <v>0</v>
      </c>
      <c r="R86" s="85">
        <f t="shared" si="83"/>
        <v>0</v>
      </c>
      <c r="S86" s="87">
        <f t="shared" ref="S86:S105" si="85">SUM(L86:R86)</f>
        <v>42.979594297998219</v>
      </c>
    </row>
    <row r="87" spans="1:36" ht="15">
      <c r="A87" s="37" t="s">
        <v>10</v>
      </c>
      <c r="B87" s="63">
        <f t="shared" si="82"/>
        <v>30.72996881853933</v>
      </c>
      <c r="C87" s="63">
        <f t="shared" si="82"/>
        <v>0</v>
      </c>
      <c r="D87" s="63">
        <f t="shared" si="82"/>
        <v>2.3896612662941501</v>
      </c>
      <c r="E87" s="63">
        <f t="shared" si="82"/>
        <v>0</v>
      </c>
      <c r="F87" s="63">
        <f t="shared" si="82"/>
        <v>0</v>
      </c>
      <c r="G87" s="63">
        <f t="shared" si="82"/>
        <v>0</v>
      </c>
      <c r="H87" s="63">
        <f t="shared" si="82"/>
        <v>0</v>
      </c>
      <c r="I87" s="59">
        <f t="shared" si="84"/>
        <v>33.119630084833481</v>
      </c>
      <c r="K87" s="49" t="s">
        <v>10</v>
      </c>
      <c r="L87" s="63">
        <f t="shared" si="83"/>
        <v>30.72996881853933</v>
      </c>
      <c r="M87" s="63">
        <f t="shared" si="83"/>
        <v>0</v>
      </c>
      <c r="N87" s="63">
        <f t="shared" si="83"/>
        <v>2.3896612662941501</v>
      </c>
      <c r="O87" s="63">
        <f t="shared" si="83"/>
        <v>0</v>
      </c>
      <c r="P87" s="63">
        <f t="shared" si="83"/>
        <v>0</v>
      </c>
      <c r="Q87" s="63">
        <f t="shared" si="83"/>
        <v>0</v>
      </c>
      <c r="R87" s="63">
        <f t="shared" si="83"/>
        <v>0</v>
      </c>
      <c r="S87" s="84">
        <f t="shared" si="85"/>
        <v>33.119630084833481</v>
      </c>
    </row>
    <row r="88" spans="1:36" ht="15">
      <c r="A88" s="36" t="s">
        <v>56</v>
      </c>
      <c r="B88" s="60">
        <f t="shared" si="82"/>
        <v>0</v>
      </c>
      <c r="C88" s="60">
        <f t="shared" si="82"/>
        <v>0</v>
      </c>
      <c r="D88" s="60">
        <f t="shared" si="82"/>
        <v>0</v>
      </c>
      <c r="E88" s="60">
        <f t="shared" si="82"/>
        <v>0</v>
      </c>
      <c r="F88" s="60">
        <f t="shared" si="82"/>
        <v>0</v>
      </c>
      <c r="G88" s="60">
        <f t="shared" si="82"/>
        <v>0</v>
      </c>
      <c r="H88" s="60">
        <f t="shared" si="82"/>
        <v>0</v>
      </c>
      <c r="I88" s="62">
        <f t="shared" si="84"/>
        <v>0</v>
      </c>
      <c r="K88" s="48" t="s">
        <v>56</v>
      </c>
      <c r="L88" s="85">
        <f t="shared" si="83"/>
        <v>0</v>
      </c>
      <c r="M88" s="85">
        <f t="shared" si="83"/>
        <v>0</v>
      </c>
      <c r="N88" s="85">
        <f t="shared" si="83"/>
        <v>0</v>
      </c>
      <c r="O88" s="85">
        <f t="shared" si="83"/>
        <v>0</v>
      </c>
      <c r="P88" s="85">
        <f t="shared" si="83"/>
        <v>0</v>
      </c>
      <c r="Q88" s="85">
        <f t="shared" si="83"/>
        <v>0</v>
      </c>
      <c r="R88" s="85">
        <f t="shared" si="83"/>
        <v>0</v>
      </c>
      <c r="S88" s="87">
        <f t="shared" si="85"/>
        <v>0</v>
      </c>
    </row>
    <row r="89" spans="1:36" ht="15">
      <c r="A89" s="37" t="s">
        <v>16</v>
      </c>
      <c r="B89" s="63">
        <f t="shared" si="82"/>
        <v>446.33244753917052</v>
      </c>
      <c r="C89" s="63">
        <f t="shared" si="82"/>
        <v>21.15288353090417</v>
      </c>
      <c r="D89" s="63">
        <f t="shared" si="82"/>
        <v>46.847459885106268</v>
      </c>
      <c r="E89" s="63">
        <f t="shared" si="82"/>
        <v>10.052727290545224</v>
      </c>
      <c r="F89" s="63">
        <f t="shared" si="82"/>
        <v>0</v>
      </c>
      <c r="G89" s="63">
        <f t="shared" si="82"/>
        <v>0</v>
      </c>
      <c r="H89" s="63">
        <f t="shared" si="82"/>
        <v>0</v>
      </c>
      <c r="I89" s="59">
        <f t="shared" si="84"/>
        <v>524.38551824572619</v>
      </c>
      <c r="K89" s="49" t="s">
        <v>16</v>
      </c>
      <c r="L89" s="63">
        <f t="shared" si="83"/>
        <v>446.33244753917052</v>
      </c>
      <c r="M89" s="63">
        <f t="shared" si="83"/>
        <v>21.15288353090417</v>
      </c>
      <c r="N89" s="63">
        <f t="shared" si="83"/>
        <v>46.847459885106268</v>
      </c>
      <c r="O89" s="63">
        <f t="shared" si="83"/>
        <v>10.052727290545224</v>
      </c>
      <c r="P89" s="63">
        <f t="shared" si="83"/>
        <v>0</v>
      </c>
      <c r="Q89" s="63">
        <f t="shared" si="83"/>
        <v>0</v>
      </c>
      <c r="R89" s="63">
        <f t="shared" si="83"/>
        <v>0</v>
      </c>
      <c r="S89" s="84">
        <f t="shared" si="85"/>
        <v>524.38551824572619</v>
      </c>
    </row>
    <row r="90" spans="1:36" ht="15">
      <c r="A90" s="36" t="s">
        <v>123</v>
      </c>
      <c r="B90" s="60">
        <f t="shared" si="82"/>
        <v>4537.868581738735</v>
      </c>
      <c r="C90" s="60">
        <f t="shared" si="82"/>
        <v>17.669972594618951</v>
      </c>
      <c r="D90" s="60">
        <f t="shared" si="82"/>
        <v>609.45144397909758</v>
      </c>
      <c r="E90" s="60">
        <f t="shared" si="82"/>
        <v>0</v>
      </c>
      <c r="F90" s="60">
        <f t="shared" si="82"/>
        <v>0</v>
      </c>
      <c r="G90" s="60">
        <f t="shared" si="82"/>
        <v>0</v>
      </c>
      <c r="H90" s="60">
        <f t="shared" si="82"/>
        <v>0</v>
      </c>
      <c r="I90" s="62">
        <f t="shared" si="84"/>
        <v>5164.9899983124515</v>
      </c>
      <c r="K90" s="48" t="s">
        <v>123</v>
      </c>
      <c r="L90" s="85">
        <f t="shared" si="83"/>
        <v>4537.868581738735</v>
      </c>
      <c r="M90" s="85">
        <f t="shared" si="83"/>
        <v>17.669972594618951</v>
      </c>
      <c r="N90" s="85">
        <f t="shared" si="83"/>
        <v>609.45144397909758</v>
      </c>
      <c r="O90" s="85">
        <f t="shared" si="83"/>
        <v>0</v>
      </c>
      <c r="P90" s="85">
        <f t="shared" si="83"/>
        <v>0</v>
      </c>
      <c r="Q90" s="85">
        <f t="shared" si="83"/>
        <v>0</v>
      </c>
      <c r="R90" s="85">
        <f t="shared" si="83"/>
        <v>0</v>
      </c>
      <c r="S90" s="87">
        <f t="shared" si="85"/>
        <v>5164.9899983124515</v>
      </c>
    </row>
    <row r="91" spans="1:36" ht="15">
      <c r="A91" s="37" t="s">
        <v>58</v>
      </c>
      <c r="B91" s="63">
        <f t="shared" si="82"/>
        <v>0</v>
      </c>
      <c r="C91" s="63">
        <f t="shared" si="82"/>
        <v>0.25127533904640437</v>
      </c>
      <c r="D91" s="63">
        <f t="shared" si="82"/>
        <v>0.22070056886339559</v>
      </c>
      <c r="E91" s="63">
        <f t="shared" si="82"/>
        <v>115.14924328773594</v>
      </c>
      <c r="F91" s="63">
        <f t="shared" si="82"/>
        <v>481.64661880363064</v>
      </c>
      <c r="G91" s="63">
        <f t="shared" si="82"/>
        <v>0</v>
      </c>
      <c r="H91" s="63">
        <f t="shared" si="82"/>
        <v>0</v>
      </c>
      <c r="I91" s="59">
        <f t="shared" si="84"/>
        <v>597.26783799927637</v>
      </c>
      <c r="K91" s="49" t="s">
        <v>58</v>
      </c>
      <c r="L91" s="63">
        <f t="shared" si="83"/>
        <v>0</v>
      </c>
      <c r="M91" s="63">
        <f t="shared" si="83"/>
        <v>0.25127533904640437</v>
      </c>
      <c r="N91" s="63">
        <f t="shared" si="83"/>
        <v>0.22070056886339559</v>
      </c>
      <c r="O91" s="63">
        <f t="shared" si="83"/>
        <v>115.14924328773594</v>
      </c>
      <c r="P91" s="63">
        <f t="shared" si="83"/>
        <v>10314.133251603833</v>
      </c>
      <c r="Q91" s="63">
        <f t="shared" si="83"/>
        <v>0</v>
      </c>
      <c r="R91" s="63">
        <f t="shared" si="83"/>
        <v>0</v>
      </c>
      <c r="S91" s="84">
        <f t="shared" si="85"/>
        <v>10429.754470799478</v>
      </c>
    </row>
    <row r="92" spans="1:36" ht="15">
      <c r="A92" s="36" t="s">
        <v>12</v>
      </c>
      <c r="B92" s="60">
        <f t="shared" si="82"/>
        <v>0</v>
      </c>
      <c r="C92" s="60">
        <f t="shared" si="82"/>
        <v>0</v>
      </c>
      <c r="D92" s="60">
        <f t="shared" si="82"/>
        <v>3.7685579067056586E-2</v>
      </c>
      <c r="E92" s="60">
        <f t="shared" si="82"/>
        <v>15.292043431756053</v>
      </c>
      <c r="F92" s="60">
        <f t="shared" si="82"/>
        <v>0</v>
      </c>
      <c r="G92" s="60">
        <f t="shared" si="82"/>
        <v>0</v>
      </c>
      <c r="H92" s="60">
        <f t="shared" si="82"/>
        <v>0</v>
      </c>
      <c r="I92" s="62">
        <f t="shared" si="84"/>
        <v>15.32972901082311</v>
      </c>
      <c r="K92" s="48" t="s">
        <v>12</v>
      </c>
      <c r="L92" s="85">
        <f t="shared" si="83"/>
        <v>0</v>
      </c>
      <c r="M92" s="85">
        <f t="shared" si="83"/>
        <v>0</v>
      </c>
      <c r="N92" s="85">
        <f t="shared" si="83"/>
        <v>3.7685579067056586E-2</v>
      </c>
      <c r="O92" s="85">
        <f t="shared" si="83"/>
        <v>15.292043431756053</v>
      </c>
      <c r="P92" s="85">
        <f t="shared" si="83"/>
        <v>3199.5646671086411</v>
      </c>
      <c r="Q92" s="85">
        <f t="shared" si="83"/>
        <v>0</v>
      </c>
      <c r="R92" s="85">
        <f t="shared" si="83"/>
        <v>0</v>
      </c>
      <c r="S92" s="87">
        <f t="shared" si="85"/>
        <v>3214.8943961194641</v>
      </c>
    </row>
    <row r="93" spans="1:36" ht="15">
      <c r="A93" s="37" t="s">
        <v>59</v>
      </c>
      <c r="B93" s="63">
        <f t="shared" si="82"/>
        <v>0</v>
      </c>
      <c r="C93" s="63">
        <f t="shared" si="82"/>
        <v>0</v>
      </c>
      <c r="D93" s="63">
        <f t="shared" si="82"/>
        <v>0</v>
      </c>
      <c r="E93" s="63">
        <f t="shared" si="82"/>
        <v>0</v>
      </c>
      <c r="F93" s="63">
        <f t="shared" si="82"/>
        <v>0</v>
      </c>
      <c r="G93" s="63">
        <f t="shared" si="82"/>
        <v>0</v>
      </c>
      <c r="H93" s="63">
        <f t="shared" si="82"/>
        <v>0</v>
      </c>
      <c r="I93" s="59">
        <f t="shared" si="84"/>
        <v>0</v>
      </c>
      <c r="K93" s="49" t="s">
        <v>59</v>
      </c>
      <c r="L93" s="63">
        <f t="shared" si="83"/>
        <v>0</v>
      </c>
      <c r="M93" s="63">
        <f t="shared" si="83"/>
        <v>0</v>
      </c>
      <c r="N93" s="63">
        <f t="shared" si="83"/>
        <v>0</v>
      </c>
      <c r="O93" s="63">
        <f t="shared" si="83"/>
        <v>0</v>
      </c>
      <c r="P93" s="63">
        <f t="shared" si="83"/>
        <v>2116.756631281009</v>
      </c>
      <c r="Q93" s="63">
        <f t="shared" si="83"/>
        <v>0</v>
      </c>
      <c r="R93" s="63">
        <f t="shared" si="83"/>
        <v>0</v>
      </c>
      <c r="S93" s="84">
        <f t="shared" si="85"/>
        <v>2116.756631281009</v>
      </c>
    </row>
    <row r="94" spans="1:36" ht="15">
      <c r="A94" s="36" t="s">
        <v>17</v>
      </c>
      <c r="B94" s="60">
        <f t="shared" si="82"/>
        <v>211.7878982566929</v>
      </c>
      <c r="C94" s="60">
        <f t="shared" si="82"/>
        <v>0.7785461117792275</v>
      </c>
      <c r="D94" s="60">
        <f t="shared" si="82"/>
        <v>33.852183282419745</v>
      </c>
      <c r="E94" s="60">
        <f t="shared" si="82"/>
        <v>2.7078363031780524</v>
      </c>
      <c r="F94" s="60">
        <f t="shared" si="82"/>
        <v>0</v>
      </c>
      <c r="G94" s="60">
        <f t="shared" si="82"/>
        <v>0</v>
      </c>
      <c r="H94" s="60">
        <f t="shared" si="82"/>
        <v>0</v>
      </c>
      <c r="I94" s="62">
        <f t="shared" si="84"/>
        <v>249.12646395406995</v>
      </c>
      <c r="K94" s="48" t="s">
        <v>17</v>
      </c>
      <c r="L94" s="85">
        <f t="shared" si="83"/>
        <v>211.7878982566929</v>
      </c>
      <c r="M94" s="85">
        <f t="shared" si="83"/>
        <v>0.7785461117792275</v>
      </c>
      <c r="N94" s="85">
        <f t="shared" si="83"/>
        <v>33.852183282419745</v>
      </c>
      <c r="O94" s="85">
        <f t="shared" si="83"/>
        <v>2.7078363031780524</v>
      </c>
      <c r="P94" s="85">
        <f t="shared" si="83"/>
        <v>0</v>
      </c>
      <c r="Q94" s="85">
        <f t="shared" si="83"/>
        <v>0</v>
      </c>
      <c r="R94" s="85">
        <f t="shared" si="83"/>
        <v>0</v>
      </c>
      <c r="S94" s="87">
        <f t="shared" si="85"/>
        <v>249.12646395406995</v>
      </c>
    </row>
    <row r="95" spans="1:36" ht="15">
      <c r="A95" s="37" t="s">
        <v>139</v>
      </c>
      <c r="B95" s="63">
        <f t="shared" si="82"/>
        <v>3205.3955987372087</v>
      </c>
      <c r="C95" s="63">
        <f t="shared" si="82"/>
        <v>204.05100047400234</v>
      </c>
      <c r="D95" s="63">
        <f t="shared" si="82"/>
        <v>272.10801608683977</v>
      </c>
      <c r="E95" s="63">
        <f t="shared" si="82"/>
        <v>31.336388359642445</v>
      </c>
      <c r="F95" s="63">
        <f t="shared" si="82"/>
        <v>0</v>
      </c>
      <c r="G95" s="63">
        <f t="shared" si="82"/>
        <v>0</v>
      </c>
      <c r="H95" s="63">
        <f t="shared" si="82"/>
        <v>0</v>
      </c>
      <c r="I95" s="59">
        <f t="shared" si="84"/>
        <v>3712.8910036576931</v>
      </c>
      <c r="K95" s="49" t="s">
        <v>139</v>
      </c>
      <c r="L95" s="63">
        <f t="shared" si="83"/>
        <v>3205.3955987372087</v>
      </c>
      <c r="M95" s="63">
        <f t="shared" si="83"/>
        <v>204.05100047400234</v>
      </c>
      <c r="N95" s="63">
        <f t="shared" si="83"/>
        <v>272.10801608683977</v>
      </c>
      <c r="O95" s="63">
        <f t="shared" si="83"/>
        <v>31.336388359642445</v>
      </c>
      <c r="P95" s="63">
        <f t="shared" si="83"/>
        <v>0</v>
      </c>
      <c r="Q95" s="63">
        <f t="shared" si="83"/>
        <v>0</v>
      </c>
      <c r="R95" s="63">
        <f t="shared" si="83"/>
        <v>0</v>
      </c>
      <c r="S95" s="84">
        <f t="shared" si="85"/>
        <v>3712.8910036576931</v>
      </c>
    </row>
    <row r="96" spans="1:36" ht="15">
      <c r="A96" s="36" t="s">
        <v>25</v>
      </c>
      <c r="B96" s="60">
        <f t="shared" si="82"/>
        <v>1551.673048358778</v>
      </c>
      <c r="C96" s="60">
        <f t="shared" si="82"/>
        <v>9.1414312107104281E-2</v>
      </c>
      <c r="D96" s="60">
        <f t="shared" si="82"/>
        <v>2753.887584827587</v>
      </c>
      <c r="E96" s="60">
        <f t="shared" si="82"/>
        <v>1946.5970149178424</v>
      </c>
      <c r="F96" s="60">
        <f t="shared" si="82"/>
        <v>0</v>
      </c>
      <c r="G96" s="60">
        <f t="shared" si="82"/>
        <v>1829.9182072999936</v>
      </c>
      <c r="H96" s="60">
        <f t="shared" si="82"/>
        <v>0.83561025281096823</v>
      </c>
      <c r="I96" s="62">
        <f t="shared" si="84"/>
        <v>8083.0028799691199</v>
      </c>
      <c r="K96" s="48" t="s">
        <v>25</v>
      </c>
      <c r="L96" s="85">
        <f t="shared" si="83"/>
        <v>1551.673048358778</v>
      </c>
      <c r="M96" s="85">
        <f t="shared" si="83"/>
        <v>9.1414312107104281E-2</v>
      </c>
      <c r="N96" s="85">
        <f t="shared" si="83"/>
        <v>2753.887584827587</v>
      </c>
      <c r="O96" s="85">
        <f t="shared" si="83"/>
        <v>1946.5970149178424</v>
      </c>
      <c r="P96" s="85">
        <f t="shared" si="83"/>
        <v>1016.1563423918602</v>
      </c>
      <c r="Q96" s="85">
        <f t="shared" si="83"/>
        <v>1829.9182072999936</v>
      </c>
      <c r="R96" s="85">
        <f t="shared" si="83"/>
        <v>0.83561025281096823</v>
      </c>
      <c r="S96" s="87">
        <f t="shared" si="85"/>
        <v>9099.1592223609787</v>
      </c>
    </row>
    <row r="97" spans="1:69" ht="15">
      <c r="A97" s="37" t="s">
        <v>24</v>
      </c>
      <c r="B97" s="63">
        <f t="shared" si="82"/>
        <v>2634.0249418071303</v>
      </c>
      <c r="C97" s="63">
        <f t="shared" si="82"/>
        <v>7.9274301685468993</v>
      </c>
      <c r="D97" s="63">
        <f t="shared" si="82"/>
        <v>240.32657219118298</v>
      </c>
      <c r="E97" s="63">
        <f t="shared" si="82"/>
        <v>0</v>
      </c>
      <c r="F97" s="63">
        <f t="shared" si="82"/>
        <v>0</v>
      </c>
      <c r="G97" s="63">
        <f t="shared" si="82"/>
        <v>0</v>
      </c>
      <c r="H97" s="63">
        <f t="shared" si="82"/>
        <v>0</v>
      </c>
      <c r="I97" s="59">
        <f t="shared" si="84"/>
        <v>2882.2789441668601</v>
      </c>
      <c r="K97" s="49" t="s">
        <v>24</v>
      </c>
      <c r="L97" s="63">
        <f t="shared" si="83"/>
        <v>2634.0249418071303</v>
      </c>
      <c r="M97" s="63">
        <f t="shared" si="83"/>
        <v>7.9274301685468993</v>
      </c>
      <c r="N97" s="63">
        <f t="shared" si="83"/>
        <v>240.32657219118298</v>
      </c>
      <c r="O97" s="63">
        <f t="shared" si="83"/>
        <v>0</v>
      </c>
      <c r="P97" s="63">
        <f t="shared" si="83"/>
        <v>0</v>
      </c>
      <c r="Q97" s="63">
        <f t="shared" si="83"/>
        <v>0</v>
      </c>
      <c r="R97" s="63">
        <f t="shared" si="83"/>
        <v>0</v>
      </c>
      <c r="S97" s="84">
        <f t="shared" si="85"/>
        <v>2882.2789441668601</v>
      </c>
    </row>
    <row r="98" spans="1:69" ht="15">
      <c r="A98" s="36" t="s">
        <v>60</v>
      </c>
      <c r="B98" s="60">
        <f t="shared" si="82"/>
        <v>2638.382406827091</v>
      </c>
      <c r="C98" s="60">
        <f t="shared" si="82"/>
        <v>4.9261560556417354</v>
      </c>
      <c r="D98" s="60">
        <f t="shared" si="82"/>
        <v>378.0816422081308</v>
      </c>
      <c r="E98" s="60">
        <f t="shared" si="82"/>
        <v>0</v>
      </c>
      <c r="F98" s="60">
        <f t="shared" si="82"/>
        <v>0</v>
      </c>
      <c r="G98" s="60">
        <f t="shared" si="82"/>
        <v>0</v>
      </c>
      <c r="H98" s="60">
        <f t="shared" si="82"/>
        <v>0</v>
      </c>
      <c r="I98" s="62">
        <f t="shared" si="84"/>
        <v>3021.3902050908632</v>
      </c>
      <c r="K98" s="48" t="s">
        <v>60</v>
      </c>
      <c r="L98" s="85">
        <f t="shared" si="83"/>
        <v>2638.382406827091</v>
      </c>
      <c r="M98" s="85">
        <f t="shared" si="83"/>
        <v>4.9261560556417354</v>
      </c>
      <c r="N98" s="85">
        <f t="shared" si="83"/>
        <v>378.0816422081308</v>
      </c>
      <c r="O98" s="85">
        <f t="shared" si="83"/>
        <v>0</v>
      </c>
      <c r="P98" s="85">
        <f t="shared" si="83"/>
        <v>0</v>
      </c>
      <c r="Q98" s="85">
        <f t="shared" si="83"/>
        <v>0</v>
      </c>
      <c r="R98" s="85">
        <f t="shared" si="83"/>
        <v>0</v>
      </c>
      <c r="S98" s="87">
        <f t="shared" si="85"/>
        <v>3021.3902050908632</v>
      </c>
    </row>
    <row r="99" spans="1:69" ht="15">
      <c r="A99" s="37" t="s">
        <v>22</v>
      </c>
      <c r="B99" s="63">
        <f t="shared" si="82"/>
        <v>991.16214752718304</v>
      </c>
      <c r="C99" s="63">
        <f t="shared" si="82"/>
        <v>0</v>
      </c>
      <c r="D99" s="63">
        <f t="shared" si="82"/>
        <v>136.05723316351731</v>
      </c>
      <c r="E99" s="63">
        <f t="shared" si="82"/>
        <v>0.67345225503474682</v>
      </c>
      <c r="F99" s="63">
        <f t="shared" si="82"/>
        <v>35.40976031572054</v>
      </c>
      <c r="G99" s="63">
        <f t="shared" si="82"/>
        <v>0</v>
      </c>
      <c r="H99" s="63">
        <f t="shared" si="82"/>
        <v>0</v>
      </c>
      <c r="I99" s="59">
        <f t="shared" si="84"/>
        <v>1163.3025932614557</v>
      </c>
      <c r="K99" s="49" t="s">
        <v>22</v>
      </c>
      <c r="L99" s="63">
        <f t="shared" si="83"/>
        <v>991.16214752718304</v>
      </c>
      <c r="M99" s="63">
        <f t="shared" si="83"/>
        <v>0</v>
      </c>
      <c r="N99" s="63">
        <f t="shared" si="83"/>
        <v>136.05723316351731</v>
      </c>
      <c r="O99" s="63">
        <f t="shared" si="83"/>
        <v>0.67345225503474682</v>
      </c>
      <c r="P99" s="63">
        <f t="shared" si="83"/>
        <v>506.59750624768162</v>
      </c>
      <c r="Q99" s="63">
        <f t="shared" si="83"/>
        <v>0</v>
      </c>
      <c r="R99" s="63">
        <f t="shared" si="83"/>
        <v>0</v>
      </c>
      <c r="S99" s="84">
        <f t="shared" si="85"/>
        <v>1634.4903391934167</v>
      </c>
    </row>
    <row r="100" spans="1:69" ht="15">
      <c r="A100" s="36" t="s">
        <v>21</v>
      </c>
      <c r="B100" s="60">
        <f t="shared" si="82"/>
        <v>32.661155754731695</v>
      </c>
      <c r="C100" s="60">
        <f t="shared" si="82"/>
        <v>0</v>
      </c>
      <c r="D100" s="60">
        <f t="shared" si="82"/>
        <v>0.60345592534710568</v>
      </c>
      <c r="E100" s="60">
        <f t="shared" si="82"/>
        <v>0</v>
      </c>
      <c r="F100" s="60">
        <f t="shared" si="82"/>
        <v>0</v>
      </c>
      <c r="G100" s="60">
        <f t="shared" si="82"/>
        <v>0</v>
      </c>
      <c r="H100" s="60">
        <f t="shared" si="82"/>
        <v>0</v>
      </c>
      <c r="I100" s="62">
        <f t="shared" si="84"/>
        <v>33.264611680078801</v>
      </c>
      <c r="K100" s="48" t="s">
        <v>21</v>
      </c>
      <c r="L100" s="85">
        <f t="shared" si="83"/>
        <v>32.661155754731695</v>
      </c>
      <c r="M100" s="85">
        <f t="shared" si="83"/>
        <v>0</v>
      </c>
      <c r="N100" s="85">
        <f t="shared" si="83"/>
        <v>0.60345592534710568</v>
      </c>
      <c r="O100" s="85">
        <f t="shared" si="83"/>
        <v>0</v>
      </c>
      <c r="P100" s="85">
        <f t="shared" si="83"/>
        <v>0</v>
      </c>
      <c r="Q100" s="85">
        <f t="shared" si="83"/>
        <v>0</v>
      </c>
      <c r="R100" s="85">
        <f t="shared" si="83"/>
        <v>0</v>
      </c>
      <c r="S100" s="87">
        <f t="shared" si="85"/>
        <v>33.264611680078801</v>
      </c>
    </row>
    <row r="101" spans="1:69" ht="15">
      <c r="A101" s="38" t="s">
        <v>64</v>
      </c>
      <c r="B101" s="63">
        <f t="shared" si="82"/>
        <v>286.96124396641881</v>
      </c>
      <c r="C101" s="63">
        <f t="shared" si="82"/>
        <v>0</v>
      </c>
      <c r="D101" s="63">
        <f t="shared" si="82"/>
        <v>183.17233864242033</v>
      </c>
      <c r="E101" s="63">
        <f t="shared" si="82"/>
        <v>0</v>
      </c>
      <c r="F101" s="63">
        <f t="shared" si="82"/>
        <v>0</v>
      </c>
      <c r="G101" s="63">
        <f t="shared" si="82"/>
        <v>0</v>
      </c>
      <c r="H101" s="63">
        <f t="shared" si="82"/>
        <v>0</v>
      </c>
      <c r="I101" s="59">
        <f t="shared" si="84"/>
        <v>470.13358260883911</v>
      </c>
      <c r="K101" s="50" t="s">
        <v>64</v>
      </c>
      <c r="L101" s="63">
        <f t="shared" si="83"/>
        <v>286.96124396641881</v>
      </c>
      <c r="M101" s="63">
        <f t="shared" si="83"/>
        <v>0</v>
      </c>
      <c r="N101" s="63">
        <f t="shared" si="83"/>
        <v>183.17233864242033</v>
      </c>
      <c r="O101" s="63">
        <f t="shared" si="83"/>
        <v>0</v>
      </c>
      <c r="P101" s="63">
        <f t="shared" si="83"/>
        <v>0</v>
      </c>
      <c r="Q101" s="63">
        <f t="shared" si="83"/>
        <v>0</v>
      </c>
      <c r="R101" s="63">
        <f t="shared" si="83"/>
        <v>0</v>
      </c>
      <c r="S101" s="84">
        <f t="shared" si="85"/>
        <v>470.13358260883911</v>
      </c>
    </row>
    <row r="102" spans="1:69">
      <c r="A102" s="39" t="s">
        <v>23</v>
      </c>
      <c r="B102" s="65">
        <f t="shared" si="82"/>
        <v>286.96124396641881</v>
      </c>
      <c r="C102" s="65">
        <f t="shared" si="82"/>
        <v>0</v>
      </c>
      <c r="D102" s="65">
        <f t="shared" si="82"/>
        <v>183.17233864242033</v>
      </c>
      <c r="E102" s="65">
        <f t="shared" si="82"/>
        <v>0</v>
      </c>
      <c r="F102" s="65">
        <f t="shared" si="82"/>
        <v>0</v>
      </c>
      <c r="G102" s="65">
        <f t="shared" si="82"/>
        <v>0</v>
      </c>
      <c r="H102" s="65">
        <f t="shared" si="82"/>
        <v>0</v>
      </c>
      <c r="I102" s="67">
        <f t="shared" si="84"/>
        <v>470.13358260883911</v>
      </c>
      <c r="K102" s="51" t="s">
        <v>23</v>
      </c>
      <c r="L102" s="88">
        <f t="shared" si="83"/>
        <v>286.96124396641881</v>
      </c>
      <c r="M102" s="88">
        <f t="shared" si="83"/>
        <v>0</v>
      </c>
      <c r="N102" s="88">
        <f t="shared" si="83"/>
        <v>183.17233864242033</v>
      </c>
      <c r="O102" s="88">
        <f t="shared" si="83"/>
        <v>0</v>
      </c>
      <c r="P102" s="88">
        <f t="shared" si="83"/>
        <v>0</v>
      </c>
      <c r="Q102" s="88">
        <f t="shared" si="83"/>
        <v>0</v>
      </c>
      <c r="R102" s="88">
        <f t="shared" si="83"/>
        <v>0</v>
      </c>
      <c r="S102" s="90">
        <f t="shared" si="85"/>
        <v>470.13358260883911</v>
      </c>
    </row>
    <row r="103" spans="1:69">
      <c r="A103" s="40" t="s">
        <v>19</v>
      </c>
      <c r="B103" s="68">
        <f t="shared" si="82"/>
        <v>0</v>
      </c>
      <c r="C103" s="68">
        <f t="shared" si="82"/>
        <v>0</v>
      </c>
      <c r="D103" s="68">
        <f t="shared" si="82"/>
        <v>0</v>
      </c>
      <c r="E103" s="68">
        <f t="shared" si="82"/>
        <v>0</v>
      </c>
      <c r="F103" s="68">
        <f t="shared" si="82"/>
        <v>0</v>
      </c>
      <c r="G103" s="68">
        <f t="shared" si="82"/>
        <v>0</v>
      </c>
      <c r="H103" s="68">
        <f t="shared" si="82"/>
        <v>0</v>
      </c>
      <c r="I103" s="70">
        <f t="shared" si="84"/>
        <v>0</v>
      </c>
      <c r="K103" s="52" t="s">
        <v>19</v>
      </c>
      <c r="L103" s="68">
        <f t="shared" si="83"/>
        <v>0</v>
      </c>
      <c r="M103" s="68">
        <f t="shared" si="83"/>
        <v>0</v>
      </c>
      <c r="N103" s="68">
        <f t="shared" si="83"/>
        <v>0</v>
      </c>
      <c r="O103" s="68">
        <f t="shared" si="83"/>
        <v>0</v>
      </c>
      <c r="P103" s="68">
        <f t="shared" si="83"/>
        <v>0</v>
      </c>
      <c r="Q103" s="68">
        <f t="shared" si="83"/>
        <v>0</v>
      </c>
      <c r="R103" s="68">
        <f t="shared" si="83"/>
        <v>0</v>
      </c>
      <c r="S103" s="92">
        <f t="shared" si="85"/>
        <v>0</v>
      </c>
    </row>
    <row r="104" spans="1:69">
      <c r="A104" s="39" t="s">
        <v>20</v>
      </c>
      <c r="B104" s="65">
        <f t="shared" si="82"/>
        <v>0</v>
      </c>
      <c r="C104" s="65">
        <f t="shared" si="82"/>
        <v>0</v>
      </c>
      <c r="D104" s="65">
        <f t="shared" si="82"/>
        <v>0</v>
      </c>
      <c r="E104" s="65">
        <f t="shared" si="82"/>
        <v>0</v>
      </c>
      <c r="F104" s="65">
        <f t="shared" si="82"/>
        <v>0</v>
      </c>
      <c r="G104" s="65">
        <f t="shared" si="82"/>
        <v>0</v>
      </c>
      <c r="H104" s="65">
        <f t="shared" si="82"/>
        <v>0</v>
      </c>
      <c r="I104" s="67">
        <f t="shared" si="84"/>
        <v>0</v>
      </c>
      <c r="K104" s="51" t="s">
        <v>20</v>
      </c>
      <c r="L104" s="88">
        <f t="shared" si="83"/>
        <v>0</v>
      </c>
      <c r="M104" s="88">
        <f t="shared" si="83"/>
        <v>0</v>
      </c>
      <c r="N104" s="88">
        <f t="shared" si="83"/>
        <v>0</v>
      </c>
      <c r="O104" s="88">
        <f t="shared" si="83"/>
        <v>0</v>
      </c>
      <c r="P104" s="88">
        <f t="shared" si="83"/>
        <v>0</v>
      </c>
      <c r="Q104" s="88">
        <f t="shared" si="83"/>
        <v>0</v>
      </c>
      <c r="R104" s="88">
        <f t="shared" si="83"/>
        <v>0</v>
      </c>
      <c r="S104" s="90">
        <f t="shared" si="85"/>
        <v>0</v>
      </c>
    </row>
    <row r="105" spans="1:69" ht="15" thickBot="1">
      <c r="A105" s="41" t="s">
        <v>11</v>
      </c>
      <c r="B105" s="71">
        <f t="shared" si="82"/>
        <v>0</v>
      </c>
      <c r="C105" s="71">
        <f t="shared" si="82"/>
        <v>0</v>
      </c>
      <c r="D105" s="71">
        <f t="shared" si="82"/>
        <v>0</v>
      </c>
      <c r="E105" s="71">
        <f t="shared" si="82"/>
        <v>0</v>
      </c>
      <c r="F105" s="71">
        <f t="shared" si="82"/>
        <v>0</v>
      </c>
      <c r="G105" s="71">
        <f t="shared" si="82"/>
        <v>0</v>
      </c>
      <c r="H105" s="71">
        <f t="shared" si="82"/>
        <v>0</v>
      </c>
      <c r="I105" s="73">
        <f t="shared" si="84"/>
        <v>0</v>
      </c>
      <c r="K105" s="53" t="s">
        <v>11</v>
      </c>
      <c r="L105" s="71">
        <f t="shared" si="83"/>
        <v>0</v>
      </c>
      <c r="M105" s="71">
        <f t="shared" si="83"/>
        <v>0</v>
      </c>
      <c r="N105" s="71">
        <f t="shared" si="83"/>
        <v>0</v>
      </c>
      <c r="O105" s="71">
        <f t="shared" si="83"/>
        <v>0</v>
      </c>
      <c r="P105" s="71">
        <f t="shared" si="83"/>
        <v>0</v>
      </c>
      <c r="Q105" s="71">
        <f t="shared" si="83"/>
        <v>0</v>
      </c>
      <c r="R105" s="71">
        <f t="shared" si="83"/>
        <v>0</v>
      </c>
      <c r="S105" s="94">
        <f t="shared" si="85"/>
        <v>0</v>
      </c>
    </row>
    <row r="106" spans="1:69" ht="15" customHeight="1">
      <c r="A106" s="42" t="s">
        <v>26</v>
      </c>
      <c r="B106" s="74">
        <f>SUM(B85:B101)</f>
        <v>16621.562709455284</v>
      </c>
      <c r="C106" s="74">
        <f t="shared" ref="C106:I106" si="86">SUM(C85:C101)</f>
        <v>256.84867858664683</v>
      </c>
      <c r="D106" s="74">
        <f t="shared" si="86"/>
        <v>4667.8619435073233</v>
      </c>
      <c r="E106" s="74">
        <f t="shared" si="86"/>
        <v>2121.8087058457349</v>
      </c>
      <c r="F106" s="74">
        <f t="shared" si="86"/>
        <v>517.05637911935116</v>
      </c>
      <c r="G106" s="74">
        <f t="shared" si="86"/>
        <v>1829.9182072999936</v>
      </c>
      <c r="H106" s="75">
        <f t="shared" si="86"/>
        <v>0.83561025281096823</v>
      </c>
      <c r="I106" s="59">
        <f t="shared" si="86"/>
        <v>26015.892234067145</v>
      </c>
      <c r="K106" s="54" t="s">
        <v>26</v>
      </c>
      <c r="L106" s="74">
        <f>SUM(L85:L101)</f>
        <v>16621.562709455284</v>
      </c>
      <c r="M106" s="74">
        <f t="shared" ref="M106:S106" si="87">SUM(M85:M101)</f>
        <v>256.84867858664683</v>
      </c>
      <c r="N106" s="74">
        <f t="shared" si="87"/>
        <v>4667.8619435073233</v>
      </c>
      <c r="O106" s="74">
        <f t="shared" si="87"/>
        <v>2121.8087058457349</v>
      </c>
      <c r="P106" s="74">
        <f t="shared" si="87"/>
        <v>17153.305613816166</v>
      </c>
      <c r="Q106" s="74">
        <f t="shared" si="87"/>
        <v>1829.9182072999936</v>
      </c>
      <c r="R106" s="75">
        <f t="shared" si="87"/>
        <v>0.83561025281096823</v>
      </c>
      <c r="S106" s="95">
        <f t="shared" si="87"/>
        <v>42652.141468763955</v>
      </c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3"/>
    </row>
    <row r="107" spans="1:69" s="14" customFormat="1" ht="15.75" thickBot="1">
      <c r="A107" s="45" t="s">
        <v>91</v>
      </c>
      <c r="B107" s="78">
        <f>IF($I106=0,"-",B106/$I106)</f>
        <v>0.63890035213513729</v>
      </c>
      <c r="C107" s="78">
        <f t="shared" ref="C107:H107" si="88">IF($I106=0,"-",C106/$I106)</f>
        <v>9.8727607062543896E-3</v>
      </c>
      <c r="D107" s="78">
        <f t="shared" si="88"/>
        <v>0.17942348090583177</v>
      </c>
      <c r="E107" s="78">
        <f t="shared" si="88"/>
        <v>8.1558175547301839E-2</v>
      </c>
      <c r="F107" s="78">
        <f t="shared" si="88"/>
        <v>1.9874635644526503E-2</v>
      </c>
      <c r="G107" s="78">
        <f t="shared" si="88"/>
        <v>7.0338475837617542E-2</v>
      </c>
      <c r="H107" s="79">
        <f t="shared" si="88"/>
        <v>3.2119223330605516E-5</v>
      </c>
      <c r="I107" s="80">
        <f>SUM(B107:H107)</f>
        <v>1</v>
      </c>
      <c r="K107" s="55" t="s">
        <v>91</v>
      </c>
      <c r="L107" s="96">
        <f>IF($S106=0,"-",L106/$S106)</f>
        <v>0.38970054344464716</v>
      </c>
      <c r="M107" s="96">
        <f t="shared" ref="M107:R107" si="89">IF($S106=0,"-",M106/$S106)</f>
        <v>6.0219409797922681E-3</v>
      </c>
      <c r="N107" s="96">
        <f t="shared" si="89"/>
        <v>0.10944027152601012</v>
      </c>
      <c r="O107" s="96">
        <f t="shared" si="89"/>
        <v>4.9746827070796175E-2</v>
      </c>
      <c r="P107" s="96">
        <f t="shared" si="89"/>
        <v>0.40216751194962364</v>
      </c>
      <c r="Q107" s="96">
        <f t="shared" si="89"/>
        <v>4.2903313744284646E-2</v>
      </c>
      <c r="R107" s="97">
        <f t="shared" si="89"/>
        <v>1.9591284846106086E-5</v>
      </c>
      <c r="S107" s="98">
        <f>SUM(L107:R107)</f>
        <v>1.0000000000000002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21"/>
    </row>
    <row r="108" spans="1:69" ht="15" thickBot="1">
      <c r="A108" s="46"/>
      <c r="B108" s="82"/>
      <c r="C108" s="82"/>
      <c r="D108" s="82"/>
      <c r="E108" s="82"/>
      <c r="F108" s="82"/>
      <c r="G108" s="82"/>
      <c r="H108" s="82"/>
      <c r="I108" s="82"/>
      <c r="K108" s="46"/>
      <c r="L108" s="34"/>
      <c r="M108" s="34"/>
      <c r="N108" s="34"/>
      <c r="O108" s="34"/>
      <c r="P108" s="34"/>
      <c r="Q108" s="34"/>
      <c r="R108" s="34"/>
      <c r="S108" s="34"/>
    </row>
    <row r="109" spans="1:69" ht="30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  <c r="K109" s="426" t="s">
        <v>32</v>
      </c>
      <c r="L109" s="32" t="s">
        <v>0</v>
      </c>
      <c r="M109" s="32" t="s">
        <v>1</v>
      </c>
      <c r="N109" s="32" t="s">
        <v>2</v>
      </c>
      <c r="O109" s="32" t="s">
        <v>3</v>
      </c>
      <c r="P109" s="32" t="s">
        <v>27</v>
      </c>
      <c r="Q109" s="32" t="s">
        <v>4</v>
      </c>
      <c r="R109" s="32" t="s">
        <v>5</v>
      </c>
      <c r="S109" s="33" t="s">
        <v>6</v>
      </c>
      <c r="U109" s="470" t="s">
        <v>32</v>
      </c>
      <c r="V109" s="99" t="s">
        <v>77</v>
      </c>
      <c r="W109" s="99" t="s">
        <v>78</v>
      </c>
      <c r="X109" s="99" t="s">
        <v>4</v>
      </c>
      <c r="Y109" s="99" t="s">
        <v>1</v>
      </c>
      <c r="Z109" s="99" t="s">
        <v>2</v>
      </c>
      <c r="AA109" s="99" t="s">
        <v>3</v>
      </c>
      <c r="AB109" s="99" t="s">
        <v>55</v>
      </c>
      <c r="AC109" s="99" t="s">
        <v>67</v>
      </c>
      <c r="AD109" s="100" t="s">
        <v>79</v>
      </c>
      <c r="AE109" s="100" t="s">
        <v>80</v>
      </c>
      <c r="AF109" s="100" t="s">
        <v>81</v>
      </c>
      <c r="AG109" s="100" t="s">
        <v>82</v>
      </c>
      <c r="AH109" s="100" t="s">
        <v>83</v>
      </c>
      <c r="AI109" s="101" t="s">
        <v>63</v>
      </c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" customHeight="1">
      <c r="A110" s="433" t="s">
        <v>32</v>
      </c>
      <c r="B110" s="434" t="s">
        <v>118</v>
      </c>
      <c r="C110" s="435"/>
      <c r="D110" s="435"/>
      <c r="E110" s="435"/>
      <c r="F110" s="435"/>
      <c r="G110" s="435"/>
      <c r="H110" s="435"/>
      <c r="I110" s="436"/>
      <c r="K110" s="427" t="s">
        <v>32</v>
      </c>
      <c r="L110" s="416" t="s">
        <v>118</v>
      </c>
      <c r="M110" s="417"/>
      <c r="N110" s="417"/>
      <c r="O110" s="417"/>
      <c r="P110" s="417"/>
      <c r="Q110" s="417"/>
      <c r="R110" s="417"/>
      <c r="S110" s="418"/>
      <c r="U110" s="471" t="s">
        <v>32</v>
      </c>
      <c r="V110" s="468" t="s">
        <v>118</v>
      </c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9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  <c r="K111" s="56" t="s">
        <v>7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102">
        <v>0</v>
      </c>
      <c r="S111" s="103">
        <f>SUM(L111:R111)</f>
        <v>0</v>
      </c>
      <c r="U111" s="104" t="s">
        <v>7</v>
      </c>
      <c r="V111" s="105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6">
        <v>0</v>
      </c>
      <c r="AD111" s="107">
        <v>0</v>
      </c>
      <c r="AE111" s="107">
        <v>0</v>
      </c>
      <c r="AF111" s="107">
        <v>0</v>
      </c>
      <c r="AG111" s="107">
        <v>0</v>
      </c>
      <c r="AH111" s="107">
        <v>0</v>
      </c>
      <c r="AI111" s="108">
        <f>SUM(V111:AC111)</f>
        <v>0</v>
      </c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90">SUM(B112:H112)</f>
        <v>0</v>
      </c>
      <c r="K112" s="48" t="s">
        <v>8</v>
      </c>
      <c r="L112" s="85">
        <v>0</v>
      </c>
      <c r="M112" s="85">
        <v>0</v>
      </c>
      <c r="N112" s="85">
        <v>0</v>
      </c>
      <c r="O112" s="85">
        <v>0</v>
      </c>
      <c r="P112" s="85">
        <v>0</v>
      </c>
      <c r="Q112" s="85">
        <v>0</v>
      </c>
      <c r="R112" s="86">
        <v>0</v>
      </c>
      <c r="S112" s="87">
        <f t="shared" ref="S112:S131" si="91">SUM(L112:R112)</f>
        <v>0</v>
      </c>
      <c r="U112" s="109" t="s">
        <v>8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1">
        <v>0</v>
      </c>
      <c r="AD112" s="110">
        <v>0</v>
      </c>
      <c r="AE112" s="110">
        <v>0</v>
      </c>
      <c r="AF112" s="110">
        <v>0</v>
      </c>
      <c r="AG112" s="110">
        <v>0</v>
      </c>
      <c r="AH112" s="110">
        <v>0</v>
      </c>
      <c r="AI112" s="112">
        <f t="shared" ref="AI112:AI131" si="92">SUM(V112:AC112)</f>
        <v>0</v>
      </c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90"/>
        <v>0</v>
      </c>
      <c r="K113" s="49" t="s">
        <v>10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83">
        <v>0</v>
      </c>
      <c r="S113" s="84">
        <f t="shared" si="91"/>
        <v>0</v>
      </c>
      <c r="U113" s="113" t="s">
        <v>10</v>
      </c>
      <c r="V113" s="105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6">
        <v>0</v>
      </c>
      <c r="AD113" s="107">
        <v>0</v>
      </c>
      <c r="AE113" s="107">
        <v>0</v>
      </c>
      <c r="AF113" s="107">
        <v>0</v>
      </c>
      <c r="AG113" s="107">
        <v>0</v>
      </c>
      <c r="AH113" s="107">
        <v>0</v>
      </c>
      <c r="AI113" s="108">
        <f t="shared" si="92"/>
        <v>0</v>
      </c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90"/>
        <v>0</v>
      </c>
      <c r="K114" s="48" t="s">
        <v>56</v>
      </c>
      <c r="L114" s="85">
        <v>0</v>
      </c>
      <c r="M114" s="85">
        <v>0</v>
      </c>
      <c r="N114" s="85">
        <v>0</v>
      </c>
      <c r="O114" s="85">
        <v>0</v>
      </c>
      <c r="P114" s="85">
        <v>0</v>
      </c>
      <c r="Q114" s="85">
        <v>0</v>
      </c>
      <c r="R114" s="86">
        <v>0</v>
      </c>
      <c r="S114" s="87">
        <f t="shared" si="91"/>
        <v>0</v>
      </c>
      <c r="U114" s="109" t="s">
        <v>56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1">
        <v>0</v>
      </c>
      <c r="AD114" s="110">
        <v>0</v>
      </c>
      <c r="AE114" s="110">
        <v>0</v>
      </c>
      <c r="AF114" s="110">
        <v>0</v>
      </c>
      <c r="AG114" s="110">
        <v>0</v>
      </c>
      <c r="AH114" s="110">
        <v>0</v>
      </c>
      <c r="AI114" s="112">
        <f t="shared" si="92"/>
        <v>0</v>
      </c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">
      <c r="A115" s="37" t="s">
        <v>16</v>
      </c>
      <c r="B115" s="63">
        <v>1.3102664763692698E-3</v>
      </c>
      <c r="C115" s="63">
        <v>0</v>
      </c>
      <c r="D115" s="63">
        <v>0.19653997145539048</v>
      </c>
      <c r="E115" s="63">
        <v>0</v>
      </c>
      <c r="F115" s="420"/>
      <c r="G115" s="63">
        <v>0</v>
      </c>
      <c r="H115" s="64">
        <v>0</v>
      </c>
      <c r="I115" s="59">
        <f t="shared" si="90"/>
        <v>0.19785023793175976</v>
      </c>
      <c r="K115" s="49" t="s">
        <v>16</v>
      </c>
      <c r="L115" s="63">
        <v>1.3102664763692698E-3</v>
      </c>
      <c r="M115" s="63">
        <v>0</v>
      </c>
      <c r="N115" s="63">
        <v>0.19653997145539048</v>
      </c>
      <c r="O115" s="63">
        <v>0</v>
      </c>
      <c r="P115" s="63">
        <v>0</v>
      </c>
      <c r="Q115" s="63">
        <v>0</v>
      </c>
      <c r="R115" s="83">
        <v>0</v>
      </c>
      <c r="S115" s="84">
        <f t="shared" si="91"/>
        <v>0.19785023793175976</v>
      </c>
      <c r="U115" s="113" t="s">
        <v>16</v>
      </c>
      <c r="V115" s="105">
        <v>1.3102664763692698E-3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6">
        <v>0.19653997145539048</v>
      </c>
      <c r="AD115" s="107">
        <v>0</v>
      </c>
      <c r="AE115" s="107">
        <v>0</v>
      </c>
      <c r="AF115" s="107">
        <v>0</v>
      </c>
      <c r="AG115" s="107">
        <v>0.19653997145539048</v>
      </c>
      <c r="AH115" s="107">
        <v>0</v>
      </c>
      <c r="AI115" s="108">
        <f t="shared" si="92"/>
        <v>0.19785023793175976</v>
      </c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">
      <c r="A116" s="36" t="s">
        <v>123</v>
      </c>
      <c r="B116" s="60">
        <v>0</v>
      </c>
      <c r="C116" s="60">
        <v>0</v>
      </c>
      <c r="D116" s="60">
        <v>9.3150924050587596E-3</v>
      </c>
      <c r="E116" s="60">
        <v>0</v>
      </c>
      <c r="F116" s="420"/>
      <c r="G116" s="60">
        <v>0</v>
      </c>
      <c r="H116" s="61">
        <v>0</v>
      </c>
      <c r="I116" s="62">
        <f t="shared" si="90"/>
        <v>9.3150924050587596E-3</v>
      </c>
      <c r="K116" s="48" t="s">
        <v>123</v>
      </c>
      <c r="L116" s="85">
        <v>0</v>
      </c>
      <c r="M116" s="85">
        <v>0</v>
      </c>
      <c r="N116" s="85">
        <v>9.3150924050587596E-3</v>
      </c>
      <c r="O116" s="85">
        <v>0</v>
      </c>
      <c r="P116" s="85">
        <v>0</v>
      </c>
      <c r="Q116" s="85">
        <v>0</v>
      </c>
      <c r="R116" s="86">
        <v>0</v>
      </c>
      <c r="S116" s="87">
        <f t="shared" si="91"/>
        <v>9.3150924050587596E-3</v>
      </c>
      <c r="U116" s="109" t="s">
        <v>57</v>
      </c>
      <c r="V116" s="110">
        <v>0</v>
      </c>
      <c r="W116" s="110">
        <v>0</v>
      </c>
      <c r="X116" s="110">
        <v>0</v>
      </c>
      <c r="Y116" s="110">
        <v>0</v>
      </c>
      <c r="Z116" s="110">
        <v>9.3150924050587596E-3</v>
      </c>
      <c r="AA116" s="110">
        <v>0</v>
      </c>
      <c r="AB116" s="110">
        <v>0</v>
      </c>
      <c r="AC116" s="111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2">
        <f t="shared" si="92"/>
        <v>9.3150924050587596E-3</v>
      </c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">
      <c r="A117" s="37" t="s">
        <v>58</v>
      </c>
      <c r="B117" s="63">
        <v>0</v>
      </c>
      <c r="C117" s="63">
        <v>0</v>
      </c>
      <c r="D117" s="63">
        <v>0</v>
      </c>
      <c r="E117" s="63">
        <v>4.8829404699748044E-3</v>
      </c>
      <c r="F117" s="420"/>
      <c r="G117" s="63">
        <v>0</v>
      </c>
      <c r="H117" s="64">
        <v>0</v>
      </c>
      <c r="I117" s="59">
        <f t="shared" si="90"/>
        <v>4.8829404699748044E-3</v>
      </c>
      <c r="K117" s="49" t="s">
        <v>58</v>
      </c>
      <c r="L117" s="63">
        <v>0</v>
      </c>
      <c r="M117" s="63">
        <v>0</v>
      </c>
      <c r="N117" s="63">
        <v>0</v>
      </c>
      <c r="O117" s="63">
        <v>4.8829404699748044E-3</v>
      </c>
      <c r="P117" s="63">
        <v>0.39556404588064936</v>
      </c>
      <c r="Q117" s="63">
        <v>0</v>
      </c>
      <c r="R117" s="83">
        <v>0</v>
      </c>
      <c r="S117" s="84">
        <f t="shared" si="91"/>
        <v>0.40044698635062415</v>
      </c>
      <c r="U117" s="113" t="s">
        <v>58</v>
      </c>
      <c r="V117" s="105">
        <v>0</v>
      </c>
      <c r="W117" s="105">
        <v>0</v>
      </c>
      <c r="X117" s="105">
        <v>0</v>
      </c>
      <c r="Y117" s="105">
        <v>0</v>
      </c>
      <c r="Z117" s="105">
        <v>0</v>
      </c>
      <c r="AA117" s="105">
        <v>4.8829404699748044E-3</v>
      </c>
      <c r="AB117" s="105">
        <v>0.39556404588064936</v>
      </c>
      <c r="AC117" s="106">
        <v>0</v>
      </c>
      <c r="AD117" s="105">
        <v>0</v>
      </c>
      <c r="AE117" s="105">
        <v>0</v>
      </c>
      <c r="AF117" s="105">
        <v>0</v>
      </c>
      <c r="AG117" s="105">
        <v>0</v>
      </c>
      <c r="AH117" s="105">
        <v>0</v>
      </c>
      <c r="AI117" s="108">
        <f t="shared" si="92"/>
        <v>0.40044698635062415</v>
      </c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90"/>
        <v>0</v>
      </c>
      <c r="K118" s="48" t="s">
        <v>12</v>
      </c>
      <c r="L118" s="85">
        <v>0</v>
      </c>
      <c r="M118" s="85">
        <v>0</v>
      </c>
      <c r="N118" s="85">
        <v>0</v>
      </c>
      <c r="O118" s="85">
        <v>0</v>
      </c>
      <c r="P118" s="85">
        <v>2.1994552357238031E-2</v>
      </c>
      <c r="Q118" s="85">
        <v>0</v>
      </c>
      <c r="R118" s="86">
        <v>0</v>
      </c>
      <c r="S118" s="87">
        <f t="shared" si="91"/>
        <v>2.1994552357238031E-2</v>
      </c>
      <c r="U118" s="109" t="s">
        <v>12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2.1994552357238031E-2</v>
      </c>
      <c r="AC118" s="111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2">
        <f t="shared" si="92"/>
        <v>2.1994552357238031E-2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90"/>
        <v>0</v>
      </c>
      <c r="K119" s="49" t="s">
        <v>59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83">
        <v>0</v>
      </c>
      <c r="S119" s="84">
        <f t="shared" si="91"/>
        <v>0</v>
      </c>
      <c r="U119" s="113" t="s">
        <v>59</v>
      </c>
      <c r="V119" s="105">
        <v>0</v>
      </c>
      <c r="W119" s="105">
        <v>0</v>
      </c>
      <c r="X119" s="105">
        <v>0</v>
      </c>
      <c r="Y119" s="105">
        <v>0</v>
      </c>
      <c r="Z119" s="105">
        <v>0</v>
      </c>
      <c r="AA119" s="105">
        <v>0</v>
      </c>
      <c r="AB119" s="105">
        <v>0</v>
      </c>
      <c r="AC119" s="106">
        <v>0</v>
      </c>
      <c r="AD119" s="105">
        <v>0</v>
      </c>
      <c r="AE119" s="105">
        <v>0</v>
      </c>
      <c r="AF119" s="105">
        <v>0</v>
      </c>
      <c r="AG119" s="105">
        <v>0</v>
      </c>
      <c r="AH119" s="105">
        <v>0</v>
      </c>
      <c r="AI119" s="108">
        <f t="shared" si="92"/>
        <v>0</v>
      </c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">
      <c r="A120" s="36" t="s">
        <v>17</v>
      </c>
      <c r="B120" s="60">
        <v>4.3615657101078583E-3</v>
      </c>
      <c r="C120" s="60">
        <v>0</v>
      </c>
      <c r="D120" s="60">
        <v>0.13958496435476</v>
      </c>
      <c r="E120" s="60">
        <v>0</v>
      </c>
      <c r="F120" s="420"/>
      <c r="G120" s="60">
        <v>0</v>
      </c>
      <c r="H120" s="61">
        <v>0</v>
      </c>
      <c r="I120" s="62">
        <f t="shared" si="90"/>
        <v>0.14394653006486785</v>
      </c>
      <c r="K120" s="48" t="s">
        <v>17</v>
      </c>
      <c r="L120" s="85">
        <v>4.3615657101078583E-3</v>
      </c>
      <c r="M120" s="85">
        <v>0</v>
      </c>
      <c r="N120" s="85">
        <v>0.13958496435476</v>
      </c>
      <c r="O120" s="85">
        <v>0</v>
      </c>
      <c r="P120" s="85">
        <v>0</v>
      </c>
      <c r="Q120" s="85">
        <v>0</v>
      </c>
      <c r="R120" s="86">
        <v>0</v>
      </c>
      <c r="S120" s="87">
        <f t="shared" si="91"/>
        <v>0.14394653006486785</v>
      </c>
      <c r="U120" s="109" t="s">
        <v>17</v>
      </c>
      <c r="V120" s="110">
        <v>4.3615657101078583E-3</v>
      </c>
      <c r="W120" s="110">
        <v>0</v>
      </c>
      <c r="X120" s="110">
        <v>0</v>
      </c>
      <c r="Y120" s="110">
        <v>0</v>
      </c>
      <c r="Z120" s="110">
        <v>0.13958496435476</v>
      </c>
      <c r="AA120" s="110">
        <v>0</v>
      </c>
      <c r="AB120" s="110">
        <v>0</v>
      </c>
      <c r="AC120" s="111">
        <v>0</v>
      </c>
      <c r="AD120" s="110">
        <v>0</v>
      </c>
      <c r="AE120" s="110">
        <v>0</v>
      </c>
      <c r="AF120" s="110">
        <v>0</v>
      </c>
      <c r="AG120" s="110">
        <v>0</v>
      </c>
      <c r="AH120" s="110">
        <v>0</v>
      </c>
      <c r="AI120" s="112">
        <f t="shared" si="92"/>
        <v>0.14394653006486785</v>
      </c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">
      <c r="A121" s="37" t="s">
        <v>139</v>
      </c>
      <c r="B121" s="63">
        <v>0.23004789104924162</v>
      </c>
      <c r="C121" s="63">
        <v>0.1779932935510613</v>
      </c>
      <c r="D121" s="63">
        <v>4.5576453276053437</v>
      </c>
      <c r="E121" s="63">
        <v>0</v>
      </c>
      <c r="F121" s="420"/>
      <c r="G121" s="63">
        <v>0</v>
      </c>
      <c r="H121" s="64">
        <v>0</v>
      </c>
      <c r="I121" s="59">
        <f t="shared" si="90"/>
        <v>4.9656865122056466</v>
      </c>
      <c r="K121" s="49" t="s">
        <v>139</v>
      </c>
      <c r="L121" s="63">
        <v>0.23004789104924162</v>
      </c>
      <c r="M121" s="63">
        <v>0.1779932935510613</v>
      </c>
      <c r="N121" s="63">
        <v>4.5576453276053437</v>
      </c>
      <c r="O121" s="63">
        <v>0</v>
      </c>
      <c r="P121" s="63">
        <v>0</v>
      </c>
      <c r="Q121" s="63">
        <v>0</v>
      </c>
      <c r="R121" s="83">
        <v>0</v>
      </c>
      <c r="S121" s="84">
        <f t="shared" si="91"/>
        <v>4.9656865122056466</v>
      </c>
      <c r="U121" s="113" t="s">
        <v>139</v>
      </c>
      <c r="V121" s="105">
        <v>0.21580566680997687</v>
      </c>
      <c r="W121" s="105">
        <v>0</v>
      </c>
      <c r="X121" s="105">
        <v>0</v>
      </c>
      <c r="Y121" s="105">
        <v>0.1779932935510613</v>
      </c>
      <c r="Z121" s="105">
        <v>4.4489839988084983</v>
      </c>
      <c r="AA121" s="105">
        <v>0</v>
      </c>
      <c r="AB121" s="105">
        <v>0</v>
      </c>
      <c r="AC121" s="106">
        <v>0.12290355303610997</v>
      </c>
      <c r="AD121" s="105">
        <v>1.4242224239264741E-2</v>
      </c>
      <c r="AE121" s="105">
        <v>0</v>
      </c>
      <c r="AF121" s="105">
        <v>0</v>
      </c>
      <c r="AG121" s="105">
        <v>0.10866132879684523</v>
      </c>
      <c r="AH121" s="105">
        <v>0</v>
      </c>
      <c r="AI121" s="108">
        <f t="shared" si="92"/>
        <v>4.9656865122056466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">
      <c r="A122" s="36" t="s">
        <v>25</v>
      </c>
      <c r="B122" s="60">
        <v>0.19973447080452617</v>
      </c>
      <c r="C122" s="60">
        <v>3.3806571859894261E-3</v>
      </c>
      <c r="D122" s="60">
        <v>2.4661685475198341</v>
      </c>
      <c r="E122" s="60">
        <v>3.540574554020532</v>
      </c>
      <c r="F122" s="420"/>
      <c r="G122" s="60">
        <v>0.28577293993887942</v>
      </c>
      <c r="H122" s="61">
        <v>8.49428805784915E-3</v>
      </c>
      <c r="I122" s="62">
        <f t="shared" si="90"/>
        <v>6.5041254575276106</v>
      </c>
      <c r="K122" s="48" t="s">
        <v>25</v>
      </c>
      <c r="L122" s="85">
        <v>0.19973447080452617</v>
      </c>
      <c r="M122" s="85">
        <v>3.3806571859894261E-3</v>
      </c>
      <c r="N122" s="85">
        <v>2.4661685475198341</v>
      </c>
      <c r="O122" s="85">
        <v>3.540574554020532</v>
      </c>
      <c r="P122" s="85">
        <v>3.04861821218151E-2</v>
      </c>
      <c r="Q122" s="85">
        <v>0.28577293993887942</v>
      </c>
      <c r="R122" s="86">
        <v>8.49428805784915E-3</v>
      </c>
      <c r="S122" s="87">
        <f t="shared" si="91"/>
        <v>6.5346116396494258</v>
      </c>
      <c r="U122" s="109" t="s">
        <v>25</v>
      </c>
      <c r="V122" s="110">
        <v>4.1675810448391542E-3</v>
      </c>
      <c r="W122" s="110">
        <v>9.7710759780192197E-2</v>
      </c>
      <c r="X122" s="110">
        <v>0.28577293993887942</v>
      </c>
      <c r="Y122" s="110">
        <v>3.3806571859894261E-3</v>
      </c>
      <c r="Z122" s="110">
        <v>2.4661685475198341</v>
      </c>
      <c r="AA122" s="110">
        <v>3.5351432651511092</v>
      </c>
      <c r="AB122" s="110">
        <v>3.04861821218151E-2</v>
      </c>
      <c r="AC122" s="111">
        <v>0.11178170690676689</v>
      </c>
      <c r="AD122" s="110">
        <v>9.7856129979494805E-2</v>
      </c>
      <c r="AE122" s="110">
        <v>5.4312888694229384E-3</v>
      </c>
      <c r="AF122" s="110">
        <v>8.49428805784915E-3</v>
      </c>
      <c r="AG122" s="110">
        <v>0</v>
      </c>
      <c r="AH122" s="110">
        <v>0</v>
      </c>
      <c r="AI122" s="112">
        <f t="shared" si="92"/>
        <v>6.5346116396494258</v>
      </c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">
      <c r="A123" s="37" t="s">
        <v>24</v>
      </c>
      <c r="B123" s="63">
        <v>0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90"/>
        <v>0</v>
      </c>
      <c r="K123" s="49" t="s">
        <v>24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83">
        <v>0</v>
      </c>
      <c r="S123" s="84">
        <f t="shared" si="91"/>
        <v>0</v>
      </c>
      <c r="U123" s="113" t="s">
        <v>24</v>
      </c>
      <c r="V123" s="105">
        <v>0</v>
      </c>
      <c r="W123" s="105">
        <v>0</v>
      </c>
      <c r="X123" s="105">
        <v>0</v>
      </c>
      <c r="Y123" s="105">
        <v>0</v>
      </c>
      <c r="Z123" s="105">
        <v>0</v>
      </c>
      <c r="AA123" s="105">
        <v>0</v>
      </c>
      <c r="AB123" s="105">
        <v>0</v>
      </c>
      <c r="AC123" s="106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8">
        <f t="shared" si="92"/>
        <v>0</v>
      </c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90"/>
        <v>0</v>
      </c>
      <c r="K124" s="48" t="s">
        <v>60</v>
      </c>
      <c r="L124" s="85">
        <v>0</v>
      </c>
      <c r="M124" s="85">
        <v>0</v>
      </c>
      <c r="N124" s="85">
        <v>0</v>
      </c>
      <c r="O124" s="85">
        <v>0</v>
      </c>
      <c r="P124" s="85">
        <v>0</v>
      </c>
      <c r="Q124" s="85">
        <v>0</v>
      </c>
      <c r="R124" s="86">
        <v>0</v>
      </c>
      <c r="S124" s="87">
        <f t="shared" si="91"/>
        <v>0</v>
      </c>
      <c r="U124" s="109" t="s">
        <v>60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1">
        <v>0</v>
      </c>
      <c r="AD124" s="110">
        <v>0</v>
      </c>
      <c r="AE124" s="110">
        <v>0</v>
      </c>
      <c r="AF124" s="110">
        <v>0</v>
      </c>
      <c r="AG124" s="110">
        <v>0</v>
      </c>
      <c r="AH124" s="110">
        <v>0</v>
      </c>
      <c r="AI124" s="112">
        <f t="shared" si="92"/>
        <v>0</v>
      </c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">
      <c r="A125" s="37" t="s">
        <v>22</v>
      </c>
      <c r="B125" s="63">
        <v>0</v>
      </c>
      <c r="C125" s="63">
        <v>2.2378177091776763E-4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90"/>
        <v>2.2378177091776763E-4</v>
      </c>
      <c r="K125" s="49" t="s">
        <v>22</v>
      </c>
      <c r="L125" s="63">
        <v>0</v>
      </c>
      <c r="M125" s="63">
        <v>2.2378177091776763E-4</v>
      </c>
      <c r="N125" s="63">
        <v>0</v>
      </c>
      <c r="O125" s="63">
        <v>0</v>
      </c>
      <c r="P125" s="63">
        <v>1.6246284861467106E-2</v>
      </c>
      <c r="Q125" s="63">
        <v>0</v>
      </c>
      <c r="R125" s="83">
        <v>0</v>
      </c>
      <c r="S125" s="84">
        <f t="shared" si="91"/>
        <v>1.6470066632384872E-2</v>
      </c>
      <c r="U125" s="113" t="s">
        <v>22</v>
      </c>
      <c r="V125" s="105">
        <v>0</v>
      </c>
      <c r="W125" s="105">
        <v>0</v>
      </c>
      <c r="X125" s="105">
        <v>0</v>
      </c>
      <c r="Y125" s="105">
        <v>2.2378177091776763E-4</v>
      </c>
      <c r="Z125" s="105">
        <v>0</v>
      </c>
      <c r="AA125" s="105">
        <v>0</v>
      </c>
      <c r="AB125" s="105">
        <v>1.6246284861467106E-2</v>
      </c>
      <c r="AC125" s="106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8">
        <f t="shared" si="92"/>
        <v>1.6470066632384872E-2</v>
      </c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90"/>
        <v>0</v>
      </c>
      <c r="K126" s="48" t="s">
        <v>21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s="85">
        <v>0</v>
      </c>
      <c r="R126" s="86">
        <v>0</v>
      </c>
      <c r="S126" s="87">
        <f t="shared" si="91"/>
        <v>0</v>
      </c>
      <c r="U126" s="109" t="s">
        <v>61</v>
      </c>
      <c r="V126" s="110">
        <v>0</v>
      </c>
      <c r="W126" s="110">
        <v>0</v>
      </c>
      <c r="X126" s="110">
        <v>0</v>
      </c>
      <c r="Y126" s="110">
        <v>0</v>
      </c>
      <c r="Z126" s="110">
        <v>0</v>
      </c>
      <c r="AA126" s="110">
        <v>0</v>
      </c>
      <c r="AB126" s="110">
        <v>0</v>
      </c>
      <c r="AC126" s="111">
        <v>0</v>
      </c>
      <c r="AD126" s="110">
        <v>0</v>
      </c>
      <c r="AE126" s="110">
        <v>0</v>
      </c>
      <c r="AF126" s="110">
        <v>0</v>
      </c>
      <c r="AG126" s="110">
        <v>0</v>
      </c>
      <c r="AH126" s="110">
        <v>0</v>
      </c>
      <c r="AI126" s="112">
        <f t="shared" si="92"/>
        <v>0</v>
      </c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90"/>
        <v>0</v>
      </c>
      <c r="K127" s="50" t="s">
        <v>64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83">
        <v>0</v>
      </c>
      <c r="S127" s="84">
        <f t="shared" si="91"/>
        <v>0</v>
      </c>
      <c r="U127" s="114" t="s">
        <v>62</v>
      </c>
      <c r="V127" s="105">
        <v>0</v>
      </c>
      <c r="W127" s="105">
        <v>0</v>
      </c>
      <c r="X127" s="105">
        <v>0</v>
      </c>
      <c r="Y127" s="105">
        <v>0</v>
      </c>
      <c r="Z127" s="105">
        <v>0</v>
      </c>
      <c r="AA127" s="105">
        <v>0</v>
      </c>
      <c r="AB127" s="105">
        <v>0</v>
      </c>
      <c r="AC127" s="106">
        <v>0</v>
      </c>
      <c r="AD127" s="107">
        <v>0</v>
      </c>
      <c r="AE127" s="107">
        <v>0</v>
      </c>
      <c r="AF127" s="107">
        <v>0</v>
      </c>
      <c r="AG127" s="107">
        <v>0</v>
      </c>
      <c r="AH127" s="107">
        <v>0</v>
      </c>
      <c r="AI127" s="108">
        <f t="shared" si="92"/>
        <v>0</v>
      </c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90"/>
        <v>0</v>
      </c>
      <c r="K128" s="51" t="s">
        <v>23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9">
        <v>0</v>
      </c>
      <c r="S128" s="90">
        <f t="shared" si="91"/>
        <v>0</v>
      </c>
      <c r="U128" s="115" t="s">
        <v>65</v>
      </c>
      <c r="V128" s="116">
        <v>0</v>
      </c>
      <c r="W128" s="116">
        <v>0</v>
      </c>
      <c r="X128" s="116">
        <v>0</v>
      </c>
      <c r="Y128" s="116">
        <v>0</v>
      </c>
      <c r="Z128" s="116">
        <v>0</v>
      </c>
      <c r="AA128" s="116">
        <v>0</v>
      </c>
      <c r="AB128" s="116">
        <v>0</v>
      </c>
      <c r="AC128" s="116">
        <v>0</v>
      </c>
      <c r="AD128" s="116">
        <v>0</v>
      </c>
      <c r="AE128" s="116">
        <v>0</v>
      </c>
      <c r="AF128" s="116">
        <v>0</v>
      </c>
      <c r="AG128" s="116">
        <v>0</v>
      </c>
      <c r="AH128" s="117">
        <v>0</v>
      </c>
      <c r="AI128" s="118">
        <f t="shared" si="92"/>
        <v>0</v>
      </c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90"/>
        <v>0</v>
      </c>
      <c r="K129" s="52" t="s">
        <v>19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91">
        <v>0</v>
      </c>
      <c r="S129" s="92">
        <f t="shared" si="91"/>
        <v>0</v>
      </c>
      <c r="U129" s="119" t="s">
        <v>19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1">
        <v>0</v>
      </c>
      <c r="AE129" s="121">
        <v>0</v>
      </c>
      <c r="AF129" s="121">
        <v>0</v>
      </c>
      <c r="AG129" s="121">
        <v>0</v>
      </c>
      <c r="AH129" s="121">
        <v>0</v>
      </c>
      <c r="AI129" s="122">
        <f t="shared" si="92"/>
        <v>0</v>
      </c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90"/>
        <v>0</v>
      </c>
      <c r="K130" s="51" t="s">
        <v>20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9">
        <v>0</v>
      </c>
      <c r="S130" s="90">
        <f t="shared" si="91"/>
        <v>0</v>
      </c>
      <c r="U130" s="115" t="s">
        <v>20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7">
        <v>0</v>
      </c>
      <c r="AI130" s="118">
        <f t="shared" si="92"/>
        <v>0</v>
      </c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90"/>
        <v>0</v>
      </c>
      <c r="K131" s="53" t="s">
        <v>11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93">
        <v>0</v>
      </c>
      <c r="S131" s="94">
        <f t="shared" si="91"/>
        <v>0</v>
      </c>
      <c r="U131" s="119" t="s">
        <v>11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1">
        <v>0</v>
      </c>
      <c r="AE131" s="121">
        <v>0</v>
      </c>
      <c r="AF131" s="121">
        <v>0</v>
      </c>
      <c r="AG131" s="121">
        <v>0</v>
      </c>
      <c r="AH131" s="121">
        <v>0</v>
      </c>
      <c r="AI131" s="122">
        <f t="shared" si="92"/>
        <v>0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">
      <c r="A132" s="42" t="s">
        <v>26</v>
      </c>
      <c r="B132" s="74">
        <f>SUM(B111:B127)</f>
        <v>0.43545419404024488</v>
      </c>
      <c r="C132" s="74">
        <f t="shared" ref="C132:I132" si="93">SUM(C111:C127)</f>
        <v>0.18159773250796851</v>
      </c>
      <c r="D132" s="74">
        <f t="shared" si="93"/>
        <v>7.3692539033403861</v>
      </c>
      <c r="E132" s="74">
        <f t="shared" si="93"/>
        <v>3.5454574944905066</v>
      </c>
      <c r="F132" s="74">
        <f t="shared" si="93"/>
        <v>0</v>
      </c>
      <c r="G132" s="74">
        <f t="shared" si="93"/>
        <v>0.28577293993887942</v>
      </c>
      <c r="H132" s="75">
        <f t="shared" si="93"/>
        <v>8.49428805784915E-3</v>
      </c>
      <c r="I132" s="59">
        <f t="shared" si="93"/>
        <v>11.826030552375837</v>
      </c>
      <c r="K132" s="54" t="s">
        <v>26</v>
      </c>
      <c r="L132" s="74">
        <f>SUM(L111:L127)</f>
        <v>0.43545419404024488</v>
      </c>
      <c r="M132" s="74">
        <f t="shared" ref="M132:S132" si="94">SUM(M111:M127)</f>
        <v>0.18159773250796851</v>
      </c>
      <c r="N132" s="74">
        <f t="shared" si="94"/>
        <v>7.3692539033403861</v>
      </c>
      <c r="O132" s="74">
        <f t="shared" si="94"/>
        <v>3.5454574944905066</v>
      </c>
      <c r="P132" s="74">
        <f t="shared" si="94"/>
        <v>0.46429106522116959</v>
      </c>
      <c r="Q132" s="74">
        <f t="shared" si="94"/>
        <v>0.28577293993887942</v>
      </c>
      <c r="R132" s="75">
        <f t="shared" si="94"/>
        <v>8.49428805784915E-3</v>
      </c>
      <c r="S132" s="95">
        <f t="shared" si="94"/>
        <v>12.290321617597007</v>
      </c>
      <c r="U132" s="123" t="s">
        <v>63</v>
      </c>
      <c r="V132" s="124">
        <f>SUM(V111:V127)</f>
        <v>0.22564508004129316</v>
      </c>
      <c r="W132" s="124">
        <f t="shared" ref="W132:AH132" si="95">SUM(W111:W127)</f>
        <v>9.7710759780192197E-2</v>
      </c>
      <c r="X132" s="124">
        <f t="shared" si="95"/>
        <v>0.28577293993887942</v>
      </c>
      <c r="Y132" s="124">
        <f t="shared" si="95"/>
        <v>0.18159773250796851</v>
      </c>
      <c r="Z132" s="124">
        <f t="shared" si="95"/>
        <v>7.0640526030881503</v>
      </c>
      <c r="AA132" s="124">
        <f t="shared" si="95"/>
        <v>3.5400262056210838</v>
      </c>
      <c r="AB132" s="124">
        <f t="shared" si="95"/>
        <v>0.46429106522116959</v>
      </c>
      <c r="AC132" s="124">
        <f t="shared" si="95"/>
        <v>0.43122523139826741</v>
      </c>
      <c r="AD132" s="125">
        <f t="shared" si="95"/>
        <v>0.11209835421875955</v>
      </c>
      <c r="AE132" s="125">
        <f t="shared" si="95"/>
        <v>5.4312888694229384E-3</v>
      </c>
      <c r="AF132" s="125">
        <f t="shared" si="95"/>
        <v>8.49428805784915E-3</v>
      </c>
      <c r="AG132" s="125">
        <f t="shared" si="95"/>
        <v>0.30520130025223569</v>
      </c>
      <c r="AH132" s="125">
        <f t="shared" si="95"/>
        <v>0</v>
      </c>
      <c r="AI132" s="126">
        <f>SUM(V132:AC132)</f>
        <v>12.290321617597005</v>
      </c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s="14" customFormat="1" ht="15" thickBot="1">
      <c r="A133" s="43" t="s">
        <v>91</v>
      </c>
      <c r="B133" s="78">
        <f>IF($I132=0,"-",B132/$I132)</f>
        <v>3.6821669968776005E-2</v>
      </c>
      <c r="C133" s="78">
        <f t="shared" ref="C133:H133" si="96">IF($I132=0,"-",C132/$I132)</f>
        <v>1.5355763855310327E-2</v>
      </c>
      <c r="D133" s="78">
        <f t="shared" si="96"/>
        <v>0.62313841239484291</v>
      </c>
      <c r="E133" s="78">
        <f t="shared" si="96"/>
        <v>0.29980114449968404</v>
      </c>
      <c r="F133" s="78">
        <f t="shared" si="96"/>
        <v>0</v>
      </c>
      <c r="G133" s="78">
        <f t="shared" si="96"/>
        <v>2.4164738850726876E-2</v>
      </c>
      <c r="H133" s="79">
        <f t="shared" si="96"/>
        <v>7.1827043065964826E-4</v>
      </c>
      <c r="I133" s="80">
        <f>SUM(B133:H133)</f>
        <v>0.99999999999999978</v>
      </c>
      <c r="K133" s="55" t="s">
        <v>91</v>
      </c>
      <c r="L133" s="96">
        <f>IF($S132=0,"-",L132/$S132)</f>
        <v>3.5430658984283318E-2</v>
      </c>
      <c r="M133" s="96">
        <f t="shared" ref="M133:R133" si="97">IF($S132=0,"-",M132/$S132)</f>
        <v>1.4775669682066004E-2</v>
      </c>
      <c r="N133" s="96">
        <f t="shared" si="97"/>
        <v>0.59959813360695569</v>
      </c>
      <c r="O133" s="96">
        <f t="shared" si="97"/>
        <v>0.28847556677558384</v>
      </c>
      <c r="P133" s="96">
        <f t="shared" si="97"/>
        <v>3.7776966272095598E-2</v>
      </c>
      <c r="Q133" s="96">
        <f t="shared" si="97"/>
        <v>2.325186832618897E-2</v>
      </c>
      <c r="R133" s="97">
        <f t="shared" si="97"/>
        <v>6.9113635282637507E-4</v>
      </c>
      <c r="S133" s="98">
        <f>SUM(L133:R133)</f>
        <v>0.99999999999999978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</row>
    <row r="134" spans="1:69" ht="15" thickBot="1">
      <c r="A134" s="46"/>
      <c r="B134" s="44"/>
      <c r="C134" s="44"/>
      <c r="D134" s="44"/>
      <c r="E134" s="44"/>
      <c r="F134" s="44"/>
      <c r="G134" s="44"/>
      <c r="H134" s="44"/>
      <c r="I134" s="44"/>
      <c r="K134" s="46"/>
      <c r="L134" s="44"/>
      <c r="M134" s="44"/>
      <c r="N134" s="44"/>
      <c r="O134" s="44"/>
      <c r="P134" s="44"/>
      <c r="Q134" s="44"/>
      <c r="R134" s="44"/>
      <c r="S134" s="44"/>
      <c r="U1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30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  <c r="K135" s="426" t="s">
        <v>33</v>
      </c>
      <c r="L135" s="32" t="s">
        <v>0</v>
      </c>
      <c r="M135" s="32" t="s">
        <v>1</v>
      </c>
      <c r="N135" s="32" t="s">
        <v>2</v>
      </c>
      <c r="O135" s="32" t="s">
        <v>3</v>
      </c>
      <c r="P135" s="32" t="s">
        <v>27</v>
      </c>
      <c r="Q135" s="32" t="s">
        <v>4</v>
      </c>
      <c r="R135" s="32" t="s">
        <v>5</v>
      </c>
      <c r="S135" s="33" t="s">
        <v>6</v>
      </c>
      <c r="U135" s="470" t="s">
        <v>33</v>
      </c>
      <c r="V135" s="99" t="s">
        <v>77</v>
      </c>
      <c r="W135" s="99" t="s">
        <v>78</v>
      </c>
      <c r="X135" s="99" t="s">
        <v>4</v>
      </c>
      <c r="Y135" s="99" t="s">
        <v>1</v>
      </c>
      <c r="Z135" s="99" t="s">
        <v>2</v>
      </c>
      <c r="AA135" s="99" t="s">
        <v>3</v>
      </c>
      <c r="AB135" s="99" t="s">
        <v>55</v>
      </c>
      <c r="AC135" s="99" t="s">
        <v>67</v>
      </c>
      <c r="AD135" s="100" t="s">
        <v>79</v>
      </c>
      <c r="AE135" s="100" t="s">
        <v>80</v>
      </c>
      <c r="AF135" s="100" t="s">
        <v>81</v>
      </c>
      <c r="AG135" s="100" t="s">
        <v>82</v>
      </c>
      <c r="AH135" s="100" t="s">
        <v>83</v>
      </c>
      <c r="AI135" s="101" t="s">
        <v>63</v>
      </c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" customHeight="1">
      <c r="A136" s="433" t="s">
        <v>33</v>
      </c>
      <c r="B136" s="434" t="s">
        <v>118</v>
      </c>
      <c r="C136" s="435"/>
      <c r="D136" s="435"/>
      <c r="E136" s="435"/>
      <c r="F136" s="435"/>
      <c r="G136" s="435"/>
      <c r="H136" s="435"/>
      <c r="I136" s="436"/>
      <c r="K136" s="427" t="s">
        <v>33</v>
      </c>
      <c r="L136" s="416" t="s">
        <v>118</v>
      </c>
      <c r="M136" s="417"/>
      <c r="N136" s="417"/>
      <c r="O136" s="417"/>
      <c r="P136" s="417"/>
      <c r="Q136" s="417"/>
      <c r="R136" s="417"/>
      <c r="S136" s="418"/>
      <c r="U136" s="471" t="s">
        <v>33</v>
      </c>
      <c r="V136" s="468" t="s">
        <v>118</v>
      </c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9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  <c r="K137" s="56" t="s">
        <v>7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102">
        <v>0</v>
      </c>
      <c r="S137" s="103">
        <f>SUM(L137:R137)</f>
        <v>0</v>
      </c>
      <c r="U137" s="104" t="s">
        <v>7</v>
      </c>
      <c r="V137" s="105">
        <v>0</v>
      </c>
      <c r="W137" s="105">
        <v>0</v>
      </c>
      <c r="X137" s="105">
        <v>0</v>
      </c>
      <c r="Y137" s="105">
        <v>0</v>
      </c>
      <c r="Z137" s="105">
        <v>0</v>
      </c>
      <c r="AA137" s="105">
        <v>0</v>
      </c>
      <c r="AB137" s="105">
        <v>0</v>
      </c>
      <c r="AC137" s="106">
        <v>0</v>
      </c>
      <c r="AD137" s="107">
        <v>0</v>
      </c>
      <c r="AE137" s="107">
        <v>0</v>
      </c>
      <c r="AF137" s="107">
        <v>0</v>
      </c>
      <c r="AG137" s="107">
        <v>0</v>
      </c>
      <c r="AH137" s="107">
        <v>0</v>
      </c>
      <c r="AI137" s="108">
        <f>SUM(V137:AC137)</f>
        <v>0</v>
      </c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98">SUM(B138:H138)</f>
        <v>0</v>
      </c>
      <c r="K138" s="48" t="s">
        <v>8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s="85">
        <v>0</v>
      </c>
      <c r="R138" s="86">
        <v>0</v>
      </c>
      <c r="S138" s="87">
        <f t="shared" ref="S138:S157" si="99">SUM(L138:R138)</f>
        <v>0</v>
      </c>
      <c r="U138" s="109" t="s">
        <v>8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1">
        <v>0</v>
      </c>
      <c r="AD138" s="110">
        <v>0</v>
      </c>
      <c r="AE138" s="110">
        <v>0</v>
      </c>
      <c r="AF138" s="110">
        <v>0</v>
      </c>
      <c r="AG138" s="110">
        <v>0</v>
      </c>
      <c r="AH138" s="110">
        <v>0</v>
      </c>
      <c r="AI138" s="112">
        <f t="shared" ref="AI138:AI157" si="100">SUM(V138:AC138)</f>
        <v>0</v>
      </c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98"/>
        <v>0</v>
      </c>
      <c r="K139" s="49" t="s">
        <v>10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83">
        <v>0</v>
      </c>
      <c r="S139" s="84">
        <f t="shared" si="99"/>
        <v>0</v>
      </c>
      <c r="U139" s="113" t="s">
        <v>10</v>
      </c>
      <c r="V139" s="105">
        <v>0</v>
      </c>
      <c r="W139" s="105">
        <v>0</v>
      </c>
      <c r="X139" s="105">
        <v>0</v>
      </c>
      <c r="Y139" s="105">
        <v>0</v>
      </c>
      <c r="Z139" s="105">
        <v>0</v>
      </c>
      <c r="AA139" s="105">
        <v>0</v>
      </c>
      <c r="AB139" s="105">
        <v>0</v>
      </c>
      <c r="AC139" s="106">
        <v>0</v>
      </c>
      <c r="AD139" s="107">
        <v>0</v>
      </c>
      <c r="AE139" s="107">
        <v>0</v>
      </c>
      <c r="AF139" s="107">
        <v>0</v>
      </c>
      <c r="AG139" s="107">
        <v>0</v>
      </c>
      <c r="AH139" s="107">
        <v>0</v>
      </c>
      <c r="AI139" s="108">
        <f t="shared" si="100"/>
        <v>0</v>
      </c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98"/>
        <v>0</v>
      </c>
      <c r="K140" s="48" t="s">
        <v>56</v>
      </c>
      <c r="L140" s="85">
        <v>0</v>
      </c>
      <c r="M140" s="85">
        <v>0</v>
      </c>
      <c r="N140" s="85">
        <v>0</v>
      </c>
      <c r="O140" s="85">
        <v>0</v>
      </c>
      <c r="P140" s="85">
        <v>0</v>
      </c>
      <c r="Q140" s="85">
        <v>0</v>
      </c>
      <c r="R140" s="86">
        <v>0</v>
      </c>
      <c r="S140" s="87">
        <f t="shared" si="99"/>
        <v>0</v>
      </c>
      <c r="U140" s="109" t="s">
        <v>56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1">
        <v>0</v>
      </c>
      <c r="AD140" s="110">
        <v>0</v>
      </c>
      <c r="AE140" s="110">
        <v>0</v>
      </c>
      <c r="AF140" s="110">
        <v>0</v>
      </c>
      <c r="AG140" s="110">
        <v>0</v>
      </c>
      <c r="AH140" s="110">
        <v>0</v>
      </c>
      <c r="AI140" s="112">
        <f t="shared" si="100"/>
        <v>0</v>
      </c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">
      <c r="A141" s="37" t="s">
        <v>16</v>
      </c>
      <c r="B141" s="63">
        <v>0.70984428083034457</v>
      </c>
      <c r="C141" s="63">
        <v>8.8295762190489047</v>
      </c>
      <c r="D141" s="63">
        <v>0.90030258032297361</v>
      </c>
      <c r="E141" s="63">
        <v>0</v>
      </c>
      <c r="F141" s="420"/>
      <c r="G141" s="63">
        <v>0</v>
      </c>
      <c r="H141" s="64">
        <v>0</v>
      </c>
      <c r="I141" s="59">
        <f t="shared" si="98"/>
        <v>10.439723080202223</v>
      </c>
      <c r="K141" s="49" t="s">
        <v>16</v>
      </c>
      <c r="L141" s="63">
        <v>0.70984428083034457</v>
      </c>
      <c r="M141" s="63">
        <v>8.8295762190489047</v>
      </c>
      <c r="N141" s="63">
        <v>0.90030258032297361</v>
      </c>
      <c r="O141" s="63">
        <v>0</v>
      </c>
      <c r="P141" s="63">
        <v>0</v>
      </c>
      <c r="Q141" s="63">
        <v>0</v>
      </c>
      <c r="R141" s="83">
        <v>0</v>
      </c>
      <c r="S141" s="84">
        <f t="shared" si="99"/>
        <v>10.439723080202223</v>
      </c>
      <c r="U141" s="113" t="s">
        <v>16</v>
      </c>
      <c r="V141" s="105">
        <v>0.70984428083034457</v>
      </c>
      <c r="W141" s="105">
        <v>0</v>
      </c>
      <c r="X141" s="105">
        <v>0</v>
      </c>
      <c r="Y141" s="105">
        <v>8.8295762190489047</v>
      </c>
      <c r="Z141" s="105">
        <v>5.5145325267853346E-2</v>
      </c>
      <c r="AA141" s="105">
        <v>0</v>
      </c>
      <c r="AB141" s="105">
        <v>0</v>
      </c>
      <c r="AC141" s="106">
        <v>0.84515725505512029</v>
      </c>
      <c r="AD141" s="107">
        <v>0</v>
      </c>
      <c r="AE141" s="107">
        <v>0</v>
      </c>
      <c r="AF141" s="107">
        <v>0</v>
      </c>
      <c r="AG141" s="107">
        <v>0.84515725505512029</v>
      </c>
      <c r="AH141" s="107">
        <v>0</v>
      </c>
      <c r="AI141" s="108">
        <f t="shared" si="100"/>
        <v>10.439723080202223</v>
      </c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">
      <c r="A142" s="36" t="s">
        <v>123</v>
      </c>
      <c r="B142" s="60">
        <v>3.7278778985292016</v>
      </c>
      <c r="C142" s="60">
        <v>0.5389702985825352</v>
      </c>
      <c r="D142" s="60">
        <v>1.9492759132068356</v>
      </c>
      <c r="E142" s="60">
        <v>0</v>
      </c>
      <c r="F142" s="420"/>
      <c r="G142" s="60">
        <v>0</v>
      </c>
      <c r="H142" s="61">
        <v>0</v>
      </c>
      <c r="I142" s="62">
        <f t="shared" si="98"/>
        <v>6.2161241103185727</v>
      </c>
      <c r="K142" s="48" t="s">
        <v>123</v>
      </c>
      <c r="L142" s="85">
        <v>3.7278778985292016</v>
      </c>
      <c r="M142" s="85">
        <v>0.5389702985825352</v>
      </c>
      <c r="N142" s="85">
        <v>1.9492759132068356</v>
      </c>
      <c r="O142" s="85">
        <v>0</v>
      </c>
      <c r="P142" s="85">
        <v>0</v>
      </c>
      <c r="Q142" s="85">
        <v>0</v>
      </c>
      <c r="R142" s="86">
        <v>0</v>
      </c>
      <c r="S142" s="87">
        <f t="shared" si="99"/>
        <v>6.2161241103185727</v>
      </c>
      <c r="U142" s="109" t="s">
        <v>57</v>
      </c>
      <c r="V142" s="110">
        <v>3.7278778985292016</v>
      </c>
      <c r="W142" s="110">
        <v>0</v>
      </c>
      <c r="X142" s="110">
        <v>0</v>
      </c>
      <c r="Y142" s="110">
        <v>0.5389702985825352</v>
      </c>
      <c r="Z142" s="110">
        <v>0.74856985914240992</v>
      </c>
      <c r="AA142" s="110">
        <v>0</v>
      </c>
      <c r="AB142" s="110">
        <v>0</v>
      </c>
      <c r="AC142" s="111">
        <v>1.2007060540644257</v>
      </c>
      <c r="AD142" s="110">
        <v>0</v>
      </c>
      <c r="AE142" s="110">
        <v>0</v>
      </c>
      <c r="AF142" s="110">
        <v>0</v>
      </c>
      <c r="AG142" s="110">
        <v>1.2007060540644257</v>
      </c>
      <c r="AH142" s="110">
        <v>0</v>
      </c>
      <c r="AI142" s="112">
        <f t="shared" si="100"/>
        <v>6.2161241103185727</v>
      </c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">
      <c r="A143" s="37" t="s">
        <v>58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98"/>
        <v>0</v>
      </c>
      <c r="K143" s="49" t="s">
        <v>58</v>
      </c>
      <c r="L143" s="63">
        <v>0</v>
      </c>
      <c r="M143" s="63">
        <v>0</v>
      </c>
      <c r="N143" s="63">
        <v>0</v>
      </c>
      <c r="O143" s="63">
        <v>0</v>
      </c>
      <c r="P143" s="63">
        <v>9.6677280354140649</v>
      </c>
      <c r="Q143" s="63">
        <v>0</v>
      </c>
      <c r="R143" s="83">
        <v>0</v>
      </c>
      <c r="S143" s="84">
        <f t="shared" si="99"/>
        <v>9.6677280354140649</v>
      </c>
      <c r="U143" s="113" t="s">
        <v>58</v>
      </c>
      <c r="V143" s="105">
        <v>0</v>
      </c>
      <c r="W143" s="105">
        <v>0</v>
      </c>
      <c r="X143" s="105">
        <v>0</v>
      </c>
      <c r="Y143" s="105">
        <v>0</v>
      </c>
      <c r="Z143" s="105">
        <v>0</v>
      </c>
      <c r="AA143" s="105">
        <v>0</v>
      </c>
      <c r="AB143" s="105">
        <v>9.6677280354140649</v>
      </c>
      <c r="AC143" s="106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8">
        <f t="shared" si="100"/>
        <v>9.6677280354140649</v>
      </c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98"/>
        <v>0</v>
      </c>
      <c r="K144" s="48" t="s">
        <v>12</v>
      </c>
      <c r="L144" s="85">
        <v>0</v>
      </c>
      <c r="M144" s="85">
        <v>0</v>
      </c>
      <c r="N144" s="85">
        <v>0</v>
      </c>
      <c r="O144" s="85">
        <v>0</v>
      </c>
      <c r="P144" s="85">
        <v>0.56060252898842722</v>
      </c>
      <c r="Q144" s="85">
        <v>0</v>
      </c>
      <c r="R144" s="86">
        <v>0</v>
      </c>
      <c r="S144" s="87">
        <f t="shared" si="99"/>
        <v>0.56060252898842722</v>
      </c>
      <c r="U144" s="109" t="s">
        <v>12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0.56060252898842722</v>
      </c>
      <c r="AC144" s="111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2">
        <f t="shared" si="100"/>
        <v>0.56060252898842722</v>
      </c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98"/>
        <v>0</v>
      </c>
      <c r="K145" s="49" t="s">
        <v>59</v>
      </c>
      <c r="L145" s="63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83">
        <v>0</v>
      </c>
      <c r="S145" s="84">
        <f t="shared" si="99"/>
        <v>0</v>
      </c>
      <c r="U145" s="113" t="s">
        <v>59</v>
      </c>
      <c r="V145" s="105">
        <v>0</v>
      </c>
      <c r="W145" s="105">
        <v>0</v>
      </c>
      <c r="X145" s="105">
        <v>0</v>
      </c>
      <c r="Y145" s="105">
        <v>0</v>
      </c>
      <c r="Z145" s="105">
        <v>0</v>
      </c>
      <c r="AA145" s="105">
        <v>0</v>
      </c>
      <c r="AB145" s="105">
        <v>0</v>
      </c>
      <c r="AC145" s="106">
        <v>0</v>
      </c>
      <c r="AD145" s="105">
        <v>0</v>
      </c>
      <c r="AE145" s="105">
        <v>0</v>
      </c>
      <c r="AF145" s="105">
        <v>0</v>
      </c>
      <c r="AG145" s="105">
        <v>0</v>
      </c>
      <c r="AH145" s="105">
        <v>0</v>
      </c>
      <c r="AI145" s="108">
        <f t="shared" si="100"/>
        <v>0</v>
      </c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">
      <c r="A146" s="36" t="s">
        <v>17</v>
      </c>
      <c r="B146" s="60">
        <v>0</v>
      </c>
      <c r="C146" s="60">
        <v>0</v>
      </c>
      <c r="D146" s="60">
        <v>1.4699342692030353</v>
      </c>
      <c r="E146" s="60">
        <v>0</v>
      </c>
      <c r="F146" s="420"/>
      <c r="G146" s="60">
        <v>0</v>
      </c>
      <c r="H146" s="61">
        <v>0</v>
      </c>
      <c r="I146" s="62">
        <f t="shared" si="98"/>
        <v>1.4699342692030353</v>
      </c>
      <c r="K146" s="48" t="s">
        <v>17</v>
      </c>
      <c r="L146" s="85">
        <v>0</v>
      </c>
      <c r="M146" s="85">
        <v>0</v>
      </c>
      <c r="N146" s="85">
        <v>1.4699342692030353</v>
      </c>
      <c r="O146" s="85">
        <v>0</v>
      </c>
      <c r="P146" s="85">
        <v>0</v>
      </c>
      <c r="Q146" s="85">
        <v>0</v>
      </c>
      <c r="R146" s="86">
        <v>0</v>
      </c>
      <c r="S146" s="87">
        <f t="shared" si="99"/>
        <v>1.4699342692030353</v>
      </c>
      <c r="U146" s="109" t="s">
        <v>17</v>
      </c>
      <c r="V146" s="110">
        <v>0</v>
      </c>
      <c r="W146" s="110">
        <v>0</v>
      </c>
      <c r="X146" s="110">
        <v>0</v>
      </c>
      <c r="Y146" s="110">
        <v>0</v>
      </c>
      <c r="Z146" s="110">
        <v>1.4699342692030353</v>
      </c>
      <c r="AA146" s="110">
        <v>0</v>
      </c>
      <c r="AB146" s="110">
        <v>0</v>
      </c>
      <c r="AC146" s="111">
        <v>0</v>
      </c>
      <c r="AD146" s="110">
        <v>0</v>
      </c>
      <c r="AE146" s="110">
        <v>0</v>
      </c>
      <c r="AF146" s="110">
        <v>0</v>
      </c>
      <c r="AG146" s="110">
        <v>0</v>
      </c>
      <c r="AH146" s="110">
        <v>0</v>
      </c>
      <c r="AI146" s="112">
        <f t="shared" si="100"/>
        <v>1.4699342692030353</v>
      </c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">
      <c r="A147" s="37" t="s">
        <v>139</v>
      </c>
      <c r="B147" s="63">
        <v>6.5473153737487877</v>
      </c>
      <c r="C147" s="63">
        <v>26.552875719784595</v>
      </c>
      <c r="D147" s="63">
        <v>5.9594160979380755</v>
      </c>
      <c r="E147" s="63">
        <v>0</v>
      </c>
      <c r="F147" s="420"/>
      <c r="G147" s="63">
        <v>0</v>
      </c>
      <c r="H147" s="64">
        <v>0</v>
      </c>
      <c r="I147" s="59">
        <f t="shared" si="98"/>
        <v>39.059607191471457</v>
      </c>
      <c r="K147" s="49" t="s">
        <v>139</v>
      </c>
      <c r="L147" s="63">
        <v>6.5473153737487877</v>
      </c>
      <c r="M147" s="63">
        <v>26.552875719784595</v>
      </c>
      <c r="N147" s="63">
        <v>5.9594160979380755</v>
      </c>
      <c r="O147" s="63">
        <v>0</v>
      </c>
      <c r="P147" s="63">
        <v>6.9062271294059565E-3</v>
      </c>
      <c r="Q147" s="63">
        <v>0</v>
      </c>
      <c r="R147" s="83">
        <v>0</v>
      </c>
      <c r="S147" s="84">
        <f t="shared" si="99"/>
        <v>39.066513418600863</v>
      </c>
      <c r="U147" s="113" t="s">
        <v>139</v>
      </c>
      <c r="V147" s="105">
        <v>6.4323131333408741</v>
      </c>
      <c r="W147" s="105">
        <v>0</v>
      </c>
      <c r="X147" s="105">
        <v>0</v>
      </c>
      <c r="Y147" s="105">
        <v>26.552875719784595</v>
      </c>
      <c r="Z147" s="105">
        <v>5.9594160979380755</v>
      </c>
      <c r="AA147" s="105">
        <v>0</v>
      </c>
      <c r="AB147" s="105">
        <v>6.9062271294059565E-3</v>
      </c>
      <c r="AC147" s="106">
        <v>0.11500224040791347</v>
      </c>
      <c r="AD147" s="105">
        <v>0.11500224040791347</v>
      </c>
      <c r="AE147" s="105">
        <v>0</v>
      </c>
      <c r="AF147" s="105">
        <v>0</v>
      </c>
      <c r="AG147" s="105">
        <v>0</v>
      </c>
      <c r="AH147" s="105">
        <v>0</v>
      </c>
      <c r="AI147" s="108">
        <f t="shared" si="100"/>
        <v>39.066513418600863</v>
      </c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">
      <c r="A148" s="36" t="s">
        <v>25</v>
      </c>
      <c r="B148" s="60">
        <v>11.626457925649834</v>
      </c>
      <c r="C148" s="60">
        <v>0.49149005746816088</v>
      </c>
      <c r="D148" s="60">
        <v>0.15758446619905936</v>
      </c>
      <c r="E148" s="60">
        <v>23.209514052288412</v>
      </c>
      <c r="F148" s="420"/>
      <c r="G148" s="60">
        <v>4.3621707365825131</v>
      </c>
      <c r="H148" s="61">
        <v>0</v>
      </c>
      <c r="I148" s="62">
        <f t="shared" si="98"/>
        <v>39.84721723818798</v>
      </c>
      <c r="K148" s="48" t="s">
        <v>25</v>
      </c>
      <c r="L148" s="85">
        <v>11.626457925649834</v>
      </c>
      <c r="M148" s="85">
        <v>0.49149005746816088</v>
      </c>
      <c r="N148" s="85">
        <v>0.15758446619905936</v>
      </c>
      <c r="O148" s="85">
        <v>23.209514052288412</v>
      </c>
      <c r="P148" s="85">
        <v>0.48283218912843423</v>
      </c>
      <c r="Q148" s="85">
        <v>4.3621707365825131</v>
      </c>
      <c r="R148" s="86">
        <v>0</v>
      </c>
      <c r="S148" s="87">
        <f t="shared" si="99"/>
        <v>40.330049427316418</v>
      </c>
      <c r="U148" s="109" t="s">
        <v>25</v>
      </c>
      <c r="V148" s="110">
        <v>0.32516682380663181</v>
      </c>
      <c r="W148" s="110">
        <v>8.0474953891653964</v>
      </c>
      <c r="X148" s="110">
        <v>4.3621707365825131</v>
      </c>
      <c r="Y148" s="110">
        <v>0.49149005746816088</v>
      </c>
      <c r="Z148" s="110">
        <v>0.1558856193719618</v>
      </c>
      <c r="AA148" s="110">
        <v>13.249704398638491</v>
      </c>
      <c r="AB148" s="110">
        <v>0.48283218912843423</v>
      </c>
      <c r="AC148" s="111">
        <v>13.215304213154827</v>
      </c>
      <c r="AD148" s="110">
        <v>3.2537957126778072</v>
      </c>
      <c r="AE148" s="110">
        <v>9.9598096536499199</v>
      </c>
      <c r="AF148" s="110">
        <v>0</v>
      </c>
      <c r="AG148" s="110">
        <v>1.6988468270975733E-3</v>
      </c>
      <c r="AH148" s="110">
        <v>0</v>
      </c>
      <c r="AI148" s="112">
        <f t="shared" si="100"/>
        <v>40.330049427316411</v>
      </c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">
      <c r="A149" s="37" t="s">
        <v>24</v>
      </c>
      <c r="B149" s="63">
        <v>1.5412816382125036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98"/>
        <v>1.5412816382125036</v>
      </c>
      <c r="K149" s="49" t="s">
        <v>24</v>
      </c>
      <c r="L149" s="63">
        <v>1.5412816382125036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83">
        <v>0</v>
      </c>
      <c r="S149" s="84">
        <f t="shared" si="99"/>
        <v>1.5412816382125036</v>
      </c>
      <c r="U149" s="113" t="s">
        <v>24</v>
      </c>
      <c r="V149" s="105">
        <v>0.30825632764250072</v>
      </c>
      <c r="W149" s="105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6">
        <v>1.2330253105700029</v>
      </c>
      <c r="AD149" s="105">
        <v>1.2330253105700029</v>
      </c>
      <c r="AE149" s="105">
        <v>0</v>
      </c>
      <c r="AF149" s="105">
        <v>0</v>
      </c>
      <c r="AG149" s="105">
        <v>0</v>
      </c>
      <c r="AH149" s="105">
        <v>0</v>
      </c>
      <c r="AI149" s="108">
        <f t="shared" si="100"/>
        <v>1.5412816382125036</v>
      </c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">
      <c r="A150" s="36" t="s">
        <v>60</v>
      </c>
      <c r="B150" s="60">
        <v>1.0655321994510296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98"/>
        <v>1.0655321994510296</v>
      </c>
      <c r="K150" s="48" t="s">
        <v>60</v>
      </c>
      <c r="L150" s="85">
        <v>1.0655321994510296</v>
      </c>
      <c r="M150" s="85">
        <v>0</v>
      </c>
      <c r="N150" s="85">
        <v>0</v>
      </c>
      <c r="O150" s="85">
        <v>0</v>
      </c>
      <c r="P150" s="85">
        <v>0</v>
      </c>
      <c r="Q150" s="85">
        <v>0</v>
      </c>
      <c r="R150" s="86">
        <v>0</v>
      </c>
      <c r="S150" s="87">
        <f t="shared" si="99"/>
        <v>1.0655321994510296</v>
      </c>
      <c r="U150" s="109" t="s">
        <v>60</v>
      </c>
      <c r="V150" s="110">
        <v>1.0655321994510296</v>
      </c>
      <c r="W150" s="110">
        <v>0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1">
        <v>0</v>
      </c>
      <c r="AD150" s="110">
        <v>0</v>
      </c>
      <c r="AE150" s="110">
        <v>0</v>
      </c>
      <c r="AF150" s="110">
        <v>0</v>
      </c>
      <c r="AG150" s="110">
        <v>0</v>
      </c>
      <c r="AH150" s="110">
        <v>0</v>
      </c>
      <c r="AI150" s="112">
        <f t="shared" si="100"/>
        <v>1.0655321994510296</v>
      </c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">
      <c r="A151" s="37" t="s">
        <v>22</v>
      </c>
      <c r="B151" s="63">
        <v>0</v>
      </c>
      <c r="C151" s="63">
        <v>2.2538335999999996E-2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98"/>
        <v>2.2538335999999996E-2</v>
      </c>
      <c r="K151" s="49" t="s">
        <v>22</v>
      </c>
      <c r="L151" s="63">
        <v>0</v>
      </c>
      <c r="M151" s="63">
        <v>2.2538335999999996E-2</v>
      </c>
      <c r="N151" s="63">
        <v>0</v>
      </c>
      <c r="O151" s="63">
        <v>0</v>
      </c>
      <c r="P151" s="63">
        <v>0.39729098658728351</v>
      </c>
      <c r="Q151" s="63">
        <v>0</v>
      </c>
      <c r="R151" s="83">
        <v>0</v>
      </c>
      <c r="S151" s="84">
        <f t="shared" si="99"/>
        <v>0.4198293225872835</v>
      </c>
      <c r="U151" s="113" t="s">
        <v>22</v>
      </c>
      <c r="V151" s="105">
        <v>0</v>
      </c>
      <c r="W151" s="105">
        <v>0</v>
      </c>
      <c r="X151" s="105">
        <v>0</v>
      </c>
      <c r="Y151" s="105">
        <v>2.2538335999999996E-2</v>
      </c>
      <c r="Z151" s="105">
        <v>0</v>
      </c>
      <c r="AA151" s="105">
        <v>0</v>
      </c>
      <c r="AB151" s="105">
        <v>0.39729098658728351</v>
      </c>
      <c r="AC151" s="106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8">
        <f t="shared" si="100"/>
        <v>0.4198293225872835</v>
      </c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98"/>
        <v>0</v>
      </c>
      <c r="K152" s="48" t="s">
        <v>21</v>
      </c>
      <c r="L152" s="85">
        <v>0</v>
      </c>
      <c r="M152" s="85">
        <v>0</v>
      </c>
      <c r="N152" s="85">
        <v>0</v>
      </c>
      <c r="O152" s="85">
        <v>0</v>
      </c>
      <c r="P152" s="85">
        <v>0</v>
      </c>
      <c r="Q152" s="85">
        <v>0</v>
      </c>
      <c r="R152" s="86">
        <v>0</v>
      </c>
      <c r="S152" s="87">
        <f t="shared" si="99"/>
        <v>0</v>
      </c>
      <c r="U152" s="109" t="s">
        <v>61</v>
      </c>
      <c r="V152" s="110">
        <v>0</v>
      </c>
      <c r="W152" s="110">
        <v>0</v>
      </c>
      <c r="X152" s="110">
        <v>0</v>
      </c>
      <c r="Y152" s="110">
        <v>0</v>
      </c>
      <c r="Z152" s="110">
        <v>0</v>
      </c>
      <c r="AA152" s="110">
        <v>0</v>
      </c>
      <c r="AB152" s="110">
        <v>0</v>
      </c>
      <c r="AC152" s="111">
        <v>0</v>
      </c>
      <c r="AD152" s="110">
        <v>0</v>
      </c>
      <c r="AE152" s="110">
        <v>0</v>
      </c>
      <c r="AF152" s="110">
        <v>0</v>
      </c>
      <c r="AG152" s="110">
        <v>0</v>
      </c>
      <c r="AH152" s="110">
        <v>0</v>
      </c>
      <c r="AI152" s="112">
        <f t="shared" si="100"/>
        <v>0</v>
      </c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98"/>
        <v>0</v>
      </c>
      <c r="K153" s="50" t="s">
        <v>64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83">
        <v>0</v>
      </c>
      <c r="S153" s="84">
        <f t="shared" si="99"/>
        <v>0</v>
      </c>
      <c r="U153" s="114" t="s">
        <v>62</v>
      </c>
      <c r="V153" s="105">
        <v>0</v>
      </c>
      <c r="W153" s="105">
        <v>0</v>
      </c>
      <c r="X153" s="105">
        <v>0</v>
      </c>
      <c r="Y153" s="105">
        <v>0</v>
      </c>
      <c r="Z153" s="105">
        <v>0</v>
      </c>
      <c r="AA153" s="105">
        <v>0</v>
      </c>
      <c r="AB153" s="105">
        <v>0</v>
      </c>
      <c r="AC153" s="106">
        <v>0</v>
      </c>
      <c r="AD153" s="107">
        <v>0</v>
      </c>
      <c r="AE153" s="107">
        <v>0</v>
      </c>
      <c r="AF153" s="107">
        <v>0</v>
      </c>
      <c r="AG153" s="107">
        <v>0</v>
      </c>
      <c r="AH153" s="107">
        <v>0</v>
      </c>
      <c r="AI153" s="108">
        <f t="shared" si="100"/>
        <v>0</v>
      </c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98"/>
        <v>0</v>
      </c>
      <c r="K154" s="51" t="s">
        <v>23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9">
        <v>0</v>
      </c>
      <c r="S154" s="90">
        <f t="shared" si="99"/>
        <v>0</v>
      </c>
      <c r="U154" s="115" t="s">
        <v>65</v>
      </c>
      <c r="V154" s="116">
        <v>0</v>
      </c>
      <c r="W154" s="116">
        <v>0</v>
      </c>
      <c r="X154" s="116">
        <v>0</v>
      </c>
      <c r="Y154" s="116">
        <v>0</v>
      </c>
      <c r="Z154" s="116">
        <v>0</v>
      </c>
      <c r="AA154" s="116">
        <v>0</v>
      </c>
      <c r="AB154" s="116">
        <v>0</v>
      </c>
      <c r="AC154" s="116">
        <v>0</v>
      </c>
      <c r="AD154" s="116">
        <v>0</v>
      </c>
      <c r="AE154" s="116">
        <v>0</v>
      </c>
      <c r="AF154" s="116">
        <v>0</v>
      </c>
      <c r="AG154" s="116">
        <v>0</v>
      </c>
      <c r="AH154" s="117">
        <v>0</v>
      </c>
      <c r="AI154" s="118">
        <f t="shared" si="100"/>
        <v>0</v>
      </c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98"/>
        <v>0</v>
      </c>
      <c r="K155" s="52" t="s">
        <v>19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91">
        <v>0</v>
      </c>
      <c r="S155" s="92">
        <f t="shared" si="99"/>
        <v>0</v>
      </c>
      <c r="U155" s="119" t="s">
        <v>19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1">
        <v>0</v>
      </c>
      <c r="AE155" s="121">
        <v>0</v>
      </c>
      <c r="AF155" s="121">
        <v>0</v>
      </c>
      <c r="AG155" s="121">
        <v>0</v>
      </c>
      <c r="AH155" s="121">
        <v>0</v>
      </c>
      <c r="AI155" s="122">
        <f t="shared" si="100"/>
        <v>0</v>
      </c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98"/>
        <v>0</v>
      </c>
      <c r="K156" s="51" t="s">
        <v>20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9">
        <v>0</v>
      </c>
      <c r="S156" s="90">
        <f t="shared" si="99"/>
        <v>0</v>
      </c>
      <c r="U156" s="115" t="s">
        <v>20</v>
      </c>
      <c r="V156" s="116">
        <v>0</v>
      </c>
      <c r="W156" s="116">
        <v>0</v>
      </c>
      <c r="X156" s="116">
        <v>0</v>
      </c>
      <c r="Y156" s="116">
        <v>0</v>
      </c>
      <c r="Z156" s="116">
        <v>0</v>
      </c>
      <c r="AA156" s="116">
        <v>0</v>
      </c>
      <c r="AB156" s="116">
        <v>0</v>
      </c>
      <c r="AC156" s="116">
        <v>0</v>
      </c>
      <c r="AD156" s="116">
        <v>0</v>
      </c>
      <c r="AE156" s="116">
        <v>0</v>
      </c>
      <c r="AF156" s="116">
        <v>0</v>
      </c>
      <c r="AG156" s="116">
        <v>0</v>
      </c>
      <c r="AH156" s="117">
        <v>0</v>
      </c>
      <c r="AI156" s="118">
        <f t="shared" si="100"/>
        <v>0</v>
      </c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98"/>
        <v>0</v>
      </c>
      <c r="K157" s="53" t="s">
        <v>11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93">
        <v>0</v>
      </c>
      <c r="S157" s="94">
        <f t="shared" si="99"/>
        <v>0</v>
      </c>
      <c r="U157" s="119" t="s">
        <v>11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1">
        <v>0</v>
      </c>
      <c r="AE157" s="121">
        <v>0</v>
      </c>
      <c r="AF157" s="121">
        <v>0</v>
      </c>
      <c r="AG157" s="121">
        <v>0</v>
      </c>
      <c r="AH157" s="121">
        <v>0</v>
      </c>
      <c r="AI157" s="122">
        <f t="shared" si="100"/>
        <v>0</v>
      </c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">
      <c r="A158" s="42" t="s">
        <v>26</v>
      </c>
      <c r="B158" s="74">
        <f>SUM(B137:B153)</f>
        <v>25.218309316421703</v>
      </c>
      <c r="C158" s="74">
        <f t="shared" ref="C158:I158" si="101">SUM(C137:C153)</f>
        <v>36.435450630884198</v>
      </c>
      <c r="D158" s="74">
        <f t="shared" si="101"/>
        <v>10.43651332686998</v>
      </c>
      <c r="E158" s="74">
        <f t="shared" si="101"/>
        <v>23.209514052288412</v>
      </c>
      <c r="F158" s="74">
        <f t="shared" si="101"/>
        <v>0</v>
      </c>
      <c r="G158" s="74">
        <f t="shared" si="101"/>
        <v>4.3621707365825131</v>
      </c>
      <c r="H158" s="75">
        <f t="shared" si="101"/>
        <v>0</v>
      </c>
      <c r="I158" s="59">
        <f t="shared" si="101"/>
        <v>99.661958063046796</v>
      </c>
      <c r="K158" s="54" t="s">
        <v>26</v>
      </c>
      <c r="L158" s="74">
        <f>SUM(L137:L153)</f>
        <v>25.218309316421703</v>
      </c>
      <c r="M158" s="74">
        <f t="shared" ref="M158:S158" si="102">SUM(M137:M153)</f>
        <v>36.435450630884198</v>
      </c>
      <c r="N158" s="74">
        <f t="shared" si="102"/>
        <v>10.43651332686998</v>
      </c>
      <c r="O158" s="74">
        <f t="shared" si="102"/>
        <v>23.209514052288412</v>
      </c>
      <c r="P158" s="74">
        <f t="shared" si="102"/>
        <v>11.115359967247615</v>
      </c>
      <c r="Q158" s="74">
        <f t="shared" si="102"/>
        <v>4.3621707365825131</v>
      </c>
      <c r="R158" s="75">
        <f t="shared" si="102"/>
        <v>0</v>
      </c>
      <c r="S158" s="95">
        <f t="shared" si="102"/>
        <v>110.77731803029444</v>
      </c>
      <c r="U158" s="123" t="s">
        <v>63</v>
      </c>
      <c r="V158" s="124">
        <f>SUM(V137:V153)</f>
        <v>12.56899066360058</v>
      </c>
      <c r="W158" s="124">
        <f t="shared" ref="W158:AH158" si="103">SUM(W137:W153)</f>
        <v>8.0474953891653964</v>
      </c>
      <c r="X158" s="124">
        <f t="shared" si="103"/>
        <v>4.3621707365825131</v>
      </c>
      <c r="Y158" s="124">
        <f t="shared" si="103"/>
        <v>36.435450630884198</v>
      </c>
      <c r="Z158" s="124">
        <f t="shared" si="103"/>
        <v>8.3889511709233346</v>
      </c>
      <c r="AA158" s="124">
        <f t="shared" si="103"/>
        <v>13.249704398638491</v>
      </c>
      <c r="AB158" s="124">
        <f t="shared" si="103"/>
        <v>11.115359967247615</v>
      </c>
      <c r="AC158" s="124">
        <f t="shared" si="103"/>
        <v>16.609195073252288</v>
      </c>
      <c r="AD158" s="125">
        <f t="shared" si="103"/>
        <v>4.6018232636557235</v>
      </c>
      <c r="AE158" s="125">
        <f t="shared" si="103"/>
        <v>9.9598096536499199</v>
      </c>
      <c r="AF158" s="125">
        <f t="shared" si="103"/>
        <v>0</v>
      </c>
      <c r="AG158" s="125">
        <f t="shared" si="103"/>
        <v>2.0475621559466433</v>
      </c>
      <c r="AH158" s="125">
        <f t="shared" si="103"/>
        <v>0</v>
      </c>
      <c r="AI158" s="126">
        <f>SUM(V158:AC158)</f>
        <v>110.77731803029442</v>
      </c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s="14" customFormat="1" ht="15" thickBot="1">
      <c r="A159" s="43" t="s">
        <v>91</v>
      </c>
      <c r="B159" s="78">
        <f>IF($I158=0,"-",B158/$I158)</f>
        <v>0.2530384693070995</v>
      </c>
      <c r="C159" s="78">
        <f t="shared" ref="C159:H159" si="104">IF($I158=0,"-",C158/$I158)</f>
        <v>0.36559035502628695</v>
      </c>
      <c r="D159" s="78">
        <f t="shared" si="104"/>
        <v>0.10471912783679982</v>
      </c>
      <c r="E159" s="78">
        <f t="shared" si="104"/>
        <v>0.23288238063319933</v>
      </c>
      <c r="F159" s="78">
        <f t="shared" si="104"/>
        <v>0</v>
      </c>
      <c r="G159" s="78">
        <f t="shared" si="104"/>
        <v>4.3769667196614535E-2</v>
      </c>
      <c r="H159" s="79">
        <f t="shared" si="104"/>
        <v>0</v>
      </c>
      <c r="I159" s="80">
        <f>SUM(B159:H159)</f>
        <v>1</v>
      </c>
      <c r="K159" s="55" t="s">
        <v>91</v>
      </c>
      <c r="L159" s="96">
        <f>IF($S158=0,"-",L158/$S158)</f>
        <v>0.22764867181136497</v>
      </c>
      <c r="M159" s="96">
        <f t="shared" ref="M159:R159" si="105">IF($S158=0,"-",M158/$S158)</f>
        <v>0.32890713802007865</v>
      </c>
      <c r="N159" s="96">
        <f t="shared" si="105"/>
        <v>9.4211644698022845E-2</v>
      </c>
      <c r="O159" s="96">
        <f t="shared" si="105"/>
        <v>0.2095150385022074</v>
      </c>
      <c r="P159" s="96">
        <f t="shared" si="105"/>
        <v>0.10033967390515702</v>
      </c>
      <c r="Q159" s="96">
        <f t="shared" si="105"/>
        <v>3.9377833063168978E-2</v>
      </c>
      <c r="R159" s="97">
        <f t="shared" si="105"/>
        <v>0</v>
      </c>
      <c r="S159" s="98">
        <f>SUM(L159:R159)</f>
        <v>0.99999999999999989</v>
      </c>
      <c r="U159" s="127" t="s">
        <v>91</v>
      </c>
      <c r="V159" s="128">
        <f>+V158/$AI158</f>
        <v>0.11346177075855295</v>
      </c>
      <c r="W159" s="128">
        <f t="shared" ref="W159:AH159" si="106">+W158/$AI158</f>
        <v>7.2645696179109848E-2</v>
      </c>
      <c r="X159" s="128">
        <f t="shared" si="106"/>
        <v>3.9377833063168978E-2</v>
      </c>
      <c r="Y159" s="128">
        <f t="shared" si="106"/>
        <v>0.32890713802007865</v>
      </c>
      <c r="Z159" s="128">
        <f t="shared" si="106"/>
        <v>7.5728058054530589E-2</v>
      </c>
      <c r="AA159" s="128">
        <f t="shared" si="106"/>
        <v>0.11960665445082427</v>
      </c>
      <c r="AB159" s="128">
        <f t="shared" si="106"/>
        <v>0.10033967390515704</v>
      </c>
      <c r="AC159" s="128">
        <f t="shared" si="106"/>
        <v>0.14993317556857758</v>
      </c>
      <c r="AD159" s="128">
        <f t="shared" si="106"/>
        <v>4.1541204873702185E-2</v>
      </c>
      <c r="AE159" s="128">
        <f t="shared" si="106"/>
        <v>8.9908384051383128E-2</v>
      </c>
      <c r="AF159" s="128">
        <f t="shared" si="106"/>
        <v>0</v>
      </c>
      <c r="AG159" s="128">
        <f t="shared" si="106"/>
        <v>1.8483586643492249E-2</v>
      </c>
      <c r="AH159" s="128">
        <f t="shared" si="106"/>
        <v>0</v>
      </c>
      <c r="AI159" s="129">
        <f>SUM(V159:AC159)</f>
        <v>0.99999999999999989</v>
      </c>
    </row>
    <row r="160" spans="1:69" ht="15" thickBot="1">
      <c r="A160" s="44"/>
      <c r="B160" s="44"/>
      <c r="C160" s="44"/>
      <c r="D160" s="44"/>
      <c r="E160" s="44"/>
      <c r="F160" s="44"/>
      <c r="G160" s="44"/>
      <c r="H160" s="44"/>
      <c r="I160" s="44"/>
      <c r="K160" s="44"/>
      <c r="L160" s="34"/>
      <c r="M160" s="34"/>
      <c r="N160" s="34"/>
      <c r="O160" s="34"/>
      <c r="P160" s="34"/>
      <c r="Q160" s="34"/>
      <c r="R160" s="34"/>
      <c r="S160" s="34"/>
      <c r="U160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30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  <c r="K161" s="426" t="s">
        <v>34</v>
      </c>
      <c r="L161" s="32" t="s">
        <v>0</v>
      </c>
      <c r="M161" s="32" t="s">
        <v>1</v>
      </c>
      <c r="N161" s="32" t="s">
        <v>2</v>
      </c>
      <c r="O161" s="32" t="s">
        <v>3</v>
      </c>
      <c r="P161" s="32" t="s">
        <v>27</v>
      </c>
      <c r="Q161" s="32" t="s">
        <v>4</v>
      </c>
      <c r="R161" s="32" t="s">
        <v>5</v>
      </c>
      <c r="S161" s="33" t="s">
        <v>6</v>
      </c>
      <c r="U161" s="470" t="s">
        <v>34</v>
      </c>
      <c r="V161" s="99" t="s">
        <v>77</v>
      </c>
      <c r="W161" s="99" t="s">
        <v>78</v>
      </c>
      <c r="X161" s="99" t="s">
        <v>4</v>
      </c>
      <c r="Y161" s="99" t="s">
        <v>1</v>
      </c>
      <c r="Z161" s="99" t="s">
        <v>2</v>
      </c>
      <c r="AA161" s="99" t="s">
        <v>3</v>
      </c>
      <c r="AB161" s="99" t="s">
        <v>55</v>
      </c>
      <c r="AC161" s="99" t="s">
        <v>67</v>
      </c>
      <c r="AD161" s="100" t="s">
        <v>79</v>
      </c>
      <c r="AE161" s="100" t="s">
        <v>80</v>
      </c>
      <c r="AF161" s="100" t="s">
        <v>81</v>
      </c>
      <c r="AG161" s="100" t="s">
        <v>82</v>
      </c>
      <c r="AH161" s="100" t="s">
        <v>83</v>
      </c>
      <c r="AI161" s="101" t="s">
        <v>63</v>
      </c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" customHeight="1">
      <c r="A162" s="433" t="s">
        <v>34</v>
      </c>
      <c r="B162" s="434" t="s">
        <v>118</v>
      </c>
      <c r="C162" s="435"/>
      <c r="D162" s="435"/>
      <c r="E162" s="435"/>
      <c r="F162" s="435"/>
      <c r="G162" s="435"/>
      <c r="H162" s="435"/>
      <c r="I162" s="436"/>
      <c r="K162" s="427" t="s">
        <v>34</v>
      </c>
      <c r="L162" s="416" t="s">
        <v>118</v>
      </c>
      <c r="M162" s="417"/>
      <c r="N162" s="417"/>
      <c r="O162" s="417"/>
      <c r="P162" s="417"/>
      <c r="Q162" s="417"/>
      <c r="R162" s="417"/>
      <c r="S162" s="418"/>
      <c r="U162" s="471" t="s">
        <v>34</v>
      </c>
      <c r="V162" s="468" t="s">
        <v>118</v>
      </c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9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  <c r="K163" s="56" t="s">
        <v>7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102">
        <v>0</v>
      </c>
      <c r="S163" s="103">
        <f>SUM(L163:R163)</f>
        <v>0</v>
      </c>
      <c r="U163" s="104" t="s">
        <v>7</v>
      </c>
      <c r="V163" s="105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6">
        <v>0</v>
      </c>
      <c r="AD163" s="107">
        <v>0</v>
      </c>
      <c r="AE163" s="107">
        <v>0</v>
      </c>
      <c r="AF163" s="107">
        <v>0</v>
      </c>
      <c r="AG163" s="107">
        <v>0</v>
      </c>
      <c r="AH163" s="107">
        <v>0</v>
      </c>
      <c r="AI163" s="108">
        <f>SUM(V163:AC163)</f>
        <v>0</v>
      </c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107">SUM(B164:H164)</f>
        <v>0</v>
      </c>
      <c r="K164" s="48" t="s">
        <v>8</v>
      </c>
      <c r="L164" s="85">
        <v>0</v>
      </c>
      <c r="M164" s="85">
        <v>0</v>
      </c>
      <c r="N164" s="85">
        <v>0</v>
      </c>
      <c r="O164" s="85">
        <v>0</v>
      </c>
      <c r="P164" s="85">
        <v>0</v>
      </c>
      <c r="Q164" s="85">
        <v>0</v>
      </c>
      <c r="R164" s="86">
        <v>0</v>
      </c>
      <c r="S164" s="87">
        <f t="shared" ref="S164:S183" si="108">SUM(L164:R164)</f>
        <v>0</v>
      </c>
      <c r="U164" s="109" t="s">
        <v>8</v>
      </c>
      <c r="V164" s="110">
        <v>0</v>
      </c>
      <c r="W164" s="110">
        <v>0</v>
      </c>
      <c r="X164" s="110">
        <v>0</v>
      </c>
      <c r="Y164" s="110">
        <v>0</v>
      </c>
      <c r="Z164" s="110">
        <v>0</v>
      </c>
      <c r="AA164" s="110">
        <v>0</v>
      </c>
      <c r="AB164" s="110">
        <v>0</v>
      </c>
      <c r="AC164" s="111">
        <v>0</v>
      </c>
      <c r="AD164" s="110">
        <v>0</v>
      </c>
      <c r="AE164" s="110">
        <v>0</v>
      </c>
      <c r="AF164" s="110">
        <v>0</v>
      </c>
      <c r="AG164" s="110">
        <v>0</v>
      </c>
      <c r="AH164" s="110">
        <v>0</v>
      </c>
      <c r="AI164" s="112">
        <f t="shared" ref="AI164:AI183" si="109">SUM(V164:AC164)</f>
        <v>0</v>
      </c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107"/>
        <v>0</v>
      </c>
      <c r="K165" s="49" t="s">
        <v>10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83">
        <v>0</v>
      </c>
      <c r="S165" s="84">
        <f t="shared" si="108"/>
        <v>0</v>
      </c>
      <c r="U165" s="113" t="s">
        <v>10</v>
      </c>
      <c r="V165" s="105">
        <v>0</v>
      </c>
      <c r="W165" s="105">
        <v>0</v>
      </c>
      <c r="X165" s="105">
        <v>0</v>
      </c>
      <c r="Y165" s="105">
        <v>0</v>
      </c>
      <c r="Z165" s="105">
        <v>0</v>
      </c>
      <c r="AA165" s="105">
        <v>0</v>
      </c>
      <c r="AB165" s="105">
        <v>0</v>
      </c>
      <c r="AC165" s="106">
        <v>0</v>
      </c>
      <c r="AD165" s="107">
        <v>0</v>
      </c>
      <c r="AE165" s="107">
        <v>0</v>
      </c>
      <c r="AF165" s="107">
        <v>0</v>
      </c>
      <c r="AG165" s="107">
        <v>0</v>
      </c>
      <c r="AH165" s="107">
        <v>0</v>
      </c>
      <c r="AI165" s="108">
        <f t="shared" si="109"/>
        <v>0</v>
      </c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107"/>
        <v>0</v>
      </c>
      <c r="K166" s="48" t="s">
        <v>56</v>
      </c>
      <c r="L166" s="85">
        <v>0</v>
      </c>
      <c r="M166" s="85">
        <v>0</v>
      </c>
      <c r="N166" s="85">
        <v>0</v>
      </c>
      <c r="O166" s="85">
        <v>0</v>
      </c>
      <c r="P166" s="85">
        <v>0</v>
      </c>
      <c r="Q166" s="85">
        <v>0</v>
      </c>
      <c r="R166" s="86">
        <v>0</v>
      </c>
      <c r="S166" s="87">
        <f t="shared" si="108"/>
        <v>0</v>
      </c>
      <c r="U166" s="109" t="s">
        <v>56</v>
      </c>
      <c r="V166" s="110">
        <v>0</v>
      </c>
      <c r="W166" s="110">
        <v>0</v>
      </c>
      <c r="X166" s="110">
        <v>0</v>
      </c>
      <c r="Y166" s="110">
        <v>0</v>
      </c>
      <c r="Z166" s="110">
        <v>0</v>
      </c>
      <c r="AA166" s="110">
        <v>0</v>
      </c>
      <c r="AB166" s="110">
        <v>0</v>
      </c>
      <c r="AC166" s="111">
        <v>0</v>
      </c>
      <c r="AD166" s="110">
        <v>0</v>
      </c>
      <c r="AE166" s="110">
        <v>0</v>
      </c>
      <c r="AF166" s="110">
        <v>0</v>
      </c>
      <c r="AG166" s="110">
        <v>0</v>
      </c>
      <c r="AH166" s="110">
        <v>0</v>
      </c>
      <c r="AI166" s="112">
        <f t="shared" si="109"/>
        <v>0</v>
      </c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">
      <c r="A167" s="37" t="s">
        <v>16</v>
      </c>
      <c r="B167" s="63">
        <v>8.9519440071295121E-3</v>
      </c>
      <c r="C167" s="63">
        <v>0</v>
      </c>
      <c r="D167" s="63">
        <v>5.5293049610580763E-2</v>
      </c>
      <c r="E167" s="63">
        <v>0</v>
      </c>
      <c r="F167" s="420"/>
      <c r="G167" s="63">
        <v>0</v>
      </c>
      <c r="H167" s="64">
        <v>0</v>
      </c>
      <c r="I167" s="59">
        <f t="shared" si="107"/>
        <v>6.4244993617710272E-2</v>
      </c>
      <c r="K167" s="49" t="s">
        <v>16</v>
      </c>
      <c r="L167" s="63">
        <v>8.9519440071295121E-3</v>
      </c>
      <c r="M167" s="63">
        <v>0</v>
      </c>
      <c r="N167" s="63">
        <v>5.5293049610580763E-2</v>
      </c>
      <c r="O167" s="63">
        <v>0</v>
      </c>
      <c r="P167" s="63">
        <v>0</v>
      </c>
      <c r="Q167" s="63">
        <v>0</v>
      </c>
      <c r="R167" s="83">
        <v>0</v>
      </c>
      <c r="S167" s="84">
        <f t="shared" si="108"/>
        <v>6.4244993617710272E-2</v>
      </c>
      <c r="U167" s="113" t="s">
        <v>16</v>
      </c>
      <c r="V167" s="105">
        <v>8.9519440071295121E-3</v>
      </c>
      <c r="W167" s="105">
        <v>0</v>
      </c>
      <c r="X167" s="105">
        <v>0</v>
      </c>
      <c r="Y167" s="105">
        <v>0</v>
      </c>
      <c r="Z167" s="105">
        <v>5.5293049610580763E-2</v>
      </c>
      <c r="AA167" s="105">
        <v>0</v>
      </c>
      <c r="AB167" s="105">
        <v>0</v>
      </c>
      <c r="AC167" s="106">
        <v>0</v>
      </c>
      <c r="AD167" s="107">
        <v>0</v>
      </c>
      <c r="AE167" s="107">
        <v>0</v>
      </c>
      <c r="AF167" s="107">
        <v>0</v>
      </c>
      <c r="AG167" s="107">
        <v>0</v>
      </c>
      <c r="AH167" s="107">
        <v>0</v>
      </c>
      <c r="AI167" s="108">
        <f t="shared" si="109"/>
        <v>6.4244993617710272E-2</v>
      </c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">
      <c r="A168" s="36" t="s">
        <v>123</v>
      </c>
      <c r="B168" s="60">
        <v>2.2649851772282092</v>
      </c>
      <c r="C168" s="60">
        <v>0</v>
      </c>
      <c r="D168" s="60">
        <v>9.6071845082233237E-2</v>
      </c>
      <c r="E168" s="60">
        <v>0</v>
      </c>
      <c r="F168" s="420"/>
      <c r="G168" s="60">
        <v>0</v>
      </c>
      <c r="H168" s="61">
        <v>0</v>
      </c>
      <c r="I168" s="62">
        <f t="shared" si="107"/>
        <v>2.3610570223104426</v>
      </c>
      <c r="K168" s="48" t="s">
        <v>123</v>
      </c>
      <c r="L168" s="85">
        <v>2.2649851772282092</v>
      </c>
      <c r="M168" s="85">
        <v>0</v>
      </c>
      <c r="N168" s="85">
        <v>9.6071845082233237E-2</v>
      </c>
      <c r="O168" s="85">
        <v>0</v>
      </c>
      <c r="P168" s="85">
        <v>0</v>
      </c>
      <c r="Q168" s="85">
        <v>0</v>
      </c>
      <c r="R168" s="86">
        <v>0</v>
      </c>
      <c r="S168" s="87">
        <f t="shared" si="108"/>
        <v>2.3610570223104426</v>
      </c>
      <c r="U168" s="109" t="s">
        <v>57</v>
      </c>
      <c r="V168" s="110">
        <v>2.2649851772282092</v>
      </c>
      <c r="W168" s="110">
        <v>0</v>
      </c>
      <c r="X168" s="110">
        <v>0</v>
      </c>
      <c r="Y168" s="110">
        <v>0</v>
      </c>
      <c r="Z168" s="110">
        <v>9.6071845082233237E-2</v>
      </c>
      <c r="AA168" s="110">
        <v>0</v>
      </c>
      <c r="AB168" s="110">
        <v>0</v>
      </c>
      <c r="AC168" s="111">
        <v>0</v>
      </c>
      <c r="AD168" s="110">
        <v>0</v>
      </c>
      <c r="AE168" s="110">
        <v>0</v>
      </c>
      <c r="AF168" s="110">
        <v>0</v>
      </c>
      <c r="AG168" s="110">
        <v>0</v>
      </c>
      <c r="AH168" s="110">
        <v>0</v>
      </c>
      <c r="AI168" s="112">
        <f t="shared" si="109"/>
        <v>2.3610570223104426</v>
      </c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">
      <c r="A169" s="37" t="s">
        <v>58</v>
      </c>
      <c r="B169" s="63">
        <v>0</v>
      </c>
      <c r="C169" s="63">
        <v>0</v>
      </c>
      <c r="D169" s="63">
        <v>0</v>
      </c>
      <c r="E169" s="63">
        <v>0.32382465594298021</v>
      </c>
      <c r="F169" s="420"/>
      <c r="G169" s="63">
        <v>0</v>
      </c>
      <c r="H169" s="64">
        <v>0</v>
      </c>
      <c r="I169" s="59">
        <f t="shared" si="107"/>
        <v>0.32382465594298021</v>
      </c>
      <c r="K169" s="49" t="s">
        <v>58</v>
      </c>
      <c r="L169" s="63">
        <v>0</v>
      </c>
      <c r="M169" s="63">
        <v>0</v>
      </c>
      <c r="N169" s="63">
        <v>0</v>
      </c>
      <c r="O169" s="63">
        <v>0.32382465594298021</v>
      </c>
      <c r="P169" s="63">
        <v>4.7523156470207431</v>
      </c>
      <c r="Q169" s="63">
        <v>0</v>
      </c>
      <c r="R169" s="83">
        <v>0</v>
      </c>
      <c r="S169" s="84">
        <f t="shared" si="108"/>
        <v>5.0761403029637231</v>
      </c>
      <c r="U169" s="113" t="s">
        <v>58</v>
      </c>
      <c r="V169" s="105">
        <v>0</v>
      </c>
      <c r="W169" s="105">
        <v>0</v>
      </c>
      <c r="X169" s="105">
        <v>0</v>
      </c>
      <c r="Y169" s="105">
        <v>0</v>
      </c>
      <c r="Z169" s="105">
        <v>0</v>
      </c>
      <c r="AA169" s="105">
        <v>0.32382465594298021</v>
      </c>
      <c r="AB169" s="105">
        <v>4.7523156470207431</v>
      </c>
      <c r="AC169" s="106">
        <v>0</v>
      </c>
      <c r="AD169" s="105">
        <v>0</v>
      </c>
      <c r="AE169" s="105">
        <v>0</v>
      </c>
      <c r="AF169" s="105">
        <v>0</v>
      </c>
      <c r="AG169" s="105">
        <v>0</v>
      </c>
      <c r="AH169" s="105">
        <v>0</v>
      </c>
      <c r="AI169" s="108">
        <f t="shared" si="109"/>
        <v>5.0761403029637231</v>
      </c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107"/>
        <v>0</v>
      </c>
      <c r="K170" s="48" t="s">
        <v>12</v>
      </c>
      <c r="L170" s="85">
        <v>0</v>
      </c>
      <c r="M170" s="85">
        <v>0</v>
      </c>
      <c r="N170" s="85">
        <v>0</v>
      </c>
      <c r="O170" s="85">
        <v>0</v>
      </c>
      <c r="P170" s="85">
        <v>0.29245709779625861</v>
      </c>
      <c r="Q170" s="85">
        <v>0</v>
      </c>
      <c r="R170" s="86">
        <v>0</v>
      </c>
      <c r="S170" s="87">
        <f t="shared" si="108"/>
        <v>0.29245709779625861</v>
      </c>
      <c r="U170" s="109" t="s">
        <v>12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0.29245709779625861</v>
      </c>
      <c r="AC170" s="111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2">
        <f t="shared" si="109"/>
        <v>0.29245709779625861</v>
      </c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107"/>
        <v>0</v>
      </c>
      <c r="K171" s="49" t="s">
        <v>59</v>
      </c>
      <c r="L171" s="63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83">
        <v>0</v>
      </c>
      <c r="S171" s="84">
        <f t="shared" si="108"/>
        <v>0</v>
      </c>
      <c r="U171" s="113" t="s">
        <v>59</v>
      </c>
      <c r="V171" s="105">
        <v>0</v>
      </c>
      <c r="W171" s="105">
        <v>0</v>
      </c>
      <c r="X171" s="105">
        <v>0</v>
      </c>
      <c r="Y171" s="105">
        <v>0</v>
      </c>
      <c r="Z171" s="105">
        <v>0</v>
      </c>
      <c r="AA171" s="105">
        <v>0</v>
      </c>
      <c r="AB171" s="105">
        <v>0</v>
      </c>
      <c r="AC171" s="106">
        <v>0</v>
      </c>
      <c r="AD171" s="105">
        <v>0</v>
      </c>
      <c r="AE171" s="105">
        <v>0</v>
      </c>
      <c r="AF171" s="105">
        <v>0</v>
      </c>
      <c r="AG171" s="105">
        <v>0</v>
      </c>
      <c r="AH171" s="105">
        <v>0</v>
      </c>
      <c r="AI171" s="108">
        <f t="shared" si="109"/>
        <v>0</v>
      </c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">
      <c r="A172" s="36" t="s">
        <v>17</v>
      </c>
      <c r="B172" s="60">
        <v>1.1164804713802881</v>
      </c>
      <c r="C172" s="60">
        <v>0</v>
      </c>
      <c r="D172" s="60">
        <v>62.612224835006543</v>
      </c>
      <c r="E172" s="60">
        <v>0.4273887244443742</v>
      </c>
      <c r="F172" s="420"/>
      <c r="G172" s="60">
        <v>0</v>
      </c>
      <c r="H172" s="61">
        <v>0</v>
      </c>
      <c r="I172" s="62">
        <f t="shared" si="107"/>
        <v>64.156094030831198</v>
      </c>
      <c r="K172" s="48" t="s">
        <v>17</v>
      </c>
      <c r="L172" s="85">
        <v>1.1164804713802881</v>
      </c>
      <c r="M172" s="85">
        <v>0</v>
      </c>
      <c r="N172" s="85">
        <v>62.612224835006543</v>
      </c>
      <c r="O172" s="85">
        <v>0.4273887244443742</v>
      </c>
      <c r="P172" s="85">
        <v>1.1164804713802878</v>
      </c>
      <c r="Q172" s="85">
        <v>0</v>
      </c>
      <c r="R172" s="86">
        <v>0</v>
      </c>
      <c r="S172" s="87">
        <f t="shared" si="108"/>
        <v>65.272574502211484</v>
      </c>
      <c r="U172" s="109" t="s">
        <v>17</v>
      </c>
      <c r="V172" s="110">
        <v>1.1164804713802881</v>
      </c>
      <c r="W172" s="110">
        <v>0</v>
      </c>
      <c r="X172" s="110">
        <v>0</v>
      </c>
      <c r="Y172" s="110">
        <v>0</v>
      </c>
      <c r="Z172" s="110">
        <v>62.612224835006543</v>
      </c>
      <c r="AA172" s="110">
        <v>0</v>
      </c>
      <c r="AB172" s="110">
        <v>1.1164804713802878</v>
      </c>
      <c r="AC172" s="111">
        <v>0.4273887244443742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0.4273887244443742</v>
      </c>
      <c r="AI172" s="112">
        <f t="shared" si="109"/>
        <v>65.272574502211484</v>
      </c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">
      <c r="A173" s="37" t="s">
        <v>139</v>
      </c>
      <c r="B173" s="63">
        <v>5.0424616853509647</v>
      </c>
      <c r="C173" s="63">
        <v>12.850566254217666</v>
      </c>
      <c r="D173" s="63">
        <v>159.35346723097717</v>
      </c>
      <c r="E173" s="63">
        <v>0</v>
      </c>
      <c r="F173" s="420"/>
      <c r="G173" s="63">
        <v>0</v>
      </c>
      <c r="H173" s="64">
        <v>0</v>
      </c>
      <c r="I173" s="59">
        <f t="shared" si="107"/>
        <v>177.24649517054581</v>
      </c>
      <c r="K173" s="49" t="s">
        <v>139</v>
      </c>
      <c r="L173" s="63">
        <v>5.0424616853509647</v>
      </c>
      <c r="M173" s="63">
        <v>12.850566254217666</v>
      </c>
      <c r="N173" s="63">
        <v>159.35346723097717</v>
      </c>
      <c r="O173" s="63">
        <v>0</v>
      </c>
      <c r="P173" s="63">
        <v>0</v>
      </c>
      <c r="Q173" s="63">
        <v>0</v>
      </c>
      <c r="R173" s="83">
        <v>0</v>
      </c>
      <c r="S173" s="84">
        <f t="shared" si="108"/>
        <v>177.24649517054581</v>
      </c>
      <c r="U173" s="113" t="s">
        <v>139</v>
      </c>
      <c r="V173" s="105">
        <v>5.0424616853509647</v>
      </c>
      <c r="W173" s="105">
        <v>0</v>
      </c>
      <c r="X173" s="105">
        <v>0</v>
      </c>
      <c r="Y173" s="105">
        <v>12.850566254217666</v>
      </c>
      <c r="Z173" s="105">
        <v>159.35346723097717</v>
      </c>
      <c r="AA173" s="105">
        <v>0</v>
      </c>
      <c r="AB173" s="105">
        <v>0</v>
      </c>
      <c r="AC173" s="106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8">
        <f t="shared" si="109"/>
        <v>177.24649517054581</v>
      </c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">
      <c r="A174" s="36" t="s">
        <v>25</v>
      </c>
      <c r="B174" s="60">
        <v>0.43523760157721969</v>
      </c>
      <c r="C174" s="60">
        <v>0.20091837351252906</v>
      </c>
      <c r="D174" s="60">
        <v>37.962676329368065</v>
      </c>
      <c r="E174" s="60">
        <v>3.7391033804318186</v>
      </c>
      <c r="F174" s="420"/>
      <c r="G174" s="60">
        <v>0.62189593958613232</v>
      </c>
      <c r="H174" s="61">
        <v>0.40763083283999857</v>
      </c>
      <c r="I174" s="62">
        <f t="shared" si="107"/>
        <v>43.367462457315767</v>
      </c>
      <c r="K174" s="48" t="s">
        <v>25</v>
      </c>
      <c r="L174" s="85">
        <v>0.43523760157721969</v>
      </c>
      <c r="M174" s="85">
        <v>0.20091837351252906</v>
      </c>
      <c r="N174" s="85">
        <v>37.962676329368065</v>
      </c>
      <c r="O174" s="85">
        <v>3.7391033804318186</v>
      </c>
      <c r="P174" s="85">
        <v>2.2603846884842911E-2</v>
      </c>
      <c r="Q174" s="85">
        <v>0.62189593958613232</v>
      </c>
      <c r="R174" s="86">
        <v>0.40763083283999857</v>
      </c>
      <c r="S174" s="87">
        <f t="shared" si="108"/>
        <v>43.390066304200609</v>
      </c>
      <c r="U174" s="109" t="s">
        <v>25</v>
      </c>
      <c r="V174" s="110">
        <v>0.10803324741233535</v>
      </c>
      <c r="W174" s="110">
        <v>0.16274799315046462</v>
      </c>
      <c r="X174" s="110">
        <v>0.62189593958613232</v>
      </c>
      <c r="Y174" s="110">
        <v>0.20091837351252906</v>
      </c>
      <c r="Z174" s="110">
        <v>37.787519230536084</v>
      </c>
      <c r="AA174" s="110">
        <v>3.7383487634323704</v>
      </c>
      <c r="AB174" s="110">
        <v>2.2603846884842911E-2</v>
      </c>
      <c r="AC174" s="111">
        <v>0.74799890968584726</v>
      </c>
      <c r="AD174" s="110">
        <v>0.16445636101441971</v>
      </c>
      <c r="AE174" s="110">
        <v>7.546169994482228E-4</v>
      </c>
      <c r="AF174" s="110">
        <v>0.40763083283999857</v>
      </c>
      <c r="AG174" s="110">
        <v>0.1751570988319808</v>
      </c>
      <c r="AH174" s="110">
        <v>0</v>
      </c>
      <c r="AI174" s="112">
        <f t="shared" si="109"/>
        <v>43.390066304200602</v>
      </c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">
      <c r="A175" s="37" t="s">
        <v>24</v>
      </c>
      <c r="B175" s="63">
        <v>6.8580631671961658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107"/>
        <v>6.8580631671961658</v>
      </c>
      <c r="K175" s="49" t="s">
        <v>24</v>
      </c>
      <c r="L175" s="63">
        <v>6.8580631671961658</v>
      </c>
      <c r="M175" s="63">
        <v>0</v>
      </c>
      <c r="N175" s="63">
        <v>0</v>
      </c>
      <c r="O175" s="63">
        <v>0</v>
      </c>
      <c r="P175" s="63">
        <v>0</v>
      </c>
      <c r="Q175" s="63">
        <v>0</v>
      </c>
      <c r="R175" s="83">
        <v>0</v>
      </c>
      <c r="S175" s="84">
        <f t="shared" si="108"/>
        <v>6.8580631671961658</v>
      </c>
      <c r="U175" s="113" t="s">
        <v>24</v>
      </c>
      <c r="V175" s="105">
        <v>6.8580631671961658</v>
      </c>
      <c r="W175" s="105">
        <v>0</v>
      </c>
      <c r="X175" s="105">
        <v>0</v>
      </c>
      <c r="Y175" s="105">
        <v>0</v>
      </c>
      <c r="Z175" s="105">
        <v>0</v>
      </c>
      <c r="AA175" s="105">
        <v>0</v>
      </c>
      <c r="AB175" s="105">
        <v>0</v>
      </c>
      <c r="AC175" s="106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8">
        <f t="shared" si="109"/>
        <v>6.8580631671961658</v>
      </c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107"/>
        <v>0</v>
      </c>
      <c r="K176" s="48" t="s">
        <v>60</v>
      </c>
      <c r="L176" s="85">
        <v>0</v>
      </c>
      <c r="M176" s="85">
        <v>0</v>
      </c>
      <c r="N176" s="85">
        <v>0</v>
      </c>
      <c r="O176" s="85">
        <v>0</v>
      </c>
      <c r="P176" s="85">
        <v>0</v>
      </c>
      <c r="Q176" s="85">
        <v>0</v>
      </c>
      <c r="R176" s="86">
        <v>0</v>
      </c>
      <c r="S176" s="87">
        <f t="shared" si="108"/>
        <v>0</v>
      </c>
      <c r="U176" s="109" t="s">
        <v>60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0</v>
      </c>
      <c r="AD176" s="110">
        <v>0</v>
      </c>
      <c r="AE176" s="110">
        <v>0</v>
      </c>
      <c r="AF176" s="110">
        <v>0</v>
      </c>
      <c r="AG176" s="110">
        <v>0</v>
      </c>
      <c r="AH176" s="110">
        <v>0</v>
      </c>
      <c r="AI176" s="112">
        <f t="shared" si="109"/>
        <v>0</v>
      </c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">
      <c r="A177" s="37" t="s">
        <v>22</v>
      </c>
      <c r="B177" s="63">
        <v>1.4840659110908807E-2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107"/>
        <v>1.4840659110908807E-2</v>
      </c>
      <c r="K177" s="49" t="s">
        <v>22</v>
      </c>
      <c r="L177" s="63">
        <v>1.4840659110908807E-2</v>
      </c>
      <c r="M177" s="63">
        <v>0</v>
      </c>
      <c r="N177" s="63">
        <v>0</v>
      </c>
      <c r="O177" s="63">
        <v>0</v>
      </c>
      <c r="P177" s="63">
        <v>0.19468127391837714</v>
      </c>
      <c r="Q177" s="63">
        <v>0</v>
      </c>
      <c r="R177" s="83">
        <v>0</v>
      </c>
      <c r="S177" s="84">
        <f t="shared" si="108"/>
        <v>0.20952193302928596</v>
      </c>
      <c r="U177" s="113" t="s">
        <v>22</v>
      </c>
      <c r="V177" s="105">
        <v>1.4840659110908807E-2</v>
      </c>
      <c r="W177" s="105">
        <v>0</v>
      </c>
      <c r="X177" s="105">
        <v>0</v>
      </c>
      <c r="Y177" s="105">
        <v>0</v>
      </c>
      <c r="Z177" s="105">
        <v>0</v>
      </c>
      <c r="AA177" s="105">
        <v>0</v>
      </c>
      <c r="AB177" s="105">
        <v>0.19468127391837714</v>
      </c>
      <c r="AC177" s="106">
        <v>0</v>
      </c>
      <c r="AD177" s="105">
        <v>0</v>
      </c>
      <c r="AE177" s="105">
        <v>0</v>
      </c>
      <c r="AF177" s="105">
        <v>0</v>
      </c>
      <c r="AG177" s="105">
        <v>0</v>
      </c>
      <c r="AH177" s="105">
        <v>0</v>
      </c>
      <c r="AI177" s="108">
        <f t="shared" si="109"/>
        <v>0.20952193302928596</v>
      </c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107"/>
        <v>0</v>
      </c>
      <c r="K178" s="48" t="s">
        <v>21</v>
      </c>
      <c r="L178" s="85">
        <v>0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6">
        <v>0</v>
      </c>
      <c r="S178" s="87">
        <f t="shared" si="108"/>
        <v>0</v>
      </c>
      <c r="U178" s="109" t="s">
        <v>61</v>
      </c>
      <c r="V178" s="110">
        <v>0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0</v>
      </c>
      <c r="AD178" s="110">
        <v>0</v>
      </c>
      <c r="AE178" s="110">
        <v>0</v>
      </c>
      <c r="AF178" s="110">
        <v>0</v>
      </c>
      <c r="AG178" s="110">
        <v>0</v>
      </c>
      <c r="AH178" s="110">
        <v>0</v>
      </c>
      <c r="AI178" s="112">
        <f t="shared" si="109"/>
        <v>0</v>
      </c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107"/>
        <v>0</v>
      </c>
      <c r="K179" s="50" t="s">
        <v>64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83">
        <v>0</v>
      </c>
      <c r="S179" s="84">
        <f t="shared" si="108"/>
        <v>0</v>
      </c>
      <c r="U179" s="114" t="s">
        <v>62</v>
      </c>
      <c r="V179" s="105">
        <v>0</v>
      </c>
      <c r="W179" s="105">
        <v>0</v>
      </c>
      <c r="X179" s="105">
        <v>0</v>
      </c>
      <c r="Y179" s="105">
        <v>0</v>
      </c>
      <c r="Z179" s="105">
        <v>0</v>
      </c>
      <c r="AA179" s="105">
        <v>0</v>
      </c>
      <c r="AB179" s="105">
        <v>0</v>
      </c>
      <c r="AC179" s="106">
        <v>0</v>
      </c>
      <c r="AD179" s="107">
        <v>0</v>
      </c>
      <c r="AE179" s="107">
        <v>0</v>
      </c>
      <c r="AF179" s="107">
        <v>0</v>
      </c>
      <c r="AG179" s="107">
        <v>0</v>
      </c>
      <c r="AH179" s="107">
        <v>0</v>
      </c>
      <c r="AI179" s="108">
        <f t="shared" si="109"/>
        <v>0</v>
      </c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107"/>
        <v>0</v>
      </c>
      <c r="K180" s="51" t="s">
        <v>23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9">
        <v>0</v>
      </c>
      <c r="S180" s="90">
        <f t="shared" si="108"/>
        <v>0</v>
      </c>
      <c r="U180" s="115" t="s">
        <v>65</v>
      </c>
      <c r="V180" s="116">
        <v>0</v>
      </c>
      <c r="W180" s="116">
        <v>0</v>
      </c>
      <c r="X180" s="116">
        <v>0</v>
      </c>
      <c r="Y180" s="116">
        <v>0</v>
      </c>
      <c r="Z180" s="116">
        <v>0</v>
      </c>
      <c r="AA180" s="116">
        <v>0</v>
      </c>
      <c r="AB180" s="116">
        <v>0</v>
      </c>
      <c r="AC180" s="116">
        <v>0</v>
      </c>
      <c r="AD180" s="116">
        <v>0</v>
      </c>
      <c r="AE180" s="116">
        <v>0</v>
      </c>
      <c r="AF180" s="116">
        <v>0</v>
      </c>
      <c r="AG180" s="116">
        <v>0</v>
      </c>
      <c r="AH180" s="117">
        <v>0</v>
      </c>
      <c r="AI180" s="118">
        <f t="shared" si="109"/>
        <v>0</v>
      </c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107"/>
        <v>0</v>
      </c>
      <c r="K181" s="52" t="s">
        <v>19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91">
        <v>0</v>
      </c>
      <c r="S181" s="92">
        <f t="shared" si="108"/>
        <v>0</v>
      </c>
      <c r="U181" s="119" t="s">
        <v>19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1">
        <v>0</v>
      </c>
      <c r="AE181" s="121">
        <v>0</v>
      </c>
      <c r="AF181" s="121">
        <v>0</v>
      </c>
      <c r="AG181" s="121">
        <v>0</v>
      </c>
      <c r="AH181" s="121">
        <v>0</v>
      </c>
      <c r="AI181" s="122">
        <f t="shared" si="109"/>
        <v>0</v>
      </c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107"/>
        <v>0</v>
      </c>
      <c r="K182" s="51" t="s">
        <v>20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9">
        <v>0</v>
      </c>
      <c r="S182" s="90">
        <f t="shared" si="108"/>
        <v>0</v>
      </c>
      <c r="U182" s="115" t="s">
        <v>20</v>
      </c>
      <c r="V182" s="116">
        <v>0</v>
      </c>
      <c r="W182" s="116">
        <v>0</v>
      </c>
      <c r="X182" s="116">
        <v>0</v>
      </c>
      <c r="Y182" s="116">
        <v>0</v>
      </c>
      <c r="Z182" s="116">
        <v>0</v>
      </c>
      <c r="AA182" s="116">
        <v>0</v>
      </c>
      <c r="AB182" s="116">
        <v>0</v>
      </c>
      <c r="AC182" s="116">
        <v>0</v>
      </c>
      <c r="AD182" s="116">
        <v>0</v>
      </c>
      <c r="AE182" s="116">
        <v>0</v>
      </c>
      <c r="AF182" s="116">
        <v>0</v>
      </c>
      <c r="AG182" s="116">
        <v>0</v>
      </c>
      <c r="AH182" s="117">
        <v>0</v>
      </c>
      <c r="AI182" s="118">
        <f t="shared" si="109"/>
        <v>0</v>
      </c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107"/>
        <v>0</v>
      </c>
      <c r="K183" s="53" t="s">
        <v>11</v>
      </c>
      <c r="L183" s="71">
        <v>0</v>
      </c>
      <c r="M183" s="71">
        <v>0</v>
      </c>
      <c r="N183" s="71">
        <v>0</v>
      </c>
      <c r="O183" s="71">
        <v>0</v>
      </c>
      <c r="P183" s="71">
        <v>0</v>
      </c>
      <c r="Q183" s="71">
        <v>0</v>
      </c>
      <c r="R183" s="93">
        <v>0</v>
      </c>
      <c r="S183" s="94">
        <f t="shared" si="108"/>
        <v>0</v>
      </c>
      <c r="U183" s="119" t="s">
        <v>11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1">
        <v>0</v>
      </c>
      <c r="AE183" s="121">
        <v>0</v>
      </c>
      <c r="AF183" s="121">
        <v>0</v>
      </c>
      <c r="AG183" s="121">
        <v>0</v>
      </c>
      <c r="AH183" s="121">
        <v>0</v>
      </c>
      <c r="AI183" s="122">
        <f t="shared" si="109"/>
        <v>0</v>
      </c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">
      <c r="A184" s="42" t="s">
        <v>26</v>
      </c>
      <c r="B184" s="74">
        <f>SUM(B163:B179)</f>
        <v>15.741020705850886</v>
      </c>
      <c r="C184" s="74">
        <f t="shared" ref="C184:I184" si="110">SUM(C163:C179)</f>
        <v>13.051484627730195</v>
      </c>
      <c r="D184" s="74">
        <f t="shared" si="110"/>
        <v>260.0797332900446</v>
      </c>
      <c r="E184" s="74">
        <f t="shared" si="110"/>
        <v>4.490316760819173</v>
      </c>
      <c r="F184" s="74">
        <f t="shared" si="110"/>
        <v>0</v>
      </c>
      <c r="G184" s="74">
        <f t="shared" si="110"/>
        <v>0.62189593958613232</v>
      </c>
      <c r="H184" s="75">
        <f t="shared" si="110"/>
        <v>0.40763083283999857</v>
      </c>
      <c r="I184" s="59">
        <f t="shared" si="110"/>
        <v>294.39208215687103</v>
      </c>
      <c r="K184" s="54" t="s">
        <v>26</v>
      </c>
      <c r="L184" s="74">
        <f>SUM(L163:L179)</f>
        <v>15.741020705850886</v>
      </c>
      <c r="M184" s="74">
        <f t="shared" ref="M184:S184" si="111">SUM(M163:M179)</f>
        <v>13.051484627730195</v>
      </c>
      <c r="N184" s="74">
        <f t="shared" si="111"/>
        <v>260.0797332900446</v>
      </c>
      <c r="O184" s="74">
        <f t="shared" si="111"/>
        <v>4.490316760819173</v>
      </c>
      <c r="P184" s="74">
        <f t="shared" si="111"/>
        <v>6.37853833700051</v>
      </c>
      <c r="Q184" s="74">
        <f t="shared" si="111"/>
        <v>0.62189593958613232</v>
      </c>
      <c r="R184" s="75">
        <f t="shared" si="111"/>
        <v>0.40763083283999857</v>
      </c>
      <c r="S184" s="95">
        <f t="shared" si="111"/>
        <v>300.77062049387149</v>
      </c>
      <c r="U184" s="123" t="s">
        <v>63</v>
      </c>
      <c r="V184" s="124">
        <f>SUM(V163:V179)</f>
        <v>15.413816351686002</v>
      </c>
      <c r="W184" s="124">
        <f t="shared" ref="W184:AH184" si="112">SUM(W163:W179)</f>
        <v>0.16274799315046462</v>
      </c>
      <c r="X184" s="124">
        <f t="shared" si="112"/>
        <v>0.62189593958613232</v>
      </c>
      <c r="Y184" s="124">
        <f t="shared" si="112"/>
        <v>13.051484627730195</v>
      </c>
      <c r="Z184" s="124">
        <f t="shared" si="112"/>
        <v>259.90457619121264</v>
      </c>
      <c r="AA184" s="124">
        <f t="shared" si="112"/>
        <v>4.0621734193753509</v>
      </c>
      <c r="AB184" s="124">
        <f t="shared" si="112"/>
        <v>6.37853833700051</v>
      </c>
      <c r="AC184" s="124">
        <f t="shared" si="112"/>
        <v>1.1753876341302214</v>
      </c>
      <c r="AD184" s="125">
        <f t="shared" si="112"/>
        <v>0.16445636101441971</v>
      </c>
      <c r="AE184" s="125">
        <f t="shared" si="112"/>
        <v>7.546169994482228E-4</v>
      </c>
      <c r="AF184" s="125">
        <f t="shared" si="112"/>
        <v>0.40763083283999857</v>
      </c>
      <c r="AG184" s="125">
        <f t="shared" si="112"/>
        <v>0.1751570988319808</v>
      </c>
      <c r="AH184" s="125">
        <f t="shared" si="112"/>
        <v>0.4273887244443742</v>
      </c>
      <c r="AI184" s="126">
        <f>SUM(V184:AC184)</f>
        <v>300.77062049387155</v>
      </c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s="14" customFormat="1" ht="15" thickBot="1">
      <c r="A185" s="43" t="s">
        <v>91</v>
      </c>
      <c r="B185" s="78">
        <f>IF($I184=0,"-",B184/$I184)</f>
        <v>5.3469579040726571E-2</v>
      </c>
      <c r="C185" s="78">
        <f t="shared" ref="C185:H185" si="113">IF($I184=0,"-",C184/$I184)</f>
        <v>4.4333680892869681E-2</v>
      </c>
      <c r="D185" s="78">
        <f t="shared" si="113"/>
        <v>0.88344676726549121</v>
      </c>
      <c r="E185" s="78">
        <f t="shared" si="113"/>
        <v>1.5252844872459728E-2</v>
      </c>
      <c r="F185" s="78">
        <f t="shared" si="113"/>
        <v>0</v>
      </c>
      <c r="G185" s="78">
        <f t="shared" si="113"/>
        <v>2.112475087746233E-3</v>
      </c>
      <c r="H185" s="79">
        <f t="shared" si="113"/>
        <v>1.3846528407064516E-3</v>
      </c>
      <c r="I185" s="80">
        <f>SUM(B185:H185)</f>
        <v>0.99999999999999989</v>
      </c>
      <c r="K185" s="55" t="s">
        <v>91</v>
      </c>
      <c r="L185" s="96">
        <f>IF($S184=0,"-",L184/$S184)</f>
        <v>5.2335632649238843E-2</v>
      </c>
      <c r="M185" s="96">
        <f t="shared" ref="M185:R185" si="114">IF($S184=0,"-",M184/$S184)</f>
        <v>4.3393482402966727E-2</v>
      </c>
      <c r="N185" s="96">
        <f t="shared" si="114"/>
        <v>0.86471123031560859</v>
      </c>
      <c r="O185" s="96">
        <f t="shared" si="114"/>
        <v>1.4929372933586336E-2</v>
      </c>
      <c r="P185" s="96">
        <f t="shared" si="114"/>
        <v>2.1207318475876466E-2</v>
      </c>
      <c r="Q185" s="96">
        <f t="shared" si="114"/>
        <v>2.0676751557880436E-3</v>
      </c>
      <c r="R185" s="97">
        <f t="shared" si="114"/>
        <v>1.355288066935063E-3</v>
      </c>
      <c r="S185" s="98">
        <f>SUM(L185:R185)</f>
        <v>1</v>
      </c>
      <c r="U185" s="127" t="s">
        <v>91</v>
      </c>
      <c r="V185" s="128">
        <f>+V184/$AI184</f>
        <v>5.1247745961278394E-2</v>
      </c>
      <c r="W185" s="128">
        <f t="shared" ref="W185:AH185" si="115">+W184/$AI184</f>
        <v>5.4110335937475893E-4</v>
      </c>
      <c r="X185" s="128">
        <f t="shared" si="115"/>
        <v>2.0676751557880432E-3</v>
      </c>
      <c r="Y185" s="128">
        <f t="shared" si="115"/>
        <v>4.3393482402966713E-2</v>
      </c>
      <c r="Z185" s="128">
        <f t="shared" si="115"/>
        <v>0.86412886925073995</v>
      </c>
      <c r="AA185" s="128">
        <f t="shared" si="115"/>
        <v>1.3505885025289965E-2</v>
      </c>
      <c r="AB185" s="128">
        <f t="shared" si="115"/>
        <v>2.1207318475876463E-2</v>
      </c>
      <c r="AC185" s="128">
        <f t="shared" si="115"/>
        <v>3.9079203686856476E-3</v>
      </c>
      <c r="AD185" s="128">
        <f t="shared" si="115"/>
        <v>5.4678332858568092E-4</v>
      </c>
      <c r="AE185" s="128">
        <f t="shared" si="115"/>
        <v>2.5089451829075797E-6</v>
      </c>
      <c r="AF185" s="128">
        <f t="shared" si="115"/>
        <v>1.3552880669350628E-3</v>
      </c>
      <c r="AG185" s="128">
        <f t="shared" si="115"/>
        <v>5.8236106486853415E-4</v>
      </c>
      <c r="AH185" s="128">
        <f t="shared" si="115"/>
        <v>1.4209789631134621E-3</v>
      </c>
      <c r="AI185" s="129">
        <f>SUM(V185:AC185)</f>
        <v>0.99999999999999989</v>
      </c>
    </row>
    <row r="186" spans="1:69" ht="15" thickBot="1">
      <c r="A186" s="44"/>
      <c r="B186" s="44"/>
      <c r="C186" s="44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Q186" s="44"/>
      <c r="R186" s="44"/>
      <c r="S186" s="44"/>
      <c r="U186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30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  <c r="K187" s="426" t="s">
        <v>35</v>
      </c>
      <c r="L187" s="32" t="s">
        <v>0</v>
      </c>
      <c r="M187" s="32" t="s">
        <v>1</v>
      </c>
      <c r="N187" s="32" t="s">
        <v>2</v>
      </c>
      <c r="O187" s="32" t="s">
        <v>3</v>
      </c>
      <c r="P187" s="32" t="s">
        <v>27</v>
      </c>
      <c r="Q187" s="32" t="s">
        <v>4</v>
      </c>
      <c r="R187" s="32" t="s">
        <v>5</v>
      </c>
      <c r="S187" s="33" t="s">
        <v>6</v>
      </c>
      <c r="U187" s="470" t="s">
        <v>35</v>
      </c>
      <c r="V187" s="99" t="s">
        <v>77</v>
      </c>
      <c r="W187" s="99" t="s">
        <v>78</v>
      </c>
      <c r="X187" s="99" t="s">
        <v>4</v>
      </c>
      <c r="Y187" s="99" t="s">
        <v>1</v>
      </c>
      <c r="Z187" s="99" t="s">
        <v>2</v>
      </c>
      <c r="AA187" s="99" t="s">
        <v>3</v>
      </c>
      <c r="AB187" s="99" t="s">
        <v>55</v>
      </c>
      <c r="AC187" s="99" t="s">
        <v>67</v>
      </c>
      <c r="AD187" s="100" t="s">
        <v>79</v>
      </c>
      <c r="AE187" s="100" t="s">
        <v>80</v>
      </c>
      <c r="AF187" s="100" t="s">
        <v>81</v>
      </c>
      <c r="AG187" s="100" t="s">
        <v>82</v>
      </c>
      <c r="AH187" s="100" t="s">
        <v>83</v>
      </c>
      <c r="AI187" s="101" t="s">
        <v>63</v>
      </c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" customHeight="1">
      <c r="A188" s="433" t="s">
        <v>35</v>
      </c>
      <c r="B188" s="434" t="s">
        <v>118</v>
      </c>
      <c r="C188" s="435"/>
      <c r="D188" s="435"/>
      <c r="E188" s="435"/>
      <c r="F188" s="435"/>
      <c r="G188" s="435"/>
      <c r="H188" s="435"/>
      <c r="I188" s="436"/>
      <c r="K188" s="427" t="s">
        <v>35</v>
      </c>
      <c r="L188" s="416" t="s">
        <v>118</v>
      </c>
      <c r="M188" s="417"/>
      <c r="N188" s="417"/>
      <c r="O188" s="417"/>
      <c r="P188" s="417"/>
      <c r="Q188" s="417"/>
      <c r="R188" s="417"/>
      <c r="S188" s="418"/>
      <c r="U188" s="471" t="s">
        <v>35</v>
      </c>
      <c r="V188" s="468" t="s">
        <v>118</v>
      </c>
      <c r="W188" s="468"/>
      <c r="X188" s="468"/>
      <c r="Y188" s="468"/>
      <c r="Z188" s="468"/>
      <c r="AA188" s="468"/>
      <c r="AB188" s="468"/>
      <c r="AC188" s="468"/>
      <c r="AD188" s="468"/>
      <c r="AE188" s="468"/>
      <c r="AF188" s="468"/>
      <c r="AG188" s="468"/>
      <c r="AH188" s="468"/>
      <c r="AI188" s="469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  <c r="K189" s="56" t="s">
        <v>7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102">
        <v>0</v>
      </c>
      <c r="S189" s="103">
        <f>SUM(L189:R189)</f>
        <v>0</v>
      </c>
      <c r="U189" s="104" t="s">
        <v>7</v>
      </c>
      <c r="V189" s="105">
        <v>0</v>
      </c>
      <c r="W189" s="105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6">
        <v>0</v>
      </c>
      <c r="AD189" s="107">
        <v>0</v>
      </c>
      <c r="AE189" s="107">
        <v>0</v>
      </c>
      <c r="AF189" s="107">
        <v>0</v>
      </c>
      <c r="AG189" s="107">
        <v>0</v>
      </c>
      <c r="AH189" s="107">
        <v>0</v>
      </c>
      <c r="AI189" s="108">
        <f>SUM(V189:AC189)</f>
        <v>0</v>
      </c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">
      <c r="A190" s="36" t="s">
        <v>8</v>
      </c>
      <c r="B190" s="60">
        <v>0</v>
      </c>
      <c r="C190" s="60">
        <v>0</v>
      </c>
      <c r="D190" s="60">
        <v>675.0993270818841</v>
      </c>
      <c r="E190" s="60">
        <v>0</v>
      </c>
      <c r="F190" s="420"/>
      <c r="G190" s="60">
        <v>0</v>
      </c>
      <c r="H190" s="61">
        <v>0</v>
      </c>
      <c r="I190" s="62">
        <f t="shared" ref="I190:I209" si="116">SUM(B190:H190)</f>
        <v>675.0993270818841</v>
      </c>
      <c r="K190" s="48" t="s">
        <v>8</v>
      </c>
      <c r="L190" s="85">
        <v>0</v>
      </c>
      <c r="M190" s="85">
        <v>0</v>
      </c>
      <c r="N190" s="85">
        <v>675.0993270818841</v>
      </c>
      <c r="O190" s="85">
        <v>0</v>
      </c>
      <c r="P190" s="85">
        <v>0</v>
      </c>
      <c r="Q190" s="85">
        <v>0</v>
      </c>
      <c r="R190" s="86">
        <v>0</v>
      </c>
      <c r="S190" s="87">
        <f t="shared" ref="S190:S209" si="117">SUM(L190:R190)</f>
        <v>675.0993270818841</v>
      </c>
      <c r="U190" s="109" t="s">
        <v>8</v>
      </c>
      <c r="V190" s="110">
        <v>0</v>
      </c>
      <c r="W190" s="110">
        <v>0</v>
      </c>
      <c r="X190" s="110">
        <v>0</v>
      </c>
      <c r="Y190" s="110">
        <v>0</v>
      </c>
      <c r="Z190" s="110">
        <v>675.0993270818841</v>
      </c>
      <c r="AA190" s="110">
        <v>0</v>
      </c>
      <c r="AB190" s="110">
        <v>0</v>
      </c>
      <c r="AC190" s="111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2">
        <f t="shared" ref="AI190:AI209" si="118">SUM(V190:AC190)</f>
        <v>675.0993270818841</v>
      </c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116"/>
        <v>0</v>
      </c>
      <c r="K191" s="49" t="s">
        <v>10</v>
      </c>
      <c r="L191" s="63">
        <v>0</v>
      </c>
      <c r="M191" s="63">
        <v>0</v>
      </c>
      <c r="N191" s="63">
        <v>0</v>
      </c>
      <c r="O191" s="63">
        <v>0</v>
      </c>
      <c r="P191" s="63">
        <v>0</v>
      </c>
      <c r="Q191" s="63">
        <v>0</v>
      </c>
      <c r="R191" s="83">
        <v>0</v>
      </c>
      <c r="S191" s="84">
        <f t="shared" si="117"/>
        <v>0</v>
      </c>
      <c r="U191" s="113" t="s">
        <v>10</v>
      </c>
      <c r="V191" s="105">
        <v>0</v>
      </c>
      <c r="W191" s="105">
        <v>0</v>
      </c>
      <c r="X191" s="105">
        <v>0</v>
      </c>
      <c r="Y191" s="105">
        <v>0</v>
      </c>
      <c r="Z191" s="105">
        <v>0</v>
      </c>
      <c r="AA191" s="105">
        <v>0</v>
      </c>
      <c r="AB191" s="105">
        <v>0</v>
      </c>
      <c r="AC191" s="106">
        <v>0</v>
      </c>
      <c r="AD191" s="107">
        <v>0</v>
      </c>
      <c r="AE191" s="107">
        <v>0</v>
      </c>
      <c r="AF191" s="107">
        <v>0</v>
      </c>
      <c r="AG191" s="107">
        <v>0</v>
      </c>
      <c r="AH191" s="107">
        <v>0</v>
      </c>
      <c r="AI191" s="108">
        <f t="shared" si="118"/>
        <v>0</v>
      </c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">
      <c r="A192" s="36" t="s">
        <v>56</v>
      </c>
      <c r="B192" s="60">
        <v>0</v>
      </c>
      <c r="C192" s="60">
        <v>0</v>
      </c>
      <c r="D192" s="60">
        <v>0.91158803985595693</v>
      </c>
      <c r="E192" s="60">
        <v>0</v>
      </c>
      <c r="F192" s="420"/>
      <c r="G192" s="60">
        <v>0</v>
      </c>
      <c r="H192" s="61">
        <v>0</v>
      </c>
      <c r="I192" s="62">
        <f t="shared" si="116"/>
        <v>0.91158803985595693</v>
      </c>
      <c r="K192" s="48" t="s">
        <v>56</v>
      </c>
      <c r="L192" s="85">
        <v>0</v>
      </c>
      <c r="M192" s="85">
        <v>0</v>
      </c>
      <c r="N192" s="85">
        <v>0.91158803985595693</v>
      </c>
      <c r="O192" s="85">
        <v>0</v>
      </c>
      <c r="P192" s="85">
        <v>0</v>
      </c>
      <c r="Q192" s="85">
        <v>0</v>
      </c>
      <c r="R192" s="86">
        <v>0</v>
      </c>
      <c r="S192" s="87">
        <f t="shared" si="117"/>
        <v>0.91158803985595693</v>
      </c>
      <c r="U192" s="109" t="s">
        <v>56</v>
      </c>
      <c r="V192" s="110">
        <v>0</v>
      </c>
      <c r="W192" s="110">
        <v>0</v>
      </c>
      <c r="X192" s="110">
        <v>0</v>
      </c>
      <c r="Y192" s="110">
        <v>0</v>
      </c>
      <c r="Z192" s="110">
        <v>0.9110904481311447</v>
      </c>
      <c r="AA192" s="110">
        <v>0</v>
      </c>
      <c r="AB192" s="110">
        <v>0</v>
      </c>
      <c r="AC192" s="111">
        <v>4.9759172481220366E-4</v>
      </c>
      <c r="AD192" s="110">
        <v>0</v>
      </c>
      <c r="AE192" s="110">
        <v>0</v>
      </c>
      <c r="AF192" s="110">
        <v>0</v>
      </c>
      <c r="AG192" s="110">
        <v>4.9759172481220366E-4</v>
      </c>
      <c r="AH192" s="110">
        <v>0</v>
      </c>
      <c r="AI192" s="112">
        <f t="shared" si="118"/>
        <v>0.91158803985595693</v>
      </c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">
      <c r="A193" s="37" t="s">
        <v>16</v>
      </c>
      <c r="B193" s="63">
        <v>279.12653806279411</v>
      </c>
      <c r="C193" s="63">
        <v>0</v>
      </c>
      <c r="D193" s="63">
        <v>345.65678480997616</v>
      </c>
      <c r="E193" s="63">
        <v>0</v>
      </c>
      <c r="F193" s="420"/>
      <c r="G193" s="63">
        <v>0</v>
      </c>
      <c r="H193" s="64">
        <v>0</v>
      </c>
      <c r="I193" s="59">
        <f t="shared" si="116"/>
        <v>624.78332287277021</v>
      </c>
      <c r="K193" s="49" t="s">
        <v>16</v>
      </c>
      <c r="L193" s="63">
        <v>279.12653806279411</v>
      </c>
      <c r="M193" s="63">
        <v>0</v>
      </c>
      <c r="N193" s="63">
        <v>345.65678480997616</v>
      </c>
      <c r="O193" s="63">
        <v>0</v>
      </c>
      <c r="P193" s="63">
        <v>0</v>
      </c>
      <c r="Q193" s="63">
        <v>0</v>
      </c>
      <c r="R193" s="83">
        <v>0</v>
      </c>
      <c r="S193" s="84">
        <f t="shared" si="117"/>
        <v>624.78332287277021</v>
      </c>
      <c r="U193" s="113" t="s">
        <v>16</v>
      </c>
      <c r="V193" s="105">
        <v>279.12653806279411</v>
      </c>
      <c r="W193" s="105">
        <v>0</v>
      </c>
      <c r="X193" s="105">
        <v>0</v>
      </c>
      <c r="Y193" s="105">
        <v>0</v>
      </c>
      <c r="Z193" s="105">
        <v>345.65678480997616</v>
      </c>
      <c r="AA193" s="105">
        <v>0</v>
      </c>
      <c r="AB193" s="105">
        <v>0</v>
      </c>
      <c r="AC193" s="106">
        <v>0</v>
      </c>
      <c r="AD193" s="107">
        <v>0</v>
      </c>
      <c r="AE193" s="107">
        <v>0</v>
      </c>
      <c r="AF193" s="107">
        <v>0</v>
      </c>
      <c r="AG193" s="107">
        <v>0</v>
      </c>
      <c r="AH193" s="107">
        <v>0</v>
      </c>
      <c r="AI193" s="108">
        <f t="shared" si="118"/>
        <v>624.78332287277021</v>
      </c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">
      <c r="A194" s="36" t="s">
        <v>123</v>
      </c>
      <c r="B194" s="60">
        <v>3.7768707804857682</v>
      </c>
      <c r="C194" s="60">
        <v>2.3858406296341355</v>
      </c>
      <c r="D194" s="60">
        <v>10.895496824567973</v>
      </c>
      <c r="E194" s="60">
        <v>0</v>
      </c>
      <c r="F194" s="420"/>
      <c r="G194" s="60">
        <v>0</v>
      </c>
      <c r="H194" s="61">
        <v>0</v>
      </c>
      <c r="I194" s="62">
        <f t="shared" si="116"/>
        <v>17.058208234687875</v>
      </c>
      <c r="K194" s="48" t="s">
        <v>123</v>
      </c>
      <c r="L194" s="85">
        <v>3.7768707804857682</v>
      </c>
      <c r="M194" s="85">
        <v>2.3858406296341355</v>
      </c>
      <c r="N194" s="85">
        <v>10.895496824567973</v>
      </c>
      <c r="O194" s="85">
        <v>0</v>
      </c>
      <c r="P194" s="85">
        <v>0</v>
      </c>
      <c r="Q194" s="85">
        <v>0</v>
      </c>
      <c r="R194" s="86">
        <v>0</v>
      </c>
      <c r="S194" s="87">
        <f t="shared" si="117"/>
        <v>17.058208234687875</v>
      </c>
      <c r="U194" s="109" t="s">
        <v>57</v>
      </c>
      <c r="V194" s="110">
        <v>3.6811851123403252</v>
      </c>
      <c r="W194" s="110">
        <v>0</v>
      </c>
      <c r="X194" s="110">
        <v>0</v>
      </c>
      <c r="Y194" s="110">
        <v>2.3858406296341355</v>
      </c>
      <c r="Z194" s="110">
        <v>7.4560459501445724</v>
      </c>
      <c r="AA194" s="110">
        <v>0</v>
      </c>
      <c r="AB194" s="110">
        <v>0</v>
      </c>
      <c r="AC194" s="111">
        <v>3.5351365425688432</v>
      </c>
      <c r="AD194" s="110">
        <v>9.5685668145443187E-2</v>
      </c>
      <c r="AE194" s="110">
        <v>0</v>
      </c>
      <c r="AF194" s="110">
        <v>0</v>
      </c>
      <c r="AG194" s="110">
        <v>3.4394508744233998</v>
      </c>
      <c r="AH194" s="110">
        <v>0</v>
      </c>
      <c r="AI194" s="112">
        <f t="shared" si="118"/>
        <v>17.058208234687875</v>
      </c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">
      <c r="A195" s="37" t="s">
        <v>58</v>
      </c>
      <c r="B195" s="63">
        <v>0</v>
      </c>
      <c r="C195" s="63">
        <v>0</v>
      </c>
      <c r="D195" s="63">
        <v>0.20434127513304146</v>
      </c>
      <c r="E195" s="63">
        <v>2.8643699477898092</v>
      </c>
      <c r="F195" s="420"/>
      <c r="G195" s="63">
        <v>0</v>
      </c>
      <c r="H195" s="64">
        <v>0</v>
      </c>
      <c r="I195" s="59">
        <f t="shared" si="116"/>
        <v>3.0687112229228508</v>
      </c>
      <c r="K195" s="49" t="s">
        <v>58</v>
      </c>
      <c r="L195" s="63">
        <v>0</v>
      </c>
      <c r="M195" s="63">
        <v>0</v>
      </c>
      <c r="N195" s="63">
        <v>0.20434127513304146</v>
      </c>
      <c r="O195" s="63">
        <v>2.8643699477898092</v>
      </c>
      <c r="P195" s="63">
        <v>466.61153243014797</v>
      </c>
      <c r="Q195" s="63">
        <v>0</v>
      </c>
      <c r="R195" s="83">
        <v>0</v>
      </c>
      <c r="S195" s="84">
        <f t="shared" si="117"/>
        <v>469.68024365307082</v>
      </c>
      <c r="U195" s="113" t="s">
        <v>58</v>
      </c>
      <c r="V195" s="105">
        <v>0</v>
      </c>
      <c r="W195" s="105">
        <v>0</v>
      </c>
      <c r="X195" s="105">
        <v>0</v>
      </c>
      <c r="Y195" s="105">
        <v>0</v>
      </c>
      <c r="Z195" s="105">
        <v>0</v>
      </c>
      <c r="AA195" s="105">
        <v>0.367373447102951</v>
      </c>
      <c r="AB195" s="105">
        <v>466.61153243014797</v>
      </c>
      <c r="AC195" s="106">
        <v>2.7013377758199</v>
      </c>
      <c r="AD195" s="105">
        <v>0</v>
      </c>
      <c r="AE195" s="105">
        <v>2.4969965006868584</v>
      </c>
      <c r="AF195" s="105">
        <v>0</v>
      </c>
      <c r="AG195" s="105">
        <v>0.20434127513304146</v>
      </c>
      <c r="AH195" s="105">
        <v>0</v>
      </c>
      <c r="AI195" s="108">
        <f t="shared" si="118"/>
        <v>469.68024365307087</v>
      </c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116"/>
        <v>0</v>
      </c>
      <c r="K196" s="48" t="s">
        <v>12</v>
      </c>
      <c r="L196" s="85">
        <v>0</v>
      </c>
      <c r="M196" s="85">
        <v>0</v>
      </c>
      <c r="N196" s="85">
        <v>0</v>
      </c>
      <c r="O196" s="85">
        <v>0</v>
      </c>
      <c r="P196" s="85">
        <v>11.421372560195554</v>
      </c>
      <c r="Q196" s="85">
        <v>0</v>
      </c>
      <c r="R196" s="86">
        <v>0</v>
      </c>
      <c r="S196" s="87">
        <f t="shared" si="117"/>
        <v>11.421372560195554</v>
      </c>
      <c r="U196" s="109" t="s">
        <v>12</v>
      </c>
      <c r="V196" s="110">
        <v>0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110">
        <v>11.421372560195554</v>
      </c>
      <c r="AC196" s="111">
        <v>0</v>
      </c>
      <c r="AD196" s="110">
        <v>0</v>
      </c>
      <c r="AE196" s="110">
        <v>0</v>
      </c>
      <c r="AF196" s="110">
        <v>0</v>
      </c>
      <c r="AG196" s="110">
        <v>0</v>
      </c>
      <c r="AH196" s="110">
        <v>0</v>
      </c>
      <c r="AI196" s="112">
        <f t="shared" si="118"/>
        <v>11.421372560195554</v>
      </c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116"/>
        <v>0</v>
      </c>
      <c r="K197" s="49" t="s">
        <v>59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83">
        <v>0</v>
      </c>
      <c r="S197" s="84">
        <f t="shared" si="117"/>
        <v>0</v>
      </c>
      <c r="U197" s="113" t="s">
        <v>59</v>
      </c>
      <c r="V197" s="105">
        <v>0</v>
      </c>
      <c r="W197" s="105">
        <v>0</v>
      </c>
      <c r="X197" s="105">
        <v>0</v>
      </c>
      <c r="Y197" s="105">
        <v>0</v>
      </c>
      <c r="Z197" s="105">
        <v>0</v>
      </c>
      <c r="AA197" s="105">
        <v>0</v>
      </c>
      <c r="AB197" s="105">
        <v>0</v>
      </c>
      <c r="AC197" s="106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8">
        <f t="shared" si="118"/>
        <v>0</v>
      </c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">
      <c r="A198" s="36" t="s">
        <v>17</v>
      </c>
      <c r="B198" s="60">
        <v>13.916862562721976</v>
      </c>
      <c r="C198" s="60">
        <v>0</v>
      </c>
      <c r="D198" s="60">
        <v>8.2864619330862066</v>
      </c>
      <c r="E198" s="60">
        <v>0</v>
      </c>
      <c r="F198" s="420"/>
      <c r="G198" s="60">
        <v>0</v>
      </c>
      <c r="H198" s="61">
        <v>0</v>
      </c>
      <c r="I198" s="62">
        <f t="shared" si="116"/>
        <v>22.203324495808182</v>
      </c>
      <c r="K198" s="48" t="s">
        <v>17</v>
      </c>
      <c r="L198" s="85">
        <v>13.916862562721976</v>
      </c>
      <c r="M198" s="85">
        <v>0</v>
      </c>
      <c r="N198" s="85">
        <v>8.2864619330862066</v>
      </c>
      <c r="O198" s="85">
        <v>0</v>
      </c>
      <c r="P198" s="85">
        <v>4.282005343719649</v>
      </c>
      <c r="Q198" s="85">
        <v>0</v>
      </c>
      <c r="R198" s="86">
        <v>0</v>
      </c>
      <c r="S198" s="87">
        <f t="shared" si="117"/>
        <v>26.485329839527832</v>
      </c>
      <c r="U198" s="109" t="s">
        <v>17</v>
      </c>
      <c r="V198" s="110">
        <v>13.916862562721976</v>
      </c>
      <c r="W198" s="110">
        <v>0</v>
      </c>
      <c r="X198" s="110">
        <v>0</v>
      </c>
      <c r="Y198" s="110">
        <v>0</v>
      </c>
      <c r="Z198" s="110">
        <v>3.0947857151810894</v>
      </c>
      <c r="AA198" s="110">
        <v>0</v>
      </c>
      <c r="AB198" s="110">
        <v>4.282005343719649</v>
      </c>
      <c r="AC198" s="111">
        <v>5.1916762179051172</v>
      </c>
      <c r="AD198" s="110">
        <v>0</v>
      </c>
      <c r="AE198" s="110">
        <v>0</v>
      </c>
      <c r="AF198" s="110">
        <v>0</v>
      </c>
      <c r="AG198" s="110">
        <v>5.1916762179051172</v>
      </c>
      <c r="AH198" s="110">
        <v>0</v>
      </c>
      <c r="AI198" s="112">
        <f t="shared" si="118"/>
        <v>26.485329839527829</v>
      </c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">
      <c r="A199" s="37" t="s">
        <v>139</v>
      </c>
      <c r="B199" s="63">
        <v>58.750314403738969</v>
      </c>
      <c r="C199" s="63">
        <v>83.160414614146617</v>
      </c>
      <c r="D199" s="63">
        <v>650.71569263136439</v>
      </c>
      <c r="E199" s="63">
        <v>0</v>
      </c>
      <c r="F199" s="420"/>
      <c r="G199" s="63">
        <v>0</v>
      </c>
      <c r="H199" s="64">
        <v>0</v>
      </c>
      <c r="I199" s="59">
        <f t="shared" si="116"/>
        <v>792.62642164925001</v>
      </c>
      <c r="K199" s="49" t="s">
        <v>139</v>
      </c>
      <c r="L199" s="63">
        <v>58.750314403738969</v>
      </c>
      <c r="M199" s="63">
        <v>83.160414614146617</v>
      </c>
      <c r="N199" s="63">
        <v>650.71569263136439</v>
      </c>
      <c r="O199" s="63">
        <v>0</v>
      </c>
      <c r="P199" s="63">
        <v>0</v>
      </c>
      <c r="Q199" s="63">
        <v>0</v>
      </c>
      <c r="R199" s="83">
        <v>0</v>
      </c>
      <c r="S199" s="84">
        <f t="shared" si="117"/>
        <v>792.62642164925001</v>
      </c>
      <c r="U199" s="113" t="s">
        <v>139</v>
      </c>
      <c r="V199" s="105">
        <v>43.811099317195605</v>
      </c>
      <c r="W199" s="105">
        <v>0</v>
      </c>
      <c r="X199" s="105">
        <v>0</v>
      </c>
      <c r="Y199" s="105">
        <v>83.160414614146617</v>
      </c>
      <c r="Z199" s="105">
        <v>633.50956495180503</v>
      </c>
      <c r="AA199" s="105">
        <v>0</v>
      </c>
      <c r="AB199" s="105">
        <v>0</v>
      </c>
      <c r="AC199" s="106">
        <v>32.145342766102729</v>
      </c>
      <c r="AD199" s="105">
        <v>14.939215086543365</v>
      </c>
      <c r="AE199" s="105">
        <v>0</v>
      </c>
      <c r="AF199" s="105">
        <v>0</v>
      </c>
      <c r="AG199" s="105">
        <v>17.206127679559366</v>
      </c>
      <c r="AH199" s="105">
        <v>0</v>
      </c>
      <c r="AI199" s="108">
        <f t="shared" si="118"/>
        <v>792.62642164925001</v>
      </c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">
      <c r="A200" s="36" t="s">
        <v>25</v>
      </c>
      <c r="B200" s="60">
        <v>24.155760942832742</v>
      </c>
      <c r="C200" s="60">
        <v>0.24018756046439538</v>
      </c>
      <c r="D200" s="60">
        <v>250.73329067335521</v>
      </c>
      <c r="E200" s="60">
        <v>185.33095703298847</v>
      </c>
      <c r="F200" s="420"/>
      <c r="G200" s="60">
        <v>20.910635449664433</v>
      </c>
      <c r="H200" s="61">
        <v>0</v>
      </c>
      <c r="I200" s="62">
        <f t="shared" si="116"/>
        <v>481.37083165930522</v>
      </c>
      <c r="K200" s="48" t="s">
        <v>25</v>
      </c>
      <c r="L200" s="85">
        <v>24.155760942832742</v>
      </c>
      <c r="M200" s="85">
        <v>0.24018756046439538</v>
      </c>
      <c r="N200" s="85">
        <v>250.73329067335521</v>
      </c>
      <c r="O200" s="85">
        <v>185.33095703298847</v>
      </c>
      <c r="P200" s="85">
        <v>6.4381436878609399</v>
      </c>
      <c r="Q200" s="85">
        <v>20.910635449664433</v>
      </c>
      <c r="R200" s="86">
        <v>0</v>
      </c>
      <c r="S200" s="87">
        <f t="shared" si="117"/>
        <v>487.80897534716615</v>
      </c>
      <c r="U200" s="109" t="s">
        <v>25</v>
      </c>
      <c r="V200" s="110">
        <v>2.2853017313054296</v>
      </c>
      <c r="W200" s="110">
        <v>4.2354270409994506</v>
      </c>
      <c r="X200" s="110">
        <v>20.910635449664433</v>
      </c>
      <c r="Y200" s="110">
        <v>0.24018756046439538</v>
      </c>
      <c r="Z200" s="110">
        <v>246.73470023141095</v>
      </c>
      <c r="AA200" s="110">
        <v>185.08207408295291</v>
      </c>
      <c r="AB200" s="110">
        <v>6.4381436878609399</v>
      </c>
      <c r="AC200" s="111">
        <v>21.882505562507667</v>
      </c>
      <c r="AD200" s="110">
        <v>17.635032170527865</v>
      </c>
      <c r="AE200" s="110">
        <v>0.19306717696563505</v>
      </c>
      <c r="AF200" s="110">
        <v>0</v>
      </c>
      <c r="AG200" s="110">
        <v>3.9985904419442515</v>
      </c>
      <c r="AH200" s="110">
        <v>5.5815773069916405E-2</v>
      </c>
      <c r="AI200" s="112">
        <f t="shared" si="118"/>
        <v>487.80897534716615</v>
      </c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">
      <c r="A201" s="37" t="s">
        <v>24</v>
      </c>
      <c r="B201" s="63">
        <v>1.0126701155993061</v>
      </c>
      <c r="C201" s="63">
        <v>0.16598000198505819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116"/>
        <v>1.1786501175843642</v>
      </c>
      <c r="K201" s="49" t="s">
        <v>24</v>
      </c>
      <c r="L201" s="63">
        <v>1.0126701155993061</v>
      </c>
      <c r="M201" s="63">
        <v>0.16598000198505819</v>
      </c>
      <c r="N201" s="63">
        <v>0</v>
      </c>
      <c r="O201" s="63">
        <v>0</v>
      </c>
      <c r="P201" s="63">
        <v>0</v>
      </c>
      <c r="Q201" s="63">
        <v>0</v>
      </c>
      <c r="R201" s="83">
        <v>0</v>
      </c>
      <c r="S201" s="84">
        <f t="shared" si="117"/>
        <v>1.1786501175843642</v>
      </c>
      <c r="U201" s="113" t="s">
        <v>24</v>
      </c>
      <c r="V201" s="105">
        <v>1.0125750336554542</v>
      </c>
      <c r="W201" s="105">
        <v>0</v>
      </c>
      <c r="X201" s="105">
        <v>0</v>
      </c>
      <c r="Y201" s="105">
        <v>0.16598000198505819</v>
      </c>
      <c r="Z201" s="105">
        <v>0</v>
      </c>
      <c r="AA201" s="105">
        <v>0</v>
      </c>
      <c r="AB201" s="105">
        <v>0</v>
      </c>
      <c r="AC201" s="106">
        <v>9.5081943851963593E-5</v>
      </c>
      <c r="AD201" s="105">
        <v>9.5081943851963593E-5</v>
      </c>
      <c r="AE201" s="105">
        <v>0</v>
      </c>
      <c r="AF201" s="105">
        <v>0</v>
      </c>
      <c r="AG201" s="105">
        <v>0</v>
      </c>
      <c r="AH201" s="105">
        <v>0</v>
      </c>
      <c r="AI201" s="108">
        <f t="shared" si="118"/>
        <v>1.1786501175843642</v>
      </c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">
      <c r="A202" s="36" t="s">
        <v>60</v>
      </c>
      <c r="B202" s="60">
        <v>0.12891315072627196</v>
      </c>
      <c r="C202" s="60">
        <v>0.2186207556131107</v>
      </c>
      <c r="D202" s="60">
        <v>0.39870046616372767</v>
      </c>
      <c r="E202" s="60">
        <v>0</v>
      </c>
      <c r="F202" s="420"/>
      <c r="G202" s="60">
        <v>0</v>
      </c>
      <c r="H202" s="61">
        <v>0</v>
      </c>
      <c r="I202" s="62">
        <f t="shared" si="116"/>
        <v>0.74623437250311031</v>
      </c>
      <c r="K202" s="48" t="s">
        <v>60</v>
      </c>
      <c r="L202" s="85">
        <v>0.12891315072627196</v>
      </c>
      <c r="M202" s="85">
        <v>0.2186207556131107</v>
      </c>
      <c r="N202" s="85">
        <v>0.39870046616372767</v>
      </c>
      <c r="O202" s="85">
        <v>0</v>
      </c>
      <c r="P202" s="85">
        <v>0</v>
      </c>
      <c r="Q202" s="85">
        <v>0</v>
      </c>
      <c r="R202" s="86">
        <v>0</v>
      </c>
      <c r="S202" s="87">
        <f t="shared" si="117"/>
        <v>0.74623437250311031</v>
      </c>
      <c r="U202" s="109" t="s">
        <v>60</v>
      </c>
      <c r="V202" s="110">
        <v>0.12891315072627196</v>
      </c>
      <c r="W202" s="110">
        <v>0</v>
      </c>
      <c r="X202" s="110">
        <v>0</v>
      </c>
      <c r="Y202" s="110">
        <v>0.2186207556131107</v>
      </c>
      <c r="Z202" s="110">
        <v>0.39870046616372767</v>
      </c>
      <c r="AA202" s="110">
        <v>0</v>
      </c>
      <c r="AB202" s="110">
        <v>0</v>
      </c>
      <c r="AC202" s="111">
        <v>0</v>
      </c>
      <c r="AD202" s="110">
        <v>0</v>
      </c>
      <c r="AE202" s="110">
        <v>0</v>
      </c>
      <c r="AF202" s="110">
        <v>0</v>
      </c>
      <c r="AG202" s="110">
        <v>0</v>
      </c>
      <c r="AH202" s="110">
        <v>0</v>
      </c>
      <c r="AI202" s="112">
        <f t="shared" si="118"/>
        <v>0.74623437250311031</v>
      </c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">
      <c r="A203" s="37" t="s">
        <v>22</v>
      </c>
      <c r="B203" s="63">
        <v>0</v>
      </c>
      <c r="C203" s="63">
        <v>0</v>
      </c>
      <c r="D203" s="63">
        <v>99.298159740617351</v>
      </c>
      <c r="E203" s="63">
        <v>0</v>
      </c>
      <c r="F203" s="420"/>
      <c r="G203" s="63">
        <v>0</v>
      </c>
      <c r="H203" s="64">
        <v>0</v>
      </c>
      <c r="I203" s="59">
        <f t="shared" si="116"/>
        <v>99.298159740617351</v>
      </c>
      <c r="K203" s="49" t="s">
        <v>22</v>
      </c>
      <c r="L203" s="63">
        <v>0</v>
      </c>
      <c r="M203" s="63">
        <v>0</v>
      </c>
      <c r="N203" s="63">
        <v>99.298159740617351</v>
      </c>
      <c r="O203" s="63">
        <v>0</v>
      </c>
      <c r="P203" s="63">
        <v>19.169384220098056</v>
      </c>
      <c r="Q203" s="63">
        <v>0</v>
      </c>
      <c r="R203" s="83">
        <v>0</v>
      </c>
      <c r="S203" s="84">
        <f t="shared" si="117"/>
        <v>118.4675439607154</v>
      </c>
      <c r="U203" s="113" t="s">
        <v>22</v>
      </c>
      <c r="V203" s="105">
        <v>0</v>
      </c>
      <c r="W203" s="105">
        <v>0</v>
      </c>
      <c r="X203" s="105">
        <v>0</v>
      </c>
      <c r="Y203" s="105">
        <v>0</v>
      </c>
      <c r="Z203" s="105">
        <v>99.298159740617351</v>
      </c>
      <c r="AA203" s="105">
        <v>0</v>
      </c>
      <c r="AB203" s="105">
        <v>19.169384220098056</v>
      </c>
      <c r="AC203" s="106">
        <v>0</v>
      </c>
      <c r="AD203" s="105">
        <v>0</v>
      </c>
      <c r="AE203" s="105">
        <v>0</v>
      </c>
      <c r="AF203" s="105">
        <v>0</v>
      </c>
      <c r="AG203" s="105">
        <v>0</v>
      </c>
      <c r="AH203" s="105">
        <v>0</v>
      </c>
      <c r="AI203" s="108">
        <f t="shared" si="118"/>
        <v>118.4675439607154</v>
      </c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">
      <c r="A204" s="36" t="s">
        <v>21</v>
      </c>
      <c r="B204" s="60">
        <v>0</v>
      </c>
      <c r="C204" s="60">
        <v>0</v>
      </c>
      <c r="D204" s="60">
        <v>415.03229351156585</v>
      </c>
      <c r="E204" s="60">
        <v>0</v>
      </c>
      <c r="F204" s="420"/>
      <c r="G204" s="60">
        <v>0</v>
      </c>
      <c r="H204" s="61">
        <v>0</v>
      </c>
      <c r="I204" s="62">
        <f t="shared" si="116"/>
        <v>415.03229351156585</v>
      </c>
      <c r="K204" s="48" t="s">
        <v>21</v>
      </c>
      <c r="L204" s="85">
        <v>0</v>
      </c>
      <c r="M204" s="85">
        <v>0</v>
      </c>
      <c r="N204" s="85">
        <v>415.03229351156585</v>
      </c>
      <c r="O204" s="85">
        <v>0</v>
      </c>
      <c r="P204" s="85">
        <v>0</v>
      </c>
      <c r="Q204" s="85">
        <v>0</v>
      </c>
      <c r="R204" s="86">
        <v>0</v>
      </c>
      <c r="S204" s="87">
        <f t="shared" si="117"/>
        <v>415.03229351156585</v>
      </c>
      <c r="U204" s="109" t="s">
        <v>61</v>
      </c>
      <c r="V204" s="110">
        <v>0</v>
      </c>
      <c r="W204" s="110">
        <v>0</v>
      </c>
      <c r="X204" s="110">
        <v>0</v>
      </c>
      <c r="Y204" s="110">
        <v>0</v>
      </c>
      <c r="Z204" s="110">
        <v>415.03229351156585</v>
      </c>
      <c r="AA204" s="110">
        <v>0</v>
      </c>
      <c r="AB204" s="110">
        <v>0</v>
      </c>
      <c r="AC204" s="111">
        <v>0</v>
      </c>
      <c r="AD204" s="110">
        <v>0</v>
      </c>
      <c r="AE204" s="110">
        <v>0</v>
      </c>
      <c r="AF204" s="110">
        <v>0</v>
      </c>
      <c r="AG204" s="110">
        <v>0</v>
      </c>
      <c r="AH204" s="110">
        <v>0</v>
      </c>
      <c r="AI204" s="112">
        <f t="shared" si="118"/>
        <v>415.03229351156585</v>
      </c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116"/>
        <v>0</v>
      </c>
      <c r="K205" s="50" t="s">
        <v>64</v>
      </c>
      <c r="L205" s="63">
        <v>0</v>
      </c>
      <c r="M205" s="63">
        <v>0</v>
      </c>
      <c r="N205" s="63">
        <v>0</v>
      </c>
      <c r="O205" s="63">
        <v>0</v>
      </c>
      <c r="P205" s="63">
        <v>0</v>
      </c>
      <c r="Q205" s="63">
        <v>0</v>
      </c>
      <c r="R205" s="83">
        <v>0</v>
      </c>
      <c r="S205" s="84">
        <f t="shared" si="117"/>
        <v>0</v>
      </c>
      <c r="U205" s="114" t="s">
        <v>62</v>
      </c>
      <c r="V205" s="105">
        <v>0</v>
      </c>
      <c r="W205" s="105">
        <v>0</v>
      </c>
      <c r="X205" s="105">
        <v>0</v>
      </c>
      <c r="Y205" s="105">
        <v>0</v>
      </c>
      <c r="Z205" s="105">
        <v>0</v>
      </c>
      <c r="AA205" s="105">
        <v>0</v>
      </c>
      <c r="AB205" s="105">
        <v>0</v>
      </c>
      <c r="AC205" s="106">
        <v>0</v>
      </c>
      <c r="AD205" s="107">
        <v>0</v>
      </c>
      <c r="AE205" s="107">
        <v>0</v>
      </c>
      <c r="AF205" s="107">
        <v>0</v>
      </c>
      <c r="AG205" s="107">
        <v>0</v>
      </c>
      <c r="AH205" s="107">
        <v>0</v>
      </c>
      <c r="AI205" s="108">
        <f t="shared" si="118"/>
        <v>0</v>
      </c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116"/>
        <v>0</v>
      </c>
      <c r="K206" s="51" t="s">
        <v>23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9">
        <v>0</v>
      </c>
      <c r="S206" s="90">
        <f t="shared" si="117"/>
        <v>0</v>
      </c>
      <c r="U206" s="115" t="s">
        <v>65</v>
      </c>
      <c r="V206" s="116">
        <v>0</v>
      </c>
      <c r="W206" s="116">
        <v>0</v>
      </c>
      <c r="X206" s="116">
        <v>0</v>
      </c>
      <c r="Y206" s="116">
        <v>0</v>
      </c>
      <c r="Z206" s="116">
        <v>0</v>
      </c>
      <c r="AA206" s="116">
        <v>0</v>
      </c>
      <c r="AB206" s="116">
        <v>0</v>
      </c>
      <c r="AC206" s="116">
        <v>0</v>
      </c>
      <c r="AD206" s="116">
        <v>0</v>
      </c>
      <c r="AE206" s="116">
        <v>0</v>
      </c>
      <c r="AF206" s="116">
        <v>0</v>
      </c>
      <c r="AG206" s="116">
        <v>0</v>
      </c>
      <c r="AH206" s="117">
        <v>0</v>
      </c>
      <c r="AI206" s="118">
        <f t="shared" si="118"/>
        <v>0</v>
      </c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116"/>
        <v>0</v>
      </c>
      <c r="K207" s="52" t="s">
        <v>19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91">
        <v>0</v>
      </c>
      <c r="S207" s="92">
        <f t="shared" si="117"/>
        <v>0</v>
      </c>
      <c r="U207" s="119" t="s">
        <v>19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1">
        <v>0</v>
      </c>
      <c r="AE207" s="121">
        <v>0</v>
      </c>
      <c r="AF207" s="121">
        <v>0</v>
      </c>
      <c r="AG207" s="121">
        <v>0</v>
      </c>
      <c r="AH207" s="121">
        <v>0</v>
      </c>
      <c r="AI207" s="122">
        <f t="shared" si="118"/>
        <v>0</v>
      </c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116"/>
        <v>0</v>
      </c>
      <c r="K208" s="51" t="s">
        <v>20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9">
        <v>0</v>
      </c>
      <c r="S208" s="90">
        <f t="shared" si="117"/>
        <v>0</v>
      </c>
      <c r="U208" s="115" t="s">
        <v>20</v>
      </c>
      <c r="V208" s="116">
        <v>0</v>
      </c>
      <c r="W208" s="116">
        <v>0</v>
      </c>
      <c r="X208" s="116">
        <v>0</v>
      </c>
      <c r="Y208" s="116">
        <v>0</v>
      </c>
      <c r="Z208" s="116">
        <v>0</v>
      </c>
      <c r="AA208" s="116">
        <v>0</v>
      </c>
      <c r="AB208" s="116">
        <v>0</v>
      </c>
      <c r="AC208" s="116">
        <v>0</v>
      </c>
      <c r="AD208" s="116">
        <v>0</v>
      </c>
      <c r="AE208" s="116">
        <v>0</v>
      </c>
      <c r="AF208" s="116">
        <v>0</v>
      </c>
      <c r="AG208" s="116">
        <v>0</v>
      </c>
      <c r="AH208" s="117">
        <v>0</v>
      </c>
      <c r="AI208" s="118">
        <f t="shared" si="118"/>
        <v>0</v>
      </c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116"/>
        <v>0</v>
      </c>
      <c r="K209" s="53" t="s">
        <v>11</v>
      </c>
      <c r="L209" s="71">
        <v>0</v>
      </c>
      <c r="M209" s="71">
        <v>0</v>
      </c>
      <c r="N209" s="71">
        <v>0</v>
      </c>
      <c r="O209" s="71">
        <v>0</v>
      </c>
      <c r="P209" s="71">
        <v>0</v>
      </c>
      <c r="Q209" s="71">
        <v>0</v>
      </c>
      <c r="R209" s="93">
        <v>0</v>
      </c>
      <c r="S209" s="94">
        <f t="shared" si="117"/>
        <v>0</v>
      </c>
      <c r="U209" s="119" t="s">
        <v>11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1">
        <v>0</v>
      </c>
      <c r="AE209" s="121">
        <v>0</v>
      </c>
      <c r="AF209" s="121">
        <v>0</v>
      </c>
      <c r="AG209" s="121">
        <v>0</v>
      </c>
      <c r="AH209" s="121">
        <v>0</v>
      </c>
      <c r="AI209" s="122">
        <f t="shared" si="118"/>
        <v>0</v>
      </c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">
      <c r="A210" s="42" t="s">
        <v>26</v>
      </c>
      <c r="B210" s="74">
        <f>SUM(B189:B205)</f>
        <v>380.86793001889907</v>
      </c>
      <c r="C210" s="74">
        <f t="shared" ref="C210:I210" si="119">SUM(C189:C205)</f>
        <v>86.171043561843319</v>
      </c>
      <c r="D210" s="74">
        <f t="shared" si="119"/>
        <v>2457.2321369875699</v>
      </c>
      <c r="E210" s="74">
        <f t="shared" si="119"/>
        <v>188.19532698077828</v>
      </c>
      <c r="F210" s="74">
        <f t="shared" si="119"/>
        <v>0</v>
      </c>
      <c r="G210" s="74">
        <f t="shared" si="119"/>
        <v>20.910635449664433</v>
      </c>
      <c r="H210" s="75">
        <f t="shared" si="119"/>
        <v>0</v>
      </c>
      <c r="I210" s="59">
        <f t="shared" si="119"/>
        <v>3133.3770729987555</v>
      </c>
      <c r="K210" s="54" t="s">
        <v>26</v>
      </c>
      <c r="L210" s="74">
        <f>SUM(L189:L205)</f>
        <v>380.86793001889907</v>
      </c>
      <c r="M210" s="74">
        <f t="shared" ref="M210:S210" si="120">SUM(M189:M205)</f>
        <v>86.171043561843319</v>
      </c>
      <c r="N210" s="74">
        <f t="shared" si="120"/>
        <v>2457.2321369875699</v>
      </c>
      <c r="O210" s="74">
        <f t="shared" si="120"/>
        <v>188.19532698077828</v>
      </c>
      <c r="P210" s="74">
        <f t="shared" si="120"/>
        <v>507.92243824202217</v>
      </c>
      <c r="Q210" s="74">
        <f t="shared" si="120"/>
        <v>20.910635449664433</v>
      </c>
      <c r="R210" s="75">
        <f t="shared" si="120"/>
        <v>0</v>
      </c>
      <c r="S210" s="95">
        <f t="shared" si="120"/>
        <v>3641.299511240778</v>
      </c>
      <c r="U210" s="123" t="s">
        <v>63</v>
      </c>
      <c r="V210" s="124">
        <f>SUM(V189:V205)</f>
        <v>343.96247497073915</v>
      </c>
      <c r="W210" s="124">
        <f t="shared" ref="W210:AH210" si="121">SUM(W189:W205)</f>
        <v>4.2354270409994506</v>
      </c>
      <c r="X210" s="124">
        <f t="shared" si="121"/>
        <v>20.910635449664433</v>
      </c>
      <c r="Y210" s="124">
        <f t="shared" si="121"/>
        <v>86.171043561843319</v>
      </c>
      <c r="Z210" s="124">
        <f t="shared" si="121"/>
        <v>2427.1914529068799</v>
      </c>
      <c r="AA210" s="124">
        <f t="shared" si="121"/>
        <v>185.44944753005586</v>
      </c>
      <c r="AB210" s="124">
        <f t="shared" si="121"/>
        <v>507.92243824202217</v>
      </c>
      <c r="AC210" s="124">
        <f t="shared" si="121"/>
        <v>65.456591538572923</v>
      </c>
      <c r="AD210" s="125">
        <f t="shared" si="121"/>
        <v>32.670028007160525</v>
      </c>
      <c r="AE210" s="125">
        <f t="shared" si="121"/>
        <v>2.6900636776524935</v>
      </c>
      <c r="AF210" s="125">
        <f t="shared" si="121"/>
        <v>0</v>
      </c>
      <c r="AG210" s="125">
        <f t="shared" si="121"/>
        <v>30.040684080689989</v>
      </c>
      <c r="AH210" s="125">
        <f t="shared" si="121"/>
        <v>5.5815773069916405E-2</v>
      </c>
      <c r="AI210" s="126">
        <f>SUM(V210:AC210)</f>
        <v>3641.2995112407771</v>
      </c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s="14" customFormat="1" ht="15" thickBot="1">
      <c r="A211" s="43" t="s">
        <v>91</v>
      </c>
      <c r="B211" s="78">
        <f>IF($I210=0,"-",B210/$I210)</f>
        <v>0.12155189788709173</v>
      </c>
      <c r="C211" s="78">
        <f t="shared" ref="C211:H211" si="122">IF($I210=0,"-",C210/$I210)</f>
        <v>2.7501012981937252E-2</v>
      </c>
      <c r="D211" s="78">
        <f t="shared" si="122"/>
        <v>0.78421207525971637</v>
      </c>
      <c r="E211" s="78">
        <f t="shared" si="122"/>
        <v>6.0061499971552586E-2</v>
      </c>
      <c r="F211" s="78">
        <f t="shared" si="122"/>
        <v>0</v>
      </c>
      <c r="G211" s="78">
        <f t="shared" si="122"/>
        <v>6.6735138997018944E-3</v>
      </c>
      <c r="H211" s="79">
        <f t="shared" si="122"/>
        <v>0</v>
      </c>
      <c r="I211" s="80">
        <f>SUM(B211:H211)</f>
        <v>0.99999999999999989</v>
      </c>
      <c r="K211" s="55" t="s">
        <v>91</v>
      </c>
      <c r="L211" s="96">
        <f>IF($S210=0,"-",L210/$S210)</f>
        <v>0.10459670478716479</v>
      </c>
      <c r="M211" s="96">
        <f t="shared" ref="M211:R211" si="123">IF($S210=0,"-",M210/$S210)</f>
        <v>2.3664915038115172E-2</v>
      </c>
      <c r="N211" s="96">
        <f t="shared" si="123"/>
        <v>0.67482285634621264</v>
      </c>
      <c r="O211" s="96">
        <f t="shared" si="123"/>
        <v>5.1683561431795116E-2</v>
      </c>
      <c r="P211" s="96">
        <f t="shared" si="123"/>
        <v>0.13948933249628423</v>
      </c>
      <c r="Q211" s="96">
        <f t="shared" si="123"/>
        <v>5.7426299004278017E-3</v>
      </c>
      <c r="R211" s="97">
        <f t="shared" si="123"/>
        <v>0</v>
      </c>
      <c r="S211" s="98">
        <f>SUM(L211:R211)</f>
        <v>0.99999999999999978</v>
      </c>
      <c r="U211" s="127" t="s">
        <v>91</v>
      </c>
      <c r="V211" s="128">
        <f>+V210/$AI210</f>
        <v>9.44614618789031E-2</v>
      </c>
      <c r="W211" s="128">
        <f t="shared" ref="W211:AH211" si="124">+W210/$AI210</f>
        <v>1.1631635980299307E-3</v>
      </c>
      <c r="X211" s="128">
        <f t="shared" si="124"/>
        <v>5.7426299004278035E-3</v>
      </c>
      <c r="Y211" s="128">
        <f t="shared" si="124"/>
        <v>2.3664915038115179E-2</v>
      </c>
      <c r="Z211" s="128">
        <f t="shared" si="124"/>
        <v>0.66657286647640024</v>
      </c>
      <c r="AA211" s="128">
        <f t="shared" si="124"/>
        <v>5.0929468163101954E-2</v>
      </c>
      <c r="AB211" s="128">
        <f t="shared" si="124"/>
        <v>0.13948933249628429</v>
      </c>
      <c r="AC211" s="128">
        <f t="shared" si="124"/>
        <v>1.7976162448737568E-2</v>
      </c>
      <c r="AD211" s="128">
        <f t="shared" si="124"/>
        <v>8.972079310231796E-3</v>
      </c>
      <c r="AE211" s="128">
        <f t="shared" si="124"/>
        <v>7.3876473751972448E-4</v>
      </c>
      <c r="AF211" s="128">
        <f t="shared" si="124"/>
        <v>0</v>
      </c>
      <c r="AG211" s="128">
        <f t="shared" si="124"/>
        <v>8.2499898698126014E-3</v>
      </c>
      <c r="AH211" s="128">
        <f t="shared" si="124"/>
        <v>1.5328531173448325E-5</v>
      </c>
      <c r="AI211" s="129">
        <f>SUM(V211:AC211)</f>
        <v>1</v>
      </c>
    </row>
    <row r="212" spans="1:69" ht="15" thickBot="1">
      <c r="A212" s="44"/>
      <c r="B212" s="44"/>
      <c r="C212" s="44"/>
      <c r="D212" s="44"/>
      <c r="E212" s="44"/>
      <c r="F212" s="44"/>
      <c r="G212" s="44"/>
      <c r="H212" s="44"/>
      <c r="I212" s="44"/>
      <c r="K212" s="44"/>
      <c r="L212" s="44"/>
      <c r="M212" s="44"/>
      <c r="N212" s="44"/>
      <c r="O212" s="44"/>
      <c r="P212" s="44"/>
      <c r="Q212" s="44"/>
      <c r="R212" s="44"/>
      <c r="S212" s="44"/>
      <c r="U212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30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  <c r="K213" s="426" t="s">
        <v>36</v>
      </c>
      <c r="L213" s="32" t="s">
        <v>0</v>
      </c>
      <c r="M213" s="32" t="s">
        <v>1</v>
      </c>
      <c r="N213" s="32" t="s">
        <v>2</v>
      </c>
      <c r="O213" s="32" t="s">
        <v>3</v>
      </c>
      <c r="P213" s="32" t="s">
        <v>27</v>
      </c>
      <c r="Q213" s="32" t="s">
        <v>4</v>
      </c>
      <c r="R213" s="32" t="s">
        <v>5</v>
      </c>
      <c r="S213" s="33" t="s">
        <v>6</v>
      </c>
      <c r="U213" s="470" t="s">
        <v>36</v>
      </c>
      <c r="V213" s="99" t="s">
        <v>77</v>
      </c>
      <c r="W213" s="99" t="s">
        <v>78</v>
      </c>
      <c r="X213" s="99" t="s">
        <v>4</v>
      </c>
      <c r="Y213" s="99" t="s">
        <v>1</v>
      </c>
      <c r="Z213" s="99" t="s">
        <v>2</v>
      </c>
      <c r="AA213" s="99" t="s">
        <v>3</v>
      </c>
      <c r="AB213" s="99" t="s">
        <v>55</v>
      </c>
      <c r="AC213" s="99" t="s">
        <v>67</v>
      </c>
      <c r="AD213" s="100" t="s">
        <v>79</v>
      </c>
      <c r="AE213" s="100" t="s">
        <v>80</v>
      </c>
      <c r="AF213" s="100" t="s">
        <v>81</v>
      </c>
      <c r="AG213" s="100" t="s">
        <v>82</v>
      </c>
      <c r="AH213" s="100" t="s">
        <v>83</v>
      </c>
      <c r="AI213" s="101" t="s">
        <v>63</v>
      </c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" customHeight="1">
      <c r="A214" s="433" t="s">
        <v>36</v>
      </c>
      <c r="B214" s="434" t="s">
        <v>118</v>
      </c>
      <c r="C214" s="435"/>
      <c r="D214" s="435"/>
      <c r="E214" s="435"/>
      <c r="F214" s="435"/>
      <c r="G214" s="435"/>
      <c r="H214" s="435"/>
      <c r="I214" s="436"/>
      <c r="K214" s="427" t="s">
        <v>36</v>
      </c>
      <c r="L214" s="416" t="s">
        <v>118</v>
      </c>
      <c r="M214" s="417"/>
      <c r="N214" s="417"/>
      <c r="O214" s="417"/>
      <c r="P214" s="417"/>
      <c r="Q214" s="417"/>
      <c r="R214" s="417"/>
      <c r="S214" s="418"/>
      <c r="U214" s="471" t="s">
        <v>36</v>
      </c>
      <c r="V214" s="468" t="s">
        <v>118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9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  <c r="K215" s="56" t="s">
        <v>7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102">
        <v>0</v>
      </c>
      <c r="S215" s="103">
        <f>SUM(L215:R215)</f>
        <v>0</v>
      </c>
      <c r="U215" s="104" t="s">
        <v>7</v>
      </c>
      <c r="V215" s="105">
        <v>0</v>
      </c>
      <c r="W215" s="105">
        <v>0</v>
      </c>
      <c r="X215" s="105">
        <v>0</v>
      </c>
      <c r="Y215" s="105">
        <v>0</v>
      </c>
      <c r="Z215" s="105">
        <v>0</v>
      </c>
      <c r="AA215" s="105">
        <v>0</v>
      </c>
      <c r="AB215" s="105">
        <v>0</v>
      </c>
      <c r="AC215" s="106">
        <v>0</v>
      </c>
      <c r="AD215" s="107">
        <v>0</v>
      </c>
      <c r="AE215" s="107">
        <v>0</v>
      </c>
      <c r="AF215" s="107">
        <v>0</v>
      </c>
      <c r="AG215" s="107">
        <v>0</v>
      </c>
      <c r="AH215" s="107">
        <v>0</v>
      </c>
      <c r="AI215" s="108">
        <f>SUM(V215:AC215)</f>
        <v>0</v>
      </c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125">SUM(B216:H216)</f>
        <v>0</v>
      </c>
      <c r="K216" s="48" t="s">
        <v>8</v>
      </c>
      <c r="L216" s="85">
        <v>0</v>
      </c>
      <c r="M216" s="85">
        <v>0</v>
      </c>
      <c r="N216" s="85">
        <v>0</v>
      </c>
      <c r="O216" s="85">
        <v>0</v>
      </c>
      <c r="P216" s="85">
        <v>0</v>
      </c>
      <c r="Q216" s="85">
        <v>0</v>
      </c>
      <c r="R216" s="86">
        <v>0</v>
      </c>
      <c r="S216" s="87">
        <f t="shared" ref="S216:S235" si="126">SUM(L216:R216)</f>
        <v>0</v>
      </c>
      <c r="U216" s="109" t="s">
        <v>8</v>
      </c>
      <c r="V216" s="110">
        <v>0</v>
      </c>
      <c r="W216" s="110">
        <v>0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0</v>
      </c>
      <c r="AD216" s="110">
        <v>0</v>
      </c>
      <c r="AE216" s="110">
        <v>0</v>
      </c>
      <c r="AF216" s="110">
        <v>0</v>
      </c>
      <c r="AG216" s="110">
        <v>0</v>
      </c>
      <c r="AH216" s="110">
        <v>0</v>
      </c>
      <c r="AI216" s="112">
        <f t="shared" ref="AI216:AI235" si="127">SUM(V216:AC216)</f>
        <v>0</v>
      </c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125"/>
        <v>0</v>
      </c>
      <c r="K217" s="49" t="s">
        <v>10</v>
      </c>
      <c r="L217" s="63">
        <v>0</v>
      </c>
      <c r="M217" s="63">
        <v>0</v>
      </c>
      <c r="N217" s="63">
        <v>0</v>
      </c>
      <c r="O217" s="63">
        <v>0</v>
      </c>
      <c r="P217" s="63">
        <v>0</v>
      </c>
      <c r="Q217" s="63">
        <v>0</v>
      </c>
      <c r="R217" s="83">
        <v>0</v>
      </c>
      <c r="S217" s="84">
        <f t="shared" si="126"/>
        <v>0</v>
      </c>
      <c r="U217" s="113" t="s">
        <v>10</v>
      </c>
      <c r="V217" s="105">
        <v>0</v>
      </c>
      <c r="W217" s="105">
        <v>0</v>
      </c>
      <c r="X217" s="105">
        <v>0</v>
      </c>
      <c r="Y217" s="105">
        <v>0</v>
      </c>
      <c r="Z217" s="105">
        <v>0</v>
      </c>
      <c r="AA217" s="105">
        <v>0</v>
      </c>
      <c r="AB217" s="105">
        <v>0</v>
      </c>
      <c r="AC217" s="106">
        <v>0</v>
      </c>
      <c r="AD217" s="107">
        <v>0</v>
      </c>
      <c r="AE217" s="107">
        <v>0</v>
      </c>
      <c r="AF217" s="107">
        <v>0</v>
      </c>
      <c r="AG217" s="107">
        <v>0</v>
      </c>
      <c r="AH217" s="107">
        <v>0</v>
      </c>
      <c r="AI217" s="108">
        <f t="shared" si="127"/>
        <v>0</v>
      </c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125"/>
        <v>0</v>
      </c>
      <c r="K218" s="48" t="s">
        <v>56</v>
      </c>
      <c r="L218" s="85">
        <v>0</v>
      </c>
      <c r="M218" s="85">
        <v>0</v>
      </c>
      <c r="N218" s="85">
        <v>0</v>
      </c>
      <c r="O218" s="85">
        <v>0</v>
      </c>
      <c r="P218" s="85">
        <v>0</v>
      </c>
      <c r="Q218" s="85">
        <v>0</v>
      </c>
      <c r="R218" s="86">
        <v>0</v>
      </c>
      <c r="S218" s="87">
        <f t="shared" si="126"/>
        <v>0</v>
      </c>
      <c r="U218" s="109" t="s">
        <v>56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0</v>
      </c>
      <c r="AD218" s="110">
        <v>0</v>
      </c>
      <c r="AE218" s="110">
        <v>0</v>
      </c>
      <c r="AF218" s="110">
        <v>0</v>
      </c>
      <c r="AG218" s="110">
        <v>0</v>
      </c>
      <c r="AH218" s="110">
        <v>0</v>
      </c>
      <c r="AI218" s="112">
        <f t="shared" si="127"/>
        <v>0</v>
      </c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">
      <c r="A219" s="37" t="s">
        <v>16</v>
      </c>
      <c r="B219" s="63">
        <v>24.728324531366017</v>
      </c>
      <c r="C219" s="63">
        <v>12.671459857155574</v>
      </c>
      <c r="D219" s="63">
        <v>3.3477174306158606</v>
      </c>
      <c r="E219" s="63">
        <v>0</v>
      </c>
      <c r="F219" s="420"/>
      <c r="G219" s="63">
        <v>0</v>
      </c>
      <c r="H219" s="64">
        <v>0</v>
      </c>
      <c r="I219" s="59">
        <f t="shared" si="125"/>
        <v>40.747501819137447</v>
      </c>
      <c r="K219" s="49" t="s">
        <v>16</v>
      </c>
      <c r="L219" s="63">
        <v>24.728324531366017</v>
      </c>
      <c r="M219" s="63">
        <v>12.671459857155574</v>
      </c>
      <c r="N219" s="63">
        <v>3.3477174306158606</v>
      </c>
      <c r="O219" s="63">
        <v>0</v>
      </c>
      <c r="P219" s="63">
        <v>0</v>
      </c>
      <c r="Q219" s="63">
        <v>0</v>
      </c>
      <c r="R219" s="83">
        <v>0</v>
      </c>
      <c r="S219" s="84">
        <f t="shared" si="126"/>
        <v>40.747501819137447</v>
      </c>
      <c r="U219" s="113" t="s">
        <v>16</v>
      </c>
      <c r="V219" s="105">
        <v>24.728324531366017</v>
      </c>
      <c r="W219" s="105">
        <v>0</v>
      </c>
      <c r="X219" s="105">
        <v>0</v>
      </c>
      <c r="Y219" s="105">
        <v>12.671459857155574</v>
      </c>
      <c r="Z219" s="105">
        <v>2.3630946569053131</v>
      </c>
      <c r="AA219" s="105">
        <v>0</v>
      </c>
      <c r="AB219" s="105">
        <v>0</v>
      </c>
      <c r="AC219" s="106">
        <v>0.98462277371054729</v>
      </c>
      <c r="AD219" s="107">
        <v>0</v>
      </c>
      <c r="AE219" s="107">
        <v>0</v>
      </c>
      <c r="AF219" s="107">
        <v>0</v>
      </c>
      <c r="AG219" s="107">
        <v>0.98462277371054729</v>
      </c>
      <c r="AH219" s="107">
        <v>0</v>
      </c>
      <c r="AI219" s="108">
        <f t="shared" si="127"/>
        <v>40.747501819137447</v>
      </c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">
      <c r="A220" s="36" t="s">
        <v>123</v>
      </c>
      <c r="B220" s="60">
        <v>4.2445418722154775</v>
      </c>
      <c r="C220" s="60">
        <v>0</v>
      </c>
      <c r="D220" s="60">
        <v>4.1787795486833739</v>
      </c>
      <c r="E220" s="60">
        <v>0</v>
      </c>
      <c r="F220" s="420"/>
      <c r="G220" s="60">
        <v>0</v>
      </c>
      <c r="H220" s="61">
        <v>0</v>
      </c>
      <c r="I220" s="62">
        <f t="shared" si="125"/>
        <v>8.4233214208988514</v>
      </c>
      <c r="K220" s="48" t="s">
        <v>123</v>
      </c>
      <c r="L220" s="85">
        <v>4.2445418722154775</v>
      </c>
      <c r="M220" s="85">
        <v>0</v>
      </c>
      <c r="N220" s="85">
        <v>4.1787795486833739</v>
      </c>
      <c r="O220" s="85">
        <v>0</v>
      </c>
      <c r="P220" s="85">
        <v>0</v>
      </c>
      <c r="Q220" s="85">
        <v>0</v>
      </c>
      <c r="R220" s="86">
        <v>0</v>
      </c>
      <c r="S220" s="87">
        <f t="shared" si="126"/>
        <v>8.4233214208988514</v>
      </c>
      <c r="U220" s="109" t="s">
        <v>57</v>
      </c>
      <c r="V220" s="110">
        <v>4.2445418722154775</v>
      </c>
      <c r="W220" s="110">
        <v>0</v>
      </c>
      <c r="X220" s="110">
        <v>0</v>
      </c>
      <c r="Y220" s="110">
        <v>0</v>
      </c>
      <c r="Z220" s="110">
        <v>4.1787795486833739</v>
      </c>
      <c r="AA220" s="110">
        <v>0</v>
      </c>
      <c r="AB220" s="110">
        <v>0</v>
      </c>
      <c r="AC220" s="111">
        <v>0</v>
      </c>
      <c r="AD220" s="110">
        <v>0</v>
      </c>
      <c r="AE220" s="110">
        <v>0</v>
      </c>
      <c r="AF220" s="110">
        <v>0</v>
      </c>
      <c r="AG220" s="110">
        <v>0</v>
      </c>
      <c r="AH220" s="110">
        <v>0</v>
      </c>
      <c r="AI220" s="112">
        <f t="shared" si="127"/>
        <v>8.4233214208988514</v>
      </c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">
      <c r="A221" s="37" t="s">
        <v>58</v>
      </c>
      <c r="B221" s="63">
        <v>0</v>
      </c>
      <c r="C221" s="63">
        <v>0</v>
      </c>
      <c r="D221" s="63">
        <v>0</v>
      </c>
      <c r="E221" s="63">
        <v>7.1701394733080645E-3</v>
      </c>
      <c r="F221" s="420"/>
      <c r="G221" s="63">
        <v>0</v>
      </c>
      <c r="H221" s="64">
        <v>0</v>
      </c>
      <c r="I221" s="59">
        <f t="shared" si="125"/>
        <v>7.1701394733080645E-3</v>
      </c>
      <c r="K221" s="49" t="s">
        <v>58</v>
      </c>
      <c r="L221" s="63">
        <v>0</v>
      </c>
      <c r="M221" s="63">
        <v>0</v>
      </c>
      <c r="N221" s="63">
        <v>0</v>
      </c>
      <c r="O221" s="63">
        <v>7.1701394733080645E-3</v>
      </c>
      <c r="P221" s="63">
        <v>10.702555593187716</v>
      </c>
      <c r="Q221" s="63">
        <v>0</v>
      </c>
      <c r="R221" s="83">
        <v>0</v>
      </c>
      <c r="S221" s="84">
        <f t="shared" si="126"/>
        <v>10.709725732661024</v>
      </c>
      <c r="U221" s="113" t="s">
        <v>58</v>
      </c>
      <c r="V221" s="105">
        <v>0</v>
      </c>
      <c r="W221" s="105">
        <v>0</v>
      </c>
      <c r="X221" s="105">
        <v>0</v>
      </c>
      <c r="Y221" s="105">
        <v>0</v>
      </c>
      <c r="Z221" s="105">
        <v>0</v>
      </c>
      <c r="AA221" s="105">
        <v>7.1701394733080645E-3</v>
      </c>
      <c r="AB221" s="105">
        <v>10.702555593187716</v>
      </c>
      <c r="AC221" s="106">
        <v>0</v>
      </c>
      <c r="AD221" s="105">
        <v>0</v>
      </c>
      <c r="AE221" s="105">
        <v>0</v>
      </c>
      <c r="AF221" s="105">
        <v>0</v>
      </c>
      <c r="AG221" s="105">
        <v>0</v>
      </c>
      <c r="AH221" s="105">
        <v>0</v>
      </c>
      <c r="AI221" s="108">
        <f t="shared" si="127"/>
        <v>10.709725732661024</v>
      </c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">
      <c r="A222" s="36" t="s">
        <v>12</v>
      </c>
      <c r="B222" s="60">
        <v>0</v>
      </c>
      <c r="C222" s="60">
        <v>0</v>
      </c>
      <c r="D222" s="60">
        <v>0</v>
      </c>
      <c r="E222" s="60">
        <v>3.4673248376160746E-15</v>
      </c>
      <c r="F222" s="420"/>
      <c r="G222" s="60">
        <v>0</v>
      </c>
      <c r="H222" s="61">
        <v>0</v>
      </c>
      <c r="I222" s="62">
        <f t="shared" si="125"/>
        <v>3.4673248376160746E-15</v>
      </c>
      <c r="K222" s="48" t="s">
        <v>12</v>
      </c>
      <c r="L222" s="85">
        <v>0</v>
      </c>
      <c r="M222" s="85">
        <v>0</v>
      </c>
      <c r="N222" s="85">
        <v>0</v>
      </c>
      <c r="O222" s="85">
        <v>3.4673248376160746E-15</v>
      </c>
      <c r="P222" s="85">
        <v>1.1516332651200434</v>
      </c>
      <c r="Q222" s="85">
        <v>0</v>
      </c>
      <c r="R222" s="86">
        <v>0</v>
      </c>
      <c r="S222" s="87">
        <f t="shared" si="126"/>
        <v>1.1516332651200469</v>
      </c>
      <c r="U222" s="109" t="s">
        <v>12</v>
      </c>
      <c r="V222" s="110">
        <v>0</v>
      </c>
      <c r="W222" s="110">
        <v>0</v>
      </c>
      <c r="X222" s="110">
        <v>0</v>
      </c>
      <c r="Y222" s="110">
        <v>0</v>
      </c>
      <c r="Z222" s="110">
        <v>0</v>
      </c>
      <c r="AA222" s="110">
        <v>3.4673248376160746E-15</v>
      </c>
      <c r="AB222" s="110">
        <v>1.1516332651200434</v>
      </c>
      <c r="AC222" s="111">
        <v>0</v>
      </c>
      <c r="AD222" s="110">
        <v>0</v>
      </c>
      <c r="AE222" s="110">
        <v>0</v>
      </c>
      <c r="AF222" s="110">
        <v>0</v>
      </c>
      <c r="AG222" s="110">
        <v>0</v>
      </c>
      <c r="AH222" s="110">
        <v>0</v>
      </c>
      <c r="AI222" s="112">
        <f t="shared" si="127"/>
        <v>1.1516332651200469</v>
      </c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125"/>
        <v>0</v>
      </c>
      <c r="K223" s="49" t="s">
        <v>59</v>
      </c>
      <c r="L223" s="63">
        <v>0</v>
      </c>
      <c r="M223" s="63">
        <v>0</v>
      </c>
      <c r="N223" s="63">
        <v>0</v>
      </c>
      <c r="O223" s="63">
        <v>0</v>
      </c>
      <c r="P223" s="63">
        <v>0</v>
      </c>
      <c r="Q223" s="63">
        <v>0</v>
      </c>
      <c r="R223" s="83">
        <v>0</v>
      </c>
      <c r="S223" s="84">
        <f t="shared" si="126"/>
        <v>0</v>
      </c>
      <c r="U223" s="113" t="s">
        <v>59</v>
      </c>
      <c r="V223" s="105">
        <v>0</v>
      </c>
      <c r="W223" s="105">
        <v>0</v>
      </c>
      <c r="X223" s="105">
        <v>0</v>
      </c>
      <c r="Y223" s="105">
        <v>0</v>
      </c>
      <c r="Z223" s="105">
        <v>0</v>
      </c>
      <c r="AA223" s="105">
        <v>0</v>
      </c>
      <c r="AB223" s="105">
        <v>0</v>
      </c>
      <c r="AC223" s="106">
        <v>0</v>
      </c>
      <c r="AD223" s="105">
        <v>0</v>
      </c>
      <c r="AE223" s="105">
        <v>0</v>
      </c>
      <c r="AF223" s="105">
        <v>0</v>
      </c>
      <c r="AG223" s="105">
        <v>0</v>
      </c>
      <c r="AH223" s="105">
        <v>0</v>
      </c>
      <c r="AI223" s="108">
        <f t="shared" si="127"/>
        <v>0</v>
      </c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">
      <c r="A224" s="36" t="s">
        <v>17</v>
      </c>
      <c r="B224" s="60">
        <v>3.0053016261557999</v>
      </c>
      <c r="C224" s="60">
        <v>0</v>
      </c>
      <c r="D224" s="60">
        <v>11.903894203420714</v>
      </c>
      <c r="E224" s="60">
        <v>0.62912870017569578</v>
      </c>
      <c r="F224" s="420"/>
      <c r="G224" s="60">
        <v>0</v>
      </c>
      <c r="H224" s="61">
        <v>0</v>
      </c>
      <c r="I224" s="62">
        <f t="shared" si="125"/>
        <v>15.538324529752209</v>
      </c>
      <c r="K224" s="48" t="s">
        <v>17</v>
      </c>
      <c r="L224" s="85">
        <v>3.0053016261557999</v>
      </c>
      <c r="M224" s="85">
        <v>0</v>
      </c>
      <c r="N224" s="85">
        <v>11.903894203420714</v>
      </c>
      <c r="O224" s="85">
        <v>0.62912870017569578</v>
      </c>
      <c r="P224" s="85">
        <v>0</v>
      </c>
      <c r="Q224" s="85">
        <v>0</v>
      </c>
      <c r="R224" s="86">
        <v>0</v>
      </c>
      <c r="S224" s="87">
        <f t="shared" si="126"/>
        <v>15.538324529752209</v>
      </c>
      <c r="U224" s="109" t="s">
        <v>17</v>
      </c>
      <c r="V224" s="110">
        <v>3.0053016261557999</v>
      </c>
      <c r="W224" s="110">
        <v>0</v>
      </c>
      <c r="X224" s="110">
        <v>0</v>
      </c>
      <c r="Y224" s="110">
        <v>0</v>
      </c>
      <c r="Z224" s="110">
        <v>11.903894203420714</v>
      </c>
      <c r="AA224" s="110">
        <v>0.62912870017569578</v>
      </c>
      <c r="AB224" s="110">
        <v>0</v>
      </c>
      <c r="AC224" s="111">
        <v>0</v>
      </c>
      <c r="AD224" s="110">
        <v>0</v>
      </c>
      <c r="AE224" s="110">
        <v>0</v>
      </c>
      <c r="AF224" s="110">
        <v>0</v>
      </c>
      <c r="AG224" s="110">
        <v>0</v>
      </c>
      <c r="AH224" s="110">
        <v>0</v>
      </c>
      <c r="AI224" s="112">
        <f t="shared" si="127"/>
        <v>15.538324529752209</v>
      </c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">
      <c r="A225" s="37" t="s">
        <v>139</v>
      </c>
      <c r="B225" s="63">
        <v>3.2833439519315188</v>
      </c>
      <c r="C225" s="63">
        <v>0.1295652829274947</v>
      </c>
      <c r="D225" s="63">
        <v>28.188345343140597</v>
      </c>
      <c r="E225" s="63">
        <v>3.5879616810690837E-2</v>
      </c>
      <c r="F225" s="420"/>
      <c r="G225" s="63">
        <v>0</v>
      </c>
      <c r="H225" s="64">
        <v>0</v>
      </c>
      <c r="I225" s="59">
        <f t="shared" si="125"/>
        <v>31.637134194810301</v>
      </c>
      <c r="K225" s="49" t="s">
        <v>139</v>
      </c>
      <c r="L225" s="63">
        <v>3.2833439519315188</v>
      </c>
      <c r="M225" s="63">
        <v>0.1295652829274947</v>
      </c>
      <c r="N225" s="63">
        <v>28.188345343140597</v>
      </c>
      <c r="O225" s="63">
        <v>3.5879616810690837E-2</v>
      </c>
      <c r="P225" s="63">
        <v>0</v>
      </c>
      <c r="Q225" s="63">
        <v>0</v>
      </c>
      <c r="R225" s="83">
        <v>0</v>
      </c>
      <c r="S225" s="84">
        <f t="shared" si="126"/>
        <v>31.637134194810301</v>
      </c>
      <c r="U225" s="113" t="s">
        <v>139</v>
      </c>
      <c r="V225" s="105">
        <v>3.0161754063528377</v>
      </c>
      <c r="W225" s="105">
        <v>0</v>
      </c>
      <c r="X225" s="105">
        <v>0</v>
      </c>
      <c r="Y225" s="105">
        <v>0.1295652829274947</v>
      </c>
      <c r="Z225" s="105">
        <v>9.4286649698382927</v>
      </c>
      <c r="AA225" s="105">
        <v>3.5879616810690837E-2</v>
      </c>
      <c r="AB225" s="105">
        <v>0</v>
      </c>
      <c r="AC225" s="106">
        <v>19.02684891888099</v>
      </c>
      <c r="AD225" s="105">
        <v>0.26716854557868142</v>
      </c>
      <c r="AE225" s="105">
        <v>0</v>
      </c>
      <c r="AF225" s="105">
        <v>0</v>
      </c>
      <c r="AG225" s="105">
        <v>18.759680373302306</v>
      </c>
      <c r="AH225" s="105">
        <v>0</v>
      </c>
      <c r="AI225" s="108">
        <f t="shared" si="127"/>
        <v>31.637134194810308</v>
      </c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">
      <c r="A226" s="36" t="s">
        <v>25</v>
      </c>
      <c r="B226" s="60">
        <v>6.7841644294411054</v>
      </c>
      <c r="C226" s="60">
        <v>0.28540296515906066</v>
      </c>
      <c r="D226" s="60">
        <v>8.6496665796188417</v>
      </c>
      <c r="E226" s="60">
        <v>83.565367974439837</v>
      </c>
      <c r="F226" s="420"/>
      <c r="G226" s="60">
        <v>15.995414867941658</v>
      </c>
      <c r="H226" s="61">
        <v>1.7617466985127197</v>
      </c>
      <c r="I226" s="62">
        <f t="shared" si="125"/>
        <v>117.04176351511323</v>
      </c>
      <c r="K226" s="48" t="s">
        <v>25</v>
      </c>
      <c r="L226" s="85">
        <v>6.7841644294411054</v>
      </c>
      <c r="M226" s="85">
        <v>0.28540296515906066</v>
      </c>
      <c r="N226" s="85">
        <v>8.6496665796188417</v>
      </c>
      <c r="O226" s="85">
        <v>83.565367974439837</v>
      </c>
      <c r="P226" s="85">
        <v>2.6450890567209178</v>
      </c>
      <c r="Q226" s="85">
        <v>15.995414867941658</v>
      </c>
      <c r="R226" s="86">
        <v>1.7617466985127197</v>
      </c>
      <c r="S226" s="87">
        <f t="shared" si="126"/>
        <v>119.68685257183415</v>
      </c>
      <c r="U226" s="109" t="s">
        <v>25</v>
      </c>
      <c r="V226" s="110">
        <v>0</v>
      </c>
      <c r="W226" s="110">
        <v>6.0855975495833832</v>
      </c>
      <c r="X226" s="110">
        <v>15.995414867941658</v>
      </c>
      <c r="Y226" s="110">
        <v>0.28540296515906066</v>
      </c>
      <c r="Z226" s="110">
        <v>8.5412689096164982</v>
      </c>
      <c r="AA226" s="110">
        <v>82.746947082696423</v>
      </c>
      <c r="AB226" s="110">
        <v>2.6450890567209178</v>
      </c>
      <c r="AC226" s="111">
        <v>3.387132140116198</v>
      </c>
      <c r="AD226" s="110">
        <v>0.69856687985772203</v>
      </c>
      <c r="AE226" s="110">
        <v>0.45409167449098287</v>
      </c>
      <c r="AF226" s="110">
        <v>1.7617466985127197</v>
      </c>
      <c r="AG226" s="110">
        <v>0.10839767000234372</v>
      </c>
      <c r="AH226" s="110">
        <v>0.3643292172524305</v>
      </c>
      <c r="AI226" s="112">
        <f t="shared" si="127"/>
        <v>119.68685257183414</v>
      </c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">
      <c r="A227" s="37" t="s">
        <v>24</v>
      </c>
      <c r="B227" s="63">
        <v>2.0451809565322057</v>
      </c>
      <c r="C227" s="63">
        <v>0</v>
      </c>
      <c r="D227" s="63">
        <v>0.56306967215426518</v>
      </c>
      <c r="E227" s="63">
        <v>0</v>
      </c>
      <c r="F227" s="420"/>
      <c r="G227" s="63">
        <v>0</v>
      </c>
      <c r="H227" s="64">
        <v>0</v>
      </c>
      <c r="I227" s="59">
        <f t="shared" si="125"/>
        <v>2.6082506286864708</v>
      </c>
      <c r="K227" s="49" t="s">
        <v>24</v>
      </c>
      <c r="L227" s="63">
        <v>2.0451809565322057</v>
      </c>
      <c r="M227" s="63">
        <v>0</v>
      </c>
      <c r="N227" s="63">
        <v>0.56306967215426518</v>
      </c>
      <c r="O227" s="63">
        <v>0</v>
      </c>
      <c r="P227" s="63">
        <v>0</v>
      </c>
      <c r="Q227" s="63">
        <v>0</v>
      </c>
      <c r="R227" s="83">
        <v>0</v>
      </c>
      <c r="S227" s="84">
        <f t="shared" si="126"/>
        <v>2.6082506286864708</v>
      </c>
      <c r="U227" s="113" t="s">
        <v>24</v>
      </c>
      <c r="V227" s="105">
        <v>2.0451809565322057</v>
      </c>
      <c r="W227" s="105">
        <v>0</v>
      </c>
      <c r="X227" s="105">
        <v>0</v>
      </c>
      <c r="Y227" s="105">
        <v>0</v>
      </c>
      <c r="Z227" s="105">
        <v>0</v>
      </c>
      <c r="AA227" s="105">
        <v>0</v>
      </c>
      <c r="AB227" s="105">
        <v>0</v>
      </c>
      <c r="AC227" s="106">
        <v>0.56306967215426518</v>
      </c>
      <c r="AD227" s="105">
        <v>0</v>
      </c>
      <c r="AE227" s="105">
        <v>0</v>
      </c>
      <c r="AF227" s="105">
        <v>0</v>
      </c>
      <c r="AG227" s="105">
        <v>0.56306967215426518</v>
      </c>
      <c r="AH227" s="105">
        <v>0</v>
      </c>
      <c r="AI227" s="108">
        <f t="shared" si="127"/>
        <v>2.6082506286864708</v>
      </c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">
      <c r="A228" s="36" t="s">
        <v>60</v>
      </c>
      <c r="B228" s="60">
        <v>2.3873627525268736E-2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125"/>
        <v>2.3873627525268736E-2</v>
      </c>
      <c r="K228" s="48" t="s">
        <v>60</v>
      </c>
      <c r="L228" s="85">
        <v>2.3873627525268736E-2</v>
      </c>
      <c r="M228" s="85">
        <v>0</v>
      </c>
      <c r="N228" s="85">
        <v>0</v>
      </c>
      <c r="O228" s="85">
        <v>0</v>
      </c>
      <c r="P228" s="85">
        <v>0</v>
      </c>
      <c r="Q228" s="85">
        <v>0</v>
      </c>
      <c r="R228" s="86">
        <v>0</v>
      </c>
      <c r="S228" s="87">
        <f t="shared" si="126"/>
        <v>2.3873627525268736E-2</v>
      </c>
      <c r="U228" s="109" t="s">
        <v>60</v>
      </c>
      <c r="V228" s="110">
        <v>2.3873627525268736E-2</v>
      </c>
      <c r="W228" s="110">
        <v>0</v>
      </c>
      <c r="X228" s="110">
        <v>0</v>
      </c>
      <c r="Y228" s="110">
        <v>0</v>
      </c>
      <c r="Z228" s="110">
        <v>0</v>
      </c>
      <c r="AA228" s="110">
        <v>0</v>
      </c>
      <c r="AB228" s="110">
        <v>0</v>
      </c>
      <c r="AC228" s="111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2">
        <f t="shared" si="127"/>
        <v>2.3873627525268736E-2</v>
      </c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">
      <c r="A229" s="37" t="s">
        <v>22</v>
      </c>
      <c r="B229" s="63">
        <v>0.27411090920343933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125"/>
        <v>0.27411090920343933</v>
      </c>
      <c r="K229" s="49" t="s">
        <v>22</v>
      </c>
      <c r="L229" s="63">
        <v>0.27411090920343933</v>
      </c>
      <c r="M229" s="63">
        <v>0</v>
      </c>
      <c r="N229" s="63">
        <v>0</v>
      </c>
      <c r="O229" s="63">
        <v>0</v>
      </c>
      <c r="P229" s="63">
        <v>0.43980319148959712</v>
      </c>
      <c r="Q229" s="63">
        <v>0</v>
      </c>
      <c r="R229" s="83">
        <v>0</v>
      </c>
      <c r="S229" s="84">
        <f t="shared" si="126"/>
        <v>0.71391410069303651</v>
      </c>
      <c r="U229" s="113" t="s">
        <v>22</v>
      </c>
      <c r="V229" s="105">
        <v>0.27411090920343933</v>
      </c>
      <c r="W229" s="105">
        <v>0</v>
      </c>
      <c r="X229" s="105">
        <v>0</v>
      </c>
      <c r="Y229" s="105">
        <v>0</v>
      </c>
      <c r="Z229" s="105">
        <v>0</v>
      </c>
      <c r="AA229" s="105">
        <v>0</v>
      </c>
      <c r="AB229" s="105">
        <v>0.43980319148959712</v>
      </c>
      <c r="AC229" s="106">
        <v>0</v>
      </c>
      <c r="AD229" s="105">
        <v>0</v>
      </c>
      <c r="AE229" s="105">
        <v>0</v>
      </c>
      <c r="AF229" s="105">
        <v>0</v>
      </c>
      <c r="AG229" s="105">
        <v>0</v>
      </c>
      <c r="AH229" s="105">
        <v>0</v>
      </c>
      <c r="AI229" s="108">
        <f t="shared" si="127"/>
        <v>0.71391410069303651</v>
      </c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125"/>
        <v>0</v>
      </c>
      <c r="K230" s="48" t="s">
        <v>21</v>
      </c>
      <c r="L230" s="85">
        <v>0</v>
      </c>
      <c r="M230" s="85">
        <v>0</v>
      </c>
      <c r="N230" s="85">
        <v>0</v>
      </c>
      <c r="O230" s="85">
        <v>0</v>
      </c>
      <c r="P230" s="85">
        <v>0</v>
      </c>
      <c r="Q230" s="85">
        <v>0</v>
      </c>
      <c r="R230" s="86">
        <v>0</v>
      </c>
      <c r="S230" s="87">
        <f t="shared" si="126"/>
        <v>0</v>
      </c>
      <c r="U230" s="109" t="s">
        <v>61</v>
      </c>
      <c r="V230" s="110">
        <v>0</v>
      </c>
      <c r="W230" s="110">
        <v>0</v>
      </c>
      <c r="X230" s="110">
        <v>0</v>
      </c>
      <c r="Y230" s="110">
        <v>0</v>
      </c>
      <c r="Z230" s="110">
        <v>0</v>
      </c>
      <c r="AA230" s="110">
        <v>0</v>
      </c>
      <c r="AB230" s="110">
        <v>0</v>
      </c>
      <c r="AC230" s="111">
        <v>0</v>
      </c>
      <c r="AD230" s="110">
        <v>0</v>
      </c>
      <c r="AE230" s="110">
        <v>0</v>
      </c>
      <c r="AF230" s="110">
        <v>0</v>
      </c>
      <c r="AG230" s="110">
        <v>0</v>
      </c>
      <c r="AH230" s="110">
        <v>0</v>
      </c>
      <c r="AI230" s="112">
        <f t="shared" si="127"/>
        <v>0</v>
      </c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125"/>
        <v>0</v>
      </c>
      <c r="K231" s="50" t="s">
        <v>64</v>
      </c>
      <c r="L231" s="63">
        <v>0</v>
      </c>
      <c r="M231" s="63">
        <v>0</v>
      </c>
      <c r="N231" s="63">
        <v>0</v>
      </c>
      <c r="O231" s="63">
        <v>0</v>
      </c>
      <c r="P231" s="63">
        <v>0</v>
      </c>
      <c r="Q231" s="63">
        <v>0</v>
      </c>
      <c r="R231" s="83">
        <v>0</v>
      </c>
      <c r="S231" s="84">
        <f t="shared" si="126"/>
        <v>0</v>
      </c>
      <c r="U231" s="114" t="s">
        <v>62</v>
      </c>
      <c r="V231" s="105">
        <v>0</v>
      </c>
      <c r="W231" s="105">
        <v>0</v>
      </c>
      <c r="X231" s="105">
        <v>0</v>
      </c>
      <c r="Y231" s="105">
        <v>0</v>
      </c>
      <c r="Z231" s="105">
        <v>0</v>
      </c>
      <c r="AA231" s="105">
        <v>0</v>
      </c>
      <c r="AB231" s="105">
        <v>0</v>
      </c>
      <c r="AC231" s="106">
        <v>0</v>
      </c>
      <c r="AD231" s="107">
        <v>0</v>
      </c>
      <c r="AE231" s="107">
        <v>0</v>
      </c>
      <c r="AF231" s="107">
        <v>0</v>
      </c>
      <c r="AG231" s="107">
        <v>0</v>
      </c>
      <c r="AH231" s="107">
        <v>0</v>
      </c>
      <c r="AI231" s="108">
        <f t="shared" si="127"/>
        <v>0</v>
      </c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125"/>
        <v>0</v>
      </c>
      <c r="K232" s="51" t="s">
        <v>23</v>
      </c>
      <c r="L232" s="8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9">
        <v>0</v>
      </c>
      <c r="S232" s="90">
        <f t="shared" si="126"/>
        <v>0</v>
      </c>
      <c r="U232" s="115" t="s">
        <v>65</v>
      </c>
      <c r="V232" s="116">
        <v>0</v>
      </c>
      <c r="W232" s="116">
        <v>0</v>
      </c>
      <c r="X232" s="116">
        <v>0</v>
      </c>
      <c r="Y232" s="116">
        <v>0</v>
      </c>
      <c r="Z232" s="116">
        <v>0</v>
      </c>
      <c r="AA232" s="116">
        <v>0</v>
      </c>
      <c r="AB232" s="116">
        <v>0</v>
      </c>
      <c r="AC232" s="116">
        <v>0</v>
      </c>
      <c r="AD232" s="116">
        <v>0</v>
      </c>
      <c r="AE232" s="116">
        <v>0</v>
      </c>
      <c r="AF232" s="116">
        <v>0</v>
      </c>
      <c r="AG232" s="116">
        <v>0</v>
      </c>
      <c r="AH232" s="117">
        <v>0</v>
      </c>
      <c r="AI232" s="118">
        <f t="shared" si="127"/>
        <v>0</v>
      </c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125"/>
        <v>0</v>
      </c>
      <c r="K233" s="52" t="s">
        <v>19</v>
      </c>
      <c r="L233" s="68">
        <v>0</v>
      </c>
      <c r="M233" s="68">
        <v>0</v>
      </c>
      <c r="N233" s="68">
        <v>0</v>
      </c>
      <c r="O233" s="68">
        <v>0</v>
      </c>
      <c r="P233" s="68">
        <v>0</v>
      </c>
      <c r="Q233" s="68">
        <v>0</v>
      </c>
      <c r="R233" s="91">
        <v>0</v>
      </c>
      <c r="S233" s="92">
        <f t="shared" si="126"/>
        <v>0</v>
      </c>
      <c r="U233" s="119" t="s">
        <v>19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1">
        <v>0</v>
      </c>
      <c r="AE233" s="121">
        <v>0</v>
      </c>
      <c r="AF233" s="121">
        <v>0</v>
      </c>
      <c r="AG233" s="121">
        <v>0</v>
      </c>
      <c r="AH233" s="121">
        <v>0</v>
      </c>
      <c r="AI233" s="122">
        <f t="shared" si="127"/>
        <v>0</v>
      </c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125"/>
        <v>0</v>
      </c>
      <c r="K234" s="51" t="s">
        <v>20</v>
      </c>
      <c r="L234" s="8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9">
        <v>0</v>
      </c>
      <c r="S234" s="90">
        <f t="shared" si="126"/>
        <v>0</v>
      </c>
      <c r="U234" s="115" t="s">
        <v>20</v>
      </c>
      <c r="V234" s="116">
        <v>0</v>
      </c>
      <c r="W234" s="116">
        <v>0</v>
      </c>
      <c r="X234" s="116">
        <v>0</v>
      </c>
      <c r="Y234" s="116">
        <v>0</v>
      </c>
      <c r="Z234" s="116">
        <v>0</v>
      </c>
      <c r="AA234" s="116">
        <v>0</v>
      </c>
      <c r="AB234" s="116">
        <v>0</v>
      </c>
      <c r="AC234" s="116">
        <v>0</v>
      </c>
      <c r="AD234" s="116">
        <v>0</v>
      </c>
      <c r="AE234" s="116">
        <v>0</v>
      </c>
      <c r="AF234" s="116">
        <v>0</v>
      </c>
      <c r="AG234" s="116">
        <v>0</v>
      </c>
      <c r="AH234" s="117">
        <v>0</v>
      </c>
      <c r="AI234" s="118">
        <f t="shared" si="127"/>
        <v>0</v>
      </c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125"/>
        <v>0</v>
      </c>
      <c r="K235" s="53" t="s">
        <v>11</v>
      </c>
      <c r="L235" s="71">
        <v>0</v>
      </c>
      <c r="M235" s="71">
        <v>0</v>
      </c>
      <c r="N235" s="71">
        <v>0</v>
      </c>
      <c r="O235" s="71">
        <v>0</v>
      </c>
      <c r="P235" s="71">
        <v>0</v>
      </c>
      <c r="Q235" s="71">
        <v>0</v>
      </c>
      <c r="R235" s="93">
        <v>0</v>
      </c>
      <c r="S235" s="94">
        <f t="shared" si="126"/>
        <v>0</v>
      </c>
      <c r="U235" s="119" t="s">
        <v>11</v>
      </c>
      <c r="V235" s="120">
        <v>0</v>
      </c>
      <c r="W235" s="120">
        <v>0</v>
      </c>
      <c r="X235" s="120">
        <v>0</v>
      </c>
      <c r="Y235" s="120">
        <v>0</v>
      </c>
      <c r="Z235" s="120">
        <v>0</v>
      </c>
      <c r="AA235" s="120">
        <v>0</v>
      </c>
      <c r="AB235" s="120">
        <v>0</v>
      </c>
      <c r="AC235" s="120">
        <v>0</v>
      </c>
      <c r="AD235" s="121">
        <v>0</v>
      </c>
      <c r="AE235" s="121">
        <v>0</v>
      </c>
      <c r="AF235" s="121">
        <v>0</v>
      </c>
      <c r="AG235" s="121">
        <v>0</v>
      </c>
      <c r="AH235" s="121">
        <v>0</v>
      </c>
      <c r="AI235" s="122">
        <f t="shared" si="127"/>
        <v>0</v>
      </c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">
      <c r="A236" s="42" t="s">
        <v>26</v>
      </c>
      <c r="B236" s="74">
        <f>SUM(B215:B231)</f>
        <v>44.388841904370828</v>
      </c>
      <c r="C236" s="74">
        <f t="shared" ref="C236:I236" si="128">SUM(C215:C231)</f>
        <v>13.086428105242129</v>
      </c>
      <c r="D236" s="74">
        <f t="shared" si="128"/>
        <v>56.831472777633643</v>
      </c>
      <c r="E236" s="74">
        <f t="shared" si="128"/>
        <v>84.237546430899542</v>
      </c>
      <c r="F236" s="74">
        <f t="shared" si="128"/>
        <v>0</v>
      </c>
      <c r="G236" s="74">
        <f t="shared" si="128"/>
        <v>15.995414867941658</v>
      </c>
      <c r="H236" s="75">
        <f t="shared" si="128"/>
        <v>1.7617466985127197</v>
      </c>
      <c r="I236" s="59">
        <f t="shared" si="128"/>
        <v>216.30145078460055</v>
      </c>
      <c r="K236" s="54" t="s">
        <v>26</v>
      </c>
      <c r="L236" s="74">
        <f>SUM(L215:L231)</f>
        <v>44.388841904370828</v>
      </c>
      <c r="M236" s="74">
        <f t="shared" ref="M236:S236" si="129">SUM(M215:M231)</f>
        <v>13.086428105242129</v>
      </c>
      <c r="N236" s="74">
        <f t="shared" si="129"/>
        <v>56.831472777633643</v>
      </c>
      <c r="O236" s="74">
        <f t="shared" si="129"/>
        <v>84.237546430899542</v>
      </c>
      <c r="P236" s="74">
        <f t="shared" si="129"/>
        <v>14.939081106518275</v>
      </c>
      <c r="Q236" s="74">
        <f t="shared" si="129"/>
        <v>15.995414867941658</v>
      </c>
      <c r="R236" s="75">
        <f t="shared" si="129"/>
        <v>1.7617466985127197</v>
      </c>
      <c r="S236" s="95">
        <f t="shared" si="129"/>
        <v>231.24053189111882</v>
      </c>
      <c r="U236" s="123" t="s">
        <v>63</v>
      </c>
      <c r="V236" s="124">
        <f>SUM(V215:V231)</f>
        <v>37.337508929351046</v>
      </c>
      <c r="W236" s="124">
        <f t="shared" ref="W236:AH236" si="130">SUM(W215:W231)</f>
        <v>6.0855975495833832</v>
      </c>
      <c r="X236" s="124">
        <f t="shared" si="130"/>
        <v>15.995414867941658</v>
      </c>
      <c r="Y236" s="124">
        <f t="shared" si="130"/>
        <v>13.086428105242129</v>
      </c>
      <c r="Z236" s="124">
        <f t="shared" si="130"/>
        <v>36.415702288464196</v>
      </c>
      <c r="AA236" s="124">
        <f t="shared" si="130"/>
        <v>83.419125539156127</v>
      </c>
      <c r="AB236" s="124">
        <f t="shared" si="130"/>
        <v>14.939081106518275</v>
      </c>
      <c r="AC236" s="124">
        <f t="shared" si="130"/>
        <v>23.961673504861999</v>
      </c>
      <c r="AD236" s="125">
        <f t="shared" si="130"/>
        <v>0.96573542543640345</v>
      </c>
      <c r="AE236" s="125">
        <f t="shared" si="130"/>
        <v>0.45409167449098287</v>
      </c>
      <c r="AF236" s="125">
        <f t="shared" si="130"/>
        <v>1.7617466985127197</v>
      </c>
      <c r="AG236" s="125">
        <f t="shared" si="130"/>
        <v>20.415770489169461</v>
      </c>
      <c r="AH236" s="125">
        <f t="shared" si="130"/>
        <v>0.3643292172524305</v>
      </c>
      <c r="AI236" s="126">
        <f>SUM(V236:AC236)</f>
        <v>231.24053189111882</v>
      </c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s="14" customFormat="1" ht="15" thickBot="1">
      <c r="A237" s="43" t="s">
        <v>91</v>
      </c>
      <c r="B237" s="78">
        <f>IF($I236=0,"-",B236/$I236)</f>
        <v>0.2052174950438708</v>
      </c>
      <c r="C237" s="78">
        <f t="shared" ref="C237:H237" si="131">IF($I236=0,"-",C236/$I236)</f>
        <v>6.0500879942196904E-2</v>
      </c>
      <c r="D237" s="78">
        <f t="shared" si="131"/>
        <v>0.26274198611006139</v>
      </c>
      <c r="E237" s="78">
        <f t="shared" si="131"/>
        <v>0.38944512912576723</v>
      </c>
      <c r="F237" s="78">
        <f t="shared" si="131"/>
        <v>0</v>
      </c>
      <c r="G237" s="78">
        <f t="shared" si="131"/>
        <v>7.3949642084788283E-2</v>
      </c>
      <c r="H237" s="79">
        <f t="shared" si="131"/>
        <v>8.1448676933152872E-3</v>
      </c>
      <c r="I237" s="80">
        <f>SUM(B237:H237)</f>
        <v>0.99999999999999989</v>
      </c>
      <c r="K237" s="55" t="s">
        <v>91</v>
      </c>
      <c r="L237" s="96">
        <f>IF($S236=0,"-",L236/$S236)</f>
        <v>0.19195960821120933</v>
      </c>
      <c r="M237" s="96">
        <f t="shared" ref="M237:R237" si="132">IF($S236=0,"-",M236/$S236)</f>
        <v>5.6592276441415394E-2</v>
      </c>
      <c r="N237" s="96">
        <f t="shared" si="132"/>
        <v>0.24576778263247176</v>
      </c>
      <c r="O237" s="96">
        <f t="shared" si="132"/>
        <v>0.36428538605231786</v>
      </c>
      <c r="P237" s="96">
        <f t="shared" si="132"/>
        <v>6.4604076907903166E-2</v>
      </c>
      <c r="Q237" s="96">
        <f t="shared" si="132"/>
        <v>6.9172193720230715E-2</v>
      </c>
      <c r="R237" s="97">
        <f t="shared" si="132"/>
        <v>7.6186760344516512E-3</v>
      </c>
      <c r="S237" s="98">
        <f>SUM(L237:R237)</f>
        <v>0.99999999999999989</v>
      </c>
      <c r="U237" s="127" t="s">
        <v>91</v>
      </c>
      <c r="V237" s="128">
        <f>+V236/$AI236</f>
        <v>0.16146610900779135</v>
      </c>
      <c r="W237" s="128">
        <f t="shared" ref="W237:AH237" si="133">+W236/$AI236</f>
        <v>2.6317175020375876E-2</v>
      </c>
      <c r="X237" s="128">
        <f t="shared" si="133"/>
        <v>6.9172193720230715E-2</v>
      </c>
      <c r="Y237" s="128">
        <f t="shared" si="133"/>
        <v>5.6592276441415394E-2</v>
      </c>
      <c r="Z237" s="128">
        <f t="shared" si="133"/>
        <v>0.15747975491429322</v>
      </c>
      <c r="AA237" s="128">
        <f t="shared" si="133"/>
        <v>0.36074612377398696</v>
      </c>
      <c r="AB237" s="128">
        <f t="shared" si="133"/>
        <v>6.4604076907903166E-2</v>
      </c>
      <c r="AC237" s="128">
        <f t="shared" si="133"/>
        <v>0.10362229021400329</v>
      </c>
      <c r="AD237" s="128">
        <f t="shared" si="133"/>
        <v>4.1763241830421261E-3</v>
      </c>
      <c r="AE237" s="128">
        <f t="shared" si="133"/>
        <v>1.9637200744063114E-3</v>
      </c>
      <c r="AF237" s="128">
        <f t="shared" si="133"/>
        <v>7.6186760344516512E-3</v>
      </c>
      <c r="AG237" s="128">
        <f t="shared" si="133"/>
        <v>8.8288027718178605E-2</v>
      </c>
      <c r="AH237" s="128">
        <f t="shared" si="133"/>
        <v>1.5755422039246017E-3</v>
      </c>
      <c r="AI237" s="129">
        <f>SUM(V237:AC237)</f>
        <v>1</v>
      </c>
    </row>
    <row r="238" spans="1:69" ht="15" thickBot="1">
      <c r="A238" s="44"/>
      <c r="B238" s="44"/>
      <c r="C238" s="44"/>
      <c r="D238" s="44"/>
      <c r="E238" s="44"/>
      <c r="F238" s="44"/>
      <c r="G238" s="44"/>
      <c r="H238" s="44"/>
      <c r="I238" s="44"/>
      <c r="K238" s="44"/>
      <c r="L238" s="44"/>
      <c r="M238" s="44"/>
      <c r="N238" s="44"/>
      <c r="O238" s="44"/>
      <c r="P238" s="44"/>
      <c r="Q238" s="44"/>
      <c r="R238" s="44"/>
      <c r="S238" s="44"/>
      <c r="U238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30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  <c r="K239" s="426" t="s">
        <v>68</v>
      </c>
      <c r="L239" s="32" t="s">
        <v>0</v>
      </c>
      <c r="M239" s="32" t="s">
        <v>1</v>
      </c>
      <c r="N239" s="32" t="s">
        <v>2</v>
      </c>
      <c r="O239" s="32" t="s">
        <v>3</v>
      </c>
      <c r="P239" s="32" t="s">
        <v>27</v>
      </c>
      <c r="Q239" s="32" t="s">
        <v>4</v>
      </c>
      <c r="R239" s="32" t="s">
        <v>5</v>
      </c>
      <c r="S239" s="33" t="s">
        <v>6</v>
      </c>
      <c r="U239" s="470" t="s">
        <v>68</v>
      </c>
      <c r="V239" s="99" t="s">
        <v>77</v>
      </c>
      <c r="W239" s="99" t="s">
        <v>78</v>
      </c>
      <c r="X239" s="99" t="s">
        <v>4</v>
      </c>
      <c r="Y239" s="99" t="s">
        <v>1</v>
      </c>
      <c r="Z239" s="99" t="s">
        <v>2</v>
      </c>
      <c r="AA239" s="99" t="s">
        <v>3</v>
      </c>
      <c r="AB239" s="99" t="s">
        <v>55</v>
      </c>
      <c r="AC239" s="99" t="s">
        <v>67</v>
      </c>
      <c r="AD239" s="100" t="s">
        <v>79</v>
      </c>
      <c r="AE239" s="100" t="s">
        <v>80</v>
      </c>
      <c r="AF239" s="100" t="s">
        <v>81</v>
      </c>
      <c r="AG239" s="100" t="s">
        <v>82</v>
      </c>
      <c r="AH239" s="100" t="s">
        <v>83</v>
      </c>
      <c r="AI239" s="101" t="s">
        <v>63</v>
      </c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" customHeight="1">
      <c r="A240" s="433" t="s">
        <v>68</v>
      </c>
      <c r="B240" s="434" t="s">
        <v>118</v>
      </c>
      <c r="C240" s="435"/>
      <c r="D240" s="435"/>
      <c r="E240" s="435"/>
      <c r="F240" s="435"/>
      <c r="G240" s="435"/>
      <c r="H240" s="435"/>
      <c r="I240" s="436"/>
      <c r="K240" s="427" t="s">
        <v>68</v>
      </c>
      <c r="L240" s="416" t="s">
        <v>118</v>
      </c>
      <c r="M240" s="417"/>
      <c r="N240" s="417"/>
      <c r="O240" s="417"/>
      <c r="P240" s="417"/>
      <c r="Q240" s="417"/>
      <c r="R240" s="417"/>
      <c r="S240" s="418"/>
      <c r="U240" s="471" t="s">
        <v>68</v>
      </c>
      <c r="V240" s="468" t="s">
        <v>118</v>
      </c>
      <c r="W240" s="468"/>
      <c r="X240" s="468"/>
      <c r="Y240" s="468"/>
      <c r="Z240" s="468"/>
      <c r="AA240" s="468"/>
      <c r="AB240" s="468"/>
      <c r="AC240" s="468"/>
      <c r="AD240" s="468"/>
      <c r="AE240" s="468"/>
      <c r="AF240" s="468"/>
      <c r="AG240" s="468"/>
      <c r="AH240" s="468"/>
      <c r="AI240" s="469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  <c r="K241" s="56" t="s">
        <v>7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102">
        <v>0</v>
      </c>
      <c r="S241" s="103">
        <f>SUM(L241:R241)</f>
        <v>0</v>
      </c>
      <c r="U241" s="104" t="s">
        <v>7</v>
      </c>
      <c r="V241" s="105">
        <v>0</v>
      </c>
      <c r="W241" s="105">
        <v>0</v>
      </c>
      <c r="X241" s="105">
        <v>0</v>
      </c>
      <c r="Y241" s="105">
        <v>0</v>
      </c>
      <c r="Z241" s="105">
        <v>0</v>
      </c>
      <c r="AA241" s="105">
        <v>0</v>
      </c>
      <c r="AB241" s="105">
        <v>0</v>
      </c>
      <c r="AC241" s="106">
        <v>0</v>
      </c>
      <c r="AD241" s="107">
        <v>0</v>
      </c>
      <c r="AE241" s="107">
        <v>0</v>
      </c>
      <c r="AF241" s="107">
        <v>0</v>
      </c>
      <c r="AG241" s="107">
        <v>0</v>
      </c>
      <c r="AH241" s="107">
        <v>0</v>
      </c>
      <c r="AI241" s="108">
        <f>SUM(V241:AC241)</f>
        <v>0</v>
      </c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134">SUM(B242:H242)</f>
        <v>0</v>
      </c>
      <c r="K242" s="48" t="s">
        <v>8</v>
      </c>
      <c r="L242" s="85">
        <v>0</v>
      </c>
      <c r="M242" s="85">
        <v>0</v>
      </c>
      <c r="N242" s="85">
        <v>0</v>
      </c>
      <c r="O242" s="85">
        <v>0</v>
      </c>
      <c r="P242" s="85">
        <v>0</v>
      </c>
      <c r="Q242" s="85">
        <v>0</v>
      </c>
      <c r="R242" s="86">
        <v>0</v>
      </c>
      <c r="S242" s="87">
        <f t="shared" ref="S242:S261" si="135">SUM(L242:R242)</f>
        <v>0</v>
      </c>
      <c r="U242" s="109" t="s">
        <v>8</v>
      </c>
      <c r="V242" s="110">
        <v>0</v>
      </c>
      <c r="W242" s="110">
        <v>0</v>
      </c>
      <c r="X242" s="110">
        <v>0</v>
      </c>
      <c r="Y242" s="110">
        <v>0</v>
      </c>
      <c r="Z242" s="110">
        <v>0</v>
      </c>
      <c r="AA242" s="110">
        <v>0</v>
      </c>
      <c r="AB242" s="110">
        <v>0</v>
      </c>
      <c r="AC242" s="111">
        <v>0</v>
      </c>
      <c r="AD242" s="110">
        <v>0</v>
      </c>
      <c r="AE242" s="110">
        <v>0</v>
      </c>
      <c r="AF242" s="110">
        <v>0</v>
      </c>
      <c r="AG242" s="110">
        <v>0</v>
      </c>
      <c r="AH242" s="110">
        <v>0</v>
      </c>
      <c r="AI242" s="112">
        <f t="shared" ref="AI242:AI261" si="136">SUM(V242:AC242)</f>
        <v>0</v>
      </c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134"/>
        <v>0</v>
      </c>
      <c r="K243" s="49" t="s">
        <v>10</v>
      </c>
      <c r="L243" s="63">
        <v>0</v>
      </c>
      <c r="M243" s="63">
        <v>0</v>
      </c>
      <c r="N243" s="63">
        <v>0</v>
      </c>
      <c r="O243" s="63">
        <v>0</v>
      </c>
      <c r="P243" s="63">
        <v>0</v>
      </c>
      <c r="Q243" s="63">
        <v>0</v>
      </c>
      <c r="R243" s="83">
        <v>0</v>
      </c>
      <c r="S243" s="84">
        <f t="shared" si="135"/>
        <v>0</v>
      </c>
      <c r="U243" s="113" t="s">
        <v>10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6">
        <v>0</v>
      </c>
      <c r="AD243" s="107">
        <v>0</v>
      </c>
      <c r="AE243" s="107">
        <v>0</v>
      </c>
      <c r="AF243" s="107">
        <v>0</v>
      </c>
      <c r="AG243" s="107">
        <v>0</v>
      </c>
      <c r="AH243" s="107">
        <v>0</v>
      </c>
      <c r="AI243" s="108">
        <f t="shared" si="136"/>
        <v>0</v>
      </c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134"/>
        <v>0</v>
      </c>
      <c r="K244" s="48" t="s">
        <v>56</v>
      </c>
      <c r="L244" s="85">
        <v>0</v>
      </c>
      <c r="M244" s="85">
        <v>0</v>
      </c>
      <c r="N244" s="85">
        <v>0</v>
      </c>
      <c r="O244" s="85">
        <v>0</v>
      </c>
      <c r="P244" s="85">
        <v>0</v>
      </c>
      <c r="Q244" s="85">
        <v>0</v>
      </c>
      <c r="R244" s="86">
        <v>0</v>
      </c>
      <c r="S244" s="87">
        <f t="shared" si="135"/>
        <v>0</v>
      </c>
      <c r="U244" s="109" t="s">
        <v>56</v>
      </c>
      <c r="V244" s="110">
        <v>0</v>
      </c>
      <c r="W244" s="110">
        <v>0</v>
      </c>
      <c r="X244" s="110">
        <v>0</v>
      </c>
      <c r="Y244" s="110">
        <v>0</v>
      </c>
      <c r="Z244" s="110">
        <v>0</v>
      </c>
      <c r="AA244" s="110">
        <v>0</v>
      </c>
      <c r="AB244" s="110">
        <v>0</v>
      </c>
      <c r="AC244" s="111">
        <v>0</v>
      </c>
      <c r="AD244" s="110">
        <v>0</v>
      </c>
      <c r="AE244" s="110">
        <v>0</v>
      </c>
      <c r="AF244" s="110">
        <v>0</v>
      </c>
      <c r="AG244" s="110">
        <v>0</v>
      </c>
      <c r="AH244" s="110">
        <v>0</v>
      </c>
      <c r="AI244" s="112">
        <f t="shared" si="136"/>
        <v>0</v>
      </c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">
      <c r="A245" s="37" t="s">
        <v>16</v>
      </c>
      <c r="B245" s="63">
        <v>105.51517318865633</v>
      </c>
      <c r="C245" s="63">
        <v>0.62261925647988059</v>
      </c>
      <c r="D245" s="63">
        <v>2.2535802222094694</v>
      </c>
      <c r="E245" s="63">
        <v>0</v>
      </c>
      <c r="F245" s="420"/>
      <c r="G245" s="63">
        <v>0</v>
      </c>
      <c r="H245" s="64">
        <v>0</v>
      </c>
      <c r="I245" s="59">
        <f t="shared" si="134"/>
        <v>108.39137266734568</v>
      </c>
      <c r="K245" s="49" t="s">
        <v>16</v>
      </c>
      <c r="L245" s="63">
        <v>105.51517318865633</v>
      </c>
      <c r="M245" s="63">
        <v>0.62261925647988059</v>
      </c>
      <c r="N245" s="63">
        <v>2.2535802222094694</v>
      </c>
      <c r="O245" s="63">
        <v>0</v>
      </c>
      <c r="P245" s="63">
        <v>0</v>
      </c>
      <c r="Q245" s="63">
        <v>0</v>
      </c>
      <c r="R245" s="83">
        <v>0</v>
      </c>
      <c r="S245" s="84">
        <f t="shared" si="135"/>
        <v>108.39137266734568</v>
      </c>
      <c r="U245" s="113" t="s">
        <v>16</v>
      </c>
      <c r="V245" s="105">
        <v>105.33784795705864</v>
      </c>
      <c r="W245" s="105">
        <v>0</v>
      </c>
      <c r="X245" s="105">
        <v>0</v>
      </c>
      <c r="Y245" s="105">
        <v>0.62261925647988059</v>
      </c>
      <c r="Z245" s="105">
        <v>2.1628448660651829</v>
      </c>
      <c r="AA245" s="105">
        <v>0</v>
      </c>
      <c r="AB245" s="105">
        <v>0</v>
      </c>
      <c r="AC245" s="106">
        <v>0.26806058774197578</v>
      </c>
      <c r="AD245" s="107">
        <v>0.17732523159768912</v>
      </c>
      <c r="AE245" s="107">
        <v>0</v>
      </c>
      <c r="AF245" s="107">
        <v>0</v>
      </c>
      <c r="AG245" s="107">
        <v>9.0735356144286683E-2</v>
      </c>
      <c r="AH245" s="107">
        <v>0</v>
      </c>
      <c r="AI245" s="108">
        <f t="shared" si="136"/>
        <v>108.39137266734568</v>
      </c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">
      <c r="A246" s="36" t="s">
        <v>123</v>
      </c>
      <c r="B246" s="60">
        <v>27.249932756251003</v>
      </c>
      <c r="C246" s="60">
        <v>0.13267201523731401</v>
      </c>
      <c r="D246" s="60">
        <v>0.45693377963254528</v>
      </c>
      <c r="E246" s="60">
        <v>0</v>
      </c>
      <c r="F246" s="420"/>
      <c r="G246" s="60">
        <v>0</v>
      </c>
      <c r="H246" s="61">
        <v>0</v>
      </c>
      <c r="I246" s="62">
        <f t="shared" si="134"/>
        <v>27.839538551120864</v>
      </c>
      <c r="K246" s="48" t="s">
        <v>123</v>
      </c>
      <c r="L246" s="85">
        <v>27.249932756251003</v>
      </c>
      <c r="M246" s="85">
        <v>0.13267201523731401</v>
      </c>
      <c r="N246" s="85">
        <v>0.45693377963254528</v>
      </c>
      <c r="O246" s="85">
        <v>0</v>
      </c>
      <c r="P246" s="85">
        <v>0</v>
      </c>
      <c r="Q246" s="85">
        <v>0</v>
      </c>
      <c r="R246" s="86">
        <v>0</v>
      </c>
      <c r="S246" s="87">
        <f t="shared" si="135"/>
        <v>27.839538551120864</v>
      </c>
      <c r="U246" s="109" t="s">
        <v>57</v>
      </c>
      <c r="V246" s="110">
        <v>27.247060512467876</v>
      </c>
      <c r="W246" s="110">
        <v>0</v>
      </c>
      <c r="X246" s="110">
        <v>0</v>
      </c>
      <c r="Y246" s="110">
        <v>0.13267201523731401</v>
      </c>
      <c r="Z246" s="110">
        <v>0.45461226739833988</v>
      </c>
      <c r="AA246" s="110">
        <v>0</v>
      </c>
      <c r="AB246" s="110">
        <v>0</v>
      </c>
      <c r="AC246" s="111">
        <v>5.1937560173333213E-3</v>
      </c>
      <c r="AD246" s="110">
        <v>2.8722437831279176E-3</v>
      </c>
      <c r="AE246" s="110">
        <v>0</v>
      </c>
      <c r="AF246" s="110">
        <v>0</v>
      </c>
      <c r="AG246" s="110">
        <v>2.3215122342054033E-3</v>
      </c>
      <c r="AH246" s="110">
        <v>0</v>
      </c>
      <c r="AI246" s="112">
        <f t="shared" si="136"/>
        <v>27.839538551120864</v>
      </c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">
      <c r="A247" s="37" t="s">
        <v>58</v>
      </c>
      <c r="B247" s="63">
        <v>0</v>
      </c>
      <c r="C247" s="63">
        <v>0</v>
      </c>
      <c r="D247" s="63">
        <v>0</v>
      </c>
      <c r="E247" s="63">
        <v>0.8353635662078126</v>
      </c>
      <c r="F247" s="420"/>
      <c r="G247" s="63">
        <v>0</v>
      </c>
      <c r="H247" s="64">
        <v>0</v>
      </c>
      <c r="I247" s="59">
        <f t="shared" si="134"/>
        <v>0.8353635662078126</v>
      </c>
      <c r="K247" s="49" t="s">
        <v>58</v>
      </c>
      <c r="L247" s="63">
        <v>0</v>
      </c>
      <c r="M247" s="63">
        <v>0</v>
      </c>
      <c r="N247" s="63">
        <v>0</v>
      </c>
      <c r="O247" s="63">
        <v>0.8353635662078126</v>
      </c>
      <c r="P247" s="63">
        <v>155.44291248172405</v>
      </c>
      <c r="Q247" s="63">
        <v>0</v>
      </c>
      <c r="R247" s="83">
        <v>0</v>
      </c>
      <c r="S247" s="84">
        <f t="shared" si="135"/>
        <v>156.27827604793185</v>
      </c>
      <c r="U247" s="113" t="s">
        <v>58</v>
      </c>
      <c r="V247" s="105">
        <v>0</v>
      </c>
      <c r="W247" s="105">
        <v>0</v>
      </c>
      <c r="X247" s="105">
        <v>0</v>
      </c>
      <c r="Y247" s="105">
        <v>0</v>
      </c>
      <c r="Z247" s="105">
        <v>0</v>
      </c>
      <c r="AA247" s="105">
        <v>0.8353635662078126</v>
      </c>
      <c r="AB247" s="105">
        <v>155.44291248172405</v>
      </c>
      <c r="AC247" s="106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8">
        <f t="shared" si="136"/>
        <v>156.27827604793185</v>
      </c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">
      <c r="A248" s="36" t="s">
        <v>12</v>
      </c>
      <c r="B248" s="60">
        <v>0</v>
      </c>
      <c r="C248" s="60">
        <v>0</v>
      </c>
      <c r="D248" s="60">
        <v>0</v>
      </c>
      <c r="E248" s="60">
        <v>0.14198891048541526</v>
      </c>
      <c r="F248" s="420"/>
      <c r="G248" s="60">
        <v>0</v>
      </c>
      <c r="H248" s="61">
        <v>0</v>
      </c>
      <c r="I248" s="62">
        <f t="shared" si="134"/>
        <v>0.14198891048541526</v>
      </c>
      <c r="K248" s="48" t="s">
        <v>12</v>
      </c>
      <c r="L248" s="85">
        <v>0</v>
      </c>
      <c r="M248" s="85">
        <v>0</v>
      </c>
      <c r="N248" s="85">
        <v>0</v>
      </c>
      <c r="O248" s="85">
        <v>0.14198891048541526</v>
      </c>
      <c r="P248" s="85">
        <v>12.192434742134774</v>
      </c>
      <c r="Q248" s="85">
        <v>0</v>
      </c>
      <c r="R248" s="86">
        <v>0</v>
      </c>
      <c r="S248" s="87">
        <f t="shared" si="135"/>
        <v>12.334423652620188</v>
      </c>
      <c r="U248" s="109" t="s">
        <v>12</v>
      </c>
      <c r="V248" s="110">
        <v>0</v>
      </c>
      <c r="W248" s="110">
        <v>0</v>
      </c>
      <c r="X248" s="110">
        <v>0</v>
      </c>
      <c r="Y248" s="110">
        <v>0</v>
      </c>
      <c r="Z248" s="110">
        <v>0</v>
      </c>
      <c r="AA248" s="110">
        <v>0.14198891048541526</v>
      </c>
      <c r="AB248" s="110">
        <v>12.192434742134774</v>
      </c>
      <c r="AC248" s="111">
        <v>0</v>
      </c>
      <c r="AD248" s="110">
        <v>0</v>
      </c>
      <c r="AE248" s="110">
        <v>0</v>
      </c>
      <c r="AF248" s="110">
        <v>0</v>
      </c>
      <c r="AG248" s="110">
        <v>0</v>
      </c>
      <c r="AH248" s="110">
        <v>0</v>
      </c>
      <c r="AI248" s="112">
        <f t="shared" si="136"/>
        <v>12.334423652620188</v>
      </c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134"/>
        <v>0</v>
      </c>
      <c r="K249" s="49" t="s">
        <v>59</v>
      </c>
      <c r="L249" s="63">
        <v>0</v>
      </c>
      <c r="M249" s="63">
        <v>0</v>
      </c>
      <c r="N249" s="63">
        <v>0</v>
      </c>
      <c r="O249" s="63">
        <v>0</v>
      </c>
      <c r="P249" s="63">
        <v>0</v>
      </c>
      <c r="Q249" s="63">
        <v>0</v>
      </c>
      <c r="R249" s="83">
        <v>0</v>
      </c>
      <c r="S249" s="84">
        <f t="shared" si="135"/>
        <v>0</v>
      </c>
      <c r="U249" s="113" t="s">
        <v>59</v>
      </c>
      <c r="V249" s="105">
        <v>0</v>
      </c>
      <c r="W249" s="105">
        <v>0</v>
      </c>
      <c r="X249" s="105">
        <v>0</v>
      </c>
      <c r="Y249" s="105">
        <v>0</v>
      </c>
      <c r="Z249" s="105">
        <v>0</v>
      </c>
      <c r="AA249" s="105">
        <v>0</v>
      </c>
      <c r="AB249" s="105">
        <v>0</v>
      </c>
      <c r="AC249" s="106">
        <v>0</v>
      </c>
      <c r="AD249" s="105">
        <v>0</v>
      </c>
      <c r="AE249" s="105">
        <v>0</v>
      </c>
      <c r="AF249" s="105">
        <v>0</v>
      </c>
      <c r="AG249" s="105">
        <v>0</v>
      </c>
      <c r="AH249" s="105">
        <v>0</v>
      </c>
      <c r="AI249" s="108">
        <f t="shared" si="136"/>
        <v>0</v>
      </c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">
      <c r="A250" s="36" t="s">
        <v>17</v>
      </c>
      <c r="B250" s="60">
        <v>4.403185534967526</v>
      </c>
      <c r="C250" s="60">
        <v>0.21090428746550938</v>
      </c>
      <c r="D250" s="60">
        <v>2.1616802898658887</v>
      </c>
      <c r="E250" s="60">
        <v>8.2058080115434175E-3</v>
      </c>
      <c r="F250" s="420"/>
      <c r="G250" s="60">
        <v>0</v>
      </c>
      <c r="H250" s="61">
        <v>0</v>
      </c>
      <c r="I250" s="62">
        <f t="shared" si="134"/>
        <v>6.7839759203104668</v>
      </c>
      <c r="K250" s="48" t="s">
        <v>17</v>
      </c>
      <c r="L250" s="85">
        <v>4.403185534967526</v>
      </c>
      <c r="M250" s="85">
        <v>0.21090428746550938</v>
      </c>
      <c r="N250" s="85">
        <v>2.1616802898658887</v>
      </c>
      <c r="O250" s="85">
        <v>8.2058080115434175E-3</v>
      </c>
      <c r="P250" s="85">
        <v>2.4489006541071898E-3</v>
      </c>
      <c r="Q250" s="85">
        <v>0</v>
      </c>
      <c r="R250" s="86">
        <v>0</v>
      </c>
      <c r="S250" s="87">
        <f t="shared" si="135"/>
        <v>6.7864248209645739</v>
      </c>
      <c r="U250" s="109" t="s">
        <v>17</v>
      </c>
      <c r="V250" s="110">
        <v>4.3993709724772252</v>
      </c>
      <c r="W250" s="110">
        <v>0</v>
      </c>
      <c r="X250" s="110">
        <v>0</v>
      </c>
      <c r="Y250" s="110">
        <v>0.21090428746550938</v>
      </c>
      <c r="Z250" s="110">
        <v>2.1616802898658887</v>
      </c>
      <c r="AA250" s="110">
        <v>0</v>
      </c>
      <c r="AB250" s="110">
        <v>2.4489006541071898E-3</v>
      </c>
      <c r="AC250" s="111">
        <v>1.2020370501844336E-2</v>
      </c>
      <c r="AD250" s="110">
        <v>3.8145624903009163E-3</v>
      </c>
      <c r="AE250" s="110">
        <v>0</v>
      </c>
      <c r="AF250" s="110">
        <v>0</v>
      </c>
      <c r="AG250" s="110">
        <v>0</v>
      </c>
      <c r="AH250" s="110">
        <v>8.2058080115434175E-3</v>
      </c>
      <c r="AI250" s="112">
        <f t="shared" si="136"/>
        <v>6.7864248209645748</v>
      </c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">
      <c r="A251" s="37" t="s">
        <v>139</v>
      </c>
      <c r="B251" s="63">
        <v>138.19176055316618</v>
      </c>
      <c r="C251" s="63">
        <v>4.0529145982670371</v>
      </c>
      <c r="D251" s="63">
        <v>95.279414601463898</v>
      </c>
      <c r="E251" s="63">
        <v>0.55869741835357911</v>
      </c>
      <c r="F251" s="420"/>
      <c r="G251" s="63">
        <v>0</v>
      </c>
      <c r="H251" s="64">
        <v>0</v>
      </c>
      <c r="I251" s="59">
        <f t="shared" si="134"/>
        <v>238.08278717125069</v>
      </c>
      <c r="K251" s="49" t="s">
        <v>139</v>
      </c>
      <c r="L251" s="63">
        <v>138.19176055316618</v>
      </c>
      <c r="M251" s="63">
        <v>4.0529145982670371</v>
      </c>
      <c r="N251" s="63">
        <v>95.279414601463898</v>
      </c>
      <c r="O251" s="63">
        <v>0.55869741835357911</v>
      </c>
      <c r="P251" s="63">
        <v>9.3359965343531054E-2</v>
      </c>
      <c r="Q251" s="63">
        <v>0</v>
      </c>
      <c r="R251" s="83">
        <v>0</v>
      </c>
      <c r="S251" s="84">
        <f t="shared" si="135"/>
        <v>238.17614713659421</v>
      </c>
      <c r="U251" s="113" t="s">
        <v>139</v>
      </c>
      <c r="V251" s="105">
        <v>134.34132861283797</v>
      </c>
      <c r="W251" s="105">
        <v>0</v>
      </c>
      <c r="X251" s="105">
        <v>0</v>
      </c>
      <c r="Y251" s="105">
        <v>4.0529145982670371</v>
      </c>
      <c r="Z251" s="105">
        <v>95.181234020836186</v>
      </c>
      <c r="AA251" s="105">
        <v>0.55869741835357911</v>
      </c>
      <c r="AB251" s="105">
        <v>9.3359965343531054E-2</v>
      </c>
      <c r="AC251" s="106">
        <v>3.9486125209559209</v>
      </c>
      <c r="AD251" s="105">
        <v>3.850431940328213</v>
      </c>
      <c r="AE251" s="105">
        <v>0</v>
      </c>
      <c r="AF251" s="105">
        <v>0</v>
      </c>
      <c r="AG251" s="105">
        <v>9.8180580627708167E-2</v>
      </c>
      <c r="AH251" s="105">
        <v>0</v>
      </c>
      <c r="AI251" s="108">
        <f t="shared" si="136"/>
        <v>238.17614713659421</v>
      </c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">
      <c r="A252" s="36" t="s">
        <v>25</v>
      </c>
      <c r="B252" s="60">
        <v>91.45089281573965</v>
      </c>
      <c r="C252" s="60">
        <v>4.0219039627943118</v>
      </c>
      <c r="D252" s="60">
        <v>65.692371787449233</v>
      </c>
      <c r="E252" s="60">
        <v>437.63832803089218</v>
      </c>
      <c r="F252" s="420"/>
      <c r="G252" s="60">
        <v>68.414738088928942</v>
      </c>
      <c r="H252" s="61">
        <v>10.257525412000648</v>
      </c>
      <c r="I252" s="62">
        <f t="shared" si="134"/>
        <v>677.47576009780505</v>
      </c>
      <c r="K252" s="48" t="s">
        <v>25</v>
      </c>
      <c r="L252" s="85">
        <v>91.45089281573965</v>
      </c>
      <c r="M252" s="85">
        <v>4.0219039627943118</v>
      </c>
      <c r="N252" s="85">
        <v>65.692371787449233</v>
      </c>
      <c r="O252" s="85">
        <v>437.63832803089218</v>
      </c>
      <c r="P252" s="85">
        <v>12.443545586733867</v>
      </c>
      <c r="Q252" s="85">
        <v>68.414738088928942</v>
      </c>
      <c r="R252" s="86">
        <v>10.257525412000648</v>
      </c>
      <c r="S252" s="87">
        <f t="shared" si="135"/>
        <v>689.91930568453893</v>
      </c>
      <c r="U252" s="109" t="s">
        <v>25</v>
      </c>
      <c r="V252" s="110">
        <v>3.3862348773031372</v>
      </c>
      <c r="W252" s="110">
        <v>34.020797695933595</v>
      </c>
      <c r="X252" s="110">
        <v>68.414738088928942</v>
      </c>
      <c r="Y252" s="110">
        <v>4.0219039627943118</v>
      </c>
      <c r="Z252" s="110">
        <v>64.943862048108855</v>
      </c>
      <c r="AA252" s="110">
        <v>405.90973941667414</v>
      </c>
      <c r="AB252" s="110">
        <v>12.443545586733867</v>
      </c>
      <c r="AC252" s="111">
        <v>96.778484008062023</v>
      </c>
      <c r="AD252" s="110">
        <v>54.043860242502909</v>
      </c>
      <c r="AE252" s="110">
        <v>30.292778532981004</v>
      </c>
      <c r="AF252" s="110">
        <v>10.257525412000648</v>
      </c>
      <c r="AG252" s="110">
        <v>0.7485097393403719</v>
      </c>
      <c r="AH252" s="110">
        <v>1.4358100812370427</v>
      </c>
      <c r="AI252" s="112">
        <f t="shared" si="136"/>
        <v>689.91930568453893</v>
      </c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">
      <c r="A253" s="37" t="s">
        <v>24</v>
      </c>
      <c r="B253" s="63">
        <v>34.969432532754929</v>
      </c>
      <c r="C253" s="63">
        <v>0</v>
      </c>
      <c r="D253" s="63">
        <v>0.64259652879893014</v>
      </c>
      <c r="E253" s="63">
        <v>0</v>
      </c>
      <c r="F253" s="420"/>
      <c r="G253" s="63">
        <v>0</v>
      </c>
      <c r="H253" s="64">
        <v>0</v>
      </c>
      <c r="I253" s="59">
        <f t="shared" si="134"/>
        <v>35.612029061553862</v>
      </c>
      <c r="K253" s="49" t="s">
        <v>24</v>
      </c>
      <c r="L253" s="63">
        <v>34.969432532754929</v>
      </c>
      <c r="M253" s="63">
        <v>0</v>
      </c>
      <c r="N253" s="63">
        <v>0.64259652879893014</v>
      </c>
      <c r="O253" s="63">
        <v>0</v>
      </c>
      <c r="P253" s="63">
        <v>0</v>
      </c>
      <c r="Q253" s="63">
        <v>0</v>
      </c>
      <c r="R253" s="83">
        <v>0</v>
      </c>
      <c r="S253" s="84">
        <f t="shared" si="135"/>
        <v>35.612029061553862</v>
      </c>
      <c r="U253" s="113" t="s">
        <v>24</v>
      </c>
      <c r="V253" s="105">
        <v>34.688911110996678</v>
      </c>
      <c r="W253" s="105">
        <v>0</v>
      </c>
      <c r="X253" s="105">
        <v>0</v>
      </c>
      <c r="Y253" s="105">
        <v>0</v>
      </c>
      <c r="Z253" s="105">
        <v>0.64259652879893014</v>
      </c>
      <c r="AA253" s="105">
        <v>0</v>
      </c>
      <c r="AB253" s="105">
        <v>0</v>
      </c>
      <c r="AC253" s="106">
        <v>0.28052142175825268</v>
      </c>
      <c r="AD253" s="105">
        <v>0.28052142175825268</v>
      </c>
      <c r="AE253" s="105">
        <v>0</v>
      </c>
      <c r="AF253" s="105">
        <v>0</v>
      </c>
      <c r="AG253" s="105">
        <v>0</v>
      </c>
      <c r="AH253" s="105">
        <v>0</v>
      </c>
      <c r="AI253" s="108">
        <f t="shared" si="136"/>
        <v>35.612029061553862</v>
      </c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">
      <c r="A254" s="36" t="s">
        <v>60</v>
      </c>
      <c r="B254" s="60">
        <v>0.35750018813128698</v>
      </c>
      <c r="C254" s="60">
        <v>0.60627609224326506</v>
      </c>
      <c r="D254" s="60">
        <v>1.1056706849421245</v>
      </c>
      <c r="E254" s="60">
        <v>0</v>
      </c>
      <c r="F254" s="420"/>
      <c r="G254" s="60">
        <v>0</v>
      </c>
      <c r="H254" s="61">
        <v>0</v>
      </c>
      <c r="I254" s="62">
        <f t="shared" si="134"/>
        <v>2.0694469653166765</v>
      </c>
      <c r="K254" s="48" t="s">
        <v>60</v>
      </c>
      <c r="L254" s="85">
        <v>0.35750018813128698</v>
      </c>
      <c r="M254" s="85">
        <v>0.60627609224326506</v>
      </c>
      <c r="N254" s="85">
        <v>1.1056706849421245</v>
      </c>
      <c r="O254" s="85">
        <v>0</v>
      </c>
      <c r="P254" s="85">
        <v>0</v>
      </c>
      <c r="Q254" s="85">
        <v>0</v>
      </c>
      <c r="R254" s="86">
        <v>0</v>
      </c>
      <c r="S254" s="87">
        <f t="shared" si="135"/>
        <v>2.0694469653166765</v>
      </c>
      <c r="U254" s="109" t="s">
        <v>60</v>
      </c>
      <c r="V254" s="110">
        <v>0.35750018813128698</v>
      </c>
      <c r="W254" s="110">
        <v>0</v>
      </c>
      <c r="X254" s="110">
        <v>0</v>
      </c>
      <c r="Y254" s="110">
        <v>0.60627609224326506</v>
      </c>
      <c r="Z254" s="110">
        <v>1.1056706849421245</v>
      </c>
      <c r="AA254" s="110">
        <v>0</v>
      </c>
      <c r="AB254" s="110">
        <v>0</v>
      </c>
      <c r="AC254" s="111">
        <v>0</v>
      </c>
      <c r="AD254" s="110">
        <v>0</v>
      </c>
      <c r="AE254" s="110">
        <v>0</v>
      </c>
      <c r="AF254" s="110">
        <v>0</v>
      </c>
      <c r="AG254" s="110">
        <v>0</v>
      </c>
      <c r="AH254" s="110">
        <v>0</v>
      </c>
      <c r="AI254" s="112">
        <f t="shared" si="136"/>
        <v>2.0694469653166765</v>
      </c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">
      <c r="A255" s="37" t="s">
        <v>22</v>
      </c>
      <c r="B255" s="63">
        <v>0.43546769550742515</v>
      </c>
      <c r="C255" s="63">
        <v>0</v>
      </c>
      <c r="D255" s="63">
        <v>16.39059630938338</v>
      </c>
      <c r="E255" s="63">
        <v>0</v>
      </c>
      <c r="F255" s="420"/>
      <c r="G255" s="63">
        <v>0</v>
      </c>
      <c r="H255" s="64">
        <v>0</v>
      </c>
      <c r="I255" s="59">
        <f t="shared" si="134"/>
        <v>16.826064004890807</v>
      </c>
      <c r="K255" s="49" t="s">
        <v>22</v>
      </c>
      <c r="L255" s="63">
        <v>0.43546769550742515</v>
      </c>
      <c r="M255" s="63">
        <v>0</v>
      </c>
      <c r="N255" s="63">
        <v>16.39059630938338</v>
      </c>
      <c r="O255" s="63">
        <v>0</v>
      </c>
      <c r="P255" s="63">
        <v>6.3862759901381176</v>
      </c>
      <c r="Q255" s="63">
        <v>0</v>
      </c>
      <c r="R255" s="83">
        <v>0</v>
      </c>
      <c r="S255" s="84">
        <f t="shared" si="135"/>
        <v>23.212339995028923</v>
      </c>
      <c r="U255" s="113" t="s">
        <v>22</v>
      </c>
      <c r="V255" s="105">
        <v>0.43546769550742515</v>
      </c>
      <c r="W255" s="105">
        <v>0</v>
      </c>
      <c r="X255" s="105">
        <v>0</v>
      </c>
      <c r="Y255" s="105">
        <v>0</v>
      </c>
      <c r="Z255" s="105">
        <v>16.384998305749829</v>
      </c>
      <c r="AA255" s="105">
        <v>0</v>
      </c>
      <c r="AB255" s="105">
        <v>6.3862759901381176</v>
      </c>
      <c r="AC255" s="106">
        <v>5.5980036335522383E-3</v>
      </c>
      <c r="AD255" s="105">
        <v>0</v>
      </c>
      <c r="AE255" s="105">
        <v>0</v>
      </c>
      <c r="AF255" s="105">
        <v>0</v>
      </c>
      <c r="AG255" s="105">
        <v>5.5980036335522383E-3</v>
      </c>
      <c r="AH255" s="105">
        <v>0</v>
      </c>
      <c r="AI255" s="108">
        <f t="shared" si="136"/>
        <v>23.212339995028923</v>
      </c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" customHeight="1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134"/>
        <v>0</v>
      </c>
      <c r="K256" s="48" t="s">
        <v>21</v>
      </c>
      <c r="L256" s="85">
        <v>0</v>
      </c>
      <c r="M256" s="85">
        <v>0</v>
      </c>
      <c r="N256" s="85">
        <v>0</v>
      </c>
      <c r="O256" s="85">
        <v>0</v>
      </c>
      <c r="P256" s="85">
        <v>0</v>
      </c>
      <c r="Q256" s="85">
        <v>0</v>
      </c>
      <c r="R256" s="86">
        <v>0</v>
      </c>
      <c r="S256" s="87">
        <f t="shared" si="135"/>
        <v>0</v>
      </c>
      <c r="U256" s="109" t="s">
        <v>61</v>
      </c>
      <c r="V256" s="110">
        <v>0</v>
      </c>
      <c r="W256" s="110">
        <v>0</v>
      </c>
      <c r="X256" s="110">
        <v>0</v>
      </c>
      <c r="Y256" s="110">
        <v>0</v>
      </c>
      <c r="Z256" s="110">
        <v>0</v>
      </c>
      <c r="AA256" s="110">
        <v>0</v>
      </c>
      <c r="AB256" s="110">
        <v>0</v>
      </c>
      <c r="AC256" s="111">
        <v>0</v>
      </c>
      <c r="AD256" s="110">
        <v>0</v>
      </c>
      <c r="AE256" s="110">
        <v>0</v>
      </c>
      <c r="AF256" s="110">
        <v>0</v>
      </c>
      <c r="AG256" s="110">
        <v>0</v>
      </c>
      <c r="AH256" s="110">
        <v>0</v>
      </c>
      <c r="AI256" s="112">
        <f t="shared" si="136"/>
        <v>0</v>
      </c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" customHeight="1">
      <c r="A257" s="38" t="s">
        <v>64</v>
      </c>
      <c r="B257" s="63">
        <v>0.14400000000000002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134"/>
        <v>0.14400000000000002</v>
      </c>
      <c r="K257" s="50" t="s">
        <v>64</v>
      </c>
      <c r="L257" s="63">
        <v>0.14400000000000002</v>
      </c>
      <c r="M257" s="63">
        <v>0</v>
      </c>
      <c r="N257" s="63">
        <v>0</v>
      </c>
      <c r="O257" s="63">
        <v>0</v>
      </c>
      <c r="P257" s="63">
        <v>0</v>
      </c>
      <c r="Q257" s="63">
        <v>0</v>
      </c>
      <c r="R257" s="83">
        <v>0</v>
      </c>
      <c r="S257" s="84">
        <f t="shared" si="135"/>
        <v>0.14400000000000002</v>
      </c>
      <c r="U257" s="114" t="s">
        <v>62</v>
      </c>
      <c r="V257" s="105">
        <v>0.14400000000000002</v>
      </c>
      <c r="W257" s="105">
        <v>0</v>
      </c>
      <c r="X257" s="105">
        <v>0</v>
      </c>
      <c r="Y257" s="105">
        <v>0</v>
      </c>
      <c r="Z257" s="105">
        <v>0</v>
      </c>
      <c r="AA257" s="105">
        <v>0</v>
      </c>
      <c r="AB257" s="105">
        <v>0</v>
      </c>
      <c r="AC257" s="106">
        <v>0</v>
      </c>
      <c r="AD257" s="107">
        <v>0</v>
      </c>
      <c r="AE257" s="107">
        <v>0</v>
      </c>
      <c r="AF257" s="107">
        <v>0</v>
      </c>
      <c r="AG257" s="107">
        <v>0</v>
      </c>
      <c r="AH257" s="107">
        <v>0</v>
      </c>
      <c r="AI257" s="108">
        <f t="shared" si="136"/>
        <v>0.14400000000000002</v>
      </c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>
      <c r="A258" s="39" t="s">
        <v>23</v>
      </c>
      <c r="B258" s="65">
        <v>0.14400000000000002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134"/>
        <v>0.14400000000000002</v>
      </c>
      <c r="K258" s="51" t="s">
        <v>23</v>
      </c>
      <c r="L258" s="88">
        <v>0.14400000000000002</v>
      </c>
      <c r="M258" s="88">
        <v>0</v>
      </c>
      <c r="N258" s="88">
        <v>0</v>
      </c>
      <c r="O258" s="88">
        <v>0</v>
      </c>
      <c r="P258" s="88">
        <v>0</v>
      </c>
      <c r="Q258" s="88">
        <v>0</v>
      </c>
      <c r="R258" s="89">
        <v>0</v>
      </c>
      <c r="S258" s="90">
        <f t="shared" si="135"/>
        <v>0.14400000000000002</v>
      </c>
      <c r="U258" s="115" t="s">
        <v>65</v>
      </c>
      <c r="V258" s="116">
        <v>0.14400000000000002</v>
      </c>
      <c r="W258" s="116">
        <v>0</v>
      </c>
      <c r="X258" s="116">
        <v>0</v>
      </c>
      <c r="Y258" s="116">
        <v>0</v>
      </c>
      <c r="Z258" s="116">
        <v>0</v>
      </c>
      <c r="AA258" s="116">
        <v>0</v>
      </c>
      <c r="AB258" s="116">
        <v>0</v>
      </c>
      <c r="AC258" s="116">
        <v>0</v>
      </c>
      <c r="AD258" s="116">
        <v>0</v>
      </c>
      <c r="AE258" s="116">
        <v>0</v>
      </c>
      <c r="AF258" s="116">
        <v>0</v>
      </c>
      <c r="AG258" s="116">
        <v>0</v>
      </c>
      <c r="AH258" s="117">
        <v>0</v>
      </c>
      <c r="AI258" s="118">
        <f t="shared" si="136"/>
        <v>0.14400000000000002</v>
      </c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134"/>
        <v>0</v>
      </c>
      <c r="K259" s="52" t="s">
        <v>19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91">
        <v>0</v>
      </c>
      <c r="S259" s="92">
        <f t="shared" si="135"/>
        <v>0</v>
      </c>
      <c r="U259" s="119" t="s">
        <v>19</v>
      </c>
      <c r="V259" s="120">
        <v>0</v>
      </c>
      <c r="W259" s="120">
        <v>0</v>
      </c>
      <c r="X259" s="120">
        <v>0</v>
      </c>
      <c r="Y259" s="120">
        <v>0</v>
      </c>
      <c r="Z259" s="120">
        <v>0</v>
      </c>
      <c r="AA259" s="120">
        <v>0</v>
      </c>
      <c r="AB259" s="120">
        <v>0</v>
      </c>
      <c r="AC259" s="120">
        <v>0</v>
      </c>
      <c r="AD259" s="121">
        <v>0</v>
      </c>
      <c r="AE259" s="121">
        <v>0</v>
      </c>
      <c r="AF259" s="121">
        <v>0</v>
      </c>
      <c r="AG259" s="121">
        <v>0</v>
      </c>
      <c r="AH259" s="121">
        <v>0</v>
      </c>
      <c r="AI259" s="122">
        <f t="shared" si="136"/>
        <v>0</v>
      </c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134"/>
        <v>0</v>
      </c>
      <c r="K260" s="51" t="s">
        <v>20</v>
      </c>
      <c r="L260" s="88">
        <v>0</v>
      </c>
      <c r="M260" s="88">
        <v>0</v>
      </c>
      <c r="N260" s="88">
        <v>0</v>
      </c>
      <c r="O260" s="88">
        <v>0</v>
      </c>
      <c r="P260" s="88">
        <v>0</v>
      </c>
      <c r="Q260" s="88">
        <v>0</v>
      </c>
      <c r="R260" s="89">
        <v>0</v>
      </c>
      <c r="S260" s="90">
        <f t="shared" si="135"/>
        <v>0</v>
      </c>
      <c r="U260" s="115" t="s">
        <v>20</v>
      </c>
      <c r="V260" s="116">
        <v>0</v>
      </c>
      <c r="W260" s="116">
        <v>0</v>
      </c>
      <c r="X260" s="116">
        <v>0</v>
      </c>
      <c r="Y260" s="116">
        <v>0</v>
      </c>
      <c r="Z260" s="116">
        <v>0</v>
      </c>
      <c r="AA260" s="116">
        <v>0</v>
      </c>
      <c r="AB260" s="116">
        <v>0</v>
      </c>
      <c r="AC260" s="116">
        <v>0</v>
      </c>
      <c r="AD260" s="116">
        <v>0</v>
      </c>
      <c r="AE260" s="116">
        <v>0</v>
      </c>
      <c r="AF260" s="116">
        <v>0</v>
      </c>
      <c r="AG260" s="116">
        <v>0</v>
      </c>
      <c r="AH260" s="117">
        <v>0</v>
      </c>
      <c r="AI260" s="118">
        <f t="shared" si="136"/>
        <v>0</v>
      </c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134"/>
        <v>0</v>
      </c>
      <c r="K261" s="53" t="s">
        <v>11</v>
      </c>
      <c r="L261" s="71">
        <v>0</v>
      </c>
      <c r="M261" s="71">
        <v>0</v>
      </c>
      <c r="N261" s="71">
        <v>0</v>
      </c>
      <c r="O261" s="71">
        <v>0</v>
      </c>
      <c r="P261" s="71">
        <v>0</v>
      </c>
      <c r="Q261" s="71">
        <v>0</v>
      </c>
      <c r="R261" s="93">
        <v>0</v>
      </c>
      <c r="S261" s="94">
        <f t="shared" si="135"/>
        <v>0</v>
      </c>
      <c r="U261" s="119" t="s">
        <v>11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1">
        <v>0</v>
      </c>
      <c r="AE261" s="121">
        <v>0</v>
      </c>
      <c r="AF261" s="121">
        <v>0</v>
      </c>
      <c r="AG261" s="121">
        <v>0</v>
      </c>
      <c r="AH261" s="121">
        <v>0</v>
      </c>
      <c r="AI261" s="122">
        <f t="shared" si="136"/>
        <v>0</v>
      </c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">
      <c r="A262" s="42" t="s">
        <v>26</v>
      </c>
      <c r="B262" s="74">
        <f>SUM(B241:B257)</f>
        <v>402.71734526517429</v>
      </c>
      <c r="C262" s="74">
        <f t="shared" ref="C262:I262" si="137">SUM(C241:C257)</f>
        <v>9.6472902124873183</v>
      </c>
      <c r="D262" s="74">
        <f t="shared" si="137"/>
        <v>183.98284420374543</v>
      </c>
      <c r="E262" s="74">
        <f t="shared" si="137"/>
        <v>439.18258373395054</v>
      </c>
      <c r="F262" s="74">
        <f t="shared" si="137"/>
        <v>0</v>
      </c>
      <c r="G262" s="74">
        <f t="shared" si="137"/>
        <v>68.414738088928942</v>
      </c>
      <c r="H262" s="75">
        <f t="shared" si="137"/>
        <v>10.257525412000648</v>
      </c>
      <c r="I262" s="59">
        <f t="shared" si="137"/>
        <v>1114.2023269162873</v>
      </c>
      <c r="K262" s="54" t="s">
        <v>26</v>
      </c>
      <c r="L262" s="74">
        <f>SUM(L241:L257)</f>
        <v>402.71734526517429</v>
      </c>
      <c r="M262" s="74">
        <f t="shared" ref="M262:S262" si="138">SUM(M241:M257)</f>
        <v>9.6472902124873183</v>
      </c>
      <c r="N262" s="74">
        <f t="shared" si="138"/>
        <v>183.98284420374543</v>
      </c>
      <c r="O262" s="74">
        <f t="shared" si="138"/>
        <v>439.18258373395054</v>
      </c>
      <c r="P262" s="74">
        <f t="shared" si="138"/>
        <v>186.56097766672846</v>
      </c>
      <c r="Q262" s="74">
        <f t="shared" si="138"/>
        <v>68.414738088928942</v>
      </c>
      <c r="R262" s="75">
        <f t="shared" si="138"/>
        <v>10.257525412000648</v>
      </c>
      <c r="S262" s="95">
        <f t="shared" si="138"/>
        <v>1300.763304583016</v>
      </c>
      <c r="U262" s="123" t="s">
        <v>63</v>
      </c>
      <c r="V262" s="124">
        <f>SUM(V241:V257)</f>
        <v>310.33772192678026</v>
      </c>
      <c r="W262" s="124">
        <f t="shared" ref="W262:AH262" si="139">SUM(W241:W257)</f>
        <v>34.020797695933595</v>
      </c>
      <c r="X262" s="124">
        <f t="shared" si="139"/>
        <v>68.414738088928942</v>
      </c>
      <c r="Y262" s="124">
        <f t="shared" si="139"/>
        <v>9.6472902124873183</v>
      </c>
      <c r="Z262" s="124">
        <f t="shared" si="139"/>
        <v>183.03749901176531</v>
      </c>
      <c r="AA262" s="124">
        <f t="shared" si="139"/>
        <v>407.44578931172094</v>
      </c>
      <c r="AB262" s="124">
        <f t="shared" si="139"/>
        <v>186.56097766672846</v>
      </c>
      <c r="AC262" s="124">
        <f t="shared" si="139"/>
        <v>101.29849066867089</v>
      </c>
      <c r="AD262" s="125">
        <f t="shared" si="139"/>
        <v>58.358825642460488</v>
      </c>
      <c r="AE262" s="125">
        <f t="shared" si="139"/>
        <v>30.292778532981004</v>
      </c>
      <c r="AF262" s="125">
        <f t="shared" si="139"/>
        <v>10.257525412000648</v>
      </c>
      <c r="AG262" s="125">
        <f t="shared" si="139"/>
        <v>0.94534519198012446</v>
      </c>
      <c r="AH262" s="125">
        <f t="shared" si="139"/>
        <v>1.4440158892485861</v>
      </c>
      <c r="AI262" s="126">
        <f>SUM(V262:AC262)</f>
        <v>1300.7633045830157</v>
      </c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s="14" customFormat="1" ht="15" thickBot="1">
      <c r="A263" s="43" t="s">
        <v>91</v>
      </c>
      <c r="B263" s="78">
        <f>IF($I262=0,"-",B262/$I262)</f>
        <v>0.36144005046170702</v>
      </c>
      <c r="C263" s="78">
        <f t="shared" ref="C263:H263" si="140">IF($I262=0,"-",C262/$I262)</f>
        <v>8.6584725048883711E-3</v>
      </c>
      <c r="D263" s="78">
        <f t="shared" si="140"/>
        <v>0.16512516601266128</v>
      </c>
      <c r="E263" s="78">
        <f t="shared" si="140"/>
        <v>0.39416771364088826</v>
      </c>
      <c r="F263" s="78">
        <f t="shared" si="140"/>
        <v>0</v>
      </c>
      <c r="G263" s="78">
        <f t="shared" si="140"/>
        <v>6.14024369149151E-2</v>
      </c>
      <c r="H263" s="79">
        <f t="shared" si="140"/>
        <v>9.206160464939793E-3</v>
      </c>
      <c r="I263" s="80">
        <f>SUM(B263:H263)</f>
        <v>0.99999999999999978</v>
      </c>
      <c r="K263" s="55" t="s">
        <v>91</v>
      </c>
      <c r="L263" s="96">
        <f>IF($S262=0,"-",L262/$S262)</f>
        <v>0.30960078889546538</v>
      </c>
      <c r="M263" s="96">
        <f t="shared" ref="M263:R263" si="141">IF($S262=0,"-",M262/$S262)</f>
        <v>7.4166377376243238E-3</v>
      </c>
      <c r="N263" s="96">
        <f t="shared" si="141"/>
        <v>0.14144221593237871</v>
      </c>
      <c r="O263" s="96">
        <f t="shared" si="141"/>
        <v>0.33763451212573892</v>
      </c>
      <c r="P263" s="96">
        <f t="shared" si="141"/>
        <v>0.14342423176408262</v>
      </c>
      <c r="Q263" s="96">
        <f t="shared" si="141"/>
        <v>5.2595839571950846E-2</v>
      </c>
      <c r="R263" s="97">
        <f t="shared" si="141"/>
        <v>7.8857739727589329E-3</v>
      </c>
      <c r="S263" s="98">
        <f>SUM(L263:R263)</f>
        <v>0.99999999999999956</v>
      </c>
      <c r="U263" s="127" t="s">
        <v>91</v>
      </c>
      <c r="V263" s="128">
        <f>+V262/$AI262</f>
        <v>0.23858123982538459</v>
      </c>
      <c r="W263" s="128">
        <f t="shared" ref="W263:AH263" si="142">+W262/$AI262</f>
        <v>2.615448758130489E-2</v>
      </c>
      <c r="X263" s="128">
        <f t="shared" si="142"/>
        <v>5.2595839571950853E-2</v>
      </c>
      <c r="Y263" s="128">
        <f t="shared" si="142"/>
        <v>7.4166377376243247E-3</v>
      </c>
      <c r="Z263" s="128">
        <f t="shared" si="142"/>
        <v>0.14071545404676175</v>
      </c>
      <c r="AA263" s="128">
        <f t="shared" si="142"/>
        <v>0.31323591915312787</v>
      </c>
      <c r="AB263" s="128">
        <f t="shared" si="142"/>
        <v>0.14342423176408264</v>
      </c>
      <c r="AC263" s="128">
        <f t="shared" si="142"/>
        <v>7.7876190319763089E-2</v>
      </c>
      <c r="AD263" s="128">
        <f t="shared" si="142"/>
        <v>4.4865061488776017E-2</v>
      </c>
      <c r="AE263" s="128">
        <f t="shared" si="142"/>
        <v>2.3288463340140061E-2</v>
      </c>
      <c r="AF263" s="128">
        <f t="shared" si="142"/>
        <v>7.8857739727589346E-3</v>
      </c>
      <c r="AG263" s="128">
        <f t="shared" si="142"/>
        <v>7.2676188561697833E-4</v>
      </c>
      <c r="AH263" s="128">
        <f t="shared" si="142"/>
        <v>1.110129632471061E-3</v>
      </c>
      <c r="AI263" s="129">
        <f>SUM(V263:AC263)</f>
        <v>1</v>
      </c>
    </row>
    <row r="264" spans="1:69" ht="15" thickBot="1">
      <c r="A264" s="44"/>
      <c r="B264" s="44"/>
      <c r="C264" s="44"/>
      <c r="D264" s="44"/>
      <c r="E264" s="44"/>
      <c r="F264" s="44"/>
      <c r="G264" s="44"/>
      <c r="H264" s="44"/>
      <c r="I264" s="44"/>
      <c r="K264" s="44"/>
      <c r="L264" s="44"/>
      <c r="M264" s="44"/>
      <c r="N264" s="44"/>
      <c r="O264" s="44"/>
      <c r="P264" s="44"/>
      <c r="Q264" s="44"/>
      <c r="R264" s="44"/>
      <c r="S264" s="44"/>
      <c r="U26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30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  <c r="K265" s="426" t="s">
        <v>37</v>
      </c>
      <c r="L265" s="32" t="s">
        <v>0</v>
      </c>
      <c r="M265" s="32" t="s">
        <v>1</v>
      </c>
      <c r="N265" s="32" t="s">
        <v>2</v>
      </c>
      <c r="O265" s="32" t="s">
        <v>3</v>
      </c>
      <c r="P265" s="32" t="s">
        <v>27</v>
      </c>
      <c r="Q265" s="32" t="s">
        <v>4</v>
      </c>
      <c r="R265" s="32" t="s">
        <v>5</v>
      </c>
      <c r="S265" s="33" t="s">
        <v>6</v>
      </c>
      <c r="U265" s="470" t="s">
        <v>37</v>
      </c>
      <c r="V265" s="99" t="s">
        <v>77</v>
      </c>
      <c r="W265" s="99" t="s">
        <v>78</v>
      </c>
      <c r="X265" s="99" t="s">
        <v>4</v>
      </c>
      <c r="Y265" s="99" t="s">
        <v>1</v>
      </c>
      <c r="Z265" s="99" t="s">
        <v>2</v>
      </c>
      <c r="AA265" s="99" t="s">
        <v>3</v>
      </c>
      <c r="AB265" s="99" t="s">
        <v>55</v>
      </c>
      <c r="AC265" s="99" t="s">
        <v>67</v>
      </c>
      <c r="AD265" s="100" t="s">
        <v>79</v>
      </c>
      <c r="AE265" s="100" t="s">
        <v>80</v>
      </c>
      <c r="AF265" s="100" t="s">
        <v>81</v>
      </c>
      <c r="AG265" s="100" t="s">
        <v>82</v>
      </c>
      <c r="AH265" s="100" t="s">
        <v>83</v>
      </c>
      <c r="AI265" s="101" t="s">
        <v>63</v>
      </c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" customHeight="1">
      <c r="A266" s="433" t="s">
        <v>37</v>
      </c>
      <c r="B266" s="434" t="s">
        <v>118</v>
      </c>
      <c r="C266" s="435"/>
      <c r="D266" s="435"/>
      <c r="E266" s="435"/>
      <c r="F266" s="435"/>
      <c r="G266" s="435"/>
      <c r="H266" s="435"/>
      <c r="I266" s="436"/>
      <c r="K266" s="427" t="s">
        <v>37</v>
      </c>
      <c r="L266" s="416" t="s">
        <v>118</v>
      </c>
      <c r="M266" s="417"/>
      <c r="N266" s="417"/>
      <c r="O266" s="417"/>
      <c r="P266" s="417"/>
      <c r="Q266" s="417"/>
      <c r="R266" s="417"/>
      <c r="S266" s="418"/>
      <c r="U266" s="471" t="s">
        <v>37</v>
      </c>
      <c r="V266" s="468" t="s">
        <v>118</v>
      </c>
      <c r="W266" s="468"/>
      <c r="X266" s="468"/>
      <c r="Y266" s="468"/>
      <c r="Z266" s="468"/>
      <c r="AA266" s="468"/>
      <c r="AB266" s="468"/>
      <c r="AC266" s="468"/>
      <c r="AD266" s="468"/>
      <c r="AE266" s="468"/>
      <c r="AF266" s="468"/>
      <c r="AG266" s="468"/>
      <c r="AH266" s="468"/>
      <c r="AI266" s="469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  <c r="K267" s="56" t="s">
        <v>7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102">
        <v>0</v>
      </c>
      <c r="S267" s="103">
        <f>SUM(L267:R267)</f>
        <v>0</v>
      </c>
      <c r="U267" s="104" t="s">
        <v>7</v>
      </c>
      <c r="V267" s="105">
        <v>0</v>
      </c>
      <c r="W267" s="105">
        <v>0</v>
      </c>
      <c r="X267" s="105">
        <v>0</v>
      </c>
      <c r="Y267" s="105">
        <v>0</v>
      </c>
      <c r="Z267" s="105">
        <v>0</v>
      </c>
      <c r="AA267" s="105">
        <v>0</v>
      </c>
      <c r="AB267" s="105">
        <v>0</v>
      </c>
      <c r="AC267" s="106">
        <v>0</v>
      </c>
      <c r="AD267" s="107">
        <v>0</v>
      </c>
      <c r="AE267" s="107">
        <v>0</v>
      </c>
      <c r="AF267" s="107">
        <v>0</v>
      </c>
      <c r="AG267" s="107">
        <v>0</v>
      </c>
      <c r="AH267" s="107">
        <v>0</v>
      </c>
      <c r="AI267" s="108">
        <f>SUM(V267:AC267)</f>
        <v>0</v>
      </c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143">SUM(B268:H268)</f>
        <v>0</v>
      </c>
      <c r="K268" s="48" t="s">
        <v>8</v>
      </c>
      <c r="L268" s="85">
        <v>0</v>
      </c>
      <c r="M268" s="85">
        <v>0</v>
      </c>
      <c r="N268" s="85">
        <v>0</v>
      </c>
      <c r="O268" s="85">
        <v>0</v>
      </c>
      <c r="P268" s="85">
        <v>0</v>
      </c>
      <c r="Q268" s="85">
        <v>0</v>
      </c>
      <c r="R268" s="86">
        <v>0</v>
      </c>
      <c r="S268" s="87">
        <f t="shared" ref="S268:S287" si="144">SUM(L268:R268)</f>
        <v>0</v>
      </c>
      <c r="U268" s="109" t="s">
        <v>8</v>
      </c>
      <c r="V268" s="110">
        <v>0</v>
      </c>
      <c r="W268" s="110">
        <v>0</v>
      </c>
      <c r="X268" s="110">
        <v>0</v>
      </c>
      <c r="Y268" s="110">
        <v>0</v>
      </c>
      <c r="Z268" s="110">
        <v>0</v>
      </c>
      <c r="AA268" s="110">
        <v>0</v>
      </c>
      <c r="AB268" s="110">
        <v>0</v>
      </c>
      <c r="AC268" s="111">
        <v>0</v>
      </c>
      <c r="AD268" s="110">
        <v>0</v>
      </c>
      <c r="AE268" s="110">
        <v>0</v>
      </c>
      <c r="AF268" s="110">
        <v>0</v>
      </c>
      <c r="AG268" s="110">
        <v>0</v>
      </c>
      <c r="AH268" s="110">
        <v>0</v>
      </c>
      <c r="AI268" s="112">
        <f t="shared" ref="AI268:AI287" si="145">SUM(V268:AC268)</f>
        <v>0</v>
      </c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143"/>
        <v>0</v>
      </c>
      <c r="K269" s="49" t="s">
        <v>10</v>
      </c>
      <c r="L269" s="63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83">
        <v>0</v>
      </c>
      <c r="S269" s="84">
        <f t="shared" si="144"/>
        <v>0</v>
      </c>
      <c r="U269" s="113" t="s">
        <v>10</v>
      </c>
      <c r="V269" s="105">
        <v>0</v>
      </c>
      <c r="W269" s="105">
        <v>0</v>
      </c>
      <c r="X269" s="105">
        <v>0</v>
      </c>
      <c r="Y269" s="105">
        <v>0</v>
      </c>
      <c r="Z269" s="105">
        <v>0</v>
      </c>
      <c r="AA269" s="105">
        <v>0</v>
      </c>
      <c r="AB269" s="105">
        <v>0</v>
      </c>
      <c r="AC269" s="106">
        <v>0</v>
      </c>
      <c r="AD269" s="107">
        <v>0</v>
      </c>
      <c r="AE269" s="107">
        <v>0</v>
      </c>
      <c r="AF269" s="107">
        <v>0</v>
      </c>
      <c r="AG269" s="107">
        <v>0</v>
      </c>
      <c r="AH269" s="107">
        <v>0</v>
      </c>
      <c r="AI269" s="108">
        <f t="shared" si="145"/>
        <v>0</v>
      </c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143"/>
        <v>0</v>
      </c>
      <c r="K270" s="48" t="s">
        <v>56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s="85">
        <v>0</v>
      </c>
      <c r="R270" s="86">
        <v>0</v>
      </c>
      <c r="S270" s="87">
        <f t="shared" si="144"/>
        <v>0</v>
      </c>
      <c r="U270" s="109" t="s">
        <v>56</v>
      </c>
      <c r="V270" s="110">
        <v>0</v>
      </c>
      <c r="W270" s="110">
        <v>0</v>
      </c>
      <c r="X270" s="110">
        <v>0</v>
      </c>
      <c r="Y270" s="110">
        <v>0</v>
      </c>
      <c r="Z270" s="110">
        <v>0</v>
      </c>
      <c r="AA270" s="110">
        <v>0</v>
      </c>
      <c r="AB270" s="110">
        <v>0</v>
      </c>
      <c r="AC270" s="111">
        <v>0</v>
      </c>
      <c r="AD270" s="110">
        <v>0</v>
      </c>
      <c r="AE270" s="110">
        <v>0</v>
      </c>
      <c r="AF270" s="110">
        <v>0</v>
      </c>
      <c r="AG270" s="110">
        <v>0</v>
      </c>
      <c r="AH270" s="110">
        <v>0</v>
      </c>
      <c r="AI270" s="112">
        <f t="shared" si="145"/>
        <v>0</v>
      </c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">
      <c r="A271" s="37" t="s">
        <v>16</v>
      </c>
      <c r="B271" s="63">
        <v>1.1204865785113587</v>
      </c>
      <c r="C271" s="63">
        <v>6.0705181253942175</v>
      </c>
      <c r="D271" s="63">
        <v>2.1803719450836301</v>
      </c>
      <c r="E271" s="63">
        <v>0</v>
      </c>
      <c r="F271" s="420"/>
      <c r="G271" s="63">
        <v>0</v>
      </c>
      <c r="H271" s="64">
        <v>0</v>
      </c>
      <c r="I271" s="59">
        <f t="shared" si="143"/>
        <v>9.3713766489892052</v>
      </c>
      <c r="K271" s="49" t="s">
        <v>16</v>
      </c>
      <c r="L271" s="63">
        <v>1.1204865785113587</v>
      </c>
      <c r="M271" s="63">
        <v>6.0705181253942175</v>
      </c>
      <c r="N271" s="63">
        <v>2.1803719450836301</v>
      </c>
      <c r="O271" s="63">
        <v>0</v>
      </c>
      <c r="P271" s="63">
        <v>0</v>
      </c>
      <c r="Q271" s="63">
        <v>0</v>
      </c>
      <c r="R271" s="83">
        <v>0</v>
      </c>
      <c r="S271" s="84">
        <f t="shared" si="144"/>
        <v>9.3713766489892052</v>
      </c>
      <c r="U271" s="113" t="s">
        <v>16</v>
      </c>
      <c r="V271" s="105">
        <v>1.1204865785113587</v>
      </c>
      <c r="W271" s="105">
        <v>0</v>
      </c>
      <c r="X271" s="105">
        <v>0</v>
      </c>
      <c r="Y271" s="105">
        <v>6.0705181253942175</v>
      </c>
      <c r="Z271" s="105">
        <v>2.1803719450836301</v>
      </c>
      <c r="AA271" s="105">
        <v>0</v>
      </c>
      <c r="AB271" s="105">
        <v>0</v>
      </c>
      <c r="AC271" s="106">
        <v>0</v>
      </c>
      <c r="AD271" s="107">
        <v>0</v>
      </c>
      <c r="AE271" s="107">
        <v>0</v>
      </c>
      <c r="AF271" s="107">
        <v>0</v>
      </c>
      <c r="AG271" s="107">
        <v>0</v>
      </c>
      <c r="AH271" s="107">
        <v>0</v>
      </c>
      <c r="AI271" s="108">
        <f t="shared" si="145"/>
        <v>9.3713766489892052</v>
      </c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">
      <c r="A272" s="36" t="s">
        <v>123</v>
      </c>
      <c r="B272" s="60">
        <v>1.7136318556417878</v>
      </c>
      <c r="C272" s="60">
        <v>0.27096337379456181</v>
      </c>
      <c r="D272" s="60">
        <v>4.7914255122209086</v>
      </c>
      <c r="E272" s="60">
        <v>0.24518880897020104</v>
      </c>
      <c r="F272" s="420"/>
      <c r="G272" s="60">
        <v>0</v>
      </c>
      <c r="H272" s="61">
        <v>0</v>
      </c>
      <c r="I272" s="62">
        <f t="shared" si="143"/>
        <v>7.021209550627459</v>
      </c>
      <c r="K272" s="48" t="s">
        <v>123</v>
      </c>
      <c r="L272" s="85">
        <v>1.7136318556417878</v>
      </c>
      <c r="M272" s="85">
        <v>0.27096337379456181</v>
      </c>
      <c r="N272" s="85">
        <v>4.7914255122209086</v>
      </c>
      <c r="O272" s="85">
        <v>0.24518880897020104</v>
      </c>
      <c r="P272" s="85">
        <v>0</v>
      </c>
      <c r="Q272" s="85">
        <v>0</v>
      </c>
      <c r="R272" s="86">
        <v>0</v>
      </c>
      <c r="S272" s="87">
        <f t="shared" si="144"/>
        <v>7.021209550627459</v>
      </c>
      <c r="U272" s="109" t="s">
        <v>57</v>
      </c>
      <c r="V272" s="110">
        <v>1.7136318556417878</v>
      </c>
      <c r="W272" s="110">
        <v>0</v>
      </c>
      <c r="X272" s="110">
        <v>0</v>
      </c>
      <c r="Y272" s="110">
        <v>0.27096337379456181</v>
      </c>
      <c r="Z272" s="110">
        <v>4.7914255122209086</v>
      </c>
      <c r="AA272" s="110">
        <v>0.24518880897020104</v>
      </c>
      <c r="AB272" s="110">
        <v>0</v>
      </c>
      <c r="AC272" s="111">
        <v>0</v>
      </c>
      <c r="AD272" s="110">
        <v>0</v>
      </c>
      <c r="AE272" s="110">
        <v>0</v>
      </c>
      <c r="AF272" s="110">
        <v>0</v>
      </c>
      <c r="AG272" s="110">
        <v>0</v>
      </c>
      <c r="AH272" s="110">
        <v>0</v>
      </c>
      <c r="AI272" s="112">
        <f t="shared" si="145"/>
        <v>7.021209550627459</v>
      </c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">
      <c r="A273" s="37" t="s">
        <v>58</v>
      </c>
      <c r="B273" s="63">
        <v>0</v>
      </c>
      <c r="C273" s="63">
        <v>0</v>
      </c>
      <c r="D273" s="63">
        <v>0</v>
      </c>
      <c r="E273" s="63">
        <v>12.588994111079785</v>
      </c>
      <c r="F273" s="420"/>
      <c r="G273" s="63">
        <v>0</v>
      </c>
      <c r="H273" s="64">
        <v>0</v>
      </c>
      <c r="I273" s="59">
        <f t="shared" si="143"/>
        <v>12.588994111079785</v>
      </c>
      <c r="K273" s="49" t="s">
        <v>58</v>
      </c>
      <c r="L273" s="63">
        <v>0</v>
      </c>
      <c r="M273" s="63">
        <v>0</v>
      </c>
      <c r="N273" s="63">
        <v>0</v>
      </c>
      <c r="O273" s="63">
        <v>12.588994111079785</v>
      </c>
      <c r="P273" s="63">
        <v>172.00473667764746</v>
      </c>
      <c r="Q273" s="63">
        <v>0</v>
      </c>
      <c r="R273" s="83">
        <v>0</v>
      </c>
      <c r="S273" s="84">
        <f t="shared" si="144"/>
        <v>184.59373078872724</v>
      </c>
      <c r="U273" s="113" t="s">
        <v>58</v>
      </c>
      <c r="V273" s="105">
        <v>0</v>
      </c>
      <c r="W273" s="105">
        <v>0</v>
      </c>
      <c r="X273" s="105">
        <v>0</v>
      </c>
      <c r="Y273" s="105">
        <v>0</v>
      </c>
      <c r="Z273" s="105">
        <v>0</v>
      </c>
      <c r="AA273" s="105">
        <v>12.588994111079785</v>
      </c>
      <c r="AB273" s="105">
        <v>172.00473667764746</v>
      </c>
      <c r="AC273" s="106">
        <v>0</v>
      </c>
      <c r="AD273" s="105">
        <v>0</v>
      </c>
      <c r="AE273" s="105">
        <v>0</v>
      </c>
      <c r="AF273" s="105">
        <v>0</v>
      </c>
      <c r="AG273" s="105">
        <v>0</v>
      </c>
      <c r="AH273" s="105">
        <v>0</v>
      </c>
      <c r="AI273" s="108">
        <f t="shared" si="145"/>
        <v>184.59373078872724</v>
      </c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">
      <c r="A274" s="36" t="s">
        <v>12</v>
      </c>
      <c r="B274" s="60">
        <v>0</v>
      </c>
      <c r="C274" s="60">
        <v>0</v>
      </c>
      <c r="D274" s="60">
        <v>0</v>
      </c>
      <c r="E274" s="60">
        <v>1.1722244161718446E-2</v>
      </c>
      <c r="F274" s="420"/>
      <c r="G274" s="60">
        <v>0</v>
      </c>
      <c r="H274" s="61">
        <v>0</v>
      </c>
      <c r="I274" s="62">
        <f t="shared" si="143"/>
        <v>1.1722244161718446E-2</v>
      </c>
      <c r="K274" s="48" t="s">
        <v>12</v>
      </c>
      <c r="L274" s="85">
        <v>0</v>
      </c>
      <c r="M274" s="85">
        <v>0</v>
      </c>
      <c r="N274" s="85">
        <v>0</v>
      </c>
      <c r="O274" s="85">
        <v>1.1722244161718446E-2</v>
      </c>
      <c r="P274" s="85">
        <v>0.17368828599762959</v>
      </c>
      <c r="Q274" s="85">
        <v>0</v>
      </c>
      <c r="R274" s="86">
        <v>0</v>
      </c>
      <c r="S274" s="87">
        <f t="shared" si="144"/>
        <v>0.18541053015934802</v>
      </c>
      <c r="U274" s="109" t="s">
        <v>12</v>
      </c>
      <c r="V274" s="110">
        <v>0</v>
      </c>
      <c r="W274" s="110">
        <v>0</v>
      </c>
      <c r="X274" s="110">
        <v>0</v>
      </c>
      <c r="Y274" s="110">
        <v>0</v>
      </c>
      <c r="Z274" s="110">
        <v>0</v>
      </c>
      <c r="AA274" s="110">
        <v>1.1722244161718446E-2</v>
      </c>
      <c r="AB274" s="110">
        <v>0.17368828599762959</v>
      </c>
      <c r="AC274" s="111">
        <v>0</v>
      </c>
      <c r="AD274" s="110">
        <v>0</v>
      </c>
      <c r="AE274" s="110">
        <v>0</v>
      </c>
      <c r="AF274" s="110">
        <v>0</v>
      </c>
      <c r="AG274" s="110">
        <v>0</v>
      </c>
      <c r="AH274" s="110">
        <v>0</v>
      </c>
      <c r="AI274" s="112">
        <f t="shared" si="145"/>
        <v>0.18541053015934802</v>
      </c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143"/>
        <v>0</v>
      </c>
      <c r="K275" s="49" t="s">
        <v>59</v>
      </c>
      <c r="L275" s="63">
        <v>0</v>
      </c>
      <c r="M275" s="63">
        <v>0</v>
      </c>
      <c r="N275" s="63">
        <v>0</v>
      </c>
      <c r="O275" s="63">
        <v>0</v>
      </c>
      <c r="P275" s="63">
        <v>0</v>
      </c>
      <c r="Q275" s="63">
        <v>0</v>
      </c>
      <c r="R275" s="83">
        <v>0</v>
      </c>
      <c r="S275" s="84">
        <f t="shared" si="144"/>
        <v>0</v>
      </c>
      <c r="U275" s="113" t="s">
        <v>59</v>
      </c>
      <c r="V275" s="105">
        <v>0</v>
      </c>
      <c r="W275" s="105">
        <v>0</v>
      </c>
      <c r="X275" s="105">
        <v>0</v>
      </c>
      <c r="Y275" s="105">
        <v>0</v>
      </c>
      <c r="Z275" s="105">
        <v>0</v>
      </c>
      <c r="AA275" s="105">
        <v>0</v>
      </c>
      <c r="AB275" s="105">
        <v>0</v>
      </c>
      <c r="AC275" s="106">
        <v>0</v>
      </c>
      <c r="AD275" s="105">
        <v>0</v>
      </c>
      <c r="AE275" s="105">
        <v>0</v>
      </c>
      <c r="AF275" s="105">
        <v>0</v>
      </c>
      <c r="AG275" s="105">
        <v>0</v>
      </c>
      <c r="AH275" s="105">
        <v>0</v>
      </c>
      <c r="AI275" s="108">
        <f t="shared" si="145"/>
        <v>0</v>
      </c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">
      <c r="A276" s="36" t="s">
        <v>17</v>
      </c>
      <c r="B276" s="60">
        <v>9.5490137033934927E-2</v>
      </c>
      <c r="C276" s="60">
        <v>0</v>
      </c>
      <c r="D276" s="60">
        <v>1.2904072572153367</v>
      </c>
      <c r="E276" s="60">
        <v>0</v>
      </c>
      <c r="F276" s="420"/>
      <c r="G276" s="60">
        <v>0</v>
      </c>
      <c r="H276" s="61">
        <v>0</v>
      </c>
      <c r="I276" s="62">
        <f t="shared" si="143"/>
        <v>1.3858973942492716</v>
      </c>
      <c r="K276" s="48" t="s">
        <v>17</v>
      </c>
      <c r="L276" s="85">
        <v>9.5490137033934927E-2</v>
      </c>
      <c r="M276" s="85">
        <v>0</v>
      </c>
      <c r="N276" s="85">
        <v>1.2904072572153367</v>
      </c>
      <c r="O276" s="85">
        <v>0</v>
      </c>
      <c r="P276" s="85">
        <v>0.69787417299703569</v>
      </c>
      <c r="Q276" s="85">
        <v>0</v>
      </c>
      <c r="R276" s="86">
        <v>0</v>
      </c>
      <c r="S276" s="87">
        <f t="shared" si="144"/>
        <v>2.0837715672463073</v>
      </c>
      <c r="U276" s="109" t="s">
        <v>17</v>
      </c>
      <c r="V276" s="110">
        <v>9.5490137033934927E-2</v>
      </c>
      <c r="W276" s="110">
        <v>0</v>
      </c>
      <c r="X276" s="110">
        <v>0</v>
      </c>
      <c r="Y276" s="110">
        <v>0</v>
      </c>
      <c r="Z276" s="110">
        <v>1.2904072572153367</v>
      </c>
      <c r="AA276" s="110">
        <v>0</v>
      </c>
      <c r="AB276" s="110">
        <v>0.69787417299703569</v>
      </c>
      <c r="AC276" s="111">
        <v>0</v>
      </c>
      <c r="AD276" s="110">
        <v>0</v>
      </c>
      <c r="AE276" s="110">
        <v>0</v>
      </c>
      <c r="AF276" s="110">
        <v>0</v>
      </c>
      <c r="AG276" s="110">
        <v>0</v>
      </c>
      <c r="AH276" s="110">
        <v>0</v>
      </c>
      <c r="AI276" s="112">
        <f t="shared" si="145"/>
        <v>2.0837715672463073</v>
      </c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">
      <c r="A277" s="37" t="s">
        <v>139</v>
      </c>
      <c r="B277" s="63">
        <v>0.38209397640628723</v>
      </c>
      <c r="C277" s="63">
        <v>4.4375735353571768</v>
      </c>
      <c r="D277" s="63">
        <v>16.657683571849944</v>
      </c>
      <c r="E277" s="63">
        <v>0</v>
      </c>
      <c r="F277" s="420"/>
      <c r="G277" s="63">
        <v>0</v>
      </c>
      <c r="H277" s="64">
        <v>0</v>
      </c>
      <c r="I277" s="59">
        <f t="shared" si="143"/>
        <v>21.477351083613407</v>
      </c>
      <c r="K277" s="49" t="s">
        <v>139</v>
      </c>
      <c r="L277" s="63">
        <v>0.38209397640628723</v>
      </c>
      <c r="M277" s="63">
        <v>4.4375735353571768</v>
      </c>
      <c r="N277" s="63">
        <v>16.657683571849944</v>
      </c>
      <c r="O277" s="63">
        <v>0</v>
      </c>
      <c r="P277" s="63">
        <v>0</v>
      </c>
      <c r="Q277" s="63">
        <v>0</v>
      </c>
      <c r="R277" s="83">
        <v>0</v>
      </c>
      <c r="S277" s="84">
        <f t="shared" si="144"/>
        <v>21.477351083613407</v>
      </c>
      <c r="U277" s="113" t="s">
        <v>139</v>
      </c>
      <c r="V277" s="105">
        <v>0.37715785456495554</v>
      </c>
      <c r="W277" s="105">
        <v>0</v>
      </c>
      <c r="X277" s="105">
        <v>0</v>
      </c>
      <c r="Y277" s="105">
        <v>4.4375735353571768</v>
      </c>
      <c r="Z277" s="105">
        <v>13.19301965141924</v>
      </c>
      <c r="AA277" s="105">
        <v>0</v>
      </c>
      <c r="AB277" s="105">
        <v>0</v>
      </c>
      <c r="AC277" s="106">
        <v>3.4696000422720346</v>
      </c>
      <c r="AD277" s="105">
        <v>4.9361218413316761E-3</v>
      </c>
      <c r="AE277" s="105">
        <v>0</v>
      </c>
      <c r="AF277" s="105">
        <v>0</v>
      </c>
      <c r="AG277" s="105">
        <v>3.4646639204307035</v>
      </c>
      <c r="AH277" s="105">
        <v>0</v>
      </c>
      <c r="AI277" s="108">
        <f t="shared" si="145"/>
        <v>21.477351083613407</v>
      </c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">
      <c r="A278" s="36" t="s">
        <v>25</v>
      </c>
      <c r="B278" s="60">
        <v>1.6429869825323291</v>
      </c>
      <c r="C278" s="60">
        <v>0</v>
      </c>
      <c r="D278" s="60">
        <v>0.24653640084441583</v>
      </c>
      <c r="E278" s="60">
        <v>142.97123162762165</v>
      </c>
      <c r="F278" s="420"/>
      <c r="G278" s="60">
        <v>1.4276757055324496</v>
      </c>
      <c r="H278" s="61">
        <v>0</v>
      </c>
      <c r="I278" s="62">
        <f t="shared" si="143"/>
        <v>146.28843071653083</v>
      </c>
      <c r="K278" s="48" t="s">
        <v>25</v>
      </c>
      <c r="L278" s="85">
        <v>1.6429869825323291</v>
      </c>
      <c r="M278" s="85">
        <v>0</v>
      </c>
      <c r="N278" s="85">
        <v>0.24653640084441583</v>
      </c>
      <c r="O278" s="85">
        <v>142.97123162762165</v>
      </c>
      <c r="P278" s="85">
        <v>0.14366972426820315</v>
      </c>
      <c r="Q278" s="85">
        <v>1.4276757055324496</v>
      </c>
      <c r="R278" s="86">
        <v>0</v>
      </c>
      <c r="S278" s="87">
        <f t="shared" si="144"/>
        <v>146.43210044079902</v>
      </c>
      <c r="U278" s="109" t="s">
        <v>25</v>
      </c>
      <c r="V278" s="110">
        <v>0.85221549240787642</v>
      </c>
      <c r="W278" s="110">
        <v>0.44183571741102878</v>
      </c>
      <c r="X278" s="110">
        <v>1.4276757055324496</v>
      </c>
      <c r="Y278" s="110">
        <v>0</v>
      </c>
      <c r="Z278" s="110">
        <v>0</v>
      </c>
      <c r="AA278" s="110">
        <v>142.72469522677724</v>
      </c>
      <c r="AB278" s="110">
        <v>0.14366972426820315</v>
      </c>
      <c r="AC278" s="111">
        <v>0.84200857440225552</v>
      </c>
      <c r="AD278" s="110">
        <v>0.34893577271342391</v>
      </c>
      <c r="AE278" s="110">
        <v>0.24653640084441583</v>
      </c>
      <c r="AF278" s="110">
        <v>0</v>
      </c>
      <c r="AG278" s="110">
        <v>0.24653640084441583</v>
      </c>
      <c r="AH278" s="110">
        <v>0</v>
      </c>
      <c r="AI278" s="112">
        <f t="shared" si="145"/>
        <v>146.43210044079905</v>
      </c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">
      <c r="A279" s="37" t="s">
        <v>24</v>
      </c>
      <c r="B279" s="63">
        <v>0.19420734375000001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143"/>
        <v>0.19420734375000001</v>
      </c>
      <c r="K279" s="49" t="s">
        <v>24</v>
      </c>
      <c r="L279" s="63">
        <v>0.19420734375000001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83">
        <v>0</v>
      </c>
      <c r="S279" s="84">
        <f t="shared" si="144"/>
        <v>0.19420734375000001</v>
      </c>
      <c r="U279" s="113" t="s">
        <v>24</v>
      </c>
      <c r="V279" s="105">
        <v>0.19420734375000001</v>
      </c>
      <c r="W279" s="105">
        <v>0</v>
      </c>
      <c r="X279" s="105">
        <v>0</v>
      </c>
      <c r="Y279" s="105">
        <v>0</v>
      </c>
      <c r="Z279" s="105">
        <v>0</v>
      </c>
      <c r="AA279" s="105">
        <v>0</v>
      </c>
      <c r="AB279" s="105">
        <v>0</v>
      </c>
      <c r="AC279" s="106">
        <v>0</v>
      </c>
      <c r="AD279" s="105">
        <v>0</v>
      </c>
      <c r="AE279" s="105">
        <v>0</v>
      </c>
      <c r="AF279" s="105">
        <v>0</v>
      </c>
      <c r="AG279" s="105">
        <v>0</v>
      </c>
      <c r="AH279" s="105">
        <v>0</v>
      </c>
      <c r="AI279" s="108">
        <f t="shared" si="145"/>
        <v>0.19420734375000001</v>
      </c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">
      <c r="A280" s="36" t="s">
        <v>60</v>
      </c>
      <c r="B280" s="60">
        <v>6.9963486686576107E-2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143"/>
        <v>6.9963486686576107E-2</v>
      </c>
      <c r="K280" s="48" t="s">
        <v>60</v>
      </c>
      <c r="L280" s="85">
        <v>6.9963486686576107E-2</v>
      </c>
      <c r="M280" s="85">
        <v>0</v>
      </c>
      <c r="N280" s="85">
        <v>0</v>
      </c>
      <c r="O280" s="85">
        <v>0</v>
      </c>
      <c r="P280" s="85">
        <v>0</v>
      </c>
      <c r="Q280" s="85">
        <v>0</v>
      </c>
      <c r="R280" s="86">
        <v>0</v>
      </c>
      <c r="S280" s="87">
        <f t="shared" si="144"/>
        <v>6.9963486686576107E-2</v>
      </c>
      <c r="U280" s="109" t="s">
        <v>60</v>
      </c>
      <c r="V280" s="110">
        <v>6.9963486686576107E-2</v>
      </c>
      <c r="W280" s="110">
        <v>0</v>
      </c>
      <c r="X280" s="110">
        <v>0</v>
      </c>
      <c r="Y280" s="110">
        <v>0</v>
      </c>
      <c r="Z280" s="110">
        <v>0</v>
      </c>
      <c r="AA280" s="110">
        <v>0</v>
      </c>
      <c r="AB280" s="110">
        <v>0</v>
      </c>
      <c r="AC280" s="111">
        <v>0</v>
      </c>
      <c r="AD280" s="110">
        <v>0</v>
      </c>
      <c r="AE280" s="110">
        <v>0</v>
      </c>
      <c r="AF280" s="110">
        <v>0</v>
      </c>
      <c r="AG280" s="110">
        <v>0</v>
      </c>
      <c r="AH280" s="110">
        <v>0</v>
      </c>
      <c r="AI280" s="112">
        <f t="shared" si="145"/>
        <v>6.9963486686576107E-2</v>
      </c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" customHeight="1">
      <c r="A281" s="37" t="s">
        <v>22</v>
      </c>
      <c r="B281" s="63">
        <v>1.4594397943424884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143"/>
        <v>1.4594397943424884</v>
      </c>
      <c r="K281" s="49" t="s">
        <v>22</v>
      </c>
      <c r="L281" s="63">
        <v>1.4594397943424884</v>
      </c>
      <c r="M281" s="63">
        <v>0</v>
      </c>
      <c r="N281" s="63">
        <v>0</v>
      </c>
      <c r="O281" s="63">
        <v>0</v>
      </c>
      <c r="P281" s="63">
        <v>7.044626254961103</v>
      </c>
      <c r="Q281" s="63">
        <v>0</v>
      </c>
      <c r="R281" s="83">
        <v>0</v>
      </c>
      <c r="S281" s="84">
        <f t="shared" si="144"/>
        <v>8.5040660493035922</v>
      </c>
      <c r="U281" s="113" t="s">
        <v>22</v>
      </c>
      <c r="V281" s="105">
        <v>0</v>
      </c>
      <c r="W281" s="105">
        <v>0</v>
      </c>
      <c r="X281" s="105">
        <v>0</v>
      </c>
      <c r="Y281" s="105">
        <v>0</v>
      </c>
      <c r="Z281" s="105">
        <v>0</v>
      </c>
      <c r="AA281" s="105">
        <v>0</v>
      </c>
      <c r="AB281" s="105">
        <v>7.044626254961103</v>
      </c>
      <c r="AC281" s="106">
        <v>1.4594397943424884</v>
      </c>
      <c r="AD281" s="105">
        <v>1.4594397943424884</v>
      </c>
      <c r="AE281" s="105">
        <v>0</v>
      </c>
      <c r="AF281" s="105">
        <v>0</v>
      </c>
      <c r="AG281" s="105">
        <v>0</v>
      </c>
      <c r="AH281" s="105">
        <v>0</v>
      </c>
      <c r="AI281" s="108">
        <f t="shared" si="145"/>
        <v>8.5040660493035922</v>
      </c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143"/>
        <v>0</v>
      </c>
      <c r="K282" s="48" t="s">
        <v>21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s="85">
        <v>0</v>
      </c>
      <c r="R282" s="86">
        <v>0</v>
      </c>
      <c r="S282" s="87">
        <f t="shared" si="144"/>
        <v>0</v>
      </c>
      <c r="U282" s="109" t="s">
        <v>61</v>
      </c>
      <c r="V282" s="110">
        <v>0</v>
      </c>
      <c r="W282" s="110">
        <v>0</v>
      </c>
      <c r="X282" s="110">
        <v>0</v>
      </c>
      <c r="Y282" s="110">
        <v>0</v>
      </c>
      <c r="Z282" s="110">
        <v>0</v>
      </c>
      <c r="AA282" s="110">
        <v>0</v>
      </c>
      <c r="AB282" s="110">
        <v>0</v>
      </c>
      <c r="AC282" s="111">
        <v>0</v>
      </c>
      <c r="AD282" s="110">
        <v>0</v>
      </c>
      <c r="AE282" s="110">
        <v>0</v>
      </c>
      <c r="AF282" s="110">
        <v>0</v>
      </c>
      <c r="AG282" s="110">
        <v>0</v>
      </c>
      <c r="AH282" s="110">
        <v>0</v>
      </c>
      <c r="AI282" s="112">
        <f t="shared" si="145"/>
        <v>0</v>
      </c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143"/>
        <v>0</v>
      </c>
      <c r="K283" s="50" t="s">
        <v>64</v>
      </c>
      <c r="L283" s="63">
        <v>0</v>
      </c>
      <c r="M283" s="63">
        <v>0</v>
      </c>
      <c r="N283" s="63">
        <v>0</v>
      </c>
      <c r="O283" s="63">
        <v>0</v>
      </c>
      <c r="P283" s="63">
        <v>0</v>
      </c>
      <c r="Q283" s="63">
        <v>0</v>
      </c>
      <c r="R283" s="83">
        <v>0</v>
      </c>
      <c r="S283" s="84">
        <f t="shared" si="144"/>
        <v>0</v>
      </c>
      <c r="U283" s="114" t="s">
        <v>62</v>
      </c>
      <c r="V283" s="105">
        <v>0</v>
      </c>
      <c r="W283" s="105">
        <v>0</v>
      </c>
      <c r="X283" s="105">
        <v>0</v>
      </c>
      <c r="Y283" s="105">
        <v>0</v>
      </c>
      <c r="Z283" s="105">
        <v>0</v>
      </c>
      <c r="AA283" s="105">
        <v>0</v>
      </c>
      <c r="AB283" s="105">
        <v>0</v>
      </c>
      <c r="AC283" s="106">
        <v>0</v>
      </c>
      <c r="AD283" s="107">
        <v>0</v>
      </c>
      <c r="AE283" s="107">
        <v>0</v>
      </c>
      <c r="AF283" s="107">
        <v>0</v>
      </c>
      <c r="AG283" s="107">
        <v>0</v>
      </c>
      <c r="AH283" s="107">
        <v>0</v>
      </c>
      <c r="AI283" s="108">
        <f t="shared" si="145"/>
        <v>0</v>
      </c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143"/>
        <v>0</v>
      </c>
      <c r="K284" s="51" t="s">
        <v>23</v>
      </c>
      <c r="L284" s="8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9">
        <v>0</v>
      </c>
      <c r="S284" s="90">
        <f t="shared" si="144"/>
        <v>0</v>
      </c>
      <c r="U284" s="115" t="s">
        <v>65</v>
      </c>
      <c r="V284" s="116">
        <v>0</v>
      </c>
      <c r="W284" s="116">
        <v>0</v>
      </c>
      <c r="X284" s="116">
        <v>0</v>
      </c>
      <c r="Y284" s="116">
        <v>0</v>
      </c>
      <c r="Z284" s="116">
        <v>0</v>
      </c>
      <c r="AA284" s="116">
        <v>0</v>
      </c>
      <c r="AB284" s="116">
        <v>0</v>
      </c>
      <c r="AC284" s="116">
        <v>0</v>
      </c>
      <c r="AD284" s="116">
        <v>0</v>
      </c>
      <c r="AE284" s="116">
        <v>0</v>
      </c>
      <c r="AF284" s="116">
        <v>0</v>
      </c>
      <c r="AG284" s="116">
        <v>0</v>
      </c>
      <c r="AH284" s="117">
        <v>0</v>
      </c>
      <c r="AI284" s="118">
        <f t="shared" si="145"/>
        <v>0</v>
      </c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143"/>
        <v>0</v>
      </c>
      <c r="K285" s="52" t="s">
        <v>19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91">
        <v>0</v>
      </c>
      <c r="S285" s="92">
        <f t="shared" si="144"/>
        <v>0</v>
      </c>
      <c r="U285" s="119" t="s">
        <v>19</v>
      </c>
      <c r="V285" s="120">
        <v>0</v>
      </c>
      <c r="W285" s="120">
        <v>0</v>
      </c>
      <c r="X285" s="120">
        <v>0</v>
      </c>
      <c r="Y285" s="120">
        <v>0</v>
      </c>
      <c r="Z285" s="120">
        <v>0</v>
      </c>
      <c r="AA285" s="120">
        <v>0</v>
      </c>
      <c r="AB285" s="120">
        <v>0</v>
      </c>
      <c r="AC285" s="120">
        <v>0</v>
      </c>
      <c r="AD285" s="121">
        <v>0</v>
      </c>
      <c r="AE285" s="121">
        <v>0</v>
      </c>
      <c r="AF285" s="121">
        <v>0</v>
      </c>
      <c r="AG285" s="121">
        <v>0</v>
      </c>
      <c r="AH285" s="121">
        <v>0</v>
      </c>
      <c r="AI285" s="122">
        <f t="shared" si="145"/>
        <v>0</v>
      </c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143"/>
        <v>0</v>
      </c>
      <c r="K286" s="51" t="s">
        <v>20</v>
      </c>
      <c r="L286" s="88">
        <v>0</v>
      </c>
      <c r="M286" s="88">
        <v>0</v>
      </c>
      <c r="N286" s="88">
        <v>0</v>
      </c>
      <c r="O286" s="88">
        <v>0</v>
      </c>
      <c r="P286" s="88">
        <v>0</v>
      </c>
      <c r="Q286" s="88">
        <v>0</v>
      </c>
      <c r="R286" s="89">
        <v>0</v>
      </c>
      <c r="S286" s="90">
        <f t="shared" si="144"/>
        <v>0</v>
      </c>
      <c r="U286" s="115" t="s">
        <v>20</v>
      </c>
      <c r="V286" s="116">
        <v>0</v>
      </c>
      <c r="W286" s="116">
        <v>0</v>
      </c>
      <c r="X286" s="116">
        <v>0</v>
      </c>
      <c r="Y286" s="116">
        <v>0</v>
      </c>
      <c r="Z286" s="116">
        <v>0</v>
      </c>
      <c r="AA286" s="116">
        <v>0</v>
      </c>
      <c r="AB286" s="116">
        <v>0</v>
      </c>
      <c r="AC286" s="116">
        <v>0</v>
      </c>
      <c r="AD286" s="116">
        <v>0</v>
      </c>
      <c r="AE286" s="116">
        <v>0</v>
      </c>
      <c r="AF286" s="116">
        <v>0</v>
      </c>
      <c r="AG286" s="116">
        <v>0</v>
      </c>
      <c r="AH286" s="117">
        <v>0</v>
      </c>
      <c r="AI286" s="118">
        <f t="shared" si="145"/>
        <v>0</v>
      </c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143"/>
        <v>0</v>
      </c>
      <c r="K287" s="53" t="s">
        <v>11</v>
      </c>
      <c r="L287" s="71">
        <v>0</v>
      </c>
      <c r="M287" s="71">
        <v>0</v>
      </c>
      <c r="N287" s="71">
        <v>0</v>
      </c>
      <c r="O287" s="71">
        <v>0</v>
      </c>
      <c r="P287" s="71">
        <v>0</v>
      </c>
      <c r="Q287" s="71">
        <v>0</v>
      </c>
      <c r="R287" s="93">
        <v>0</v>
      </c>
      <c r="S287" s="94">
        <f t="shared" si="144"/>
        <v>0</v>
      </c>
      <c r="U287" s="119" t="s">
        <v>11</v>
      </c>
      <c r="V287" s="120">
        <v>0</v>
      </c>
      <c r="W287" s="120">
        <v>0</v>
      </c>
      <c r="X287" s="120">
        <v>0</v>
      </c>
      <c r="Y287" s="120">
        <v>0</v>
      </c>
      <c r="Z287" s="120">
        <v>0</v>
      </c>
      <c r="AA287" s="120">
        <v>0</v>
      </c>
      <c r="AB287" s="120">
        <v>0</v>
      </c>
      <c r="AC287" s="120">
        <v>0</v>
      </c>
      <c r="AD287" s="121">
        <v>0</v>
      </c>
      <c r="AE287" s="121">
        <v>0</v>
      </c>
      <c r="AF287" s="121">
        <v>0</v>
      </c>
      <c r="AG287" s="121">
        <v>0</v>
      </c>
      <c r="AH287" s="121">
        <v>0</v>
      </c>
      <c r="AI287" s="122">
        <f t="shared" si="145"/>
        <v>0</v>
      </c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">
      <c r="A288" s="42" t="s">
        <v>26</v>
      </c>
      <c r="B288" s="74">
        <f>SUM(B267:B283)</f>
        <v>6.6783001549047611</v>
      </c>
      <c r="C288" s="74">
        <f t="shared" ref="C288:I288" si="146">SUM(C267:C283)</f>
        <v>10.779055034545955</v>
      </c>
      <c r="D288" s="74">
        <f t="shared" si="146"/>
        <v>25.166424687214235</v>
      </c>
      <c r="E288" s="74">
        <f t="shared" si="146"/>
        <v>155.81713679183335</v>
      </c>
      <c r="F288" s="74">
        <f t="shared" si="146"/>
        <v>0</v>
      </c>
      <c r="G288" s="74">
        <f t="shared" si="146"/>
        <v>1.4276757055324496</v>
      </c>
      <c r="H288" s="75">
        <f t="shared" si="146"/>
        <v>0</v>
      </c>
      <c r="I288" s="59">
        <f t="shared" si="146"/>
        <v>199.86859237403075</v>
      </c>
      <c r="K288" s="54" t="s">
        <v>26</v>
      </c>
      <c r="L288" s="74">
        <f>SUM(L267:L283)</f>
        <v>6.6783001549047611</v>
      </c>
      <c r="M288" s="74">
        <f t="shared" ref="M288:S288" si="147">SUM(M267:M283)</f>
        <v>10.779055034545955</v>
      </c>
      <c r="N288" s="74">
        <f t="shared" si="147"/>
        <v>25.166424687214235</v>
      </c>
      <c r="O288" s="74">
        <f t="shared" si="147"/>
        <v>155.81713679183335</v>
      </c>
      <c r="P288" s="74">
        <f t="shared" si="147"/>
        <v>180.06459511587144</v>
      </c>
      <c r="Q288" s="74">
        <f t="shared" si="147"/>
        <v>1.4276757055324496</v>
      </c>
      <c r="R288" s="75">
        <f t="shared" si="147"/>
        <v>0</v>
      </c>
      <c r="S288" s="95">
        <f t="shared" si="147"/>
        <v>379.9331874899022</v>
      </c>
      <c r="U288" s="130" t="s">
        <v>91</v>
      </c>
      <c r="V288" s="124">
        <f>SUM(V267:V283)</f>
        <v>4.4231527485964888</v>
      </c>
      <c r="W288" s="124">
        <f t="shared" ref="W288:AH288" si="148">SUM(W267:W283)</f>
        <v>0.44183571741102878</v>
      </c>
      <c r="X288" s="124">
        <f t="shared" si="148"/>
        <v>1.4276757055324496</v>
      </c>
      <c r="Y288" s="124">
        <f t="shared" si="148"/>
        <v>10.779055034545955</v>
      </c>
      <c r="Z288" s="124">
        <f t="shared" si="148"/>
        <v>21.455224365939117</v>
      </c>
      <c r="AA288" s="124">
        <f t="shared" si="148"/>
        <v>155.57060039098894</v>
      </c>
      <c r="AB288" s="124">
        <f t="shared" si="148"/>
        <v>180.06459511587144</v>
      </c>
      <c r="AC288" s="124">
        <f t="shared" si="148"/>
        <v>5.7710484110167783</v>
      </c>
      <c r="AD288" s="125">
        <f t="shared" si="148"/>
        <v>1.813311688897244</v>
      </c>
      <c r="AE288" s="125">
        <f t="shared" si="148"/>
        <v>0.24653640084441583</v>
      </c>
      <c r="AF288" s="125">
        <f t="shared" si="148"/>
        <v>0</v>
      </c>
      <c r="AG288" s="125">
        <f t="shared" si="148"/>
        <v>3.7112003212751192</v>
      </c>
      <c r="AH288" s="125">
        <f t="shared" si="148"/>
        <v>0</v>
      </c>
      <c r="AI288" s="126">
        <f>SUM(V288:AC288)</f>
        <v>379.93318748990214</v>
      </c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s="14" customFormat="1" ht="15" thickBot="1">
      <c r="A289" s="43" t="s">
        <v>91</v>
      </c>
      <c r="B289" s="78">
        <f>IF($I288=0,"-",B288/$I288)</f>
        <v>3.3413454688303909E-2</v>
      </c>
      <c r="C289" s="78">
        <f t="shared" ref="C289:H289" si="149">IF($I288=0,"-",C288/$I288)</f>
        <v>5.3930709705375876E-2</v>
      </c>
      <c r="D289" s="78">
        <f t="shared" si="149"/>
        <v>0.12591485429645799</v>
      </c>
      <c r="E289" s="78">
        <f t="shared" si="149"/>
        <v>0.7795979095116643</v>
      </c>
      <c r="F289" s="78">
        <f t="shared" si="149"/>
        <v>0</v>
      </c>
      <c r="G289" s="78">
        <f t="shared" si="149"/>
        <v>7.1430717981978932E-3</v>
      </c>
      <c r="H289" s="79">
        <f t="shared" si="149"/>
        <v>0</v>
      </c>
      <c r="I289" s="80">
        <f>SUM(B289:H289)</f>
        <v>0.99999999999999989</v>
      </c>
      <c r="K289" s="55" t="s">
        <v>91</v>
      </c>
      <c r="L289" s="96">
        <f>IF($S288=0,"-",L288/$S288)</f>
        <v>1.757756462136453E-2</v>
      </c>
      <c r="M289" s="96">
        <f t="shared" ref="M289:R289" si="150">IF($S288=0,"-",M288/$S288)</f>
        <v>2.8370922544986778E-2</v>
      </c>
      <c r="N289" s="96">
        <f t="shared" si="150"/>
        <v>6.6239079701041134E-2</v>
      </c>
      <c r="O289" s="96">
        <f t="shared" si="150"/>
        <v>0.41011720460975692</v>
      </c>
      <c r="P289" s="96">
        <f t="shared" si="150"/>
        <v>0.47393752650433352</v>
      </c>
      <c r="Q289" s="96">
        <f t="shared" si="150"/>
        <v>3.7577020185171218E-3</v>
      </c>
      <c r="R289" s="97">
        <f t="shared" si="150"/>
        <v>0</v>
      </c>
      <c r="S289" s="98">
        <f>SUM(L289:R289)</f>
        <v>1</v>
      </c>
      <c r="U289" s="131"/>
      <c r="V289" s="128">
        <f>+V288/$AI288</f>
        <v>1.1641922564908988E-2</v>
      </c>
      <c r="W289" s="128">
        <f t="shared" ref="W289:AH289" si="151">+W288/$AI288</f>
        <v>1.1629300412793549E-3</v>
      </c>
      <c r="X289" s="128">
        <f t="shared" si="151"/>
        <v>3.7577020185171226E-3</v>
      </c>
      <c r="Y289" s="128">
        <f t="shared" si="151"/>
        <v>2.8370922544986785E-2</v>
      </c>
      <c r="Z289" s="128">
        <f t="shared" si="151"/>
        <v>5.6471045626961328E-2</v>
      </c>
      <c r="AA289" s="128">
        <f t="shared" si="151"/>
        <v>0.40946831051742144</v>
      </c>
      <c r="AB289" s="128">
        <f t="shared" si="151"/>
        <v>0.47393752650433357</v>
      </c>
      <c r="AC289" s="128">
        <f t="shared" si="151"/>
        <v>1.5189640181591562E-2</v>
      </c>
      <c r="AD289" s="128">
        <f t="shared" si="151"/>
        <v>4.7727120151761903E-3</v>
      </c>
      <c r="AE289" s="128">
        <f t="shared" si="151"/>
        <v>6.4889409233555902E-4</v>
      </c>
      <c r="AF289" s="128">
        <f t="shared" si="151"/>
        <v>0</v>
      </c>
      <c r="AG289" s="128">
        <f t="shared" si="151"/>
        <v>9.7680340740798153E-3</v>
      </c>
      <c r="AH289" s="128">
        <f t="shared" si="151"/>
        <v>0</v>
      </c>
      <c r="AI289" s="129">
        <f>SUM(V289:AC289)</f>
        <v>1.0000000000000002</v>
      </c>
    </row>
    <row r="290" spans="1:69" ht="15" thickBot="1">
      <c r="A290" s="44"/>
      <c r="B290" s="44"/>
      <c r="C290" s="44"/>
      <c r="D290" s="44"/>
      <c r="E290" s="44"/>
      <c r="F290" s="44"/>
      <c r="G290" s="44"/>
      <c r="H290" s="44"/>
      <c r="I290" s="44"/>
      <c r="K290" s="44"/>
      <c r="L290" s="44"/>
      <c r="M290" s="44"/>
      <c r="N290" s="44"/>
      <c r="O290" s="44"/>
      <c r="P290" s="44"/>
      <c r="Q290" s="44"/>
      <c r="R290" s="44"/>
      <c r="S290" s="44"/>
      <c r="U290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29.2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  <c r="K291" s="426" t="s">
        <v>38</v>
      </c>
      <c r="L291" s="32" t="s">
        <v>0</v>
      </c>
      <c r="M291" s="32" t="s">
        <v>1</v>
      </c>
      <c r="N291" s="32" t="s">
        <v>2</v>
      </c>
      <c r="O291" s="32" t="s">
        <v>3</v>
      </c>
      <c r="P291" s="32" t="s">
        <v>27</v>
      </c>
      <c r="Q291" s="32" t="s">
        <v>4</v>
      </c>
      <c r="R291" s="32" t="s">
        <v>5</v>
      </c>
      <c r="S291" s="33" t="s">
        <v>6</v>
      </c>
      <c r="U291" s="470" t="s">
        <v>38</v>
      </c>
      <c r="V291" s="99" t="s">
        <v>77</v>
      </c>
      <c r="W291" s="99" t="s">
        <v>78</v>
      </c>
      <c r="X291" s="99" t="s">
        <v>4</v>
      </c>
      <c r="Y291" s="99" t="s">
        <v>1</v>
      </c>
      <c r="Z291" s="99" t="s">
        <v>2</v>
      </c>
      <c r="AA291" s="99" t="s">
        <v>3</v>
      </c>
      <c r="AB291" s="99" t="s">
        <v>55</v>
      </c>
      <c r="AC291" s="99" t="s">
        <v>67</v>
      </c>
      <c r="AD291" s="100" t="s">
        <v>79</v>
      </c>
      <c r="AE291" s="100" t="s">
        <v>80</v>
      </c>
      <c r="AF291" s="100" t="s">
        <v>81</v>
      </c>
      <c r="AG291" s="100" t="s">
        <v>82</v>
      </c>
      <c r="AH291" s="100" t="s">
        <v>83</v>
      </c>
      <c r="AI291" s="101" t="s">
        <v>63</v>
      </c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" customHeight="1">
      <c r="A292" s="433" t="s">
        <v>38</v>
      </c>
      <c r="B292" s="434" t="s">
        <v>118</v>
      </c>
      <c r="C292" s="435"/>
      <c r="D292" s="435"/>
      <c r="E292" s="435"/>
      <c r="F292" s="435"/>
      <c r="G292" s="435"/>
      <c r="H292" s="435"/>
      <c r="I292" s="436"/>
      <c r="K292" s="427" t="s">
        <v>38</v>
      </c>
      <c r="L292" s="416" t="s">
        <v>118</v>
      </c>
      <c r="M292" s="417"/>
      <c r="N292" s="417"/>
      <c r="O292" s="417"/>
      <c r="P292" s="417"/>
      <c r="Q292" s="417"/>
      <c r="R292" s="417"/>
      <c r="S292" s="418"/>
      <c r="U292" s="471" t="s">
        <v>38</v>
      </c>
      <c r="V292" s="468" t="s">
        <v>118</v>
      </c>
      <c r="W292" s="468"/>
      <c r="X292" s="468"/>
      <c r="Y292" s="468"/>
      <c r="Z292" s="468"/>
      <c r="AA292" s="468"/>
      <c r="AB292" s="468"/>
      <c r="AC292" s="468"/>
      <c r="AD292" s="468"/>
      <c r="AE292" s="468"/>
      <c r="AF292" s="468"/>
      <c r="AG292" s="468"/>
      <c r="AH292" s="468"/>
      <c r="AI292" s="469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  <c r="K293" s="56" t="s">
        <v>7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102">
        <v>0</v>
      </c>
      <c r="S293" s="103">
        <f>SUM(L293:R293)</f>
        <v>0</v>
      </c>
      <c r="U293" s="104" t="s">
        <v>7</v>
      </c>
      <c r="V293" s="105">
        <v>0</v>
      </c>
      <c r="W293" s="105">
        <v>0</v>
      </c>
      <c r="X293" s="105">
        <v>0</v>
      </c>
      <c r="Y293" s="105">
        <v>0</v>
      </c>
      <c r="Z293" s="105">
        <v>0</v>
      </c>
      <c r="AA293" s="105">
        <v>0</v>
      </c>
      <c r="AB293" s="105">
        <v>0</v>
      </c>
      <c r="AC293" s="106">
        <v>0</v>
      </c>
      <c r="AD293" s="107">
        <v>0</v>
      </c>
      <c r="AE293" s="107">
        <v>0</v>
      </c>
      <c r="AF293" s="107">
        <v>0</v>
      </c>
      <c r="AG293" s="107">
        <v>0</v>
      </c>
      <c r="AH293" s="107">
        <v>0</v>
      </c>
      <c r="AI293" s="108">
        <f>SUM(V293:AC293)</f>
        <v>0</v>
      </c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152">SUM(B294:H294)</f>
        <v>0</v>
      </c>
      <c r="K294" s="48" t="s">
        <v>8</v>
      </c>
      <c r="L294" s="85">
        <v>0</v>
      </c>
      <c r="M294" s="85">
        <v>0</v>
      </c>
      <c r="N294" s="85">
        <v>0</v>
      </c>
      <c r="O294" s="85">
        <v>0</v>
      </c>
      <c r="P294" s="85">
        <v>0</v>
      </c>
      <c r="Q294" s="85">
        <v>0</v>
      </c>
      <c r="R294" s="86">
        <v>0</v>
      </c>
      <c r="S294" s="87">
        <f t="shared" ref="S294:S313" si="153">SUM(L294:R294)</f>
        <v>0</v>
      </c>
      <c r="U294" s="109" t="s">
        <v>8</v>
      </c>
      <c r="V294" s="110">
        <v>0</v>
      </c>
      <c r="W294" s="110">
        <v>0</v>
      </c>
      <c r="X294" s="110">
        <v>0</v>
      </c>
      <c r="Y294" s="110">
        <v>0</v>
      </c>
      <c r="Z294" s="110">
        <v>0</v>
      </c>
      <c r="AA294" s="110">
        <v>0</v>
      </c>
      <c r="AB294" s="110">
        <v>0</v>
      </c>
      <c r="AC294" s="111">
        <v>0</v>
      </c>
      <c r="AD294" s="110">
        <v>0</v>
      </c>
      <c r="AE294" s="110">
        <v>0</v>
      </c>
      <c r="AF294" s="110">
        <v>0</v>
      </c>
      <c r="AG294" s="110">
        <v>0</v>
      </c>
      <c r="AH294" s="110">
        <v>0</v>
      </c>
      <c r="AI294" s="112">
        <f t="shared" ref="AI294:AI313" si="154">SUM(V294:AC294)</f>
        <v>0</v>
      </c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152"/>
        <v>0</v>
      </c>
      <c r="K295" s="49" t="s">
        <v>10</v>
      </c>
      <c r="L295" s="63">
        <v>0</v>
      </c>
      <c r="M295" s="63">
        <v>0</v>
      </c>
      <c r="N295" s="63">
        <v>0</v>
      </c>
      <c r="O295" s="63">
        <v>0</v>
      </c>
      <c r="P295" s="63">
        <v>0</v>
      </c>
      <c r="Q295" s="63">
        <v>0</v>
      </c>
      <c r="R295" s="83">
        <v>0</v>
      </c>
      <c r="S295" s="84">
        <f t="shared" si="153"/>
        <v>0</v>
      </c>
      <c r="U295" s="113" t="s">
        <v>10</v>
      </c>
      <c r="V295" s="105">
        <v>0</v>
      </c>
      <c r="W295" s="105">
        <v>0</v>
      </c>
      <c r="X295" s="105">
        <v>0</v>
      </c>
      <c r="Y295" s="105">
        <v>0</v>
      </c>
      <c r="Z295" s="105">
        <v>0</v>
      </c>
      <c r="AA295" s="105">
        <v>0</v>
      </c>
      <c r="AB295" s="105">
        <v>0</v>
      </c>
      <c r="AC295" s="106">
        <v>0</v>
      </c>
      <c r="AD295" s="107">
        <v>0</v>
      </c>
      <c r="AE295" s="107">
        <v>0</v>
      </c>
      <c r="AF295" s="107">
        <v>0</v>
      </c>
      <c r="AG295" s="107">
        <v>0</v>
      </c>
      <c r="AH295" s="107">
        <v>0</v>
      </c>
      <c r="AI295" s="108">
        <f t="shared" si="154"/>
        <v>0</v>
      </c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152"/>
        <v>0</v>
      </c>
      <c r="K296" s="48" t="s">
        <v>56</v>
      </c>
      <c r="L296" s="85">
        <v>0</v>
      </c>
      <c r="M296" s="85">
        <v>0</v>
      </c>
      <c r="N296" s="85">
        <v>0</v>
      </c>
      <c r="O296" s="85">
        <v>0</v>
      </c>
      <c r="P296" s="85">
        <v>0</v>
      </c>
      <c r="Q296" s="85">
        <v>0</v>
      </c>
      <c r="R296" s="86">
        <v>0</v>
      </c>
      <c r="S296" s="87">
        <f t="shared" si="153"/>
        <v>0</v>
      </c>
      <c r="U296" s="109" t="s">
        <v>56</v>
      </c>
      <c r="V296" s="110">
        <v>0</v>
      </c>
      <c r="W296" s="110">
        <v>0</v>
      </c>
      <c r="X296" s="110">
        <v>0</v>
      </c>
      <c r="Y296" s="110">
        <v>0</v>
      </c>
      <c r="Z296" s="110">
        <v>0</v>
      </c>
      <c r="AA296" s="110">
        <v>0</v>
      </c>
      <c r="AB296" s="110">
        <v>0</v>
      </c>
      <c r="AC296" s="111">
        <v>0</v>
      </c>
      <c r="AD296" s="110">
        <v>0</v>
      </c>
      <c r="AE296" s="110">
        <v>0</v>
      </c>
      <c r="AF296" s="110">
        <v>0</v>
      </c>
      <c r="AG296" s="110">
        <v>0</v>
      </c>
      <c r="AH296" s="110">
        <v>0</v>
      </c>
      <c r="AI296" s="112">
        <f t="shared" si="154"/>
        <v>0</v>
      </c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">
      <c r="A297" s="37" t="s">
        <v>16</v>
      </c>
      <c r="B297" s="63">
        <v>20.772379989604811</v>
      </c>
      <c r="C297" s="63">
        <v>50.091464898905421</v>
      </c>
      <c r="D297" s="63">
        <v>6.6081477236090382</v>
      </c>
      <c r="E297" s="63">
        <v>0</v>
      </c>
      <c r="F297" s="420"/>
      <c r="G297" s="63">
        <v>0</v>
      </c>
      <c r="H297" s="64">
        <v>0</v>
      </c>
      <c r="I297" s="59">
        <f t="shared" si="152"/>
        <v>77.471992612119266</v>
      </c>
      <c r="K297" s="49" t="s">
        <v>16</v>
      </c>
      <c r="L297" s="63">
        <v>20.772379989604811</v>
      </c>
      <c r="M297" s="63">
        <v>50.091464898905421</v>
      </c>
      <c r="N297" s="63">
        <v>6.6081477236090382</v>
      </c>
      <c r="O297" s="63">
        <v>0</v>
      </c>
      <c r="P297" s="63">
        <v>0</v>
      </c>
      <c r="Q297" s="63">
        <v>0</v>
      </c>
      <c r="R297" s="83">
        <v>0</v>
      </c>
      <c r="S297" s="84">
        <f t="shared" si="153"/>
        <v>77.471992612119266</v>
      </c>
      <c r="U297" s="113" t="s">
        <v>16</v>
      </c>
      <c r="V297" s="105">
        <v>20.662981277276632</v>
      </c>
      <c r="W297" s="105">
        <v>0</v>
      </c>
      <c r="X297" s="105">
        <v>0</v>
      </c>
      <c r="Y297" s="105">
        <v>50.091464898905421</v>
      </c>
      <c r="Z297" s="105">
        <v>5.715259938851645</v>
      </c>
      <c r="AA297" s="105">
        <v>0</v>
      </c>
      <c r="AB297" s="105">
        <v>0</v>
      </c>
      <c r="AC297" s="106">
        <v>1.0022864970855729</v>
      </c>
      <c r="AD297" s="107">
        <v>0.10939871232817922</v>
      </c>
      <c r="AE297" s="107">
        <v>0</v>
      </c>
      <c r="AF297" s="107">
        <v>0</v>
      </c>
      <c r="AG297" s="107">
        <v>0.89288778475739372</v>
      </c>
      <c r="AH297" s="107">
        <v>0</v>
      </c>
      <c r="AI297" s="108">
        <f t="shared" si="154"/>
        <v>77.47199261211928</v>
      </c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">
      <c r="A298" s="36" t="s">
        <v>123</v>
      </c>
      <c r="B298" s="60">
        <v>21.21288264821143</v>
      </c>
      <c r="C298" s="60">
        <v>38.315761646179574</v>
      </c>
      <c r="D298" s="60">
        <v>11.055397918890732</v>
      </c>
      <c r="E298" s="60">
        <v>0.16618146458921734</v>
      </c>
      <c r="F298" s="420"/>
      <c r="G298" s="60">
        <v>0</v>
      </c>
      <c r="H298" s="61">
        <v>0</v>
      </c>
      <c r="I298" s="62">
        <f t="shared" si="152"/>
        <v>70.750223677870949</v>
      </c>
      <c r="K298" s="48" t="s">
        <v>123</v>
      </c>
      <c r="L298" s="85">
        <v>21.21288264821143</v>
      </c>
      <c r="M298" s="85">
        <v>38.315761646179574</v>
      </c>
      <c r="N298" s="85">
        <v>11.055397918890732</v>
      </c>
      <c r="O298" s="85">
        <v>0.16618146458921734</v>
      </c>
      <c r="P298" s="85">
        <v>0</v>
      </c>
      <c r="Q298" s="85">
        <v>0</v>
      </c>
      <c r="R298" s="86">
        <v>0</v>
      </c>
      <c r="S298" s="87">
        <f t="shared" si="153"/>
        <v>70.750223677870949</v>
      </c>
      <c r="U298" s="109" t="s">
        <v>57</v>
      </c>
      <c r="V298" s="110">
        <v>20.148490367517493</v>
      </c>
      <c r="W298" s="110">
        <v>0</v>
      </c>
      <c r="X298" s="110">
        <v>0</v>
      </c>
      <c r="Y298" s="110">
        <v>38.315761646179574</v>
      </c>
      <c r="Z298" s="110">
        <v>10.301811434024856</v>
      </c>
      <c r="AA298" s="110">
        <v>0.16618146458921734</v>
      </c>
      <c r="AB298" s="110">
        <v>0</v>
      </c>
      <c r="AC298" s="111">
        <v>1.8179787655598125</v>
      </c>
      <c r="AD298" s="110">
        <v>1.064392280693937</v>
      </c>
      <c r="AE298" s="110">
        <v>0</v>
      </c>
      <c r="AF298" s="110">
        <v>0</v>
      </c>
      <c r="AG298" s="110">
        <v>0.75358648486587521</v>
      </c>
      <c r="AH298" s="110">
        <v>0</v>
      </c>
      <c r="AI298" s="112">
        <f t="shared" si="154"/>
        <v>70.750223677870949</v>
      </c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">
      <c r="A299" s="37" t="s">
        <v>58</v>
      </c>
      <c r="B299" s="63">
        <v>0</v>
      </c>
      <c r="C299" s="63">
        <v>0</v>
      </c>
      <c r="D299" s="63">
        <v>0</v>
      </c>
      <c r="E299" s="63">
        <v>0.30650767417208591</v>
      </c>
      <c r="F299" s="420"/>
      <c r="G299" s="63">
        <v>0</v>
      </c>
      <c r="H299" s="64">
        <v>0</v>
      </c>
      <c r="I299" s="59">
        <f t="shared" si="152"/>
        <v>0.30650767417208591</v>
      </c>
      <c r="K299" s="49" t="s">
        <v>58</v>
      </c>
      <c r="L299" s="63">
        <v>0</v>
      </c>
      <c r="M299" s="63">
        <v>0</v>
      </c>
      <c r="N299" s="63">
        <v>0</v>
      </c>
      <c r="O299" s="63">
        <v>0.30650767417208591</v>
      </c>
      <c r="P299" s="63">
        <v>114.40201367868551</v>
      </c>
      <c r="Q299" s="63">
        <v>0</v>
      </c>
      <c r="R299" s="83">
        <v>0</v>
      </c>
      <c r="S299" s="84">
        <f t="shared" si="153"/>
        <v>114.70852135285759</v>
      </c>
      <c r="U299" s="113" t="s">
        <v>58</v>
      </c>
      <c r="V299" s="105">
        <v>0</v>
      </c>
      <c r="W299" s="105">
        <v>0</v>
      </c>
      <c r="X299" s="105">
        <v>0</v>
      </c>
      <c r="Y299" s="105">
        <v>0</v>
      </c>
      <c r="Z299" s="105">
        <v>0</v>
      </c>
      <c r="AA299" s="105">
        <v>0.30650767417208591</v>
      </c>
      <c r="AB299" s="105">
        <v>114.40201367868551</v>
      </c>
      <c r="AC299" s="106">
        <v>0</v>
      </c>
      <c r="AD299" s="105">
        <v>0</v>
      </c>
      <c r="AE299" s="105">
        <v>0</v>
      </c>
      <c r="AF299" s="105">
        <v>0</v>
      </c>
      <c r="AG299" s="105">
        <v>0</v>
      </c>
      <c r="AH299" s="105">
        <v>0</v>
      </c>
      <c r="AI299" s="108">
        <f t="shared" si="154"/>
        <v>114.70852135285759</v>
      </c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152"/>
        <v>0</v>
      </c>
      <c r="K300" s="48" t="s">
        <v>12</v>
      </c>
      <c r="L300" s="85">
        <v>0</v>
      </c>
      <c r="M300" s="85">
        <v>0</v>
      </c>
      <c r="N300" s="85">
        <v>0</v>
      </c>
      <c r="O300" s="85">
        <v>0</v>
      </c>
      <c r="P300" s="85">
        <v>3.7699730661879856</v>
      </c>
      <c r="Q300" s="85">
        <v>0</v>
      </c>
      <c r="R300" s="86">
        <v>0</v>
      </c>
      <c r="S300" s="87">
        <f t="shared" si="153"/>
        <v>3.7699730661879856</v>
      </c>
      <c r="U300" s="109" t="s">
        <v>12</v>
      </c>
      <c r="V300" s="110">
        <v>0</v>
      </c>
      <c r="W300" s="110">
        <v>0</v>
      </c>
      <c r="X300" s="110">
        <v>0</v>
      </c>
      <c r="Y300" s="110">
        <v>0</v>
      </c>
      <c r="Z300" s="110">
        <v>0</v>
      </c>
      <c r="AA300" s="110">
        <v>0</v>
      </c>
      <c r="AB300" s="110">
        <v>3.7699730661879856</v>
      </c>
      <c r="AC300" s="111">
        <v>0</v>
      </c>
      <c r="AD300" s="110">
        <v>0</v>
      </c>
      <c r="AE300" s="110">
        <v>0</v>
      </c>
      <c r="AF300" s="110">
        <v>0</v>
      </c>
      <c r="AG300" s="110">
        <v>0</v>
      </c>
      <c r="AH300" s="110">
        <v>0</v>
      </c>
      <c r="AI300" s="112">
        <f t="shared" si="154"/>
        <v>3.7699730661879856</v>
      </c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152"/>
        <v>0</v>
      </c>
      <c r="K301" s="49" t="s">
        <v>59</v>
      </c>
      <c r="L301" s="63">
        <v>0</v>
      </c>
      <c r="M301" s="63">
        <v>0</v>
      </c>
      <c r="N301" s="63">
        <v>0</v>
      </c>
      <c r="O301" s="63">
        <v>0</v>
      </c>
      <c r="P301" s="63">
        <v>0</v>
      </c>
      <c r="Q301" s="63">
        <v>0</v>
      </c>
      <c r="R301" s="83">
        <v>0</v>
      </c>
      <c r="S301" s="84">
        <f t="shared" si="153"/>
        <v>0</v>
      </c>
      <c r="U301" s="113" t="s">
        <v>59</v>
      </c>
      <c r="V301" s="105">
        <v>0</v>
      </c>
      <c r="W301" s="105">
        <v>0</v>
      </c>
      <c r="X301" s="105">
        <v>0</v>
      </c>
      <c r="Y301" s="105">
        <v>0</v>
      </c>
      <c r="Z301" s="105">
        <v>0</v>
      </c>
      <c r="AA301" s="105">
        <v>0</v>
      </c>
      <c r="AB301" s="105">
        <v>0</v>
      </c>
      <c r="AC301" s="106">
        <v>0</v>
      </c>
      <c r="AD301" s="105">
        <v>0</v>
      </c>
      <c r="AE301" s="105">
        <v>0</v>
      </c>
      <c r="AF301" s="105">
        <v>0</v>
      </c>
      <c r="AG301" s="105">
        <v>0</v>
      </c>
      <c r="AH301" s="105">
        <v>0</v>
      </c>
      <c r="AI301" s="108">
        <f t="shared" si="154"/>
        <v>0</v>
      </c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">
      <c r="A302" s="36" t="s">
        <v>17</v>
      </c>
      <c r="B302" s="60">
        <v>0.52201461650148151</v>
      </c>
      <c r="C302" s="60">
        <v>9.0925589626522557E-2</v>
      </c>
      <c r="D302" s="60">
        <v>2.273319934063037</v>
      </c>
      <c r="E302" s="60">
        <v>4.4790930850503718</v>
      </c>
      <c r="F302" s="420"/>
      <c r="G302" s="60">
        <v>0</v>
      </c>
      <c r="H302" s="61">
        <v>0</v>
      </c>
      <c r="I302" s="62">
        <f t="shared" si="152"/>
        <v>7.3653532252414129</v>
      </c>
      <c r="K302" s="48" t="s">
        <v>17</v>
      </c>
      <c r="L302" s="85">
        <v>0.52201461650148151</v>
      </c>
      <c r="M302" s="85">
        <v>9.0925589626522557E-2</v>
      </c>
      <c r="N302" s="85">
        <v>2.273319934063037</v>
      </c>
      <c r="O302" s="85">
        <v>4.4790930850503718</v>
      </c>
      <c r="P302" s="85">
        <v>7.9712361260533188E-2</v>
      </c>
      <c r="Q302" s="85">
        <v>0</v>
      </c>
      <c r="R302" s="86">
        <v>0</v>
      </c>
      <c r="S302" s="87">
        <f t="shared" si="153"/>
        <v>7.4450655865019462</v>
      </c>
      <c r="U302" s="109" t="s">
        <v>17</v>
      </c>
      <c r="V302" s="110">
        <v>0.41162350613327281</v>
      </c>
      <c r="W302" s="110">
        <v>0</v>
      </c>
      <c r="X302" s="110">
        <v>0</v>
      </c>
      <c r="Y302" s="110">
        <v>9.0925589626522557E-2</v>
      </c>
      <c r="Z302" s="110">
        <v>1.9978814512467211</v>
      </c>
      <c r="AA302" s="110">
        <v>4.4790930850503718</v>
      </c>
      <c r="AB302" s="110">
        <v>7.9712361260533188E-2</v>
      </c>
      <c r="AC302" s="111">
        <v>0.3858295931845247</v>
      </c>
      <c r="AD302" s="110">
        <v>0.11039111036820871</v>
      </c>
      <c r="AE302" s="110">
        <v>0</v>
      </c>
      <c r="AF302" s="110">
        <v>0</v>
      </c>
      <c r="AG302" s="110">
        <v>0.275438482816316</v>
      </c>
      <c r="AH302" s="110">
        <v>0</v>
      </c>
      <c r="AI302" s="112">
        <f t="shared" si="154"/>
        <v>7.4450655865019462</v>
      </c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">
      <c r="A303" s="37" t="s">
        <v>139</v>
      </c>
      <c r="B303" s="63">
        <v>20.829418711068218</v>
      </c>
      <c r="C303" s="63">
        <v>227.56883210665364</v>
      </c>
      <c r="D303" s="63">
        <v>47.265170212278989</v>
      </c>
      <c r="E303" s="63">
        <v>0</v>
      </c>
      <c r="F303" s="420"/>
      <c r="G303" s="63">
        <v>0</v>
      </c>
      <c r="H303" s="64">
        <v>0</v>
      </c>
      <c r="I303" s="59">
        <f t="shared" si="152"/>
        <v>295.66342103000085</v>
      </c>
      <c r="K303" s="49" t="s">
        <v>139</v>
      </c>
      <c r="L303" s="63">
        <v>20.829418711068218</v>
      </c>
      <c r="M303" s="63">
        <v>227.56883210665364</v>
      </c>
      <c r="N303" s="63">
        <v>47.265170212278989</v>
      </c>
      <c r="O303" s="63">
        <v>0</v>
      </c>
      <c r="P303" s="63">
        <v>9.8126098596119746E-2</v>
      </c>
      <c r="Q303" s="63">
        <v>0</v>
      </c>
      <c r="R303" s="83">
        <v>0</v>
      </c>
      <c r="S303" s="84">
        <f t="shared" si="153"/>
        <v>295.76154712859699</v>
      </c>
      <c r="U303" s="113" t="s">
        <v>139</v>
      </c>
      <c r="V303" s="105">
        <v>18.701343673351904</v>
      </c>
      <c r="W303" s="105">
        <v>0</v>
      </c>
      <c r="X303" s="105">
        <v>0</v>
      </c>
      <c r="Y303" s="105">
        <v>227.56883210665364</v>
      </c>
      <c r="Z303" s="105">
        <v>42.068910191834426</v>
      </c>
      <c r="AA303" s="105">
        <v>0</v>
      </c>
      <c r="AB303" s="105">
        <v>9.8126098596119746E-2</v>
      </c>
      <c r="AC303" s="106">
        <v>7.3243350581608757</v>
      </c>
      <c r="AD303" s="105">
        <v>2.1280750377163131</v>
      </c>
      <c r="AE303" s="105">
        <v>0</v>
      </c>
      <c r="AF303" s="105">
        <v>0</v>
      </c>
      <c r="AG303" s="105">
        <v>5.1962600204445613</v>
      </c>
      <c r="AH303" s="105">
        <v>0</v>
      </c>
      <c r="AI303" s="108">
        <f t="shared" si="154"/>
        <v>295.76154712859704</v>
      </c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">
      <c r="A304" s="36" t="s">
        <v>25</v>
      </c>
      <c r="B304" s="60">
        <v>38.589196149294722</v>
      </c>
      <c r="C304" s="60">
        <v>1.4000691373956164</v>
      </c>
      <c r="D304" s="60">
        <v>4.8526161509603458</v>
      </c>
      <c r="E304" s="60">
        <v>239.32478616336246</v>
      </c>
      <c r="F304" s="420"/>
      <c r="G304" s="60">
        <v>16.1045406999528</v>
      </c>
      <c r="H304" s="61">
        <v>0</v>
      </c>
      <c r="I304" s="62">
        <f t="shared" si="152"/>
        <v>300.27120830096595</v>
      </c>
      <c r="K304" s="48" t="s">
        <v>25</v>
      </c>
      <c r="L304" s="85">
        <v>38.589196149294722</v>
      </c>
      <c r="M304" s="85">
        <v>1.4000691373956164</v>
      </c>
      <c r="N304" s="85">
        <v>4.8526161509603458</v>
      </c>
      <c r="O304" s="85">
        <v>239.32478616336246</v>
      </c>
      <c r="P304" s="85">
        <v>3.7018482283436911</v>
      </c>
      <c r="Q304" s="85">
        <v>16.1045406999528</v>
      </c>
      <c r="R304" s="86">
        <v>0</v>
      </c>
      <c r="S304" s="87">
        <f t="shared" si="153"/>
        <v>303.97305652930964</v>
      </c>
      <c r="U304" s="109" t="s">
        <v>25</v>
      </c>
      <c r="V304" s="110">
        <v>0.77396680242626026</v>
      </c>
      <c r="W304" s="110">
        <v>21.915779429113382</v>
      </c>
      <c r="X304" s="110">
        <v>16.1045406999528</v>
      </c>
      <c r="Y304" s="110">
        <v>1.4000691373956164</v>
      </c>
      <c r="Z304" s="110">
        <v>2.0825832456511328</v>
      </c>
      <c r="AA304" s="110">
        <v>211.3819561226064</v>
      </c>
      <c r="AB304" s="110">
        <v>3.7018482283436911</v>
      </c>
      <c r="AC304" s="111">
        <v>46.612312863820357</v>
      </c>
      <c r="AD304" s="110">
        <v>15.899449917755078</v>
      </c>
      <c r="AE304" s="110">
        <v>27.942830040756057</v>
      </c>
      <c r="AF304" s="110">
        <v>0</v>
      </c>
      <c r="AG304" s="110">
        <v>2.770032905309213</v>
      </c>
      <c r="AH304" s="110">
        <v>0</v>
      </c>
      <c r="AI304" s="112">
        <f t="shared" si="154"/>
        <v>303.97305652930964</v>
      </c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">
      <c r="A305" s="37" t="s">
        <v>24</v>
      </c>
      <c r="B305" s="63">
        <v>3.5043348447534703</v>
      </c>
      <c r="C305" s="63">
        <v>0</v>
      </c>
      <c r="D305" s="63">
        <v>22.339718560568294</v>
      </c>
      <c r="E305" s="63">
        <v>0</v>
      </c>
      <c r="F305" s="420"/>
      <c r="G305" s="63">
        <v>0</v>
      </c>
      <c r="H305" s="64">
        <v>0</v>
      </c>
      <c r="I305" s="59">
        <f t="shared" si="152"/>
        <v>25.844053405321763</v>
      </c>
      <c r="K305" s="49" t="s">
        <v>24</v>
      </c>
      <c r="L305" s="63">
        <v>3.5043348447534703</v>
      </c>
      <c r="M305" s="63">
        <v>0</v>
      </c>
      <c r="N305" s="63">
        <v>22.339718560568294</v>
      </c>
      <c r="O305" s="63">
        <v>0</v>
      </c>
      <c r="P305" s="63">
        <v>0</v>
      </c>
      <c r="Q305" s="63">
        <v>0</v>
      </c>
      <c r="R305" s="83">
        <v>0</v>
      </c>
      <c r="S305" s="84">
        <f t="shared" si="153"/>
        <v>25.844053405321763</v>
      </c>
      <c r="U305" s="113" t="s">
        <v>24</v>
      </c>
      <c r="V305" s="105">
        <v>2.7634404552580274</v>
      </c>
      <c r="W305" s="105">
        <v>0</v>
      </c>
      <c r="X305" s="105">
        <v>0</v>
      </c>
      <c r="Y305" s="105">
        <v>0</v>
      </c>
      <c r="Z305" s="105">
        <v>0.95062632172631023</v>
      </c>
      <c r="AA305" s="105">
        <v>0</v>
      </c>
      <c r="AB305" s="105">
        <v>0</v>
      </c>
      <c r="AC305" s="106">
        <v>22.129986628337424</v>
      </c>
      <c r="AD305" s="105">
        <v>0.74089438949544295</v>
      </c>
      <c r="AE305" s="105">
        <v>0</v>
      </c>
      <c r="AF305" s="105">
        <v>0</v>
      </c>
      <c r="AG305" s="105">
        <v>21.389092238841982</v>
      </c>
      <c r="AH305" s="105">
        <v>0</v>
      </c>
      <c r="AI305" s="108">
        <f t="shared" si="154"/>
        <v>25.844053405321763</v>
      </c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" customHeight="1">
      <c r="A306" s="36" t="s">
        <v>60</v>
      </c>
      <c r="B306" s="60">
        <v>1.3465333383008706</v>
      </c>
      <c r="C306" s="60">
        <v>0</v>
      </c>
      <c r="D306" s="60">
        <v>1.0830811634159179</v>
      </c>
      <c r="E306" s="60">
        <v>0</v>
      </c>
      <c r="F306" s="420"/>
      <c r="G306" s="60">
        <v>0</v>
      </c>
      <c r="H306" s="61">
        <v>0</v>
      </c>
      <c r="I306" s="62">
        <f t="shared" si="152"/>
        <v>2.4296145017167885</v>
      </c>
      <c r="K306" s="48" t="s">
        <v>60</v>
      </c>
      <c r="L306" s="85">
        <v>1.3465333383008706</v>
      </c>
      <c r="M306" s="85">
        <v>0</v>
      </c>
      <c r="N306" s="85">
        <v>1.0830811634159179</v>
      </c>
      <c r="O306" s="85">
        <v>0</v>
      </c>
      <c r="P306" s="85">
        <v>0</v>
      </c>
      <c r="Q306" s="85">
        <v>0</v>
      </c>
      <c r="R306" s="86">
        <v>0</v>
      </c>
      <c r="S306" s="87">
        <f t="shared" si="153"/>
        <v>2.4296145017167885</v>
      </c>
      <c r="U306" s="109" t="s">
        <v>60</v>
      </c>
      <c r="V306" s="110">
        <v>0.46835942201769415</v>
      </c>
      <c r="W306" s="110">
        <v>0</v>
      </c>
      <c r="X306" s="110">
        <v>0</v>
      </c>
      <c r="Y306" s="110">
        <v>0</v>
      </c>
      <c r="Z306" s="110">
        <v>1.0830811634159179</v>
      </c>
      <c r="AA306" s="110">
        <v>0</v>
      </c>
      <c r="AB306" s="110">
        <v>0</v>
      </c>
      <c r="AC306" s="111">
        <v>0.87817391628317654</v>
      </c>
      <c r="AD306" s="110">
        <v>0.87817391628317654</v>
      </c>
      <c r="AE306" s="110">
        <v>0</v>
      </c>
      <c r="AF306" s="110">
        <v>0</v>
      </c>
      <c r="AG306" s="110">
        <v>0</v>
      </c>
      <c r="AH306" s="110">
        <v>0</v>
      </c>
      <c r="AI306" s="112">
        <f t="shared" si="154"/>
        <v>2.4296145017167885</v>
      </c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" customHeight="1">
      <c r="A307" s="37" t="s">
        <v>22</v>
      </c>
      <c r="B307" s="63">
        <v>12.839909378114365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152"/>
        <v>12.839909378114365</v>
      </c>
      <c r="K307" s="49" t="s">
        <v>22</v>
      </c>
      <c r="L307" s="63">
        <v>12.839909378114365</v>
      </c>
      <c r="M307" s="63">
        <v>0</v>
      </c>
      <c r="N307" s="63">
        <v>0</v>
      </c>
      <c r="O307" s="63">
        <v>0</v>
      </c>
      <c r="P307" s="63">
        <v>4.7007196607781587</v>
      </c>
      <c r="Q307" s="63">
        <v>0</v>
      </c>
      <c r="R307" s="83">
        <v>0</v>
      </c>
      <c r="S307" s="84">
        <f t="shared" si="153"/>
        <v>17.540629038892526</v>
      </c>
      <c r="U307" s="113" t="s">
        <v>22</v>
      </c>
      <c r="V307" s="105">
        <v>12.839909378114365</v>
      </c>
      <c r="W307" s="105">
        <v>0</v>
      </c>
      <c r="X307" s="105">
        <v>0</v>
      </c>
      <c r="Y307" s="105">
        <v>0</v>
      </c>
      <c r="Z307" s="105">
        <v>0</v>
      </c>
      <c r="AA307" s="105">
        <v>0</v>
      </c>
      <c r="AB307" s="105">
        <v>4.7007196607781587</v>
      </c>
      <c r="AC307" s="106">
        <v>0</v>
      </c>
      <c r="AD307" s="105">
        <v>0</v>
      </c>
      <c r="AE307" s="105">
        <v>0</v>
      </c>
      <c r="AF307" s="105">
        <v>0</v>
      </c>
      <c r="AG307" s="105">
        <v>0</v>
      </c>
      <c r="AH307" s="105">
        <v>0</v>
      </c>
      <c r="AI307" s="108">
        <f t="shared" si="154"/>
        <v>17.540629038892526</v>
      </c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152"/>
        <v>0</v>
      </c>
      <c r="K308" s="48" t="s">
        <v>21</v>
      </c>
      <c r="L308" s="85">
        <v>0</v>
      </c>
      <c r="M308" s="85">
        <v>0</v>
      </c>
      <c r="N308" s="85">
        <v>0</v>
      </c>
      <c r="O308" s="85">
        <v>0</v>
      </c>
      <c r="P308" s="85">
        <v>0</v>
      </c>
      <c r="Q308" s="85">
        <v>0</v>
      </c>
      <c r="R308" s="86">
        <v>0</v>
      </c>
      <c r="S308" s="87">
        <f t="shared" si="153"/>
        <v>0</v>
      </c>
      <c r="U308" s="109" t="s">
        <v>61</v>
      </c>
      <c r="V308" s="110">
        <v>0</v>
      </c>
      <c r="W308" s="110">
        <v>0</v>
      </c>
      <c r="X308" s="110">
        <v>0</v>
      </c>
      <c r="Y308" s="110">
        <v>0</v>
      </c>
      <c r="Z308" s="110">
        <v>0</v>
      </c>
      <c r="AA308" s="110">
        <v>0</v>
      </c>
      <c r="AB308" s="110">
        <v>0</v>
      </c>
      <c r="AC308" s="111">
        <v>0</v>
      </c>
      <c r="AD308" s="110">
        <v>0</v>
      </c>
      <c r="AE308" s="110">
        <v>0</v>
      </c>
      <c r="AF308" s="110">
        <v>0</v>
      </c>
      <c r="AG308" s="110">
        <v>0</v>
      </c>
      <c r="AH308" s="110">
        <v>0</v>
      </c>
      <c r="AI308" s="112">
        <f t="shared" si="154"/>
        <v>0</v>
      </c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152"/>
        <v>0</v>
      </c>
      <c r="K309" s="50" t="s">
        <v>64</v>
      </c>
      <c r="L309" s="63">
        <v>0</v>
      </c>
      <c r="M309" s="63">
        <v>0</v>
      </c>
      <c r="N309" s="63">
        <v>0</v>
      </c>
      <c r="O309" s="63">
        <v>0</v>
      </c>
      <c r="P309" s="63">
        <v>0</v>
      </c>
      <c r="Q309" s="63">
        <v>0</v>
      </c>
      <c r="R309" s="83">
        <v>0</v>
      </c>
      <c r="S309" s="84">
        <f t="shared" si="153"/>
        <v>0</v>
      </c>
      <c r="U309" s="114" t="s">
        <v>62</v>
      </c>
      <c r="V309" s="105">
        <v>0</v>
      </c>
      <c r="W309" s="105">
        <v>0</v>
      </c>
      <c r="X309" s="105">
        <v>0</v>
      </c>
      <c r="Y309" s="105">
        <v>0</v>
      </c>
      <c r="Z309" s="105">
        <v>0</v>
      </c>
      <c r="AA309" s="105">
        <v>0</v>
      </c>
      <c r="AB309" s="105">
        <v>0</v>
      </c>
      <c r="AC309" s="106">
        <v>0</v>
      </c>
      <c r="AD309" s="107">
        <v>0</v>
      </c>
      <c r="AE309" s="107">
        <v>0</v>
      </c>
      <c r="AF309" s="107">
        <v>0</v>
      </c>
      <c r="AG309" s="107">
        <v>0</v>
      </c>
      <c r="AH309" s="107">
        <v>0</v>
      </c>
      <c r="AI309" s="108">
        <f t="shared" si="154"/>
        <v>0</v>
      </c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152"/>
        <v>0</v>
      </c>
      <c r="K310" s="51" t="s">
        <v>23</v>
      </c>
      <c r="L310" s="88">
        <v>0</v>
      </c>
      <c r="M310" s="88">
        <v>0</v>
      </c>
      <c r="N310" s="88">
        <v>0</v>
      </c>
      <c r="O310" s="88">
        <v>0</v>
      </c>
      <c r="P310" s="88">
        <v>0</v>
      </c>
      <c r="Q310" s="88">
        <v>0</v>
      </c>
      <c r="R310" s="89">
        <v>0</v>
      </c>
      <c r="S310" s="90">
        <f t="shared" si="153"/>
        <v>0</v>
      </c>
      <c r="U310" s="115" t="s">
        <v>65</v>
      </c>
      <c r="V310" s="116">
        <v>0</v>
      </c>
      <c r="W310" s="116">
        <v>0</v>
      </c>
      <c r="X310" s="116">
        <v>0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7">
        <v>0</v>
      </c>
      <c r="AI310" s="118">
        <f t="shared" si="154"/>
        <v>0</v>
      </c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152"/>
        <v>0</v>
      </c>
      <c r="K311" s="52" t="s">
        <v>19</v>
      </c>
      <c r="L311" s="68">
        <v>0</v>
      </c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91">
        <v>0</v>
      </c>
      <c r="S311" s="92">
        <f t="shared" si="153"/>
        <v>0</v>
      </c>
      <c r="U311" s="119" t="s">
        <v>19</v>
      </c>
      <c r="V311" s="120">
        <v>0</v>
      </c>
      <c r="W311" s="120">
        <v>0</v>
      </c>
      <c r="X311" s="120">
        <v>0</v>
      </c>
      <c r="Y311" s="120">
        <v>0</v>
      </c>
      <c r="Z311" s="120">
        <v>0</v>
      </c>
      <c r="AA311" s="120">
        <v>0</v>
      </c>
      <c r="AB311" s="120">
        <v>0</v>
      </c>
      <c r="AC311" s="120">
        <v>0</v>
      </c>
      <c r="AD311" s="121">
        <v>0</v>
      </c>
      <c r="AE311" s="121">
        <v>0</v>
      </c>
      <c r="AF311" s="121">
        <v>0</v>
      </c>
      <c r="AG311" s="121">
        <v>0</v>
      </c>
      <c r="AH311" s="121">
        <v>0</v>
      </c>
      <c r="AI311" s="122">
        <f t="shared" si="154"/>
        <v>0</v>
      </c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152"/>
        <v>0</v>
      </c>
      <c r="K312" s="51" t="s">
        <v>20</v>
      </c>
      <c r="L312" s="88">
        <v>0</v>
      </c>
      <c r="M312" s="88">
        <v>0</v>
      </c>
      <c r="N312" s="88">
        <v>0</v>
      </c>
      <c r="O312" s="88">
        <v>0</v>
      </c>
      <c r="P312" s="88">
        <v>0</v>
      </c>
      <c r="Q312" s="88">
        <v>0</v>
      </c>
      <c r="R312" s="89">
        <v>0</v>
      </c>
      <c r="S312" s="90">
        <f t="shared" si="153"/>
        <v>0</v>
      </c>
      <c r="U312" s="115" t="s">
        <v>20</v>
      </c>
      <c r="V312" s="116">
        <v>0</v>
      </c>
      <c r="W312" s="116">
        <v>0</v>
      </c>
      <c r="X312" s="116">
        <v>0</v>
      </c>
      <c r="Y312" s="116">
        <v>0</v>
      </c>
      <c r="Z312" s="116">
        <v>0</v>
      </c>
      <c r="AA312" s="116">
        <v>0</v>
      </c>
      <c r="AB312" s="116">
        <v>0</v>
      </c>
      <c r="AC312" s="116">
        <v>0</v>
      </c>
      <c r="AD312" s="116">
        <v>0</v>
      </c>
      <c r="AE312" s="116">
        <v>0</v>
      </c>
      <c r="AF312" s="116">
        <v>0</v>
      </c>
      <c r="AG312" s="116">
        <v>0</v>
      </c>
      <c r="AH312" s="117">
        <v>0</v>
      </c>
      <c r="AI312" s="118">
        <f t="shared" si="154"/>
        <v>0</v>
      </c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152"/>
        <v>0</v>
      </c>
      <c r="K313" s="53" t="s">
        <v>11</v>
      </c>
      <c r="L313" s="71">
        <v>0</v>
      </c>
      <c r="M313" s="71">
        <v>0</v>
      </c>
      <c r="N313" s="71">
        <v>0</v>
      </c>
      <c r="O313" s="71">
        <v>0</v>
      </c>
      <c r="P313" s="71">
        <v>0</v>
      </c>
      <c r="Q313" s="71">
        <v>0</v>
      </c>
      <c r="R313" s="93">
        <v>0</v>
      </c>
      <c r="S313" s="94">
        <f t="shared" si="153"/>
        <v>0</v>
      </c>
      <c r="U313" s="119" t="s">
        <v>11</v>
      </c>
      <c r="V313" s="120">
        <v>0</v>
      </c>
      <c r="W313" s="120">
        <v>0</v>
      </c>
      <c r="X313" s="120">
        <v>0</v>
      </c>
      <c r="Y313" s="120">
        <v>0</v>
      </c>
      <c r="Z313" s="120">
        <v>0</v>
      </c>
      <c r="AA313" s="120">
        <v>0</v>
      </c>
      <c r="AB313" s="120">
        <v>0</v>
      </c>
      <c r="AC313" s="120">
        <v>0</v>
      </c>
      <c r="AD313" s="121">
        <v>0</v>
      </c>
      <c r="AE313" s="121">
        <v>0</v>
      </c>
      <c r="AF313" s="121">
        <v>0</v>
      </c>
      <c r="AG313" s="121">
        <v>0</v>
      </c>
      <c r="AH313" s="121">
        <v>0</v>
      </c>
      <c r="AI313" s="122">
        <f t="shared" si="154"/>
        <v>0</v>
      </c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">
      <c r="A314" s="42" t="s">
        <v>26</v>
      </c>
      <c r="B314" s="74">
        <f>SUM(B293:B309)</f>
        <v>119.61666967584938</v>
      </c>
      <c r="C314" s="74">
        <f t="shared" ref="C314:I314" si="155">SUM(C293:C309)</f>
        <v>317.4670533787608</v>
      </c>
      <c r="D314" s="74">
        <f t="shared" si="155"/>
        <v>95.47745166378634</v>
      </c>
      <c r="E314" s="74">
        <f t="shared" si="155"/>
        <v>244.27656838717414</v>
      </c>
      <c r="F314" s="74">
        <f t="shared" si="155"/>
        <v>0</v>
      </c>
      <c r="G314" s="74">
        <f t="shared" si="155"/>
        <v>16.1045406999528</v>
      </c>
      <c r="H314" s="75">
        <f t="shared" si="155"/>
        <v>0</v>
      </c>
      <c r="I314" s="59">
        <f t="shared" si="155"/>
        <v>792.94228380552352</v>
      </c>
      <c r="K314" s="54" t="s">
        <v>26</v>
      </c>
      <c r="L314" s="74">
        <f>SUM(L293:L309)</f>
        <v>119.61666967584938</v>
      </c>
      <c r="M314" s="74">
        <f t="shared" ref="M314:S314" si="156">SUM(M293:M309)</f>
        <v>317.4670533787608</v>
      </c>
      <c r="N314" s="74">
        <f t="shared" si="156"/>
        <v>95.47745166378634</v>
      </c>
      <c r="O314" s="74">
        <f t="shared" si="156"/>
        <v>244.27656838717414</v>
      </c>
      <c r="P314" s="74">
        <f t="shared" si="156"/>
        <v>126.75239309385201</v>
      </c>
      <c r="Q314" s="74">
        <f t="shared" si="156"/>
        <v>16.1045406999528</v>
      </c>
      <c r="R314" s="75">
        <f t="shared" si="156"/>
        <v>0</v>
      </c>
      <c r="S314" s="95">
        <f t="shared" si="156"/>
        <v>919.69467689937551</v>
      </c>
      <c r="U314" s="123" t="s">
        <v>63</v>
      </c>
      <c r="V314" s="124">
        <f>SUM(V293:V309)</f>
        <v>76.770114882095655</v>
      </c>
      <c r="W314" s="124">
        <f t="shared" ref="W314:AH314" si="157">SUM(W293:W309)</f>
        <v>21.915779429113382</v>
      </c>
      <c r="X314" s="124">
        <f t="shared" si="157"/>
        <v>16.1045406999528</v>
      </c>
      <c r="Y314" s="124">
        <f t="shared" si="157"/>
        <v>317.4670533787608</v>
      </c>
      <c r="Z314" s="124">
        <f t="shared" si="157"/>
        <v>64.200153746751013</v>
      </c>
      <c r="AA314" s="124">
        <f t="shared" si="157"/>
        <v>216.33373834641807</v>
      </c>
      <c r="AB314" s="124">
        <f t="shared" si="157"/>
        <v>126.75239309385201</v>
      </c>
      <c r="AC314" s="124">
        <f t="shared" si="157"/>
        <v>80.150903322431745</v>
      </c>
      <c r="AD314" s="125">
        <f t="shared" si="157"/>
        <v>20.930775364640336</v>
      </c>
      <c r="AE314" s="125">
        <f t="shared" si="157"/>
        <v>27.942830040756057</v>
      </c>
      <c r="AF314" s="125">
        <f t="shared" si="157"/>
        <v>0</v>
      </c>
      <c r="AG314" s="125">
        <f t="shared" si="157"/>
        <v>31.277297917035341</v>
      </c>
      <c r="AH314" s="125">
        <f t="shared" si="157"/>
        <v>0</v>
      </c>
      <c r="AI314" s="126">
        <f>SUM(V314:AC314)</f>
        <v>919.69467689937551</v>
      </c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s="14" customFormat="1" ht="15" thickBot="1">
      <c r="A315" s="43" t="s">
        <v>91</v>
      </c>
      <c r="B315" s="78">
        <f>IF($I314=0,"-",B314/$I314)</f>
        <v>0.15085167245941256</v>
      </c>
      <c r="C315" s="78">
        <f t="shared" ref="C315:H315" si="158">IF($I314=0,"-",C314/$I314)</f>
        <v>0.40036590286894391</v>
      </c>
      <c r="D315" s="78">
        <f t="shared" si="158"/>
        <v>0.12040908098073261</v>
      </c>
      <c r="E315" s="78">
        <f t="shared" si="158"/>
        <v>0.30806349134874139</v>
      </c>
      <c r="F315" s="78">
        <f t="shared" si="158"/>
        <v>0</v>
      </c>
      <c r="G315" s="78">
        <f t="shared" si="158"/>
        <v>2.0309852342169445E-2</v>
      </c>
      <c r="H315" s="79">
        <f t="shared" si="158"/>
        <v>0</v>
      </c>
      <c r="I315" s="80">
        <f>SUM(B315:H315)</f>
        <v>1</v>
      </c>
      <c r="K315" s="55" t="s">
        <v>91</v>
      </c>
      <c r="L315" s="96">
        <f>IF($S314=0,"-",L314/$S314)</f>
        <v>0.1300612830326697</v>
      </c>
      <c r="M315" s="96">
        <f t="shared" ref="M315:R315" si="159">IF($S314=0,"-",M314/$S314)</f>
        <v>0.34518744247716798</v>
      </c>
      <c r="N315" s="96">
        <f t="shared" si="159"/>
        <v>0.10381429191878709</v>
      </c>
      <c r="O315" s="96">
        <f t="shared" si="159"/>
        <v>0.26560615661136489</v>
      </c>
      <c r="P315" s="96">
        <f t="shared" si="159"/>
        <v>0.13782007907361205</v>
      </c>
      <c r="Q315" s="96">
        <f t="shared" si="159"/>
        <v>1.7510746886398268E-2</v>
      </c>
      <c r="R315" s="97">
        <f t="shared" si="159"/>
        <v>0</v>
      </c>
      <c r="S315" s="98">
        <f>SUM(L315:R315)</f>
        <v>1</v>
      </c>
      <c r="U315" s="127" t="s">
        <v>91</v>
      </c>
      <c r="V315" s="128">
        <f>+V314/$AI314</f>
        <v>8.3473479634475614E-2</v>
      </c>
      <c r="W315" s="128">
        <f t="shared" ref="W315:AH315" si="160">+W314/$AI314</f>
        <v>2.3829407714959738E-2</v>
      </c>
      <c r="X315" s="128">
        <f t="shared" si="160"/>
        <v>1.7510746886398268E-2</v>
      </c>
      <c r="Y315" s="128">
        <f t="shared" si="160"/>
        <v>0.34518744247716798</v>
      </c>
      <c r="Z315" s="128">
        <f t="shared" si="160"/>
        <v>6.9805942514740899E-2</v>
      </c>
      <c r="AA315" s="128">
        <f t="shared" si="160"/>
        <v>0.23522343205873236</v>
      </c>
      <c r="AB315" s="128">
        <f t="shared" si="160"/>
        <v>0.13782007907361205</v>
      </c>
      <c r="AC315" s="128">
        <f t="shared" si="160"/>
        <v>8.7149469639913019E-2</v>
      </c>
      <c r="AD315" s="128">
        <f t="shared" si="160"/>
        <v>2.2758395683234327E-2</v>
      </c>
      <c r="AE315" s="128">
        <f t="shared" si="160"/>
        <v>3.0382724552632485E-2</v>
      </c>
      <c r="AF315" s="128">
        <f t="shared" si="160"/>
        <v>0</v>
      </c>
      <c r="AG315" s="128">
        <f t="shared" si="160"/>
        <v>3.4008349404046199E-2</v>
      </c>
      <c r="AH315" s="128">
        <f t="shared" si="160"/>
        <v>0</v>
      </c>
      <c r="AI315" s="129">
        <f>SUM(V315:AC315)</f>
        <v>1</v>
      </c>
    </row>
    <row r="316" spans="1:69" ht="15" thickBot="1">
      <c r="A316" s="44"/>
      <c r="B316" s="44"/>
      <c r="C316" s="44"/>
      <c r="D316" s="44"/>
      <c r="E316" s="44"/>
      <c r="F316" s="44"/>
      <c r="G316" s="44"/>
      <c r="H316" s="44"/>
      <c r="I316" s="44"/>
      <c r="K316" s="44"/>
      <c r="L316" s="44"/>
      <c r="M316" s="44"/>
      <c r="N316" s="44"/>
      <c r="O316" s="44"/>
      <c r="P316" s="44"/>
      <c r="Q316" s="44"/>
      <c r="R316" s="44"/>
      <c r="S316" s="44"/>
      <c r="U316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30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  <c r="K317" s="426" t="s">
        <v>39</v>
      </c>
      <c r="L317" s="32" t="s">
        <v>0</v>
      </c>
      <c r="M317" s="32" t="s">
        <v>1</v>
      </c>
      <c r="N317" s="32" t="s">
        <v>2</v>
      </c>
      <c r="O317" s="32" t="s">
        <v>3</v>
      </c>
      <c r="P317" s="32" t="s">
        <v>27</v>
      </c>
      <c r="Q317" s="32" t="s">
        <v>4</v>
      </c>
      <c r="R317" s="32" t="s">
        <v>5</v>
      </c>
      <c r="S317" s="33" t="s">
        <v>6</v>
      </c>
      <c r="U317" s="470" t="s">
        <v>39</v>
      </c>
      <c r="V317" s="99" t="s">
        <v>77</v>
      </c>
      <c r="W317" s="99" t="s">
        <v>78</v>
      </c>
      <c r="X317" s="99" t="s">
        <v>4</v>
      </c>
      <c r="Y317" s="99" t="s">
        <v>1</v>
      </c>
      <c r="Z317" s="99" t="s">
        <v>2</v>
      </c>
      <c r="AA317" s="99" t="s">
        <v>3</v>
      </c>
      <c r="AB317" s="99" t="s">
        <v>55</v>
      </c>
      <c r="AC317" s="99" t="s">
        <v>67</v>
      </c>
      <c r="AD317" s="100" t="s">
        <v>79</v>
      </c>
      <c r="AE317" s="100" t="s">
        <v>80</v>
      </c>
      <c r="AF317" s="100" t="s">
        <v>81</v>
      </c>
      <c r="AG317" s="100" t="s">
        <v>82</v>
      </c>
      <c r="AH317" s="100" t="s">
        <v>83</v>
      </c>
      <c r="AI317" s="101" t="s">
        <v>63</v>
      </c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" customHeight="1">
      <c r="A318" s="433" t="s">
        <v>39</v>
      </c>
      <c r="B318" s="434" t="s">
        <v>118</v>
      </c>
      <c r="C318" s="435"/>
      <c r="D318" s="435"/>
      <c r="E318" s="435"/>
      <c r="F318" s="435"/>
      <c r="G318" s="435"/>
      <c r="H318" s="435"/>
      <c r="I318" s="436"/>
      <c r="K318" s="427" t="s">
        <v>39</v>
      </c>
      <c r="L318" s="416" t="s">
        <v>118</v>
      </c>
      <c r="M318" s="417"/>
      <c r="N318" s="417"/>
      <c r="O318" s="417"/>
      <c r="P318" s="417"/>
      <c r="Q318" s="417"/>
      <c r="R318" s="417"/>
      <c r="S318" s="418"/>
      <c r="U318" s="471" t="s">
        <v>39</v>
      </c>
      <c r="V318" s="468" t="s">
        <v>118</v>
      </c>
      <c r="W318" s="468"/>
      <c r="X318" s="468"/>
      <c r="Y318" s="468"/>
      <c r="Z318" s="468"/>
      <c r="AA318" s="468"/>
      <c r="AB318" s="468"/>
      <c r="AC318" s="468"/>
      <c r="AD318" s="468"/>
      <c r="AE318" s="468"/>
      <c r="AF318" s="468"/>
      <c r="AG318" s="468"/>
      <c r="AH318" s="468"/>
      <c r="AI318" s="469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  <c r="K319" s="56" t="s">
        <v>7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102">
        <v>0</v>
      </c>
      <c r="S319" s="103">
        <f>SUM(L319:R319)</f>
        <v>0</v>
      </c>
      <c r="U319" s="104" t="s">
        <v>7</v>
      </c>
      <c r="V319" s="105">
        <v>0</v>
      </c>
      <c r="W319" s="105">
        <v>0</v>
      </c>
      <c r="X319" s="105">
        <v>0</v>
      </c>
      <c r="Y319" s="105">
        <v>0</v>
      </c>
      <c r="Z319" s="105">
        <v>0</v>
      </c>
      <c r="AA319" s="105">
        <v>0</v>
      </c>
      <c r="AB319" s="105">
        <v>0</v>
      </c>
      <c r="AC319" s="106">
        <v>0</v>
      </c>
      <c r="AD319" s="107">
        <v>0</v>
      </c>
      <c r="AE319" s="107">
        <v>0</v>
      </c>
      <c r="AF319" s="107">
        <v>0</v>
      </c>
      <c r="AG319" s="107">
        <v>0</v>
      </c>
      <c r="AH319" s="107">
        <v>0</v>
      </c>
      <c r="AI319" s="108">
        <f>SUM(V319:AC319)</f>
        <v>0</v>
      </c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161">SUM(B320:H320)</f>
        <v>0</v>
      </c>
      <c r="K320" s="48" t="s">
        <v>8</v>
      </c>
      <c r="L320" s="85">
        <v>0</v>
      </c>
      <c r="M320" s="85">
        <v>0</v>
      </c>
      <c r="N320" s="85">
        <v>0</v>
      </c>
      <c r="O320" s="85">
        <v>0</v>
      </c>
      <c r="P320" s="85">
        <v>0</v>
      </c>
      <c r="Q320" s="85">
        <v>0</v>
      </c>
      <c r="R320" s="86">
        <v>0</v>
      </c>
      <c r="S320" s="87">
        <f t="shared" ref="S320:S339" si="162">SUM(L320:R320)</f>
        <v>0</v>
      </c>
      <c r="U320" s="109" t="s">
        <v>8</v>
      </c>
      <c r="V320" s="110">
        <v>0</v>
      </c>
      <c r="W320" s="110">
        <v>0</v>
      </c>
      <c r="X320" s="110">
        <v>0</v>
      </c>
      <c r="Y320" s="110">
        <v>0</v>
      </c>
      <c r="Z320" s="110">
        <v>0</v>
      </c>
      <c r="AA320" s="110">
        <v>0</v>
      </c>
      <c r="AB320" s="110">
        <v>0</v>
      </c>
      <c r="AC320" s="111">
        <v>0</v>
      </c>
      <c r="AD320" s="110">
        <v>0</v>
      </c>
      <c r="AE320" s="110">
        <v>0</v>
      </c>
      <c r="AF320" s="110">
        <v>0</v>
      </c>
      <c r="AG320" s="110">
        <v>0</v>
      </c>
      <c r="AH320" s="110">
        <v>0</v>
      </c>
      <c r="AI320" s="112">
        <f t="shared" ref="AI320:AI339" si="163">SUM(V320:AC320)</f>
        <v>0</v>
      </c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161"/>
        <v>0</v>
      </c>
      <c r="K321" s="49" t="s">
        <v>10</v>
      </c>
      <c r="L321" s="63">
        <v>0</v>
      </c>
      <c r="M321" s="63">
        <v>0</v>
      </c>
      <c r="N321" s="63">
        <v>0</v>
      </c>
      <c r="O321" s="63">
        <v>0</v>
      </c>
      <c r="P321" s="63">
        <v>0</v>
      </c>
      <c r="Q321" s="63">
        <v>0</v>
      </c>
      <c r="R321" s="83">
        <v>0</v>
      </c>
      <c r="S321" s="84">
        <f t="shared" si="162"/>
        <v>0</v>
      </c>
      <c r="U321" s="113" t="s">
        <v>10</v>
      </c>
      <c r="V321" s="105">
        <v>0</v>
      </c>
      <c r="W321" s="105">
        <v>0</v>
      </c>
      <c r="X321" s="105">
        <v>0</v>
      </c>
      <c r="Y321" s="105">
        <v>0</v>
      </c>
      <c r="Z321" s="105">
        <v>0</v>
      </c>
      <c r="AA321" s="105">
        <v>0</v>
      </c>
      <c r="AB321" s="105">
        <v>0</v>
      </c>
      <c r="AC321" s="106">
        <v>0</v>
      </c>
      <c r="AD321" s="107">
        <v>0</v>
      </c>
      <c r="AE321" s="107">
        <v>0</v>
      </c>
      <c r="AF321" s="107">
        <v>0</v>
      </c>
      <c r="AG321" s="107">
        <v>0</v>
      </c>
      <c r="AH321" s="107">
        <v>0</v>
      </c>
      <c r="AI321" s="108">
        <f t="shared" si="163"/>
        <v>0</v>
      </c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161"/>
        <v>0</v>
      </c>
      <c r="K322" s="48" t="s">
        <v>56</v>
      </c>
      <c r="L322" s="85">
        <v>0</v>
      </c>
      <c r="M322" s="85">
        <v>0</v>
      </c>
      <c r="N322" s="85">
        <v>0</v>
      </c>
      <c r="O322" s="85">
        <v>0</v>
      </c>
      <c r="P322" s="85">
        <v>0</v>
      </c>
      <c r="Q322" s="85">
        <v>0</v>
      </c>
      <c r="R322" s="86">
        <v>0</v>
      </c>
      <c r="S322" s="87">
        <f t="shared" si="162"/>
        <v>0</v>
      </c>
      <c r="U322" s="109" t="s">
        <v>56</v>
      </c>
      <c r="V322" s="110">
        <v>0</v>
      </c>
      <c r="W322" s="110">
        <v>0</v>
      </c>
      <c r="X322" s="110">
        <v>0</v>
      </c>
      <c r="Y322" s="110">
        <v>0</v>
      </c>
      <c r="Z322" s="110">
        <v>0</v>
      </c>
      <c r="AA322" s="110">
        <v>0</v>
      </c>
      <c r="AB322" s="110">
        <v>0</v>
      </c>
      <c r="AC322" s="111">
        <v>0</v>
      </c>
      <c r="AD322" s="110">
        <v>0</v>
      </c>
      <c r="AE322" s="110">
        <v>0</v>
      </c>
      <c r="AF322" s="110">
        <v>0</v>
      </c>
      <c r="AG322" s="110">
        <v>0</v>
      </c>
      <c r="AH322" s="110">
        <v>0</v>
      </c>
      <c r="AI322" s="112">
        <f t="shared" si="163"/>
        <v>0</v>
      </c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">
      <c r="A323" s="37" t="s">
        <v>16</v>
      </c>
      <c r="B323" s="63">
        <v>23.243205281099531</v>
      </c>
      <c r="C323" s="63">
        <v>62.947910326012348</v>
      </c>
      <c r="D323" s="63">
        <v>35.225327283176377</v>
      </c>
      <c r="E323" s="63">
        <v>0</v>
      </c>
      <c r="F323" s="420"/>
      <c r="G323" s="63">
        <v>0</v>
      </c>
      <c r="H323" s="64">
        <v>0</v>
      </c>
      <c r="I323" s="59">
        <f t="shared" si="161"/>
        <v>121.41644289028827</v>
      </c>
      <c r="K323" s="49" t="s">
        <v>16</v>
      </c>
      <c r="L323" s="63">
        <v>23.243205281099531</v>
      </c>
      <c r="M323" s="63">
        <v>62.947910326012348</v>
      </c>
      <c r="N323" s="63">
        <v>35.225327283176377</v>
      </c>
      <c r="O323" s="63">
        <v>0</v>
      </c>
      <c r="P323" s="63">
        <v>0</v>
      </c>
      <c r="Q323" s="63">
        <v>0</v>
      </c>
      <c r="R323" s="83">
        <v>0</v>
      </c>
      <c r="S323" s="84">
        <f t="shared" si="162"/>
        <v>121.41644289028827</v>
      </c>
      <c r="U323" s="113" t="s">
        <v>16</v>
      </c>
      <c r="V323" s="105">
        <v>23.243205281099531</v>
      </c>
      <c r="W323" s="105">
        <v>0</v>
      </c>
      <c r="X323" s="105">
        <v>0</v>
      </c>
      <c r="Y323" s="105">
        <v>62.947910326012348</v>
      </c>
      <c r="Z323" s="105">
        <v>35.225327283176377</v>
      </c>
      <c r="AA323" s="105">
        <v>0</v>
      </c>
      <c r="AB323" s="105">
        <v>0</v>
      </c>
      <c r="AC323" s="106">
        <v>0</v>
      </c>
      <c r="AD323" s="107">
        <v>0</v>
      </c>
      <c r="AE323" s="107">
        <v>0</v>
      </c>
      <c r="AF323" s="107">
        <v>0</v>
      </c>
      <c r="AG323" s="107">
        <v>0</v>
      </c>
      <c r="AH323" s="107">
        <v>0</v>
      </c>
      <c r="AI323" s="108">
        <f t="shared" si="163"/>
        <v>121.41644289028827</v>
      </c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">
      <c r="A324" s="36" t="s">
        <v>123</v>
      </c>
      <c r="B324" s="60">
        <v>4.2072699821711836</v>
      </c>
      <c r="C324" s="60">
        <v>1.8678572308387828E-4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161"/>
        <v>4.2074567678942678</v>
      </c>
      <c r="K324" s="48" t="s">
        <v>123</v>
      </c>
      <c r="L324" s="85">
        <v>4.2072699821711836</v>
      </c>
      <c r="M324" s="85">
        <v>1.8678572308387828E-4</v>
      </c>
      <c r="N324" s="85">
        <v>0</v>
      </c>
      <c r="O324" s="85">
        <v>0</v>
      </c>
      <c r="P324" s="85">
        <v>0</v>
      </c>
      <c r="Q324" s="85">
        <v>0</v>
      </c>
      <c r="R324" s="86">
        <v>0</v>
      </c>
      <c r="S324" s="87">
        <f t="shared" si="162"/>
        <v>4.2074567678942678</v>
      </c>
      <c r="U324" s="109" t="s">
        <v>57</v>
      </c>
      <c r="V324" s="110">
        <v>4.2052159967030063</v>
      </c>
      <c r="W324" s="110">
        <v>0</v>
      </c>
      <c r="X324" s="110">
        <v>0</v>
      </c>
      <c r="Y324" s="110">
        <v>1.8678572308387828E-4</v>
      </c>
      <c r="Z324" s="110">
        <v>0</v>
      </c>
      <c r="AA324" s="110">
        <v>0</v>
      </c>
      <c r="AB324" s="110">
        <v>0</v>
      </c>
      <c r="AC324" s="111">
        <v>2.0539854681774056E-3</v>
      </c>
      <c r="AD324" s="110">
        <v>2.0539854681774056E-3</v>
      </c>
      <c r="AE324" s="110">
        <v>0</v>
      </c>
      <c r="AF324" s="110">
        <v>0</v>
      </c>
      <c r="AG324" s="110">
        <v>0</v>
      </c>
      <c r="AH324" s="110">
        <v>0</v>
      </c>
      <c r="AI324" s="112">
        <f t="shared" si="163"/>
        <v>4.2074567678942678</v>
      </c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">
      <c r="A325" s="37" t="s">
        <v>58</v>
      </c>
      <c r="B325" s="63">
        <v>0</v>
      </c>
      <c r="C325" s="63">
        <v>0</v>
      </c>
      <c r="D325" s="63">
        <v>0</v>
      </c>
      <c r="E325" s="63">
        <v>2.1426921826591068</v>
      </c>
      <c r="F325" s="420"/>
      <c r="G325" s="63">
        <v>0</v>
      </c>
      <c r="H325" s="64">
        <v>0</v>
      </c>
      <c r="I325" s="59">
        <f t="shared" si="161"/>
        <v>2.1426921826591068</v>
      </c>
      <c r="K325" s="49" t="s">
        <v>58</v>
      </c>
      <c r="L325" s="63">
        <v>0</v>
      </c>
      <c r="M325" s="63">
        <v>0</v>
      </c>
      <c r="N325" s="63">
        <v>0</v>
      </c>
      <c r="O325" s="63">
        <v>2.1426921826591068</v>
      </c>
      <c r="P325" s="63">
        <v>33.365875514228804</v>
      </c>
      <c r="Q325" s="63">
        <v>0</v>
      </c>
      <c r="R325" s="83">
        <v>0</v>
      </c>
      <c r="S325" s="84">
        <f t="shared" si="162"/>
        <v>35.508567696887908</v>
      </c>
      <c r="U325" s="113" t="s">
        <v>58</v>
      </c>
      <c r="V325" s="105">
        <v>0</v>
      </c>
      <c r="W325" s="105">
        <v>0</v>
      </c>
      <c r="X325" s="105">
        <v>0</v>
      </c>
      <c r="Y325" s="105">
        <v>0</v>
      </c>
      <c r="Z325" s="105">
        <v>0</v>
      </c>
      <c r="AA325" s="105">
        <v>2.1426921826591068</v>
      </c>
      <c r="AB325" s="105">
        <v>33.365875514228804</v>
      </c>
      <c r="AC325" s="106">
        <v>0</v>
      </c>
      <c r="AD325" s="105">
        <v>0</v>
      </c>
      <c r="AE325" s="105">
        <v>0</v>
      </c>
      <c r="AF325" s="105">
        <v>0</v>
      </c>
      <c r="AG325" s="105">
        <v>0</v>
      </c>
      <c r="AH325" s="105">
        <v>0</v>
      </c>
      <c r="AI325" s="108">
        <f t="shared" si="163"/>
        <v>35.508567696887908</v>
      </c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">
      <c r="A326" s="36" t="s">
        <v>12</v>
      </c>
      <c r="B326" s="60">
        <v>0</v>
      </c>
      <c r="C326" s="60">
        <v>0</v>
      </c>
      <c r="D326" s="60">
        <v>0</v>
      </c>
      <c r="E326" s="60">
        <v>0</v>
      </c>
      <c r="F326" s="420"/>
      <c r="G326" s="60">
        <v>0</v>
      </c>
      <c r="H326" s="61">
        <v>0</v>
      </c>
      <c r="I326" s="62">
        <f t="shared" si="161"/>
        <v>0</v>
      </c>
      <c r="K326" s="48" t="s">
        <v>12</v>
      </c>
      <c r="L326" s="85">
        <v>0</v>
      </c>
      <c r="M326" s="85">
        <v>0</v>
      </c>
      <c r="N326" s="85">
        <v>0</v>
      </c>
      <c r="O326" s="85">
        <v>0</v>
      </c>
      <c r="P326" s="85">
        <v>4.0559196215730848</v>
      </c>
      <c r="Q326" s="85">
        <v>0</v>
      </c>
      <c r="R326" s="86">
        <v>0</v>
      </c>
      <c r="S326" s="87">
        <f t="shared" si="162"/>
        <v>4.0559196215730848</v>
      </c>
      <c r="U326" s="109" t="s">
        <v>12</v>
      </c>
      <c r="V326" s="110">
        <v>0</v>
      </c>
      <c r="W326" s="110">
        <v>0</v>
      </c>
      <c r="X326" s="110">
        <v>0</v>
      </c>
      <c r="Y326" s="110">
        <v>0</v>
      </c>
      <c r="Z326" s="110">
        <v>0</v>
      </c>
      <c r="AA326" s="110">
        <v>0</v>
      </c>
      <c r="AB326" s="110">
        <v>4.0559196215730848</v>
      </c>
      <c r="AC326" s="111">
        <v>0</v>
      </c>
      <c r="AD326" s="110">
        <v>0</v>
      </c>
      <c r="AE326" s="110">
        <v>0</v>
      </c>
      <c r="AF326" s="110">
        <v>0</v>
      </c>
      <c r="AG326" s="110">
        <v>0</v>
      </c>
      <c r="AH326" s="110">
        <v>0</v>
      </c>
      <c r="AI326" s="112">
        <f t="shared" si="163"/>
        <v>4.0559196215730848</v>
      </c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161"/>
        <v>0</v>
      </c>
      <c r="K327" s="49" t="s">
        <v>59</v>
      </c>
      <c r="L327" s="63">
        <v>0</v>
      </c>
      <c r="M327" s="63">
        <v>0</v>
      </c>
      <c r="N327" s="63">
        <v>0</v>
      </c>
      <c r="O327" s="63">
        <v>0</v>
      </c>
      <c r="P327" s="63">
        <v>0</v>
      </c>
      <c r="Q327" s="63">
        <v>0</v>
      </c>
      <c r="R327" s="83">
        <v>0</v>
      </c>
      <c r="S327" s="84">
        <f t="shared" si="162"/>
        <v>0</v>
      </c>
      <c r="U327" s="113" t="s">
        <v>59</v>
      </c>
      <c r="V327" s="105">
        <v>0</v>
      </c>
      <c r="W327" s="105">
        <v>0</v>
      </c>
      <c r="X327" s="105">
        <v>0</v>
      </c>
      <c r="Y327" s="105">
        <v>0</v>
      </c>
      <c r="Z327" s="105">
        <v>0</v>
      </c>
      <c r="AA327" s="105">
        <v>0</v>
      </c>
      <c r="AB327" s="105">
        <v>0</v>
      </c>
      <c r="AC327" s="106">
        <v>0</v>
      </c>
      <c r="AD327" s="105">
        <v>0</v>
      </c>
      <c r="AE327" s="105">
        <v>0</v>
      </c>
      <c r="AF327" s="105">
        <v>0</v>
      </c>
      <c r="AG327" s="105">
        <v>0</v>
      </c>
      <c r="AH327" s="105">
        <v>0</v>
      </c>
      <c r="AI327" s="108">
        <f t="shared" si="163"/>
        <v>0</v>
      </c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">
      <c r="A328" s="36" t="s">
        <v>17</v>
      </c>
      <c r="B328" s="60">
        <v>4.4811681475032143</v>
      </c>
      <c r="C328" s="60">
        <v>0</v>
      </c>
      <c r="D328" s="60">
        <v>5.706870594850922E-2</v>
      </c>
      <c r="E328" s="60">
        <v>0</v>
      </c>
      <c r="F328" s="420"/>
      <c r="G328" s="60">
        <v>0</v>
      </c>
      <c r="H328" s="61">
        <v>0</v>
      </c>
      <c r="I328" s="62">
        <f t="shared" si="161"/>
        <v>4.5382368534517239</v>
      </c>
      <c r="K328" s="48" t="s">
        <v>17</v>
      </c>
      <c r="L328" s="85">
        <v>4.4811681475032143</v>
      </c>
      <c r="M328" s="85">
        <v>0</v>
      </c>
      <c r="N328" s="85">
        <v>5.706870594850922E-2</v>
      </c>
      <c r="O328" s="85">
        <v>0</v>
      </c>
      <c r="P328" s="85">
        <v>1.3319479480457475</v>
      </c>
      <c r="Q328" s="85">
        <v>0</v>
      </c>
      <c r="R328" s="86">
        <v>0</v>
      </c>
      <c r="S328" s="87">
        <f t="shared" si="162"/>
        <v>5.8701848014974711</v>
      </c>
      <c r="U328" s="109" t="s">
        <v>17</v>
      </c>
      <c r="V328" s="110">
        <v>0</v>
      </c>
      <c r="W328" s="110">
        <v>4.4811681475032143</v>
      </c>
      <c r="X328" s="110">
        <v>0</v>
      </c>
      <c r="Y328" s="110">
        <v>0</v>
      </c>
      <c r="Z328" s="110">
        <v>0</v>
      </c>
      <c r="AA328" s="110">
        <v>0</v>
      </c>
      <c r="AB328" s="110">
        <v>1.3319479480457475</v>
      </c>
      <c r="AC328" s="111">
        <v>5.706870594850922E-2</v>
      </c>
      <c r="AD328" s="110">
        <v>0</v>
      </c>
      <c r="AE328" s="110">
        <v>0</v>
      </c>
      <c r="AF328" s="110">
        <v>0</v>
      </c>
      <c r="AG328" s="110">
        <v>5.706870594850922E-2</v>
      </c>
      <c r="AH328" s="110">
        <v>0</v>
      </c>
      <c r="AI328" s="112">
        <f t="shared" si="163"/>
        <v>5.8701848014974711</v>
      </c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">
      <c r="A329" s="37" t="s">
        <v>139</v>
      </c>
      <c r="B329" s="63">
        <v>72.910052736055604</v>
      </c>
      <c r="C329" s="63">
        <v>789.36542710536833</v>
      </c>
      <c r="D329" s="63">
        <v>163.12086942023311</v>
      </c>
      <c r="E329" s="63">
        <v>0</v>
      </c>
      <c r="F329" s="420"/>
      <c r="G329" s="63">
        <v>0</v>
      </c>
      <c r="H329" s="64">
        <v>0</v>
      </c>
      <c r="I329" s="59">
        <f t="shared" si="161"/>
        <v>1025.396349261657</v>
      </c>
      <c r="K329" s="49" t="s">
        <v>139</v>
      </c>
      <c r="L329" s="63">
        <v>72.910052736055604</v>
      </c>
      <c r="M329" s="63">
        <v>789.36542710536833</v>
      </c>
      <c r="N329" s="63">
        <v>163.12086942023311</v>
      </c>
      <c r="O329" s="63">
        <v>0</v>
      </c>
      <c r="P329" s="63">
        <v>0.29149632441515849</v>
      </c>
      <c r="Q329" s="63">
        <v>0</v>
      </c>
      <c r="R329" s="83">
        <v>0</v>
      </c>
      <c r="S329" s="84">
        <f t="shared" si="162"/>
        <v>1025.6878455860722</v>
      </c>
      <c r="U329" s="113" t="s">
        <v>139</v>
      </c>
      <c r="V329" s="105">
        <v>71.486999812257068</v>
      </c>
      <c r="W329" s="105">
        <v>0</v>
      </c>
      <c r="X329" s="105">
        <v>0</v>
      </c>
      <c r="Y329" s="105">
        <v>789.36542710536833</v>
      </c>
      <c r="Z329" s="105">
        <v>46.965756432654224</v>
      </c>
      <c r="AA329" s="105">
        <v>0</v>
      </c>
      <c r="AB329" s="105">
        <v>0.29149632441515849</v>
      </c>
      <c r="AC329" s="106">
        <v>117.57816591137743</v>
      </c>
      <c r="AD329" s="105">
        <v>1.4230529237985305</v>
      </c>
      <c r="AE329" s="105">
        <v>0</v>
      </c>
      <c r="AF329" s="105">
        <v>0</v>
      </c>
      <c r="AG329" s="105">
        <v>116.15511298757889</v>
      </c>
      <c r="AH329" s="105">
        <v>0</v>
      </c>
      <c r="AI329" s="108">
        <f t="shared" si="163"/>
        <v>1025.6878455860722</v>
      </c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">
      <c r="A330" s="36" t="s">
        <v>25</v>
      </c>
      <c r="B330" s="60">
        <v>86.880297050779461</v>
      </c>
      <c r="C330" s="60">
        <v>5.0366249800727392</v>
      </c>
      <c r="D330" s="60">
        <v>10.544635540009248</v>
      </c>
      <c r="E330" s="60">
        <v>1266.8819456252215</v>
      </c>
      <c r="F330" s="420"/>
      <c r="G330" s="60">
        <v>61.880336839940945</v>
      </c>
      <c r="H330" s="61">
        <v>0</v>
      </c>
      <c r="I330" s="62">
        <f t="shared" si="161"/>
        <v>1431.2238400360241</v>
      </c>
      <c r="K330" s="48" t="s">
        <v>25</v>
      </c>
      <c r="L330" s="85">
        <v>86.880297050779461</v>
      </c>
      <c r="M330" s="85">
        <v>5.0366249800727392</v>
      </c>
      <c r="N330" s="85">
        <v>10.544635540009248</v>
      </c>
      <c r="O330" s="85">
        <v>1266.8819456252215</v>
      </c>
      <c r="P330" s="85">
        <v>10.52855730721811</v>
      </c>
      <c r="Q330" s="85">
        <v>61.880336839940945</v>
      </c>
      <c r="R330" s="86">
        <v>0</v>
      </c>
      <c r="S330" s="87">
        <f t="shared" si="162"/>
        <v>1441.7523973432421</v>
      </c>
      <c r="U330" s="109" t="s">
        <v>25</v>
      </c>
      <c r="V330" s="110">
        <v>2.5163734267681694</v>
      </c>
      <c r="W330" s="110">
        <v>26.028872073498356</v>
      </c>
      <c r="X330" s="110">
        <v>61.880336839940945</v>
      </c>
      <c r="Y330" s="110">
        <v>5.0366249800727392</v>
      </c>
      <c r="Z330" s="110">
        <v>8.7178008653957875E-2</v>
      </c>
      <c r="AA330" s="110">
        <v>1248.588338743491</v>
      </c>
      <c r="AB330" s="110">
        <v>10.52855730721811</v>
      </c>
      <c r="AC330" s="111">
        <v>87.086115963598687</v>
      </c>
      <c r="AD330" s="110">
        <v>58.335051550512937</v>
      </c>
      <c r="AE330" s="110">
        <v>18.293606881730465</v>
      </c>
      <c r="AF330" s="110">
        <v>0</v>
      </c>
      <c r="AG330" s="110">
        <v>10.45745753135529</v>
      </c>
      <c r="AH330" s="110">
        <v>0</v>
      </c>
      <c r="AI330" s="112">
        <f t="shared" si="163"/>
        <v>1441.7523973432421</v>
      </c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" customHeight="1">
      <c r="A331" s="37" t="s">
        <v>24</v>
      </c>
      <c r="B331" s="63">
        <v>6.9292919888359181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161"/>
        <v>6.9292919888359181</v>
      </c>
      <c r="K331" s="49" t="s">
        <v>24</v>
      </c>
      <c r="L331" s="63">
        <v>6.9292919888359181</v>
      </c>
      <c r="M331" s="63">
        <v>0</v>
      </c>
      <c r="N331" s="63">
        <v>0</v>
      </c>
      <c r="O331" s="63">
        <v>0</v>
      </c>
      <c r="P331" s="63">
        <v>0</v>
      </c>
      <c r="Q331" s="63">
        <v>0</v>
      </c>
      <c r="R331" s="83">
        <v>0</v>
      </c>
      <c r="S331" s="84">
        <f t="shared" si="162"/>
        <v>6.9292919888359181</v>
      </c>
      <c r="U331" s="113" t="s">
        <v>24</v>
      </c>
      <c r="V331" s="105">
        <v>6.4286142776975694</v>
      </c>
      <c r="W331" s="105">
        <v>0</v>
      </c>
      <c r="X331" s="105">
        <v>0</v>
      </c>
      <c r="Y331" s="105">
        <v>0</v>
      </c>
      <c r="Z331" s="105">
        <v>0</v>
      </c>
      <c r="AA331" s="105">
        <v>0</v>
      </c>
      <c r="AB331" s="105">
        <v>0</v>
      </c>
      <c r="AC331" s="106">
        <v>0.50067771113834858</v>
      </c>
      <c r="AD331" s="105">
        <v>0.50067771113834858</v>
      </c>
      <c r="AE331" s="105">
        <v>0</v>
      </c>
      <c r="AF331" s="105">
        <v>0</v>
      </c>
      <c r="AG331" s="105">
        <v>0</v>
      </c>
      <c r="AH331" s="105">
        <v>0</v>
      </c>
      <c r="AI331" s="108">
        <f t="shared" si="163"/>
        <v>6.9292919888359181</v>
      </c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" customHeight="1">
      <c r="A332" s="36" t="s">
        <v>60</v>
      </c>
      <c r="B332" s="60">
        <v>0</v>
      </c>
      <c r="C332" s="60">
        <v>4.3016068477784115E-2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161"/>
        <v>4.3016068477784115E-2</v>
      </c>
      <c r="K332" s="48" t="s">
        <v>60</v>
      </c>
      <c r="L332" s="85">
        <v>0</v>
      </c>
      <c r="M332" s="85">
        <v>4.3016068477784115E-2</v>
      </c>
      <c r="N332" s="85">
        <v>0</v>
      </c>
      <c r="O332" s="85">
        <v>0</v>
      </c>
      <c r="P332" s="85">
        <v>0</v>
      </c>
      <c r="Q332" s="85">
        <v>0</v>
      </c>
      <c r="R332" s="86">
        <v>0</v>
      </c>
      <c r="S332" s="87">
        <f t="shared" si="162"/>
        <v>4.3016068477784115E-2</v>
      </c>
      <c r="U332" s="109" t="s">
        <v>60</v>
      </c>
      <c r="V332" s="110">
        <v>0</v>
      </c>
      <c r="W332" s="110">
        <v>0</v>
      </c>
      <c r="X332" s="110">
        <v>0</v>
      </c>
      <c r="Y332" s="110">
        <v>4.3016068477784115E-2</v>
      </c>
      <c r="Z332" s="110">
        <v>0</v>
      </c>
      <c r="AA332" s="110">
        <v>0</v>
      </c>
      <c r="AB332" s="110">
        <v>0</v>
      </c>
      <c r="AC332" s="111">
        <v>0</v>
      </c>
      <c r="AD332" s="110">
        <v>0</v>
      </c>
      <c r="AE332" s="110">
        <v>0</v>
      </c>
      <c r="AF332" s="110">
        <v>0</v>
      </c>
      <c r="AG332" s="110">
        <v>0</v>
      </c>
      <c r="AH332" s="110">
        <v>0</v>
      </c>
      <c r="AI332" s="112">
        <f t="shared" si="163"/>
        <v>4.3016068477784115E-2</v>
      </c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">
      <c r="A333" s="37" t="s">
        <v>22</v>
      </c>
      <c r="B333" s="63">
        <v>0</v>
      </c>
      <c r="C333" s="63">
        <v>3350.3602806771364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161"/>
        <v>3350.3602806771364</v>
      </c>
      <c r="K333" s="49" t="s">
        <v>22</v>
      </c>
      <c r="L333" s="63">
        <v>0</v>
      </c>
      <c r="M333" s="63">
        <v>3350.3602806771364</v>
      </c>
      <c r="N333" s="63">
        <v>0</v>
      </c>
      <c r="O333" s="63">
        <v>0</v>
      </c>
      <c r="P333" s="63">
        <v>1.3670995406777666</v>
      </c>
      <c r="Q333" s="63">
        <v>0</v>
      </c>
      <c r="R333" s="83">
        <v>0</v>
      </c>
      <c r="S333" s="84">
        <f t="shared" si="162"/>
        <v>3351.7273802178142</v>
      </c>
      <c r="U333" s="113" t="s">
        <v>22</v>
      </c>
      <c r="V333" s="105">
        <v>0</v>
      </c>
      <c r="W333" s="105">
        <v>0</v>
      </c>
      <c r="X333" s="105">
        <v>0</v>
      </c>
      <c r="Y333" s="105">
        <v>3350.3602806771364</v>
      </c>
      <c r="Z333" s="105">
        <v>0</v>
      </c>
      <c r="AA333" s="105">
        <v>0</v>
      </c>
      <c r="AB333" s="105">
        <v>1.3670995406777666</v>
      </c>
      <c r="AC333" s="106">
        <v>0</v>
      </c>
      <c r="AD333" s="105">
        <v>0</v>
      </c>
      <c r="AE333" s="105">
        <v>0</v>
      </c>
      <c r="AF333" s="105">
        <v>0</v>
      </c>
      <c r="AG333" s="105">
        <v>0</v>
      </c>
      <c r="AH333" s="105">
        <v>0</v>
      </c>
      <c r="AI333" s="108">
        <f t="shared" si="163"/>
        <v>3351.7273802178142</v>
      </c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161"/>
        <v>0</v>
      </c>
      <c r="K334" s="48" t="s">
        <v>21</v>
      </c>
      <c r="L334" s="85">
        <v>0</v>
      </c>
      <c r="M334" s="85">
        <v>0</v>
      </c>
      <c r="N334" s="85">
        <v>0</v>
      </c>
      <c r="O334" s="85">
        <v>0</v>
      </c>
      <c r="P334" s="85">
        <v>0</v>
      </c>
      <c r="Q334" s="85">
        <v>0</v>
      </c>
      <c r="R334" s="86">
        <v>0</v>
      </c>
      <c r="S334" s="87">
        <f t="shared" si="162"/>
        <v>0</v>
      </c>
      <c r="U334" s="109" t="s">
        <v>61</v>
      </c>
      <c r="V334" s="110">
        <v>0</v>
      </c>
      <c r="W334" s="110">
        <v>0</v>
      </c>
      <c r="X334" s="110">
        <v>0</v>
      </c>
      <c r="Y334" s="110">
        <v>0</v>
      </c>
      <c r="Z334" s="110">
        <v>0</v>
      </c>
      <c r="AA334" s="110">
        <v>0</v>
      </c>
      <c r="AB334" s="110">
        <v>0</v>
      </c>
      <c r="AC334" s="111">
        <v>0</v>
      </c>
      <c r="AD334" s="110">
        <v>0</v>
      </c>
      <c r="AE334" s="110">
        <v>0</v>
      </c>
      <c r="AF334" s="110">
        <v>0</v>
      </c>
      <c r="AG334" s="110">
        <v>0</v>
      </c>
      <c r="AH334" s="110">
        <v>0</v>
      </c>
      <c r="AI334" s="112">
        <f t="shared" si="163"/>
        <v>0</v>
      </c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161"/>
        <v>0</v>
      </c>
      <c r="K335" s="50" t="s">
        <v>64</v>
      </c>
      <c r="L335" s="63">
        <v>0</v>
      </c>
      <c r="M335" s="63">
        <v>0</v>
      </c>
      <c r="N335" s="63">
        <v>0</v>
      </c>
      <c r="O335" s="63">
        <v>0</v>
      </c>
      <c r="P335" s="63">
        <v>0</v>
      </c>
      <c r="Q335" s="63">
        <v>0</v>
      </c>
      <c r="R335" s="83">
        <v>0</v>
      </c>
      <c r="S335" s="84">
        <f t="shared" si="162"/>
        <v>0</v>
      </c>
      <c r="U335" s="114" t="s">
        <v>62</v>
      </c>
      <c r="V335" s="105">
        <v>0</v>
      </c>
      <c r="W335" s="105">
        <v>0</v>
      </c>
      <c r="X335" s="105">
        <v>0</v>
      </c>
      <c r="Y335" s="105">
        <v>0</v>
      </c>
      <c r="Z335" s="105">
        <v>0</v>
      </c>
      <c r="AA335" s="105">
        <v>0</v>
      </c>
      <c r="AB335" s="105">
        <v>0</v>
      </c>
      <c r="AC335" s="106">
        <v>0</v>
      </c>
      <c r="AD335" s="107">
        <v>0</v>
      </c>
      <c r="AE335" s="107">
        <v>0</v>
      </c>
      <c r="AF335" s="107">
        <v>0</v>
      </c>
      <c r="AG335" s="107">
        <v>0</v>
      </c>
      <c r="AH335" s="107">
        <v>0</v>
      </c>
      <c r="AI335" s="108">
        <f t="shared" si="163"/>
        <v>0</v>
      </c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161"/>
        <v>0</v>
      </c>
      <c r="K336" s="51" t="s">
        <v>23</v>
      </c>
      <c r="L336" s="88">
        <v>0</v>
      </c>
      <c r="M336" s="88">
        <v>0</v>
      </c>
      <c r="N336" s="88">
        <v>0</v>
      </c>
      <c r="O336" s="88">
        <v>0</v>
      </c>
      <c r="P336" s="88">
        <v>0</v>
      </c>
      <c r="Q336" s="88">
        <v>0</v>
      </c>
      <c r="R336" s="89">
        <v>0</v>
      </c>
      <c r="S336" s="90">
        <f t="shared" si="162"/>
        <v>0</v>
      </c>
      <c r="U336" s="115" t="s">
        <v>65</v>
      </c>
      <c r="V336" s="116">
        <v>0</v>
      </c>
      <c r="W336" s="116">
        <v>0</v>
      </c>
      <c r="X336" s="116">
        <v>0</v>
      </c>
      <c r="Y336" s="116">
        <v>0</v>
      </c>
      <c r="Z336" s="116">
        <v>0</v>
      </c>
      <c r="AA336" s="116">
        <v>0</v>
      </c>
      <c r="AB336" s="116">
        <v>0</v>
      </c>
      <c r="AC336" s="116">
        <v>0</v>
      </c>
      <c r="AD336" s="116">
        <v>0</v>
      </c>
      <c r="AE336" s="116">
        <v>0</v>
      </c>
      <c r="AF336" s="116">
        <v>0</v>
      </c>
      <c r="AG336" s="116">
        <v>0</v>
      </c>
      <c r="AH336" s="117">
        <v>0</v>
      </c>
      <c r="AI336" s="118">
        <f t="shared" si="163"/>
        <v>0</v>
      </c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161"/>
        <v>0</v>
      </c>
      <c r="K337" s="52" t="s">
        <v>19</v>
      </c>
      <c r="L337" s="68">
        <v>0</v>
      </c>
      <c r="M337" s="68">
        <v>0</v>
      </c>
      <c r="N337" s="68">
        <v>0</v>
      </c>
      <c r="O337" s="68">
        <v>0</v>
      </c>
      <c r="P337" s="68">
        <v>0</v>
      </c>
      <c r="Q337" s="68">
        <v>0</v>
      </c>
      <c r="R337" s="91">
        <v>0</v>
      </c>
      <c r="S337" s="92">
        <f t="shared" si="162"/>
        <v>0</v>
      </c>
      <c r="U337" s="119" t="s">
        <v>19</v>
      </c>
      <c r="V337" s="120">
        <v>0</v>
      </c>
      <c r="W337" s="120">
        <v>0</v>
      </c>
      <c r="X337" s="120">
        <v>0</v>
      </c>
      <c r="Y337" s="120">
        <v>0</v>
      </c>
      <c r="Z337" s="120">
        <v>0</v>
      </c>
      <c r="AA337" s="120">
        <v>0</v>
      </c>
      <c r="AB337" s="120">
        <v>0</v>
      </c>
      <c r="AC337" s="120">
        <v>0</v>
      </c>
      <c r="AD337" s="121">
        <v>0</v>
      </c>
      <c r="AE337" s="121">
        <v>0</v>
      </c>
      <c r="AF337" s="121">
        <v>0</v>
      </c>
      <c r="AG337" s="121">
        <v>0</v>
      </c>
      <c r="AH337" s="121">
        <v>0</v>
      </c>
      <c r="AI337" s="122">
        <f t="shared" si="163"/>
        <v>0</v>
      </c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161"/>
        <v>0</v>
      </c>
      <c r="K338" s="51" t="s">
        <v>20</v>
      </c>
      <c r="L338" s="88">
        <v>0</v>
      </c>
      <c r="M338" s="88">
        <v>0</v>
      </c>
      <c r="N338" s="88">
        <v>0</v>
      </c>
      <c r="O338" s="88">
        <v>0</v>
      </c>
      <c r="P338" s="88">
        <v>0</v>
      </c>
      <c r="Q338" s="88">
        <v>0</v>
      </c>
      <c r="R338" s="89">
        <v>0</v>
      </c>
      <c r="S338" s="90">
        <f t="shared" si="162"/>
        <v>0</v>
      </c>
      <c r="U338" s="115" t="s">
        <v>20</v>
      </c>
      <c r="V338" s="116">
        <v>0</v>
      </c>
      <c r="W338" s="116">
        <v>0</v>
      </c>
      <c r="X338" s="116">
        <v>0</v>
      </c>
      <c r="Y338" s="116">
        <v>0</v>
      </c>
      <c r="Z338" s="116">
        <v>0</v>
      </c>
      <c r="AA338" s="116">
        <v>0</v>
      </c>
      <c r="AB338" s="116">
        <v>0</v>
      </c>
      <c r="AC338" s="116">
        <v>0</v>
      </c>
      <c r="AD338" s="116">
        <v>0</v>
      </c>
      <c r="AE338" s="116">
        <v>0</v>
      </c>
      <c r="AF338" s="116">
        <v>0</v>
      </c>
      <c r="AG338" s="116">
        <v>0</v>
      </c>
      <c r="AH338" s="117">
        <v>0</v>
      </c>
      <c r="AI338" s="118">
        <f t="shared" si="163"/>
        <v>0</v>
      </c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161"/>
        <v>0</v>
      </c>
      <c r="K339" s="53" t="s">
        <v>11</v>
      </c>
      <c r="L339" s="71">
        <v>0</v>
      </c>
      <c r="M339" s="71">
        <v>0</v>
      </c>
      <c r="N339" s="71">
        <v>0</v>
      </c>
      <c r="O339" s="71">
        <v>0</v>
      </c>
      <c r="P339" s="71">
        <v>0</v>
      </c>
      <c r="Q339" s="71">
        <v>0</v>
      </c>
      <c r="R339" s="93">
        <v>0</v>
      </c>
      <c r="S339" s="94">
        <f t="shared" si="162"/>
        <v>0</v>
      </c>
      <c r="U339" s="119" t="s">
        <v>11</v>
      </c>
      <c r="V339" s="120">
        <v>0</v>
      </c>
      <c r="W339" s="120">
        <v>0</v>
      </c>
      <c r="X339" s="120">
        <v>0</v>
      </c>
      <c r="Y339" s="120">
        <v>0</v>
      </c>
      <c r="Z339" s="120">
        <v>0</v>
      </c>
      <c r="AA339" s="120">
        <v>0</v>
      </c>
      <c r="AB339" s="120">
        <v>0</v>
      </c>
      <c r="AC339" s="120">
        <v>0</v>
      </c>
      <c r="AD339" s="121">
        <v>0</v>
      </c>
      <c r="AE339" s="121">
        <v>0</v>
      </c>
      <c r="AF339" s="121">
        <v>0</v>
      </c>
      <c r="AG339" s="121">
        <v>0</v>
      </c>
      <c r="AH339" s="121">
        <v>0</v>
      </c>
      <c r="AI339" s="122">
        <f t="shared" si="163"/>
        <v>0</v>
      </c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">
      <c r="A340" s="42" t="s">
        <v>26</v>
      </c>
      <c r="B340" s="74">
        <f>SUM(B319:B335)</f>
        <v>198.65128518644491</v>
      </c>
      <c r="C340" s="74">
        <f t="shared" ref="C340:I340" si="164">SUM(C319:C335)</f>
        <v>4207.7534459427907</v>
      </c>
      <c r="D340" s="74">
        <f t="shared" si="164"/>
        <v>208.94790094936724</v>
      </c>
      <c r="E340" s="74">
        <f t="shared" si="164"/>
        <v>1269.0246378078807</v>
      </c>
      <c r="F340" s="74">
        <f t="shared" si="164"/>
        <v>0</v>
      </c>
      <c r="G340" s="74">
        <f t="shared" si="164"/>
        <v>61.880336839940945</v>
      </c>
      <c r="H340" s="75">
        <f t="shared" si="164"/>
        <v>0</v>
      </c>
      <c r="I340" s="59">
        <f t="shared" si="164"/>
        <v>5946.2576067264245</v>
      </c>
      <c r="K340" s="54" t="s">
        <v>26</v>
      </c>
      <c r="L340" s="74">
        <f>SUM(L319:L335)</f>
        <v>198.65128518644491</v>
      </c>
      <c r="M340" s="74">
        <f t="shared" ref="M340:S340" si="165">SUM(M319:M335)</f>
        <v>4207.7534459427907</v>
      </c>
      <c r="N340" s="74">
        <f t="shared" si="165"/>
        <v>208.94790094936724</v>
      </c>
      <c r="O340" s="74">
        <f t="shared" si="165"/>
        <v>1269.0246378078807</v>
      </c>
      <c r="P340" s="74">
        <f t="shared" si="165"/>
        <v>50.940896256158659</v>
      </c>
      <c r="Q340" s="74">
        <f t="shared" si="165"/>
        <v>61.880336839940945</v>
      </c>
      <c r="R340" s="75">
        <f t="shared" si="165"/>
        <v>0</v>
      </c>
      <c r="S340" s="95">
        <f t="shared" si="165"/>
        <v>5997.1985029825828</v>
      </c>
      <c r="U340" s="123" t="s">
        <v>63</v>
      </c>
      <c r="V340" s="124">
        <f>SUM(V319:V335)</f>
        <v>107.88040879452535</v>
      </c>
      <c r="W340" s="124">
        <f t="shared" ref="W340:AH340" si="166">SUM(W319:W335)</f>
        <v>30.510040221001571</v>
      </c>
      <c r="X340" s="124">
        <f t="shared" si="166"/>
        <v>61.880336839940945</v>
      </c>
      <c r="Y340" s="124">
        <f t="shared" si="166"/>
        <v>4207.7534459427907</v>
      </c>
      <c r="Z340" s="124">
        <f t="shared" si="166"/>
        <v>82.278261724484565</v>
      </c>
      <c r="AA340" s="124">
        <f t="shared" si="166"/>
        <v>1250.7310309261502</v>
      </c>
      <c r="AB340" s="124">
        <f t="shared" si="166"/>
        <v>50.940896256158659</v>
      </c>
      <c r="AC340" s="124">
        <f t="shared" si="166"/>
        <v>205.22408227753112</v>
      </c>
      <c r="AD340" s="125">
        <f t="shared" si="166"/>
        <v>60.260836170917997</v>
      </c>
      <c r="AE340" s="125">
        <f t="shared" si="166"/>
        <v>18.293606881730465</v>
      </c>
      <c r="AF340" s="125">
        <f t="shared" si="166"/>
        <v>0</v>
      </c>
      <c r="AG340" s="125">
        <f t="shared" si="166"/>
        <v>126.66963922488269</v>
      </c>
      <c r="AH340" s="125">
        <f t="shared" si="166"/>
        <v>0</v>
      </c>
      <c r="AI340" s="126">
        <f>SUM(V340:AC340)</f>
        <v>5997.1985029825828</v>
      </c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s="14" customFormat="1" ht="15" thickBot="1">
      <c r="A341" s="43" t="s">
        <v>91</v>
      </c>
      <c r="B341" s="78">
        <f>IF($I340=0,"-",B340/$I340)</f>
        <v>3.3407783235245306E-2</v>
      </c>
      <c r="C341" s="78">
        <f t="shared" ref="C341:H341" si="167">IF($I340=0,"-",C340/$I340)</f>
        <v>0.70763053406616072</v>
      </c>
      <c r="D341" s="78">
        <f t="shared" si="167"/>
        <v>3.5139396031716612E-2</v>
      </c>
      <c r="E341" s="78">
        <f t="shared" si="167"/>
        <v>0.2134156845765236</v>
      </c>
      <c r="F341" s="78">
        <f t="shared" si="167"/>
        <v>0</v>
      </c>
      <c r="G341" s="78">
        <f t="shared" si="167"/>
        <v>1.0406602090353725E-2</v>
      </c>
      <c r="H341" s="79">
        <f t="shared" si="167"/>
        <v>0</v>
      </c>
      <c r="I341" s="80">
        <f>SUM(B341:H341)</f>
        <v>0.99999999999999989</v>
      </c>
      <c r="K341" s="55" t="s">
        <v>91</v>
      </c>
      <c r="L341" s="96">
        <f>IF($S340=0,"-",L340/$S340)</f>
        <v>3.3124013668657089E-2</v>
      </c>
      <c r="M341" s="96">
        <f t="shared" ref="M341:R341" si="168">IF($S340=0,"-",M340/$S340)</f>
        <v>0.70161983863801602</v>
      </c>
      <c r="N341" s="96">
        <f t="shared" si="168"/>
        <v>3.4840917946179592E-2</v>
      </c>
      <c r="O341" s="96">
        <f t="shared" si="168"/>
        <v>0.21160290712017579</v>
      </c>
      <c r="P341" s="96">
        <f t="shared" si="168"/>
        <v>8.4941154158602976E-3</v>
      </c>
      <c r="Q341" s="96">
        <f t="shared" si="168"/>
        <v>1.0318207211111327E-2</v>
      </c>
      <c r="R341" s="97">
        <f t="shared" si="168"/>
        <v>0</v>
      </c>
      <c r="S341" s="98">
        <f>SUM(L341:R341)</f>
        <v>1.0000000000000002</v>
      </c>
      <c r="U341" s="127" t="s">
        <v>91</v>
      </c>
      <c r="V341" s="128">
        <f>+V340/$AI340</f>
        <v>1.7988467238640386E-2</v>
      </c>
      <c r="W341" s="128">
        <f t="shared" ref="W341:AH341" si="169">+W340/$AI340</f>
        <v>5.0873820844562732E-3</v>
      </c>
      <c r="X341" s="128">
        <f t="shared" si="169"/>
        <v>1.0318207211111327E-2</v>
      </c>
      <c r="Y341" s="128">
        <f t="shared" si="169"/>
        <v>0.70161983863801602</v>
      </c>
      <c r="Z341" s="128">
        <f t="shared" si="169"/>
        <v>1.3719449453534874E-2</v>
      </c>
      <c r="AA341" s="128">
        <f t="shared" si="169"/>
        <v>0.20855254837806769</v>
      </c>
      <c r="AB341" s="128">
        <f t="shared" si="169"/>
        <v>8.4941154158602976E-3</v>
      </c>
      <c r="AC341" s="128">
        <f t="shared" si="169"/>
        <v>3.4219991580313233E-2</v>
      </c>
      <c r="AD341" s="128">
        <f t="shared" si="169"/>
        <v>1.0048164345560434E-2</v>
      </c>
      <c r="AE341" s="128">
        <f t="shared" si="169"/>
        <v>3.0503587421080889E-3</v>
      </c>
      <c r="AF341" s="128">
        <f t="shared" si="169"/>
        <v>0</v>
      </c>
      <c r="AG341" s="128">
        <f t="shared" si="169"/>
        <v>2.1121468492644718E-2</v>
      </c>
      <c r="AH341" s="128">
        <f t="shared" si="169"/>
        <v>0</v>
      </c>
      <c r="AI341" s="129">
        <f>SUM(V341:AC341)</f>
        <v>1.0000000000000002</v>
      </c>
    </row>
    <row r="342" spans="1:69" ht="15" thickBot="1">
      <c r="A342" s="44"/>
      <c r="B342" s="44"/>
      <c r="C342" s="44"/>
      <c r="D342" s="44"/>
      <c r="E342" s="44"/>
      <c r="F342" s="44"/>
      <c r="G342" s="44"/>
      <c r="H342" s="44"/>
      <c r="I342" s="44"/>
      <c r="K342" s="44"/>
      <c r="L342" s="44"/>
      <c r="M342" s="44"/>
      <c r="N342" s="44"/>
      <c r="O342" s="44"/>
      <c r="P342" s="44"/>
      <c r="Q342" s="44"/>
      <c r="R342" s="44"/>
      <c r="S342" s="44"/>
      <c r="U342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30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  <c r="K343" s="426" t="s">
        <v>40</v>
      </c>
      <c r="L343" s="32" t="s">
        <v>0</v>
      </c>
      <c r="M343" s="32" t="s">
        <v>1</v>
      </c>
      <c r="N343" s="32" t="s">
        <v>2</v>
      </c>
      <c r="O343" s="32" t="s">
        <v>3</v>
      </c>
      <c r="P343" s="32" t="s">
        <v>27</v>
      </c>
      <c r="Q343" s="32" t="s">
        <v>4</v>
      </c>
      <c r="R343" s="32" t="s">
        <v>5</v>
      </c>
      <c r="S343" s="33" t="s">
        <v>6</v>
      </c>
      <c r="U343" s="470" t="s">
        <v>40</v>
      </c>
      <c r="V343" s="99" t="s">
        <v>77</v>
      </c>
      <c r="W343" s="99" t="s">
        <v>78</v>
      </c>
      <c r="X343" s="99" t="s">
        <v>4</v>
      </c>
      <c r="Y343" s="99" t="s">
        <v>1</v>
      </c>
      <c r="Z343" s="99" t="s">
        <v>2</v>
      </c>
      <c r="AA343" s="99" t="s">
        <v>3</v>
      </c>
      <c r="AB343" s="99" t="s">
        <v>55</v>
      </c>
      <c r="AC343" s="99" t="s">
        <v>67</v>
      </c>
      <c r="AD343" s="100" t="s">
        <v>79</v>
      </c>
      <c r="AE343" s="100" t="s">
        <v>80</v>
      </c>
      <c r="AF343" s="100" t="s">
        <v>81</v>
      </c>
      <c r="AG343" s="100" t="s">
        <v>82</v>
      </c>
      <c r="AH343" s="100" t="s">
        <v>83</v>
      </c>
      <c r="AI343" s="101" t="s">
        <v>63</v>
      </c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" customHeight="1">
      <c r="A344" s="433" t="s">
        <v>40</v>
      </c>
      <c r="B344" s="434" t="s">
        <v>118</v>
      </c>
      <c r="C344" s="435"/>
      <c r="D344" s="435"/>
      <c r="E344" s="435"/>
      <c r="F344" s="435"/>
      <c r="G344" s="435"/>
      <c r="H344" s="435"/>
      <c r="I344" s="436"/>
      <c r="K344" s="427" t="s">
        <v>40</v>
      </c>
      <c r="L344" s="416" t="s">
        <v>118</v>
      </c>
      <c r="M344" s="417"/>
      <c r="N344" s="417"/>
      <c r="O344" s="417"/>
      <c r="P344" s="417"/>
      <c r="Q344" s="417"/>
      <c r="R344" s="417"/>
      <c r="S344" s="418"/>
      <c r="U344" s="471" t="s">
        <v>40</v>
      </c>
      <c r="V344" s="468" t="s">
        <v>118</v>
      </c>
      <c r="W344" s="468"/>
      <c r="X344" s="468"/>
      <c r="Y344" s="468"/>
      <c r="Z344" s="468"/>
      <c r="AA344" s="468"/>
      <c r="AB344" s="468"/>
      <c r="AC344" s="468"/>
      <c r="AD344" s="468"/>
      <c r="AE344" s="468"/>
      <c r="AF344" s="468"/>
      <c r="AG344" s="468"/>
      <c r="AH344" s="468"/>
      <c r="AI344" s="469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  <c r="K345" s="56" t="s">
        <v>7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102">
        <v>0</v>
      </c>
      <c r="S345" s="103">
        <f>SUM(L345:R345)</f>
        <v>0</v>
      </c>
      <c r="U345" s="104" t="s">
        <v>7</v>
      </c>
      <c r="V345" s="105">
        <v>0</v>
      </c>
      <c r="W345" s="105">
        <v>0</v>
      </c>
      <c r="X345" s="105">
        <v>0</v>
      </c>
      <c r="Y345" s="105">
        <v>0</v>
      </c>
      <c r="Z345" s="105">
        <v>0</v>
      </c>
      <c r="AA345" s="105">
        <v>0</v>
      </c>
      <c r="AB345" s="105">
        <v>0</v>
      </c>
      <c r="AC345" s="106">
        <v>0</v>
      </c>
      <c r="AD345" s="107">
        <v>0</v>
      </c>
      <c r="AE345" s="107">
        <v>0</v>
      </c>
      <c r="AF345" s="107">
        <v>0</v>
      </c>
      <c r="AG345" s="107">
        <v>0</v>
      </c>
      <c r="AH345" s="107">
        <v>0</v>
      </c>
      <c r="AI345" s="108">
        <f>SUM(V345:AC345)</f>
        <v>0</v>
      </c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170">SUM(B346:H346)</f>
        <v>0</v>
      </c>
      <c r="K346" s="48" t="s">
        <v>8</v>
      </c>
      <c r="L346" s="85">
        <v>0</v>
      </c>
      <c r="M346" s="85">
        <v>0</v>
      </c>
      <c r="N346" s="85">
        <v>0</v>
      </c>
      <c r="O346" s="85">
        <v>0</v>
      </c>
      <c r="P346" s="85">
        <v>0</v>
      </c>
      <c r="Q346" s="85">
        <v>0</v>
      </c>
      <c r="R346" s="86">
        <v>0</v>
      </c>
      <c r="S346" s="87">
        <f t="shared" ref="S346:S365" si="171">SUM(L346:R346)</f>
        <v>0</v>
      </c>
      <c r="U346" s="109" t="s">
        <v>8</v>
      </c>
      <c r="V346" s="110">
        <v>0</v>
      </c>
      <c r="W346" s="110">
        <v>0</v>
      </c>
      <c r="X346" s="110">
        <v>0</v>
      </c>
      <c r="Y346" s="110">
        <v>0</v>
      </c>
      <c r="Z346" s="110">
        <v>0</v>
      </c>
      <c r="AA346" s="110">
        <v>0</v>
      </c>
      <c r="AB346" s="110">
        <v>0</v>
      </c>
      <c r="AC346" s="111">
        <v>0</v>
      </c>
      <c r="AD346" s="110">
        <v>0</v>
      </c>
      <c r="AE346" s="110">
        <v>0</v>
      </c>
      <c r="AF346" s="110">
        <v>0</v>
      </c>
      <c r="AG346" s="110">
        <v>0</v>
      </c>
      <c r="AH346" s="110">
        <v>0</v>
      </c>
      <c r="AI346" s="112">
        <f t="shared" ref="AI346:AI365" si="172">SUM(V346:AC346)</f>
        <v>0</v>
      </c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170"/>
        <v>0</v>
      </c>
      <c r="K347" s="49" t="s">
        <v>10</v>
      </c>
      <c r="L347" s="63">
        <v>0</v>
      </c>
      <c r="M347" s="63">
        <v>0</v>
      </c>
      <c r="N347" s="63">
        <v>0</v>
      </c>
      <c r="O347" s="63">
        <v>0</v>
      </c>
      <c r="P347" s="63">
        <v>0</v>
      </c>
      <c r="Q347" s="63">
        <v>0</v>
      </c>
      <c r="R347" s="83">
        <v>0</v>
      </c>
      <c r="S347" s="84">
        <f t="shared" si="171"/>
        <v>0</v>
      </c>
      <c r="U347" s="113" t="s">
        <v>10</v>
      </c>
      <c r="V347" s="105">
        <v>0</v>
      </c>
      <c r="W347" s="105">
        <v>0</v>
      </c>
      <c r="X347" s="105">
        <v>0</v>
      </c>
      <c r="Y347" s="105">
        <v>0</v>
      </c>
      <c r="Z347" s="105">
        <v>0</v>
      </c>
      <c r="AA347" s="105">
        <v>0</v>
      </c>
      <c r="AB347" s="105">
        <v>0</v>
      </c>
      <c r="AC347" s="106">
        <v>0</v>
      </c>
      <c r="AD347" s="107">
        <v>0</v>
      </c>
      <c r="AE347" s="107">
        <v>0</v>
      </c>
      <c r="AF347" s="107">
        <v>0</v>
      </c>
      <c r="AG347" s="107">
        <v>0</v>
      </c>
      <c r="AH347" s="107">
        <v>0</v>
      </c>
      <c r="AI347" s="108">
        <f t="shared" si="172"/>
        <v>0</v>
      </c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170"/>
        <v>0</v>
      </c>
      <c r="K348" s="48" t="s">
        <v>56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s="85">
        <v>0</v>
      </c>
      <c r="R348" s="86">
        <v>0</v>
      </c>
      <c r="S348" s="87">
        <f t="shared" si="171"/>
        <v>0</v>
      </c>
      <c r="U348" s="109" t="s">
        <v>56</v>
      </c>
      <c r="V348" s="110">
        <v>0</v>
      </c>
      <c r="W348" s="110">
        <v>0</v>
      </c>
      <c r="X348" s="110">
        <v>0</v>
      </c>
      <c r="Y348" s="110">
        <v>0</v>
      </c>
      <c r="Z348" s="110">
        <v>0</v>
      </c>
      <c r="AA348" s="110">
        <v>0</v>
      </c>
      <c r="AB348" s="110">
        <v>0</v>
      </c>
      <c r="AC348" s="111">
        <v>0</v>
      </c>
      <c r="AD348" s="110">
        <v>0</v>
      </c>
      <c r="AE348" s="110">
        <v>0</v>
      </c>
      <c r="AF348" s="110">
        <v>0</v>
      </c>
      <c r="AG348" s="110">
        <v>0</v>
      </c>
      <c r="AH348" s="110">
        <v>0</v>
      </c>
      <c r="AI348" s="112">
        <f t="shared" si="172"/>
        <v>0</v>
      </c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">
      <c r="A349" s="37" t="s">
        <v>16</v>
      </c>
      <c r="B349" s="63">
        <v>19.839454695753989</v>
      </c>
      <c r="C349" s="63">
        <v>0</v>
      </c>
      <c r="D349" s="63">
        <v>18.109784903862504</v>
      </c>
      <c r="E349" s="63">
        <v>0</v>
      </c>
      <c r="F349" s="420"/>
      <c r="G349" s="63">
        <v>0</v>
      </c>
      <c r="H349" s="64">
        <v>0</v>
      </c>
      <c r="I349" s="59">
        <f t="shared" si="170"/>
        <v>37.94923959961649</v>
      </c>
      <c r="K349" s="49" t="s">
        <v>16</v>
      </c>
      <c r="L349" s="63">
        <v>19.839454695753989</v>
      </c>
      <c r="M349" s="63">
        <v>0</v>
      </c>
      <c r="N349" s="63">
        <v>18.109784903862504</v>
      </c>
      <c r="O349" s="63">
        <v>0</v>
      </c>
      <c r="P349" s="63">
        <v>0</v>
      </c>
      <c r="Q349" s="63">
        <v>0</v>
      </c>
      <c r="R349" s="83">
        <v>0</v>
      </c>
      <c r="S349" s="84">
        <f t="shared" si="171"/>
        <v>37.94923959961649</v>
      </c>
      <c r="U349" s="113" t="s">
        <v>16</v>
      </c>
      <c r="V349" s="105">
        <v>19.839454695753989</v>
      </c>
      <c r="W349" s="105">
        <v>0</v>
      </c>
      <c r="X349" s="105">
        <v>0</v>
      </c>
      <c r="Y349" s="105">
        <v>0</v>
      </c>
      <c r="Z349" s="105">
        <v>15.914659460970078</v>
      </c>
      <c r="AA349" s="105">
        <v>0</v>
      </c>
      <c r="AB349" s="105">
        <v>0</v>
      </c>
      <c r="AC349" s="106">
        <v>2.1951254428924245</v>
      </c>
      <c r="AD349" s="107">
        <v>0</v>
      </c>
      <c r="AE349" s="107">
        <v>0</v>
      </c>
      <c r="AF349" s="107">
        <v>0</v>
      </c>
      <c r="AG349" s="107">
        <v>2.1951254428924245</v>
      </c>
      <c r="AH349" s="107">
        <v>0</v>
      </c>
      <c r="AI349" s="108">
        <f t="shared" si="172"/>
        <v>37.949239599616497</v>
      </c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">
      <c r="A350" s="36" t="s">
        <v>123</v>
      </c>
      <c r="B350" s="60">
        <v>86.23496693895045</v>
      </c>
      <c r="C350" s="60">
        <v>0</v>
      </c>
      <c r="D350" s="60">
        <v>0.16825787216293198</v>
      </c>
      <c r="E350" s="60">
        <v>0</v>
      </c>
      <c r="F350" s="420"/>
      <c r="G350" s="60">
        <v>0</v>
      </c>
      <c r="H350" s="61">
        <v>0</v>
      </c>
      <c r="I350" s="62">
        <f t="shared" si="170"/>
        <v>86.403224811113375</v>
      </c>
      <c r="K350" s="48" t="s">
        <v>123</v>
      </c>
      <c r="L350" s="85">
        <v>86.23496693895045</v>
      </c>
      <c r="M350" s="85">
        <v>0</v>
      </c>
      <c r="N350" s="85">
        <v>0.16825787216293198</v>
      </c>
      <c r="O350" s="85">
        <v>0</v>
      </c>
      <c r="P350" s="85">
        <v>0</v>
      </c>
      <c r="Q350" s="85">
        <v>0</v>
      </c>
      <c r="R350" s="86">
        <v>0</v>
      </c>
      <c r="S350" s="87">
        <f t="shared" si="171"/>
        <v>86.403224811113375</v>
      </c>
      <c r="U350" s="109" t="s">
        <v>57</v>
      </c>
      <c r="V350" s="110">
        <v>86.23496693895045</v>
      </c>
      <c r="W350" s="110">
        <v>0</v>
      </c>
      <c r="X350" s="110">
        <v>0</v>
      </c>
      <c r="Y350" s="110">
        <v>0</v>
      </c>
      <c r="Z350" s="110">
        <v>0</v>
      </c>
      <c r="AA350" s="110">
        <v>0</v>
      </c>
      <c r="AB350" s="110">
        <v>0</v>
      </c>
      <c r="AC350" s="111">
        <v>0.16825787216293198</v>
      </c>
      <c r="AD350" s="110">
        <v>0</v>
      </c>
      <c r="AE350" s="110">
        <v>0</v>
      </c>
      <c r="AF350" s="110">
        <v>0</v>
      </c>
      <c r="AG350" s="110">
        <v>0.16825787216293198</v>
      </c>
      <c r="AH350" s="110">
        <v>0</v>
      </c>
      <c r="AI350" s="112">
        <f t="shared" si="172"/>
        <v>86.403224811113375</v>
      </c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">
      <c r="A351" s="37" t="s">
        <v>58</v>
      </c>
      <c r="B351" s="63">
        <v>0</v>
      </c>
      <c r="C351" s="63">
        <v>0</v>
      </c>
      <c r="D351" s="63">
        <v>4.4250858621989932</v>
      </c>
      <c r="E351" s="63">
        <v>0</v>
      </c>
      <c r="F351" s="420"/>
      <c r="G351" s="63">
        <v>0</v>
      </c>
      <c r="H351" s="64">
        <v>0</v>
      </c>
      <c r="I351" s="59">
        <f t="shared" si="170"/>
        <v>4.4250858621989932</v>
      </c>
      <c r="K351" s="49" t="s">
        <v>58</v>
      </c>
      <c r="L351" s="63">
        <v>0</v>
      </c>
      <c r="M351" s="63">
        <v>0</v>
      </c>
      <c r="N351" s="63">
        <v>4.4250858621989932</v>
      </c>
      <c r="O351" s="63">
        <v>0</v>
      </c>
      <c r="P351" s="63">
        <v>256.72853010482419</v>
      </c>
      <c r="Q351" s="63">
        <v>0</v>
      </c>
      <c r="R351" s="83">
        <v>0</v>
      </c>
      <c r="S351" s="84">
        <f t="shared" si="171"/>
        <v>261.1536159670232</v>
      </c>
      <c r="U351" s="113" t="s">
        <v>58</v>
      </c>
      <c r="V351" s="105">
        <v>0</v>
      </c>
      <c r="W351" s="105">
        <v>0</v>
      </c>
      <c r="X351" s="105">
        <v>0</v>
      </c>
      <c r="Y351" s="105">
        <v>0</v>
      </c>
      <c r="Z351" s="105">
        <v>0</v>
      </c>
      <c r="AA351" s="105">
        <v>0</v>
      </c>
      <c r="AB351" s="105">
        <v>256.72853010482419</v>
      </c>
      <c r="AC351" s="106">
        <v>4.4250858621989932</v>
      </c>
      <c r="AD351" s="105">
        <v>0</v>
      </c>
      <c r="AE351" s="105">
        <v>0</v>
      </c>
      <c r="AF351" s="105">
        <v>0</v>
      </c>
      <c r="AG351" s="105">
        <v>4.4250858621989932</v>
      </c>
      <c r="AH351" s="105">
        <v>0</v>
      </c>
      <c r="AI351" s="108">
        <f t="shared" si="172"/>
        <v>261.1536159670232</v>
      </c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">
      <c r="A352" s="36" t="s">
        <v>12</v>
      </c>
      <c r="B352" s="60">
        <v>0</v>
      </c>
      <c r="C352" s="60">
        <v>0</v>
      </c>
      <c r="D352" s="60">
        <v>0</v>
      </c>
      <c r="E352" s="60">
        <v>0</v>
      </c>
      <c r="F352" s="420"/>
      <c r="G352" s="60">
        <v>0</v>
      </c>
      <c r="H352" s="61">
        <v>0</v>
      </c>
      <c r="I352" s="62">
        <f t="shared" si="170"/>
        <v>0</v>
      </c>
      <c r="K352" s="48" t="s">
        <v>12</v>
      </c>
      <c r="L352" s="85">
        <v>0</v>
      </c>
      <c r="M352" s="85">
        <v>0</v>
      </c>
      <c r="N352" s="85">
        <v>0</v>
      </c>
      <c r="O352" s="85">
        <v>0</v>
      </c>
      <c r="P352" s="85">
        <v>5.7275750779996883</v>
      </c>
      <c r="Q352" s="85">
        <v>0</v>
      </c>
      <c r="R352" s="86">
        <v>0</v>
      </c>
      <c r="S352" s="87">
        <f t="shared" si="171"/>
        <v>5.7275750779996883</v>
      </c>
      <c r="U352" s="109" t="s">
        <v>12</v>
      </c>
      <c r="V352" s="110">
        <v>0</v>
      </c>
      <c r="W352" s="110">
        <v>0</v>
      </c>
      <c r="X352" s="110">
        <v>0</v>
      </c>
      <c r="Y352" s="110">
        <v>0</v>
      </c>
      <c r="Z352" s="110">
        <v>0</v>
      </c>
      <c r="AA352" s="110">
        <v>0</v>
      </c>
      <c r="AB352" s="110">
        <v>5.7275750779996883</v>
      </c>
      <c r="AC352" s="111">
        <v>0</v>
      </c>
      <c r="AD352" s="110">
        <v>0</v>
      </c>
      <c r="AE352" s="110">
        <v>0</v>
      </c>
      <c r="AF352" s="110">
        <v>0</v>
      </c>
      <c r="AG352" s="110">
        <v>0</v>
      </c>
      <c r="AH352" s="110">
        <v>0</v>
      </c>
      <c r="AI352" s="112">
        <f t="shared" si="172"/>
        <v>5.7275750779996883</v>
      </c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170"/>
        <v>0</v>
      </c>
      <c r="K353" s="49" t="s">
        <v>59</v>
      </c>
      <c r="L353" s="63">
        <v>0</v>
      </c>
      <c r="M353" s="63">
        <v>0</v>
      </c>
      <c r="N353" s="63">
        <v>0</v>
      </c>
      <c r="O353" s="63">
        <v>0</v>
      </c>
      <c r="P353" s="63">
        <v>0</v>
      </c>
      <c r="Q353" s="63">
        <v>0</v>
      </c>
      <c r="R353" s="83">
        <v>0</v>
      </c>
      <c r="S353" s="84">
        <f t="shared" si="171"/>
        <v>0</v>
      </c>
      <c r="U353" s="113" t="s">
        <v>59</v>
      </c>
      <c r="V353" s="105">
        <v>0</v>
      </c>
      <c r="W353" s="105">
        <v>0</v>
      </c>
      <c r="X353" s="105">
        <v>0</v>
      </c>
      <c r="Y353" s="105">
        <v>0</v>
      </c>
      <c r="Z353" s="105">
        <v>0</v>
      </c>
      <c r="AA353" s="105">
        <v>0</v>
      </c>
      <c r="AB353" s="105">
        <v>0</v>
      </c>
      <c r="AC353" s="106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0</v>
      </c>
      <c r="AI353" s="108">
        <f t="shared" si="172"/>
        <v>0</v>
      </c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">
      <c r="A354" s="36" t="s">
        <v>17</v>
      </c>
      <c r="B354" s="60">
        <v>0</v>
      </c>
      <c r="C354" s="60">
        <v>0.65663923619223918</v>
      </c>
      <c r="D354" s="60">
        <v>0</v>
      </c>
      <c r="E354" s="60">
        <v>0</v>
      </c>
      <c r="F354" s="420"/>
      <c r="G354" s="60">
        <v>0</v>
      </c>
      <c r="H354" s="61">
        <v>0</v>
      </c>
      <c r="I354" s="62">
        <f t="shared" si="170"/>
        <v>0.65663923619223918</v>
      </c>
      <c r="K354" s="48" t="s">
        <v>17</v>
      </c>
      <c r="L354" s="85">
        <v>0</v>
      </c>
      <c r="M354" s="85">
        <v>0.65663923619223918</v>
      </c>
      <c r="N354" s="85">
        <v>0</v>
      </c>
      <c r="O354" s="85">
        <v>0</v>
      </c>
      <c r="P354" s="85">
        <v>3.3851591894236191E-3</v>
      </c>
      <c r="Q354" s="85">
        <v>0</v>
      </c>
      <c r="R354" s="86">
        <v>0</v>
      </c>
      <c r="S354" s="87">
        <f t="shared" si="171"/>
        <v>0.6600243953816628</v>
      </c>
      <c r="U354" s="109" t="s">
        <v>17</v>
      </c>
      <c r="V354" s="110">
        <v>0</v>
      </c>
      <c r="W354" s="110">
        <v>0</v>
      </c>
      <c r="X354" s="110">
        <v>0</v>
      </c>
      <c r="Y354" s="110">
        <v>0.65663923619223918</v>
      </c>
      <c r="Z354" s="110">
        <v>0</v>
      </c>
      <c r="AA354" s="110">
        <v>0</v>
      </c>
      <c r="AB354" s="110">
        <v>3.3851591894236191E-3</v>
      </c>
      <c r="AC354" s="111">
        <v>0</v>
      </c>
      <c r="AD354" s="110">
        <v>0</v>
      </c>
      <c r="AE354" s="110">
        <v>0</v>
      </c>
      <c r="AF354" s="110">
        <v>0</v>
      </c>
      <c r="AG354" s="110">
        <v>0</v>
      </c>
      <c r="AH354" s="110">
        <v>0</v>
      </c>
      <c r="AI354" s="112">
        <f t="shared" si="172"/>
        <v>0.6600243953816628</v>
      </c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">
      <c r="A355" s="37" t="s">
        <v>139</v>
      </c>
      <c r="B355" s="63">
        <v>31.340992775148891</v>
      </c>
      <c r="C355" s="63">
        <v>1087.5022355860749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170"/>
        <v>1118.8432283612237</v>
      </c>
      <c r="K355" s="49" t="s">
        <v>139</v>
      </c>
      <c r="L355" s="63">
        <v>31.340992775148891</v>
      </c>
      <c r="M355" s="63">
        <v>1087.5022355860749</v>
      </c>
      <c r="N355" s="63">
        <v>0</v>
      </c>
      <c r="O355" s="63">
        <v>0</v>
      </c>
      <c r="P355" s="63">
        <v>0</v>
      </c>
      <c r="Q355" s="63">
        <v>0</v>
      </c>
      <c r="R355" s="83">
        <v>0</v>
      </c>
      <c r="S355" s="84">
        <f t="shared" si="171"/>
        <v>1118.8432283612237</v>
      </c>
      <c r="U355" s="113" t="s">
        <v>139</v>
      </c>
      <c r="V355" s="105">
        <v>31.340992775148891</v>
      </c>
      <c r="W355" s="105">
        <v>0</v>
      </c>
      <c r="X355" s="105">
        <v>0</v>
      </c>
      <c r="Y355" s="105">
        <v>1087.5022355860749</v>
      </c>
      <c r="Z355" s="105">
        <v>0</v>
      </c>
      <c r="AA355" s="105">
        <v>0</v>
      </c>
      <c r="AB355" s="105">
        <v>0</v>
      </c>
      <c r="AC355" s="106">
        <v>0</v>
      </c>
      <c r="AD355" s="105">
        <v>0</v>
      </c>
      <c r="AE355" s="105">
        <v>0</v>
      </c>
      <c r="AF355" s="105">
        <v>0</v>
      </c>
      <c r="AG355" s="105">
        <v>0</v>
      </c>
      <c r="AH355" s="105">
        <v>0</v>
      </c>
      <c r="AI355" s="108">
        <f t="shared" si="172"/>
        <v>1118.8432283612237</v>
      </c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" customHeight="1">
      <c r="A356" s="36" t="s">
        <v>25</v>
      </c>
      <c r="B356" s="60">
        <v>10.707543950152228</v>
      </c>
      <c r="C356" s="60">
        <v>0</v>
      </c>
      <c r="D356" s="60">
        <v>80.827928579106299</v>
      </c>
      <c r="E356" s="60">
        <v>1230.1035598984008</v>
      </c>
      <c r="F356" s="420"/>
      <c r="G356" s="60">
        <v>35.048967260729945</v>
      </c>
      <c r="H356" s="61">
        <v>0</v>
      </c>
      <c r="I356" s="62">
        <f t="shared" si="170"/>
        <v>1356.6879996883895</v>
      </c>
      <c r="K356" s="48" t="s">
        <v>25</v>
      </c>
      <c r="L356" s="85">
        <v>10.707543950152228</v>
      </c>
      <c r="M356" s="85">
        <v>0</v>
      </c>
      <c r="N356" s="85">
        <v>80.827928579106299</v>
      </c>
      <c r="O356" s="85">
        <v>1230.1035598984008</v>
      </c>
      <c r="P356" s="85">
        <v>1.4177954186554629</v>
      </c>
      <c r="Q356" s="85">
        <v>35.048967260729945</v>
      </c>
      <c r="R356" s="86">
        <v>0</v>
      </c>
      <c r="S356" s="87">
        <f t="shared" si="171"/>
        <v>1358.105795107045</v>
      </c>
      <c r="U356" s="109" t="s">
        <v>25</v>
      </c>
      <c r="V356" s="110">
        <v>0.75684372084581419</v>
      </c>
      <c r="W356" s="110">
        <v>1.6949278980151299</v>
      </c>
      <c r="X356" s="110">
        <v>35.048967260729945</v>
      </c>
      <c r="Y356" s="110">
        <v>0</v>
      </c>
      <c r="Z356" s="110">
        <v>79.378693985850489</v>
      </c>
      <c r="AA356" s="110">
        <v>1229.6682216613458</v>
      </c>
      <c r="AB356" s="110">
        <v>1.4177954186554629</v>
      </c>
      <c r="AC356" s="111">
        <v>10.140345161602134</v>
      </c>
      <c r="AD356" s="110">
        <v>8.2557723312912845</v>
      </c>
      <c r="AE356" s="110">
        <v>0.43533823705503555</v>
      </c>
      <c r="AF356" s="110">
        <v>0</v>
      </c>
      <c r="AG356" s="110">
        <v>1.4492345932558146</v>
      </c>
      <c r="AH356" s="110">
        <v>0</v>
      </c>
      <c r="AI356" s="112">
        <f t="shared" si="172"/>
        <v>1358.105795107045</v>
      </c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" customHeight="1">
      <c r="A357" s="37" t="s">
        <v>24</v>
      </c>
      <c r="B357" s="63">
        <v>26.777661160414663</v>
      </c>
      <c r="C357" s="63">
        <v>0</v>
      </c>
      <c r="D357" s="63">
        <v>100.82493649725609</v>
      </c>
      <c r="E357" s="63">
        <v>0</v>
      </c>
      <c r="F357" s="420"/>
      <c r="G357" s="63">
        <v>0</v>
      </c>
      <c r="H357" s="64">
        <v>0</v>
      </c>
      <c r="I357" s="59">
        <f t="shared" si="170"/>
        <v>127.60259765767076</v>
      </c>
      <c r="K357" s="49" t="s">
        <v>24</v>
      </c>
      <c r="L357" s="63">
        <v>26.777661160414663</v>
      </c>
      <c r="M357" s="63">
        <v>0</v>
      </c>
      <c r="N357" s="63">
        <v>100.82493649725609</v>
      </c>
      <c r="O357" s="63">
        <v>0</v>
      </c>
      <c r="P357" s="63">
        <v>0</v>
      </c>
      <c r="Q357" s="63">
        <v>0</v>
      </c>
      <c r="R357" s="83">
        <v>0</v>
      </c>
      <c r="S357" s="84">
        <f t="shared" si="171"/>
        <v>127.60259765767076</v>
      </c>
      <c r="U357" s="113" t="s">
        <v>24</v>
      </c>
      <c r="V357" s="105">
        <v>26.777661160414663</v>
      </c>
      <c r="W357" s="105">
        <v>0</v>
      </c>
      <c r="X357" s="105">
        <v>0</v>
      </c>
      <c r="Y357" s="105">
        <v>0</v>
      </c>
      <c r="Z357" s="105">
        <v>0</v>
      </c>
      <c r="AA357" s="105">
        <v>0</v>
      </c>
      <c r="AB357" s="105">
        <v>0</v>
      </c>
      <c r="AC357" s="106">
        <v>100.82493649725609</v>
      </c>
      <c r="AD357" s="105">
        <v>0</v>
      </c>
      <c r="AE357" s="105">
        <v>0</v>
      </c>
      <c r="AF357" s="105">
        <v>0</v>
      </c>
      <c r="AG357" s="105">
        <v>100.82493649725609</v>
      </c>
      <c r="AH357" s="105">
        <v>0</v>
      </c>
      <c r="AI357" s="108">
        <f t="shared" si="172"/>
        <v>127.60259765767076</v>
      </c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">
      <c r="A358" s="36" t="s">
        <v>60</v>
      </c>
      <c r="B358" s="60">
        <v>5.3946904759429382</v>
      </c>
      <c r="C358" s="60">
        <v>9.1487276628104475</v>
      </c>
      <c r="D358" s="60">
        <v>16.684609719411149</v>
      </c>
      <c r="E358" s="60">
        <v>0</v>
      </c>
      <c r="F358" s="420"/>
      <c r="G358" s="60">
        <v>0</v>
      </c>
      <c r="H358" s="61">
        <v>0</v>
      </c>
      <c r="I358" s="62">
        <f t="shared" si="170"/>
        <v>31.228027858164534</v>
      </c>
      <c r="K358" s="48" t="s">
        <v>60</v>
      </c>
      <c r="L358" s="85">
        <v>5.3946904759429382</v>
      </c>
      <c r="M358" s="85">
        <v>9.1487276628104475</v>
      </c>
      <c r="N358" s="85">
        <v>16.684609719411149</v>
      </c>
      <c r="O358" s="85">
        <v>0</v>
      </c>
      <c r="P358" s="85">
        <v>0</v>
      </c>
      <c r="Q358" s="85">
        <v>0</v>
      </c>
      <c r="R358" s="86">
        <v>0</v>
      </c>
      <c r="S358" s="87">
        <f t="shared" si="171"/>
        <v>31.228027858164534</v>
      </c>
      <c r="U358" s="109" t="s">
        <v>60</v>
      </c>
      <c r="V358" s="110">
        <v>5.3946904759429382</v>
      </c>
      <c r="W358" s="110">
        <v>0</v>
      </c>
      <c r="X358" s="110">
        <v>0</v>
      </c>
      <c r="Y358" s="110">
        <v>9.1487276628104475</v>
      </c>
      <c r="Z358" s="110">
        <v>16.684609719411149</v>
      </c>
      <c r="AA358" s="110">
        <v>0</v>
      </c>
      <c r="AB358" s="110">
        <v>0</v>
      </c>
      <c r="AC358" s="111">
        <v>0</v>
      </c>
      <c r="AD358" s="110">
        <v>0</v>
      </c>
      <c r="AE358" s="110">
        <v>0</v>
      </c>
      <c r="AF358" s="110">
        <v>0</v>
      </c>
      <c r="AG358" s="110">
        <v>0</v>
      </c>
      <c r="AH358" s="110">
        <v>0</v>
      </c>
      <c r="AI358" s="112">
        <f t="shared" si="172"/>
        <v>31.228027858164534</v>
      </c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">
      <c r="A359" s="37" t="s">
        <v>22</v>
      </c>
      <c r="B359" s="63">
        <v>48.058940319709329</v>
      </c>
      <c r="C359" s="63">
        <v>2248.9288872702996</v>
      </c>
      <c r="D359" s="63">
        <v>994.04627948982534</v>
      </c>
      <c r="E359" s="63">
        <v>0</v>
      </c>
      <c r="F359" s="420"/>
      <c r="G359" s="63">
        <v>0</v>
      </c>
      <c r="H359" s="64">
        <v>0</v>
      </c>
      <c r="I359" s="59">
        <f t="shared" si="170"/>
        <v>3291.034107079834</v>
      </c>
      <c r="K359" s="49" t="s">
        <v>22</v>
      </c>
      <c r="L359" s="63">
        <v>48.058940319709329</v>
      </c>
      <c r="M359" s="63">
        <v>2248.9288872702996</v>
      </c>
      <c r="N359" s="63">
        <v>994.04627948982534</v>
      </c>
      <c r="O359" s="63">
        <v>0</v>
      </c>
      <c r="P359" s="63">
        <v>10.541767803546877</v>
      </c>
      <c r="Q359" s="63">
        <v>0</v>
      </c>
      <c r="R359" s="83">
        <v>0</v>
      </c>
      <c r="S359" s="84">
        <f t="shared" si="171"/>
        <v>3301.5758748833809</v>
      </c>
      <c r="U359" s="113" t="s">
        <v>22</v>
      </c>
      <c r="V359" s="105">
        <v>48.058940319709329</v>
      </c>
      <c r="W359" s="105">
        <v>0</v>
      </c>
      <c r="X359" s="105">
        <v>0</v>
      </c>
      <c r="Y359" s="105">
        <v>2248.9288872702996</v>
      </c>
      <c r="Z359" s="105">
        <v>303.19978320493686</v>
      </c>
      <c r="AA359" s="105">
        <v>0</v>
      </c>
      <c r="AB359" s="105">
        <v>10.541767803546877</v>
      </c>
      <c r="AC359" s="106">
        <v>690.84649628488842</v>
      </c>
      <c r="AD359" s="105">
        <v>0</v>
      </c>
      <c r="AE359" s="105">
        <v>0</v>
      </c>
      <c r="AF359" s="105">
        <v>0</v>
      </c>
      <c r="AG359" s="105">
        <v>690.84649628488842</v>
      </c>
      <c r="AH359" s="105">
        <v>0</v>
      </c>
      <c r="AI359" s="108">
        <f t="shared" si="172"/>
        <v>3301.5758748833809</v>
      </c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">
      <c r="A360" s="36" t="s">
        <v>21</v>
      </c>
      <c r="B360" s="60">
        <v>1.1923816887510792</v>
      </c>
      <c r="C360" s="60">
        <v>64.19163958615691</v>
      </c>
      <c r="D360" s="60">
        <v>19.985583349509234</v>
      </c>
      <c r="E360" s="60">
        <v>0</v>
      </c>
      <c r="F360" s="420"/>
      <c r="G360" s="60">
        <v>0</v>
      </c>
      <c r="H360" s="61">
        <v>0</v>
      </c>
      <c r="I360" s="62">
        <f t="shared" si="170"/>
        <v>85.369604624417235</v>
      </c>
      <c r="K360" s="48" t="s">
        <v>21</v>
      </c>
      <c r="L360" s="85">
        <v>1.1923816887510792</v>
      </c>
      <c r="M360" s="85">
        <v>64.19163958615691</v>
      </c>
      <c r="N360" s="85">
        <v>19.985583349509234</v>
      </c>
      <c r="O360" s="85">
        <v>0</v>
      </c>
      <c r="P360" s="85">
        <v>0</v>
      </c>
      <c r="Q360" s="85">
        <v>0</v>
      </c>
      <c r="R360" s="86">
        <v>0</v>
      </c>
      <c r="S360" s="87">
        <f t="shared" si="171"/>
        <v>85.369604624417235</v>
      </c>
      <c r="U360" s="109" t="s">
        <v>61</v>
      </c>
      <c r="V360" s="110">
        <v>1.1923816887510792</v>
      </c>
      <c r="W360" s="110">
        <v>0</v>
      </c>
      <c r="X360" s="110">
        <v>0</v>
      </c>
      <c r="Y360" s="110">
        <v>64.19163958615691</v>
      </c>
      <c r="Z360" s="110">
        <v>19.985583349509234</v>
      </c>
      <c r="AA360" s="110">
        <v>0</v>
      </c>
      <c r="AB360" s="110">
        <v>0</v>
      </c>
      <c r="AC360" s="111">
        <v>0</v>
      </c>
      <c r="AD360" s="110">
        <v>0</v>
      </c>
      <c r="AE360" s="110">
        <v>0</v>
      </c>
      <c r="AF360" s="110">
        <v>0</v>
      </c>
      <c r="AG360" s="110">
        <v>0</v>
      </c>
      <c r="AH360" s="110">
        <v>0</v>
      </c>
      <c r="AI360" s="112">
        <f t="shared" si="172"/>
        <v>85.369604624417235</v>
      </c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170"/>
        <v>0</v>
      </c>
      <c r="K361" s="50" t="s">
        <v>64</v>
      </c>
      <c r="L361" s="63">
        <v>0</v>
      </c>
      <c r="M361" s="63">
        <v>0</v>
      </c>
      <c r="N361" s="63">
        <v>0</v>
      </c>
      <c r="O361" s="63">
        <v>0</v>
      </c>
      <c r="P361" s="63">
        <v>0</v>
      </c>
      <c r="Q361" s="63">
        <v>0</v>
      </c>
      <c r="R361" s="83">
        <v>0</v>
      </c>
      <c r="S361" s="84">
        <f t="shared" si="171"/>
        <v>0</v>
      </c>
      <c r="U361" s="114" t="s">
        <v>62</v>
      </c>
      <c r="V361" s="105">
        <v>0</v>
      </c>
      <c r="W361" s="105">
        <v>0</v>
      </c>
      <c r="X361" s="105">
        <v>0</v>
      </c>
      <c r="Y361" s="105">
        <v>0</v>
      </c>
      <c r="Z361" s="105">
        <v>0</v>
      </c>
      <c r="AA361" s="105">
        <v>0</v>
      </c>
      <c r="AB361" s="105">
        <v>0</v>
      </c>
      <c r="AC361" s="106">
        <v>0</v>
      </c>
      <c r="AD361" s="107">
        <v>0</v>
      </c>
      <c r="AE361" s="107">
        <v>0</v>
      </c>
      <c r="AF361" s="107">
        <v>0</v>
      </c>
      <c r="AG361" s="107">
        <v>0</v>
      </c>
      <c r="AH361" s="107">
        <v>0</v>
      </c>
      <c r="AI361" s="108">
        <f t="shared" si="172"/>
        <v>0</v>
      </c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170"/>
        <v>0</v>
      </c>
      <c r="K362" s="51" t="s">
        <v>23</v>
      </c>
      <c r="L362" s="88">
        <v>0</v>
      </c>
      <c r="M362" s="88">
        <v>0</v>
      </c>
      <c r="N362" s="88">
        <v>0</v>
      </c>
      <c r="O362" s="88">
        <v>0</v>
      </c>
      <c r="P362" s="88">
        <v>0</v>
      </c>
      <c r="Q362" s="88">
        <v>0</v>
      </c>
      <c r="R362" s="89">
        <v>0</v>
      </c>
      <c r="S362" s="90">
        <f t="shared" si="171"/>
        <v>0</v>
      </c>
      <c r="U362" s="115" t="s">
        <v>65</v>
      </c>
      <c r="V362" s="116">
        <v>0</v>
      </c>
      <c r="W362" s="116">
        <v>0</v>
      </c>
      <c r="X362" s="116">
        <v>0</v>
      </c>
      <c r="Y362" s="116">
        <v>0</v>
      </c>
      <c r="Z362" s="116">
        <v>0</v>
      </c>
      <c r="AA362" s="116">
        <v>0</v>
      </c>
      <c r="AB362" s="116">
        <v>0</v>
      </c>
      <c r="AC362" s="116">
        <v>0</v>
      </c>
      <c r="AD362" s="116">
        <v>0</v>
      </c>
      <c r="AE362" s="116">
        <v>0</v>
      </c>
      <c r="AF362" s="116">
        <v>0</v>
      </c>
      <c r="AG362" s="116">
        <v>0</v>
      </c>
      <c r="AH362" s="117">
        <v>0</v>
      </c>
      <c r="AI362" s="118">
        <f t="shared" si="172"/>
        <v>0</v>
      </c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170"/>
        <v>0</v>
      </c>
      <c r="K363" s="52" t="s">
        <v>19</v>
      </c>
      <c r="L363" s="68">
        <v>0</v>
      </c>
      <c r="M363" s="68">
        <v>0</v>
      </c>
      <c r="N363" s="68">
        <v>0</v>
      </c>
      <c r="O363" s="68">
        <v>0</v>
      </c>
      <c r="P363" s="68">
        <v>0</v>
      </c>
      <c r="Q363" s="68">
        <v>0</v>
      </c>
      <c r="R363" s="91">
        <v>0</v>
      </c>
      <c r="S363" s="92">
        <f t="shared" si="171"/>
        <v>0</v>
      </c>
      <c r="U363" s="119" t="s">
        <v>19</v>
      </c>
      <c r="V363" s="120">
        <v>0</v>
      </c>
      <c r="W363" s="120">
        <v>0</v>
      </c>
      <c r="X363" s="120">
        <v>0</v>
      </c>
      <c r="Y363" s="120">
        <v>0</v>
      </c>
      <c r="Z363" s="120">
        <v>0</v>
      </c>
      <c r="AA363" s="120">
        <v>0</v>
      </c>
      <c r="AB363" s="120">
        <v>0</v>
      </c>
      <c r="AC363" s="120">
        <v>0</v>
      </c>
      <c r="AD363" s="121">
        <v>0</v>
      </c>
      <c r="AE363" s="121">
        <v>0</v>
      </c>
      <c r="AF363" s="121">
        <v>0</v>
      </c>
      <c r="AG363" s="121">
        <v>0</v>
      </c>
      <c r="AH363" s="121">
        <v>0</v>
      </c>
      <c r="AI363" s="122">
        <f t="shared" si="172"/>
        <v>0</v>
      </c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170"/>
        <v>0</v>
      </c>
      <c r="K364" s="51" t="s">
        <v>20</v>
      </c>
      <c r="L364" s="8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9">
        <v>0</v>
      </c>
      <c r="S364" s="90">
        <f t="shared" si="171"/>
        <v>0</v>
      </c>
      <c r="U364" s="115" t="s">
        <v>20</v>
      </c>
      <c r="V364" s="116">
        <v>0</v>
      </c>
      <c r="W364" s="116">
        <v>0</v>
      </c>
      <c r="X364" s="116">
        <v>0</v>
      </c>
      <c r="Y364" s="116">
        <v>0</v>
      </c>
      <c r="Z364" s="116">
        <v>0</v>
      </c>
      <c r="AA364" s="116">
        <v>0</v>
      </c>
      <c r="AB364" s="116">
        <v>0</v>
      </c>
      <c r="AC364" s="116">
        <v>0</v>
      </c>
      <c r="AD364" s="116">
        <v>0</v>
      </c>
      <c r="AE364" s="116">
        <v>0</v>
      </c>
      <c r="AF364" s="116">
        <v>0</v>
      </c>
      <c r="AG364" s="116">
        <v>0</v>
      </c>
      <c r="AH364" s="117">
        <v>0</v>
      </c>
      <c r="AI364" s="118">
        <f t="shared" si="172"/>
        <v>0</v>
      </c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170"/>
        <v>0</v>
      </c>
      <c r="K365" s="53" t="s">
        <v>11</v>
      </c>
      <c r="L365" s="71">
        <v>0</v>
      </c>
      <c r="M365" s="71">
        <v>0</v>
      </c>
      <c r="N365" s="71">
        <v>0</v>
      </c>
      <c r="O365" s="71">
        <v>0</v>
      </c>
      <c r="P365" s="71">
        <v>0</v>
      </c>
      <c r="Q365" s="71">
        <v>0</v>
      </c>
      <c r="R365" s="93">
        <v>0</v>
      </c>
      <c r="S365" s="94">
        <f t="shared" si="171"/>
        <v>0</v>
      </c>
      <c r="U365" s="119" t="s">
        <v>11</v>
      </c>
      <c r="V365" s="120">
        <v>0</v>
      </c>
      <c r="W365" s="120">
        <v>0</v>
      </c>
      <c r="X365" s="120">
        <v>0</v>
      </c>
      <c r="Y365" s="120">
        <v>0</v>
      </c>
      <c r="Z365" s="120">
        <v>0</v>
      </c>
      <c r="AA365" s="120">
        <v>0</v>
      </c>
      <c r="AB365" s="120">
        <v>0</v>
      </c>
      <c r="AC365" s="120">
        <v>0</v>
      </c>
      <c r="AD365" s="121">
        <v>0</v>
      </c>
      <c r="AE365" s="121">
        <v>0</v>
      </c>
      <c r="AF365" s="121">
        <v>0</v>
      </c>
      <c r="AG365" s="121">
        <v>0</v>
      </c>
      <c r="AH365" s="121">
        <v>0</v>
      </c>
      <c r="AI365" s="122">
        <f t="shared" si="172"/>
        <v>0</v>
      </c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8" customHeight="1">
      <c r="A366" s="42" t="s">
        <v>26</v>
      </c>
      <c r="B366" s="74">
        <f>SUM(B345:B361)</f>
        <v>229.54663200482358</v>
      </c>
      <c r="C366" s="74">
        <f t="shared" ref="C366:I366" si="173">SUM(C345:C361)</f>
        <v>3410.4281293415338</v>
      </c>
      <c r="D366" s="74">
        <f t="shared" si="173"/>
        <v>1235.0724662733326</v>
      </c>
      <c r="E366" s="74">
        <f t="shared" si="173"/>
        <v>1230.1035598984008</v>
      </c>
      <c r="F366" s="74">
        <f t="shared" si="173"/>
        <v>0</v>
      </c>
      <c r="G366" s="74">
        <f t="shared" si="173"/>
        <v>35.048967260729945</v>
      </c>
      <c r="H366" s="75">
        <f t="shared" si="173"/>
        <v>0</v>
      </c>
      <c r="I366" s="59">
        <f t="shared" si="173"/>
        <v>6140.1997547788214</v>
      </c>
      <c r="K366" s="54" t="s">
        <v>26</v>
      </c>
      <c r="L366" s="74">
        <f>SUM(L345:L361)</f>
        <v>229.54663200482358</v>
      </c>
      <c r="M366" s="74">
        <f t="shared" ref="M366:S366" si="174">SUM(M345:M361)</f>
        <v>3410.4281293415338</v>
      </c>
      <c r="N366" s="74">
        <f t="shared" si="174"/>
        <v>1235.0724662733326</v>
      </c>
      <c r="O366" s="74">
        <f t="shared" si="174"/>
        <v>1230.1035598984008</v>
      </c>
      <c r="P366" s="74">
        <f t="shared" si="174"/>
        <v>274.41905356421563</v>
      </c>
      <c r="Q366" s="74">
        <f t="shared" si="174"/>
        <v>35.048967260729945</v>
      </c>
      <c r="R366" s="75">
        <f t="shared" si="174"/>
        <v>0</v>
      </c>
      <c r="S366" s="95">
        <f t="shared" si="174"/>
        <v>6414.618808343037</v>
      </c>
      <c r="U366" s="123" t="s">
        <v>63</v>
      </c>
      <c r="V366" s="124">
        <f>SUM(V345:V361)</f>
        <v>219.59593177551716</v>
      </c>
      <c r="W366" s="124">
        <f t="shared" ref="W366:AH366" si="175">SUM(W345:W361)</f>
        <v>1.6949278980151299</v>
      </c>
      <c r="X366" s="124">
        <f t="shared" si="175"/>
        <v>35.048967260729945</v>
      </c>
      <c r="Y366" s="124">
        <f t="shared" si="175"/>
        <v>3410.4281293415338</v>
      </c>
      <c r="Z366" s="124">
        <f t="shared" si="175"/>
        <v>435.16332972067784</v>
      </c>
      <c r="AA366" s="124">
        <f t="shared" si="175"/>
        <v>1229.6682216613458</v>
      </c>
      <c r="AB366" s="124">
        <f t="shared" si="175"/>
        <v>274.41905356421563</v>
      </c>
      <c r="AC366" s="124">
        <f t="shared" si="175"/>
        <v>808.60024712100096</v>
      </c>
      <c r="AD366" s="125">
        <f t="shared" si="175"/>
        <v>8.2557723312912845</v>
      </c>
      <c r="AE366" s="125">
        <f t="shared" si="175"/>
        <v>0.43533823705503555</v>
      </c>
      <c r="AF366" s="125">
        <f t="shared" si="175"/>
        <v>0</v>
      </c>
      <c r="AG366" s="125">
        <f t="shared" si="175"/>
        <v>799.90913655265467</v>
      </c>
      <c r="AH366" s="125">
        <f t="shared" si="175"/>
        <v>0</v>
      </c>
      <c r="AI366" s="126">
        <f>SUM(V366:AC366)</f>
        <v>6414.618808343037</v>
      </c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s="14" customFormat="1" ht="15" thickBot="1">
      <c r="A367" s="43" t="s">
        <v>91</v>
      </c>
      <c r="B367" s="78">
        <f>IF($I366=0,"-",B366/$I366)</f>
        <v>3.7384228717668513E-2</v>
      </c>
      <c r="C367" s="78">
        <f t="shared" ref="C367:H367" si="176">IF($I366=0,"-",C366/$I366)</f>
        <v>0.55542625086215658</v>
      </c>
      <c r="D367" s="78">
        <f t="shared" si="176"/>
        <v>0.20114532353969347</v>
      </c>
      <c r="E367" s="78">
        <f t="shared" si="176"/>
        <v>0.20033608172780218</v>
      </c>
      <c r="F367" s="78">
        <f t="shared" si="176"/>
        <v>0</v>
      </c>
      <c r="G367" s="78">
        <f t="shared" si="176"/>
        <v>5.7081151526791754E-3</v>
      </c>
      <c r="H367" s="79">
        <f t="shared" si="176"/>
        <v>0</v>
      </c>
      <c r="I367" s="80">
        <f>SUM(B367:H367)</f>
        <v>1</v>
      </c>
      <c r="K367" s="55" t="s">
        <v>91</v>
      </c>
      <c r="L367" s="96">
        <f>IF($S366=0,"-",L366/$S366)</f>
        <v>3.5784921733193038E-2</v>
      </c>
      <c r="M367" s="96">
        <f t="shared" ref="M367:R367" si="177">IF($S366=0,"-",M366/$S366)</f>
        <v>0.53166497203323027</v>
      </c>
      <c r="N367" s="96">
        <f t="shared" si="177"/>
        <v>0.19254027451591699</v>
      </c>
      <c r="O367" s="96">
        <f t="shared" si="177"/>
        <v>0.19176565227827613</v>
      </c>
      <c r="P367" s="96">
        <f t="shared" si="177"/>
        <v>4.2780258930943539E-2</v>
      </c>
      <c r="Q367" s="96">
        <f t="shared" si="177"/>
        <v>5.4639205084399175E-3</v>
      </c>
      <c r="R367" s="97">
        <f t="shared" si="177"/>
        <v>0</v>
      </c>
      <c r="S367" s="98">
        <f>SUM(L367:R367)</f>
        <v>0.99999999999999978</v>
      </c>
      <c r="U367" s="127" t="s">
        <v>91</v>
      </c>
      <c r="V367" s="128">
        <f>+V366/$AI366</f>
        <v>3.4233668178365394E-2</v>
      </c>
      <c r="W367" s="128">
        <f t="shared" ref="W367:AH367" si="178">+W366/$AI366</f>
        <v>2.6422893528928925E-4</v>
      </c>
      <c r="X367" s="128">
        <f t="shared" si="178"/>
        <v>5.4639205084399175E-3</v>
      </c>
      <c r="Y367" s="128">
        <f t="shared" si="178"/>
        <v>0.53166497203323027</v>
      </c>
      <c r="Z367" s="128">
        <f t="shared" si="178"/>
        <v>6.7839312470866067E-2</v>
      </c>
      <c r="AA367" s="128">
        <f t="shared" si="178"/>
        <v>0.19169778569881721</v>
      </c>
      <c r="AB367" s="128">
        <f t="shared" si="178"/>
        <v>4.2780258930943539E-2</v>
      </c>
      <c r="AC367" s="128">
        <f t="shared" si="178"/>
        <v>0.12605585324404817</v>
      </c>
      <c r="AD367" s="128">
        <f t="shared" si="178"/>
        <v>1.2870246195383567E-3</v>
      </c>
      <c r="AE367" s="128">
        <f t="shared" si="178"/>
        <v>6.7866579458910668E-5</v>
      </c>
      <c r="AF367" s="128">
        <f t="shared" si="178"/>
        <v>0</v>
      </c>
      <c r="AG367" s="128">
        <f t="shared" si="178"/>
        <v>0.12470096204505089</v>
      </c>
      <c r="AH367" s="128">
        <f t="shared" si="178"/>
        <v>0</v>
      </c>
      <c r="AI367" s="129">
        <f>SUM(V367:AC367)</f>
        <v>0.99999999999999978</v>
      </c>
    </row>
    <row r="368" spans="1:69" ht="15" thickBot="1">
      <c r="A368" s="44"/>
      <c r="B368" s="44"/>
      <c r="C368" s="44"/>
      <c r="D368" s="44"/>
      <c r="E368" s="44"/>
      <c r="F368" s="44"/>
      <c r="G368" s="44"/>
      <c r="H368" s="44"/>
      <c r="I368" s="44"/>
      <c r="K368" s="44"/>
      <c r="L368" s="44"/>
      <c r="M368" s="44"/>
      <c r="N368" s="44"/>
      <c r="O368" s="44"/>
      <c r="P368" s="44"/>
      <c r="Q368" s="44"/>
      <c r="R368" s="44"/>
      <c r="S368" s="44"/>
      <c r="U368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30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  <c r="K369" s="426" t="s">
        <v>41</v>
      </c>
      <c r="L369" s="32" t="s">
        <v>0</v>
      </c>
      <c r="M369" s="32" t="s">
        <v>1</v>
      </c>
      <c r="N369" s="32" t="s">
        <v>2</v>
      </c>
      <c r="O369" s="32" t="s">
        <v>3</v>
      </c>
      <c r="P369" s="32" t="s">
        <v>27</v>
      </c>
      <c r="Q369" s="32" t="s">
        <v>4</v>
      </c>
      <c r="R369" s="32" t="s">
        <v>5</v>
      </c>
      <c r="S369" s="33" t="s">
        <v>6</v>
      </c>
      <c r="U369" s="470" t="s">
        <v>41</v>
      </c>
      <c r="V369" s="99" t="s">
        <v>77</v>
      </c>
      <c r="W369" s="99" t="s">
        <v>78</v>
      </c>
      <c r="X369" s="99" t="s">
        <v>4</v>
      </c>
      <c r="Y369" s="99" t="s">
        <v>1</v>
      </c>
      <c r="Z369" s="99" t="s">
        <v>2</v>
      </c>
      <c r="AA369" s="99" t="s">
        <v>3</v>
      </c>
      <c r="AB369" s="99" t="s">
        <v>55</v>
      </c>
      <c r="AC369" s="99" t="s">
        <v>67</v>
      </c>
      <c r="AD369" s="100" t="s">
        <v>79</v>
      </c>
      <c r="AE369" s="100" t="s">
        <v>80</v>
      </c>
      <c r="AF369" s="100" t="s">
        <v>81</v>
      </c>
      <c r="AG369" s="100" t="s">
        <v>82</v>
      </c>
      <c r="AH369" s="100" t="s">
        <v>83</v>
      </c>
      <c r="AI369" s="101" t="s">
        <v>63</v>
      </c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" customHeight="1">
      <c r="A370" s="433" t="s">
        <v>41</v>
      </c>
      <c r="B370" s="434" t="s">
        <v>118</v>
      </c>
      <c r="C370" s="435"/>
      <c r="D370" s="435"/>
      <c r="E370" s="435"/>
      <c r="F370" s="435"/>
      <c r="G370" s="435"/>
      <c r="H370" s="435"/>
      <c r="I370" s="436"/>
      <c r="K370" s="427" t="s">
        <v>41</v>
      </c>
      <c r="L370" s="416" t="s">
        <v>118</v>
      </c>
      <c r="M370" s="417"/>
      <c r="N370" s="417"/>
      <c r="O370" s="417"/>
      <c r="P370" s="417"/>
      <c r="Q370" s="417"/>
      <c r="R370" s="417"/>
      <c r="S370" s="418"/>
      <c r="U370" s="471" t="s">
        <v>41</v>
      </c>
      <c r="V370" s="468" t="s">
        <v>118</v>
      </c>
      <c r="W370" s="468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468"/>
      <c r="AH370" s="468"/>
      <c r="AI370" s="469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  <c r="K371" s="56" t="s">
        <v>7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102">
        <v>0</v>
      </c>
      <c r="S371" s="103">
        <f>SUM(L371:R371)</f>
        <v>0</v>
      </c>
      <c r="U371" s="104" t="s">
        <v>7</v>
      </c>
      <c r="V371" s="105">
        <v>0</v>
      </c>
      <c r="W371" s="105">
        <v>0</v>
      </c>
      <c r="X371" s="105">
        <v>0</v>
      </c>
      <c r="Y371" s="105">
        <v>0</v>
      </c>
      <c r="Z371" s="105">
        <v>0</v>
      </c>
      <c r="AA371" s="105">
        <v>0</v>
      </c>
      <c r="AB371" s="105">
        <v>0</v>
      </c>
      <c r="AC371" s="106">
        <v>0</v>
      </c>
      <c r="AD371" s="107">
        <v>0</v>
      </c>
      <c r="AE371" s="107">
        <v>0</v>
      </c>
      <c r="AF371" s="107">
        <v>0</v>
      </c>
      <c r="AG371" s="107">
        <v>0</v>
      </c>
      <c r="AH371" s="107">
        <v>0</v>
      </c>
      <c r="AI371" s="108">
        <f>SUM(V371:AC371)</f>
        <v>0</v>
      </c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179">SUM(B372:H372)</f>
        <v>0</v>
      </c>
      <c r="K372" s="48" t="s">
        <v>8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s="85">
        <v>0</v>
      </c>
      <c r="R372" s="86">
        <v>0</v>
      </c>
      <c r="S372" s="87">
        <f t="shared" ref="S372:S391" si="180">SUM(L372:R372)</f>
        <v>0</v>
      </c>
      <c r="U372" s="109" t="s">
        <v>8</v>
      </c>
      <c r="V372" s="110">
        <v>0</v>
      </c>
      <c r="W372" s="110">
        <v>0</v>
      </c>
      <c r="X372" s="110">
        <v>0</v>
      </c>
      <c r="Y372" s="110">
        <v>0</v>
      </c>
      <c r="Z372" s="110">
        <v>0</v>
      </c>
      <c r="AA372" s="110">
        <v>0</v>
      </c>
      <c r="AB372" s="110">
        <v>0</v>
      </c>
      <c r="AC372" s="111">
        <v>0</v>
      </c>
      <c r="AD372" s="110">
        <v>0</v>
      </c>
      <c r="AE372" s="110">
        <v>0</v>
      </c>
      <c r="AF372" s="110">
        <v>0</v>
      </c>
      <c r="AG372" s="110">
        <v>0</v>
      </c>
      <c r="AH372" s="110">
        <v>0</v>
      </c>
      <c r="AI372" s="112">
        <f t="shared" ref="AI372:AI391" si="181">SUM(V372:AC372)</f>
        <v>0</v>
      </c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179"/>
        <v>0</v>
      </c>
      <c r="K373" s="49" t="s">
        <v>10</v>
      </c>
      <c r="L373" s="63">
        <v>0</v>
      </c>
      <c r="M373" s="63">
        <v>0</v>
      </c>
      <c r="N373" s="63">
        <v>0</v>
      </c>
      <c r="O373" s="63">
        <v>0</v>
      </c>
      <c r="P373" s="63">
        <v>0</v>
      </c>
      <c r="Q373" s="63">
        <v>0</v>
      </c>
      <c r="R373" s="83">
        <v>0</v>
      </c>
      <c r="S373" s="84">
        <f t="shared" si="180"/>
        <v>0</v>
      </c>
      <c r="U373" s="113" t="s">
        <v>10</v>
      </c>
      <c r="V373" s="105">
        <v>0</v>
      </c>
      <c r="W373" s="105">
        <v>0</v>
      </c>
      <c r="X373" s="105">
        <v>0</v>
      </c>
      <c r="Y373" s="105">
        <v>0</v>
      </c>
      <c r="Z373" s="105">
        <v>0</v>
      </c>
      <c r="AA373" s="105">
        <v>0</v>
      </c>
      <c r="AB373" s="105">
        <v>0</v>
      </c>
      <c r="AC373" s="106">
        <v>0</v>
      </c>
      <c r="AD373" s="107">
        <v>0</v>
      </c>
      <c r="AE373" s="107">
        <v>0</v>
      </c>
      <c r="AF373" s="107">
        <v>0</v>
      </c>
      <c r="AG373" s="107">
        <v>0</v>
      </c>
      <c r="AH373" s="107">
        <v>0</v>
      </c>
      <c r="AI373" s="108">
        <f t="shared" si="181"/>
        <v>0</v>
      </c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179"/>
        <v>0</v>
      </c>
      <c r="K374" s="48" t="s">
        <v>56</v>
      </c>
      <c r="L374" s="85">
        <v>0</v>
      </c>
      <c r="M374" s="85">
        <v>0</v>
      </c>
      <c r="N374" s="85">
        <v>0</v>
      </c>
      <c r="O374" s="85">
        <v>0</v>
      </c>
      <c r="P374" s="85">
        <v>0</v>
      </c>
      <c r="Q374" s="85">
        <v>0</v>
      </c>
      <c r="R374" s="86">
        <v>0</v>
      </c>
      <c r="S374" s="87">
        <f t="shared" si="180"/>
        <v>0</v>
      </c>
      <c r="U374" s="109" t="s">
        <v>56</v>
      </c>
      <c r="V374" s="110">
        <v>0</v>
      </c>
      <c r="W374" s="110">
        <v>0</v>
      </c>
      <c r="X374" s="110">
        <v>0</v>
      </c>
      <c r="Y374" s="110">
        <v>0</v>
      </c>
      <c r="Z374" s="110">
        <v>0</v>
      </c>
      <c r="AA374" s="110">
        <v>0</v>
      </c>
      <c r="AB374" s="110">
        <v>0</v>
      </c>
      <c r="AC374" s="111">
        <v>0</v>
      </c>
      <c r="AD374" s="110">
        <v>0</v>
      </c>
      <c r="AE374" s="110">
        <v>0</v>
      </c>
      <c r="AF374" s="110">
        <v>0</v>
      </c>
      <c r="AG374" s="110">
        <v>0</v>
      </c>
      <c r="AH374" s="110">
        <v>0</v>
      </c>
      <c r="AI374" s="112">
        <f t="shared" si="181"/>
        <v>0</v>
      </c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">
      <c r="A375" s="37" t="s">
        <v>16</v>
      </c>
      <c r="B375" s="63">
        <v>35.073986421429687</v>
      </c>
      <c r="C375" s="63">
        <v>0.7216465905285584</v>
      </c>
      <c r="D375" s="63">
        <v>0.7216465905285584</v>
      </c>
      <c r="E375" s="63">
        <v>0</v>
      </c>
      <c r="F375" s="420"/>
      <c r="G375" s="63">
        <v>0</v>
      </c>
      <c r="H375" s="64">
        <v>0</v>
      </c>
      <c r="I375" s="59">
        <f t="shared" si="179"/>
        <v>36.517279602486802</v>
      </c>
      <c r="K375" s="49" t="s">
        <v>16</v>
      </c>
      <c r="L375" s="63">
        <v>35.073986421429687</v>
      </c>
      <c r="M375" s="63">
        <v>0.7216465905285584</v>
      </c>
      <c r="N375" s="63">
        <v>0.7216465905285584</v>
      </c>
      <c r="O375" s="63">
        <v>0</v>
      </c>
      <c r="P375" s="63">
        <v>0</v>
      </c>
      <c r="Q375" s="63">
        <v>0</v>
      </c>
      <c r="R375" s="83">
        <v>0</v>
      </c>
      <c r="S375" s="84">
        <f t="shared" si="180"/>
        <v>36.517279602486802</v>
      </c>
      <c r="U375" s="113" t="s">
        <v>16</v>
      </c>
      <c r="V375" s="105">
        <v>35.073986421429687</v>
      </c>
      <c r="W375" s="105">
        <v>0</v>
      </c>
      <c r="X375" s="105">
        <v>0</v>
      </c>
      <c r="Y375" s="105">
        <v>0.7216465905285584</v>
      </c>
      <c r="Z375" s="105">
        <v>0.7216465905285584</v>
      </c>
      <c r="AA375" s="105">
        <v>0</v>
      </c>
      <c r="AB375" s="105">
        <v>0</v>
      </c>
      <c r="AC375" s="106">
        <v>0</v>
      </c>
      <c r="AD375" s="107">
        <v>0</v>
      </c>
      <c r="AE375" s="107">
        <v>0</v>
      </c>
      <c r="AF375" s="107">
        <v>0</v>
      </c>
      <c r="AG375" s="107">
        <v>0</v>
      </c>
      <c r="AH375" s="107">
        <v>0</v>
      </c>
      <c r="AI375" s="108">
        <f t="shared" si="181"/>
        <v>36.517279602486802</v>
      </c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">
      <c r="A376" s="36" t="s">
        <v>123</v>
      </c>
      <c r="B376" s="60">
        <v>96.58677802980759</v>
      </c>
      <c r="C376" s="60">
        <v>0.47675679308436736</v>
      </c>
      <c r="D376" s="60">
        <v>0</v>
      </c>
      <c r="E376" s="60">
        <v>1.003060207030942</v>
      </c>
      <c r="F376" s="420"/>
      <c r="G376" s="60">
        <v>0</v>
      </c>
      <c r="H376" s="61">
        <v>0</v>
      </c>
      <c r="I376" s="62">
        <f t="shared" si="179"/>
        <v>98.066595029922894</v>
      </c>
      <c r="K376" s="48" t="s">
        <v>123</v>
      </c>
      <c r="L376" s="85">
        <v>96.58677802980759</v>
      </c>
      <c r="M376" s="85">
        <v>0.47675679308436736</v>
      </c>
      <c r="N376" s="85">
        <v>0</v>
      </c>
      <c r="O376" s="85">
        <v>1.003060207030942</v>
      </c>
      <c r="P376" s="85">
        <v>0</v>
      </c>
      <c r="Q376" s="85">
        <v>0</v>
      </c>
      <c r="R376" s="86">
        <v>0</v>
      </c>
      <c r="S376" s="87">
        <f t="shared" si="180"/>
        <v>98.066595029922894</v>
      </c>
      <c r="U376" s="109" t="s">
        <v>57</v>
      </c>
      <c r="V376" s="110">
        <v>95.347210367788236</v>
      </c>
      <c r="W376" s="110">
        <v>1.2395676620193552</v>
      </c>
      <c r="X376" s="110">
        <v>0</v>
      </c>
      <c r="Y376" s="110">
        <v>0.47675679308436736</v>
      </c>
      <c r="Z376" s="110">
        <v>0</v>
      </c>
      <c r="AA376" s="110">
        <v>0</v>
      </c>
      <c r="AB376" s="110">
        <v>0</v>
      </c>
      <c r="AC376" s="111">
        <v>1.003060207030942</v>
      </c>
      <c r="AD376" s="110">
        <v>0</v>
      </c>
      <c r="AE376" s="110">
        <v>0</v>
      </c>
      <c r="AF376" s="110">
        <v>0</v>
      </c>
      <c r="AG376" s="110">
        <v>0</v>
      </c>
      <c r="AH376" s="110">
        <v>1.003060207030942</v>
      </c>
      <c r="AI376" s="112">
        <f t="shared" si="181"/>
        <v>98.066595029922894</v>
      </c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">
      <c r="A377" s="37" t="s">
        <v>58</v>
      </c>
      <c r="B377" s="63">
        <v>0</v>
      </c>
      <c r="C377" s="63">
        <v>0</v>
      </c>
      <c r="D377" s="63">
        <v>0</v>
      </c>
      <c r="E377" s="63">
        <v>996.85103801847606</v>
      </c>
      <c r="F377" s="420"/>
      <c r="G377" s="63">
        <v>0</v>
      </c>
      <c r="H377" s="64">
        <v>0</v>
      </c>
      <c r="I377" s="59">
        <f t="shared" si="179"/>
        <v>996.85103801847606</v>
      </c>
      <c r="K377" s="49" t="s">
        <v>58</v>
      </c>
      <c r="L377" s="63">
        <v>0</v>
      </c>
      <c r="M377" s="63">
        <v>0</v>
      </c>
      <c r="N377" s="63">
        <v>0</v>
      </c>
      <c r="O377" s="63">
        <v>996.85103801847606</v>
      </c>
      <c r="P377" s="63">
        <v>625.60817154785707</v>
      </c>
      <c r="Q377" s="63">
        <v>0</v>
      </c>
      <c r="R377" s="83">
        <v>0</v>
      </c>
      <c r="S377" s="84">
        <f t="shared" si="180"/>
        <v>1622.4592095663331</v>
      </c>
      <c r="U377" s="113" t="s">
        <v>58</v>
      </c>
      <c r="V377" s="105">
        <v>0</v>
      </c>
      <c r="W377" s="105">
        <v>0</v>
      </c>
      <c r="X377" s="105">
        <v>0</v>
      </c>
      <c r="Y377" s="105">
        <v>0</v>
      </c>
      <c r="Z377" s="105">
        <v>0</v>
      </c>
      <c r="AA377" s="105">
        <v>996.85103801847606</v>
      </c>
      <c r="AB377" s="105">
        <v>625.60817154785707</v>
      </c>
      <c r="AC377" s="106">
        <v>0</v>
      </c>
      <c r="AD377" s="105">
        <v>0</v>
      </c>
      <c r="AE377" s="105">
        <v>0</v>
      </c>
      <c r="AF377" s="105">
        <v>0</v>
      </c>
      <c r="AG377" s="105">
        <v>0</v>
      </c>
      <c r="AH377" s="105">
        <v>0</v>
      </c>
      <c r="AI377" s="108">
        <f t="shared" si="181"/>
        <v>1622.4592095663331</v>
      </c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">
      <c r="A378" s="36" t="s">
        <v>12</v>
      </c>
      <c r="B378" s="60">
        <v>0</v>
      </c>
      <c r="C378" s="60">
        <v>0</v>
      </c>
      <c r="D378" s="60">
        <v>0</v>
      </c>
      <c r="E378" s="60">
        <v>17.007864017963978</v>
      </c>
      <c r="F378" s="420"/>
      <c r="G378" s="60">
        <v>0</v>
      </c>
      <c r="H378" s="61">
        <v>0</v>
      </c>
      <c r="I378" s="62">
        <f t="shared" si="179"/>
        <v>17.007864017963978</v>
      </c>
      <c r="K378" s="48" t="s">
        <v>12</v>
      </c>
      <c r="L378" s="85">
        <v>0</v>
      </c>
      <c r="M378" s="85">
        <v>0</v>
      </c>
      <c r="N378" s="85">
        <v>0</v>
      </c>
      <c r="O378" s="85">
        <v>17.007864017963978</v>
      </c>
      <c r="P378" s="85">
        <v>41.931089523191943</v>
      </c>
      <c r="Q378" s="85">
        <v>0</v>
      </c>
      <c r="R378" s="86">
        <v>0</v>
      </c>
      <c r="S378" s="87">
        <f t="shared" si="180"/>
        <v>58.938953541155925</v>
      </c>
      <c r="U378" s="109" t="s">
        <v>12</v>
      </c>
      <c r="V378" s="110">
        <v>0</v>
      </c>
      <c r="W378" s="110">
        <v>0</v>
      </c>
      <c r="X378" s="110">
        <v>0</v>
      </c>
      <c r="Y378" s="110">
        <v>0</v>
      </c>
      <c r="Z378" s="110">
        <v>0</v>
      </c>
      <c r="AA378" s="110">
        <v>17.007864017963978</v>
      </c>
      <c r="AB378" s="110">
        <v>41.931089523191943</v>
      </c>
      <c r="AC378" s="111">
        <v>0</v>
      </c>
      <c r="AD378" s="110">
        <v>0</v>
      </c>
      <c r="AE378" s="110">
        <v>0</v>
      </c>
      <c r="AF378" s="110">
        <v>0</v>
      </c>
      <c r="AG378" s="110">
        <v>0</v>
      </c>
      <c r="AH378" s="110">
        <v>0</v>
      </c>
      <c r="AI378" s="112">
        <f t="shared" si="181"/>
        <v>58.938953541155925</v>
      </c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179"/>
        <v>0</v>
      </c>
      <c r="K379" s="49" t="s">
        <v>59</v>
      </c>
      <c r="L379" s="63">
        <v>0</v>
      </c>
      <c r="M379" s="63">
        <v>0</v>
      </c>
      <c r="N379" s="63">
        <v>0</v>
      </c>
      <c r="O379" s="63">
        <v>0</v>
      </c>
      <c r="P379" s="63">
        <v>0</v>
      </c>
      <c r="Q379" s="63">
        <v>0</v>
      </c>
      <c r="R379" s="83">
        <v>0</v>
      </c>
      <c r="S379" s="84">
        <f t="shared" si="180"/>
        <v>0</v>
      </c>
      <c r="U379" s="113" t="s">
        <v>59</v>
      </c>
      <c r="V379" s="105">
        <v>0</v>
      </c>
      <c r="W379" s="105">
        <v>0</v>
      </c>
      <c r="X379" s="105">
        <v>0</v>
      </c>
      <c r="Y379" s="105">
        <v>0</v>
      </c>
      <c r="Z379" s="105">
        <v>0</v>
      </c>
      <c r="AA379" s="105">
        <v>0</v>
      </c>
      <c r="AB379" s="105">
        <v>0</v>
      </c>
      <c r="AC379" s="106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108">
        <f t="shared" si="181"/>
        <v>0</v>
      </c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">
      <c r="A380" s="36" t="s">
        <v>17</v>
      </c>
      <c r="B380" s="60">
        <v>29.873151638705735</v>
      </c>
      <c r="C380" s="60">
        <v>0</v>
      </c>
      <c r="D380" s="60">
        <v>0</v>
      </c>
      <c r="E380" s="60">
        <v>15.58285542881149</v>
      </c>
      <c r="F380" s="420"/>
      <c r="G380" s="60">
        <v>0</v>
      </c>
      <c r="H380" s="61">
        <v>0</v>
      </c>
      <c r="I380" s="62">
        <f t="shared" si="179"/>
        <v>45.456007067517227</v>
      </c>
      <c r="K380" s="48" t="s">
        <v>17</v>
      </c>
      <c r="L380" s="85">
        <v>29.873151638705735</v>
      </c>
      <c r="M380" s="85">
        <v>0</v>
      </c>
      <c r="N380" s="85">
        <v>0</v>
      </c>
      <c r="O380" s="85">
        <v>15.58285542881149</v>
      </c>
      <c r="P380" s="85">
        <v>8.2872979628016236E-2</v>
      </c>
      <c r="Q380" s="85">
        <v>0</v>
      </c>
      <c r="R380" s="86">
        <v>0</v>
      </c>
      <c r="S380" s="87">
        <f t="shared" si="180"/>
        <v>45.538880047145241</v>
      </c>
      <c r="U380" s="109" t="s">
        <v>17</v>
      </c>
      <c r="V380" s="110">
        <v>27.433428036589014</v>
      </c>
      <c r="W380" s="110">
        <v>0</v>
      </c>
      <c r="X380" s="110">
        <v>0</v>
      </c>
      <c r="Y380" s="110">
        <v>0</v>
      </c>
      <c r="Z380" s="110">
        <v>0</v>
      </c>
      <c r="AA380" s="110">
        <v>0</v>
      </c>
      <c r="AB380" s="110">
        <v>8.2872979628016236E-2</v>
      </c>
      <c r="AC380" s="111">
        <v>18.022579030928213</v>
      </c>
      <c r="AD380" s="110">
        <v>2.4397236021167221</v>
      </c>
      <c r="AE380" s="110">
        <v>0</v>
      </c>
      <c r="AF380" s="110">
        <v>0</v>
      </c>
      <c r="AG380" s="110">
        <v>0</v>
      </c>
      <c r="AH380" s="110">
        <v>15.58285542881149</v>
      </c>
      <c r="AI380" s="112">
        <f t="shared" si="181"/>
        <v>45.538880047145241</v>
      </c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" customHeight="1">
      <c r="A381" s="37" t="s">
        <v>139</v>
      </c>
      <c r="B381" s="63">
        <v>43.797593499093431</v>
      </c>
      <c r="C381" s="63">
        <v>0</v>
      </c>
      <c r="D381" s="63">
        <v>33.37249661758532</v>
      </c>
      <c r="E381" s="63">
        <v>1.8766283821941697E-2</v>
      </c>
      <c r="F381" s="420"/>
      <c r="G381" s="63">
        <v>0</v>
      </c>
      <c r="H381" s="64">
        <v>0</v>
      </c>
      <c r="I381" s="59">
        <f t="shared" si="179"/>
        <v>77.188856400500697</v>
      </c>
      <c r="K381" s="49" t="s">
        <v>139</v>
      </c>
      <c r="L381" s="63">
        <v>43.797593499093431</v>
      </c>
      <c r="M381" s="63">
        <v>0</v>
      </c>
      <c r="N381" s="63">
        <v>33.37249661758532</v>
      </c>
      <c r="O381" s="63">
        <v>1.8766283821941697E-2</v>
      </c>
      <c r="P381" s="63">
        <v>0</v>
      </c>
      <c r="Q381" s="63">
        <v>0</v>
      </c>
      <c r="R381" s="83">
        <v>0</v>
      </c>
      <c r="S381" s="84">
        <f t="shared" si="180"/>
        <v>77.188856400500697</v>
      </c>
      <c r="U381" s="113" t="s">
        <v>139</v>
      </c>
      <c r="V381" s="105">
        <v>43.588418526397589</v>
      </c>
      <c r="W381" s="105">
        <v>0</v>
      </c>
      <c r="X381" s="105">
        <v>0</v>
      </c>
      <c r="Y381" s="105">
        <v>0</v>
      </c>
      <c r="Z381" s="105">
        <v>33.37249661758532</v>
      </c>
      <c r="AA381" s="105">
        <v>1.8766283821941697E-2</v>
      </c>
      <c r="AB381" s="105">
        <v>0</v>
      </c>
      <c r="AC381" s="106">
        <v>0.20917497269584043</v>
      </c>
      <c r="AD381" s="105">
        <v>0.20917497269584043</v>
      </c>
      <c r="AE381" s="105">
        <v>0</v>
      </c>
      <c r="AF381" s="105">
        <v>0</v>
      </c>
      <c r="AG381" s="105">
        <v>0</v>
      </c>
      <c r="AH381" s="105">
        <v>0</v>
      </c>
      <c r="AI381" s="108">
        <f t="shared" si="181"/>
        <v>77.188856400500683</v>
      </c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" customHeight="1">
      <c r="A382" s="36" t="s">
        <v>25</v>
      </c>
      <c r="B382" s="60">
        <v>20.456052292177446</v>
      </c>
      <c r="C382" s="60">
        <v>3.4965717509067196E-3</v>
      </c>
      <c r="D382" s="60">
        <v>6.2217699000211439</v>
      </c>
      <c r="E382" s="60">
        <v>73.643684543255148</v>
      </c>
      <c r="F382" s="420"/>
      <c r="G382" s="60">
        <v>80.739681040407547</v>
      </c>
      <c r="H382" s="61">
        <v>0</v>
      </c>
      <c r="I382" s="62">
        <f t="shared" si="179"/>
        <v>181.06468434761217</v>
      </c>
      <c r="K382" s="48" t="s">
        <v>25</v>
      </c>
      <c r="L382" s="85">
        <v>20.456052292177446</v>
      </c>
      <c r="M382" s="85">
        <v>3.4965717509067196E-3</v>
      </c>
      <c r="N382" s="85">
        <v>6.2217699000211439</v>
      </c>
      <c r="O382" s="85">
        <v>73.643684543255148</v>
      </c>
      <c r="P382" s="85">
        <v>1.9536911558749082</v>
      </c>
      <c r="Q382" s="85">
        <v>80.739681040407547</v>
      </c>
      <c r="R382" s="86">
        <v>0</v>
      </c>
      <c r="S382" s="87">
        <f t="shared" si="180"/>
        <v>183.01837550348711</v>
      </c>
      <c r="U382" s="109" t="s">
        <v>25</v>
      </c>
      <c r="V382" s="110">
        <v>5.4983130322134244</v>
      </c>
      <c r="W382" s="110">
        <v>9.7010565333965229</v>
      </c>
      <c r="X382" s="110">
        <v>80.739681040407547</v>
      </c>
      <c r="Y382" s="110">
        <v>3.4965717509067196E-3</v>
      </c>
      <c r="Z382" s="110">
        <v>6.2217699000211439</v>
      </c>
      <c r="AA382" s="110">
        <v>69.274112388641811</v>
      </c>
      <c r="AB382" s="110">
        <v>1.9536911558749082</v>
      </c>
      <c r="AC382" s="111">
        <v>9.6262548811808397</v>
      </c>
      <c r="AD382" s="110">
        <v>5.2566827265675</v>
      </c>
      <c r="AE382" s="110">
        <v>0</v>
      </c>
      <c r="AF382" s="110">
        <v>0</v>
      </c>
      <c r="AG382" s="110">
        <v>0</v>
      </c>
      <c r="AH382" s="110">
        <v>4.3695721546133397</v>
      </c>
      <c r="AI382" s="112">
        <f t="shared" si="181"/>
        <v>183.01837550348708</v>
      </c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">
      <c r="A383" s="37" t="s">
        <v>24</v>
      </c>
      <c r="B383" s="63">
        <v>35.375280876878371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179"/>
        <v>35.375280876878371</v>
      </c>
      <c r="K383" s="49" t="s">
        <v>24</v>
      </c>
      <c r="L383" s="63">
        <v>35.375280876878371</v>
      </c>
      <c r="M383" s="63">
        <v>0</v>
      </c>
      <c r="N383" s="63">
        <v>0</v>
      </c>
      <c r="O383" s="63">
        <v>0</v>
      </c>
      <c r="P383" s="63">
        <v>0</v>
      </c>
      <c r="Q383" s="63">
        <v>0</v>
      </c>
      <c r="R383" s="83">
        <v>0</v>
      </c>
      <c r="S383" s="84">
        <f t="shared" si="180"/>
        <v>35.375280876878371</v>
      </c>
      <c r="U383" s="113" t="s">
        <v>24</v>
      </c>
      <c r="V383" s="105">
        <v>35.375280876878371</v>
      </c>
      <c r="W383" s="105">
        <v>0</v>
      </c>
      <c r="X383" s="105">
        <v>0</v>
      </c>
      <c r="Y383" s="105">
        <v>0</v>
      </c>
      <c r="Z383" s="105">
        <v>0</v>
      </c>
      <c r="AA383" s="105">
        <v>0</v>
      </c>
      <c r="AB383" s="105">
        <v>0</v>
      </c>
      <c r="AC383" s="106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108">
        <f t="shared" si="181"/>
        <v>35.375280876878371</v>
      </c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">
      <c r="A384" s="36" t="s">
        <v>60</v>
      </c>
      <c r="B384" s="60">
        <v>21.526326021747671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 t="shared" si="179"/>
        <v>21.526326021747671</v>
      </c>
      <c r="K384" s="48" t="s">
        <v>60</v>
      </c>
      <c r="L384" s="85">
        <v>21.526326021747671</v>
      </c>
      <c r="M384" s="85">
        <v>0</v>
      </c>
      <c r="N384" s="85">
        <v>0</v>
      </c>
      <c r="O384" s="85">
        <v>0</v>
      </c>
      <c r="P384" s="85">
        <v>0</v>
      </c>
      <c r="Q384" s="85">
        <v>0</v>
      </c>
      <c r="R384" s="86">
        <v>0</v>
      </c>
      <c r="S384" s="87">
        <f t="shared" si="180"/>
        <v>21.526326021747671</v>
      </c>
      <c r="U384" s="109" t="s">
        <v>60</v>
      </c>
      <c r="V384" s="110">
        <v>21.526326021747671</v>
      </c>
      <c r="W384" s="110">
        <v>0</v>
      </c>
      <c r="X384" s="110">
        <v>0</v>
      </c>
      <c r="Y384" s="110">
        <v>0</v>
      </c>
      <c r="Z384" s="110">
        <v>0</v>
      </c>
      <c r="AA384" s="110">
        <v>0</v>
      </c>
      <c r="AB384" s="110">
        <v>0</v>
      </c>
      <c r="AC384" s="111">
        <v>0</v>
      </c>
      <c r="AD384" s="110">
        <v>0</v>
      </c>
      <c r="AE384" s="110">
        <v>0</v>
      </c>
      <c r="AF384" s="110">
        <v>0</v>
      </c>
      <c r="AG384" s="110">
        <v>0</v>
      </c>
      <c r="AH384" s="110">
        <v>0</v>
      </c>
      <c r="AI384" s="112">
        <f t="shared" si="181"/>
        <v>21.526326021747671</v>
      </c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">
      <c r="A385" s="37" t="s">
        <v>22</v>
      </c>
      <c r="B385" s="63">
        <v>114.0508616214405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 t="shared" si="179"/>
        <v>114.0508616214405</v>
      </c>
      <c r="K385" s="49" t="s">
        <v>22</v>
      </c>
      <c r="L385" s="63">
        <v>114.0508616214405</v>
      </c>
      <c r="M385" s="63">
        <v>0</v>
      </c>
      <c r="N385" s="63">
        <v>0</v>
      </c>
      <c r="O385" s="63">
        <v>0</v>
      </c>
      <c r="P385" s="63">
        <v>65.746835031492381</v>
      </c>
      <c r="Q385" s="63">
        <v>0</v>
      </c>
      <c r="R385" s="83">
        <v>0</v>
      </c>
      <c r="S385" s="84">
        <f t="shared" si="180"/>
        <v>179.79769665293287</v>
      </c>
      <c r="U385" s="113" t="s">
        <v>22</v>
      </c>
      <c r="V385" s="105">
        <v>112.9797694726888</v>
      </c>
      <c r="W385" s="105">
        <v>0</v>
      </c>
      <c r="X385" s="105">
        <v>0</v>
      </c>
      <c r="Y385" s="105">
        <v>0</v>
      </c>
      <c r="Z385" s="105">
        <v>0</v>
      </c>
      <c r="AA385" s="105">
        <v>0</v>
      </c>
      <c r="AB385" s="105">
        <v>65.746835031492381</v>
      </c>
      <c r="AC385" s="106">
        <v>1.0710921487517053</v>
      </c>
      <c r="AD385" s="105">
        <v>1.0710921487517053</v>
      </c>
      <c r="AE385" s="105">
        <v>0</v>
      </c>
      <c r="AF385" s="105">
        <v>0</v>
      </c>
      <c r="AG385" s="105">
        <v>0</v>
      </c>
      <c r="AH385" s="105">
        <v>0</v>
      </c>
      <c r="AI385" s="108">
        <f t="shared" si="181"/>
        <v>179.7976966529329</v>
      </c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179"/>
        <v>0</v>
      </c>
      <c r="K386" s="48" t="s">
        <v>21</v>
      </c>
      <c r="L386" s="85">
        <v>0</v>
      </c>
      <c r="M386" s="85">
        <v>0</v>
      </c>
      <c r="N386" s="85">
        <v>0</v>
      </c>
      <c r="O386" s="85">
        <v>0</v>
      </c>
      <c r="P386" s="85">
        <v>0</v>
      </c>
      <c r="Q386" s="85">
        <v>0</v>
      </c>
      <c r="R386" s="86">
        <v>0</v>
      </c>
      <c r="S386" s="87">
        <f t="shared" si="180"/>
        <v>0</v>
      </c>
      <c r="U386" s="109" t="s">
        <v>61</v>
      </c>
      <c r="V386" s="110">
        <v>0</v>
      </c>
      <c r="W386" s="110">
        <v>0</v>
      </c>
      <c r="X386" s="110">
        <v>0</v>
      </c>
      <c r="Y386" s="110">
        <v>0</v>
      </c>
      <c r="Z386" s="110">
        <v>0</v>
      </c>
      <c r="AA386" s="110">
        <v>0</v>
      </c>
      <c r="AB386" s="110">
        <v>0</v>
      </c>
      <c r="AC386" s="111">
        <v>0</v>
      </c>
      <c r="AD386" s="110">
        <v>0</v>
      </c>
      <c r="AE386" s="110">
        <v>0</v>
      </c>
      <c r="AF386" s="110">
        <v>0</v>
      </c>
      <c r="AG386" s="110">
        <v>0</v>
      </c>
      <c r="AH386" s="110">
        <v>0</v>
      </c>
      <c r="AI386" s="112">
        <f t="shared" si="181"/>
        <v>0</v>
      </c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179"/>
        <v>0</v>
      </c>
      <c r="K387" s="50" t="s">
        <v>64</v>
      </c>
      <c r="L387" s="63">
        <v>0</v>
      </c>
      <c r="M387" s="63">
        <v>0</v>
      </c>
      <c r="N387" s="63">
        <v>0</v>
      </c>
      <c r="O387" s="63">
        <v>0</v>
      </c>
      <c r="P387" s="63">
        <v>0</v>
      </c>
      <c r="Q387" s="63">
        <v>0</v>
      </c>
      <c r="R387" s="83">
        <v>0</v>
      </c>
      <c r="S387" s="84">
        <f t="shared" si="180"/>
        <v>0</v>
      </c>
      <c r="U387" s="114" t="s">
        <v>62</v>
      </c>
      <c r="V387" s="105">
        <v>0</v>
      </c>
      <c r="W387" s="105">
        <v>0</v>
      </c>
      <c r="X387" s="105">
        <v>0</v>
      </c>
      <c r="Y387" s="105">
        <v>0</v>
      </c>
      <c r="Z387" s="105">
        <v>0</v>
      </c>
      <c r="AA387" s="105">
        <v>0</v>
      </c>
      <c r="AB387" s="105">
        <v>0</v>
      </c>
      <c r="AC387" s="106">
        <v>0</v>
      </c>
      <c r="AD387" s="107">
        <v>0</v>
      </c>
      <c r="AE387" s="107">
        <v>0</v>
      </c>
      <c r="AF387" s="107">
        <v>0</v>
      </c>
      <c r="AG387" s="107">
        <v>0</v>
      </c>
      <c r="AH387" s="107">
        <v>0</v>
      </c>
      <c r="AI387" s="108">
        <f t="shared" si="181"/>
        <v>0</v>
      </c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179"/>
        <v>0</v>
      </c>
      <c r="K388" s="51" t="s">
        <v>23</v>
      </c>
      <c r="L388" s="88">
        <v>0</v>
      </c>
      <c r="M388" s="88">
        <v>0</v>
      </c>
      <c r="N388" s="88">
        <v>0</v>
      </c>
      <c r="O388" s="88">
        <v>0</v>
      </c>
      <c r="P388" s="88">
        <v>0</v>
      </c>
      <c r="Q388" s="88">
        <v>0</v>
      </c>
      <c r="R388" s="89">
        <v>0</v>
      </c>
      <c r="S388" s="90">
        <f t="shared" si="180"/>
        <v>0</v>
      </c>
      <c r="U388" s="115" t="s">
        <v>65</v>
      </c>
      <c r="V388" s="116">
        <v>0</v>
      </c>
      <c r="W388" s="116">
        <v>0</v>
      </c>
      <c r="X388" s="116">
        <v>0</v>
      </c>
      <c r="Y388" s="116">
        <v>0</v>
      </c>
      <c r="Z388" s="116">
        <v>0</v>
      </c>
      <c r="AA388" s="116">
        <v>0</v>
      </c>
      <c r="AB388" s="116">
        <v>0</v>
      </c>
      <c r="AC388" s="116">
        <v>0</v>
      </c>
      <c r="AD388" s="116">
        <v>0</v>
      </c>
      <c r="AE388" s="116">
        <v>0</v>
      </c>
      <c r="AF388" s="116">
        <v>0</v>
      </c>
      <c r="AG388" s="116">
        <v>0</v>
      </c>
      <c r="AH388" s="117">
        <v>0</v>
      </c>
      <c r="AI388" s="118">
        <f t="shared" si="181"/>
        <v>0</v>
      </c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179"/>
        <v>0</v>
      </c>
      <c r="K389" s="52" t="s">
        <v>19</v>
      </c>
      <c r="L389" s="68">
        <v>0</v>
      </c>
      <c r="M389" s="68">
        <v>0</v>
      </c>
      <c r="N389" s="68">
        <v>0</v>
      </c>
      <c r="O389" s="68">
        <v>0</v>
      </c>
      <c r="P389" s="68">
        <v>0</v>
      </c>
      <c r="Q389" s="68">
        <v>0</v>
      </c>
      <c r="R389" s="91">
        <v>0</v>
      </c>
      <c r="S389" s="92">
        <f t="shared" si="180"/>
        <v>0</v>
      </c>
      <c r="U389" s="119" t="s">
        <v>19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0</v>
      </c>
      <c r="AD389" s="121">
        <v>0</v>
      </c>
      <c r="AE389" s="121">
        <v>0</v>
      </c>
      <c r="AF389" s="121">
        <v>0</v>
      </c>
      <c r="AG389" s="121">
        <v>0</v>
      </c>
      <c r="AH389" s="121">
        <v>0</v>
      </c>
      <c r="AI389" s="122">
        <f t="shared" si="181"/>
        <v>0</v>
      </c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179"/>
        <v>0</v>
      </c>
      <c r="K390" s="51" t="s">
        <v>20</v>
      </c>
      <c r="L390" s="88">
        <v>0</v>
      </c>
      <c r="M390" s="88">
        <v>0</v>
      </c>
      <c r="N390" s="88">
        <v>0</v>
      </c>
      <c r="O390" s="88">
        <v>0</v>
      </c>
      <c r="P390" s="88">
        <v>0</v>
      </c>
      <c r="Q390" s="88">
        <v>0</v>
      </c>
      <c r="R390" s="89">
        <v>0</v>
      </c>
      <c r="S390" s="90">
        <f t="shared" si="180"/>
        <v>0</v>
      </c>
      <c r="U390" s="115" t="s">
        <v>20</v>
      </c>
      <c r="V390" s="116">
        <v>0</v>
      </c>
      <c r="W390" s="116">
        <v>0</v>
      </c>
      <c r="X390" s="116">
        <v>0</v>
      </c>
      <c r="Y390" s="116">
        <v>0</v>
      </c>
      <c r="Z390" s="116">
        <v>0</v>
      </c>
      <c r="AA390" s="116">
        <v>0</v>
      </c>
      <c r="AB390" s="116">
        <v>0</v>
      </c>
      <c r="AC390" s="116">
        <v>0</v>
      </c>
      <c r="AD390" s="116">
        <v>0</v>
      </c>
      <c r="AE390" s="116">
        <v>0</v>
      </c>
      <c r="AF390" s="116">
        <v>0</v>
      </c>
      <c r="AG390" s="116">
        <v>0</v>
      </c>
      <c r="AH390" s="117">
        <v>0</v>
      </c>
      <c r="AI390" s="118">
        <f t="shared" si="181"/>
        <v>0</v>
      </c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179"/>
        <v>0</v>
      </c>
      <c r="K391" s="53" t="s">
        <v>11</v>
      </c>
      <c r="L391" s="71">
        <v>0</v>
      </c>
      <c r="M391" s="71">
        <v>0</v>
      </c>
      <c r="N391" s="71">
        <v>0</v>
      </c>
      <c r="O391" s="71">
        <v>0</v>
      </c>
      <c r="P391" s="71">
        <v>0</v>
      </c>
      <c r="Q391" s="71">
        <v>0</v>
      </c>
      <c r="R391" s="93">
        <v>0</v>
      </c>
      <c r="S391" s="94">
        <f t="shared" si="180"/>
        <v>0</v>
      </c>
      <c r="U391" s="119" t="s">
        <v>11</v>
      </c>
      <c r="V391" s="120">
        <v>0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1">
        <v>0</v>
      </c>
      <c r="AE391" s="121">
        <v>0</v>
      </c>
      <c r="AF391" s="121">
        <v>0</v>
      </c>
      <c r="AG391" s="121">
        <v>0</v>
      </c>
      <c r="AH391" s="121">
        <v>0</v>
      </c>
      <c r="AI391" s="122">
        <f t="shared" si="181"/>
        <v>0</v>
      </c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">
      <c r="A392" s="42" t="s">
        <v>26</v>
      </c>
      <c r="B392" s="74">
        <f>SUM(B371:B387)</f>
        <v>396.74003040128042</v>
      </c>
      <c r="C392" s="74">
        <f t="shared" ref="C392:I392" si="182">SUM(C371:C387)</f>
        <v>1.2018999553638325</v>
      </c>
      <c r="D392" s="74">
        <f t="shared" si="182"/>
        <v>40.315913108135021</v>
      </c>
      <c r="E392" s="74">
        <f t="shared" si="182"/>
        <v>1104.1072684993594</v>
      </c>
      <c r="F392" s="74">
        <f t="shared" si="182"/>
        <v>0</v>
      </c>
      <c r="G392" s="74">
        <f t="shared" si="182"/>
        <v>80.739681040407547</v>
      </c>
      <c r="H392" s="75">
        <f t="shared" si="182"/>
        <v>0</v>
      </c>
      <c r="I392" s="59">
        <f t="shared" si="182"/>
        <v>1623.1047930045465</v>
      </c>
      <c r="K392" s="54" t="s">
        <v>26</v>
      </c>
      <c r="L392" s="74">
        <f>SUM(L371:L387)</f>
        <v>396.74003040128042</v>
      </c>
      <c r="M392" s="74">
        <f t="shared" ref="M392:S392" si="183">SUM(M371:M387)</f>
        <v>1.2018999553638325</v>
      </c>
      <c r="N392" s="74">
        <f t="shared" si="183"/>
        <v>40.315913108135021</v>
      </c>
      <c r="O392" s="74">
        <f t="shared" si="183"/>
        <v>1104.1072684993594</v>
      </c>
      <c r="P392" s="74">
        <f t="shared" si="183"/>
        <v>735.32266023804448</v>
      </c>
      <c r="Q392" s="74">
        <f t="shared" si="183"/>
        <v>80.739681040407547</v>
      </c>
      <c r="R392" s="75">
        <f t="shared" si="183"/>
        <v>0</v>
      </c>
      <c r="S392" s="95">
        <f t="shared" si="183"/>
        <v>2358.4274532425907</v>
      </c>
      <c r="U392" s="123" t="s">
        <v>63</v>
      </c>
      <c r="V392" s="124">
        <f>SUM(V371:V387)</f>
        <v>376.82273275573283</v>
      </c>
      <c r="W392" s="124">
        <f t="shared" ref="W392:AH392" si="184">SUM(W371:W387)</f>
        <v>10.940624195415879</v>
      </c>
      <c r="X392" s="124">
        <f t="shared" si="184"/>
        <v>80.739681040407547</v>
      </c>
      <c r="Y392" s="124">
        <f t="shared" si="184"/>
        <v>1.2018999553638325</v>
      </c>
      <c r="Z392" s="124">
        <f t="shared" si="184"/>
        <v>40.315913108135021</v>
      </c>
      <c r="AA392" s="124">
        <f t="shared" si="184"/>
        <v>1083.1517807089037</v>
      </c>
      <c r="AB392" s="124">
        <f t="shared" si="184"/>
        <v>735.32266023804448</v>
      </c>
      <c r="AC392" s="124">
        <f t="shared" si="184"/>
        <v>29.932161240587543</v>
      </c>
      <c r="AD392" s="125">
        <f t="shared" si="184"/>
        <v>8.9766734501317664</v>
      </c>
      <c r="AE392" s="125">
        <f t="shared" si="184"/>
        <v>0</v>
      </c>
      <c r="AF392" s="125">
        <f t="shared" si="184"/>
        <v>0</v>
      </c>
      <c r="AG392" s="125">
        <f t="shared" si="184"/>
        <v>0</v>
      </c>
      <c r="AH392" s="125">
        <f t="shared" si="184"/>
        <v>20.955487790455773</v>
      </c>
      <c r="AI392" s="126">
        <f>SUM(V392:AC392)</f>
        <v>2358.4274532425907</v>
      </c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s="14" customFormat="1" ht="15" thickBot="1">
      <c r="A393" s="43" t="s">
        <v>91</v>
      </c>
      <c r="B393" s="78">
        <f>IF($I392=0,"-",B392/$I392)</f>
        <v>0.24443278838877108</v>
      </c>
      <c r="C393" s="78">
        <f t="shared" ref="C393:H393" si="185">IF($I392=0,"-",C392/$I392)</f>
        <v>7.4049436644135758E-4</v>
      </c>
      <c r="D393" s="78">
        <f t="shared" si="185"/>
        <v>2.4838761663383304E-2</v>
      </c>
      <c r="E393" s="78">
        <f t="shared" si="185"/>
        <v>0.68024398255613228</v>
      </c>
      <c r="F393" s="78">
        <f t="shared" si="185"/>
        <v>0</v>
      </c>
      <c r="G393" s="78">
        <f t="shared" si="185"/>
        <v>4.9743973025271809E-2</v>
      </c>
      <c r="H393" s="79">
        <f t="shared" si="185"/>
        <v>0</v>
      </c>
      <c r="I393" s="80">
        <f>SUM(B393:H393)</f>
        <v>0.99999999999999978</v>
      </c>
      <c r="K393" s="55" t="s">
        <v>91</v>
      </c>
      <c r="L393" s="96">
        <f>IF($S392=0,"-",L392/$S392)</f>
        <v>0.16822227448879312</v>
      </c>
      <c r="M393" s="96">
        <f t="shared" ref="M393:R393" si="186">IF($S392=0,"-",M392/$S392)</f>
        <v>5.0961921839543802E-4</v>
      </c>
      <c r="N393" s="96">
        <f t="shared" si="186"/>
        <v>1.7094404601127274E-2</v>
      </c>
      <c r="O393" s="96">
        <f t="shared" si="186"/>
        <v>0.46815400956316361</v>
      </c>
      <c r="P393" s="96">
        <f t="shared" si="186"/>
        <v>0.31178515125706024</v>
      </c>
      <c r="Q393" s="96">
        <f t="shared" si="186"/>
        <v>3.4234540871460321E-2</v>
      </c>
      <c r="R393" s="97">
        <f t="shared" si="186"/>
        <v>0</v>
      </c>
      <c r="S393" s="98">
        <f>SUM(L393:R393)</f>
        <v>0.99999999999999989</v>
      </c>
      <c r="U393" s="127" t="s">
        <v>91</v>
      </c>
      <c r="V393" s="128">
        <f>+V392/$AI392</f>
        <v>0.15977711429607092</v>
      </c>
      <c r="W393" s="128">
        <f t="shared" ref="W393:AH393" si="187">+W392/$AI392</f>
        <v>4.6389487963149623E-3</v>
      </c>
      <c r="X393" s="128">
        <f t="shared" si="187"/>
        <v>3.4234540871460321E-2</v>
      </c>
      <c r="Y393" s="128">
        <f t="shared" si="187"/>
        <v>5.0961921839543802E-4</v>
      </c>
      <c r="Z393" s="128">
        <f t="shared" si="187"/>
        <v>1.7094404601127274E-2</v>
      </c>
      <c r="AA393" s="128">
        <f t="shared" si="187"/>
        <v>0.45926864496920755</v>
      </c>
      <c r="AB393" s="128">
        <f t="shared" si="187"/>
        <v>0.31178515125706024</v>
      </c>
      <c r="AC393" s="128">
        <f t="shared" si="187"/>
        <v>1.2691575990363392E-2</v>
      </c>
      <c r="AD393" s="128">
        <f t="shared" si="187"/>
        <v>3.8062113964072888E-3</v>
      </c>
      <c r="AE393" s="128">
        <f t="shared" si="187"/>
        <v>0</v>
      </c>
      <c r="AF393" s="128">
        <f t="shared" si="187"/>
        <v>0</v>
      </c>
      <c r="AG393" s="128">
        <f t="shared" si="187"/>
        <v>0</v>
      </c>
      <c r="AH393" s="128">
        <f t="shared" si="187"/>
        <v>8.8853645939561011E-3</v>
      </c>
      <c r="AI393" s="129">
        <f>SUM(V393:AC393)</f>
        <v>1</v>
      </c>
    </row>
    <row r="394" spans="1:69" ht="15" thickBot="1">
      <c r="A394" s="44"/>
      <c r="B394" s="44"/>
      <c r="C394" s="44"/>
      <c r="D394" s="44"/>
      <c r="E394" s="44"/>
      <c r="F394" s="44"/>
      <c r="G394" s="44"/>
      <c r="H394" s="44"/>
      <c r="I394" s="44"/>
      <c r="K394" s="44"/>
      <c r="L394" s="44"/>
      <c r="M394" s="44"/>
      <c r="N394" s="44"/>
      <c r="O394" s="44"/>
      <c r="P394" s="44"/>
      <c r="Q394" s="44"/>
      <c r="R394" s="44"/>
      <c r="S394" s="44"/>
      <c r="U39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30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  <c r="K395" s="426" t="s">
        <v>42</v>
      </c>
      <c r="L395" s="32" t="s">
        <v>0</v>
      </c>
      <c r="M395" s="32" t="s">
        <v>1</v>
      </c>
      <c r="N395" s="32" t="s">
        <v>2</v>
      </c>
      <c r="O395" s="32" t="s">
        <v>3</v>
      </c>
      <c r="P395" s="32" t="s">
        <v>27</v>
      </c>
      <c r="Q395" s="32" t="s">
        <v>4</v>
      </c>
      <c r="R395" s="32" t="s">
        <v>5</v>
      </c>
      <c r="S395" s="33" t="s">
        <v>6</v>
      </c>
      <c r="U395" s="470" t="s">
        <v>42</v>
      </c>
      <c r="V395" s="99" t="s">
        <v>77</v>
      </c>
      <c r="W395" s="99" t="s">
        <v>78</v>
      </c>
      <c r="X395" s="99" t="s">
        <v>4</v>
      </c>
      <c r="Y395" s="99" t="s">
        <v>1</v>
      </c>
      <c r="Z395" s="99" t="s">
        <v>2</v>
      </c>
      <c r="AA395" s="99" t="s">
        <v>3</v>
      </c>
      <c r="AB395" s="99" t="s">
        <v>55</v>
      </c>
      <c r="AC395" s="99" t="s">
        <v>67</v>
      </c>
      <c r="AD395" s="100" t="s">
        <v>79</v>
      </c>
      <c r="AE395" s="100" t="s">
        <v>80</v>
      </c>
      <c r="AF395" s="100" t="s">
        <v>81</v>
      </c>
      <c r="AG395" s="100" t="s">
        <v>82</v>
      </c>
      <c r="AH395" s="100" t="s">
        <v>83</v>
      </c>
      <c r="AI395" s="101" t="s">
        <v>63</v>
      </c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" customHeight="1">
      <c r="A396" s="433" t="s">
        <v>42</v>
      </c>
      <c r="B396" s="434" t="s">
        <v>118</v>
      </c>
      <c r="C396" s="435"/>
      <c r="D396" s="435"/>
      <c r="E396" s="435"/>
      <c r="F396" s="435"/>
      <c r="G396" s="435"/>
      <c r="H396" s="435"/>
      <c r="I396" s="436"/>
      <c r="K396" s="427" t="s">
        <v>42</v>
      </c>
      <c r="L396" s="416" t="s">
        <v>118</v>
      </c>
      <c r="M396" s="417"/>
      <c r="N396" s="417"/>
      <c r="O396" s="417"/>
      <c r="P396" s="417"/>
      <c r="Q396" s="417"/>
      <c r="R396" s="417"/>
      <c r="S396" s="418"/>
      <c r="U396" s="471" t="s">
        <v>42</v>
      </c>
      <c r="V396" s="468" t="s">
        <v>118</v>
      </c>
      <c r="W396" s="468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469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  <c r="K397" s="56" t="s">
        <v>7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102">
        <v>0</v>
      </c>
      <c r="S397" s="103">
        <f>SUM(L397:R397)</f>
        <v>0</v>
      </c>
      <c r="U397" s="104" t="s">
        <v>7</v>
      </c>
      <c r="V397" s="105">
        <v>0</v>
      </c>
      <c r="W397" s="105">
        <v>0</v>
      </c>
      <c r="X397" s="105">
        <v>0</v>
      </c>
      <c r="Y397" s="105">
        <v>0</v>
      </c>
      <c r="Z397" s="105">
        <v>0</v>
      </c>
      <c r="AA397" s="105">
        <v>0</v>
      </c>
      <c r="AB397" s="105">
        <v>0</v>
      </c>
      <c r="AC397" s="106">
        <v>0</v>
      </c>
      <c r="AD397" s="107">
        <v>0</v>
      </c>
      <c r="AE397" s="107">
        <v>0</v>
      </c>
      <c r="AF397" s="107">
        <v>0</v>
      </c>
      <c r="AG397" s="107">
        <v>0</v>
      </c>
      <c r="AH397" s="107">
        <v>0</v>
      </c>
      <c r="AI397" s="108">
        <f>SUM(V397:AC397)</f>
        <v>0</v>
      </c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188">SUM(B398:H398)</f>
        <v>0</v>
      </c>
      <c r="K398" s="48" t="s">
        <v>8</v>
      </c>
      <c r="L398" s="85">
        <v>0</v>
      </c>
      <c r="M398" s="85">
        <v>0</v>
      </c>
      <c r="N398" s="85">
        <v>0</v>
      </c>
      <c r="O398" s="85">
        <v>0</v>
      </c>
      <c r="P398" s="85">
        <v>0</v>
      </c>
      <c r="Q398" s="85">
        <v>0</v>
      </c>
      <c r="R398" s="86">
        <v>0</v>
      </c>
      <c r="S398" s="87">
        <f t="shared" ref="S398:S417" si="189">SUM(L398:R398)</f>
        <v>0</v>
      </c>
      <c r="U398" s="109" t="s">
        <v>8</v>
      </c>
      <c r="V398" s="110">
        <v>0</v>
      </c>
      <c r="W398" s="110">
        <v>0</v>
      </c>
      <c r="X398" s="110">
        <v>0</v>
      </c>
      <c r="Y398" s="110">
        <v>0</v>
      </c>
      <c r="Z398" s="110">
        <v>0</v>
      </c>
      <c r="AA398" s="110">
        <v>0</v>
      </c>
      <c r="AB398" s="110">
        <v>0</v>
      </c>
      <c r="AC398" s="111">
        <v>0</v>
      </c>
      <c r="AD398" s="110">
        <v>0</v>
      </c>
      <c r="AE398" s="110">
        <v>0</v>
      </c>
      <c r="AF398" s="110">
        <v>0</v>
      </c>
      <c r="AG398" s="110">
        <v>0</v>
      </c>
      <c r="AH398" s="110">
        <v>0</v>
      </c>
      <c r="AI398" s="112">
        <f t="shared" ref="AI398:AI417" si="190">SUM(V398:AC398)</f>
        <v>0</v>
      </c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188"/>
        <v>0</v>
      </c>
      <c r="K399" s="49" t="s">
        <v>10</v>
      </c>
      <c r="L399" s="63">
        <v>0</v>
      </c>
      <c r="M399" s="63">
        <v>0</v>
      </c>
      <c r="N399" s="63">
        <v>0</v>
      </c>
      <c r="O399" s="63">
        <v>0</v>
      </c>
      <c r="P399" s="63">
        <v>0</v>
      </c>
      <c r="Q399" s="63">
        <v>0</v>
      </c>
      <c r="R399" s="83">
        <v>0</v>
      </c>
      <c r="S399" s="84">
        <f t="shared" si="189"/>
        <v>0</v>
      </c>
      <c r="U399" s="113" t="s">
        <v>10</v>
      </c>
      <c r="V399" s="105">
        <v>0</v>
      </c>
      <c r="W399" s="105">
        <v>0</v>
      </c>
      <c r="X399" s="105">
        <v>0</v>
      </c>
      <c r="Y399" s="105">
        <v>0</v>
      </c>
      <c r="Z399" s="105">
        <v>0</v>
      </c>
      <c r="AA399" s="105">
        <v>0</v>
      </c>
      <c r="AB399" s="105">
        <v>0</v>
      </c>
      <c r="AC399" s="106">
        <v>0</v>
      </c>
      <c r="AD399" s="107">
        <v>0</v>
      </c>
      <c r="AE399" s="107">
        <v>0</v>
      </c>
      <c r="AF399" s="107">
        <v>0</v>
      </c>
      <c r="AG399" s="107">
        <v>0</v>
      </c>
      <c r="AH399" s="107">
        <v>0</v>
      </c>
      <c r="AI399" s="108">
        <f t="shared" si="190"/>
        <v>0</v>
      </c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188"/>
        <v>0</v>
      </c>
      <c r="K400" s="48" t="s">
        <v>56</v>
      </c>
      <c r="L400" s="85">
        <v>0</v>
      </c>
      <c r="M400" s="85">
        <v>0</v>
      </c>
      <c r="N400" s="85">
        <v>0</v>
      </c>
      <c r="O400" s="85">
        <v>0</v>
      </c>
      <c r="P400" s="85">
        <v>0</v>
      </c>
      <c r="Q400" s="85">
        <v>0</v>
      </c>
      <c r="R400" s="86">
        <v>0</v>
      </c>
      <c r="S400" s="87">
        <f t="shared" si="189"/>
        <v>0</v>
      </c>
      <c r="U400" s="109" t="s">
        <v>56</v>
      </c>
      <c r="V400" s="110">
        <v>0</v>
      </c>
      <c r="W400" s="110">
        <v>0</v>
      </c>
      <c r="X400" s="110">
        <v>0</v>
      </c>
      <c r="Y400" s="110">
        <v>0</v>
      </c>
      <c r="Z400" s="110">
        <v>0</v>
      </c>
      <c r="AA400" s="110">
        <v>0</v>
      </c>
      <c r="AB400" s="110">
        <v>0</v>
      </c>
      <c r="AC400" s="111">
        <v>0</v>
      </c>
      <c r="AD400" s="110">
        <v>0</v>
      </c>
      <c r="AE400" s="110">
        <v>0</v>
      </c>
      <c r="AF400" s="110">
        <v>0</v>
      </c>
      <c r="AG400" s="110">
        <v>0</v>
      </c>
      <c r="AH400" s="110">
        <v>0</v>
      </c>
      <c r="AI400" s="112">
        <f t="shared" si="190"/>
        <v>0</v>
      </c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">
      <c r="A401" s="37" t="s">
        <v>16</v>
      </c>
      <c r="B401" s="63">
        <v>14.276957672111161</v>
      </c>
      <c r="C401" s="63">
        <v>6.2248713846782087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188"/>
        <v>20.501829056789369</v>
      </c>
      <c r="K401" s="49" t="s">
        <v>16</v>
      </c>
      <c r="L401" s="63">
        <v>14.276957672111161</v>
      </c>
      <c r="M401" s="63">
        <v>6.2248713846782087</v>
      </c>
      <c r="N401" s="63">
        <v>0</v>
      </c>
      <c r="O401" s="63">
        <v>0</v>
      </c>
      <c r="P401" s="63">
        <v>0</v>
      </c>
      <c r="Q401" s="63">
        <v>0</v>
      </c>
      <c r="R401" s="83">
        <v>0</v>
      </c>
      <c r="S401" s="84">
        <f t="shared" si="189"/>
        <v>20.501829056789369</v>
      </c>
      <c r="U401" s="113" t="s">
        <v>16</v>
      </c>
      <c r="V401" s="105">
        <v>14.276957672111161</v>
      </c>
      <c r="W401" s="105">
        <v>0</v>
      </c>
      <c r="X401" s="105">
        <v>0</v>
      </c>
      <c r="Y401" s="105">
        <v>6.2248713846782087</v>
      </c>
      <c r="Z401" s="105">
        <v>0</v>
      </c>
      <c r="AA401" s="105">
        <v>0</v>
      </c>
      <c r="AB401" s="105">
        <v>0</v>
      </c>
      <c r="AC401" s="106">
        <v>0</v>
      </c>
      <c r="AD401" s="107">
        <v>0</v>
      </c>
      <c r="AE401" s="107">
        <v>0</v>
      </c>
      <c r="AF401" s="107">
        <v>0</v>
      </c>
      <c r="AG401" s="107">
        <v>0</v>
      </c>
      <c r="AH401" s="107">
        <v>0</v>
      </c>
      <c r="AI401" s="108">
        <f t="shared" si="190"/>
        <v>20.501829056789369</v>
      </c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">
      <c r="A402" s="36" t="s">
        <v>123</v>
      </c>
      <c r="B402" s="60">
        <v>4.9258661464056148</v>
      </c>
      <c r="C402" s="60">
        <v>3.1095437134525192</v>
      </c>
      <c r="D402" s="60">
        <v>0.74942174689753704</v>
      </c>
      <c r="E402" s="60">
        <v>0</v>
      </c>
      <c r="F402" s="420"/>
      <c r="G402" s="60">
        <v>0</v>
      </c>
      <c r="H402" s="61">
        <v>0</v>
      </c>
      <c r="I402" s="62">
        <f t="shared" si="188"/>
        <v>8.784831606755672</v>
      </c>
      <c r="K402" s="48" t="s">
        <v>123</v>
      </c>
      <c r="L402" s="85">
        <v>4.9258661464056148</v>
      </c>
      <c r="M402" s="85">
        <v>3.1095437134525192</v>
      </c>
      <c r="N402" s="85">
        <v>0.74942174689753704</v>
      </c>
      <c r="O402" s="85">
        <v>0</v>
      </c>
      <c r="P402" s="85">
        <v>0</v>
      </c>
      <c r="Q402" s="85">
        <v>0</v>
      </c>
      <c r="R402" s="86">
        <v>0</v>
      </c>
      <c r="S402" s="87">
        <f t="shared" si="189"/>
        <v>8.784831606755672</v>
      </c>
      <c r="U402" s="109" t="s">
        <v>57</v>
      </c>
      <c r="V402" s="110">
        <v>4.9258661464056148</v>
      </c>
      <c r="W402" s="110">
        <v>0</v>
      </c>
      <c r="X402" s="110">
        <v>0</v>
      </c>
      <c r="Y402" s="110">
        <v>3.1095437134525192</v>
      </c>
      <c r="Z402" s="110">
        <v>0.74942174689753704</v>
      </c>
      <c r="AA402" s="110">
        <v>0</v>
      </c>
      <c r="AB402" s="110">
        <v>0</v>
      </c>
      <c r="AC402" s="111">
        <v>0</v>
      </c>
      <c r="AD402" s="110">
        <v>0</v>
      </c>
      <c r="AE402" s="110">
        <v>0</v>
      </c>
      <c r="AF402" s="110">
        <v>0</v>
      </c>
      <c r="AG402" s="110">
        <v>0</v>
      </c>
      <c r="AH402" s="110">
        <v>0</v>
      </c>
      <c r="AI402" s="112">
        <f t="shared" si="190"/>
        <v>8.784831606755672</v>
      </c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">
      <c r="A403" s="37" t="s">
        <v>58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188"/>
        <v>0</v>
      </c>
      <c r="K403" s="49" t="s">
        <v>58</v>
      </c>
      <c r="L403" s="63">
        <v>0</v>
      </c>
      <c r="M403" s="63">
        <v>0</v>
      </c>
      <c r="N403" s="63">
        <v>0</v>
      </c>
      <c r="O403" s="63">
        <v>0</v>
      </c>
      <c r="P403" s="63">
        <v>12.326736700012392</v>
      </c>
      <c r="Q403" s="63">
        <v>0</v>
      </c>
      <c r="R403" s="83">
        <v>0</v>
      </c>
      <c r="S403" s="84">
        <f t="shared" si="189"/>
        <v>12.326736700012392</v>
      </c>
      <c r="U403" s="113" t="s">
        <v>58</v>
      </c>
      <c r="V403" s="105">
        <v>0</v>
      </c>
      <c r="W403" s="105">
        <v>0</v>
      </c>
      <c r="X403" s="105">
        <v>0</v>
      </c>
      <c r="Y403" s="105">
        <v>0</v>
      </c>
      <c r="Z403" s="105">
        <v>0</v>
      </c>
      <c r="AA403" s="105">
        <v>0</v>
      </c>
      <c r="AB403" s="105">
        <v>12.326736700012392</v>
      </c>
      <c r="AC403" s="106">
        <v>0</v>
      </c>
      <c r="AD403" s="105">
        <v>0</v>
      </c>
      <c r="AE403" s="105">
        <v>0</v>
      </c>
      <c r="AF403" s="105">
        <v>0</v>
      </c>
      <c r="AG403" s="105">
        <v>0</v>
      </c>
      <c r="AH403" s="105">
        <v>0</v>
      </c>
      <c r="AI403" s="108">
        <f t="shared" si="190"/>
        <v>12.326736700012392</v>
      </c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">
      <c r="A404" s="36" t="s">
        <v>12</v>
      </c>
      <c r="B404" s="60">
        <v>0</v>
      </c>
      <c r="C404" s="60">
        <v>0.11094447254174772</v>
      </c>
      <c r="D404" s="60">
        <v>0</v>
      </c>
      <c r="E404" s="60">
        <v>0</v>
      </c>
      <c r="F404" s="420"/>
      <c r="G404" s="60">
        <v>0</v>
      </c>
      <c r="H404" s="61">
        <v>0</v>
      </c>
      <c r="I404" s="62">
        <f t="shared" si="188"/>
        <v>0.11094447254174772</v>
      </c>
      <c r="K404" s="48" t="s">
        <v>12</v>
      </c>
      <c r="L404" s="85">
        <v>0</v>
      </c>
      <c r="M404" s="85">
        <v>0.11094447254174772</v>
      </c>
      <c r="N404" s="85">
        <v>0</v>
      </c>
      <c r="O404" s="85">
        <v>0</v>
      </c>
      <c r="P404" s="85">
        <v>1.9865715220893001</v>
      </c>
      <c r="Q404" s="85">
        <v>0</v>
      </c>
      <c r="R404" s="86">
        <v>0</v>
      </c>
      <c r="S404" s="87">
        <f t="shared" si="189"/>
        <v>2.0975159946310478</v>
      </c>
      <c r="U404" s="109" t="s">
        <v>12</v>
      </c>
      <c r="V404" s="110">
        <v>0</v>
      </c>
      <c r="W404" s="110">
        <v>0</v>
      </c>
      <c r="X404" s="110">
        <v>0</v>
      </c>
      <c r="Y404" s="110">
        <v>0.11094447254174772</v>
      </c>
      <c r="Z404" s="110">
        <v>0</v>
      </c>
      <c r="AA404" s="110">
        <v>0</v>
      </c>
      <c r="AB404" s="110">
        <v>1.9865715220893001</v>
      </c>
      <c r="AC404" s="111">
        <v>0</v>
      </c>
      <c r="AD404" s="110">
        <v>0</v>
      </c>
      <c r="AE404" s="110">
        <v>0</v>
      </c>
      <c r="AF404" s="110">
        <v>0</v>
      </c>
      <c r="AG404" s="110">
        <v>0</v>
      </c>
      <c r="AH404" s="110">
        <v>0</v>
      </c>
      <c r="AI404" s="112">
        <f t="shared" si="190"/>
        <v>2.0975159946310478</v>
      </c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188"/>
        <v>0</v>
      </c>
      <c r="K405" s="49" t="s">
        <v>59</v>
      </c>
      <c r="L405" s="63">
        <v>0</v>
      </c>
      <c r="M405" s="63">
        <v>0</v>
      </c>
      <c r="N405" s="63">
        <v>0</v>
      </c>
      <c r="O405" s="63">
        <v>0</v>
      </c>
      <c r="P405" s="63">
        <v>0</v>
      </c>
      <c r="Q405" s="63">
        <v>0</v>
      </c>
      <c r="R405" s="83">
        <v>0</v>
      </c>
      <c r="S405" s="84">
        <f t="shared" si="189"/>
        <v>0</v>
      </c>
      <c r="U405" s="113" t="s">
        <v>59</v>
      </c>
      <c r="V405" s="105">
        <v>0</v>
      </c>
      <c r="W405" s="105">
        <v>0</v>
      </c>
      <c r="X405" s="105">
        <v>0</v>
      </c>
      <c r="Y405" s="105">
        <v>0</v>
      </c>
      <c r="Z405" s="105">
        <v>0</v>
      </c>
      <c r="AA405" s="105">
        <v>0</v>
      </c>
      <c r="AB405" s="105">
        <v>0</v>
      </c>
      <c r="AC405" s="106">
        <v>0</v>
      </c>
      <c r="AD405" s="105">
        <v>0</v>
      </c>
      <c r="AE405" s="105">
        <v>0</v>
      </c>
      <c r="AF405" s="105">
        <v>0</v>
      </c>
      <c r="AG405" s="105">
        <v>0</v>
      </c>
      <c r="AH405" s="105">
        <v>0</v>
      </c>
      <c r="AI405" s="108">
        <f t="shared" si="190"/>
        <v>0</v>
      </c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" customHeight="1">
      <c r="A406" s="36" t="s">
        <v>17</v>
      </c>
      <c r="B406" s="60">
        <v>0</v>
      </c>
      <c r="C406" s="60">
        <v>0</v>
      </c>
      <c r="D406" s="60">
        <v>0.79812093252433991</v>
      </c>
      <c r="E406" s="60">
        <v>0</v>
      </c>
      <c r="F406" s="420"/>
      <c r="G406" s="60">
        <v>0</v>
      </c>
      <c r="H406" s="61">
        <v>0</v>
      </c>
      <c r="I406" s="62">
        <f t="shared" si="188"/>
        <v>0.79812093252433991</v>
      </c>
      <c r="K406" s="48" t="s">
        <v>17</v>
      </c>
      <c r="L406" s="85">
        <v>0</v>
      </c>
      <c r="M406" s="85">
        <v>0</v>
      </c>
      <c r="N406" s="85">
        <v>0.79812093252433991</v>
      </c>
      <c r="O406" s="85">
        <v>0</v>
      </c>
      <c r="P406" s="85">
        <v>0</v>
      </c>
      <c r="Q406" s="85">
        <v>0</v>
      </c>
      <c r="R406" s="86">
        <v>0</v>
      </c>
      <c r="S406" s="87">
        <f t="shared" si="189"/>
        <v>0.79812093252433991</v>
      </c>
      <c r="U406" s="109" t="s">
        <v>17</v>
      </c>
      <c r="V406" s="110">
        <v>0</v>
      </c>
      <c r="W406" s="110">
        <v>0</v>
      </c>
      <c r="X406" s="110">
        <v>0</v>
      </c>
      <c r="Y406" s="110">
        <v>0</v>
      </c>
      <c r="Z406" s="110">
        <v>0.79812093252433991</v>
      </c>
      <c r="AA406" s="110">
        <v>0</v>
      </c>
      <c r="AB406" s="110">
        <v>0</v>
      </c>
      <c r="AC406" s="111">
        <v>0</v>
      </c>
      <c r="AD406" s="110">
        <v>0</v>
      </c>
      <c r="AE406" s="110">
        <v>0</v>
      </c>
      <c r="AF406" s="110">
        <v>0</v>
      </c>
      <c r="AG406" s="110">
        <v>0</v>
      </c>
      <c r="AH406" s="110">
        <v>0</v>
      </c>
      <c r="AI406" s="112">
        <f t="shared" si="190"/>
        <v>0.79812093252433991</v>
      </c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" customHeight="1">
      <c r="A407" s="37" t="s">
        <v>139</v>
      </c>
      <c r="B407" s="63">
        <v>3.320049247919282</v>
      </c>
      <c r="C407" s="63">
        <v>24.522631951391368</v>
      </c>
      <c r="D407" s="63">
        <v>9.6897141974996863</v>
      </c>
      <c r="E407" s="63">
        <v>0</v>
      </c>
      <c r="F407" s="420"/>
      <c r="G407" s="63">
        <v>0</v>
      </c>
      <c r="H407" s="64">
        <v>0</v>
      </c>
      <c r="I407" s="59">
        <f t="shared" si="188"/>
        <v>37.532395396810337</v>
      </c>
      <c r="K407" s="49" t="s">
        <v>139</v>
      </c>
      <c r="L407" s="63">
        <v>3.320049247919282</v>
      </c>
      <c r="M407" s="63">
        <v>24.522631951391368</v>
      </c>
      <c r="N407" s="63">
        <v>9.6897141974996863</v>
      </c>
      <c r="O407" s="63">
        <v>0</v>
      </c>
      <c r="P407" s="63">
        <v>0</v>
      </c>
      <c r="Q407" s="63">
        <v>0</v>
      </c>
      <c r="R407" s="83">
        <v>0</v>
      </c>
      <c r="S407" s="84">
        <f t="shared" si="189"/>
        <v>37.532395396810337</v>
      </c>
      <c r="U407" s="113" t="s">
        <v>139</v>
      </c>
      <c r="V407" s="105">
        <v>3.320049247919282</v>
      </c>
      <c r="W407" s="105">
        <v>0</v>
      </c>
      <c r="X407" s="105">
        <v>0</v>
      </c>
      <c r="Y407" s="105">
        <v>24.522631951391368</v>
      </c>
      <c r="Z407" s="105">
        <v>4.2004610302930381</v>
      </c>
      <c r="AA407" s="105">
        <v>0</v>
      </c>
      <c r="AB407" s="105">
        <v>0</v>
      </c>
      <c r="AC407" s="106">
        <v>5.4892531672066482</v>
      </c>
      <c r="AD407" s="105">
        <v>0</v>
      </c>
      <c r="AE407" s="105">
        <v>0</v>
      </c>
      <c r="AF407" s="105">
        <v>0</v>
      </c>
      <c r="AG407" s="105">
        <v>5.4892531672066482</v>
      </c>
      <c r="AH407" s="105">
        <v>0</v>
      </c>
      <c r="AI407" s="108">
        <f t="shared" si="190"/>
        <v>37.532395396810337</v>
      </c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">
      <c r="A408" s="36" t="s">
        <v>25</v>
      </c>
      <c r="B408" s="60">
        <v>4.3483181375701676</v>
      </c>
      <c r="C408" s="60">
        <v>0.10627789160879289</v>
      </c>
      <c r="D408" s="60">
        <v>0.85654919784705674</v>
      </c>
      <c r="E408" s="60">
        <v>31.804551145535335</v>
      </c>
      <c r="F408" s="420"/>
      <c r="G408" s="60">
        <v>4.4271574013047781</v>
      </c>
      <c r="H408" s="61">
        <v>0</v>
      </c>
      <c r="I408" s="62">
        <f t="shared" si="188"/>
        <v>41.542853773866128</v>
      </c>
      <c r="K408" s="48" t="s">
        <v>25</v>
      </c>
      <c r="L408" s="85">
        <v>4.3483181375701676</v>
      </c>
      <c r="M408" s="85">
        <v>0.10627789160879289</v>
      </c>
      <c r="N408" s="85">
        <v>0.85654919784705674</v>
      </c>
      <c r="O408" s="85">
        <v>31.804551145535335</v>
      </c>
      <c r="P408" s="85">
        <v>0.4410746896038954</v>
      </c>
      <c r="Q408" s="85">
        <v>4.4271574013047781</v>
      </c>
      <c r="R408" s="86">
        <v>0</v>
      </c>
      <c r="S408" s="87">
        <f t="shared" si="189"/>
        <v>41.983928463470022</v>
      </c>
      <c r="U408" s="109" t="s">
        <v>25</v>
      </c>
      <c r="V408" s="110">
        <v>0</v>
      </c>
      <c r="W408" s="110">
        <v>3.3563437713041253</v>
      </c>
      <c r="X408" s="110">
        <v>4.4271574013047781</v>
      </c>
      <c r="Y408" s="110">
        <v>0.10627789160879289</v>
      </c>
      <c r="Z408" s="110">
        <v>0.85654919784705674</v>
      </c>
      <c r="AA408" s="110">
        <v>30.507901240158482</v>
      </c>
      <c r="AB408" s="110">
        <v>0.4410746896038954</v>
      </c>
      <c r="AC408" s="111">
        <v>2.2886242716428953</v>
      </c>
      <c r="AD408" s="110">
        <v>0.99197436626604218</v>
      </c>
      <c r="AE408" s="110">
        <v>1.2966499053768521</v>
      </c>
      <c r="AF408" s="110">
        <v>0</v>
      </c>
      <c r="AG408" s="110">
        <v>0</v>
      </c>
      <c r="AH408" s="110">
        <v>0</v>
      </c>
      <c r="AI408" s="112">
        <f t="shared" si="190"/>
        <v>41.983928463470022</v>
      </c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">
      <c r="A409" s="37" t="s">
        <v>24</v>
      </c>
      <c r="B409" s="63">
        <v>8.0097646091410457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188"/>
        <v>8.0097646091410457</v>
      </c>
      <c r="K409" s="49" t="s">
        <v>24</v>
      </c>
      <c r="L409" s="63">
        <v>8.0097646091410457</v>
      </c>
      <c r="M409" s="63">
        <v>0</v>
      </c>
      <c r="N409" s="63">
        <v>0</v>
      </c>
      <c r="O409" s="63">
        <v>0</v>
      </c>
      <c r="P409" s="63">
        <v>0</v>
      </c>
      <c r="Q409" s="63">
        <v>0</v>
      </c>
      <c r="R409" s="83">
        <v>0</v>
      </c>
      <c r="S409" s="84">
        <f t="shared" si="189"/>
        <v>8.0097646091410457</v>
      </c>
      <c r="U409" s="113" t="s">
        <v>24</v>
      </c>
      <c r="V409" s="105">
        <v>8.0097646091410457</v>
      </c>
      <c r="W409" s="105">
        <v>0</v>
      </c>
      <c r="X409" s="105">
        <v>0</v>
      </c>
      <c r="Y409" s="105">
        <v>0</v>
      </c>
      <c r="Z409" s="105">
        <v>0</v>
      </c>
      <c r="AA409" s="105">
        <v>0</v>
      </c>
      <c r="AB409" s="105">
        <v>0</v>
      </c>
      <c r="AC409" s="106">
        <v>0</v>
      </c>
      <c r="AD409" s="105">
        <v>0</v>
      </c>
      <c r="AE409" s="105">
        <v>0</v>
      </c>
      <c r="AF409" s="105">
        <v>0</v>
      </c>
      <c r="AG409" s="105">
        <v>0</v>
      </c>
      <c r="AH409" s="105">
        <v>0</v>
      </c>
      <c r="AI409" s="108">
        <f t="shared" si="190"/>
        <v>8.0097646091410457</v>
      </c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">
      <c r="A410" s="36" t="s">
        <v>60</v>
      </c>
      <c r="B410" s="60">
        <v>0.11223825292512384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188"/>
        <v>0.11223825292512384</v>
      </c>
      <c r="K410" s="48" t="s">
        <v>60</v>
      </c>
      <c r="L410" s="85">
        <v>0.11223825292512384</v>
      </c>
      <c r="M410" s="85">
        <v>0</v>
      </c>
      <c r="N410" s="85">
        <v>0</v>
      </c>
      <c r="O410" s="85">
        <v>0</v>
      </c>
      <c r="P410" s="85">
        <v>0</v>
      </c>
      <c r="Q410" s="85">
        <v>0</v>
      </c>
      <c r="R410" s="86">
        <v>0</v>
      </c>
      <c r="S410" s="87">
        <f t="shared" si="189"/>
        <v>0.11223825292512384</v>
      </c>
      <c r="U410" s="109" t="s">
        <v>60</v>
      </c>
      <c r="V410" s="110">
        <v>0.11223825292512384</v>
      </c>
      <c r="W410" s="110">
        <v>0</v>
      </c>
      <c r="X410" s="110">
        <v>0</v>
      </c>
      <c r="Y410" s="110">
        <v>0</v>
      </c>
      <c r="Z410" s="110">
        <v>0</v>
      </c>
      <c r="AA410" s="110">
        <v>0</v>
      </c>
      <c r="AB410" s="110">
        <v>0</v>
      </c>
      <c r="AC410" s="111">
        <v>0</v>
      </c>
      <c r="AD410" s="110">
        <v>0</v>
      </c>
      <c r="AE410" s="110">
        <v>0</v>
      </c>
      <c r="AF410" s="110">
        <v>0</v>
      </c>
      <c r="AG410" s="110">
        <v>0</v>
      </c>
      <c r="AH410" s="110">
        <v>0</v>
      </c>
      <c r="AI410" s="112">
        <f t="shared" si="190"/>
        <v>0.11223825292512384</v>
      </c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">
      <c r="A411" s="37" t="s">
        <v>22</v>
      </c>
      <c r="B411" s="63">
        <v>0.72212139810529929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188"/>
        <v>0.72212139810529929</v>
      </c>
      <c r="K411" s="49" t="s">
        <v>22</v>
      </c>
      <c r="L411" s="63">
        <v>0.72212139810529929</v>
      </c>
      <c r="M411" s="63">
        <v>0</v>
      </c>
      <c r="N411" s="63">
        <v>0</v>
      </c>
      <c r="O411" s="63">
        <v>0</v>
      </c>
      <c r="P411" s="63">
        <v>0.50656176580580115</v>
      </c>
      <c r="Q411" s="63">
        <v>0</v>
      </c>
      <c r="R411" s="83">
        <v>0</v>
      </c>
      <c r="S411" s="84">
        <f t="shared" si="189"/>
        <v>1.2286831639111004</v>
      </c>
      <c r="U411" s="113" t="s">
        <v>22</v>
      </c>
      <c r="V411" s="105">
        <v>0</v>
      </c>
      <c r="W411" s="105">
        <v>0</v>
      </c>
      <c r="X411" s="105">
        <v>0</v>
      </c>
      <c r="Y411" s="105">
        <v>0</v>
      </c>
      <c r="Z411" s="105">
        <v>0</v>
      </c>
      <c r="AA411" s="105">
        <v>0</v>
      </c>
      <c r="AB411" s="105">
        <v>0.50656176580580115</v>
      </c>
      <c r="AC411" s="106">
        <v>0.72212139810529929</v>
      </c>
      <c r="AD411" s="105">
        <v>0.72212139810529929</v>
      </c>
      <c r="AE411" s="105">
        <v>0</v>
      </c>
      <c r="AF411" s="105">
        <v>0</v>
      </c>
      <c r="AG411" s="105">
        <v>0</v>
      </c>
      <c r="AH411" s="105">
        <v>0</v>
      </c>
      <c r="AI411" s="108">
        <f t="shared" si="190"/>
        <v>1.2286831639111004</v>
      </c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188"/>
        <v>0</v>
      </c>
      <c r="K412" s="48" t="s">
        <v>21</v>
      </c>
      <c r="L412" s="85">
        <v>0</v>
      </c>
      <c r="M412" s="85">
        <v>0</v>
      </c>
      <c r="N412" s="85">
        <v>0</v>
      </c>
      <c r="O412" s="85">
        <v>0</v>
      </c>
      <c r="P412" s="85">
        <v>0</v>
      </c>
      <c r="Q412" s="85">
        <v>0</v>
      </c>
      <c r="R412" s="86">
        <v>0</v>
      </c>
      <c r="S412" s="87">
        <f t="shared" si="189"/>
        <v>0</v>
      </c>
      <c r="U412" s="109" t="s">
        <v>61</v>
      </c>
      <c r="V412" s="110">
        <v>0</v>
      </c>
      <c r="W412" s="110">
        <v>0</v>
      </c>
      <c r="X412" s="110">
        <v>0</v>
      </c>
      <c r="Y412" s="110">
        <v>0</v>
      </c>
      <c r="Z412" s="110">
        <v>0</v>
      </c>
      <c r="AA412" s="110">
        <v>0</v>
      </c>
      <c r="AB412" s="110">
        <v>0</v>
      </c>
      <c r="AC412" s="111">
        <v>0</v>
      </c>
      <c r="AD412" s="110">
        <v>0</v>
      </c>
      <c r="AE412" s="110">
        <v>0</v>
      </c>
      <c r="AF412" s="110">
        <v>0</v>
      </c>
      <c r="AG412" s="110">
        <v>0</v>
      </c>
      <c r="AH412" s="110">
        <v>0</v>
      </c>
      <c r="AI412" s="112">
        <f t="shared" si="190"/>
        <v>0</v>
      </c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188"/>
        <v>0</v>
      </c>
      <c r="K413" s="50" t="s">
        <v>64</v>
      </c>
      <c r="L413" s="63">
        <v>0</v>
      </c>
      <c r="M413" s="63">
        <v>0</v>
      </c>
      <c r="N413" s="63">
        <v>0</v>
      </c>
      <c r="O413" s="63">
        <v>0</v>
      </c>
      <c r="P413" s="63">
        <v>0</v>
      </c>
      <c r="Q413" s="63">
        <v>0</v>
      </c>
      <c r="R413" s="83">
        <v>0</v>
      </c>
      <c r="S413" s="84">
        <f t="shared" si="189"/>
        <v>0</v>
      </c>
      <c r="U413" s="114" t="s">
        <v>62</v>
      </c>
      <c r="V413" s="105">
        <v>0</v>
      </c>
      <c r="W413" s="105">
        <v>0</v>
      </c>
      <c r="X413" s="105">
        <v>0</v>
      </c>
      <c r="Y413" s="105">
        <v>0</v>
      </c>
      <c r="Z413" s="105">
        <v>0</v>
      </c>
      <c r="AA413" s="105">
        <v>0</v>
      </c>
      <c r="AB413" s="105">
        <v>0</v>
      </c>
      <c r="AC413" s="106">
        <v>0</v>
      </c>
      <c r="AD413" s="107">
        <v>0</v>
      </c>
      <c r="AE413" s="107">
        <v>0</v>
      </c>
      <c r="AF413" s="107">
        <v>0</v>
      </c>
      <c r="AG413" s="107">
        <v>0</v>
      </c>
      <c r="AH413" s="107">
        <v>0</v>
      </c>
      <c r="AI413" s="108">
        <f t="shared" si="190"/>
        <v>0</v>
      </c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188"/>
        <v>0</v>
      </c>
      <c r="K414" s="51" t="s">
        <v>23</v>
      </c>
      <c r="L414" s="88">
        <v>0</v>
      </c>
      <c r="M414" s="88">
        <v>0</v>
      </c>
      <c r="N414" s="88">
        <v>0</v>
      </c>
      <c r="O414" s="88">
        <v>0</v>
      </c>
      <c r="P414" s="88">
        <v>0</v>
      </c>
      <c r="Q414" s="88">
        <v>0</v>
      </c>
      <c r="R414" s="89">
        <v>0</v>
      </c>
      <c r="S414" s="90">
        <f t="shared" si="189"/>
        <v>0</v>
      </c>
      <c r="U414" s="115" t="s">
        <v>65</v>
      </c>
      <c r="V414" s="116">
        <v>0</v>
      </c>
      <c r="W414" s="116">
        <v>0</v>
      </c>
      <c r="X414" s="116">
        <v>0</v>
      </c>
      <c r="Y414" s="116">
        <v>0</v>
      </c>
      <c r="Z414" s="116">
        <v>0</v>
      </c>
      <c r="AA414" s="116">
        <v>0</v>
      </c>
      <c r="AB414" s="116">
        <v>0</v>
      </c>
      <c r="AC414" s="116">
        <v>0</v>
      </c>
      <c r="AD414" s="116">
        <v>0</v>
      </c>
      <c r="AE414" s="116">
        <v>0</v>
      </c>
      <c r="AF414" s="116">
        <v>0</v>
      </c>
      <c r="AG414" s="116">
        <v>0</v>
      </c>
      <c r="AH414" s="117">
        <v>0</v>
      </c>
      <c r="AI414" s="118">
        <f t="shared" si="190"/>
        <v>0</v>
      </c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188"/>
        <v>0</v>
      </c>
      <c r="K415" s="52" t="s">
        <v>19</v>
      </c>
      <c r="L415" s="68">
        <v>0</v>
      </c>
      <c r="M415" s="68">
        <v>0</v>
      </c>
      <c r="N415" s="68">
        <v>0</v>
      </c>
      <c r="O415" s="68">
        <v>0</v>
      </c>
      <c r="P415" s="68">
        <v>0</v>
      </c>
      <c r="Q415" s="68">
        <v>0</v>
      </c>
      <c r="R415" s="91">
        <v>0</v>
      </c>
      <c r="S415" s="92">
        <f t="shared" si="189"/>
        <v>0</v>
      </c>
      <c r="U415" s="119" t="s">
        <v>19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1">
        <v>0</v>
      </c>
      <c r="AE415" s="121">
        <v>0</v>
      </c>
      <c r="AF415" s="121">
        <v>0</v>
      </c>
      <c r="AG415" s="121">
        <v>0</v>
      </c>
      <c r="AH415" s="121">
        <v>0</v>
      </c>
      <c r="AI415" s="122">
        <f t="shared" si="190"/>
        <v>0</v>
      </c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188"/>
        <v>0</v>
      </c>
      <c r="K416" s="51" t="s">
        <v>20</v>
      </c>
      <c r="L416" s="88">
        <v>0</v>
      </c>
      <c r="M416" s="88">
        <v>0</v>
      </c>
      <c r="N416" s="88">
        <v>0</v>
      </c>
      <c r="O416" s="88">
        <v>0</v>
      </c>
      <c r="P416" s="88">
        <v>0</v>
      </c>
      <c r="Q416" s="88">
        <v>0</v>
      </c>
      <c r="R416" s="89">
        <v>0</v>
      </c>
      <c r="S416" s="90">
        <f t="shared" si="189"/>
        <v>0</v>
      </c>
      <c r="U416" s="115" t="s">
        <v>20</v>
      </c>
      <c r="V416" s="116">
        <v>0</v>
      </c>
      <c r="W416" s="116">
        <v>0</v>
      </c>
      <c r="X416" s="116">
        <v>0</v>
      </c>
      <c r="Y416" s="116">
        <v>0</v>
      </c>
      <c r="Z416" s="116">
        <v>0</v>
      </c>
      <c r="AA416" s="116">
        <v>0</v>
      </c>
      <c r="AB416" s="116">
        <v>0</v>
      </c>
      <c r="AC416" s="116">
        <v>0</v>
      </c>
      <c r="AD416" s="116">
        <v>0</v>
      </c>
      <c r="AE416" s="116">
        <v>0</v>
      </c>
      <c r="AF416" s="116">
        <v>0</v>
      </c>
      <c r="AG416" s="116">
        <v>0</v>
      </c>
      <c r="AH416" s="117">
        <v>0</v>
      </c>
      <c r="AI416" s="118">
        <f t="shared" si="190"/>
        <v>0</v>
      </c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188"/>
        <v>0</v>
      </c>
      <c r="K417" s="53" t="s">
        <v>11</v>
      </c>
      <c r="L417" s="71">
        <v>0</v>
      </c>
      <c r="M417" s="71">
        <v>0</v>
      </c>
      <c r="N417" s="71">
        <v>0</v>
      </c>
      <c r="O417" s="71">
        <v>0</v>
      </c>
      <c r="P417" s="71">
        <v>0</v>
      </c>
      <c r="Q417" s="71">
        <v>0</v>
      </c>
      <c r="R417" s="93">
        <v>0</v>
      </c>
      <c r="S417" s="94">
        <f t="shared" si="189"/>
        <v>0</v>
      </c>
      <c r="U417" s="119" t="s">
        <v>11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1">
        <v>0</v>
      </c>
      <c r="AE417" s="121">
        <v>0</v>
      </c>
      <c r="AF417" s="121">
        <v>0</v>
      </c>
      <c r="AG417" s="121">
        <v>0</v>
      </c>
      <c r="AH417" s="121">
        <v>0</v>
      </c>
      <c r="AI417" s="122">
        <f t="shared" si="190"/>
        <v>0</v>
      </c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">
      <c r="A418" s="42" t="s">
        <v>26</v>
      </c>
      <c r="B418" s="74">
        <f>SUM(B397:B413)</f>
        <v>35.715315464177699</v>
      </c>
      <c r="C418" s="74">
        <f t="shared" ref="C418:I418" si="191">SUM(C397:C413)</f>
        <v>34.074269413672631</v>
      </c>
      <c r="D418" s="74">
        <f t="shared" si="191"/>
        <v>12.09380607476862</v>
      </c>
      <c r="E418" s="74">
        <f t="shared" si="191"/>
        <v>31.804551145535335</v>
      </c>
      <c r="F418" s="74">
        <f t="shared" si="191"/>
        <v>0</v>
      </c>
      <c r="G418" s="74">
        <f t="shared" si="191"/>
        <v>4.4271574013047781</v>
      </c>
      <c r="H418" s="75">
        <f t="shared" si="191"/>
        <v>0</v>
      </c>
      <c r="I418" s="59">
        <f t="shared" si="191"/>
        <v>118.11509949945906</v>
      </c>
      <c r="K418" s="54" t="s">
        <v>26</v>
      </c>
      <c r="L418" s="74">
        <f>SUM(L397:L413)</f>
        <v>35.715315464177699</v>
      </c>
      <c r="M418" s="74">
        <f t="shared" ref="M418:S418" si="192">SUM(M397:M413)</f>
        <v>34.074269413672631</v>
      </c>
      <c r="N418" s="74">
        <f t="shared" si="192"/>
        <v>12.09380607476862</v>
      </c>
      <c r="O418" s="74">
        <f t="shared" si="192"/>
        <v>31.804551145535335</v>
      </c>
      <c r="P418" s="74">
        <f t="shared" si="192"/>
        <v>15.260944677511388</v>
      </c>
      <c r="Q418" s="74">
        <f t="shared" si="192"/>
        <v>4.4271574013047781</v>
      </c>
      <c r="R418" s="75">
        <f t="shared" si="192"/>
        <v>0</v>
      </c>
      <c r="S418" s="95">
        <f t="shared" si="192"/>
        <v>133.37604417697048</v>
      </c>
      <c r="U418" s="123" t="s">
        <v>63</v>
      </c>
      <c r="V418" s="124">
        <f>SUM(V397:V413)</f>
        <v>30.644875928502231</v>
      </c>
      <c r="W418" s="124">
        <f t="shared" ref="W418:AH418" si="193">SUM(W397:W413)</f>
        <v>3.3563437713041253</v>
      </c>
      <c r="X418" s="124">
        <f t="shared" si="193"/>
        <v>4.4271574013047781</v>
      </c>
      <c r="Y418" s="124">
        <f t="shared" si="193"/>
        <v>34.074269413672631</v>
      </c>
      <c r="Z418" s="124">
        <f t="shared" si="193"/>
        <v>6.6045529075619722</v>
      </c>
      <c r="AA418" s="124">
        <f t="shared" si="193"/>
        <v>30.507901240158482</v>
      </c>
      <c r="AB418" s="124">
        <f t="shared" si="193"/>
        <v>15.260944677511388</v>
      </c>
      <c r="AC418" s="124">
        <f t="shared" si="193"/>
        <v>8.4999988369548429</v>
      </c>
      <c r="AD418" s="125">
        <f t="shared" si="193"/>
        <v>1.7140957643713415</v>
      </c>
      <c r="AE418" s="125">
        <f t="shared" si="193"/>
        <v>1.2966499053768521</v>
      </c>
      <c r="AF418" s="125">
        <f t="shared" si="193"/>
        <v>0</v>
      </c>
      <c r="AG418" s="125">
        <f t="shared" si="193"/>
        <v>5.4892531672066482</v>
      </c>
      <c r="AH418" s="125">
        <f t="shared" si="193"/>
        <v>0</v>
      </c>
      <c r="AI418" s="126">
        <f>SUM(V418:AC418)</f>
        <v>133.37604417697042</v>
      </c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s="14" customFormat="1" ht="15" thickBot="1">
      <c r="A419" s="43" t="s">
        <v>91</v>
      </c>
      <c r="B419" s="78">
        <f>IF($I418=0,"-",B418/$I418)</f>
        <v>0.3023772203175536</v>
      </c>
      <c r="C419" s="78">
        <f t="shared" ref="C419:H419" si="194">IF($I418=0,"-",C418/$I418)</f>
        <v>0.28848360250357902</v>
      </c>
      <c r="D419" s="78">
        <f t="shared" si="194"/>
        <v>0.10239000877973274</v>
      </c>
      <c r="E419" s="78">
        <f t="shared" si="194"/>
        <v>0.26926744573991568</v>
      </c>
      <c r="F419" s="78">
        <f t="shared" si="194"/>
        <v>0</v>
      </c>
      <c r="G419" s="78">
        <f t="shared" si="194"/>
        <v>3.7481722659218973E-2</v>
      </c>
      <c r="H419" s="79">
        <f t="shared" si="194"/>
        <v>0</v>
      </c>
      <c r="I419" s="80">
        <f>SUM(B419:H419)</f>
        <v>1</v>
      </c>
      <c r="K419" s="55" t="s">
        <v>91</v>
      </c>
      <c r="L419" s="96">
        <f>IF($S418=0,"-",L418/$S418)</f>
        <v>0.26777908795067207</v>
      </c>
      <c r="M419" s="96">
        <f t="shared" ref="M419:R419" si="195">IF($S418=0,"-",M418/$S418)</f>
        <v>0.2554751838978</v>
      </c>
      <c r="N419" s="96">
        <f t="shared" si="195"/>
        <v>9.0674499677932494E-2</v>
      </c>
      <c r="O419" s="96">
        <f t="shared" si="195"/>
        <v>0.2384577481045648</v>
      </c>
      <c r="P419" s="96">
        <f t="shared" si="195"/>
        <v>0.11442043263228252</v>
      </c>
      <c r="Q419" s="96">
        <f t="shared" si="195"/>
        <v>3.3193047736747902E-2</v>
      </c>
      <c r="R419" s="97">
        <f t="shared" si="195"/>
        <v>0</v>
      </c>
      <c r="S419" s="98">
        <f>SUM(L419:R419)</f>
        <v>0.99999999999999978</v>
      </c>
      <c r="U419" s="127" t="s">
        <v>91</v>
      </c>
      <c r="V419" s="128">
        <f>+V418/$AI418</f>
        <v>0.22976296918688771</v>
      </c>
      <c r="W419" s="128">
        <f t="shared" ref="W419:AH419" si="196">+W418/$AI418</f>
        <v>2.5164517301553418E-2</v>
      </c>
      <c r="X419" s="128">
        <f t="shared" si="196"/>
        <v>3.3193047736747916E-2</v>
      </c>
      <c r="Y419" s="128">
        <f t="shared" si="196"/>
        <v>0.25547518389780011</v>
      </c>
      <c r="Z419" s="128">
        <f t="shared" si="196"/>
        <v>4.9518284548900705E-2</v>
      </c>
      <c r="AA419" s="128">
        <f t="shared" si="196"/>
        <v>0.22873598799855674</v>
      </c>
      <c r="AB419" s="128">
        <f t="shared" si="196"/>
        <v>0.11442043263228256</v>
      </c>
      <c r="AC419" s="128">
        <f t="shared" si="196"/>
        <v>6.3729576697271015E-2</v>
      </c>
      <c r="AD419" s="128">
        <f t="shared" si="196"/>
        <v>1.2851601462231015E-2</v>
      </c>
      <c r="AE419" s="128">
        <f t="shared" si="196"/>
        <v>9.7217601060081531E-3</v>
      </c>
      <c r="AF419" s="128">
        <f t="shared" si="196"/>
        <v>0</v>
      </c>
      <c r="AG419" s="128">
        <f t="shared" si="196"/>
        <v>4.115621512903183E-2</v>
      </c>
      <c r="AH419" s="128">
        <f t="shared" si="196"/>
        <v>0</v>
      </c>
      <c r="AI419" s="129">
        <f>SUM(V419:AC419)</f>
        <v>1.0000000000000002</v>
      </c>
    </row>
    <row r="420" spans="1:69" ht="15" thickBot="1">
      <c r="A420" s="44"/>
      <c r="B420" s="44"/>
      <c r="C420" s="44"/>
      <c r="D420" s="44"/>
      <c r="E420" s="44"/>
      <c r="F420" s="44"/>
      <c r="G420" s="44"/>
      <c r="H420" s="44"/>
      <c r="I420" s="44"/>
      <c r="K420" s="44"/>
      <c r="L420" s="44"/>
      <c r="M420" s="44"/>
      <c r="N420" s="44"/>
      <c r="O420" s="44"/>
      <c r="P420" s="44"/>
      <c r="Q420" s="44"/>
      <c r="R420" s="44"/>
      <c r="S420" s="44"/>
      <c r="U420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29.2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  <c r="K421" s="426" t="s">
        <v>43</v>
      </c>
      <c r="L421" s="32" t="s">
        <v>0</v>
      </c>
      <c r="M421" s="32" t="s">
        <v>1</v>
      </c>
      <c r="N421" s="32" t="s">
        <v>2</v>
      </c>
      <c r="O421" s="32" t="s">
        <v>3</v>
      </c>
      <c r="P421" s="32" t="s">
        <v>27</v>
      </c>
      <c r="Q421" s="32" t="s">
        <v>4</v>
      </c>
      <c r="R421" s="32" t="s">
        <v>5</v>
      </c>
      <c r="S421" s="33" t="s">
        <v>6</v>
      </c>
      <c r="U421" s="470" t="s">
        <v>43</v>
      </c>
      <c r="V421" s="99" t="s">
        <v>77</v>
      </c>
      <c r="W421" s="99" t="s">
        <v>78</v>
      </c>
      <c r="X421" s="99" t="s">
        <v>4</v>
      </c>
      <c r="Y421" s="99" t="s">
        <v>1</v>
      </c>
      <c r="Z421" s="99" t="s">
        <v>2</v>
      </c>
      <c r="AA421" s="99" t="s">
        <v>3</v>
      </c>
      <c r="AB421" s="99" t="s">
        <v>55</v>
      </c>
      <c r="AC421" s="99" t="s">
        <v>67</v>
      </c>
      <c r="AD421" s="100" t="s">
        <v>79</v>
      </c>
      <c r="AE421" s="100" t="s">
        <v>80</v>
      </c>
      <c r="AF421" s="100" t="s">
        <v>81</v>
      </c>
      <c r="AG421" s="100" t="s">
        <v>82</v>
      </c>
      <c r="AH421" s="100" t="s">
        <v>83</v>
      </c>
      <c r="AI421" s="101" t="s">
        <v>63</v>
      </c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" customHeight="1">
      <c r="A422" s="433" t="s">
        <v>43</v>
      </c>
      <c r="B422" s="434" t="s">
        <v>118</v>
      </c>
      <c r="C422" s="435"/>
      <c r="D422" s="435"/>
      <c r="E422" s="435"/>
      <c r="F422" s="435"/>
      <c r="G422" s="435"/>
      <c r="H422" s="435"/>
      <c r="I422" s="436"/>
      <c r="K422" s="427" t="s">
        <v>43</v>
      </c>
      <c r="L422" s="416" t="s">
        <v>118</v>
      </c>
      <c r="M422" s="417"/>
      <c r="N422" s="417"/>
      <c r="O422" s="417"/>
      <c r="P422" s="417"/>
      <c r="Q422" s="417"/>
      <c r="R422" s="417"/>
      <c r="S422" s="418"/>
      <c r="U422" s="471" t="s">
        <v>43</v>
      </c>
      <c r="V422" s="468" t="s">
        <v>118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9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  <c r="K423" s="56" t="s">
        <v>7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102">
        <v>0</v>
      </c>
      <c r="S423" s="103">
        <f>SUM(L423:R423)</f>
        <v>0</v>
      </c>
      <c r="U423" s="104" t="s">
        <v>7</v>
      </c>
      <c r="V423" s="105">
        <v>0</v>
      </c>
      <c r="W423" s="105">
        <v>0</v>
      </c>
      <c r="X423" s="105">
        <v>0</v>
      </c>
      <c r="Y423" s="105">
        <v>0</v>
      </c>
      <c r="Z423" s="105">
        <v>0</v>
      </c>
      <c r="AA423" s="105">
        <v>0</v>
      </c>
      <c r="AB423" s="105">
        <v>0</v>
      </c>
      <c r="AC423" s="106">
        <v>0</v>
      </c>
      <c r="AD423" s="107">
        <v>0</v>
      </c>
      <c r="AE423" s="107">
        <v>0</v>
      </c>
      <c r="AF423" s="107">
        <v>0</v>
      </c>
      <c r="AG423" s="107">
        <v>0</v>
      </c>
      <c r="AH423" s="107">
        <v>0</v>
      </c>
      <c r="AI423" s="108">
        <f>SUM(V423:AC423)</f>
        <v>0</v>
      </c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197">SUM(B424:H424)</f>
        <v>0</v>
      </c>
      <c r="K424" s="48" t="s">
        <v>8</v>
      </c>
      <c r="L424" s="85">
        <v>0</v>
      </c>
      <c r="M424" s="85">
        <v>0</v>
      </c>
      <c r="N424" s="85">
        <v>0</v>
      </c>
      <c r="O424" s="85">
        <v>0</v>
      </c>
      <c r="P424" s="85">
        <v>0</v>
      </c>
      <c r="Q424" s="85">
        <v>0</v>
      </c>
      <c r="R424" s="86">
        <v>0</v>
      </c>
      <c r="S424" s="87">
        <f t="shared" ref="S424:S443" si="198">SUM(L424:R424)</f>
        <v>0</v>
      </c>
      <c r="U424" s="109" t="s">
        <v>8</v>
      </c>
      <c r="V424" s="110">
        <v>0</v>
      </c>
      <c r="W424" s="110">
        <v>0</v>
      </c>
      <c r="X424" s="110">
        <v>0</v>
      </c>
      <c r="Y424" s="110">
        <v>0</v>
      </c>
      <c r="Z424" s="110">
        <v>0</v>
      </c>
      <c r="AA424" s="110">
        <v>0</v>
      </c>
      <c r="AB424" s="110">
        <v>0</v>
      </c>
      <c r="AC424" s="111">
        <v>0</v>
      </c>
      <c r="AD424" s="110">
        <v>0</v>
      </c>
      <c r="AE424" s="110">
        <v>0</v>
      </c>
      <c r="AF424" s="110">
        <v>0</v>
      </c>
      <c r="AG424" s="110">
        <v>0</v>
      </c>
      <c r="AH424" s="110">
        <v>0</v>
      </c>
      <c r="AI424" s="112">
        <f t="shared" ref="AI424:AI443" si="199">SUM(V424:AC424)</f>
        <v>0</v>
      </c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197"/>
        <v>0</v>
      </c>
      <c r="K425" s="49" t="s">
        <v>10</v>
      </c>
      <c r="L425" s="63">
        <v>0</v>
      </c>
      <c r="M425" s="63">
        <v>0</v>
      </c>
      <c r="N425" s="63">
        <v>0</v>
      </c>
      <c r="O425" s="63">
        <v>0</v>
      </c>
      <c r="P425" s="63">
        <v>0</v>
      </c>
      <c r="Q425" s="63">
        <v>0</v>
      </c>
      <c r="R425" s="83">
        <v>0</v>
      </c>
      <c r="S425" s="84">
        <f t="shared" si="198"/>
        <v>0</v>
      </c>
      <c r="U425" s="113" t="s">
        <v>10</v>
      </c>
      <c r="V425" s="105">
        <v>0</v>
      </c>
      <c r="W425" s="105">
        <v>0</v>
      </c>
      <c r="X425" s="105">
        <v>0</v>
      </c>
      <c r="Y425" s="105">
        <v>0</v>
      </c>
      <c r="Z425" s="105">
        <v>0</v>
      </c>
      <c r="AA425" s="105">
        <v>0</v>
      </c>
      <c r="AB425" s="105">
        <v>0</v>
      </c>
      <c r="AC425" s="106">
        <v>0</v>
      </c>
      <c r="AD425" s="107">
        <v>0</v>
      </c>
      <c r="AE425" s="107">
        <v>0</v>
      </c>
      <c r="AF425" s="107">
        <v>0</v>
      </c>
      <c r="AG425" s="107">
        <v>0</v>
      </c>
      <c r="AH425" s="107">
        <v>0</v>
      </c>
      <c r="AI425" s="108">
        <f t="shared" si="199"/>
        <v>0</v>
      </c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197"/>
        <v>0</v>
      </c>
      <c r="K426" s="48" t="s">
        <v>56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s="85">
        <v>0</v>
      </c>
      <c r="R426" s="86">
        <v>0</v>
      </c>
      <c r="S426" s="87">
        <f t="shared" si="198"/>
        <v>0</v>
      </c>
      <c r="U426" s="109" t="s">
        <v>56</v>
      </c>
      <c r="V426" s="110">
        <v>0</v>
      </c>
      <c r="W426" s="110">
        <v>0</v>
      </c>
      <c r="X426" s="110">
        <v>0</v>
      </c>
      <c r="Y426" s="110">
        <v>0</v>
      </c>
      <c r="Z426" s="110">
        <v>0</v>
      </c>
      <c r="AA426" s="110">
        <v>0</v>
      </c>
      <c r="AB426" s="110">
        <v>0</v>
      </c>
      <c r="AC426" s="111">
        <v>0</v>
      </c>
      <c r="AD426" s="110">
        <v>0</v>
      </c>
      <c r="AE426" s="110">
        <v>0</v>
      </c>
      <c r="AF426" s="110">
        <v>0</v>
      </c>
      <c r="AG426" s="110">
        <v>0</v>
      </c>
      <c r="AH426" s="110">
        <v>0</v>
      </c>
      <c r="AI426" s="112">
        <f t="shared" si="199"/>
        <v>0</v>
      </c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">
      <c r="A427" s="37" t="s">
        <v>16</v>
      </c>
      <c r="B427" s="63">
        <v>36.783185428209947</v>
      </c>
      <c r="C427" s="63">
        <v>0</v>
      </c>
      <c r="D427" s="63">
        <v>1.315011693884512</v>
      </c>
      <c r="E427" s="63">
        <v>0</v>
      </c>
      <c r="F427" s="420"/>
      <c r="G427" s="63">
        <v>0</v>
      </c>
      <c r="H427" s="64">
        <v>0</v>
      </c>
      <c r="I427" s="59">
        <f t="shared" si="197"/>
        <v>38.098197122094462</v>
      </c>
      <c r="K427" s="49" t="s">
        <v>16</v>
      </c>
      <c r="L427" s="63">
        <v>36.783185428209947</v>
      </c>
      <c r="M427" s="63">
        <v>0</v>
      </c>
      <c r="N427" s="63">
        <v>1.315011693884512</v>
      </c>
      <c r="O427" s="63">
        <v>0</v>
      </c>
      <c r="P427" s="63">
        <v>0</v>
      </c>
      <c r="Q427" s="63">
        <v>0</v>
      </c>
      <c r="R427" s="83">
        <v>0</v>
      </c>
      <c r="S427" s="84">
        <f t="shared" si="198"/>
        <v>38.098197122094462</v>
      </c>
      <c r="U427" s="113" t="s">
        <v>16</v>
      </c>
      <c r="V427" s="105">
        <v>24.841932573733938</v>
      </c>
      <c r="W427" s="105">
        <v>0</v>
      </c>
      <c r="X427" s="105">
        <v>0</v>
      </c>
      <c r="Y427" s="105">
        <v>0</v>
      </c>
      <c r="Z427" s="105">
        <v>1.2323596049255905</v>
      </c>
      <c r="AA427" s="105">
        <v>0</v>
      </c>
      <c r="AB427" s="105">
        <v>0</v>
      </c>
      <c r="AC427" s="106">
        <v>12.023904943434928</v>
      </c>
      <c r="AD427" s="107">
        <v>11.941252854476007</v>
      </c>
      <c r="AE427" s="107">
        <v>0</v>
      </c>
      <c r="AF427" s="107">
        <v>0</v>
      </c>
      <c r="AG427" s="107">
        <v>8.2652088958921469E-2</v>
      </c>
      <c r="AH427" s="107">
        <v>0</v>
      </c>
      <c r="AI427" s="108">
        <f t="shared" si="199"/>
        <v>38.098197122094462</v>
      </c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">
      <c r="A428" s="36" t="s">
        <v>123</v>
      </c>
      <c r="B428" s="60">
        <v>9.6042257906816815</v>
      </c>
      <c r="C428" s="60">
        <v>4.5064686747623917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197"/>
        <v>14.110694465444073</v>
      </c>
      <c r="K428" s="48" t="s">
        <v>123</v>
      </c>
      <c r="L428" s="85">
        <v>9.6042257906816815</v>
      </c>
      <c r="M428" s="85">
        <v>4.5064686747623917</v>
      </c>
      <c r="N428" s="85">
        <v>0</v>
      </c>
      <c r="O428" s="85">
        <v>0</v>
      </c>
      <c r="P428" s="85">
        <v>0</v>
      </c>
      <c r="Q428" s="85">
        <v>0</v>
      </c>
      <c r="R428" s="86">
        <v>0</v>
      </c>
      <c r="S428" s="87">
        <f t="shared" si="198"/>
        <v>14.110694465444073</v>
      </c>
      <c r="U428" s="109" t="s">
        <v>57</v>
      </c>
      <c r="V428" s="110">
        <v>9.53823419002563</v>
      </c>
      <c r="W428" s="110">
        <v>0</v>
      </c>
      <c r="X428" s="110">
        <v>0</v>
      </c>
      <c r="Y428" s="110">
        <v>4.5064686747623917</v>
      </c>
      <c r="Z428" s="110">
        <v>0</v>
      </c>
      <c r="AA428" s="110">
        <v>0</v>
      </c>
      <c r="AB428" s="110">
        <v>0</v>
      </c>
      <c r="AC428" s="111">
        <v>6.5991600656051752E-2</v>
      </c>
      <c r="AD428" s="110">
        <v>6.5991600656051752E-2</v>
      </c>
      <c r="AE428" s="110">
        <v>0</v>
      </c>
      <c r="AF428" s="110">
        <v>0</v>
      </c>
      <c r="AG428" s="110">
        <v>0</v>
      </c>
      <c r="AH428" s="110">
        <v>0</v>
      </c>
      <c r="AI428" s="112">
        <f t="shared" si="199"/>
        <v>14.110694465444073</v>
      </c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">
      <c r="A429" s="37" t="s">
        <v>58</v>
      </c>
      <c r="B429" s="63">
        <v>0</v>
      </c>
      <c r="C429" s="63">
        <v>0</v>
      </c>
      <c r="D429" s="63">
        <v>0</v>
      </c>
      <c r="E429" s="63">
        <v>8.9314814634724408E-3</v>
      </c>
      <c r="F429" s="420"/>
      <c r="G429" s="63">
        <v>0</v>
      </c>
      <c r="H429" s="64">
        <v>0</v>
      </c>
      <c r="I429" s="59">
        <f t="shared" si="197"/>
        <v>8.9314814634724408E-3</v>
      </c>
      <c r="K429" s="49" t="s">
        <v>58</v>
      </c>
      <c r="L429" s="63">
        <v>0</v>
      </c>
      <c r="M429" s="63">
        <v>0</v>
      </c>
      <c r="N429" s="63">
        <v>0</v>
      </c>
      <c r="O429" s="63">
        <v>8.9314814634724408E-3</v>
      </c>
      <c r="P429" s="63">
        <v>103.14923502014464</v>
      </c>
      <c r="Q429" s="63">
        <v>0</v>
      </c>
      <c r="R429" s="83">
        <v>0</v>
      </c>
      <c r="S429" s="84">
        <f t="shared" si="198"/>
        <v>103.15816650160812</v>
      </c>
      <c r="U429" s="113" t="s">
        <v>58</v>
      </c>
      <c r="V429" s="105">
        <v>0</v>
      </c>
      <c r="W429" s="105">
        <v>0</v>
      </c>
      <c r="X429" s="105">
        <v>0</v>
      </c>
      <c r="Y429" s="105">
        <v>0</v>
      </c>
      <c r="Z429" s="105">
        <v>0</v>
      </c>
      <c r="AA429" s="105">
        <v>8.9314814634724408E-3</v>
      </c>
      <c r="AB429" s="105">
        <v>103.14923502014464</v>
      </c>
      <c r="AC429" s="106">
        <v>0</v>
      </c>
      <c r="AD429" s="105">
        <v>0</v>
      </c>
      <c r="AE429" s="105">
        <v>0</v>
      </c>
      <c r="AF429" s="105">
        <v>0</v>
      </c>
      <c r="AG429" s="105">
        <v>0</v>
      </c>
      <c r="AH429" s="105">
        <v>0</v>
      </c>
      <c r="AI429" s="108">
        <f t="shared" si="199"/>
        <v>103.15816650160812</v>
      </c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197"/>
        <v>0</v>
      </c>
      <c r="K430" s="48" t="s">
        <v>12</v>
      </c>
      <c r="L430" s="85">
        <v>0</v>
      </c>
      <c r="M430" s="85">
        <v>0</v>
      </c>
      <c r="N430" s="85">
        <v>0</v>
      </c>
      <c r="O430" s="85">
        <v>0</v>
      </c>
      <c r="P430" s="85">
        <v>9.9300076167903217</v>
      </c>
      <c r="Q430" s="85">
        <v>0</v>
      </c>
      <c r="R430" s="86">
        <v>0</v>
      </c>
      <c r="S430" s="87">
        <f t="shared" si="198"/>
        <v>9.9300076167903217</v>
      </c>
      <c r="U430" s="109" t="s">
        <v>12</v>
      </c>
      <c r="V430" s="110">
        <v>0</v>
      </c>
      <c r="W430" s="110">
        <v>0</v>
      </c>
      <c r="X430" s="110">
        <v>0</v>
      </c>
      <c r="Y430" s="110">
        <v>0</v>
      </c>
      <c r="Z430" s="110">
        <v>0</v>
      </c>
      <c r="AA430" s="110">
        <v>0</v>
      </c>
      <c r="AB430" s="110">
        <v>9.9300076167903217</v>
      </c>
      <c r="AC430" s="111">
        <v>0</v>
      </c>
      <c r="AD430" s="110">
        <v>0</v>
      </c>
      <c r="AE430" s="110">
        <v>0</v>
      </c>
      <c r="AF430" s="110">
        <v>0</v>
      </c>
      <c r="AG430" s="110">
        <v>0</v>
      </c>
      <c r="AH430" s="110">
        <v>0</v>
      </c>
      <c r="AI430" s="112">
        <f t="shared" si="199"/>
        <v>9.9300076167903217</v>
      </c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197"/>
        <v>0</v>
      </c>
      <c r="K431" s="49" t="s">
        <v>59</v>
      </c>
      <c r="L431" s="63">
        <v>0</v>
      </c>
      <c r="M431" s="63">
        <v>0</v>
      </c>
      <c r="N431" s="63">
        <v>0</v>
      </c>
      <c r="O431" s="63">
        <v>0</v>
      </c>
      <c r="P431" s="63">
        <v>0</v>
      </c>
      <c r="Q431" s="63">
        <v>0</v>
      </c>
      <c r="R431" s="83">
        <v>0</v>
      </c>
      <c r="S431" s="84">
        <f t="shared" si="198"/>
        <v>0</v>
      </c>
      <c r="U431" s="113" t="s">
        <v>59</v>
      </c>
      <c r="V431" s="105">
        <v>0</v>
      </c>
      <c r="W431" s="105">
        <v>0</v>
      </c>
      <c r="X431" s="105">
        <v>0</v>
      </c>
      <c r="Y431" s="105">
        <v>0</v>
      </c>
      <c r="Z431" s="105">
        <v>0</v>
      </c>
      <c r="AA431" s="105">
        <v>0</v>
      </c>
      <c r="AB431" s="105">
        <v>0</v>
      </c>
      <c r="AC431" s="106">
        <v>0</v>
      </c>
      <c r="AD431" s="105">
        <v>0</v>
      </c>
      <c r="AE431" s="105">
        <v>0</v>
      </c>
      <c r="AF431" s="105">
        <v>0</v>
      </c>
      <c r="AG431" s="105">
        <v>0</v>
      </c>
      <c r="AH431" s="105">
        <v>0</v>
      </c>
      <c r="AI431" s="108">
        <f t="shared" si="199"/>
        <v>0</v>
      </c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" customHeight="1">
      <c r="A432" s="36" t="s">
        <v>17</v>
      </c>
      <c r="B432" s="60">
        <v>0</v>
      </c>
      <c r="C432" s="60">
        <v>0</v>
      </c>
      <c r="D432" s="60">
        <v>0</v>
      </c>
      <c r="E432" s="60">
        <v>0</v>
      </c>
      <c r="F432" s="420"/>
      <c r="G432" s="60">
        <v>0</v>
      </c>
      <c r="H432" s="61">
        <v>0</v>
      </c>
      <c r="I432" s="62">
        <f t="shared" si="197"/>
        <v>0</v>
      </c>
      <c r="K432" s="48" t="s">
        <v>17</v>
      </c>
      <c r="L432" s="85">
        <v>0</v>
      </c>
      <c r="M432" s="85">
        <v>0</v>
      </c>
      <c r="N432" s="85">
        <v>0</v>
      </c>
      <c r="O432" s="85">
        <v>0</v>
      </c>
      <c r="P432" s="85">
        <v>3.3023372660765089</v>
      </c>
      <c r="Q432" s="85">
        <v>0</v>
      </c>
      <c r="R432" s="86">
        <v>0</v>
      </c>
      <c r="S432" s="87">
        <f t="shared" si="198"/>
        <v>3.3023372660765089</v>
      </c>
      <c r="U432" s="109" t="s">
        <v>17</v>
      </c>
      <c r="V432" s="110">
        <v>0</v>
      </c>
      <c r="W432" s="110">
        <v>0</v>
      </c>
      <c r="X432" s="110">
        <v>0</v>
      </c>
      <c r="Y432" s="110">
        <v>0</v>
      </c>
      <c r="Z432" s="110">
        <v>0</v>
      </c>
      <c r="AA432" s="110">
        <v>0</v>
      </c>
      <c r="AB432" s="110">
        <v>3.3023372660765089</v>
      </c>
      <c r="AC432" s="111">
        <v>0</v>
      </c>
      <c r="AD432" s="110">
        <v>0</v>
      </c>
      <c r="AE432" s="110">
        <v>0</v>
      </c>
      <c r="AF432" s="110">
        <v>0</v>
      </c>
      <c r="AG432" s="110">
        <v>0</v>
      </c>
      <c r="AH432" s="110">
        <v>0</v>
      </c>
      <c r="AI432" s="112">
        <f t="shared" si="199"/>
        <v>3.3023372660765089</v>
      </c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">
      <c r="A433" s="37" t="s">
        <v>139</v>
      </c>
      <c r="B433" s="63">
        <v>41.747592166869431</v>
      </c>
      <c r="C433" s="63">
        <v>82.912110220737361</v>
      </c>
      <c r="D433" s="63">
        <v>33.983731535321894</v>
      </c>
      <c r="E433" s="63">
        <v>0</v>
      </c>
      <c r="F433" s="420"/>
      <c r="G433" s="63">
        <v>0</v>
      </c>
      <c r="H433" s="64">
        <v>0</v>
      </c>
      <c r="I433" s="59">
        <f t="shared" si="197"/>
        <v>158.64343392292869</v>
      </c>
      <c r="K433" s="49" t="s">
        <v>139</v>
      </c>
      <c r="L433" s="63">
        <v>41.747592166869431</v>
      </c>
      <c r="M433" s="63">
        <v>82.912110220737361</v>
      </c>
      <c r="N433" s="63">
        <v>33.983731535321894</v>
      </c>
      <c r="O433" s="63">
        <v>0</v>
      </c>
      <c r="P433" s="63">
        <v>4.1105100047350407E-2</v>
      </c>
      <c r="Q433" s="63">
        <v>0</v>
      </c>
      <c r="R433" s="83">
        <v>0</v>
      </c>
      <c r="S433" s="84">
        <f t="shared" si="198"/>
        <v>158.68453902297605</v>
      </c>
      <c r="U433" s="113" t="s">
        <v>139</v>
      </c>
      <c r="V433" s="105">
        <v>40.048633600259592</v>
      </c>
      <c r="W433" s="105">
        <v>0</v>
      </c>
      <c r="X433" s="105">
        <v>0</v>
      </c>
      <c r="Y433" s="105">
        <v>82.912110220737361</v>
      </c>
      <c r="Z433" s="105">
        <v>33.983731535321894</v>
      </c>
      <c r="AA433" s="105">
        <v>0</v>
      </c>
      <c r="AB433" s="105">
        <v>4.1105100047350407E-2</v>
      </c>
      <c r="AC433" s="106">
        <v>1.6989585666098359</v>
      </c>
      <c r="AD433" s="105">
        <v>1.6989585666098359</v>
      </c>
      <c r="AE433" s="105">
        <v>0</v>
      </c>
      <c r="AF433" s="105">
        <v>0</v>
      </c>
      <c r="AG433" s="105">
        <v>0</v>
      </c>
      <c r="AH433" s="105">
        <v>0</v>
      </c>
      <c r="AI433" s="108">
        <f t="shared" si="199"/>
        <v>158.68453902297603</v>
      </c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">
      <c r="A434" s="36" t="s">
        <v>25</v>
      </c>
      <c r="B434" s="60">
        <v>82.669971786309389</v>
      </c>
      <c r="C434" s="60">
        <v>1.6659484970521114E-4</v>
      </c>
      <c r="D434" s="60">
        <v>2.3621589322442063</v>
      </c>
      <c r="E434" s="60">
        <v>157.05276577061778</v>
      </c>
      <c r="F434" s="420"/>
      <c r="G434" s="60">
        <v>43.967627309674178</v>
      </c>
      <c r="H434" s="61">
        <v>0</v>
      </c>
      <c r="I434" s="62">
        <f t="shared" si="197"/>
        <v>286.05269039369523</v>
      </c>
      <c r="K434" s="48" t="s">
        <v>25</v>
      </c>
      <c r="L434" s="85">
        <v>82.669971786309389</v>
      </c>
      <c r="M434" s="85">
        <v>1.6659484970521114E-4</v>
      </c>
      <c r="N434" s="85">
        <v>2.3621589322442063</v>
      </c>
      <c r="O434" s="85">
        <v>157.05276577061778</v>
      </c>
      <c r="P434" s="85">
        <v>0.3273400486310355</v>
      </c>
      <c r="Q434" s="85">
        <v>43.967627309674178</v>
      </c>
      <c r="R434" s="86">
        <v>0</v>
      </c>
      <c r="S434" s="87">
        <f t="shared" si="198"/>
        <v>286.3800304423263</v>
      </c>
      <c r="U434" s="109" t="s">
        <v>25</v>
      </c>
      <c r="V434" s="110">
        <v>0.11263932973855262</v>
      </c>
      <c r="W434" s="110">
        <v>78.523557819721773</v>
      </c>
      <c r="X434" s="110">
        <v>43.967627309674178</v>
      </c>
      <c r="Y434" s="110">
        <v>1.6659484970521114E-4</v>
      </c>
      <c r="Z434" s="110">
        <v>1.2663095336691887</v>
      </c>
      <c r="AA434" s="110">
        <v>156.21634763506998</v>
      </c>
      <c r="AB434" s="110">
        <v>0.3273400486310355</v>
      </c>
      <c r="AC434" s="111">
        <v>5.9660421709718792</v>
      </c>
      <c r="AD434" s="110">
        <v>4.033774636849067</v>
      </c>
      <c r="AE434" s="110">
        <v>0.83641813554779465</v>
      </c>
      <c r="AF434" s="110">
        <v>0</v>
      </c>
      <c r="AG434" s="110">
        <v>1.0958493985750175</v>
      </c>
      <c r="AH434" s="110">
        <v>0</v>
      </c>
      <c r="AI434" s="112">
        <f t="shared" si="199"/>
        <v>286.3800304423263</v>
      </c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">
      <c r="A435" s="37" t="s">
        <v>24</v>
      </c>
      <c r="B435" s="63">
        <v>48.463994305745409</v>
      </c>
      <c r="C435" s="63">
        <v>0</v>
      </c>
      <c r="D435" s="63">
        <v>0</v>
      </c>
      <c r="E435" s="63">
        <v>0</v>
      </c>
      <c r="F435" s="420"/>
      <c r="G435" s="63">
        <v>0</v>
      </c>
      <c r="H435" s="64">
        <v>0</v>
      </c>
      <c r="I435" s="59">
        <f t="shared" si="197"/>
        <v>48.463994305745409</v>
      </c>
      <c r="K435" s="49" t="s">
        <v>24</v>
      </c>
      <c r="L435" s="63">
        <v>48.463994305745409</v>
      </c>
      <c r="M435" s="63">
        <v>0</v>
      </c>
      <c r="N435" s="63">
        <v>0</v>
      </c>
      <c r="O435" s="63">
        <v>0</v>
      </c>
      <c r="P435" s="63">
        <v>0</v>
      </c>
      <c r="Q435" s="63">
        <v>0</v>
      </c>
      <c r="R435" s="83">
        <v>0</v>
      </c>
      <c r="S435" s="84">
        <f t="shared" si="198"/>
        <v>48.463994305745409</v>
      </c>
      <c r="U435" s="113" t="s">
        <v>24</v>
      </c>
      <c r="V435" s="105">
        <v>40.872780811544949</v>
      </c>
      <c r="W435" s="105">
        <v>0</v>
      </c>
      <c r="X435" s="105">
        <v>0</v>
      </c>
      <c r="Y435" s="105">
        <v>0</v>
      </c>
      <c r="Z435" s="105">
        <v>0</v>
      </c>
      <c r="AA435" s="105">
        <v>0</v>
      </c>
      <c r="AB435" s="105">
        <v>0</v>
      </c>
      <c r="AC435" s="106">
        <v>7.5912134942004581</v>
      </c>
      <c r="AD435" s="105">
        <v>7.5912134942004581</v>
      </c>
      <c r="AE435" s="105">
        <v>0</v>
      </c>
      <c r="AF435" s="105">
        <v>0</v>
      </c>
      <c r="AG435" s="105">
        <v>0</v>
      </c>
      <c r="AH435" s="105">
        <v>0</v>
      </c>
      <c r="AI435" s="108">
        <f t="shared" si="199"/>
        <v>48.463994305745409</v>
      </c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">
      <c r="A436" s="36" t="s">
        <v>60</v>
      </c>
      <c r="B436" s="60">
        <v>8.1186114705955639</v>
      </c>
      <c r="C436" s="60">
        <v>0.53823599321553073</v>
      </c>
      <c r="D436" s="60">
        <v>6.1593908048302515</v>
      </c>
      <c r="E436" s="60">
        <v>0</v>
      </c>
      <c r="F436" s="420"/>
      <c r="G436" s="60">
        <v>0</v>
      </c>
      <c r="H436" s="61">
        <v>0</v>
      </c>
      <c r="I436" s="62">
        <f t="shared" si="197"/>
        <v>14.816238268641346</v>
      </c>
      <c r="K436" s="48" t="s">
        <v>60</v>
      </c>
      <c r="L436" s="85">
        <v>8.1186114705955639</v>
      </c>
      <c r="M436" s="85">
        <v>0.53823599321553073</v>
      </c>
      <c r="N436" s="85">
        <v>6.1593908048302515</v>
      </c>
      <c r="O436" s="85">
        <v>0</v>
      </c>
      <c r="P436" s="85">
        <v>0</v>
      </c>
      <c r="Q436" s="85">
        <v>0</v>
      </c>
      <c r="R436" s="86">
        <v>0</v>
      </c>
      <c r="S436" s="87">
        <f t="shared" si="198"/>
        <v>14.816238268641346</v>
      </c>
      <c r="U436" s="109" t="s">
        <v>60</v>
      </c>
      <c r="V436" s="110">
        <v>8.1186114705955639</v>
      </c>
      <c r="W436" s="110">
        <v>0</v>
      </c>
      <c r="X436" s="110">
        <v>0</v>
      </c>
      <c r="Y436" s="110">
        <v>0.53823599321553073</v>
      </c>
      <c r="Z436" s="110">
        <v>6.1593908048302515</v>
      </c>
      <c r="AA436" s="110">
        <v>0</v>
      </c>
      <c r="AB436" s="110">
        <v>0</v>
      </c>
      <c r="AC436" s="111">
        <v>0</v>
      </c>
      <c r="AD436" s="110">
        <v>0</v>
      </c>
      <c r="AE436" s="110">
        <v>0</v>
      </c>
      <c r="AF436" s="110">
        <v>0</v>
      </c>
      <c r="AG436" s="110">
        <v>0</v>
      </c>
      <c r="AH436" s="110">
        <v>0</v>
      </c>
      <c r="AI436" s="112">
        <f t="shared" si="199"/>
        <v>14.816238268641346</v>
      </c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">
      <c r="A437" s="37" t="s">
        <v>22</v>
      </c>
      <c r="B437" s="63">
        <v>18.47758394741733</v>
      </c>
      <c r="C437" s="63">
        <v>0</v>
      </c>
      <c r="D437" s="63">
        <v>98.382382394862915</v>
      </c>
      <c r="E437" s="63">
        <v>0</v>
      </c>
      <c r="F437" s="420"/>
      <c r="G437" s="63">
        <v>0</v>
      </c>
      <c r="H437" s="64">
        <v>0</v>
      </c>
      <c r="I437" s="59">
        <f t="shared" si="197"/>
        <v>116.85996634228025</v>
      </c>
      <c r="K437" s="49" t="s">
        <v>22</v>
      </c>
      <c r="L437" s="63">
        <v>18.47758394741733</v>
      </c>
      <c r="M437" s="63">
        <v>0</v>
      </c>
      <c r="N437" s="63">
        <v>98.382382394862915</v>
      </c>
      <c r="O437" s="63">
        <v>0</v>
      </c>
      <c r="P437" s="63">
        <v>4.2388550582829412</v>
      </c>
      <c r="Q437" s="63">
        <v>0</v>
      </c>
      <c r="R437" s="83">
        <v>0</v>
      </c>
      <c r="S437" s="84">
        <f t="shared" si="198"/>
        <v>121.09882140056318</v>
      </c>
      <c r="U437" s="113" t="s">
        <v>22</v>
      </c>
      <c r="V437" s="105">
        <v>18.421362056164291</v>
      </c>
      <c r="W437" s="105">
        <v>0</v>
      </c>
      <c r="X437" s="105">
        <v>0</v>
      </c>
      <c r="Y437" s="105">
        <v>0</v>
      </c>
      <c r="Z437" s="105">
        <v>91.481625613967694</v>
      </c>
      <c r="AA437" s="105">
        <v>0</v>
      </c>
      <c r="AB437" s="105">
        <v>4.2388550582829412</v>
      </c>
      <c r="AC437" s="106">
        <v>6.9569786721482609</v>
      </c>
      <c r="AD437" s="105">
        <v>5.6221891253039447E-2</v>
      </c>
      <c r="AE437" s="105">
        <v>0</v>
      </c>
      <c r="AF437" s="105">
        <v>0</v>
      </c>
      <c r="AG437" s="105">
        <v>6.9007567808952208</v>
      </c>
      <c r="AH437" s="105">
        <v>0</v>
      </c>
      <c r="AI437" s="108">
        <f t="shared" si="199"/>
        <v>121.09882140056318</v>
      </c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">
      <c r="A438" s="36" t="s">
        <v>21</v>
      </c>
      <c r="B438" s="60">
        <v>7.3893181419862515</v>
      </c>
      <c r="C438" s="60">
        <v>8.6361179943212615E-2</v>
      </c>
      <c r="D438" s="60">
        <v>4.4227751654570513</v>
      </c>
      <c r="E438" s="60">
        <v>0</v>
      </c>
      <c r="F438" s="420"/>
      <c r="G438" s="60">
        <v>0</v>
      </c>
      <c r="H438" s="61">
        <v>0</v>
      </c>
      <c r="I438" s="62">
        <f t="shared" si="197"/>
        <v>11.898454487386516</v>
      </c>
      <c r="K438" s="48" t="s">
        <v>21</v>
      </c>
      <c r="L438" s="85">
        <v>7.3893181419862515</v>
      </c>
      <c r="M438" s="85">
        <v>8.6361179943212615E-2</v>
      </c>
      <c r="N438" s="85">
        <v>4.4227751654570513</v>
      </c>
      <c r="O438" s="85">
        <v>0</v>
      </c>
      <c r="P438" s="85">
        <v>0</v>
      </c>
      <c r="Q438" s="85">
        <v>0</v>
      </c>
      <c r="R438" s="86">
        <v>0</v>
      </c>
      <c r="S438" s="87">
        <f t="shared" si="198"/>
        <v>11.898454487386516</v>
      </c>
      <c r="U438" s="109" t="s">
        <v>61</v>
      </c>
      <c r="V438" s="110">
        <v>7.3893181419862515</v>
      </c>
      <c r="W438" s="110">
        <v>0</v>
      </c>
      <c r="X438" s="110">
        <v>0</v>
      </c>
      <c r="Y438" s="110">
        <v>8.6361179943212615E-2</v>
      </c>
      <c r="Z438" s="110">
        <v>4.4227751654570513</v>
      </c>
      <c r="AA438" s="110">
        <v>0</v>
      </c>
      <c r="AB438" s="110">
        <v>0</v>
      </c>
      <c r="AC438" s="111">
        <v>0</v>
      </c>
      <c r="AD438" s="110">
        <v>0</v>
      </c>
      <c r="AE438" s="110">
        <v>0</v>
      </c>
      <c r="AF438" s="110">
        <v>0</v>
      </c>
      <c r="AG438" s="110">
        <v>0</v>
      </c>
      <c r="AH438" s="110">
        <v>0</v>
      </c>
      <c r="AI438" s="112">
        <f t="shared" si="199"/>
        <v>11.898454487386516</v>
      </c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197"/>
        <v>0</v>
      </c>
      <c r="K439" s="50" t="s">
        <v>64</v>
      </c>
      <c r="L439" s="63">
        <v>0</v>
      </c>
      <c r="M439" s="63">
        <v>0</v>
      </c>
      <c r="N439" s="63">
        <v>0</v>
      </c>
      <c r="O439" s="63">
        <v>0</v>
      </c>
      <c r="P439" s="63">
        <v>0</v>
      </c>
      <c r="Q439" s="63">
        <v>0</v>
      </c>
      <c r="R439" s="83">
        <v>0</v>
      </c>
      <c r="S439" s="84">
        <f t="shared" si="198"/>
        <v>0</v>
      </c>
      <c r="U439" s="114" t="s">
        <v>62</v>
      </c>
      <c r="V439" s="105">
        <v>0</v>
      </c>
      <c r="W439" s="105">
        <v>0</v>
      </c>
      <c r="X439" s="105">
        <v>0</v>
      </c>
      <c r="Y439" s="105">
        <v>0</v>
      </c>
      <c r="Z439" s="105">
        <v>0</v>
      </c>
      <c r="AA439" s="105">
        <v>0</v>
      </c>
      <c r="AB439" s="105">
        <v>0</v>
      </c>
      <c r="AC439" s="106">
        <v>0</v>
      </c>
      <c r="AD439" s="107">
        <v>0</v>
      </c>
      <c r="AE439" s="107">
        <v>0</v>
      </c>
      <c r="AF439" s="107">
        <v>0</v>
      </c>
      <c r="AG439" s="107">
        <v>0</v>
      </c>
      <c r="AH439" s="107">
        <v>0</v>
      </c>
      <c r="AI439" s="108">
        <f t="shared" si="199"/>
        <v>0</v>
      </c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197"/>
        <v>0</v>
      </c>
      <c r="K440" s="51" t="s">
        <v>23</v>
      </c>
      <c r="L440" s="88">
        <v>0</v>
      </c>
      <c r="M440" s="88">
        <v>0</v>
      </c>
      <c r="N440" s="88">
        <v>0</v>
      </c>
      <c r="O440" s="88">
        <v>0</v>
      </c>
      <c r="P440" s="88">
        <v>0</v>
      </c>
      <c r="Q440" s="88">
        <v>0</v>
      </c>
      <c r="R440" s="89">
        <v>0</v>
      </c>
      <c r="S440" s="90">
        <f t="shared" si="198"/>
        <v>0</v>
      </c>
      <c r="U440" s="115" t="s">
        <v>65</v>
      </c>
      <c r="V440" s="116">
        <v>0</v>
      </c>
      <c r="W440" s="116">
        <v>0</v>
      </c>
      <c r="X440" s="116">
        <v>0</v>
      </c>
      <c r="Y440" s="116">
        <v>0</v>
      </c>
      <c r="Z440" s="116">
        <v>0</v>
      </c>
      <c r="AA440" s="116">
        <v>0</v>
      </c>
      <c r="AB440" s="116">
        <v>0</v>
      </c>
      <c r="AC440" s="116">
        <v>0</v>
      </c>
      <c r="AD440" s="116">
        <v>0</v>
      </c>
      <c r="AE440" s="116">
        <v>0</v>
      </c>
      <c r="AF440" s="116">
        <v>0</v>
      </c>
      <c r="AG440" s="116">
        <v>0</v>
      </c>
      <c r="AH440" s="117">
        <v>0</v>
      </c>
      <c r="AI440" s="118">
        <f t="shared" si="199"/>
        <v>0</v>
      </c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197"/>
        <v>0</v>
      </c>
      <c r="K441" s="52" t="s">
        <v>19</v>
      </c>
      <c r="L441" s="68">
        <v>0</v>
      </c>
      <c r="M441" s="68">
        <v>0</v>
      </c>
      <c r="N441" s="68">
        <v>0</v>
      </c>
      <c r="O441" s="68">
        <v>0</v>
      </c>
      <c r="P441" s="68">
        <v>0</v>
      </c>
      <c r="Q441" s="68">
        <v>0</v>
      </c>
      <c r="R441" s="91">
        <v>0</v>
      </c>
      <c r="S441" s="92">
        <f t="shared" si="198"/>
        <v>0</v>
      </c>
      <c r="U441" s="119" t="s">
        <v>19</v>
      </c>
      <c r="V441" s="120">
        <v>0</v>
      </c>
      <c r="W441" s="120">
        <v>0</v>
      </c>
      <c r="X441" s="120">
        <v>0</v>
      </c>
      <c r="Y441" s="120">
        <v>0</v>
      </c>
      <c r="Z441" s="120">
        <v>0</v>
      </c>
      <c r="AA441" s="120">
        <v>0</v>
      </c>
      <c r="AB441" s="120">
        <v>0</v>
      </c>
      <c r="AC441" s="120">
        <v>0</v>
      </c>
      <c r="AD441" s="121">
        <v>0</v>
      </c>
      <c r="AE441" s="121">
        <v>0</v>
      </c>
      <c r="AF441" s="121">
        <v>0</v>
      </c>
      <c r="AG441" s="121">
        <v>0</v>
      </c>
      <c r="AH441" s="121">
        <v>0</v>
      </c>
      <c r="AI441" s="122">
        <f t="shared" si="199"/>
        <v>0</v>
      </c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197"/>
        <v>0</v>
      </c>
      <c r="K442" s="51" t="s">
        <v>20</v>
      </c>
      <c r="L442" s="88">
        <v>0</v>
      </c>
      <c r="M442" s="88">
        <v>0</v>
      </c>
      <c r="N442" s="88">
        <v>0</v>
      </c>
      <c r="O442" s="88">
        <v>0</v>
      </c>
      <c r="P442" s="88">
        <v>0</v>
      </c>
      <c r="Q442" s="88">
        <v>0</v>
      </c>
      <c r="R442" s="89">
        <v>0</v>
      </c>
      <c r="S442" s="90">
        <f t="shared" si="198"/>
        <v>0</v>
      </c>
      <c r="U442" s="115" t="s">
        <v>20</v>
      </c>
      <c r="V442" s="116">
        <v>0</v>
      </c>
      <c r="W442" s="116">
        <v>0</v>
      </c>
      <c r="X442" s="116">
        <v>0</v>
      </c>
      <c r="Y442" s="116">
        <v>0</v>
      </c>
      <c r="Z442" s="116">
        <v>0</v>
      </c>
      <c r="AA442" s="116">
        <v>0</v>
      </c>
      <c r="AB442" s="116">
        <v>0</v>
      </c>
      <c r="AC442" s="116">
        <v>0</v>
      </c>
      <c r="AD442" s="116">
        <v>0</v>
      </c>
      <c r="AE442" s="116">
        <v>0</v>
      </c>
      <c r="AF442" s="116">
        <v>0</v>
      </c>
      <c r="AG442" s="116">
        <v>0</v>
      </c>
      <c r="AH442" s="117">
        <v>0</v>
      </c>
      <c r="AI442" s="118">
        <f t="shared" si="199"/>
        <v>0</v>
      </c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197"/>
        <v>0</v>
      </c>
      <c r="K443" s="53" t="s">
        <v>11</v>
      </c>
      <c r="L443" s="71">
        <v>0</v>
      </c>
      <c r="M443" s="71">
        <v>0</v>
      </c>
      <c r="N443" s="71">
        <v>0</v>
      </c>
      <c r="O443" s="71">
        <v>0</v>
      </c>
      <c r="P443" s="71">
        <v>0</v>
      </c>
      <c r="Q443" s="71">
        <v>0</v>
      </c>
      <c r="R443" s="93">
        <v>0</v>
      </c>
      <c r="S443" s="94">
        <f t="shared" si="198"/>
        <v>0</v>
      </c>
      <c r="U443" s="119" t="s">
        <v>11</v>
      </c>
      <c r="V443" s="120">
        <v>0</v>
      </c>
      <c r="W443" s="120">
        <v>0</v>
      </c>
      <c r="X443" s="120">
        <v>0</v>
      </c>
      <c r="Y443" s="120">
        <v>0</v>
      </c>
      <c r="Z443" s="120">
        <v>0</v>
      </c>
      <c r="AA443" s="120">
        <v>0</v>
      </c>
      <c r="AB443" s="120">
        <v>0</v>
      </c>
      <c r="AC443" s="120">
        <v>0</v>
      </c>
      <c r="AD443" s="121">
        <v>0</v>
      </c>
      <c r="AE443" s="121">
        <v>0</v>
      </c>
      <c r="AF443" s="121">
        <v>0</v>
      </c>
      <c r="AG443" s="121">
        <v>0</v>
      </c>
      <c r="AH443" s="121">
        <v>0</v>
      </c>
      <c r="AI443" s="122">
        <f t="shared" si="199"/>
        <v>0</v>
      </c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">
      <c r="A444" s="42" t="s">
        <v>26</v>
      </c>
      <c r="B444" s="74">
        <f>SUM(B423:B439)</f>
        <v>253.25448303781499</v>
      </c>
      <c r="C444" s="74">
        <f t="shared" ref="C444:I444" si="200">SUM(C423:C439)</f>
        <v>88.043342663508199</v>
      </c>
      <c r="D444" s="74">
        <f t="shared" si="200"/>
        <v>146.62545052660082</v>
      </c>
      <c r="E444" s="74">
        <f t="shared" si="200"/>
        <v>157.06169725208125</v>
      </c>
      <c r="F444" s="74">
        <f t="shared" si="200"/>
        <v>0</v>
      </c>
      <c r="G444" s="74">
        <f t="shared" si="200"/>
        <v>43.967627309674178</v>
      </c>
      <c r="H444" s="75">
        <f t="shared" si="200"/>
        <v>0</v>
      </c>
      <c r="I444" s="59">
        <f t="shared" si="200"/>
        <v>688.95260078967942</v>
      </c>
      <c r="K444" s="54" t="s">
        <v>26</v>
      </c>
      <c r="L444" s="74">
        <f>SUM(L423:L439)</f>
        <v>253.25448303781499</v>
      </c>
      <c r="M444" s="74">
        <f t="shared" ref="M444:S444" si="201">SUM(M423:M439)</f>
        <v>88.043342663508199</v>
      </c>
      <c r="N444" s="74">
        <f t="shared" si="201"/>
        <v>146.62545052660082</v>
      </c>
      <c r="O444" s="74">
        <f t="shared" si="201"/>
        <v>157.06169725208125</v>
      </c>
      <c r="P444" s="74">
        <f t="shared" si="201"/>
        <v>120.98888010997278</v>
      </c>
      <c r="Q444" s="74">
        <f t="shared" si="201"/>
        <v>43.967627309674178</v>
      </c>
      <c r="R444" s="75">
        <f t="shared" si="201"/>
        <v>0</v>
      </c>
      <c r="S444" s="95">
        <f t="shared" si="201"/>
        <v>809.94148089965222</v>
      </c>
      <c r="U444" s="123" t="s">
        <v>63</v>
      </c>
      <c r="V444" s="124">
        <f>SUM(V423:V439)</f>
        <v>149.34351217404878</v>
      </c>
      <c r="W444" s="124">
        <f t="shared" ref="W444:AH444" si="202">SUM(W423:W439)</f>
        <v>78.523557819721773</v>
      </c>
      <c r="X444" s="124">
        <f t="shared" si="202"/>
        <v>43.967627309674178</v>
      </c>
      <c r="Y444" s="124">
        <f t="shared" si="202"/>
        <v>88.043342663508199</v>
      </c>
      <c r="Z444" s="124">
        <f t="shared" si="202"/>
        <v>138.54619225817166</v>
      </c>
      <c r="AA444" s="124">
        <f t="shared" si="202"/>
        <v>156.22527911653344</v>
      </c>
      <c r="AB444" s="124">
        <f t="shared" si="202"/>
        <v>120.98888010997278</v>
      </c>
      <c r="AC444" s="124">
        <f t="shared" si="202"/>
        <v>34.30308944802141</v>
      </c>
      <c r="AD444" s="125">
        <f t="shared" si="202"/>
        <v>25.387413044044457</v>
      </c>
      <c r="AE444" s="125">
        <f t="shared" si="202"/>
        <v>0.83641813554779465</v>
      </c>
      <c r="AF444" s="125">
        <f t="shared" si="202"/>
        <v>0</v>
      </c>
      <c r="AG444" s="125">
        <f t="shared" si="202"/>
        <v>8.0792582684291592</v>
      </c>
      <c r="AH444" s="125">
        <f t="shared" si="202"/>
        <v>0</v>
      </c>
      <c r="AI444" s="126">
        <f>SUM(V444:AC444)</f>
        <v>809.94148089965222</v>
      </c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s="14" customFormat="1" ht="15" thickBot="1">
      <c r="A445" s="43" t="s">
        <v>91</v>
      </c>
      <c r="B445" s="78">
        <f>IF($I444=0,"-",B444/$I444)</f>
        <v>0.36759347848826462</v>
      </c>
      <c r="C445" s="78">
        <f t="shared" ref="C445:H445" si="203">IF($I444=0,"-",C444/$I444)</f>
        <v>0.1277930333125859</v>
      </c>
      <c r="D445" s="78">
        <f t="shared" si="203"/>
        <v>0.21282371292094451</v>
      </c>
      <c r="E445" s="78">
        <f t="shared" si="203"/>
        <v>0.22797170236683437</v>
      </c>
      <c r="F445" s="78">
        <f t="shared" si="203"/>
        <v>0</v>
      </c>
      <c r="G445" s="78">
        <f t="shared" si="203"/>
        <v>6.3818072911370621E-2</v>
      </c>
      <c r="H445" s="79">
        <f t="shared" si="203"/>
        <v>0</v>
      </c>
      <c r="I445" s="80">
        <f>SUM(B445:H445)</f>
        <v>1</v>
      </c>
      <c r="K445" s="55" t="s">
        <v>91</v>
      </c>
      <c r="L445" s="96">
        <f>IF($S444=0,"-",L444/$S444)</f>
        <v>0.3126824455965751</v>
      </c>
      <c r="M445" s="96">
        <f t="shared" ref="M445:R445" si="204">IF($S444=0,"-",M444/$S444)</f>
        <v>0.10870333812970413</v>
      </c>
      <c r="N445" s="96">
        <f t="shared" si="204"/>
        <v>0.18103215353748128</v>
      </c>
      <c r="O445" s="96">
        <f t="shared" si="204"/>
        <v>0.19391733965474034</v>
      </c>
      <c r="P445" s="96">
        <f t="shared" si="204"/>
        <v>0.14937977985222209</v>
      </c>
      <c r="Q445" s="96">
        <f t="shared" si="204"/>
        <v>5.4284943229277016E-2</v>
      </c>
      <c r="R445" s="97">
        <f t="shared" si="204"/>
        <v>0</v>
      </c>
      <c r="S445" s="98">
        <f>SUM(L445:R445)</f>
        <v>0.99999999999999989</v>
      </c>
      <c r="U445" s="127" t="s">
        <v>91</v>
      </c>
      <c r="V445" s="128">
        <f>+V444/$AI444</f>
        <v>0.1843880276488169</v>
      </c>
      <c r="W445" s="128">
        <f t="shared" ref="W445:AH445" si="205">+W444/$AI444</f>
        <v>9.6949668181583668E-2</v>
      </c>
      <c r="X445" s="128">
        <f t="shared" si="205"/>
        <v>5.4284943229277016E-2</v>
      </c>
      <c r="Y445" s="128">
        <f t="shared" si="205"/>
        <v>0.10870333812970413</v>
      </c>
      <c r="Z445" s="128">
        <f t="shared" si="205"/>
        <v>0.17105703995340479</v>
      </c>
      <c r="AA445" s="128">
        <f t="shared" si="205"/>
        <v>0.192884650065094</v>
      </c>
      <c r="AB445" s="128">
        <f t="shared" si="205"/>
        <v>0.14937977985222209</v>
      </c>
      <c r="AC445" s="128">
        <f t="shared" si="205"/>
        <v>4.2352552939897391E-2</v>
      </c>
      <c r="AD445" s="128">
        <f t="shared" si="205"/>
        <v>3.1344749766174566E-2</v>
      </c>
      <c r="AE445" s="128">
        <f t="shared" si="205"/>
        <v>1.0326895896463201E-3</v>
      </c>
      <c r="AF445" s="128">
        <f t="shared" si="205"/>
        <v>0</v>
      </c>
      <c r="AG445" s="128">
        <f t="shared" si="205"/>
        <v>9.9751135840765014E-3</v>
      </c>
      <c r="AH445" s="128">
        <f t="shared" si="205"/>
        <v>0</v>
      </c>
      <c r="AI445" s="129">
        <f>SUM(V445:AC445)</f>
        <v>1</v>
      </c>
    </row>
    <row r="446" spans="1:69" ht="15" thickBot="1">
      <c r="A446" s="44"/>
      <c r="B446" s="44"/>
      <c r="C446" s="44"/>
      <c r="D446" s="44"/>
      <c r="E446" s="44"/>
      <c r="F446" s="44"/>
      <c r="G446" s="44"/>
      <c r="H446" s="44"/>
      <c r="I446" s="44"/>
      <c r="K446" s="44"/>
      <c r="L446" s="44"/>
      <c r="M446" s="44"/>
      <c r="N446" s="44"/>
      <c r="O446" s="44"/>
      <c r="P446" s="44"/>
      <c r="Q446" s="44"/>
      <c r="R446" s="44"/>
      <c r="S446" s="44"/>
      <c r="U446" s="5"/>
    </row>
    <row r="447" spans="1:6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  <c r="K447" s="428" t="s">
        <v>44</v>
      </c>
      <c r="L447" s="32" t="s">
        <v>0</v>
      </c>
      <c r="M447" s="32" t="s">
        <v>1</v>
      </c>
      <c r="N447" s="32" t="s">
        <v>2</v>
      </c>
      <c r="O447" s="32" t="s">
        <v>3</v>
      </c>
      <c r="P447" s="32" t="s">
        <v>27</v>
      </c>
      <c r="Q447" s="32" t="s">
        <v>4</v>
      </c>
      <c r="R447" s="32" t="s">
        <v>5</v>
      </c>
      <c r="S447" s="33" t="s">
        <v>6</v>
      </c>
    </row>
    <row r="448" spans="1:69" ht="15" customHeight="1">
      <c r="A448" s="431" t="s">
        <v>44</v>
      </c>
      <c r="B448" s="434" t="s">
        <v>118</v>
      </c>
      <c r="C448" s="435"/>
      <c r="D448" s="435"/>
      <c r="E448" s="435"/>
      <c r="F448" s="435"/>
      <c r="G448" s="435"/>
      <c r="H448" s="435"/>
      <c r="I448" s="436"/>
      <c r="K448" s="429" t="s">
        <v>44</v>
      </c>
      <c r="L448" s="416" t="s">
        <v>118</v>
      </c>
      <c r="M448" s="417"/>
      <c r="N448" s="417"/>
      <c r="O448" s="417"/>
      <c r="P448" s="417"/>
      <c r="Q448" s="417"/>
      <c r="R448" s="417"/>
      <c r="S448" s="418"/>
    </row>
    <row r="449" spans="1:38" ht="15">
      <c r="A449" s="35" t="s">
        <v>7</v>
      </c>
      <c r="B449" s="404"/>
      <c r="C449" s="405"/>
      <c r="D449" s="405"/>
      <c r="E449" s="406"/>
      <c r="F449" s="57">
        <v>9.7215183138466957E-2</v>
      </c>
      <c r="G449" s="404"/>
      <c r="H449" s="406"/>
      <c r="I449" s="59">
        <f>SUM(B449:H449)</f>
        <v>9.7215183138466957E-2</v>
      </c>
      <c r="K449" s="56" t="s">
        <v>7</v>
      </c>
      <c r="L449" s="404"/>
      <c r="M449" s="405"/>
      <c r="N449" s="405"/>
      <c r="O449" s="406"/>
      <c r="P449" s="57">
        <v>0</v>
      </c>
      <c r="Q449" s="404"/>
      <c r="R449" s="413"/>
      <c r="S449" s="103">
        <f>SUM(L449:R449)</f>
        <v>0</v>
      </c>
    </row>
    <row r="450" spans="1:38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206">SUM(B450:H450)</f>
        <v>0</v>
      </c>
      <c r="K450" s="48" t="s">
        <v>8</v>
      </c>
      <c r="L450" s="407"/>
      <c r="M450" s="408"/>
      <c r="N450" s="408"/>
      <c r="O450" s="409"/>
      <c r="P450" s="85">
        <v>0</v>
      </c>
      <c r="Q450" s="407"/>
      <c r="R450" s="414"/>
      <c r="S450" s="87">
        <f t="shared" ref="S450:S469" si="207">SUM(L450:R450)</f>
        <v>0</v>
      </c>
    </row>
    <row r="451" spans="1:38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206"/>
        <v>0</v>
      </c>
      <c r="K451" s="49" t="s">
        <v>10</v>
      </c>
      <c r="L451" s="407"/>
      <c r="M451" s="408"/>
      <c r="N451" s="408"/>
      <c r="O451" s="409"/>
      <c r="P451" s="63">
        <v>0</v>
      </c>
      <c r="Q451" s="407"/>
      <c r="R451" s="414"/>
      <c r="S451" s="84">
        <f t="shared" si="207"/>
        <v>0</v>
      </c>
    </row>
    <row r="452" spans="1:38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206"/>
        <v>0</v>
      </c>
      <c r="K452" s="48" t="s">
        <v>56</v>
      </c>
      <c r="L452" s="407"/>
      <c r="M452" s="408"/>
      <c r="N452" s="408"/>
      <c r="O452" s="409"/>
      <c r="P452" s="85">
        <v>0</v>
      </c>
      <c r="Q452" s="407"/>
      <c r="R452" s="414"/>
      <c r="S452" s="87">
        <f t="shared" si="207"/>
        <v>0</v>
      </c>
    </row>
    <row r="453" spans="1:38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206"/>
        <v>0</v>
      </c>
      <c r="K453" s="49" t="s">
        <v>16</v>
      </c>
      <c r="L453" s="407"/>
      <c r="M453" s="408"/>
      <c r="N453" s="408"/>
      <c r="O453" s="409"/>
      <c r="P453" s="63">
        <v>0</v>
      </c>
      <c r="Q453" s="407"/>
      <c r="R453" s="414"/>
      <c r="S453" s="84">
        <f t="shared" si="207"/>
        <v>0</v>
      </c>
    </row>
    <row r="454" spans="1:38" ht="15">
      <c r="A454" s="36" t="s">
        <v>123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206"/>
        <v>0</v>
      </c>
      <c r="K454" s="48" t="s">
        <v>123</v>
      </c>
      <c r="L454" s="407"/>
      <c r="M454" s="408"/>
      <c r="N454" s="408"/>
      <c r="O454" s="409"/>
      <c r="P454" s="85">
        <v>0</v>
      </c>
      <c r="Q454" s="407"/>
      <c r="R454" s="414"/>
      <c r="S454" s="87">
        <f t="shared" si="207"/>
        <v>0</v>
      </c>
    </row>
    <row r="455" spans="1:38" ht="15">
      <c r="A455" s="37" t="s">
        <v>58</v>
      </c>
      <c r="B455" s="407"/>
      <c r="C455" s="408"/>
      <c r="D455" s="408"/>
      <c r="E455" s="409"/>
      <c r="F455" s="63">
        <v>181.72165375963905</v>
      </c>
      <c r="G455" s="407"/>
      <c r="H455" s="409"/>
      <c r="I455" s="59">
        <f t="shared" si="206"/>
        <v>181.72165375963905</v>
      </c>
      <c r="K455" s="49" t="s">
        <v>58</v>
      </c>
      <c r="L455" s="407"/>
      <c r="M455" s="408"/>
      <c r="N455" s="408"/>
      <c r="O455" s="409"/>
      <c r="P455" s="63">
        <v>0</v>
      </c>
      <c r="Q455" s="407"/>
      <c r="R455" s="414"/>
      <c r="S455" s="84">
        <f t="shared" si="207"/>
        <v>0</v>
      </c>
    </row>
    <row r="456" spans="1:38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206"/>
        <v>0</v>
      </c>
      <c r="K456" s="48" t="s">
        <v>12</v>
      </c>
      <c r="L456" s="407"/>
      <c r="M456" s="408"/>
      <c r="N456" s="408"/>
      <c r="O456" s="409"/>
      <c r="P456" s="85">
        <v>0</v>
      </c>
      <c r="Q456" s="407"/>
      <c r="R456" s="414"/>
      <c r="S456" s="87">
        <f t="shared" si="207"/>
        <v>0</v>
      </c>
    </row>
    <row r="457" spans="1:38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206"/>
        <v>0</v>
      </c>
      <c r="K457" s="49" t="s">
        <v>59</v>
      </c>
      <c r="L457" s="407"/>
      <c r="M457" s="408"/>
      <c r="N457" s="408"/>
      <c r="O457" s="409"/>
      <c r="P457" s="63">
        <v>0</v>
      </c>
      <c r="Q457" s="407"/>
      <c r="R457" s="414"/>
      <c r="S457" s="84">
        <f t="shared" si="207"/>
        <v>0</v>
      </c>
    </row>
    <row r="458" spans="1:38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206"/>
        <v>0</v>
      </c>
      <c r="K458" s="48" t="s">
        <v>17</v>
      </c>
      <c r="L458" s="407"/>
      <c r="M458" s="408"/>
      <c r="N458" s="408"/>
      <c r="O458" s="409"/>
      <c r="P458" s="85">
        <v>0</v>
      </c>
      <c r="Q458" s="407"/>
      <c r="R458" s="414"/>
      <c r="S458" s="87">
        <f t="shared" si="207"/>
        <v>0</v>
      </c>
    </row>
    <row r="459" spans="1:38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206"/>
        <v>0</v>
      </c>
      <c r="K459" s="49" t="s">
        <v>139</v>
      </c>
      <c r="L459" s="407"/>
      <c r="M459" s="408"/>
      <c r="N459" s="408"/>
      <c r="O459" s="409"/>
      <c r="P459" s="63">
        <v>0</v>
      </c>
      <c r="Q459" s="407"/>
      <c r="R459" s="414"/>
      <c r="S459" s="84">
        <f t="shared" si="207"/>
        <v>0</v>
      </c>
    </row>
    <row r="460" spans="1:38" ht="15">
      <c r="A460" s="36" t="s">
        <v>25</v>
      </c>
      <c r="B460" s="407"/>
      <c r="C460" s="408"/>
      <c r="D460" s="408"/>
      <c r="E460" s="409"/>
      <c r="F460" s="60">
        <v>597.01694555370591</v>
      </c>
      <c r="G460" s="407"/>
      <c r="H460" s="409"/>
      <c r="I460" s="62">
        <f t="shared" si="206"/>
        <v>597.01694555370591</v>
      </c>
      <c r="K460" s="48" t="s">
        <v>25</v>
      </c>
      <c r="L460" s="407"/>
      <c r="M460" s="408"/>
      <c r="N460" s="408"/>
      <c r="O460" s="409"/>
      <c r="P460" s="85">
        <v>0</v>
      </c>
      <c r="Q460" s="407"/>
      <c r="R460" s="414"/>
      <c r="S460" s="87">
        <f t="shared" si="207"/>
        <v>0</v>
      </c>
    </row>
    <row r="461" spans="1:38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206"/>
        <v>0</v>
      </c>
      <c r="K461" s="49" t="s">
        <v>24</v>
      </c>
      <c r="L461" s="407"/>
      <c r="M461" s="408"/>
      <c r="N461" s="408"/>
      <c r="O461" s="409"/>
      <c r="P461" s="63">
        <v>0</v>
      </c>
      <c r="Q461" s="407"/>
      <c r="R461" s="414"/>
      <c r="S461" s="84">
        <f t="shared" si="207"/>
        <v>0</v>
      </c>
    </row>
    <row r="462" spans="1:38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206"/>
        <v>0</v>
      </c>
      <c r="K462" s="48" t="s">
        <v>60</v>
      </c>
      <c r="L462" s="407"/>
      <c r="M462" s="408"/>
      <c r="N462" s="408"/>
      <c r="O462" s="409"/>
      <c r="P462" s="85">
        <v>0</v>
      </c>
      <c r="Q462" s="407"/>
      <c r="R462" s="414"/>
      <c r="S462" s="87">
        <f t="shared" si="207"/>
        <v>0</v>
      </c>
    </row>
    <row r="463" spans="1:38" ht="15">
      <c r="A463" s="37" t="s">
        <v>22</v>
      </c>
      <c r="B463" s="407"/>
      <c r="C463" s="408"/>
      <c r="D463" s="408"/>
      <c r="E463" s="409"/>
      <c r="F463" s="63">
        <v>8.3281772002940819</v>
      </c>
      <c r="G463" s="407"/>
      <c r="H463" s="409"/>
      <c r="I463" s="59">
        <f t="shared" si="206"/>
        <v>8.3281772002940819</v>
      </c>
      <c r="K463" s="49" t="s">
        <v>22</v>
      </c>
      <c r="L463" s="407"/>
      <c r="M463" s="408"/>
      <c r="N463" s="408"/>
      <c r="O463" s="409"/>
      <c r="P463" s="63">
        <v>0</v>
      </c>
      <c r="Q463" s="407"/>
      <c r="R463" s="414"/>
      <c r="S463" s="84">
        <f t="shared" si="207"/>
        <v>0</v>
      </c>
    </row>
    <row r="464" spans="1:38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206"/>
        <v>0</v>
      </c>
      <c r="K464" s="48" t="s">
        <v>21</v>
      </c>
      <c r="L464" s="407"/>
      <c r="M464" s="408"/>
      <c r="N464" s="408"/>
      <c r="O464" s="409"/>
      <c r="P464" s="85">
        <v>0</v>
      </c>
      <c r="Q464" s="407"/>
      <c r="R464" s="414"/>
      <c r="S464" s="87">
        <f t="shared" si="207"/>
        <v>0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1:38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206"/>
        <v>0</v>
      </c>
      <c r="K465" s="50" t="s">
        <v>64</v>
      </c>
      <c r="L465" s="407"/>
      <c r="M465" s="408"/>
      <c r="N465" s="408"/>
      <c r="O465" s="409"/>
      <c r="P465" s="63">
        <v>0</v>
      </c>
      <c r="Q465" s="407"/>
      <c r="R465" s="414"/>
      <c r="S465" s="84">
        <f t="shared" si="207"/>
        <v>0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1:38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206"/>
        <v>0</v>
      </c>
      <c r="K466" s="51" t="s">
        <v>23</v>
      </c>
      <c r="L466" s="407"/>
      <c r="M466" s="408"/>
      <c r="N466" s="408"/>
      <c r="O466" s="409"/>
      <c r="P466" s="88">
        <v>0</v>
      </c>
      <c r="Q466" s="407"/>
      <c r="R466" s="414"/>
      <c r="S466" s="90">
        <f t="shared" si="207"/>
        <v>0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1:38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206"/>
        <v>0</v>
      </c>
      <c r="K467" s="52" t="s">
        <v>19</v>
      </c>
      <c r="L467" s="407"/>
      <c r="M467" s="408"/>
      <c r="N467" s="408"/>
      <c r="O467" s="409"/>
      <c r="P467" s="68">
        <v>0</v>
      </c>
      <c r="Q467" s="407"/>
      <c r="R467" s="414"/>
      <c r="S467" s="92">
        <f t="shared" si="207"/>
        <v>0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1:38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206"/>
        <v>0</v>
      </c>
      <c r="K468" s="51" t="s">
        <v>20</v>
      </c>
      <c r="L468" s="407"/>
      <c r="M468" s="408"/>
      <c r="N468" s="408"/>
      <c r="O468" s="409"/>
      <c r="P468" s="88">
        <v>0</v>
      </c>
      <c r="Q468" s="407"/>
      <c r="R468" s="414"/>
      <c r="S468" s="90">
        <f t="shared" si="207"/>
        <v>0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1:38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206"/>
        <v>0</v>
      </c>
      <c r="K469" s="53" t="s">
        <v>11</v>
      </c>
      <c r="L469" s="410"/>
      <c r="M469" s="411"/>
      <c r="N469" s="411"/>
      <c r="O469" s="412"/>
      <c r="P469" s="71">
        <v>0</v>
      </c>
      <c r="Q469" s="410"/>
      <c r="R469" s="415"/>
      <c r="S469" s="94">
        <f t="shared" si="207"/>
        <v>0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1:38" ht="15">
      <c r="A470" s="42" t="s">
        <v>26</v>
      </c>
      <c r="B470" s="74">
        <f>SUM(B449:B465)</f>
        <v>0</v>
      </c>
      <c r="C470" s="74">
        <f t="shared" ref="C470:I470" si="208">SUM(C449:C465)</f>
        <v>0</v>
      </c>
      <c r="D470" s="74">
        <f t="shared" si="208"/>
        <v>0</v>
      </c>
      <c r="E470" s="74">
        <f t="shared" si="208"/>
        <v>0</v>
      </c>
      <c r="F470" s="74">
        <f t="shared" si="208"/>
        <v>787.16399169677754</v>
      </c>
      <c r="G470" s="74">
        <f t="shared" si="208"/>
        <v>0</v>
      </c>
      <c r="H470" s="75">
        <f t="shared" si="208"/>
        <v>0</v>
      </c>
      <c r="I470" s="59">
        <f t="shared" si="208"/>
        <v>787.16399169677754</v>
      </c>
      <c r="K470" s="54" t="s">
        <v>26</v>
      </c>
      <c r="L470" s="74">
        <f>SUM(L449:L465)</f>
        <v>0</v>
      </c>
      <c r="M470" s="74">
        <f t="shared" ref="M470:S470" si="209">SUM(M449:M465)</f>
        <v>0</v>
      </c>
      <c r="N470" s="74">
        <f t="shared" si="209"/>
        <v>0</v>
      </c>
      <c r="O470" s="74">
        <f t="shared" si="209"/>
        <v>0</v>
      </c>
      <c r="P470" s="74">
        <f t="shared" si="209"/>
        <v>0</v>
      </c>
      <c r="Q470" s="74">
        <f t="shared" si="209"/>
        <v>0</v>
      </c>
      <c r="R470" s="75">
        <f t="shared" si="209"/>
        <v>0</v>
      </c>
      <c r="S470" s="95">
        <f t="shared" si="209"/>
        <v>0</v>
      </c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1:38" s="14" customFormat="1" ht="15.75" thickBot="1">
      <c r="A471" s="43" t="s">
        <v>91</v>
      </c>
      <c r="B471" s="78">
        <f>IF($I470=0,"-",B470/$I470)</f>
        <v>0</v>
      </c>
      <c r="C471" s="78">
        <f t="shared" ref="C471:H471" si="210">IF($I470=0,"-",C470/$I470)</f>
        <v>0</v>
      </c>
      <c r="D471" s="78">
        <f t="shared" si="210"/>
        <v>0</v>
      </c>
      <c r="E471" s="78">
        <f t="shared" si="210"/>
        <v>0</v>
      </c>
      <c r="F471" s="78">
        <f t="shared" si="210"/>
        <v>1</v>
      </c>
      <c r="G471" s="78">
        <f t="shared" si="210"/>
        <v>0</v>
      </c>
      <c r="H471" s="79">
        <f t="shared" si="210"/>
        <v>0</v>
      </c>
      <c r="I471" s="80">
        <f>SUM(B471:H471)</f>
        <v>1</v>
      </c>
      <c r="K471" s="55" t="s">
        <v>91</v>
      </c>
      <c r="L471" s="96" t="str">
        <f>IF($S470=0,"-",L470/$S470)</f>
        <v>-</v>
      </c>
      <c r="M471" s="96" t="str">
        <f t="shared" ref="M471:R471" si="211">IF($S470=0,"-",M470/$S470)</f>
        <v>-</v>
      </c>
      <c r="N471" s="96" t="str">
        <f t="shared" si="211"/>
        <v>-</v>
      </c>
      <c r="O471" s="96" t="str">
        <f t="shared" si="211"/>
        <v>-</v>
      </c>
      <c r="P471" s="96" t="str">
        <f t="shared" si="211"/>
        <v>-</v>
      </c>
      <c r="Q471" s="96" t="str">
        <f t="shared" si="211"/>
        <v>-</v>
      </c>
      <c r="R471" s="97" t="str">
        <f t="shared" si="211"/>
        <v>-</v>
      </c>
      <c r="S471" s="98">
        <f>SUM(L471:R471)</f>
        <v>0</v>
      </c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21"/>
      <c r="AK471" s="13"/>
      <c r="AL471" s="13"/>
    </row>
    <row r="472" spans="1:38" ht="15" thickBot="1">
      <c r="A472" s="44"/>
      <c r="B472" s="44"/>
      <c r="C472" s="44"/>
      <c r="D472" s="44"/>
      <c r="E472" s="44"/>
      <c r="F472" s="44"/>
      <c r="G472" s="44"/>
      <c r="H472" s="44"/>
      <c r="I472" s="44"/>
      <c r="K472" s="44"/>
      <c r="L472" s="44"/>
      <c r="M472" s="44"/>
      <c r="N472" s="44"/>
      <c r="O472" s="44"/>
      <c r="P472" s="44"/>
      <c r="Q472" s="44"/>
      <c r="R472" s="44"/>
      <c r="S472" s="44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1:38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  <c r="K473" s="428" t="s">
        <v>45</v>
      </c>
      <c r="L473" s="32" t="s">
        <v>0</v>
      </c>
      <c r="M473" s="32" t="s">
        <v>1</v>
      </c>
      <c r="N473" s="32" t="s">
        <v>2</v>
      </c>
      <c r="O473" s="32" t="s">
        <v>3</v>
      </c>
      <c r="P473" s="32" t="s">
        <v>27</v>
      </c>
      <c r="Q473" s="32" t="s">
        <v>4</v>
      </c>
      <c r="R473" s="32" t="s">
        <v>5</v>
      </c>
      <c r="S473" s="33" t="s">
        <v>6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1:38" ht="15" customHeight="1">
      <c r="A474" s="431" t="s">
        <v>45</v>
      </c>
      <c r="B474" s="434" t="s">
        <v>118</v>
      </c>
      <c r="C474" s="435"/>
      <c r="D474" s="435"/>
      <c r="E474" s="435"/>
      <c r="F474" s="435"/>
      <c r="G474" s="435"/>
      <c r="H474" s="435"/>
      <c r="I474" s="436"/>
      <c r="K474" s="429" t="s">
        <v>45</v>
      </c>
      <c r="L474" s="416" t="s">
        <v>118</v>
      </c>
      <c r="M474" s="417"/>
      <c r="N474" s="417"/>
      <c r="O474" s="417"/>
      <c r="P474" s="417"/>
      <c r="Q474" s="417"/>
      <c r="R474" s="417"/>
      <c r="S474" s="418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1:38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  <c r="K475" s="56" t="s">
        <v>7</v>
      </c>
      <c r="L475" s="404"/>
      <c r="M475" s="405"/>
      <c r="N475" s="405"/>
      <c r="O475" s="406"/>
      <c r="P475" s="57">
        <v>0</v>
      </c>
      <c r="Q475" s="404"/>
      <c r="R475" s="413"/>
      <c r="S475" s="103">
        <f>SUM(L475:R475)</f>
        <v>0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1:38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212">SUM(B476:H476)</f>
        <v>0</v>
      </c>
      <c r="K476" s="48" t="s">
        <v>8</v>
      </c>
      <c r="L476" s="407"/>
      <c r="M476" s="408"/>
      <c r="N476" s="408"/>
      <c r="O476" s="409"/>
      <c r="P476" s="85">
        <v>0</v>
      </c>
      <c r="Q476" s="407"/>
      <c r="R476" s="414"/>
      <c r="S476" s="87">
        <f t="shared" ref="S476:S495" si="213">SUM(L476:R476)</f>
        <v>0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1:38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212"/>
        <v>0</v>
      </c>
      <c r="K477" s="49" t="s">
        <v>10</v>
      </c>
      <c r="L477" s="407"/>
      <c r="M477" s="408"/>
      <c r="N477" s="408"/>
      <c r="O477" s="409"/>
      <c r="P477" s="63">
        <v>0</v>
      </c>
      <c r="Q477" s="407"/>
      <c r="R477" s="414"/>
      <c r="S477" s="84">
        <f t="shared" si="213"/>
        <v>0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1:38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212"/>
        <v>0</v>
      </c>
      <c r="K478" s="48" t="s">
        <v>56</v>
      </c>
      <c r="L478" s="407"/>
      <c r="M478" s="408"/>
      <c r="N478" s="408"/>
      <c r="O478" s="409"/>
      <c r="P478" s="85">
        <v>0</v>
      </c>
      <c r="Q478" s="407"/>
      <c r="R478" s="414"/>
      <c r="S478" s="87">
        <f t="shared" si="213"/>
        <v>0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1:38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212"/>
        <v>0</v>
      </c>
      <c r="K479" s="49" t="s">
        <v>16</v>
      </c>
      <c r="L479" s="407"/>
      <c r="M479" s="408"/>
      <c r="N479" s="408"/>
      <c r="O479" s="409"/>
      <c r="P479" s="63">
        <v>0</v>
      </c>
      <c r="Q479" s="407"/>
      <c r="R479" s="414"/>
      <c r="S479" s="84">
        <f t="shared" si="213"/>
        <v>0</v>
      </c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1:38" ht="15">
      <c r="A480" s="36" t="s">
        <v>123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212"/>
        <v>0</v>
      </c>
      <c r="K480" s="48" t="s">
        <v>123</v>
      </c>
      <c r="L480" s="407"/>
      <c r="M480" s="408"/>
      <c r="N480" s="408"/>
      <c r="O480" s="409"/>
      <c r="P480" s="85">
        <v>0</v>
      </c>
      <c r="Q480" s="407"/>
      <c r="R480" s="414"/>
      <c r="S480" s="87">
        <f t="shared" si="213"/>
        <v>0</v>
      </c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1:38" ht="14.25" customHeight="1">
      <c r="A481" s="37" t="s">
        <v>58</v>
      </c>
      <c r="B481" s="407"/>
      <c r="C481" s="408"/>
      <c r="D481" s="408"/>
      <c r="E481" s="409"/>
      <c r="F481" s="63">
        <v>14749.308395258384</v>
      </c>
      <c r="G481" s="407"/>
      <c r="H481" s="409"/>
      <c r="I481" s="59">
        <f t="shared" si="212"/>
        <v>14749.308395258384</v>
      </c>
      <c r="K481" s="49" t="s">
        <v>58</v>
      </c>
      <c r="L481" s="407"/>
      <c r="M481" s="408"/>
      <c r="N481" s="408"/>
      <c r="O481" s="409"/>
      <c r="P481" s="63">
        <v>3137.3828170144893</v>
      </c>
      <c r="Q481" s="407"/>
      <c r="R481" s="414"/>
      <c r="S481" s="84">
        <f t="shared" si="213"/>
        <v>3137.3828170144893</v>
      </c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1:38" ht="14.25" customHeight="1">
      <c r="A482" s="36" t="s">
        <v>12</v>
      </c>
      <c r="B482" s="407"/>
      <c r="C482" s="408"/>
      <c r="D482" s="408"/>
      <c r="E482" s="409"/>
      <c r="F482" s="60">
        <v>4834.7168254408953</v>
      </c>
      <c r="G482" s="407"/>
      <c r="H482" s="409"/>
      <c r="I482" s="62">
        <f t="shared" si="212"/>
        <v>4834.7168254408953</v>
      </c>
      <c r="K482" s="48" t="s">
        <v>12</v>
      </c>
      <c r="L482" s="407"/>
      <c r="M482" s="408"/>
      <c r="N482" s="408"/>
      <c r="O482" s="409"/>
      <c r="P482" s="85">
        <v>1554.4638152398995</v>
      </c>
      <c r="Q482" s="407"/>
      <c r="R482" s="414"/>
      <c r="S482" s="87">
        <f t="shared" si="213"/>
        <v>1554.4638152398995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1:38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212"/>
        <v>0</v>
      </c>
      <c r="K483" s="49" t="s">
        <v>59</v>
      </c>
      <c r="L483" s="407"/>
      <c r="M483" s="408"/>
      <c r="N483" s="408"/>
      <c r="O483" s="409"/>
      <c r="P483" s="63">
        <v>0</v>
      </c>
      <c r="Q483" s="407"/>
      <c r="R483" s="414"/>
      <c r="S483" s="84">
        <f t="shared" si="213"/>
        <v>0</v>
      </c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1:38" ht="15">
      <c r="A484" s="36" t="s">
        <v>17</v>
      </c>
      <c r="B484" s="407"/>
      <c r="C484" s="408"/>
      <c r="D484" s="408"/>
      <c r="E484" s="409"/>
      <c r="F484" s="60">
        <v>11.264610576538029</v>
      </c>
      <c r="G484" s="407"/>
      <c r="H484" s="409"/>
      <c r="I484" s="62">
        <f t="shared" si="212"/>
        <v>11.264610576538029</v>
      </c>
      <c r="K484" s="48" t="s">
        <v>17</v>
      </c>
      <c r="L484" s="407"/>
      <c r="M484" s="408"/>
      <c r="N484" s="408"/>
      <c r="O484" s="409"/>
      <c r="P484" s="85">
        <v>0.36554597358673419</v>
      </c>
      <c r="Q484" s="407"/>
      <c r="R484" s="414"/>
      <c r="S484" s="87">
        <f t="shared" si="213"/>
        <v>0.36554597358673419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1:38" ht="15">
      <c r="A485" s="37" t="s">
        <v>139</v>
      </c>
      <c r="B485" s="407"/>
      <c r="C485" s="408"/>
      <c r="D485" s="408"/>
      <c r="E485" s="409"/>
      <c r="F485" s="63">
        <v>4.4286054759058322</v>
      </c>
      <c r="G485" s="407"/>
      <c r="H485" s="409"/>
      <c r="I485" s="59">
        <f t="shared" si="212"/>
        <v>4.4286054759058322</v>
      </c>
      <c r="K485" s="49" t="s">
        <v>139</v>
      </c>
      <c r="L485" s="407"/>
      <c r="M485" s="408"/>
      <c r="N485" s="408"/>
      <c r="O485" s="409"/>
      <c r="P485" s="63">
        <v>3.8976117603738523</v>
      </c>
      <c r="Q485" s="407"/>
      <c r="R485" s="414"/>
      <c r="S485" s="84">
        <f t="shared" si="213"/>
        <v>3.8976117603738523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1:38" ht="15">
      <c r="A486" s="36" t="s">
        <v>25</v>
      </c>
      <c r="B486" s="407"/>
      <c r="C486" s="408"/>
      <c r="D486" s="408"/>
      <c r="E486" s="409"/>
      <c r="F486" s="60">
        <v>459.71607396020045</v>
      </c>
      <c r="G486" s="407"/>
      <c r="H486" s="409"/>
      <c r="I486" s="62">
        <f t="shared" si="212"/>
        <v>459.71607396020045</v>
      </c>
      <c r="K486" s="48" t="s">
        <v>25</v>
      </c>
      <c r="L486" s="407"/>
      <c r="M486" s="408"/>
      <c r="N486" s="408"/>
      <c r="O486" s="409"/>
      <c r="P486" s="85">
        <v>-2.5144331061710545E-12</v>
      </c>
      <c r="Q486" s="407"/>
      <c r="R486" s="414"/>
      <c r="S486" s="87">
        <f t="shared" si="213"/>
        <v>-2.5144331061710545E-12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1:38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212"/>
        <v>0</v>
      </c>
      <c r="K487" s="49" t="s">
        <v>24</v>
      </c>
      <c r="L487" s="407"/>
      <c r="M487" s="408"/>
      <c r="N487" s="408"/>
      <c r="O487" s="409"/>
      <c r="P487" s="63">
        <v>2.1427304375265521E-13</v>
      </c>
      <c r="Q487" s="407"/>
      <c r="R487" s="414"/>
      <c r="S487" s="84">
        <f t="shared" si="213"/>
        <v>2.1427304375265521E-13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1:38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212"/>
        <v>0</v>
      </c>
      <c r="K488" s="48" t="s">
        <v>60</v>
      </c>
      <c r="L488" s="407"/>
      <c r="M488" s="408"/>
      <c r="N488" s="408"/>
      <c r="O488" s="409"/>
      <c r="P488" s="85">
        <v>-1.3633538742396922E-13</v>
      </c>
      <c r="Q488" s="407"/>
      <c r="R488" s="414"/>
      <c r="S488" s="87">
        <f t="shared" si="213"/>
        <v>-1.3633538742396922E-13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1:38" ht="15">
      <c r="A489" s="37" t="s">
        <v>22</v>
      </c>
      <c r="B489" s="407"/>
      <c r="C489" s="408"/>
      <c r="D489" s="408"/>
      <c r="E489" s="409"/>
      <c r="F489" s="63">
        <v>881.35094997992758</v>
      </c>
      <c r="G489" s="407"/>
      <c r="H489" s="409"/>
      <c r="I489" s="59">
        <f t="shared" si="212"/>
        <v>881.35094997992758</v>
      </c>
      <c r="K489" s="49" t="s">
        <v>22</v>
      </c>
      <c r="L489" s="407"/>
      <c r="M489" s="408"/>
      <c r="N489" s="408"/>
      <c r="O489" s="409"/>
      <c r="P489" s="63">
        <v>297.74123418562289</v>
      </c>
      <c r="Q489" s="407"/>
      <c r="R489" s="414"/>
      <c r="S489" s="84">
        <f t="shared" si="213"/>
        <v>297.74123418562289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1:38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212"/>
        <v>0</v>
      </c>
      <c r="K490" s="48" t="s">
        <v>21</v>
      </c>
      <c r="L490" s="407"/>
      <c r="M490" s="408"/>
      <c r="N490" s="408"/>
      <c r="O490" s="409"/>
      <c r="P490" s="85">
        <v>0</v>
      </c>
      <c r="Q490" s="407"/>
      <c r="R490" s="414"/>
      <c r="S490" s="87">
        <f t="shared" si="213"/>
        <v>0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1:38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212"/>
        <v>0</v>
      </c>
      <c r="K491" s="50" t="s">
        <v>64</v>
      </c>
      <c r="L491" s="407"/>
      <c r="M491" s="408"/>
      <c r="N491" s="408"/>
      <c r="O491" s="409"/>
      <c r="P491" s="63">
        <v>0</v>
      </c>
      <c r="Q491" s="407"/>
      <c r="R491" s="414"/>
      <c r="S491" s="84">
        <f t="shared" si="213"/>
        <v>0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1:38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212"/>
        <v>0</v>
      </c>
      <c r="K492" s="51" t="s">
        <v>23</v>
      </c>
      <c r="L492" s="407"/>
      <c r="M492" s="408"/>
      <c r="N492" s="408"/>
      <c r="O492" s="409"/>
      <c r="P492" s="88">
        <v>0</v>
      </c>
      <c r="Q492" s="407"/>
      <c r="R492" s="414"/>
      <c r="S492" s="90">
        <f t="shared" si="213"/>
        <v>0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1:38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212"/>
        <v>0</v>
      </c>
      <c r="K493" s="52" t="s">
        <v>19</v>
      </c>
      <c r="L493" s="407"/>
      <c r="M493" s="408"/>
      <c r="N493" s="408"/>
      <c r="O493" s="409"/>
      <c r="P493" s="68">
        <v>0</v>
      </c>
      <c r="Q493" s="407"/>
      <c r="R493" s="414"/>
      <c r="S493" s="92">
        <f t="shared" si="213"/>
        <v>0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1:38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212"/>
        <v>0</v>
      </c>
      <c r="K494" s="51" t="s">
        <v>20</v>
      </c>
      <c r="L494" s="407"/>
      <c r="M494" s="408"/>
      <c r="N494" s="408"/>
      <c r="O494" s="409"/>
      <c r="P494" s="88">
        <v>0</v>
      </c>
      <c r="Q494" s="407"/>
      <c r="R494" s="414"/>
      <c r="S494" s="90">
        <f t="shared" si="213"/>
        <v>0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1:38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212"/>
        <v>0</v>
      </c>
      <c r="K495" s="53" t="s">
        <v>11</v>
      </c>
      <c r="L495" s="410"/>
      <c r="M495" s="411"/>
      <c r="N495" s="411"/>
      <c r="O495" s="412"/>
      <c r="P495" s="71">
        <v>0</v>
      </c>
      <c r="Q495" s="410"/>
      <c r="R495" s="415"/>
      <c r="S495" s="94">
        <f t="shared" si="213"/>
        <v>0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1:38" ht="15">
      <c r="A496" s="42" t="s">
        <v>26</v>
      </c>
      <c r="B496" s="74">
        <f>SUM(B475:B491)</f>
        <v>0</v>
      </c>
      <c r="C496" s="74">
        <f t="shared" ref="C496:I496" si="214">SUM(C475:C491)</f>
        <v>0</v>
      </c>
      <c r="D496" s="74">
        <f t="shared" si="214"/>
        <v>0</v>
      </c>
      <c r="E496" s="74">
        <f t="shared" si="214"/>
        <v>0</v>
      </c>
      <c r="F496" s="74">
        <f t="shared" si="214"/>
        <v>20940.785460691855</v>
      </c>
      <c r="G496" s="74">
        <f t="shared" si="214"/>
        <v>0</v>
      </c>
      <c r="H496" s="75">
        <f t="shared" si="214"/>
        <v>0</v>
      </c>
      <c r="I496" s="59">
        <f t="shared" si="214"/>
        <v>20940.785460691855</v>
      </c>
      <c r="K496" s="54" t="s">
        <v>26</v>
      </c>
      <c r="L496" s="74">
        <f>SUM(L475:L491)</f>
        <v>0</v>
      </c>
      <c r="M496" s="74">
        <f t="shared" ref="M496:S496" si="215">SUM(M475:M491)</f>
        <v>0</v>
      </c>
      <c r="N496" s="74">
        <f t="shared" si="215"/>
        <v>0</v>
      </c>
      <c r="O496" s="74">
        <f t="shared" si="215"/>
        <v>0</v>
      </c>
      <c r="P496" s="74">
        <f t="shared" si="215"/>
        <v>4993.8510241739696</v>
      </c>
      <c r="Q496" s="74">
        <f t="shared" si="215"/>
        <v>0</v>
      </c>
      <c r="R496" s="75">
        <f t="shared" si="215"/>
        <v>0</v>
      </c>
      <c r="S496" s="95">
        <f t="shared" si="215"/>
        <v>4993.8510241739696</v>
      </c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1:38" s="14" customFormat="1" ht="15.75" thickBot="1">
      <c r="A497" s="43" t="s">
        <v>91</v>
      </c>
      <c r="B497" s="78">
        <f>IF($I496=0,"-",B496/$I496)</f>
        <v>0</v>
      </c>
      <c r="C497" s="78">
        <f t="shared" ref="C497:H497" si="216">IF($I496=0,"-",C496/$I496)</f>
        <v>0</v>
      </c>
      <c r="D497" s="78">
        <f t="shared" si="216"/>
        <v>0</v>
      </c>
      <c r="E497" s="78">
        <f t="shared" si="216"/>
        <v>0</v>
      </c>
      <c r="F497" s="78">
        <f t="shared" si="216"/>
        <v>1</v>
      </c>
      <c r="G497" s="78">
        <f t="shared" si="216"/>
        <v>0</v>
      </c>
      <c r="H497" s="79">
        <f t="shared" si="216"/>
        <v>0</v>
      </c>
      <c r="I497" s="80">
        <f>SUM(B497:H497)</f>
        <v>1</v>
      </c>
      <c r="K497" s="55" t="s">
        <v>91</v>
      </c>
      <c r="L497" s="96">
        <f>IF($S496=0,"-",L496/$S496)</f>
        <v>0</v>
      </c>
      <c r="M497" s="96">
        <f t="shared" ref="M497:R497" si="217">IF($S496=0,"-",M496/$S496)</f>
        <v>0</v>
      </c>
      <c r="N497" s="96">
        <f t="shared" si="217"/>
        <v>0</v>
      </c>
      <c r="O497" s="96">
        <f t="shared" si="217"/>
        <v>0</v>
      </c>
      <c r="P497" s="96">
        <f t="shared" si="217"/>
        <v>1</v>
      </c>
      <c r="Q497" s="96">
        <f t="shared" si="217"/>
        <v>0</v>
      </c>
      <c r="R497" s="97">
        <f t="shared" si="217"/>
        <v>0</v>
      </c>
      <c r="S497" s="98">
        <f>SUM(L497:R497)</f>
        <v>1</v>
      </c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21"/>
      <c r="AK497" s="13"/>
      <c r="AL497" s="13"/>
    </row>
    <row r="498" spans="1:38" ht="15" thickBot="1">
      <c r="A498" s="44"/>
      <c r="B498" s="44"/>
      <c r="C498" s="44"/>
      <c r="D498" s="44"/>
      <c r="E498" s="44"/>
      <c r="F498" s="44"/>
      <c r="G498" s="44"/>
      <c r="H498" s="44"/>
      <c r="I498" s="44"/>
      <c r="K498" s="44"/>
      <c r="L498" s="44"/>
      <c r="M498" s="44"/>
      <c r="N498" s="44"/>
      <c r="O498" s="44"/>
      <c r="P498" s="44"/>
      <c r="Q498" s="44"/>
      <c r="R498" s="44"/>
      <c r="S498" s="44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1:38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  <c r="K499" s="428" t="s">
        <v>46</v>
      </c>
      <c r="L499" s="32" t="s">
        <v>0</v>
      </c>
      <c r="M499" s="32" t="s">
        <v>1</v>
      </c>
      <c r="N499" s="32" t="s">
        <v>2</v>
      </c>
      <c r="O499" s="32" t="s">
        <v>3</v>
      </c>
      <c r="P499" s="32" t="s">
        <v>27</v>
      </c>
      <c r="Q499" s="32" t="s">
        <v>4</v>
      </c>
      <c r="R499" s="32" t="s">
        <v>5</v>
      </c>
      <c r="S499" s="33" t="s">
        <v>6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1:38" ht="15" customHeight="1">
      <c r="A500" s="431" t="s">
        <v>46</v>
      </c>
      <c r="B500" s="434" t="s">
        <v>118</v>
      </c>
      <c r="C500" s="435"/>
      <c r="D500" s="435"/>
      <c r="E500" s="435"/>
      <c r="F500" s="435"/>
      <c r="G500" s="435"/>
      <c r="H500" s="435"/>
      <c r="I500" s="436"/>
      <c r="K500" s="429" t="s">
        <v>46</v>
      </c>
      <c r="L500" s="416" t="s">
        <v>118</v>
      </c>
      <c r="M500" s="417"/>
      <c r="N500" s="417"/>
      <c r="O500" s="417"/>
      <c r="P500" s="417"/>
      <c r="Q500" s="417"/>
      <c r="R500" s="417"/>
      <c r="S500" s="418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1:38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  <c r="K501" s="56" t="s">
        <v>7</v>
      </c>
      <c r="L501" s="404"/>
      <c r="M501" s="405"/>
      <c r="N501" s="405"/>
      <c r="O501" s="406"/>
      <c r="P501" s="57">
        <v>0</v>
      </c>
      <c r="Q501" s="404"/>
      <c r="R501" s="413"/>
      <c r="S501" s="103">
        <f>SUM(L501:R501)</f>
        <v>0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1:38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218">SUM(B502:H502)</f>
        <v>0</v>
      </c>
      <c r="K502" s="48" t="s">
        <v>8</v>
      </c>
      <c r="L502" s="407"/>
      <c r="M502" s="408"/>
      <c r="N502" s="408"/>
      <c r="O502" s="409"/>
      <c r="P502" s="85">
        <v>0</v>
      </c>
      <c r="Q502" s="407"/>
      <c r="R502" s="414"/>
      <c r="S502" s="87">
        <f t="shared" ref="S502:S521" si="219">SUM(L502:R502)</f>
        <v>0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1:38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218"/>
        <v>0</v>
      </c>
      <c r="K503" s="49" t="s">
        <v>10</v>
      </c>
      <c r="L503" s="407"/>
      <c r="M503" s="408"/>
      <c r="N503" s="408"/>
      <c r="O503" s="409"/>
      <c r="P503" s="63">
        <v>0</v>
      </c>
      <c r="Q503" s="407"/>
      <c r="R503" s="414"/>
      <c r="S503" s="84">
        <f t="shared" si="219"/>
        <v>0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1:38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218"/>
        <v>0</v>
      </c>
      <c r="K504" s="48" t="s">
        <v>56</v>
      </c>
      <c r="L504" s="407"/>
      <c r="M504" s="408"/>
      <c r="N504" s="408"/>
      <c r="O504" s="409"/>
      <c r="P504" s="85">
        <v>0</v>
      </c>
      <c r="Q504" s="407"/>
      <c r="R504" s="414"/>
      <c r="S504" s="87">
        <f t="shared" si="219"/>
        <v>0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1:38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218"/>
        <v>0</v>
      </c>
      <c r="K505" s="49" t="s">
        <v>16</v>
      </c>
      <c r="L505" s="407"/>
      <c r="M505" s="408"/>
      <c r="N505" s="408"/>
      <c r="O505" s="409"/>
      <c r="P505" s="63">
        <v>0</v>
      </c>
      <c r="Q505" s="407"/>
      <c r="R505" s="414"/>
      <c r="S505" s="84">
        <f t="shared" si="219"/>
        <v>0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1:38" ht="14.25" customHeight="1">
      <c r="A506" s="36" t="s">
        <v>123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218"/>
        <v>0</v>
      </c>
      <c r="K506" s="48" t="s">
        <v>123</v>
      </c>
      <c r="L506" s="407"/>
      <c r="M506" s="408"/>
      <c r="N506" s="408"/>
      <c r="O506" s="409"/>
      <c r="P506" s="85">
        <v>0</v>
      </c>
      <c r="Q506" s="407"/>
      <c r="R506" s="414"/>
      <c r="S506" s="87">
        <f t="shared" si="219"/>
        <v>0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1:38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218"/>
        <v>0</v>
      </c>
      <c r="K507" s="49" t="s">
        <v>58</v>
      </c>
      <c r="L507" s="407"/>
      <c r="M507" s="408"/>
      <c r="N507" s="408"/>
      <c r="O507" s="409"/>
      <c r="P507" s="63">
        <v>0</v>
      </c>
      <c r="Q507" s="407"/>
      <c r="R507" s="414"/>
      <c r="S507" s="84">
        <f t="shared" si="219"/>
        <v>0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1:38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218"/>
        <v>0</v>
      </c>
      <c r="K508" s="48" t="s">
        <v>12</v>
      </c>
      <c r="L508" s="407"/>
      <c r="M508" s="408"/>
      <c r="N508" s="408"/>
      <c r="O508" s="409"/>
      <c r="P508" s="85">
        <v>0</v>
      </c>
      <c r="Q508" s="407"/>
      <c r="R508" s="414"/>
      <c r="S508" s="87">
        <f t="shared" si="219"/>
        <v>0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1:38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218"/>
        <v>0</v>
      </c>
      <c r="K509" s="49" t="s">
        <v>59</v>
      </c>
      <c r="L509" s="407"/>
      <c r="M509" s="408"/>
      <c r="N509" s="408"/>
      <c r="O509" s="409"/>
      <c r="P509" s="63">
        <v>0</v>
      </c>
      <c r="Q509" s="407"/>
      <c r="R509" s="414"/>
      <c r="S509" s="84">
        <f t="shared" si="219"/>
        <v>0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1:38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218"/>
        <v>0</v>
      </c>
      <c r="K510" s="48" t="s">
        <v>17</v>
      </c>
      <c r="L510" s="407"/>
      <c r="M510" s="408"/>
      <c r="N510" s="408"/>
      <c r="O510" s="409"/>
      <c r="P510" s="85">
        <v>0</v>
      </c>
      <c r="Q510" s="407"/>
      <c r="R510" s="414"/>
      <c r="S510" s="87">
        <f t="shared" si="219"/>
        <v>0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1:38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218"/>
        <v>0</v>
      </c>
      <c r="K511" s="49" t="s">
        <v>139</v>
      </c>
      <c r="L511" s="407"/>
      <c r="M511" s="408"/>
      <c r="N511" s="408"/>
      <c r="O511" s="409"/>
      <c r="P511" s="63">
        <v>0</v>
      </c>
      <c r="Q511" s="407"/>
      <c r="R511" s="414"/>
      <c r="S511" s="84">
        <f t="shared" si="219"/>
        <v>0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1:38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218"/>
        <v>0</v>
      </c>
      <c r="K512" s="48" t="s">
        <v>25</v>
      </c>
      <c r="L512" s="407"/>
      <c r="M512" s="408"/>
      <c r="N512" s="408"/>
      <c r="O512" s="409"/>
      <c r="P512" s="85">
        <v>0</v>
      </c>
      <c r="Q512" s="407"/>
      <c r="R512" s="414"/>
      <c r="S512" s="87">
        <f t="shared" si="219"/>
        <v>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218"/>
        <v>0</v>
      </c>
      <c r="K513" s="49" t="s">
        <v>24</v>
      </c>
      <c r="L513" s="407"/>
      <c r="M513" s="408"/>
      <c r="N513" s="408"/>
      <c r="O513" s="409"/>
      <c r="P513" s="63">
        <v>0</v>
      </c>
      <c r="Q513" s="407"/>
      <c r="R513" s="414"/>
      <c r="S513" s="84">
        <f t="shared" si="219"/>
        <v>0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218"/>
        <v>0</v>
      </c>
      <c r="K514" s="48" t="s">
        <v>60</v>
      </c>
      <c r="L514" s="407"/>
      <c r="M514" s="408"/>
      <c r="N514" s="408"/>
      <c r="O514" s="409"/>
      <c r="P514" s="85">
        <v>0</v>
      </c>
      <c r="Q514" s="407"/>
      <c r="R514" s="414"/>
      <c r="S514" s="87">
        <f t="shared" si="219"/>
        <v>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218"/>
        <v>0</v>
      </c>
      <c r="K515" s="49" t="s">
        <v>22</v>
      </c>
      <c r="L515" s="407"/>
      <c r="M515" s="408"/>
      <c r="N515" s="408"/>
      <c r="O515" s="409"/>
      <c r="P515" s="63">
        <v>0</v>
      </c>
      <c r="Q515" s="407"/>
      <c r="R515" s="414"/>
      <c r="S515" s="84">
        <f t="shared" si="219"/>
        <v>0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218"/>
        <v>0</v>
      </c>
      <c r="K516" s="48" t="s">
        <v>21</v>
      </c>
      <c r="L516" s="407"/>
      <c r="M516" s="408"/>
      <c r="N516" s="408"/>
      <c r="O516" s="409"/>
      <c r="P516" s="85">
        <v>0</v>
      </c>
      <c r="Q516" s="407"/>
      <c r="R516" s="414"/>
      <c r="S516" s="87">
        <f t="shared" si="219"/>
        <v>0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218"/>
        <v>0</v>
      </c>
      <c r="K517" s="50" t="s">
        <v>64</v>
      </c>
      <c r="L517" s="407"/>
      <c r="M517" s="408"/>
      <c r="N517" s="408"/>
      <c r="O517" s="409"/>
      <c r="P517" s="63">
        <v>0</v>
      </c>
      <c r="Q517" s="407"/>
      <c r="R517" s="414"/>
      <c r="S517" s="84">
        <f t="shared" si="219"/>
        <v>0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218"/>
        <v>0</v>
      </c>
      <c r="K518" s="51" t="s">
        <v>23</v>
      </c>
      <c r="L518" s="407"/>
      <c r="M518" s="408"/>
      <c r="N518" s="408"/>
      <c r="O518" s="409"/>
      <c r="P518" s="88">
        <v>0</v>
      </c>
      <c r="Q518" s="407"/>
      <c r="R518" s="414"/>
      <c r="S518" s="90">
        <f t="shared" si="219"/>
        <v>0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218"/>
        <v>0</v>
      </c>
      <c r="K519" s="52" t="s">
        <v>19</v>
      </c>
      <c r="L519" s="407"/>
      <c r="M519" s="408"/>
      <c r="N519" s="408"/>
      <c r="O519" s="409"/>
      <c r="P519" s="68">
        <v>0</v>
      </c>
      <c r="Q519" s="407"/>
      <c r="R519" s="414"/>
      <c r="S519" s="92">
        <f t="shared" si="219"/>
        <v>0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218"/>
        <v>0</v>
      </c>
      <c r="K520" s="51" t="s">
        <v>20</v>
      </c>
      <c r="L520" s="407"/>
      <c r="M520" s="408"/>
      <c r="N520" s="408"/>
      <c r="O520" s="409"/>
      <c r="P520" s="88">
        <v>0</v>
      </c>
      <c r="Q520" s="407"/>
      <c r="R520" s="414"/>
      <c r="S520" s="90">
        <f t="shared" si="219"/>
        <v>0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218"/>
        <v>0</v>
      </c>
      <c r="K521" s="53" t="s">
        <v>11</v>
      </c>
      <c r="L521" s="410"/>
      <c r="M521" s="411"/>
      <c r="N521" s="411"/>
      <c r="O521" s="412"/>
      <c r="P521" s="71">
        <v>0</v>
      </c>
      <c r="Q521" s="410"/>
      <c r="R521" s="415"/>
      <c r="S521" s="94">
        <f t="shared" si="219"/>
        <v>0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t="15">
      <c r="A522" s="42" t="s">
        <v>26</v>
      </c>
      <c r="B522" s="74">
        <f>SUM(B501:B517)</f>
        <v>0</v>
      </c>
      <c r="C522" s="74">
        <f t="shared" ref="C522:I522" si="220">SUM(C501:C517)</f>
        <v>0</v>
      </c>
      <c r="D522" s="74">
        <f t="shared" si="220"/>
        <v>0</v>
      </c>
      <c r="E522" s="74">
        <f t="shared" si="220"/>
        <v>0</v>
      </c>
      <c r="F522" s="74">
        <f t="shared" si="220"/>
        <v>0</v>
      </c>
      <c r="G522" s="74">
        <f t="shared" si="220"/>
        <v>0</v>
      </c>
      <c r="H522" s="75">
        <f t="shared" si="220"/>
        <v>0</v>
      </c>
      <c r="I522" s="59">
        <f t="shared" si="220"/>
        <v>0</v>
      </c>
      <c r="K522" s="54" t="s">
        <v>26</v>
      </c>
      <c r="L522" s="74">
        <f>SUM(L501:L517)</f>
        <v>0</v>
      </c>
      <c r="M522" s="74">
        <f t="shared" ref="M522:S522" si="221">SUM(M501:M517)</f>
        <v>0</v>
      </c>
      <c r="N522" s="74">
        <f t="shared" si="221"/>
        <v>0</v>
      </c>
      <c r="O522" s="74">
        <f t="shared" si="221"/>
        <v>0</v>
      </c>
      <c r="P522" s="74">
        <f t="shared" si="221"/>
        <v>0</v>
      </c>
      <c r="Q522" s="74">
        <f t="shared" si="221"/>
        <v>0</v>
      </c>
      <c r="R522" s="75">
        <f t="shared" si="221"/>
        <v>0</v>
      </c>
      <c r="S522" s="95">
        <f t="shared" si="221"/>
        <v>0</v>
      </c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s="6" customFormat="1" ht="15.75" thickBot="1">
      <c r="A523" s="43" t="s">
        <v>91</v>
      </c>
      <c r="B523" s="78" t="str">
        <f>IF($I522=0,"-",B522/$I522)</f>
        <v>-</v>
      </c>
      <c r="C523" s="78" t="str">
        <f t="shared" ref="C523:H523" si="222">IF($I522=0,"-",C522/$I522)</f>
        <v>-</v>
      </c>
      <c r="D523" s="78" t="str">
        <f t="shared" si="222"/>
        <v>-</v>
      </c>
      <c r="E523" s="78" t="str">
        <f t="shared" si="222"/>
        <v>-</v>
      </c>
      <c r="F523" s="78" t="str">
        <f t="shared" si="222"/>
        <v>-</v>
      </c>
      <c r="G523" s="78" t="str">
        <f t="shared" si="222"/>
        <v>-</v>
      </c>
      <c r="H523" s="79" t="str">
        <f t="shared" si="222"/>
        <v>-</v>
      </c>
      <c r="I523" s="80">
        <f>SUM(B523:H523)</f>
        <v>0</v>
      </c>
      <c r="J523" s="15"/>
      <c r="K523" s="55" t="s">
        <v>91</v>
      </c>
      <c r="L523" s="96" t="str">
        <f>IF($S522=0,"-",L522/$S522)</f>
        <v>-</v>
      </c>
      <c r="M523" s="96" t="str">
        <f t="shared" ref="M523:R523" si="223">IF($S522=0,"-",M522/$S522)</f>
        <v>-</v>
      </c>
      <c r="N523" s="96" t="str">
        <f t="shared" si="223"/>
        <v>-</v>
      </c>
      <c r="O523" s="96" t="str">
        <f t="shared" si="223"/>
        <v>-</v>
      </c>
      <c r="P523" s="96" t="str">
        <f t="shared" si="223"/>
        <v>-</v>
      </c>
      <c r="Q523" s="96" t="str">
        <f t="shared" si="223"/>
        <v>-</v>
      </c>
      <c r="R523" s="97" t="str">
        <f t="shared" si="223"/>
        <v>-</v>
      </c>
      <c r="S523" s="98">
        <f>SUM(L523:R523)</f>
        <v>0</v>
      </c>
      <c r="T523" s="15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2"/>
      <c r="AK523" s="10"/>
      <c r="AL523" s="10"/>
    </row>
    <row r="524" spans="1:38" ht="15" thickBot="1">
      <c r="A524" s="44"/>
      <c r="B524" s="44"/>
      <c r="C524" s="44"/>
      <c r="D524" s="44"/>
      <c r="E524" s="44"/>
      <c r="F524" s="44"/>
      <c r="G524" s="44"/>
      <c r="H524" s="44"/>
      <c r="I524" s="44"/>
      <c r="K524" s="44"/>
      <c r="L524" s="44"/>
      <c r="M524" s="44"/>
      <c r="N524" s="44"/>
      <c r="O524" s="44"/>
      <c r="P524" s="44"/>
      <c r="Q524" s="44"/>
      <c r="R524" s="44"/>
      <c r="S524" s="44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  <c r="K525" s="428" t="s">
        <v>47</v>
      </c>
      <c r="L525" s="32" t="s">
        <v>0</v>
      </c>
      <c r="M525" s="32" t="s">
        <v>1</v>
      </c>
      <c r="N525" s="32" t="s">
        <v>2</v>
      </c>
      <c r="O525" s="32" t="s">
        <v>3</v>
      </c>
      <c r="P525" s="32" t="s">
        <v>27</v>
      </c>
      <c r="Q525" s="32" t="s">
        <v>4</v>
      </c>
      <c r="R525" s="32" t="s">
        <v>5</v>
      </c>
      <c r="S525" s="33" t="s">
        <v>6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t="15" customHeight="1">
      <c r="A526" s="431" t="s">
        <v>47</v>
      </c>
      <c r="B526" s="434" t="s">
        <v>118</v>
      </c>
      <c r="C526" s="435"/>
      <c r="D526" s="435"/>
      <c r="E526" s="435"/>
      <c r="F526" s="435"/>
      <c r="G526" s="435"/>
      <c r="H526" s="435"/>
      <c r="I526" s="436"/>
      <c r="K526" s="429" t="s">
        <v>47</v>
      </c>
      <c r="L526" s="416" t="s">
        <v>118</v>
      </c>
      <c r="M526" s="417"/>
      <c r="N526" s="417"/>
      <c r="O526" s="417"/>
      <c r="P526" s="417"/>
      <c r="Q526" s="417"/>
      <c r="R526" s="417"/>
      <c r="S526" s="418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  <c r="K527" s="56" t="s">
        <v>7</v>
      </c>
      <c r="L527" s="404"/>
      <c r="M527" s="405"/>
      <c r="N527" s="405"/>
      <c r="O527" s="406"/>
      <c r="P527" s="57">
        <v>0</v>
      </c>
      <c r="Q527" s="404"/>
      <c r="R527" s="413"/>
      <c r="S527" s="103">
        <f>SUM(L527:R527)</f>
        <v>0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224">SUM(B528:H528)</f>
        <v>0</v>
      </c>
      <c r="K528" s="48" t="s">
        <v>8</v>
      </c>
      <c r="L528" s="407"/>
      <c r="M528" s="408"/>
      <c r="N528" s="408"/>
      <c r="O528" s="409"/>
      <c r="P528" s="85">
        <v>0</v>
      </c>
      <c r="Q528" s="407"/>
      <c r="R528" s="414"/>
      <c r="S528" s="87">
        <f t="shared" ref="S528:S547" si="225">SUM(L528:R528)</f>
        <v>0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1:38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224"/>
        <v>0</v>
      </c>
      <c r="K529" s="49" t="s">
        <v>10</v>
      </c>
      <c r="L529" s="407"/>
      <c r="M529" s="408"/>
      <c r="N529" s="408"/>
      <c r="O529" s="409"/>
      <c r="P529" s="63">
        <v>0</v>
      </c>
      <c r="Q529" s="407"/>
      <c r="R529" s="414"/>
      <c r="S529" s="84">
        <f t="shared" si="225"/>
        <v>0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1:38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224"/>
        <v>0</v>
      </c>
      <c r="K530" s="48" t="s">
        <v>56</v>
      </c>
      <c r="L530" s="407"/>
      <c r="M530" s="408"/>
      <c r="N530" s="408"/>
      <c r="O530" s="409"/>
      <c r="P530" s="85">
        <v>0</v>
      </c>
      <c r="Q530" s="407"/>
      <c r="R530" s="414"/>
      <c r="S530" s="87">
        <f t="shared" si="225"/>
        <v>0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1:38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224"/>
        <v>0</v>
      </c>
      <c r="K531" s="49" t="s">
        <v>16</v>
      </c>
      <c r="L531" s="407"/>
      <c r="M531" s="408"/>
      <c r="N531" s="408"/>
      <c r="O531" s="409"/>
      <c r="P531" s="63">
        <v>0</v>
      </c>
      <c r="Q531" s="407"/>
      <c r="R531" s="414"/>
      <c r="S531" s="84">
        <f t="shared" si="225"/>
        <v>0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1:38" ht="14.25" customHeight="1">
      <c r="A532" s="36" t="s">
        <v>123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224"/>
        <v>0</v>
      </c>
      <c r="K532" s="48" t="s">
        <v>123</v>
      </c>
      <c r="L532" s="407"/>
      <c r="M532" s="408"/>
      <c r="N532" s="408"/>
      <c r="O532" s="409"/>
      <c r="P532" s="85">
        <v>0</v>
      </c>
      <c r="Q532" s="407"/>
      <c r="R532" s="414"/>
      <c r="S532" s="87">
        <f t="shared" si="225"/>
        <v>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1:38" ht="15">
      <c r="A533" s="37" t="s">
        <v>58</v>
      </c>
      <c r="B533" s="407"/>
      <c r="C533" s="408"/>
      <c r="D533" s="408"/>
      <c r="E533" s="409"/>
      <c r="F533" s="63">
        <v>3.9973082734434628</v>
      </c>
      <c r="G533" s="407"/>
      <c r="H533" s="409"/>
      <c r="I533" s="59">
        <f t="shared" si="224"/>
        <v>3.9973082734434628</v>
      </c>
      <c r="K533" s="49" t="s">
        <v>58</v>
      </c>
      <c r="L533" s="407"/>
      <c r="M533" s="408"/>
      <c r="N533" s="408"/>
      <c r="O533" s="409"/>
      <c r="P533" s="63">
        <v>0</v>
      </c>
      <c r="Q533" s="407"/>
      <c r="R533" s="414"/>
      <c r="S533" s="84">
        <f t="shared" si="225"/>
        <v>0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1:38" ht="15">
      <c r="A534" s="36" t="s">
        <v>12</v>
      </c>
      <c r="B534" s="407"/>
      <c r="C534" s="408"/>
      <c r="D534" s="408"/>
      <c r="E534" s="409"/>
      <c r="F534" s="60">
        <v>0.40519487409269833</v>
      </c>
      <c r="G534" s="407"/>
      <c r="H534" s="409"/>
      <c r="I534" s="62">
        <f t="shared" si="224"/>
        <v>0.40519487409269833</v>
      </c>
      <c r="K534" s="48" t="s">
        <v>12</v>
      </c>
      <c r="L534" s="407"/>
      <c r="M534" s="408"/>
      <c r="N534" s="408"/>
      <c r="O534" s="409"/>
      <c r="P534" s="85">
        <v>0</v>
      </c>
      <c r="Q534" s="407"/>
      <c r="R534" s="414"/>
      <c r="S534" s="87">
        <f t="shared" si="225"/>
        <v>0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1:38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224"/>
        <v>0</v>
      </c>
      <c r="K535" s="49" t="s">
        <v>59</v>
      </c>
      <c r="L535" s="407"/>
      <c r="M535" s="408"/>
      <c r="N535" s="408"/>
      <c r="O535" s="409"/>
      <c r="P535" s="63">
        <v>0</v>
      </c>
      <c r="Q535" s="407"/>
      <c r="R535" s="414"/>
      <c r="S535" s="84">
        <f t="shared" si="225"/>
        <v>0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1:38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224"/>
        <v>0</v>
      </c>
      <c r="K536" s="48" t="s">
        <v>17</v>
      </c>
      <c r="L536" s="407"/>
      <c r="M536" s="408"/>
      <c r="N536" s="408"/>
      <c r="O536" s="409"/>
      <c r="P536" s="85">
        <v>0</v>
      </c>
      <c r="Q536" s="407"/>
      <c r="R536" s="414"/>
      <c r="S536" s="87">
        <f t="shared" si="225"/>
        <v>0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1:38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224"/>
        <v>0</v>
      </c>
      <c r="K537" s="49" t="s">
        <v>139</v>
      </c>
      <c r="L537" s="407"/>
      <c r="M537" s="408"/>
      <c r="N537" s="408"/>
      <c r="O537" s="409"/>
      <c r="P537" s="63">
        <v>0</v>
      </c>
      <c r="Q537" s="407"/>
      <c r="R537" s="414"/>
      <c r="S537" s="84">
        <f t="shared" si="225"/>
        <v>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1:38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224"/>
        <v>0</v>
      </c>
      <c r="K538" s="48" t="s">
        <v>25</v>
      </c>
      <c r="L538" s="407"/>
      <c r="M538" s="408"/>
      <c r="N538" s="408"/>
      <c r="O538" s="409"/>
      <c r="P538" s="85">
        <v>0</v>
      </c>
      <c r="Q538" s="407"/>
      <c r="R538" s="414"/>
      <c r="S538" s="87">
        <f t="shared" si="225"/>
        <v>0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1:38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224"/>
        <v>0</v>
      </c>
      <c r="K539" s="49" t="s">
        <v>24</v>
      </c>
      <c r="L539" s="407"/>
      <c r="M539" s="408"/>
      <c r="N539" s="408"/>
      <c r="O539" s="409"/>
      <c r="P539" s="63">
        <v>0</v>
      </c>
      <c r="Q539" s="407"/>
      <c r="R539" s="414"/>
      <c r="S539" s="84">
        <f t="shared" si="225"/>
        <v>0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1:38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224"/>
        <v>0</v>
      </c>
      <c r="K540" s="48" t="s">
        <v>60</v>
      </c>
      <c r="L540" s="407"/>
      <c r="M540" s="408"/>
      <c r="N540" s="408"/>
      <c r="O540" s="409"/>
      <c r="P540" s="85">
        <v>0</v>
      </c>
      <c r="Q540" s="407"/>
      <c r="R540" s="414"/>
      <c r="S540" s="87">
        <f t="shared" si="225"/>
        <v>0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1:38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224"/>
        <v>0</v>
      </c>
      <c r="K541" s="49" t="s">
        <v>22</v>
      </c>
      <c r="L541" s="407"/>
      <c r="M541" s="408"/>
      <c r="N541" s="408"/>
      <c r="O541" s="409"/>
      <c r="P541" s="63">
        <v>0</v>
      </c>
      <c r="Q541" s="407"/>
      <c r="R541" s="414"/>
      <c r="S541" s="84">
        <f t="shared" si="225"/>
        <v>0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1:38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224"/>
        <v>0</v>
      </c>
      <c r="K542" s="48" t="s">
        <v>21</v>
      </c>
      <c r="L542" s="407"/>
      <c r="M542" s="408"/>
      <c r="N542" s="408"/>
      <c r="O542" s="409"/>
      <c r="P542" s="85">
        <v>0</v>
      </c>
      <c r="Q542" s="407"/>
      <c r="R542" s="414"/>
      <c r="S542" s="87">
        <f t="shared" si="225"/>
        <v>0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1:38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224"/>
        <v>0</v>
      </c>
      <c r="K543" s="50" t="s">
        <v>64</v>
      </c>
      <c r="L543" s="407"/>
      <c r="M543" s="408"/>
      <c r="N543" s="408"/>
      <c r="O543" s="409"/>
      <c r="P543" s="63">
        <v>0</v>
      </c>
      <c r="Q543" s="407"/>
      <c r="R543" s="414"/>
      <c r="S543" s="84">
        <f t="shared" si="225"/>
        <v>0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1:38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224"/>
        <v>0</v>
      </c>
      <c r="K544" s="51" t="s">
        <v>23</v>
      </c>
      <c r="L544" s="407"/>
      <c r="M544" s="408"/>
      <c r="N544" s="408"/>
      <c r="O544" s="409"/>
      <c r="P544" s="88">
        <v>0</v>
      </c>
      <c r="Q544" s="407"/>
      <c r="R544" s="414"/>
      <c r="S544" s="90">
        <f t="shared" si="225"/>
        <v>0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1:38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224"/>
        <v>0</v>
      </c>
      <c r="K545" s="52" t="s">
        <v>19</v>
      </c>
      <c r="L545" s="407"/>
      <c r="M545" s="408"/>
      <c r="N545" s="408"/>
      <c r="O545" s="409"/>
      <c r="P545" s="68">
        <v>0</v>
      </c>
      <c r="Q545" s="407"/>
      <c r="R545" s="414"/>
      <c r="S545" s="92">
        <f t="shared" si="225"/>
        <v>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1:38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224"/>
        <v>0</v>
      </c>
      <c r="K546" s="51" t="s">
        <v>20</v>
      </c>
      <c r="L546" s="407"/>
      <c r="M546" s="408"/>
      <c r="N546" s="408"/>
      <c r="O546" s="409"/>
      <c r="P546" s="88">
        <v>0</v>
      </c>
      <c r="Q546" s="407"/>
      <c r="R546" s="414"/>
      <c r="S546" s="90">
        <f t="shared" si="225"/>
        <v>0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1:38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224"/>
        <v>0</v>
      </c>
      <c r="K547" s="53" t="s">
        <v>11</v>
      </c>
      <c r="L547" s="410"/>
      <c r="M547" s="411"/>
      <c r="N547" s="411"/>
      <c r="O547" s="412"/>
      <c r="P547" s="71">
        <v>0</v>
      </c>
      <c r="Q547" s="410"/>
      <c r="R547" s="415"/>
      <c r="S547" s="94">
        <f t="shared" si="225"/>
        <v>0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1:38" ht="15">
      <c r="A548" s="42" t="s">
        <v>26</v>
      </c>
      <c r="B548" s="74">
        <f>SUM(B527:B543)</f>
        <v>0</v>
      </c>
      <c r="C548" s="74">
        <f t="shared" ref="C548:I548" si="226">SUM(C527:C543)</f>
        <v>0</v>
      </c>
      <c r="D548" s="74">
        <f t="shared" si="226"/>
        <v>0</v>
      </c>
      <c r="E548" s="74">
        <f t="shared" si="226"/>
        <v>0</v>
      </c>
      <c r="F548" s="74">
        <f t="shared" si="226"/>
        <v>4.4025031475361613</v>
      </c>
      <c r="G548" s="74">
        <f t="shared" si="226"/>
        <v>0</v>
      </c>
      <c r="H548" s="75">
        <f t="shared" si="226"/>
        <v>0</v>
      </c>
      <c r="I548" s="59">
        <f t="shared" si="226"/>
        <v>4.4025031475361613</v>
      </c>
      <c r="K548" s="54" t="s">
        <v>26</v>
      </c>
      <c r="L548" s="74">
        <f>SUM(L527:L543)</f>
        <v>0</v>
      </c>
      <c r="M548" s="74">
        <f t="shared" ref="M548:S548" si="227">SUM(M527:M543)</f>
        <v>0</v>
      </c>
      <c r="N548" s="74">
        <f t="shared" si="227"/>
        <v>0</v>
      </c>
      <c r="O548" s="74">
        <f t="shared" si="227"/>
        <v>0</v>
      </c>
      <c r="P548" s="74">
        <f t="shared" si="227"/>
        <v>0</v>
      </c>
      <c r="Q548" s="74">
        <f t="shared" si="227"/>
        <v>0</v>
      </c>
      <c r="R548" s="75">
        <f t="shared" si="227"/>
        <v>0</v>
      </c>
      <c r="S548" s="95">
        <f t="shared" si="227"/>
        <v>0</v>
      </c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1:38" s="6" customFormat="1" ht="15.75" thickBot="1">
      <c r="A549" s="43" t="s">
        <v>91</v>
      </c>
      <c r="B549" s="78">
        <f>IF($I548=0,"-",B548/$I548)</f>
        <v>0</v>
      </c>
      <c r="C549" s="78">
        <f t="shared" ref="C549:H549" si="228">IF($I548=0,"-",C548/$I548)</f>
        <v>0</v>
      </c>
      <c r="D549" s="78">
        <f t="shared" si="228"/>
        <v>0</v>
      </c>
      <c r="E549" s="78">
        <f t="shared" si="228"/>
        <v>0</v>
      </c>
      <c r="F549" s="78">
        <f t="shared" si="228"/>
        <v>1</v>
      </c>
      <c r="G549" s="78">
        <f t="shared" si="228"/>
        <v>0</v>
      </c>
      <c r="H549" s="79">
        <f t="shared" si="228"/>
        <v>0</v>
      </c>
      <c r="I549" s="80">
        <f>SUM(B549:H549)</f>
        <v>1</v>
      </c>
      <c r="J549" s="15"/>
      <c r="K549" s="55" t="s">
        <v>91</v>
      </c>
      <c r="L549" s="96" t="str">
        <f>IF($S548=0,"-",L548/$S548)</f>
        <v>-</v>
      </c>
      <c r="M549" s="96" t="str">
        <f t="shared" ref="M549:R549" si="229">IF($S548=0,"-",M548/$S548)</f>
        <v>-</v>
      </c>
      <c r="N549" s="96" t="str">
        <f t="shared" si="229"/>
        <v>-</v>
      </c>
      <c r="O549" s="96" t="str">
        <f t="shared" si="229"/>
        <v>-</v>
      </c>
      <c r="P549" s="96" t="str">
        <f t="shared" si="229"/>
        <v>-</v>
      </c>
      <c r="Q549" s="96" t="str">
        <f t="shared" si="229"/>
        <v>-</v>
      </c>
      <c r="R549" s="97" t="str">
        <f t="shared" si="229"/>
        <v>-</v>
      </c>
      <c r="S549" s="98">
        <f>SUM(L549:R549)</f>
        <v>0</v>
      </c>
      <c r="T549" s="15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2"/>
      <c r="AK549" s="10"/>
      <c r="AL549" s="10"/>
    </row>
    <row r="550" spans="1:38" ht="15" thickBot="1">
      <c r="A550" s="44"/>
      <c r="B550" s="44"/>
      <c r="C550" s="44"/>
      <c r="D550" s="44"/>
      <c r="E550" s="44"/>
      <c r="F550" s="44"/>
      <c r="G550" s="44"/>
      <c r="H550" s="44"/>
      <c r="I550" s="44"/>
      <c r="K550" s="44"/>
      <c r="L550" s="44"/>
      <c r="M550" s="44"/>
      <c r="N550" s="44"/>
      <c r="O550" s="44"/>
      <c r="P550" s="44"/>
      <c r="Q550" s="44"/>
      <c r="R550" s="44"/>
      <c r="S550" s="44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1:38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  <c r="K551" s="428" t="s">
        <v>48</v>
      </c>
      <c r="L551" s="32" t="s">
        <v>0</v>
      </c>
      <c r="M551" s="32" t="s">
        <v>1</v>
      </c>
      <c r="N551" s="32" t="s">
        <v>2</v>
      </c>
      <c r="O551" s="32" t="s">
        <v>3</v>
      </c>
      <c r="P551" s="32" t="s">
        <v>27</v>
      </c>
      <c r="Q551" s="32" t="s">
        <v>4</v>
      </c>
      <c r="R551" s="32" t="s">
        <v>5</v>
      </c>
      <c r="S551" s="33" t="s">
        <v>6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1:38" ht="15" customHeight="1">
      <c r="A552" s="431" t="s">
        <v>48</v>
      </c>
      <c r="B552" s="434" t="s">
        <v>118</v>
      </c>
      <c r="C552" s="435"/>
      <c r="D552" s="435"/>
      <c r="E552" s="435"/>
      <c r="F552" s="435"/>
      <c r="G552" s="435"/>
      <c r="H552" s="435"/>
      <c r="I552" s="436"/>
      <c r="K552" s="429" t="s">
        <v>48</v>
      </c>
      <c r="L552" s="416" t="s">
        <v>118</v>
      </c>
      <c r="M552" s="417"/>
      <c r="N552" s="417"/>
      <c r="O552" s="417"/>
      <c r="P552" s="417"/>
      <c r="Q552" s="417"/>
      <c r="R552" s="417"/>
      <c r="S552" s="418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1:38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  <c r="K553" s="56" t="s">
        <v>7</v>
      </c>
      <c r="L553" s="404"/>
      <c r="M553" s="405"/>
      <c r="N553" s="405"/>
      <c r="O553" s="406"/>
      <c r="P553" s="57">
        <v>0</v>
      </c>
      <c r="Q553" s="404"/>
      <c r="R553" s="413"/>
      <c r="S553" s="103">
        <f>SUM(L553:R553)</f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1:38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230">SUM(B554:H554)</f>
        <v>0</v>
      </c>
      <c r="K554" s="48" t="s">
        <v>8</v>
      </c>
      <c r="L554" s="407"/>
      <c r="M554" s="408"/>
      <c r="N554" s="408"/>
      <c r="O554" s="409"/>
      <c r="P554" s="85">
        <v>0</v>
      </c>
      <c r="Q554" s="407"/>
      <c r="R554" s="414"/>
      <c r="S554" s="87">
        <f t="shared" ref="S554:S573" si="231">SUM(L554:R554)</f>
        <v>0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1:38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230"/>
        <v>0</v>
      </c>
      <c r="K555" s="49" t="s">
        <v>10</v>
      </c>
      <c r="L555" s="407"/>
      <c r="M555" s="408"/>
      <c r="N555" s="408"/>
      <c r="O555" s="409"/>
      <c r="P555" s="63">
        <v>0</v>
      </c>
      <c r="Q555" s="407"/>
      <c r="R555" s="414"/>
      <c r="S555" s="84">
        <f t="shared" si="231"/>
        <v>0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1:38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230"/>
        <v>0</v>
      </c>
      <c r="K556" s="48" t="s">
        <v>56</v>
      </c>
      <c r="L556" s="407"/>
      <c r="M556" s="408"/>
      <c r="N556" s="408"/>
      <c r="O556" s="409"/>
      <c r="P556" s="85">
        <v>0</v>
      </c>
      <c r="Q556" s="407"/>
      <c r="R556" s="414"/>
      <c r="S556" s="87">
        <f t="shared" si="231"/>
        <v>0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1:38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230"/>
        <v>0</v>
      </c>
      <c r="K557" s="49" t="s">
        <v>16</v>
      </c>
      <c r="L557" s="407"/>
      <c r="M557" s="408"/>
      <c r="N557" s="408"/>
      <c r="O557" s="409"/>
      <c r="P557" s="63">
        <v>0</v>
      </c>
      <c r="Q557" s="407"/>
      <c r="R557" s="414"/>
      <c r="S557" s="84">
        <f t="shared" si="231"/>
        <v>0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1:38" ht="15">
      <c r="A558" s="36" t="s">
        <v>123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230"/>
        <v>0</v>
      </c>
      <c r="K558" s="48" t="s">
        <v>123</v>
      </c>
      <c r="L558" s="407"/>
      <c r="M558" s="408"/>
      <c r="N558" s="408"/>
      <c r="O558" s="409"/>
      <c r="P558" s="85">
        <v>0</v>
      </c>
      <c r="Q558" s="407"/>
      <c r="R558" s="414"/>
      <c r="S558" s="87">
        <f t="shared" si="231"/>
        <v>0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1:38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230"/>
        <v>0</v>
      </c>
      <c r="K559" s="49" t="s">
        <v>58</v>
      </c>
      <c r="L559" s="407"/>
      <c r="M559" s="408"/>
      <c r="N559" s="408"/>
      <c r="O559" s="409"/>
      <c r="P559" s="63">
        <v>0</v>
      </c>
      <c r="Q559" s="407"/>
      <c r="R559" s="414"/>
      <c r="S559" s="84">
        <f t="shared" si="231"/>
        <v>0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1:38" ht="15">
      <c r="A560" s="36" t="s">
        <v>12</v>
      </c>
      <c r="B560" s="407"/>
      <c r="C560" s="408"/>
      <c r="D560" s="408"/>
      <c r="E560" s="409"/>
      <c r="F560" s="60">
        <v>12.121781493975083</v>
      </c>
      <c r="G560" s="407"/>
      <c r="H560" s="409"/>
      <c r="I560" s="62">
        <f t="shared" si="230"/>
        <v>12.121781493975083</v>
      </c>
      <c r="K560" s="48" t="s">
        <v>12</v>
      </c>
      <c r="L560" s="407"/>
      <c r="M560" s="408"/>
      <c r="N560" s="408"/>
      <c r="O560" s="409"/>
      <c r="P560" s="85">
        <v>0</v>
      </c>
      <c r="Q560" s="407"/>
      <c r="R560" s="414"/>
      <c r="S560" s="87">
        <f t="shared" si="231"/>
        <v>0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1:38" ht="15">
      <c r="A561" s="37" t="s">
        <v>59</v>
      </c>
      <c r="B561" s="407"/>
      <c r="C561" s="408"/>
      <c r="D561" s="408"/>
      <c r="E561" s="409"/>
      <c r="F561" s="63">
        <v>2116.756631281009</v>
      </c>
      <c r="G561" s="407"/>
      <c r="H561" s="409"/>
      <c r="I561" s="59">
        <f t="shared" si="230"/>
        <v>2116.756631281009</v>
      </c>
      <c r="K561" s="49" t="s">
        <v>59</v>
      </c>
      <c r="L561" s="407"/>
      <c r="M561" s="408"/>
      <c r="N561" s="408"/>
      <c r="O561" s="409"/>
      <c r="P561" s="63">
        <v>0</v>
      </c>
      <c r="Q561" s="407"/>
      <c r="R561" s="414"/>
      <c r="S561" s="84">
        <f t="shared" si="231"/>
        <v>0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1:38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230"/>
        <v>0</v>
      </c>
      <c r="K562" s="48" t="s">
        <v>17</v>
      </c>
      <c r="L562" s="407"/>
      <c r="M562" s="408"/>
      <c r="N562" s="408"/>
      <c r="O562" s="409"/>
      <c r="P562" s="85">
        <v>0</v>
      </c>
      <c r="Q562" s="407"/>
      <c r="R562" s="414"/>
      <c r="S562" s="87">
        <f t="shared" si="231"/>
        <v>0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1:38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230"/>
        <v>0</v>
      </c>
      <c r="K563" s="49" t="s">
        <v>139</v>
      </c>
      <c r="L563" s="407"/>
      <c r="M563" s="408"/>
      <c r="N563" s="408"/>
      <c r="O563" s="409"/>
      <c r="P563" s="63">
        <v>0</v>
      </c>
      <c r="Q563" s="407"/>
      <c r="R563" s="414"/>
      <c r="S563" s="84">
        <f t="shared" si="231"/>
        <v>0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1:38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230"/>
        <v>0</v>
      </c>
      <c r="K564" s="48" t="s">
        <v>25</v>
      </c>
      <c r="L564" s="407"/>
      <c r="M564" s="408"/>
      <c r="N564" s="408"/>
      <c r="O564" s="409"/>
      <c r="P564" s="85">
        <v>0</v>
      </c>
      <c r="Q564" s="407"/>
      <c r="R564" s="414"/>
      <c r="S564" s="87">
        <f t="shared" si="231"/>
        <v>0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1:38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230"/>
        <v>0</v>
      </c>
      <c r="K565" s="49" t="s">
        <v>24</v>
      </c>
      <c r="L565" s="407"/>
      <c r="M565" s="408"/>
      <c r="N565" s="408"/>
      <c r="O565" s="409"/>
      <c r="P565" s="63">
        <v>0</v>
      </c>
      <c r="Q565" s="407"/>
      <c r="R565" s="414"/>
      <c r="S565" s="84">
        <f t="shared" si="231"/>
        <v>0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1:38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230"/>
        <v>0</v>
      </c>
      <c r="K566" s="48" t="s">
        <v>60</v>
      </c>
      <c r="L566" s="407"/>
      <c r="M566" s="408"/>
      <c r="N566" s="408"/>
      <c r="O566" s="409"/>
      <c r="P566" s="85">
        <v>0</v>
      </c>
      <c r="Q566" s="407"/>
      <c r="R566" s="414"/>
      <c r="S566" s="87">
        <f t="shared" si="231"/>
        <v>0</v>
      </c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1:38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230"/>
        <v>0</v>
      </c>
      <c r="K567" s="49" t="s">
        <v>22</v>
      </c>
      <c r="L567" s="407"/>
      <c r="M567" s="408"/>
      <c r="N567" s="408"/>
      <c r="O567" s="409"/>
      <c r="P567" s="63">
        <v>0</v>
      </c>
      <c r="Q567" s="407"/>
      <c r="R567" s="414"/>
      <c r="S567" s="84">
        <f t="shared" si="231"/>
        <v>0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1:38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230"/>
        <v>0</v>
      </c>
      <c r="K568" s="48" t="s">
        <v>21</v>
      </c>
      <c r="L568" s="407"/>
      <c r="M568" s="408"/>
      <c r="N568" s="408"/>
      <c r="O568" s="409"/>
      <c r="P568" s="85">
        <v>0</v>
      </c>
      <c r="Q568" s="407"/>
      <c r="R568" s="414"/>
      <c r="S568" s="87">
        <f t="shared" si="231"/>
        <v>0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1:38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230"/>
        <v>0</v>
      </c>
      <c r="K569" s="50" t="s">
        <v>64</v>
      </c>
      <c r="L569" s="407"/>
      <c r="M569" s="408"/>
      <c r="N569" s="408"/>
      <c r="O569" s="409"/>
      <c r="P569" s="63">
        <v>0</v>
      </c>
      <c r="Q569" s="407"/>
      <c r="R569" s="414"/>
      <c r="S569" s="84">
        <f t="shared" si="231"/>
        <v>0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1:38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230"/>
        <v>0</v>
      </c>
      <c r="K570" s="51" t="s">
        <v>23</v>
      </c>
      <c r="L570" s="407"/>
      <c r="M570" s="408"/>
      <c r="N570" s="408"/>
      <c r="O570" s="409"/>
      <c r="P570" s="88">
        <v>0</v>
      </c>
      <c r="Q570" s="407"/>
      <c r="R570" s="414"/>
      <c r="S570" s="90">
        <f t="shared" si="231"/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1:38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230"/>
        <v>0</v>
      </c>
      <c r="K571" s="52" t="s">
        <v>19</v>
      </c>
      <c r="L571" s="407"/>
      <c r="M571" s="408"/>
      <c r="N571" s="408"/>
      <c r="O571" s="409"/>
      <c r="P571" s="68">
        <v>0</v>
      </c>
      <c r="Q571" s="407"/>
      <c r="R571" s="414"/>
      <c r="S571" s="92">
        <f t="shared" si="231"/>
        <v>0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1:38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230"/>
        <v>0</v>
      </c>
      <c r="K572" s="51" t="s">
        <v>20</v>
      </c>
      <c r="L572" s="407"/>
      <c r="M572" s="408"/>
      <c r="N572" s="408"/>
      <c r="O572" s="409"/>
      <c r="P572" s="88">
        <v>0</v>
      </c>
      <c r="Q572" s="407"/>
      <c r="R572" s="414"/>
      <c r="S572" s="90">
        <f t="shared" si="231"/>
        <v>0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1:38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230"/>
        <v>0</v>
      </c>
      <c r="K573" s="53" t="s">
        <v>11</v>
      </c>
      <c r="L573" s="410"/>
      <c r="M573" s="411"/>
      <c r="N573" s="411"/>
      <c r="O573" s="412"/>
      <c r="P573" s="71">
        <v>0</v>
      </c>
      <c r="Q573" s="410"/>
      <c r="R573" s="415"/>
      <c r="S573" s="94">
        <f t="shared" si="231"/>
        <v>0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1:38" ht="15">
      <c r="A574" s="42" t="s">
        <v>26</v>
      </c>
      <c r="B574" s="74">
        <f>SUM(B553:B569)</f>
        <v>0</v>
      </c>
      <c r="C574" s="74">
        <f t="shared" ref="C574:I574" si="232">SUM(C553:C569)</f>
        <v>0</v>
      </c>
      <c r="D574" s="74">
        <f t="shared" si="232"/>
        <v>0</v>
      </c>
      <c r="E574" s="74">
        <f t="shared" si="232"/>
        <v>0</v>
      </c>
      <c r="F574" s="74">
        <f t="shared" si="232"/>
        <v>2128.8784127749841</v>
      </c>
      <c r="G574" s="74">
        <f t="shared" si="232"/>
        <v>0</v>
      </c>
      <c r="H574" s="75">
        <f t="shared" si="232"/>
        <v>0</v>
      </c>
      <c r="I574" s="59">
        <f t="shared" si="232"/>
        <v>2128.8784127749841</v>
      </c>
      <c r="K574" s="54" t="s">
        <v>26</v>
      </c>
      <c r="L574" s="74">
        <f>SUM(L553:L569)</f>
        <v>0</v>
      </c>
      <c r="M574" s="74">
        <f t="shared" ref="M574:S574" si="233">SUM(M553:M569)</f>
        <v>0</v>
      </c>
      <c r="N574" s="74">
        <f t="shared" si="233"/>
        <v>0</v>
      </c>
      <c r="O574" s="74">
        <f t="shared" si="233"/>
        <v>0</v>
      </c>
      <c r="P574" s="74">
        <f t="shared" si="233"/>
        <v>0</v>
      </c>
      <c r="Q574" s="74">
        <f t="shared" si="233"/>
        <v>0</v>
      </c>
      <c r="R574" s="75">
        <f t="shared" si="233"/>
        <v>0</v>
      </c>
      <c r="S574" s="95">
        <f t="shared" si="233"/>
        <v>0</v>
      </c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1:38" s="14" customFormat="1" ht="15.75" thickBot="1">
      <c r="A575" s="43" t="s">
        <v>91</v>
      </c>
      <c r="B575" s="78">
        <f>IF($I574=0,"-",B574/$I574)</f>
        <v>0</v>
      </c>
      <c r="C575" s="78">
        <f t="shared" ref="C575:H575" si="234">IF($I574=0,"-",C574/$I574)</f>
        <v>0</v>
      </c>
      <c r="D575" s="78">
        <f t="shared" si="234"/>
        <v>0</v>
      </c>
      <c r="E575" s="78">
        <f t="shared" si="234"/>
        <v>0</v>
      </c>
      <c r="F575" s="78">
        <f t="shared" si="234"/>
        <v>1</v>
      </c>
      <c r="G575" s="78">
        <f t="shared" si="234"/>
        <v>0</v>
      </c>
      <c r="H575" s="79">
        <f t="shared" si="234"/>
        <v>0</v>
      </c>
      <c r="I575" s="80">
        <f>SUM(B575:H575)</f>
        <v>1</v>
      </c>
      <c r="K575" s="55" t="s">
        <v>91</v>
      </c>
      <c r="L575" s="96" t="str">
        <f>IF($S574=0,"-",L574/$S574)</f>
        <v>-</v>
      </c>
      <c r="M575" s="96" t="str">
        <f t="shared" ref="M575:R575" si="235">IF($S574=0,"-",M574/$S574)</f>
        <v>-</v>
      </c>
      <c r="N575" s="96" t="str">
        <f t="shared" si="235"/>
        <v>-</v>
      </c>
      <c r="O575" s="96" t="str">
        <f t="shared" si="235"/>
        <v>-</v>
      </c>
      <c r="P575" s="96" t="str">
        <f t="shared" si="235"/>
        <v>-</v>
      </c>
      <c r="Q575" s="96" t="str">
        <f t="shared" si="235"/>
        <v>-</v>
      </c>
      <c r="R575" s="97" t="str">
        <f t="shared" si="235"/>
        <v>-</v>
      </c>
      <c r="S575" s="98">
        <f>SUM(L575:R575)</f>
        <v>0</v>
      </c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21"/>
      <c r="AK575" s="13"/>
      <c r="AL575" s="13"/>
    </row>
    <row r="576" spans="1:38" ht="15" thickBot="1">
      <c r="A576" s="44"/>
      <c r="B576" s="44"/>
      <c r="C576" s="44"/>
      <c r="D576" s="44"/>
      <c r="E576" s="44"/>
      <c r="F576" s="44"/>
      <c r="G576" s="44"/>
      <c r="H576" s="44"/>
      <c r="I576" s="44"/>
      <c r="K576" s="44"/>
      <c r="L576" s="44"/>
      <c r="M576" s="44"/>
      <c r="N576" s="44"/>
      <c r="O576" s="44"/>
      <c r="P576" s="44"/>
      <c r="Q576" s="44"/>
      <c r="R576" s="44"/>
      <c r="S576" s="44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1:38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  <c r="K577" s="422" t="s">
        <v>49</v>
      </c>
      <c r="L577" s="32" t="s">
        <v>0</v>
      </c>
      <c r="M577" s="32" t="s">
        <v>1</v>
      </c>
      <c r="N577" s="32" t="s">
        <v>2</v>
      </c>
      <c r="O577" s="32" t="s">
        <v>3</v>
      </c>
      <c r="P577" s="32" t="s">
        <v>27</v>
      </c>
      <c r="Q577" s="32" t="s">
        <v>4</v>
      </c>
      <c r="R577" s="32" t="s">
        <v>5</v>
      </c>
      <c r="S577" s="33" t="s">
        <v>6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1:38" ht="15" customHeight="1">
      <c r="A578" s="438" t="s">
        <v>49</v>
      </c>
      <c r="B578" s="434" t="s">
        <v>118</v>
      </c>
      <c r="C578" s="435"/>
      <c r="D578" s="435"/>
      <c r="E578" s="435"/>
      <c r="F578" s="435"/>
      <c r="G578" s="435"/>
      <c r="H578" s="435"/>
      <c r="I578" s="436"/>
      <c r="K578" s="423" t="s">
        <v>49</v>
      </c>
      <c r="L578" s="416" t="s">
        <v>118</v>
      </c>
      <c r="M578" s="417"/>
      <c r="N578" s="417"/>
      <c r="O578" s="417"/>
      <c r="P578" s="417"/>
      <c r="Q578" s="417"/>
      <c r="R578" s="417"/>
      <c r="S578" s="418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1:38" ht="15">
      <c r="A579" s="35" t="s">
        <v>7</v>
      </c>
      <c r="B579" s="57">
        <v>7.229880968465352</v>
      </c>
      <c r="C579" s="57">
        <v>0</v>
      </c>
      <c r="D579" s="57">
        <v>1.3784908854307474</v>
      </c>
      <c r="E579" s="57">
        <v>0</v>
      </c>
      <c r="F579" s="419"/>
      <c r="G579" s="57">
        <v>0</v>
      </c>
      <c r="H579" s="58">
        <v>0</v>
      </c>
      <c r="I579" s="59">
        <f>SUM(B579:H579)</f>
        <v>8.6083718538960987</v>
      </c>
      <c r="K579" s="56" t="s">
        <v>7</v>
      </c>
      <c r="L579" s="57">
        <v>7.229880968465352</v>
      </c>
      <c r="M579" s="57">
        <v>0</v>
      </c>
      <c r="N579" s="57">
        <v>1.3784908854307474</v>
      </c>
      <c r="O579" s="57">
        <v>0</v>
      </c>
      <c r="P579" s="57">
        <v>9.7215183138466957E-2</v>
      </c>
      <c r="Q579" s="57">
        <v>0</v>
      </c>
      <c r="R579" s="102">
        <v>0</v>
      </c>
      <c r="S579" s="103">
        <f>SUM(L579:R579)</f>
        <v>8.7055870370345652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1:38" ht="15">
      <c r="A580" s="36" t="s">
        <v>8</v>
      </c>
      <c r="B580" s="60">
        <v>18.346559672520389</v>
      </c>
      <c r="C580" s="60">
        <v>0</v>
      </c>
      <c r="D580" s="60">
        <v>4.4631856345496592</v>
      </c>
      <c r="E580" s="60">
        <v>0</v>
      </c>
      <c r="F580" s="420"/>
      <c r="G580" s="60">
        <v>0</v>
      </c>
      <c r="H580" s="61">
        <v>0</v>
      </c>
      <c r="I580" s="62">
        <f t="shared" ref="I580:I599" si="236">SUM(B580:H580)</f>
        <v>22.809745307070049</v>
      </c>
      <c r="K580" s="48" t="s">
        <v>8</v>
      </c>
      <c r="L580" s="85">
        <v>18.346559672520389</v>
      </c>
      <c r="M580" s="85">
        <v>0</v>
      </c>
      <c r="N580" s="85">
        <v>4.4631856345496592</v>
      </c>
      <c r="O580" s="85">
        <v>0</v>
      </c>
      <c r="P580" s="85">
        <v>0</v>
      </c>
      <c r="Q580" s="85">
        <v>0</v>
      </c>
      <c r="R580" s="86">
        <v>0</v>
      </c>
      <c r="S580" s="87">
        <f t="shared" ref="S580:S599" si="237">SUM(L580:R580)</f>
        <v>22.809745307070049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1:38" ht="15" customHeight="1">
      <c r="A581" s="37" t="s">
        <v>10</v>
      </c>
      <c r="B581" s="63">
        <v>5.5008679966317571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236"/>
        <v>5.5008679966317571</v>
      </c>
      <c r="K581" s="49" t="s">
        <v>10</v>
      </c>
      <c r="L581" s="63">
        <v>5.5008679966317571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83">
        <v>0</v>
      </c>
      <c r="S581" s="84">
        <f t="shared" si="237"/>
        <v>5.5008679966317571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1:38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236"/>
        <v>0</v>
      </c>
      <c r="K582" s="48" t="s">
        <v>56</v>
      </c>
      <c r="L582" s="85">
        <v>0</v>
      </c>
      <c r="M582" s="85">
        <v>0</v>
      </c>
      <c r="N582" s="85">
        <v>0</v>
      </c>
      <c r="O582" s="85">
        <v>0</v>
      </c>
      <c r="P582" s="85">
        <v>0</v>
      </c>
      <c r="Q582" s="85">
        <v>0</v>
      </c>
      <c r="R582" s="86">
        <v>0</v>
      </c>
      <c r="S582" s="87">
        <f t="shared" si="237"/>
        <v>0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1:38" ht="15">
      <c r="A583" s="37" t="s">
        <v>16</v>
      </c>
      <c r="B583" s="63">
        <v>172.58290063651023</v>
      </c>
      <c r="C583" s="63">
        <v>20.904069151790292</v>
      </c>
      <c r="D583" s="63">
        <v>4.5073755325802765</v>
      </c>
      <c r="E583" s="63">
        <v>10.052727290545224</v>
      </c>
      <c r="F583" s="420"/>
      <c r="G583" s="63">
        <v>0</v>
      </c>
      <c r="H583" s="64">
        <v>0</v>
      </c>
      <c r="I583" s="59">
        <f t="shared" si="236"/>
        <v>208.04707261142602</v>
      </c>
      <c r="K583" s="49" t="s">
        <v>16</v>
      </c>
      <c r="L583" s="63">
        <v>172.58290063651023</v>
      </c>
      <c r="M583" s="63">
        <v>20.904069151790292</v>
      </c>
      <c r="N583" s="63">
        <v>4.5073755325802765</v>
      </c>
      <c r="O583" s="63">
        <v>10.052727290545224</v>
      </c>
      <c r="P583" s="63">
        <v>0</v>
      </c>
      <c r="Q583" s="63">
        <v>0</v>
      </c>
      <c r="R583" s="83">
        <v>0</v>
      </c>
      <c r="S583" s="84">
        <f t="shared" si="237"/>
        <v>208.04707261142602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1:38" ht="15">
      <c r="A584" s="36" t="s">
        <v>123</v>
      </c>
      <c r="B584" s="60">
        <v>1158.5207014775242</v>
      </c>
      <c r="C584" s="60">
        <v>17.581530493539397</v>
      </c>
      <c r="D584" s="60">
        <v>20.78835853765089</v>
      </c>
      <c r="E584" s="60">
        <v>0</v>
      </c>
      <c r="F584" s="420"/>
      <c r="G584" s="60">
        <v>0</v>
      </c>
      <c r="H584" s="61">
        <v>0</v>
      </c>
      <c r="I584" s="62">
        <f t="shared" si="236"/>
        <v>1196.8905905087147</v>
      </c>
      <c r="K584" s="48" t="s">
        <v>123</v>
      </c>
      <c r="L584" s="85">
        <v>1158.5207014775242</v>
      </c>
      <c r="M584" s="85">
        <v>17.581530493539397</v>
      </c>
      <c r="N584" s="85">
        <v>20.78835853765089</v>
      </c>
      <c r="O584" s="85">
        <v>0</v>
      </c>
      <c r="P584" s="85">
        <v>0</v>
      </c>
      <c r="Q584" s="85">
        <v>0</v>
      </c>
      <c r="R584" s="86">
        <v>0</v>
      </c>
      <c r="S584" s="87">
        <f t="shared" si="237"/>
        <v>1196.8905905087147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1:38" ht="15">
      <c r="A585" s="37" t="s">
        <v>58</v>
      </c>
      <c r="B585" s="63">
        <v>0</v>
      </c>
      <c r="C585" s="63">
        <v>0</v>
      </c>
      <c r="D585" s="63">
        <v>0.22070056886339559</v>
      </c>
      <c r="E585" s="63">
        <v>102.95342868383308</v>
      </c>
      <c r="F585" s="420"/>
      <c r="G585" s="63">
        <v>0</v>
      </c>
      <c r="H585" s="64">
        <v>0</v>
      </c>
      <c r="I585" s="59">
        <f t="shared" si="236"/>
        <v>103.17412925269647</v>
      </c>
      <c r="K585" s="49" t="s">
        <v>58</v>
      </c>
      <c r="L585" s="63">
        <v>0</v>
      </c>
      <c r="M585" s="63">
        <v>0</v>
      </c>
      <c r="N585" s="63">
        <v>0.22070056886339559</v>
      </c>
      <c r="O585" s="63">
        <v>102.95342868383308</v>
      </c>
      <c r="P585" s="63">
        <v>4689.5729690445742</v>
      </c>
      <c r="Q585" s="63">
        <v>0</v>
      </c>
      <c r="R585" s="83">
        <v>0</v>
      </c>
      <c r="S585" s="84">
        <f t="shared" si="237"/>
        <v>4792.7470982972709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1:38" ht="15">
      <c r="A586" s="36" t="s">
        <v>12</v>
      </c>
      <c r="B586" s="60">
        <v>0</v>
      </c>
      <c r="C586" s="60">
        <v>0</v>
      </c>
      <c r="D586" s="60">
        <v>3.7685579067056586E-2</v>
      </c>
      <c r="E586" s="60">
        <v>1.1018324585658652</v>
      </c>
      <c r="F586" s="420"/>
      <c r="G586" s="60">
        <v>0</v>
      </c>
      <c r="H586" s="61">
        <v>0</v>
      </c>
      <c r="I586" s="62">
        <f t="shared" si="236"/>
        <v>1.1395180376329217</v>
      </c>
      <c r="K586" s="48" t="s">
        <v>12</v>
      </c>
      <c r="L586" s="85">
        <v>0</v>
      </c>
      <c r="M586" s="85">
        <v>0</v>
      </c>
      <c r="N586" s="85">
        <v>3.7685579067056586E-2</v>
      </c>
      <c r="O586" s="85">
        <v>1.1018324585658652</v>
      </c>
      <c r="P586" s="85">
        <v>246.66303021016301</v>
      </c>
      <c r="Q586" s="85">
        <v>0</v>
      </c>
      <c r="R586" s="86">
        <v>0</v>
      </c>
      <c r="S586" s="87">
        <f t="shared" si="237"/>
        <v>247.80254824779593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1:38" ht="15">
      <c r="A587" s="37" t="s">
        <v>59</v>
      </c>
      <c r="B587" s="63">
        <v>0</v>
      </c>
      <c r="C587" s="63">
        <v>0</v>
      </c>
      <c r="D587" s="63">
        <v>0</v>
      </c>
      <c r="E587" s="63">
        <v>0</v>
      </c>
      <c r="F587" s="420"/>
      <c r="G587" s="63">
        <v>0</v>
      </c>
      <c r="H587" s="64">
        <v>0</v>
      </c>
      <c r="I587" s="59">
        <f t="shared" si="236"/>
        <v>0</v>
      </c>
      <c r="K587" s="49" t="s">
        <v>59</v>
      </c>
      <c r="L587" s="63">
        <v>0</v>
      </c>
      <c r="M587" s="63">
        <v>0</v>
      </c>
      <c r="N587" s="63">
        <v>0</v>
      </c>
      <c r="O587" s="63">
        <v>0</v>
      </c>
      <c r="P587" s="63">
        <v>2116.756631281009</v>
      </c>
      <c r="Q587" s="63">
        <v>0</v>
      </c>
      <c r="R587" s="83">
        <v>0</v>
      </c>
      <c r="S587" s="84">
        <f t="shared" si="237"/>
        <v>2116.756631281009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1:38" ht="15">
      <c r="A588" s="36" t="s">
        <v>17</v>
      </c>
      <c r="B588" s="60">
        <v>143.68840277384851</v>
      </c>
      <c r="C588" s="60">
        <v>0.7785461117792275</v>
      </c>
      <c r="D588" s="60">
        <v>18.236416241824664</v>
      </c>
      <c r="E588" s="60">
        <v>2.4859394128854566</v>
      </c>
      <c r="F588" s="420"/>
      <c r="G588" s="60">
        <v>0</v>
      </c>
      <c r="H588" s="61">
        <v>0</v>
      </c>
      <c r="I588" s="62">
        <f t="shared" si="236"/>
        <v>165.18930454033784</v>
      </c>
      <c r="K588" s="48" t="s">
        <v>17</v>
      </c>
      <c r="L588" s="85">
        <v>143.68840277384851</v>
      </c>
      <c r="M588" s="85">
        <v>0.7785461117792275</v>
      </c>
      <c r="N588" s="85">
        <v>18.236416241824664</v>
      </c>
      <c r="O588" s="85">
        <v>2.4859394128854566</v>
      </c>
      <c r="P588" s="85">
        <v>0</v>
      </c>
      <c r="Q588" s="85">
        <v>0</v>
      </c>
      <c r="R588" s="86">
        <v>0</v>
      </c>
      <c r="S588" s="87">
        <f t="shared" si="237"/>
        <v>165.18930454033784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1:38" ht="15">
      <c r="A589" s="37" t="s">
        <v>139</v>
      </c>
      <c r="B589" s="63">
        <v>1294.84843732181</v>
      </c>
      <c r="C589" s="63">
        <v>204.05100047400234</v>
      </c>
      <c r="D589" s="63">
        <v>39.796310924704507</v>
      </c>
      <c r="E589" s="63">
        <v>31.336388359642445</v>
      </c>
      <c r="F589" s="420"/>
      <c r="G589" s="63">
        <v>0</v>
      </c>
      <c r="H589" s="64">
        <v>0</v>
      </c>
      <c r="I589" s="59">
        <f t="shared" si="236"/>
        <v>1570.0321370801594</v>
      </c>
      <c r="K589" s="49" t="s">
        <v>139</v>
      </c>
      <c r="L589" s="63">
        <v>1294.84843732181</v>
      </c>
      <c r="M589" s="63">
        <v>204.05100047400234</v>
      </c>
      <c r="N589" s="63">
        <v>39.796310924704507</v>
      </c>
      <c r="O589" s="63">
        <v>31.336388359642445</v>
      </c>
      <c r="P589" s="63">
        <v>0</v>
      </c>
      <c r="Q589" s="63">
        <v>0</v>
      </c>
      <c r="R589" s="83">
        <v>0</v>
      </c>
      <c r="S589" s="84">
        <f t="shared" si="237"/>
        <v>1570.0321370801594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1:38" ht="15">
      <c r="A590" s="36" t="s">
        <v>25</v>
      </c>
      <c r="B590" s="60">
        <v>718.13021626087846</v>
      </c>
      <c r="C590" s="60">
        <v>0</v>
      </c>
      <c r="D590" s="60">
        <v>1583.8574301753169</v>
      </c>
      <c r="E590" s="60">
        <v>349.02423009195087</v>
      </c>
      <c r="F590" s="420"/>
      <c r="G590" s="60">
        <v>1085.1218150004647</v>
      </c>
      <c r="H590" s="61">
        <v>0.28249306957432652</v>
      </c>
      <c r="I590" s="62">
        <f t="shared" si="236"/>
        <v>3736.4161845981853</v>
      </c>
      <c r="K590" s="48" t="s">
        <v>25</v>
      </c>
      <c r="L590" s="85">
        <v>718.13021626087846</v>
      </c>
      <c r="M590" s="85">
        <v>0</v>
      </c>
      <c r="N590" s="85">
        <v>1583.8574301753169</v>
      </c>
      <c r="O590" s="85">
        <v>349.02423009195087</v>
      </c>
      <c r="P590" s="85">
        <v>1016.1563423918602</v>
      </c>
      <c r="Q590" s="85">
        <v>1085.1218150004647</v>
      </c>
      <c r="R590" s="86">
        <v>0.28249306957432652</v>
      </c>
      <c r="S590" s="87">
        <f t="shared" si="237"/>
        <v>4752.5725269900458</v>
      </c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1:38" ht="15">
      <c r="A591" s="37" t="s">
        <v>24</v>
      </c>
      <c r="B591" s="63">
        <v>1250.4185033094736</v>
      </c>
      <c r="C591" s="63">
        <v>7.9274301685468993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236"/>
        <v>1258.3459334780205</v>
      </c>
      <c r="K591" s="49" t="s">
        <v>24</v>
      </c>
      <c r="L591" s="63">
        <v>1250.4185033094736</v>
      </c>
      <c r="M591" s="63">
        <v>7.9274301685468993</v>
      </c>
      <c r="N591" s="63">
        <v>0</v>
      </c>
      <c r="O591" s="63">
        <v>0</v>
      </c>
      <c r="P591" s="63">
        <v>0</v>
      </c>
      <c r="Q591" s="63">
        <v>0</v>
      </c>
      <c r="R591" s="83">
        <v>0</v>
      </c>
      <c r="S591" s="84">
        <f t="shared" si="237"/>
        <v>1258.3459334780205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1:38" ht="15">
      <c r="A592" s="36" t="s">
        <v>60</v>
      </c>
      <c r="B592" s="60">
        <v>51.085505393357231</v>
      </c>
      <c r="C592" s="60">
        <v>0</v>
      </c>
      <c r="D592" s="60">
        <v>9.0814985004967301</v>
      </c>
      <c r="E592" s="60">
        <v>0</v>
      </c>
      <c r="F592" s="420"/>
      <c r="G592" s="60">
        <v>0</v>
      </c>
      <c r="H592" s="61">
        <v>0</v>
      </c>
      <c r="I592" s="62">
        <f t="shared" si="236"/>
        <v>60.167003893853959</v>
      </c>
      <c r="K592" s="48" t="s">
        <v>60</v>
      </c>
      <c r="L592" s="85">
        <v>51.085505393357231</v>
      </c>
      <c r="M592" s="85">
        <v>0</v>
      </c>
      <c r="N592" s="85">
        <v>9.0814985004967301</v>
      </c>
      <c r="O592" s="85">
        <v>0</v>
      </c>
      <c r="P592" s="85">
        <v>0</v>
      </c>
      <c r="Q592" s="85">
        <v>0</v>
      </c>
      <c r="R592" s="86">
        <v>0</v>
      </c>
      <c r="S592" s="87">
        <f t="shared" si="237"/>
        <v>60.167003893853959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1:38" ht="15">
      <c r="A593" s="37" t="s">
        <v>22</v>
      </c>
      <c r="B593" s="63">
        <v>237.55300384670315</v>
      </c>
      <c r="C593" s="63">
        <v>0</v>
      </c>
      <c r="D593" s="63">
        <v>14.652083552642809</v>
      </c>
      <c r="E593" s="63">
        <v>0</v>
      </c>
      <c r="F593" s="420"/>
      <c r="G593" s="63">
        <v>0</v>
      </c>
      <c r="H593" s="64">
        <v>0</v>
      </c>
      <c r="I593" s="59">
        <f t="shared" si="236"/>
        <v>252.20508739934596</v>
      </c>
      <c r="K593" s="49" t="s">
        <v>22</v>
      </c>
      <c r="L593" s="63">
        <v>237.55300384670315</v>
      </c>
      <c r="M593" s="63">
        <v>0</v>
      </c>
      <c r="N593" s="63">
        <v>14.652083552642809</v>
      </c>
      <c r="O593" s="63">
        <v>0</v>
      </c>
      <c r="P593" s="63">
        <v>216.44059118735504</v>
      </c>
      <c r="Q593" s="63">
        <v>0</v>
      </c>
      <c r="R593" s="83">
        <v>0</v>
      </c>
      <c r="S593" s="84">
        <f t="shared" si="237"/>
        <v>468.64567858670102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1:38" ht="15">
      <c r="A594" s="36" t="s">
        <v>21</v>
      </c>
      <c r="B594" s="60">
        <v>32.661155754731695</v>
      </c>
      <c r="C594" s="60">
        <v>0</v>
      </c>
      <c r="D594" s="60">
        <v>0.60345592534710568</v>
      </c>
      <c r="E594" s="60">
        <v>0</v>
      </c>
      <c r="F594" s="420"/>
      <c r="G594" s="60">
        <v>0</v>
      </c>
      <c r="H594" s="61">
        <v>0</v>
      </c>
      <c r="I594" s="62">
        <f t="shared" si="236"/>
        <v>33.264611680078801</v>
      </c>
      <c r="K594" s="48" t="s">
        <v>21</v>
      </c>
      <c r="L594" s="85">
        <v>32.661155754731695</v>
      </c>
      <c r="M594" s="85">
        <v>0</v>
      </c>
      <c r="N594" s="85">
        <v>0.60345592534710568</v>
      </c>
      <c r="O594" s="85">
        <v>0</v>
      </c>
      <c r="P594" s="85">
        <v>0</v>
      </c>
      <c r="Q594" s="85">
        <v>0</v>
      </c>
      <c r="R594" s="86">
        <v>0</v>
      </c>
      <c r="S594" s="87">
        <f t="shared" si="237"/>
        <v>33.264611680078801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1:38" ht="15">
      <c r="A595" s="38" t="s">
        <v>64</v>
      </c>
      <c r="B595" s="63">
        <v>192.08752006626054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236"/>
        <v>192.08752006626054</v>
      </c>
      <c r="K595" s="50" t="s">
        <v>64</v>
      </c>
      <c r="L595" s="63">
        <v>192.08752006626054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83">
        <v>0</v>
      </c>
      <c r="S595" s="84">
        <f t="shared" si="237"/>
        <v>192.08752006626054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1:38">
      <c r="A596" s="39" t="s">
        <v>23</v>
      </c>
      <c r="B596" s="65">
        <v>192.08752006626054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236"/>
        <v>192.08752006626054</v>
      </c>
      <c r="K596" s="51" t="s">
        <v>23</v>
      </c>
      <c r="L596" s="88">
        <v>192.08752006626054</v>
      </c>
      <c r="M596" s="88">
        <v>0</v>
      </c>
      <c r="N596" s="88">
        <v>0</v>
      </c>
      <c r="O596" s="88">
        <v>0</v>
      </c>
      <c r="P596" s="88">
        <v>0</v>
      </c>
      <c r="Q596" s="88">
        <v>0</v>
      </c>
      <c r="R596" s="89">
        <v>0</v>
      </c>
      <c r="S596" s="90">
        <f t="shared" si="237"/>
        <v>192.08752006626054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1:38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236"/>
        <v>0</v>
      </c>
      <c r="K597" s="52" t="s">
        <v>19</v>
      </c>
      <c r="L597" s="68">
        <v>0</v>
      </c>
      <c r="M597" s="68">
        <v>0</v>
      </c>
      <c r="N597" s="68">
        <v>0</v>
      </c>
      <c r="O597" s="68">
        <v>0</v>
      </c>
      <c r="P597" s="68">
        <v>0</v>
      </c>
      <c r="Q597" s="68">
        <v>0</v>
      </c>
      <c r="R597" s="91">
        <v>0</v>
      </c>
      <c r="S597" s="92">
        <f t="shared" si="237"/>
        <v>0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1:38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236"/>
        <v>0</v>
      </c>
      <c r="K598" s="51" t="s">
        <v>20</v>
      </c>
      <c r="L598" s="88">
        <v>0</v>
      </c>
      <c r="M598" s="88">
        <v>0</v>
      </c>
      <c r="N598" s="88">
        <v>0</v>
      </c>
      <c r="O598" s="88">
        <v>0</v>
      </c>
      <c r="P598" s="88">
        <v>0</v>
      </c>
      <c r="Q598" s="88">
        <v>0</v>
      </c>
      <c r="R598" s="89">
        <v>0</v>
      </c>
      <c r="S598" s="90">
        <f t="shared" si="237"/>
        <v>0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1:38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236"/>
        <v>0</v>
      </c>
      <c r="K599" s="53" t="s">
        <v>11</v>
      </c>
      <c r="L599" s="71">
        <v>0</v>
      </c>
      <c r="M599" s="71">
        <v>0</v>
      </c>
      <c r="N599" s="71">
        <v>0</v>
      </c>
      <c r="O599" s="71">
        <v>0</v>
      </c>
      <c r="P599" s="71">
        <v>0</v>
      </c>
      <c r="Q599" s="71">
        <v>0</v>
      </c>
      <c r="R599" s="93">
        <v>0</v>
      </c>
      <c r="S599" s="94">
        <f t="shared" si="237"/>
        <v>0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1:38" ht="15">
      <c r="A600" s="42" t="s">
        <v>26</v>
      </c>
      <c r="B600" s="74">
        <f>SUM(B579:B595)</f>
        <v>5282.6536554787153</v>
      </c>
      <c r="C600" s="74">
        <f t="shared" ref="C600:I600" si="238">SUM(C579:C595)</f>
        <v>251.24257639965813</v>
      </c>
      <c r="D600" s="74">
        <f t="shared" si="238"/>
        <v>1697.6229920584749</v>
      </c>
      <c r="E600" s="74">
        <f t="shared" si="238"/>
        <v>496.95454629742295</v>
      </c>
      <c r="F600" s="74">
        <f t="shared" si="238"/>
        <v>0</v>
      </c>
      <c r="G600" s="74">
        <f t="shared" si="238"/>
        <v>1085.1218150004647</v>
      </c>
      <c r="H600" s="75">
        <f t="shared" si="238"/>
        <v>0.28249306957432652</v>
      </c>
      <c r="I600" s="59">
        <f t="shared" si="238"/>
        <v>8813.8780783043112</v>
      </c>
      <c r="K600" s="54" t="s">
        <v>26</v>
      </c>
      <c r="L600" s="74">
        <f>SUM(L579:L595)</f>
        <v>5282.6536554787153</v>
      </c>
      <c r="M600" s="74">
        <f t="shared" ref="M600:S600" si="239">SUM(M579:M595)</f>
        <v>251.24257639965813</v>
      </c>
      <c r="N600" s="74">
        <f t="shared" si="239"/>
        <v>1697.6229920584749</v>
      </c>
      <c r="O600" s="74">
        <f t="shared" si="239"/>
        <v>496.95454629742295</v>
      </c>
      <c r="P600" s="74">
        <f t="shared" si="239"/>
        <v>8285.6867792981011</v>
      </c>
      <c r="Q600" s="74">
        <f t="shared" si="239"/>
        <v>1085.1218150004647</v>
      </c>
      <c r="R600" s="75">
        <f t="shared" si="239"/>
        <v>0.28249306957432652</v>
      </c>
      <c r="S600" s="95">
        <f t="shared" si="239"/>
        <v>17099.56485760241</v>
      </c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1:38" s="14" customFormat="1" ht="15.75" thickBot="1">
      <c r="A601" s="45" t="s">
        <v>91</v>
      </c>
      <c r="B601" s="78">
        <f>IF($I600=0,"-",B600/$I600)</f>
        <v>0.59935633424317092</v>
      </c>
      <c r="C601" s="78">
        <f t="shared" ref="C601:H601" si="240">IF($I600=0,"-",C600/$I600)</f>
        <v>2.8505338304837809E-2</v>
      </c>
      <c r="D601" s="78">
        <f t="shared" si="240"/>
        <v>0.19260795043639611</v>
      </c>
      <c r="E601" s="78">
        <f t="shared" si="240"/>
        <v>5.6383188181453867E-2</v>
      </c>
      <c r="F601" s="78">
        <f t="shared" si="240"/>
        <v>0</v>
      </c>
      <c r="G601" s="78">
        <f t="shared" si="240"/>
        <v>0.12311513789503538</v>
      </c>
      <c r="H601" s="79">
        <f t="shared" si="240"/>
        <v>3.2050939105873692E-5</v>
      </c>
      <c r="I601" s="80">
        <f>SUM(B601:H601)</f>
        <v>0.99999999999999989</v>
      </c>
      <c r="K601" s="55" t="s">
        <v>91</v>
      </c>
      <c r="L601" s="96">
        <f>IF($S600=0,"-",L600/$S600)</f>
        <v>0.30893497580027979</v>
      </c>
      <c r="M601" s="96">
        <f t="shared" ref="M601:R601" si="241">IF($S600=0,"-",M600/$S600)</f>
        <v>1.469292221713797E-2</v>
      </c>
      <c r="N601" s="96">
        <f t="shared" si="241"/>
        <v>9.9278724704138732E-2</v>
      </c>
      <c r="O601" s="96">
        <f t="shared" si="241"/>
        <v>2.9062408923024644E-2</v>
      </c>
      <c r="P601" s="96">
        <f t="shared" si="241"/>
        <v>0.48455541695345022</v>
      </c>
      <c r="Q601" s="96">
        <f t="shared" si="241"/>
        <v>6.3459030919025008E-2</v>
      </c>
      <c r="R601" s="97">
        <f t="shared" si="241"/>
        <v>1.6520482943677424E-5</v>
      </c>
      <c r="S601" s="98">
        <f>SUM(L601:R601)</f>
        <v>1</v>
      </c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21"/>
      <c r="AK601" s="13"/>
      <c r="AL601" s="13"/>
    </row>
    <row r="602" spans="1:38" ht="15" thickBot="1">
      <c r="A602" s="44"/>
      <c r="B602" s="44"/>
      <c r="C602" s="44"/>
      <c r="D602" s="44"/>
      <c r="E602" s="44"/>
      <c r="F602" s="44"/>
      <c r="G602" s="44"/>
      <c r="H602" s="44"/>
      <c r="I602" s="44"/>
      <c r="K602" s="44"/>
      <c r="L602" s="44"/>
      <c r="M602" s="44"/>
      <c r="N602" s="44"/>
      <c r="O602" s="44"/>
      <c r="P602" s="44"/>
      <c r="Q602" s="44"/>
      <c r="R602" s="44"/>
      <c r="S602" s="44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1:38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5</v>
      </c>
      <c r="I603" s="31" t="s">
        <v>6</v>
      </c>
      <c r="K603" s="424" t="s">
        <v>50</v>
      </c>
      <c r="L603" s="32" t="s">
        <v>0</v>
      </c>
      <c r="M603" s="32" t="s">
        <v>28</v>
      </c>
      <c r="N603" s="32" t="s">
        <v>29</v>
      </c>
      <c r="O603" s="32" t="s">
        <v>30</v>
      </c>
      <c r="P603" s="32" t="s">
        <v>27</v>
      </c>
      <c r="Q603" s="32" t="s">
        <v>4</v>
      </c>
      <c r="R603" s="32" t="s">
        <v>5</v>
      </c>
      <c r="S603" s="33" t="s">
        <v>6</v>
      </c>
      <c r="U603" s="402" t="s">
        <v>50</v>
      </c>
      <c r="V603" s="100" t="s">
        <v>71</v>
      </c>
      <c r="W603" s="100" t="s">
        <v>72</v>
      </c>
      <c r="X603" s="100" t="s">
        <v>69</v>
      </c>
      <c r="Y603" s="100" t="s">
        <v>73</v>
      </c>
      <c r="Z603" s="100" t="s">
        <v>74</v>
      </c>
      <c r="AA603" s="100" t="s">
        <v>70</v>
      </c>
      <c r="AB603" s="100" t="s">
        <v>75</v>
      </c>
      <c r="AC603" s="100" t="s">
        <v>76</v>
      </c>
      <c r="AD603" s="100" t="s">
        <v>67</v>
      </c>
      <c r="AE603" s="136" t="s">
        <v>27</v>
      </c>
      <c r="AF603" s="137" t="s">
        <v>63</v>
      </c>
    </row>
    <row r="604" spans="1:38" ht="15" customHeight="1">
      <c r="A604" s="403" t="s">
        <v>50</v>
      </c>
      <c r="B604" s="434" t="s">
        <v>118</v>
      </c>
      <c r="C604" s="435"/>
      <c r="D604" s="435"/>
      <c r="E604" s="435"/>
      <c r="F604" s="435"/>
      <c r="G604" s="435"/>
      <c r="H604" s="435"/>
      <c r="I604" s="436"/>
      <c r="K604" s="425" t="s">
        <v>50</v>
      </c>
      <c r="L604" s="416" t="s">
        <v>118</v>
      </c>
      <c r="M604" s="417"/>
      <c r="N604" s="417"/>
      <c r="O604" s="417"/>
      <c r="P604" s="417"/>
      <c r="Q604" s="417"/>
      <c r="R604" s="417"/>
      <c r="S604" s="418"/>
      <c r="U604" s="403" t="s">
        <v>50</v>
      </c>
      <c r="V604" s="474" t="s">
        <v>118</v>
      </c>
      <c r="W604" s="475"/>
      <c r="X604" s="475"/>
      <c r="Y604" s="475"/>
      <c r="Z604" s="475"/>
      <c r="AA604" s="475"/>
      <c r="AB604" s="475"/>
      <c r="AC604" s="475"/>
      <c r="AD604" s="475"/>
      <c r="AE604" s="475"/>
      <c r="AF604" s="476"/>
    </row>
    <row r="605" spans="1:38" ht="15">
      <c r="A605" s="35" t="s">
        <v>7</v>
      </c>
      <c r="B605" s="57">
        <v>11.593385160582908</v>
      </c>
      <c r="C605" s="57">
        <v>0</v>
      </c>
      <c r="D605" s="57">
        <v>2.1279249726408236</v>
      </c>
      <c r="E605" s="57">
        <v>0</v>
      </c>
      <c r="F605" s="419"/>
      <c r="G605" s="57">
        <v>0</v>
      </c>
      <c r="H605" s="58">
        <v>0</v>
      </c>
      <c r="I605" s="59">
        <f>SUM(B605:H605)</f>
        <v>13.721310133223731</v>
      </c>
      <c r="K605" s="56" t="s">
        <v>7</v>
      </c>
      <c r="L605" s="57">
        <v>11.593385160582908</v>
      </c>
      <c r="M605" s="57">
        <v>0</v>
      </c>
      <c r="N605" s="57">
        <v>2.1279249726408236</v>
      </c>
      <c r="O605" s="57">
        <v>0</v>
      </c>
      <c r="P605" s="57">
        <v>0</v>
      </c>
      <c r="Q605" s="57">
        <v>0</v>
      </c>
      <c r="R605" s="102">
        <v>0</v>
      </c>
      <c r="S605" s="103">
        <f>SUM(L605:R605)</f>
        <v>13.721310133223731</v>
      </c>
      <c r="U605" s="104" t="s">
        <v>7</v>
      </c>
      <c r="V605" s="105">
        <v>11.593385160582908</v>
      </c>
      <c r="W605" s="105">
        <v>2.1279249726408236</v>
      </c>
      <c r="X605" s="105">
        <v>0</v>
      </c>
      <c r="Y605" s="105">
        <v>0</v>
      </c>
      <c r="Z605" s="105">
        <v>0</v>
      </c>
      <c r="AA605" s="105">
        <v>0</v>
      </c>
      <c r="AB605" s="105">
        <v>0</v>
      </c>
      <c r="AC605" s="105">
        <v>0</v>
      </c>
      <c r="AD605" s="107">
        <v>0</v>
      </c>
      <c r="AE605" s="107">
        <f t="shared" ref="AE605:AE610" si="242">+P605</f>
        <v>0</v>
      </c>
      <c r="AF605" s="108">
        <f t="shared" ref="AF605:AF625" si="243">SUM(V605:AE605)</f>
        <v>13.721310133223731</v>
      </c>
      <c r="AG605" s="4" t="str">
        <f>+IF(ABS(S605-AF605)&gt;0.01,S605-AF605,"")</f>
        <v/>
      </c>
    </row>
    <row r="606" spans="1:38" ht="15" customHeight="1">
      <c r="A606" s="36" t="s">
        <v>8</v>
      </c>
      <c r="B606" s="60">
        <v>14.763393639497718</v>
      </c>
      <c r="C606" s="60">
        <v>0</v>
      </c>
      <c r="D606" s="60">
        <v>2.7963695151320143</v>
      </c>
      <c r="E606" s="60">
        <v>0</v>
      </c>
      <c r="F606" s="420"/>
      <c r="G606" s="60">
        <v>0</v>
      </c>
      <c r="H606" s="61">
        <v>0</v>
      </c>
      <c r="I606" s="62">
        <f t="shared" ref="I606:I625" si="244">SUM(B606:H606)</f>
        <v>17.559763154629731</v>
      </c>
      <c r="K606" s="48" t="s">
        <v>8</v>
      </c>
      <c r="L606" s="85">
        <v>14.763393639497718</v>
      </c>
      <c r="M606" s="85">
        <v>0</v>
      </c>
      <c r="N606" s="85">
        <v>2.7963695151320143</v>
      </c>
      <c r="O606" s="85">
        <v>0</v>
      </c>
      <c r="P606" s="85">
        <v>0</v>
      </c>
      <c r="Q606" s="85">
        <v>0</v>
      </c>
      <c r="R606" s="86">
        <v>0</v>
      </c>
      <c r="S606" s="87">
        <f t="shared" ref="S606:S625" si="245">SUM(L606:R606)</f>
        <v>17.559763154629731</v>
      </c>
      <c r="U606" s="109" t="s">
        <v>8</v>
      </c>
      <c r="V606" s="110">
        <v>14.763393639497718</v>
      </c>
      <c r="W606" s="110">
        <v>2.122454363133766</v>
      </c>
      <c r="X606" s="110">
        <v>0.67391515199824803</v>
      </c>
      <c r="Y606" s="110">
        <v>0</v>
      </c>
      <c r="Z606" s="110">
        <v>0</v>
      </c>
      <c r="AA606" s="110">
        <v>0</v>
      </c>
      <c r="AB606" s="110">
        <v>0</v>
      </c>
      <c r="AC606" s="110">
        <v>0</v>
      </c>
      <c r="AD606" s="110">
        <v>0</v>
      </c>
      <c r="AE606" s="110">
        <f t="shared" si="242"/>
        <v>0</v>
      </c>
      <c r="AF606" s="112">
        <f t="shared" si="243"/>
        <v>17.559763154629731</v>
      </c>
      <c r="AG606" s="4" t="str">
        <f t="shared" ref="AG606:AG626" si="246">+IF(ABS(S606-AF606)&gt;0.01,S606-AF606,"")</f>
        <v/>
      </c>
    </row>
    <row r="607" spans="1:38" ht="15" customHeight="1">
      <c r="A607" s="37" t="s">
        <v>10</v>
      </c>
      <c r="B607" s="63">
        <v>24.607478429072707</v>
      </c>
      <c r="C607" s="63">
        <v>0</v>
      </c>
      <c r="D607" s="63">
        <v>2.3876699328748905</v>
      </c>
      <c r="E607" s="63">
        <v>0</v>
      </c>
      <c r="F607" s="420"/>
      <c r="G607" s="63">
        <v>0</v>
      </c>
      <c r="H607" s="64">
        <v>0</v>
      </c>
      <c r="I607" s="59">
        <f t="shared" si="244"/>
        <v>26.995148361947596</v>
      </c>
      <c r="K607" s="49" t="s">
        <v>10</v>
      </c>
      <c r="L607" s="63">
        <v>24.607478429072707</v>
      </c>
      <c r="M607" s="63">
        <v>0</v>
      </c>
      <c r="N607" s="63">
        <v>2.3876699328748905</v>
      </c>
      <c r="O607" s="63">
        <v>0</v>
      </c>
      <c r="P607" s="63">
        <v>0</v>
      </c>
      <c r="Q607" s="63">
        <v>0</v>
      </c>
      <c r="R607" s="83">
        <v>0</v>
      </c>
      <c r="S607" s="84">
        <f t="shared" si="245"/>
        <v>26.995148361947596</v>
      </c>
      <c r="U607" s="276" t="s">
        <v>10</v>
      </c>
      <c r="V607" s="105">
        <v>24.607478429072707</v>
      </c>
      <c r="W607" s="105">
        <v>2.3876699328748905</v>
      </c>
      <c r="X607" s="105">
        <v>0</v>
      </c>
      <c r="Y607" s="105">
        <v>0</v>
      </c>
      <c r="Z607" s="105">
        <v>0</v>
      </c>
      <c r="AA607" s="105">
        <v>0</v>
      </c>
      <c r="AB607" s="105">
        <v>0</v>
      </c>
      <c r="AC607" s="105">
        <v>0</v>
      </c>
      <c r="AD607" s="107">
        <v>0</v>
      </c>
      <c r="AE607" s="107">
        <f t="shared" si="242"/>
        <v>0</v>
      </c>
      <c r="AF607" s="108">
        <f t="shared" si="243"/>
        <v>26.995148361947596</v>
      </c>
      <c r="AG607" s="4" t="str">
        <f t="shared" si="246"/>
        <v/>
      </c>
    </row>
    <row r="608" spans="1:38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244"/>
        <v>0</v>
      </c>
      <c r="K608" s="48" t="s">
        <v>56</v>
      </c>
      <c r="L608" s="85">
        <v>0</v>
      </c>
      <c r="M608" s="85">
        <v>0</v>
      </c>
      <c r="N608" s="85">
        <v>0</v>
      </c>
      <c r="O608" s="85">
        <v>0</v>
      </c>
      <c r="P608" s="85">
        <v>0</v>
      </c>
      <c r="Q608" s="85">
        <v>0</v>
      </c>
      <c r="R608" s="86">
        <v>0</v>
      </c>
      <c r="S608" s="87">
        <f t="shared" si="245"/>
        <v>0</v>
      </c>
      <c r="U608" s="109" t="s">
        <v>56</v>
      </c>
      <c r="V608" s="110">
        <v>0</v>
      </c>
      <c r="W608" s="110">
        <v>0</v>
      </c>
      <c r="X608" s="110">
        <v>0</v>
      </c>
      <c r="Y608" s="110">
        <v>0</v>
      </c>
      <c r="Z608" s="110">
        <v>0</v>
      </c>
      <c r="AA608" s="110">
        <v>0</v>
      </c>
      <c r="AB608" s="110">
        <v>0</v>
      </c>
      <c r="AC608" s="110">
        <v>0</v>
      </c>
      <c r="AD608" s="110">
        <v>0</v>
      </c>
      <c r="AE608" s="110">
        <f t="shared" si="242"/>
        <v>0</v>
      </c>
      <c r="AF608" s="112">
        <f t="shared" si="243"/>
        <v>0</v>
      </c>
      <c r="AG608" s="4" t="str">
        <f t="shared" si="246"/>
        <v/>
      </c>
    </row>
    <row r="609" spans="1:33" ht="15">
      <c r="A609" s="37" t="s">
        <v>16</v>
      </c>
      <c r="B609" s="63">
        <v>216.18111310983977</v>
      </c>
      <c r="C609" s="63">
        <v>0</v>
      </c>
      <c r="D609" s="63">
        <v>37.7012355112184</v>
      </c>
      <c r="E609" s="63">
        <v>0</v>
      </c>
      <c r="F609" s="420"/>
      <c r="G609" s="63">
        <v>0</v>
      </c>
      <c r="H609" s="64">
        <v>0</v>
      </c>
      <c r="I609" s="59">
        <f t="shared" si="244"/>
        <v>253.88234862105816</v>
      </c>
      <c r="K609" s="49" t="s">
        <v>16</v>
      </c>
      <c r="L609" s="63">
        <v>216.18111310983977</v>
      </c>
      <c r="M609" s="63">
        <v>0</v>
      </c>
      <c r="N609" s="63">
        <v>37.7012355112184</v>
      </c>
      <c r="O609" s="63">
        <v>0</v>
      </c>
      <c r="P609" s="63">
        <v>0</v>
      </c>
      <c r="Q609" s="63">
        <v>0</v>
      </c>
      <c r="R609" s="83">
        <v>0</v>
      </c>
      <c r="S609" s="84">
        <f t="shared" si="245"/>
        <v>253.88234862105816</v>
      </c>
      <c r="U609" s="276" t="s">
        <v>16</v>
      </c>
      <c r="V609" s="105">
        <v>216.18111310983977</v>
      </c>
      <c r="W609" s="105">
        <v>37.7012355112184</v>
      </c>
      <c r="X609" s="105">
        <v>0</v>
      </c>
      <c r="Y609" s="105">
        <v>0</v>
      </c>
      <c r="Z609" s="105">
        <v>0</v>
      </c>
      <c r="AA609" s="105">
        <v>0</v>
      </c>
      <c r="AB609" s="105">
        <v>0</v>
      </c>
      <c r="AC609" s="105">
        <v>0</v>
      </c>
      <c r="AD609" s="107">
        <v>0</v>
      </c>
      <c r="AE609" s="107">
        <f t="shared" si="242"/>
        <v>0</v>
      </c>
      <c r="AF609" s="108">
        <f t="shared" si="243"/>
        <v>253.88234862105816</v>
      </c>
      <c r="AG609" s="4" t="str">
        <f t="shared" si="246"/>
        <v/>
      </c>
    </row>
    <row r="610" spans="1:33" ht="15">
      <c r="A610" s="36" t="s">
        <v>123</v>
      </c>
      <c r="B610" s="60">
        <v>3375.4289304269023</v>
      </c>
      <c r="C610" s="60">
        <v>0</v>
      </c>
      <c r="D610" s="60">
        <v>588.6630854414467</v>
      </c>
      <c r="E610" s="60">
        <v>0</v>
      </c>
      <c r="F610" s="420"/>
      <c r="G610" s="60">
        <v>0</v>
      </c>
      <c r="H610" s="61">
        <v>0</v>
      </c>
      <c r="I610" s="62">
        <f t="shared" si="244"/>
        <v>3964.0920158683489</v>
      </c>
      <c r="K610" s="48" t="s">
        <v>123</v>
      </c>
      <c r="L610" s="85">
        <v>3375.4289304269023</v>
      </c>
      <c r="M610" s="85">
        <v>0</v>
      </c>
      <c r="N610" s="85">
        <v>588.6630854414467</v>
      </c>
      <c r="O610" s="85">
        <v>0</v>
      </c>
      <c r="P610" s="85">
        <v>0</v>
      </c>
      <c r="Q610" s="85">
        <v>0</v>
      </c>
      <c r="R610" s="86">
        <v>0</v>
      </c>
      <c r="S610" s="87">
        <f t="shared" si="245"/>
        <v>3964.0920158683489</v>
      </c>
      <c r="U610" s="109" t="s">
        <v>15</v>
      </c>
      <c r="V610" s="110">
        <v>3375.4289304269023</v>
      </c>
      <c r="W610" s="110">
        <v>588.6630854414467</v>
      </c>
      <c r="X610" s="110">
        <v>0</v>
      </c>
      <c r="Y610" s="110">
        <v>0</v>
      </c>
      <c r="Z610" s="110">
        <v>0</v>
      </c>
      <c r="AA610" s="110">
        <v>0</v>
      </c>
      <c r="AB610" s="110">
        <v>0</v>
      </c>
      <c r="AC610" s="110">
        <v>0</v>
      </c>
      <c r="AD610" s="110">
        <v>0</v>
      </c>
      <c r="AE610" s="110">
        <f t="shared" si="242"/>
        <v>0</v>
      </c>
      <c r="AF610" s="112">
        <f t="shared" si="243"/>
        <v>3964.0920158683489</v>
      </c>
      <c r="AG610" s="4" t="str">
        <f t="shared" si="246"/>
        <v/>
      </c>
    </row>
    <row r="611" spans="1:33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244"/>
        <v>0</v>
      </c>
      <c r="K611" s="49" t="s">
        <v>58</v>
      </c>
      <c r="L611" s="63">
        <v>0</v>
      </c>
      <c r="M611" s="63">
        <v>0</v>
      </c>
      <c r="N611" s="63">
        <v>0</v>
      </c>
      <c r="O611" s="63">
        <v>0</v>
      </c>
      <c r="P611" s="63">
        <v>5142.9136637556294</v>
      </c>
      <c r="Q611" s="63">
        <v>0</v>
      </c>
      <c r="R611" s="83">
        <v>0</v>
      </c>
      <c r="S611" s="84">
        <f t="shared" si="245"/>
        <v>5142.9136637556294</v>
      </c>
      <c r="U611" s="277" t="s">
        <v>58</v>
      </c>
      <c r="V611" s="105">
        <v>0</v>
      </c>
      <c r="W611" s="105">
        <v>0</v>
      </c>
      <c r="X611" s="105">
        <v>0</v>
      </c>
      <c r="Y611" s="105">
        <v>0</v>
      </c>
      <c r="Z611" s="105">
        <v>0</v>
      </c>
      <c r="AA611" s="105">
        <v>0</v>
      </c>
      <c r="AB611" s="105">
        <v>0</v>
      </c>
      <c r="AC611" s="105">
        <v>0</v>
      </c>
      <c r="AD611" s="105">
        <v>0</v>
      </c>
      <c r="AE611" s="105">
        <f>+P611</f>
        <v>5142.9136637556294</v>
      </c>
      <c r="AF611" s="138">
        <f t="shared" si="243"/>
        <v>5142.9136637556294</v>
      </c>
      <c r="AG611" s="4" t="str">
        <f t="shared" si="246"/>
        <v/>
      </c>
    </row>
    <row r="612" spans="1:33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244"/>
        <v>0</v>
      </c>
      <c r="K612" s="48" t="s">
        <v>12</v>
      </c>
      <c r="L612" s="85">
        <v>0</v>
      </c>
      <c r="M612" s="85">
        <v>0</v>
      </c>
      <c r="N612" s="85">
        <v>0</v>
      </c>
      <c r="O612" s="85">
        <v>0</v>
      </c>
      <c r="P612" s="85">
        <v>2952.901636898478</v>
      </c>
      <c r="Q612" s="85">
        <v>0</v>
      </c>
      <c r="R612" s="86">
        <v>0</v>
      </c>
      <c r="S612" s="87">
        <f t="shared" si="245"/>
        <v>2952.901636898478</v>
      </c>
      <c r="U612" s="109" t="s">
        <v>12</v>
      </c>
      <c r="V612" s="110">
        <v>0</v>
      </c>
      <c r="W612" s="110">
        <v>0</v>
      </c>
      <c r="X612" s="110">
        <v>0</v>
      </c>
      <c r="Y612" s="110">
        <v>0</v>
      </c>
      <c r="Z612" s="110">
        <v>0</v>
      </c>
      <c r="AA612" s="110">
        <v>0</v>
      </c>
      <c r="AB612" s="110">
        <v>0</v>
      </c>
      <c r="AC612" s="110">
        <v>0</v>
      </c>
      <c r="AD612" s="110">
        <v>0</v>
      </c>
      <c r="AE612" s="110">
        <f t="shared" ref="AE612:AE625" si="247">+P612</f>
        <v>2952.901636898478</v>
      </c>
      <c r="AF612" s="112">
        <f t="shared" si="243"/>
        <v>2952.901636898478</v>
      </c>
      <c r="AG612" s="4" t="str">
        <f t="shared" si="246"/>
        <v/>
      </c>
    </row>
    <row r="613" spans="1:33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244"/>
        <v>0</v>
      </c>
      <c r="K613" s="49" t="s">
        <v>59</v>
      </c>
      <c r="L613" s="63">
        <v>0</v>
      </c>
      <c r="M613" s="63">
        <v>0</v>
      </c>
      <c r="N613" s="63">
        <v>0</v>
      </c>
      <c r="O613" s="63">
        <v>0</v>
      </c>
      <c r="P613" s="63">
        <v>0</v>
      </c>
      <c r="Q613" s="63">
        <v>0</v>
      </c>
      <c r="R613" s="83">
        <v>0</v>
      </c>
      <c r="S613" s="84">
        <f t="shared" si="245"/>
        <v>0</v>
      </c>
      <c r="U613" s="278" t="s">
        <v>59</v>
      </c>
      <c r="V613" s="105">
        <v>0</v>
      </c>
      <c r="W613" s="105">
        <v>0</v>
      </c>
      <c r="X613" s="105">
        <v>0</v>
      </c>
      <c r="Y613" s="105">
        <v>0</v>
      </c>
      <c r="Z613" s="105">
        <v>0</v>
      </c>
      <c r="AA613" s="105">
        <v>0</v>
      </c>
      <c r="AB613" s="105">
        <v>0</v>
      </c>
      <c r="AC613" s="105">
        <v>0</v>
      </c>
      <c r="AD613" s="105">
        <v>0</v>
      </c>
      <c r="AE613" s="105">
        <f t="shared" si="247"/>
        <v>0</v>
      </c>
      <c r="AF613" s="138">
        <f t="shared" si="243"/>
        <v>0</v>
      </c>
      <c r="AG613" s="4" t="str">
        <f t="shared" si="246"/>
        <v/>
      </c>
    </row>
    <row r="614" spans="1:33" ht="15">
      <c r="A614" s="36" t="s">
        <v>17</v>
      </c>
      <c r="B614" s="60">
        <v>60.566716525534204</v>
      </c>
      <c r="C614" s="60">
        <v>0</v>
      </c>
      <c r="D614" s="60">
        <v>15.579299111557852</v>
      </c>
      <c r="E614" s="60">
        <v>0</v>
      </c>
      <c r="F614" s="420"/>
      <c r="G614" s="60">
        <v>0</v>
      </c>
      <c r="H614" s="61">
        <v>0</v>
      </c>
      <c r="I614" s="62">
        <f t="shared" si="244"/>
        <v>76.146015637092063</v>
      </c>
      <c r="K614" s="48" t="s">
        <v>17</v>
      </c>
      <c r="L614" s="85">
        <v>60.566716525534204</v>
      </c>
      <c r="M614" s="85">
        <v>0</v>
      </c>
      <c r="N614" s="85">
        <v>15.579299111557852</v>
      </c>
      <c r="O614" s="85">
        <v>0</v>
      </c>
      <c r="P614" s="85">
        <v>0</v>
      </c>
      <c r="Q614" s="85">
        <v>0</v>
      </c>
      <c r="R614" s="86">
        <v>0</v>
      </c>
      <c r="S614" s="87">
        <f t="shared" si="245"/>
        <v>76.146015637092063</v>
      </c>
      <c r="U614" s="109" t="s">
        <v>17</v>
      </c>
      <c r="V614" s="110">
        <v>60.566716525534204</v>
      </c>
      <c r="W614" s="110">
        <v>15.320083541759601</v>
      </c>
      <c r="X614" s="110">
        <v>0.25921556979825006</v>
      </c>
      <c r="Y614" s="110">
        <v>0</v>
      </c>
      <c r="Z614" s="110">
        <v>0</v>
      </c>
      <c r="AA614" s="110">
        <v>0</v>
      </c>
      <c r="AB614" s="110">
        <v>0</v>
      </c>
      <c r="AC614" s="110">
        <v>0</v>
      </c>
      <c r="AD614" s="110">
        <v>0</v>
      </c>
      <c r="AE614" s="110">
        <f t="shared" si="247"/>
        <v>0</v>
      </c>
      <c r="AF614" s="112">
        <f t="shared" si="243"/>
        <v>76.146015637092049</v>
      </c>
      <c r="AG614" s="4" t="str">
        <f t="shared" si="246"/>
        <v/>
      </c>
    </row>
    <row r="615" spans="1:33" ht="15">
      <c r="A615" s="37" t="s">
        <v>139</v>
      </c>
      <c r="B615" s="63">
        <v>1886.8517669735936</v>
      </c>
      <c r="C615" s="63">
        <v>0</v>
      </c>
      <c r="D615" s="63">
        <v>226.18748031230723</v>
      </c>
      <c r="E615" s="63">
        <v>0</v>
      </c>
      <c r="F615" s="420"/>
      <c r="G615" s="63">
        <v>0</v>
      </c>
      <c r="H615" s="64">
        <v>0</v>
      </c>
      <c r="I615" s="59">
        <f t="shared" si="244"/>
        <v>2113.0392472859007</v>
      </c>
      <c r="K615" s="49" t="s">
        <v>139</v>
      </c>
      <c r="L615" s="63">
        <v>1886.8517669735936</v>
      </c>
      <c r="M615" s="63">
        <v>0</v>
      </c>
      <c r="N615" s="63">
        <v>226.18748031230723</v>
      </c>
      <c r="O615" s="63">
        <v>0</v>
      </c>
      <c r="P615" s="63">
        <v>0</v>
      </c>
      <c r="Q615" s="63">
        <v>0</v>
      </c>
      <c r="R615" s="83">
        <v>0</v>
      </c>
      <c r="S615" s="84">
        <f t="shared" si="245"/>
        <v>2113.0392472859007</v>
      </c>
      <c r="U615" s="113" t="s">
        <v>139</v>
      </c>
      <c r="V615" s="105">
        <v>1886.8517669735936</v>
      </c>
      <c r="W615" s="105">
        <v>223.85010566981072</v>
      </c>
      <c r="X615" s="105">
        <v>2.3373746424965032</v>
      </c>
      <c r="Y615" s="105">
        <v>0</v>
      </c>
      <c r="Z615" s="105">
        <v>0</v>
      </c>
      <c r="AA615" s="105">
        <v>0</v>
      </c>
      <c r="AB615" s="105">
        <v>0</v>
      </c>
      <c r="AC615" s="105">
        <v>0</v>
      </c>
      <c r="AD615" s="105">
        <v>0</v>
      </c>
      <c r="AE615" s="105">
        <f t="shared" si="247"/>
        <v>0</v>
      </c>
      <c r="AF615" s="138">
        <f t="shared" si="243"/>
        <v>2113.0392472859007</v>
      </c>
      <c r="AG615" s="4" t="str">
        <f t="shared" si="246"/>
        <v/>
      </c>
    </row>
    <row r="616" spans="1:33" ht="15">
      <c r="A616" s="36" t="s">
        <v>25</v>
      </c>
      <c r="B616" s="60">
        <v>763.1875169060761</v>
      </c>
      <c r="C616" s="60">
        <v>0</v>
      </c>
      <c r="D616" s="60">
        <v>1168.5749041206232</v>
      </c>
      <c r="E616" s="60">
        <v>1480.6642810853418</v>
      </c>
      <c r="F616" s="420"/>
      <c r="G616" s="60">
        <v>705.37247703945559</v>
      </c>
      <c r="H616" s="61">
        <v>0</v>
      </c>
      <c r="I616" s="62">
        <f t="shared" si="244"/>
        <v>4117.7991791514969</v>
      </c>
      <c r="K616" s="48" t="s">
        <v>25</v>
      </c>
      <c r="L616" s="85">
        <v>763.1875169060761</v>
      </c>
      <c r="M616" s="85">
        <v>0</v>
      </c>
      <c r="N616" s="85">
        <v>1168.5749041206232</v>
      </c>
      <c r="O616" s="85">
        <v>1480.6642810853418</v>
      </c>
      <c r="P616" s="85">
        <v>0</v>
      </c>
      <c r="Q616" s="85">
        <v>705.37247703945559</v>
      </c>
      <c r="R616" s="86">
        <v>0</v>
      </c>
      <c r="S616" s="87">
        <f t="shared" si="245"/>
        <v>4117.7991791514969</v>
      </c>
      <c r="U616" s="109" t="s">
        <v>25</v>
      </c>
      <c r="V616" s="110">
        <v>763.1875169060761</v>
      </c>
      <c r="W616" s="110">
        <v>774.71383649534005</v>
      </c>
      <c r="X616" s="110">
        <v>393.86106762528311</v>
      </c>
      <c r="Y616" s="110">
        <v>459.00880570619051</v>
      </c>
      <c r="Z616" s="110">
        <v>428.59334424775199</v>
      </c>
      <c r="AA616" s="110">
        <v>190.80275991724341</v>
      </c>
      <c r="AB616" s="110">
        <v>376.64915998574241</v>
      </c>
      <c r="AC616" s="110">
        <v>328.72331705371317</v>
      </c>
      <c r="AD616" s="110">
        <v>402.25937121415598</v>
      </c>
      <c r="AE616" s="110">
        <f t="shared" si="247"/>
        <v>0</v>
      </c>
      <c r="AF616" s="112">
        <f t="shared" si="243"/>
        <v>4117.7991791514969</v>
      </c>
      <c r="AG616" s="4" t="str">
        <f t="shared" si="246"/>
        <v/>
      </c>
    </row>
    <row r="617" spans="1:33" ht="15">
      <c r="A617" s="37" t="s">
        <v>24</v>
      </c>
      <c r="B617" s="63">
        <v>1360.9702757923003</v>
      </c>
      <c r="C617" s="63">
        <v>0</v>
      </c>
      <c r="D617" s="63">
        <v>240.32657219118298</v>
      </c>
      <c r="E617" s="63">
        <v>0</v>
      </c>
      <c r="F617" s="420"/>
      <c r="G617" s="63">
        <v>0</v>
      </c>
      <c r="H617" s="64">
        <v>0</v>
      </c>
      <c r="I617" s="59">
        <f t="shared" si="244"/>
        <v>1601.2968479834833</v>
      </c>
      <c r="K617" s="49" t="s">
        <v>24</v>
      </c>
      <c r="L617" s="63">
        <v>1360.9702757923003</v>
      </c>
      <c r="M617" s="63">
        <v>0</v>
      </c>
      <c r="N617" s="63">
        <v>240.32657219118298</v>
      </c>
      <c r="O617" s="63">
        <v>0</v>
      </c>
      <c r="P617" s="63">
        <v>0</v>
      </c>
      <c r="Q617" s="63">
        <v>0</v>
      </c>
      <c r="R617" s="83">
        <v>0</v>
      </c>
      <c r="S617" s="84">
        <f t="shared" si="245"/>
        <v>1601.2968479834833</v>
      </c>
      <c r="U617" s="278" t="s">
        <v>24</v>
      </c>
      <c r="V617" s="105">
        <v>1360.9702757923003</v>
      </c>
      <c r="W617" s="105">
        <v>240.32657219118298</v>
      </c>
      <c r="X617" s="105">
        <v>0</v>
      </c>
      <c r="Y617" s="105">
        <v>0</v>
      </c>
      <c r="Z617" s="105">
        <v>0</v>
      </c>
      <c r="AA617" s="105">
        <v>0</v>
      </c>
      <c r="AB617" s="105">
        <v>0</v>
      </c>
      <c r="AC617" s="105">
        <v>0</v>
      </c>
      <c r="AD617" s="105">
        <v>0</v>
      </c>
      <c r="AE617" s="105">
        <f t="shared" si="247"/>
        <v>0</v>
      </c>
      <c r="AF617" s="138">
        <f t="shared" si="243"/>
        <v>1601.2968479834833</v>
      </c>
      <c r="AG617" s="4" t="str">
        <f t="shared" si="246"/>
        <v/>
      </c>
    </row>
    <row r="618" spans="1:33" ht="15">
      <c r="A618" s="36" t="s">
        <v>60</v>
      </c>
      <c r="B618" s="60">
        <v>2478.543586615353</v>
      </c>
      <c r="C618" s="60">
        <v>0</v>
      </c>
      <c r="D618" s="60">
        <v>307.07518006077134</v>
      </c>
      <c r="E618" s="60">
        <v>0</v>
      </c>
      <c r="F618" s="420"/>
      <c r="G618" s="60">
        <v>0</v>
      </c>
      <c r="H618" s="61">
        <v>0</v>
      </c>
      <c r="I618" s="62">
        <f t="shared" si="244"/>
        <v>2785.6187666761243</v>
      </c>
      <c r="K618" s="48" t="s">
        <v>60</v>
      </c>
      <c r="L618" s="85">
        <v>2478.543586615353</v>
      </c>
      <c r="M618" s="85">
        <v>0</v>
      </c>
      <c r="N618" s="85">
        <v>307.07518006077134</v>
      </c>
      <c r="O618" s="85">
        <v>0</v>
      </c>
      <c r="P618" s="85">
        <v>0</v>
      </c>
      <c r="Q618" s="85">
        <v>0</v>
      </c>
      <c r="R618" s="86">
        <v>0</v>
      </c>
      <c r="S618" s="87">
        <f t="shared" si="245"/>
        <v>2785.6187666761243</v>
      </c>
      <c r="U618" s="109" t="s">
        <v>60</v>
      </c>
      <c r="V618" s="110">
        <v>2478.543586615353</v>
      </c>
      <c r="W618" s="110">
        <v>277.67191494340028</v>
      </c>
      <c r="X618" s="110">
        <v>29.403265117371063</v>
      </c>
      <c r="Y618" s="110">
        <v>0</v>
      </c>
      <c r="Z618" s="110">
        <v>0</v>
      </c>
      <c r="AA618" s="110">
        <v>0</v>
      </c>
      <c r="AB618" s="110">
        <v>0</v>
      </c>
      <c r="AC618" s="110">
        <v>0</v>
      </c>
      <c r="AD618" s="110">
        <v>0</v>
      </c>
      <c r="AE618" s="110">
        <f t="shared" si="247"/>
        <v>0</v>
      </c>
      <c r="AF618" s="112">
        <f t="shared" si="243"/>
        <v>2785.6187666761243</v>
      </c>
      <c r="AG618" s="4" t="str">
        <f t="shared" si="246"/>
        <v/>
      </c>
    </row>
    <row r="619" spans="1:33" ht="15">
      <c r="A619" s="37" t="s">
        <v>22</v>
      </c>
      <c r="B619" s="63">
        <v>602.6335383449956</v>
      </c>
      <c r="C619" s="63">
        <v>0</v>
      </c>
      <c r="D619" s="63">
        <v>121.40514961087449</v>
      </c>
      <c r="E619" s="63">
        <v>0</v>
      </c>
      <c r="F619" s="420"/>
      <c r="G619" s="63">
        <v>0</v>
      </c>
      <c r="H619" s="64">
        <v>0</v>
      </c>
      <c r="I619" s="59">
        <f t="shared" si="244"/>
        <v>724.03868795587005</v>
      </c>
      <c r="K619" s="49" t="s">
        <v>22</v>
      </c>
      <c r="L619" s="63">
        <v>602.6335383449956</v>
      </c>
      <c r="M619" s="63">
        <v>0</v>
      </c>
      <c r="N619" s="63">
        <v>121.40514961087449</v>
      </c>
      <c r="O619" s="63">
        <v>0</v>
      </c>
      <c r="P619" s="63">
        <v>254.74715474460606</v>
      </c>
      <c r="Q619" s="63">
        <v>0</v>
      </c>
      <c r="R619" s="83">
        <v>0</v>
      </c>
      <c r="S619" s="84">
        <f t="shared" si="245"/>
        <v>978.78584270047611</v>
      </c>
      <c r="U619" s="278" t="s">
        <v>22</v>
      </c>
      <c r="V619" s="105">
        <v>602.6335383449956</v>
      </c>
      <c r="W619" s="105">
        <v>120.75173117748066</v>
      </c>
      <c r="X619" s="105">
        <v>0.65341843339381878</v>
      </c>
      <c r="Y619" s="105">
        <v>0</v>
      </c>
      <c r="Z619" s="105">
        <v>0</v>
      </c>
      <c r="AA619" s="105">
        <v>0</v>
      </c>
      <c r="AB619" s="105">
        <v>0</v>
      </c>
      <c r="AC619" s="105">
        <v>0</v>
      </c>
      <c r="AD619" s="105">
        <v>0</v>
      </c>
      <c r="AE619" s="105">
        <f t="shared" si="247"/>
        <v>254.74715474460606</v>
      </c>
      <c r="AF619" s="138">
        <f t="shared" si="243"/>
        <v>978.78584270047611</v>
      </c>
      <c r="AG619" s="4" t="str">
        <f t="shared" si="246"/>
        <v/>
      </c>
    </row>
    <row r="620" spans="1:33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244"/>
        <v>0</v>
      </c>
      <c r="K620" s="48" t="s">
        <v>21</v>
      </c>
      <c r="L620" s="85">
        <v>0</v>
      </c>
      <c r="M620" s="85">
        <v>0</v>
      </c>
      <c r="N620" s="85">
        <v>0</v>
      </c>
      <c r="O620" s="85">
        <v>0</v>
      </c>
      <c r="P620" s="85">
        <v>0</v>
      </c>
      <c r="Q620" s="85">
        <v>0</v>
      </c>
      <c r="R620" s="86">
        <v>0</v>
      </c>
      <c r="S620" s="87">
        <f t="shared" si="245"/>
        <v>0</v>
      </c>
      <c r="U620" s="109" t="s">
        <v>21</v>
      </c>
      <c r="V620" s="110">
        <v>0</v>
      </c>
      <c r="W620" s="110">
        <v>0</v>
      </c>
      <c r="X620" s="110">
        <v>0</v>
      </c>
      <c r="Y620" s="110">
        <v>0</v>
      </c>
      <c r="Z620" s="110">
        <v>0</v>
      </c>
      <c r="AA620" s="110">
        <v>0</v>
      </c>
      <c r="AB620" s="110">
        <v>0</v>
      </c>
      <c r="AC620" s="110">
        <v>0</v>
      </c>
      <c r="AD620" s="110">
        <v>0</v>
      </c>
      <c r="AE620" s="110">
        <f t="shared" si="247"/>
        <v>0</v>
      </c>
      <c r="AF620" s="112">
        <f t="shared" si="243"/>
        <v>0</v>
      </c>
      <c r="AG620" s="4" t="str">
        <f t="shared" si="246"/>
        <v/>
      </c>
    </row>
    <row r="621" spans="1:33" ht="15">
      <c r="A621" s="38" t="s">
        <v>64</v>
      </c>
      <c r="B621" s="63">
        <v>91.169346287776023</v>
      </c>
      <c r="C621" s="63">
        <v>0</v>
      </c>
      <c r="D621" s="63">
        <v>183.17233864242033</v>
      </c>
      <c r="E621" s="63">
        <v>0</v>
      </c>
      <c r="F621" s="420"/>
      <c r="G621" s="63">
        <v>0</v>
      </c>
      <c r="H621" s="64">
        <v>0</v>
      </c>
      <c r="I621" s="59">
        <f t="shared" si="244"/>
        <v>274.34168493019638</v>
      </c>
      <c r="K621" s="50" t="s">
        <v>64</v>
      </c>
      <c r="L621" s="63">
        <v>91.169346287776023</v>
      </c>
      <c r="M621" s="63">
        <v>0</v>
      </c>
      <c r="N621" s="63">
        <v>183.17233864242033</v>
      </c>
      <c r="O621" s="63">
        <v>0</v>
      </c>
      <c r="P621" s="63">
        <v>0</v>
      </c>
      <c r="Q621" s="63">
        <v>0</v>
      </c>
      <c r="R621" s="83">
        <v>0</v>
      </c>
      <c r="S621" s="84">
        <f t="shared" si="245"/>
        <v>274.34168493019638</v>
      </c>
      <c r="U621" s="279" t="s">
        <v>64</v>
      </c>
      <c r="V621" s="105">
        <v>91.169346287776023</v>
      </c>
      <c r="W621" s="105">
        <v>183.17233864242033</v>
      </c>
      <c r="X621" s="105">
        <v>0</v>
      </c>
      <c r="Y621" s="105">
        <v>0</v>
      </c>
      <c r="Z621" s="105">
        <v>0</v>
      </c>
      <c r="AA621" s="105">
        <v>0</v>
      </c>
      <c r="AB621" s="105">
        <v>0</v>
      </c>
      <c r="AC621" s="105">
        <v>0</v>
      </c>
      <c r="AD621" s="107">
        <v>0</v>
      </c>
      <c r="AE621" s="107">
        <f t="shared" si="247"/>
        <v>0</v>
      </c>
      <c r="AF621" s="108">
        <f t="shared" si="243"/>
        <v>274.34168493019638</v>
      </c>
      <c r="AG621" s="4" t="str">
        <f t="shared" si="246"/>
        <v/>
      </c>
    </row>
    <row r="622" spans="1:33" ht="15">
      <c r="A622" s="39" t="s">
        <v>23</v>
      </c>
      <c r="B622" s="65">
        <v>91.169346287776023</v>
      </c>
      <c r="C622" s="65">
        <v>0</v>
      </c>
      <c r="D622" s="65">
        <v>183.17233864242033</v>
      </c>
      <c r="E622" s="65">
        <v>0</v>
      </c>
      <c r="F622" s="420"/>
      <c r="G622" s="65">
        <v>0</v>
      </c>
      <c r="H622" s="66">
        <v>0</v>
      </c>
      <c r="I622" s="67">
        <f t="shared" si="244"/>
        <v>274.34168493019638</v>
      </c>
      <c r="K622" s="51" t="s">
        <v>23</v>
      </c>
      <c r="L622" s="88">
        <v>91.169346287776023</v>
      </c>
      <c r="M622" s="88">
        <v>0</v>
      </c>
      <c r="N622" s="88">
        <v>183.17233864242033</v>
      </c>
      <c r="O622" s="88">
        <v>0</v>
      </c>
      <c r="P622" s="88">
        <v>0</v>
      </c>
      <c r="Q622" s="88">
        <v>0</v>
      </c>
      <c r="R622" s="89">
        <v>0</v>
      </c>
      <c r="S622" s="90">
        <f t="shared" si="245"/>
        <v>274.34168493019638</v>
      </c>
      <c r="U622" s="280" t="s">
        <v>134</v>
      </c>
      <c r="V622" s="110">
        <v>91.169346287776023</v>
      </c>
      <c r="W622" s="110">
        <v>183.17233864242033</v>
      </c>
      <c r="X622" s="110">
        <v>0</v>
      </c>
      <c r="Y622" s="110">
        <v>0</v>
      </c>
      <c r="Z622" s="110">
        <v>0</v>
      </c>
      <c r="AA622" s="110">
        <v>0</v>
      </c>
      <c r="AB622" s="110">
        <v>0</v>
      </c>
      <c r="AC622" s="110">
        <v>0</v>
      </c>
      <c r="AD622" s="110">
        <v>0</v>
      </c>
      <c r="AE622" s="110">
        <f t="shared" si="247"/>
        <v>0</v>
      </c>
      <c r="AF622" s="112">
        <f t="shared" si="243"/>
        <v>274.34168493019638</v>
      </c>
      <c r="AG622" s="4" t="str">
        <f t="shared" si="246"/>
        <v/>
      </c>
    </row>
    <row r="623" spans="1:33" ht="15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244"/>
        <v>0</v>
      </c>
      <c r="K623" s="52" t="s">
        <v>19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91">
        <v>0</v>
      </c>
      <c r="S623" s="92">
        <f t="shared" si="245"/>
        <v>0</v>
      </c>
      <c r="U623" s="281" t="s">
        <v>19</v>
      </c>
      <c r="V623" s="105">
        <v>0</v>
      </c>
      <c r="W623" s="105">
        <v>0</v>
      </c>
      <c r="X623" s="105">
        <v>0</v>
      </c>
      <c r="Y623" s="105">
        <v>0</v>
      </c>
      <c r="Z623" s="105">
        <v>0</v>
      </c>
      <c r="AA623" s="105">
        <v>0</v>
      </c>
      <c r="AB623" s="105">
        <v>0</v>
      </c>
      <c r="AC623" s="105">
        <v>0</v>
      </c>
      <c r="AD623" s="105">
        <v>0</v>
      </c>
      <c r="AE623" s="105">
        <f t="shared" si="247"/>
        <v>0</v>
      </c>
      <c r="AF623" s="138">
        <f t="shared" si="243"/>
        <v>0</v>
      </c>
      <c r="AG623" s="4" t="str">
        <f t="shared" si="246"/>
        <v/>
      </c>
    </row>
    <row r="624" spans="1:33" ht="15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244"/>
        <v>0</v>
      </c>
      <c r="K624" s="51" t="s">
        <v>20</v>
      </c>
      <c r="L624" s="88">
        <v>0</v>
      </c>
      <c r="M624" s="88">
        <v>0</v>
      </c>
      <c r="N624" s="88">
        <v>0</v>
      </c>
      <c r="O624" s="88">
        <v>0</v>
      </c>
      <c r="P624" s="88">
        <v>0</v>
      </c>
      <c r="Q624" s="88">
        <v>0</v>
      </c>
      <c r="R624" s="89">
        <v>0</v>
      </c>
      <c r="S624" s="90">
        <f t="shared" si="245"/>
        <v>0</v>
      </c>
      <c r="U624" s="280" t="s">
        <v>135</v>
      </c>
      <c r="V624" s="110">
        <v>0</v>
      </c>
      <c r="W624" s="110">
        <v>0</v>
      </c>
      <c r="X624" s="110">
        <v>0</v>
      </c>
      <c r="Y624" s="110">
        <v>0</v>
      </c>
      <c r="Z624" s="110">
        <v>0</v>
      </c>
      <c r="AA624" s="110">
        <v>0</v>
      </c>
      <c r="AB624" s="110">
        <v>0</v>
      </c>
      <c r="AC624" s="110">
        <v>0</v>
      </c>
      <c r="AD624" s="110">
        <v>0</v>
      </c>
      <c r="AE624" s="110">
        <f t="shared" si="247"/>
        <v>0</v>
      </c>
      <c r="AF624" s="112">
        <f t="shared" si="243"/>
        <v>0</v>
      </c>
      <c r="AG624" s="4" t="str">
        <f t="shared" si="246"/>
        <v/>
      </c>
    </row>
    <row r="625" spans="1:38" ht="15.7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244"/>
        <v>0</v>
      </c>
      <c r="K625" s="53" t="s">
        <v>11</v>
      </c>
      <c r="L625" s="71">
        <v>0</v>
      </c>
      <c r="M625" s="71">
        <v>0</v>
      </c>
      <c r="N625" s="71">
        <v>0</v>
      </c>
      <c r="O625" s="71">
        <v>0</v>
      </c>
      <c r="P625" s="71">
        <v>0</v>
      </c>
      <c r="Q625" s="71">
        <v>0</v>
      </c>
      <c r="R625" s="93">
        <v>0</v>
      </c>
      <c r="S625" s="94">
        <f t="shared" si="245"/>
        <v>0</v>
      </c>
      <c r="U625" s="282" t="s">
        <v>11</v>
      </c>
      <c r="V625" s="105">
        <v>0</v>
      </c>
      <c r="W625" s="105">
        <v>0</v>
      </c>
      <c r="X625" s="105">
        <v>0</v>
      </c>
      <c r="Y625" s="105">
        <v>0</v>
      </c>
      <c r="Z625" s="105">
        <v>0</v>
      </c>
      <c r="AA625" s="105">
        <v>0</v>
      </c>
      <c r="AB625" s="105">
        <v>0</v>
      </c>
      <c r="AC625" s="105">
        <v>0</v>
      </c>
      <c r="AD625" s="105">
        <v>0</v>
      </c>
      <c r="AE625" s="139">
        <f t="shared" si="247"/>
        <v>0</v>
      </c>
      <c r="AF625" s="138">
        <f t="shared" si="243"/>
        <v>0</v>
      </c>
      <c r="AG625" s="4" t="str">
        <f t="shared" si="246"/>
        <v/>
      </c>
    </row>
    <row r="626" spans="1:38" ht="15">
      <c r="A626" s="42" t="s">
        <v>26</v>
      </c>
      <c r="B626" s="74">
        <f>SUM(B605:B621)</f>
        <v>10886.497048211522</v>
      </c>
      <c r="C626" s="74">
        <f t="shared" ref="C626:I626" si="248">SUM(C605:C621)</f>
        <v>0</v>
      </c>
      <c r="D626" s="74">
        <f t="shared" si="248"/>
        <v>2895.9972094230502</v>
      </c>
      <c r="E626" s="74">
        <f t="shared" si="248"/>
        <v>1480.6642810853418</v>
      </c>
      <c r="F626" s="74">
        <f t="shared" si="248"/>
        <v>0</v>
      </c>
      <c r="G626" s="74">
        <f t="shared" si="248"/>
        <v>705.37247703945559</v>
      </c>
      <c r="H626" s="75">
        <f t="shared" si="248"/>
        <v>0</v>
      </c>
      <c r="I626" s="59">
        <f t="shared" si="248"/>
        <v>15968.53101575937</v>
      </c>
      <c r="K626" s="54" t="s">
        <v>26</v>
      </c>
      <c r="L626" s="74">
        <f>SUM(L605:L621)</f>
        <v>10886.497048211522</v>
      </c>
      <c r="M626" s="74">
        <f t="shared" ref="M626:S626" si="249">SUM(M605:M621)</f>
        <v>0</v>
      </c>
      <c r="N626" s="74">
        <f t="shared" si="249"/>
        <v>2895.9972094230502</v>
      </c>
      <c r="O626" s="74">
        <f t="shared" si="249"/>
        <v>1480.6642810853418</v>
      </c>
      <c r="P626" s="74">
        <f t="shared" si="249"/>
        <v>8350.5624553987127</v>
      </c>
      <c r="Q626" s="74">
        <f t="shared" si="249"/>
        <v>705.37247703945559</v>
      </c>
      <c r="R626" s="75">
        <f t="shared" si="249"/>
        <v>0</v>
      </c>
      <c r="S626" s="95">
        <f t="shared" si="249"/>
        <v>24319.093471158085</v>
      </c>
      <c r="U626" s="123" t="s">
        <v>63</v>
      </c>
      <c r="V626" s="124">
        <f>SUM(V605:V621)</f>
        <v>10886.497048211522</v>
      </c>
      <c r="W626" s="124">
        <f t="shared" ref="W626:AE626" si="250">SUM(W605:W621)</f>
        <v>2468.808952882709</v>
      </c>
      <c r="X626" s="124">
        <f t="shared" si="250"/>
        <v>427.188256540341</v>
      </c>
      <c r="Y626" s="124">
        <f t="shared" si="250"/>
        <v>459.00880570619051</v>
      </c>
      <c r="Z626" s="124">
        <f t="shared" si="250"/>
        <v>428.59334424775199</v>
      </c>
      <c r="AA626" s="124">
        <f t="shared" si="250"/>
        <v>190.80275991724341</v>
      </c>
      <c r="AB626" s="124">
        <f t="shared" si="250"/>
        <v>376.64915998574241</v>
      </c>
      <c r="AC626" s="124">
        <f t="shared" si="250"/>
        <v>328.72331705371317</v>
      </c>
      <c r="AD626" s="125">
        <f t="shared" si="250"/>
        <v>402.25937121415598</v>
      </c>
      <c r="AE626" s="140">
        <f t="shared" si="250"/>
        <v>8350.5624553987127</v>
      </c>
      <c r="AF626" s="126">
        <f>SUM(AF605:AF621)</f>
        <v>24319.093471158085</v>
      </c>
      <c r="AG626" s="4" t="str">
        <f t="shared" si="246"/>
        <v/>
      </c>
    </row>
    <row r="627" spans="1:38" s="14" customFormat="1" ht="15" thickBot="1">
      <c r="A627" s="45" t="s">
        <v>91</v>
      </c>
      <c r="B627" s="78">
        <f>IF($I626=0,"-",B626/$I626)</f>
        <v>0.68174693323184332</v>
      </c>
      <c r="C627" s="78">
        <f t="shared" ref="C627:H627" si="251">IF($I626=0,"-",C626/$I626)</f>
        <v>0</v>
      </c>
      <c r="D627" s="78">
        <f t="shared" si="251"/>
        <v>0.18135651968017508</v>
      </c>
      <c r="E627" s="78">
        <f t="shared" si="251"/>
        <v>9.2723887978429051E-2</v>
      </c>
      <c r="F627" s="78">
        <f t="shared" si="251"/>
        <v>0</v>
      </c>
      <c r="G627" s="78">
        <f t="shared" si="251"/>
        <v>4.4172659109552551E-2</v>
      </c>
      <c r="H627" s="79">
        <f t="shared" si="251"/>
        <v>0</v>
      </c>
      <c r="I627" s="80">
        <f>SUM(B627:H627)</f>
        <v>1</v>
      </c>
      <c r="K627" s="55" t="s">
        <v>91</v>
      </c>
      <c r="L627" s="96">
        <f>IF($S626=0,"-",L626/$S626)</f>
        <v>0.44765225566991923</v>
      </c>
      <c r="M627" s="96">
        <f t="shared" ref="M627:R627" si="252">IF($S626=0,"-",M626/$S626)</f>
        <v>0</v>
      </c>
      <c r="N627" s="96">
        <f t="shared" si="252"/>
        <v>0.11908327145736908</v>
      </c>
      <c r="O627" s="96">
        <f t="shared" si="252"/>
        <v>6.0884846832032512E-2</v>
      </c>
      <c r="P627" s="96">
        <f t="shared" si="252"/>
        <v>0.34337474237279025</v>
      </c>
      <c r="Q627" s="96">
        <f t="shared" si="252"/>
        <v>2.9004883667888854E-2</v>
      </c>
      <c r="R627" s="97">
        <f t="shared" si="252"/>
        <v>0</v>
      </c>
      <c r="S627" s="98">
        <f>SUM(L627:R627)</f>
        <v>1</v>
      </c>
      <c r="U627" s="127" t="s">
        <v>91</v>
      </c>
      <c r="V627" s="128">
        <f>V626/$AF626</f>
        <v>0.44765225566991923</v>
      </c>
      <c r="W627" s="128">
        <f t="shared" ref="W627:AF627" si="253">W626/$AF626</f>
        <v>0.10151731008438546</v>
      </c>
      <c r="X627" s="128">
        <f t="shared" si="253"/>
        <v>1.7565961372983618E-2</v>
      </c>
      <c r="Y627" s="128">
        <f t="shared" si="253"/>
        <v>1.8874420884584575E-2</v>
      </c>
      <c r="Z627" s="128">
        <f t="shared" si="253"/>
        <v>1.7623738514597774E-2</v>
      </c>
      <c r="AA627" s="128">
        <f t="shared" si="253"/>
        <v>7.8458006727730751E-3</v>
      </c>
      <c r="AB627" s="128">
        <f t="shared" si="253"/>
        <v>1.5487796057547956E-2</v>
      </c>
      <c r="AC627" s="128">
        <f t="shared" si="253"/>
        <v>1.3517087610340898E-2</v>
      </c>
      <c r="AD627" s="128">
        <f t="shared" si="253"/>
        <v>1.6540886760077089E-2</v>
      </c>
      <c r="AE627" s="128">
        <f t="shared" si="253"/>
        <v>0.34337474237279025</v>
      </c>
      <c r="AF627" s="129">
        <f t="shared" si="253"/>
        <v>1</v>
      </c>
    </row>
    <row r="628" spans="1:38" ht="15" thickBot="1">
      <c r="A628" s="44"/>
      <c r="B628" s="44"/>
      <c r="C628" s="44"/>
      <c r="D628" s="44"/>
      <c r="E628" s="44"/>
      <c r="F628" s="44"/>
      <c r="G628" s="44"/>
      <c r="H628" s="44"/>
      <c r="I628" s="44"/>
      <c r="K628" s="44"/>
      <c r="L628" s="44"/>
      <c r="M628" s="44"/>
      <c r="N628" s="44"/>
      <c r="O628" s="44"/>
      <c r="P628" s="44"/>
      <c r="Q628" s="44"/>
      <c r="R628" s="44"/>
      <c r="S628" s="44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1:38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  <c r="K629" s="424" t="s">
        <v>51</v>
      </c>
      <c r="L629" s="32" t="s">
        <v>0</v>
      </c>
      <c r="M629" s="32" t="s">
        <v>1</v>
      </c>
      <c r="N629" s="32" t="s">
        <v>2</v>
      </c>
      <c r="O629" s="32" t="s">
        <v>3</v>
      </c>
      <c r="P629" s="32" t="s">
        <v>27</v>
      </c>
      <c r="Q629" s="32" t="s">
        <v>4</v>
      </c>
      <c r="R629" s="32" t="s">
        <v>5</v>
      </c>
      <c r="S629" s="33" t="s">
        <v>6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1:38" ht="15" customHeight="1">
      <c r="A630" s="403" t="s">
        <v>51</v>
      </c>
      <c r="B630" s="434" t="s">
        <v>118</v>
      </c>
      <c r="C630" s="435"/>
      <c r="D630" s="435"/>
      <c r="E630" s="435"/>
      <c r="F630" s="435"/>
      <c r="G630" s="435"/>
      <c r="H630" s="435"/>
      <c r="I630" s="436"/>
      <c r="K630" s="425" t="s">
        <v>51</v>
      </c>
      <c r="L630" s="416" t="s">
        <v>118</v>
      </c>
      <c r="M630" s="417"/>
      <c r="N630" s="417"/>
      <c r="O630" s="417"/>
      <c r="P630" s="417"/>
      <c r="Q630" s="417"/>
      <c r="R630" s="417"/>
      <c r="S630" s="418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  <c r="AG630" s="5"/>
      <c r="AH630" s="5"/>
      <c r="AI630" s="5"/>
      <c r="AJ630" s="5"/>
      <c r="AK630" s="5"/>
      <c r="AL630" s="5"/>
    </row>
    <row r="631" spans="1:38" ht="15">
      <c r="A631" s="35" t="s">
        <v>7</v>
      </c>
      <c r="B631" s="57">
        <v>3.9964846241108437E-2</v>
      </c>
      <c r="C631" s="57">
        <v>0</v>
      </c>
      <c r="D631" s="57">
        <v>5.9994893696755203E-2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9.995973993786364E-2</v>
      </c>
      <c r="K631" s="56" t="s">
        <v>7</v>
      </c>
      <c r="L631" s="57">
        <v>3.9964846241108437E-2</v>
      </c>
      <c r="M631" s="57">
        <v>0</v>
      </c>
      <c r="N631" s="57">
        <v>5.9994893696755203E-2</v>
      </c>
      <c r="O631" s="57">
        <v>0</v>
      </c>
      <c r="P631" s="57">
        <v>0</v>
      </c>
      <c r="Q631" s="57">
        <v>0</v>
      </c>
      <c r="R631" s="102">
        <v>0</v>
      </c>
      <c r="S631" s="103">
        <f>SUM(L631:R631)</f>
        <v>9.995973993786364E-2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  <c r="AG631" s="5"/>
      <c r="AH631" s="5"/>
      <c r="AI631" s="5"/>
      <c r="AJ631" s="5"/>
      <c r="AK631" s="5"/>
      <c r="AL631" s="5"/>
    </row>
    <row r="632" spans="1:38" ht="15">
      <c r="A632" s="36" t="s">
        <v>8</v>
      </c>
      <c r="B632" s="60">
        <v>2.6100858362984396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254">SUM(B632:H632)</f>
        <v>2.6100858362984396</v>
      </c>
      <c r="K632" s="48" t="s">
        <v>8</v>
      </c>
      <c r="L632" s="85">
        <v>2.6100858362984396</v>
      </c>
      <c r="M632" s="85">
        <v>0</v>
      </c>
      <c r="N632" s="85">
        <v>0</v>
      </c>
      <c r="O632" s="85">
        <v>0</v>
      </c>
      <c r="P632" s="85">
        <v>0</v>
      </c>
      <c r="Q632" s="85">
        <v>0</v>
      </c>
      <c r="R632" s="86">
        <v>0</v>
      </c>
      <c r="S632" s="87">
        <f t="shared" ref="S632:S651" si="255">SUM(L632:R632)</f>
        <v>2.6100858362984396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1:38" ht="15">
      <c r="A633" s="37" t="s">
        <v>10</v>
      </c>
      <c r="B633" s="63">
        <v>0.62162239283486664</v>
      </c>
      <c r="C633" s="63">
        <v>0</v>
      </c>
      <c r="D633" s="63">
        <v>1.9913334192596648E-3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254"/>
        <v>0.62361372625412625</v>
      </c>
      <c r="K633" s="49" t="s">
        <v>10</v>
      </c>
      <c r="L633" s="63">
        <v>0.62162239283486664</v>
      </c>
      <c r="M633" s="63">
        <v>0</v>
      </c>
      <c r="N633" s="63">
        <v>1.9913334192596648E-3</v>
      </c>
      <c r="O633" s="63">
        <v>0</v>
      </c>
      <c r="P633" s="63">
        <v>0</v>
      </c>
      <c r="Q633" s="63">
        <v>0</v>
      </c>
      <c r="R633" s="83">
        <v>0</v>
      </c>
      <c r="S633" s="84">
        <f t="shared" si="255"/>
        <v>0.62361372625412625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1:38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254"/>
        <v>0</v>
      </c>
      <c r="K634" s="48" t="s">
        <v>56</v>
      </c>
      <c r="L634" s="85">
        <v>0</v>
      </c>
      <c r="M634" s="85">
        <v>0</v>
      </c>
      <c r="N634" s="85">
        <v>0</v>
      </c>
      <c r="O634" s="85">
        <v>0</v>
      </c>
      <c r="P634" s="85">
        <v>0</v>
      </c>
      <c r="Q634" s="85">
        <v>0</v>
      </c>
      <c r="R634" s="86">
        <v>0</v>
      </c>
      <c r="S634" s="87">
        <f t="shared" si="255"/>
        <v>0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1:38" ht="15">
      <c r="A635" s="37" t="s">
        <v>16</v>
      </c>
      <c r="B635" s="63">
        <v>57.568433792820535</v>
      </c>
      <c r="C635" s="63">
        <v>0.24881437911387635</v>
      </c>
      <c r="D635" s="63">
        <v>4.6388488413075901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254"/>
        <v>62.456097013242001</v>
      </c>
      <c r="K635" s="49" t="s">
        <v>16</v>
      </c>
      <c r="L635" s="63">
        <v>57.568433792820535</v>
      </c>
      <c r="M635" s="63">
        <v>0.24881437911387635</v>
      </c>
      <c r="N635" s="63">
        <v>4.6388488413075901</v>
      </c>
      <c r="O635" s="63">
        <v>0</v>
      </c>
      <c r="P635" s="63">
        <v>0</v>
      </c>
      <c r="Q635" s="63">
        <v>0</v>
      </c>
      <c r="R635" s="83">
        <v>0</v>
      </c>
      <c r="S635" s="84">
        <f t="shared" si="255"/>
        <v>62.456097013242001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1:38" ht="15">
      <c r="A636" s="36" t="s">
        <v>123</v>
      </c>
      <c r="B636" s="60">
        <v>3.918949834308151</v>
      </c>
      <c r="C636" s="60">
        <v>8.8442101079553359E-2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254"/>
        <v>4.0073919353877043</v>
      </c>
      <c r="K636" s="48" t="s">
        <v>123</v>
      </c>
      <c r="L636" s="85">
        <v>3.918949834308151</v>
      </c>
      <c r="M636" s="85">
        <v>8.8442101079553359E-2</v>
      </c>
      <c r="N636" s="85">
        <v>0</v>
      </c>
      <c r="O636" s="85">
        <v>0</v>
      </c>
      <c r="P636" s="85">
        <v>0</v>
      </c>
      <c r="Q636" s="85">
        <v>0</v>
      </c>
      <c r="R636" s="86">
        <v>0</v>
      </c>
      <c r="S636" s="87">
        <f t="shared" si="255"/>
        <v>4.0073919353877043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1:38" ht="15">
      <c r="A637" s="37" t="s">
        <v>58</v>
      </c>
      <c r="B637" s="63">
        <v>0</v>
      </c>
      <c r="C637" s="63">
        <v>0.25127533904640437</v>
      </c>
      <c r="D637" s="63">
        <v>0</v>
      </c>
      <c r="E637" s="63">
        <v>12.195814603902868</v>
      </c>
      <c r="F637" s="63">
        <v>481.64661880363064</v>
      </c>
      <c r="G637" s="63">
        <v>0</v>
      </c>
      <c r="H637" s="64">
        <v>0</v>
      </c>
      <c r="I637" s="59">
        <f t="shared" si="254"/>
        <v>494.09370874657992</v>
      </c>
      <c r="K637" s="49" t="s">
        <v>58</v>
      </c>
      <c r="L637" s="63">
        <v>0</v>
      </c>
      <c r="M637" s="63">
        <v>0.25127533904640437</v>
      </c>
      <c r="N637" s="63">
        <v>0</v>
      </c>
      <c r="O637" s="63">
        <v>12.195814603902868</v>
      </c>
      <c r="P637" s="63">
        <v>481.64661880363064</v>
      </c>
      <c r="Q637" s="63">
        <v>0</v>
      </c>
      <c r="R637" s="83">
        <v>0</v>
      </c>
      <c r="S637" s="84">
        <f t="shared" si="255"/>
        <v>494.09370874657992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1:38" ht="15">
      <c r="A638" s="36" t="s">
        <v>12</v>
      </c>
      <c r="B638" s="60">
        <v>0</v>
      </c>
      <c r="C638" s="60">
        <v>0</v>
      </c>
      <c r="D638" s="60">
        <v>0</v>
      </c>
      <c r="E638" s="60">
        <v>14.190210973190188</v>
      </c>
      <c r="F638" s="60">
        <v>0</v>
      </c>
      <c r="G638" s="60">
        <v>0</v>
      </c>
      <c r="H638" s="61">
        <v>0</v>
      </c>
      <c r="I638" s="62">
        <f t="shared" si="254"/>
        <v>14.190210973190188</v>
      </c>
      <c r="K638" s="48" t="s">
        <v>12</v>
      </c>
      <c r="L638" s="85">
        <v>0</v>
      </c>
      <c r="M638" s="85">
        <v>0</v>
      </c>
      <c r="N638" s="85">
        <v>0</v>
      </c>
      <c r="O638" s="85">
        <v>14.190210973190188</v>
      </c>
      <c r="P638" s="85">
        <v>0</v>
      </c>
      <c r="Q638" s="85">
        <v>0</v>
      </c>
      <c r="R638" s="86">
        <v>0</v>
      </c>
      <c r="S638" s="87">
        <f t="shared" si="255"/>
        <v>14.190210973190188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1:38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254"/>
        <v>0</v>
      </c>
      <c r="K639" s="49" t="s">
        <v>59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83">
        <v>0</v>
      </c>
      <c r="S639" s="84">
        <f t="shared" si="255"/>
        <v>0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1:38" ht="15">
      <c r="A640" s="36" t="s">
        <v>17</v>
      </c>
      <c r="B640" s="60">
        <v>7.5327789573101649</v>
      </c>
      <c r="C640" s="60">
        <v>0</v>
      </c>
      <c r="D640" s="60">
        <v>3.6467929037228307E-2</v>
      </c>
      <c r="E640" s="60">
        <v>0.22189689029259591</v>
      </c>
      <c r="F640" s="60">
        <v>0</v>
      </c>
      <c r="G640" s="60">
        <v>0</v>
      </c>
      <c r="H640" s="61">
        <v>0</v>
      </c>
      <c r="I640" s="62">
        <f t="shared" si="254"/>
        <v>7.7911437766399896</v>
      </c>
      <c r="K640" s="48" t="s">
        <v>17</v>
      </c>
      <c r="L640" s="85">
        <v>7.5327789573101649</v>
      </c>
      <c r="M640" s="85">
        <v>0</v>
      </c>
      <c r="N640" s="85">
        <v>3.6467929037228307E-2</v>
      </c>
      <c r="O640" s="85">
        <v>0.22189689029259591</v>
      </c>
      <c r="P640" s="85">
        <v>0</v>
      </c>
      <c r="Q640" s="85">
        <v>0</v>
      </c>
      <c r="R640" s="86">
        <v>0</v>
      </c>
      <c r="S640" s="87">
        <f t="shared" si="255"/>
        <v>7.7911437766399896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t="15">
      <c r="A641" s="37" t="s">
        <v>139</v>
      </c>
      <c r="B641" s="63">
        <v>23.695394441805092</v>
      </c>
      <c r="C641" s="63">
        <v>0</v>
      </c>
      <c r="D641" s="63">
        <v>6.1242248498280007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254"/>
        <v>29.819619291633092</v>
      </c>
      <c r="K641" s="49" t="s">
        <v>139</v>
      </c>
      <c r="L641" s="63">
        <v>23.695394441805092</v>
      </c>
      <c r="M641" s="63">
        <v>0</v>
      </c>
      <c r="N641" s="63">
        <v>6.1242248498280007</v>
      </c>
      <c r="O641" s="63">
        <v>0</v>
      </c>
      <c r="P641" s="63">
        <v>0</v>
      </c>
      <c r="Q641" s="63">
        <v>0</v>
      </c>
      <c r="R641" s="83">
        <v>0</v>
      </c>
      <c r="S641" s="84">
        <f t="shared" si="255"/>
        <v>29.819619291633092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t="15">
      <c r="A642" s="36" t="s">
        <v>25</v>
      </c>
      <c r="B642" s="60">
        <v>70.355315191823664</v>
      </c>
      <c r="C642" s="60">
        <v>9.1414312107104281E-2</v>
      </c>
      <c r="D642" s="60">
        <v>1.4552505316468716</v>
      </c>
      <c r="E642" s="60">
        <v>116.90850374054986</v>
      </c>
      <c r="F642" s="60">
        <v>0</v>
      </c>
      <c r="G642" s="60">
        <v>39.423915260073272</v>
      </c>
      <c r="H642" s="61">
        <v>0.55311718323664172</v>
      </c>
      <c r="I642" s="62">
        <f t="shared" si="254"/>
        <v>228.78751621943744</v>
      </c>
      <c r="K642" s="48" t="s">
        <v>25</v>
      </c>
      <c r="L642" s="85">
        <v>70.355315191823664</v>
      </c>
      <c r="M642" s="85">
        <v>9.1414312107104281E-2</v>
      </c>
      <c r="N642" s="85">
        <v>1.4552505316468716</v>
      </c>
      <c r="O642" s="85">
        <v>116.90850374054986</v>
      </c>
      <c r="P642" s="85">
        <v>0</v>
      </c>
      <c r="Q642" s="85">
        <v>39.423915260073272</v>
      </c>
      <c r="R642" s="86">
        <v>0.55311718323664172</v>
      </c>
      <c r="S642" s="87">
        <f t="shared" si="255"/>
        <v>228.78751621943744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t="15">
      <c r="A643" s="37" t="s">
        <v>24</v>
      </c>
      <c r="B643" s="63">
        <v>22.63616270535611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254"/>
        <v>22.63616270535611</v>
      </c>
      <c r="K643" s="49" t="s">
        <v>24</v>
      </c>
      <c r="L643" s="63">
        <v>22.63616270535611</v>
      </c>
      <c r="M643" s="63">
        <v>0</v>
      </c>
      <c r="N643" s="63">
        <v>0</v>
      </c>
      <c r="O643" s="63">
        <v>0</v>
      </c>
      <c r="P643" s="63">
        <v>0</v>
      </c>
      <c r="Q643" s="63">
        <v>0</v>
      </c>
      <c r="R643" s="83">
        <v>0</v>
      </c>
      <c r="S643" s="84">
        <f t="shared" si="255"/>
        <v>22.63616270535611</v>
      </c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t="15">
      <c r="A644" s="36" t="s">
        <v>60</v>
      </c>
      <c r="B644" s="60">
        <v>108.75331481838053</v>
      </c>
      <c r="C644" s="60">
        <v>4.9261560556417354</v>
      </c>
      <c r="D644" s="60">
        <v>61.924963646862771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254"/>
        <v>175.60443452088504</v>
      </c>
      <c r="K644" s="48" t="s">
        <v>60</v>
      </c>
      <c r="L644" s="85">
        <v>108.75331481838053</v>
      </c>
      <c r="M644" s="85">
        <v>4.9261560556417354</v>
      </c>
      <c r="N644" s="85">
        <v>61.924963646862771</v>
      </c>
      <c r="O644" s="85">
        <v>0</v>
      </c>
      <c r="P644" s="85">
        <v>0</v>
      </c>
      <c r="Q644" s="85">
        <v>0</v>
      </c>
      <c r="R644" s="86">
        <v>0</v>
      </c>
      <c r="S644" s="87">
        <f t="shared" si="255"/>
        <v>175.60443452088504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ht="15">
      <c r="A645" s="37" t="s">
        <v>22</v>
      </c>
      <c r="B645" s="63">
        <v>150.97560533548423</v>
      </c>
      <c r="C645" s="63">
        <v>0</v>
      </c>
      <c r="D645" s="63">
        <v>0</v>
      </c>
      <c r="E645" s="63">
        <v>0.67345225503474682</v>
      </c>
      <c r="F645" s="63">
        <v>35.40976031572054</v>
      </c>
      <c r="G645" s="63">
        <v>0</v>
      </c>
      <c r="H645" s="64">
        <v>0</v>
      </c>
      <c r="I645" s="59">
        <f t="shared" si="254"/>
        <v>187.05881790623954</v>
      </c>
      <c r="K645" s="49" t="s">
        <v>22</v>
      </c>
      <c r="L645" s="63">
        <v>150.97560533548423</v>
      </c>
      <c r="M645" s="63">
        <v>0</v>
      </c>
      <c r="N645" s="63">
        <v>0</v>
      </c>
      <c r="O645" s="63">
        <v>0.67345225503474682</v>
      </c>
      <c r="P645" s="63">
        <v>35.40976031572054</v>
      </c>
      <c r="Q645" s="63">
        <v>0</v>
      </c>
      <c r="R645" s="83">
        <v>0</v>
      </c>
      <c r="S645" s="84">
        <f t="shared" si="255"/>
        <v>187.05881790623954</v>
      </c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254"/>
        <v>0</v>
      </c>
      <c r="K646" s="48" t="s">
        <v>21</v>
      </c>
      <c r="L646" s="85">
        <v>0</v>
      </c>
      <c r="M646" s="85">
        <v>0</v>
      </c>
      <c r="N646" s="85">
        <v>0</v>
      </c>
      <c r="O646" s="85">
        <v>0</v>
      </c>
      <c r="P646" s="85">
        <v>0</v>
      </c>
      <c r="Q646" s="85">
        <v>0</v>
      </c>
      <c r="R646" s="86">
        <v>0</v>
      </c>
      <c r="S646" s="87">
        <f t="shared" si="255"/>
        <v>0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t="15">
      <c r="A647" s="38" t="s">
        <v>64</v>
      </c>
      <c r="B647" s="63">
        <v>3.7043776123822552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254"/>
        <v>3.7043776123822552</v>
      </c>
      <c r="K647" s="50" t="s">
        <v>64</v>
      </c>
      <c r="L647" s="63">
        <v>3.7043776123822552</v>
      </c>
      <c r="M647" s="63">
        <v>0</v>
      </c>
      <c r="N647" s="63">
        <v>0</v>
      </c>
      <c r="O647" s="63">
        <v>0</v>
      </c>
      <c r="P647" s="63">
        <v>0</v>
      </c>
      <c r="Q647" s="63">
        <v>0</v>
      </c>
      <c r="R647" s="83">
        <v>0</v>
      </c>
      <c r="S647" s="84">
        <f t="shared" si="255"/>
        <v>3.7043776123822552</v>
      </c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>
      <c r="A648" s="39" t="s">
        <v>23</v>
      </c>
      <c r="B648" s="65">
        <v>3.7043776123822552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254"/>
        <v>3.7043776123822552</v>
      </c>
      <c r="K648" s="51" t="s">
        <v>23</v>
      </c>
      <c r="L648" s="88">
        <v>3.7043776123822552</v>
      </c>
      <c r="M648" s="88">
        <v>0</v>
      </c>
      <c r="N648" s="88">
        <v>0</v>
      </c>
      <c r="O648" s="88">
        <v>0</v>
      </c>
      <c r="P648" s="88">
        <v>0</v>
      </c>
      <c r="Q648" s="88">
        <v>0</v>
      </c>
      <c r="R648" s="89">
        <v>0</v>
      </c>
      <c r="S648" s="90">
        <f t="shared" si="255"/>
        <v>3.7043776123822552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254"/>
        <v>0</v>
      </c>
      <c r="K649" s="52" t="s">
        <v>19</v>
      </c>
      <c r="L649" s="68">
        <v>0</v>
      </c>
      <c r="M649" s="68">
        <v>0</v>
      </c>
      <c r="N649" s="68">
        <v>0</v>
      </c>
      <c r="O649" s="68">
        <v>0</v>
      </c>
      <c r="P649" s="68">
        <v>0</v>
      </c>
      <c r="Q649" s="68">
        <v>0</v>
      </c>
      <c r="R649" s="91">
        <v>0</v>
      </c>
      <c r="S649" s="92">
        <f t="shared" si="255"/>
        <v>0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254"/>
        <v>0</v>
      </c>
      <c r="K650" s="51" t="s">
        <v>20</v>
      </c>
      <c r="L650" s="88">
        <v>0</v>
      </c>
      <c r="M650" s="88">
        <v>0</v>
      </c>
      <c r="N650" s="88">
        <v>0</v>
      </c>
      <c r="O650" s="88">
        <v>0</v>
      </c>
      <c r="P650" s="88">
        <v>0</v>
      </c>
      <c r="Q650" s="88">
        <v>0</v>
      </c>
      <c r="R650" s="89">
        <v>0</v>
      </c>
      <c r="S650" s="90">
        <f t="shared" si="255"/>
        <v>0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254"/>
        <v>0</v>
      </c>
      <c r="K651" s="53" t="s">
        <v>11</v>
      </c>
      <c r="L651" s="71">
        <v>0</v>
      </c>
      <c r="M651" s="71">
        <v>0</v>
      </c>
      <c r="N651" s="71">
        <v>0</v>
      </c>
      <c r="O651" s="71">
        <v>0</v>
      </c>
      <c r="P651" s="71">
        <v>0</v>
      </c>
      <c r="Q651" s="71">
        <v>0</v>
      </c>
      <c r="R651" s="93">
        <v>0</v>
      </c>
      <c r="S651" s="94">
        <f t="shared" si="255"/>
        <v>0</v>
      </c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t="15">
      <c r="A652" s="42" t="s">
        <v>26</v>
      </c>
      <c r="B652" s="74">
        <f>SUM(B631:B647)</f>
        <v>452.41200576504514</v>
      </c>
      <c r="C652" s="74">
        <f t="shared" ref="C652:I652" si="256">SUM(C631:C647)</f>
        <v>5.6061021869886734</v>
      </c>
      <c r="D652" s="74">
        <f t="shared" si="256"/>
        <v>74.241742025798473</v>
      </c>
      <c r="E652" s="74">
        <f t="shared" si="256"/>
        <v>144.18987846297028</v>
      </c>
      <c r="F652" s="74">
        <f t="shared" si="256"/>
        <v>517.05637911935116</v>
      </c>
      <c r="G652" s="74">
        <f t="shared" si="256"/>
        <v>39.423915260073272</v>
      </c>
      <c r="H652" s="75">
        <f t="shared" si="256"/>
        <v>0.55311718323664172</v>
      </c>
      <c r="I652" s="59">
        <f t="shared" si="256"/>
        <v>1233.4831400034639</v>
      </c>
      <c r="K652" s="54" t="s">
        <v>26</v>
      </c>
      <c r="L652" s="74">
        <f>SUM(L631:L647)</f>
        <v>452.41200576504514</v>
      </c>
      <c r="M652" s="74">
        <f t="shared" ref="M652:S652" si="257">SUM(M631:M647)</f>
        <v>5.6061021869886734</v>
      </c>
      <c r="N652" s="74">
        <f t="shared" si="257"/>
        <v>74.241742025798473</v>
      </c>
      <c r="O652" s="74">
        <f t="shared" si="257"/>
        <v>144.18987846297028</v>
      </c>
      <c r="P652" s="74">
        <f t="shared" si="257"/>
        <v>517.05637911935116</v>
      </c>
      <c r="Q652" s="74">
        <f t="shared" si="257"/>
        <v>39.423915260073272</v>
      </c>
      <c r="R652" s="75">
        <f t="shared" si="257"/>
        <v>0.55311718323664172</v>
      </c>
      <c r="S652" s="95">
        <f t="shared" si="257"/>
        <v>1233.4831400034639</v>
      </c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5"/>
      <c r="AH652" s="5"/>
      <c r="AI652" s="5"/>
      <c r="AJ652" s="5"/>
      <c r="AK652" s="5"/>
      <c r="AL652" s="5"/>
    </row>
    <row r="653" spans="1:38" s="14" customFormat="1" ht="15.75" thickBot="1">
      <c r="A653" s="45" t="s">
        <v>91</v>
      </c>
      <c r="B653" s="78">
        <f>IF($I652=0,"-",B652/$I652)</f>
        <v>0.36677599481722523</v>
      </c>
      <c r="C653" s="78">
        <f t="shared" ref="C653:H653" si="258">IF($I652=0,"-",C652/$I652)</f>
        <v>4.5449362096452572E-3</v>
      </c>
      <c r="D653" s="78">
        <f t="shared" si="258"/>
        <v>6.0188696235920977E-2</v>
      </c>
      <c r="E653" s="78">
        <f t="shared" si="258"/>
        <v>0.11689651344773579</v>
      </c>
      <c r="F653" s="78">
        <f t="shared" si="258"/>
        <v>0.41918398586128963</v>
      </c>
      <c r="G653" s="78">
        <f t="shared" si="258"/>
        <v>3.1961454503514786E-2</v>
      </c>
      <c r="H653" s="79">
        <f t="shared" si="258"/>
        <v>4.4841892466814621E-4</v>
      </c>
      <c r="I653" s="80">
        <f>SUM(B653:H653)</f>
        <v>0.99999999999999989</v>
      </c>
      <c r="K653" s="55" t="s">
        <v>91</v>
      </c>
      <c r="L653" s="96">
        <f>IF($S652=0,"-",L652/$S652)</f>
        <v>0.36677599481722523</v>
      </c>
      <c r="M653" s="96">
        <f t="shared" ref="M653:R653" si="259">IF($S652=0,"-",M652/$S652)</f>
        <v>4.5449362096452572E-3</v>
      </c>
      <c r="N653" s="96">
        <f t="shared" si="259"/>
        <v>6.0188696235920977E-2</v>
      </c>
      <c r="O653" s="96">
        <f t="shared" si="259"/>
        <v>0.11689651344773579</v>
      </c>
      <c r="P653" s="96">
        <f t="shared" si="259"/>
        <v>0.41918398586128963</v>
      </c>
      <c r="Q653" s="96">
        <f t="shared" si="259"/>
        <v>3.1961454503514786E-2</v>
      </c>
      <c r="R653" s="97">
        <f t="shared" si="259"/>
        <v>4.4841892466814621E-4</v>
      </c>
      <c r="S653" s="98">
        <f>SUM(L653:R653)</f>
        <v>0.99999999999999989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3"/>
      <c r="AH653" s="13"/>
      <c r="AI653" s="13"/>
      <c r="AJ653" s="21"/>
      <c r="AK653" s="13"/>
      <c r="AL653" s="13"/>
    </row>
    <row r="654" spans="1:38">
      <c r="AG654" s="5"/>
      <c r="AH654" s="5"/>
      <c r="AI654" s="5"/>
      <c r="AJ654" s="5"/>
      <c r="AK654" s="5"/>
      <c r="AL654" s="5"/>
    </row>
    <row r="655" spans="1:38">
      <c r="H655" s="5"/>
      <c r="R655" s="5"/>
    </row>
    <row r="656" spans="1:38">
      <c r="H656" s="5"/>
      <c r="R656" s="5"/>
    </row>
    <row r="657" spans="8:18">
      <c r="H657" s="5"/>
      <c r="R657" s="5"/>
    </row>
    <row r="658" spans="8:18">
      <c r="H658" s="5"/>
      <c r="R658" s="5"/>
    </row>
    <row r="659" spans="8:18">
      <c r="H659" s="5"/>
      <c r="R659" s="5"/>
    </row>
    <row r="660" spans="8:18">
      <c r="H660" s="5"/>
      <c r="R660" s="5"/>
    </row>
    <row r="661" spans="8:18">
      <c r="H661" s="5"/>
      <c r="R661" s="5"/>
    </row>
    <row r="662" spans="8:18">
      <c r="H662" s="5"/>
      <c r="R662" s="5"/>
    </row>
    <row r="663" spans="8:18">
      <c r="H663" s="5"/>
      <c r="R663" s="5"/>
    </row>
    <row r="664" spans="8:18">
      <c r="H664" s="5"/>
      <c r="R664" s="5"/>
    </row>
    <row r="665" spans="8:18">
      <c r="H665" s="5"/>
      <c r="R665" s="5"/>
    </row>
    <row r="666" spans="8:18">
      <c r="H666" s="5"/>
      <c r="R666" s="5"/>
    </row>
    <row r="667" spans="8:18">
      <c r="H667" s="5"/>
      <c r="R667" s="5"/>
    </row>
    <row r="668" spans="8:18">
      <c r="H668" s="5"/>
      <c r="R668" s="5"/>
    </row>
    <row r="669" spans="8:18">
      <c r="H669" s="5"/>
      <c r="R669" s="5"/>
    </row>
    <row r="670" spans="8:18">
      <c r="H670" s="5"/>
      <c r="R670" s="5"/>
    </row>
    <row r="671" spans="8:18">
      <c r="H671" s="5"/>
      <c r="R671" s="5"/>
    </row>
    <row r="672" spans="8:18">
      <c r="H672" s="5"/>
      <c r="R672" s="5"/>
    </row>
    <row r="673" spans="8:18">
      <c r="H673" s="5"/>
      <c r="R673" s="5"/>
    </row>
    <row r="674" spans="8:18">
      <c r="H674" s="5"/>
      <c r="R674" s="5"/>
    </row>
    <row r="675" spans="8:18">
      <c r="H675" s="5"/>
      <c r="R675" s="5"/>
    </row>
    <row r="676" spans="8:18">
      <c r="H676" s="5"/>
      <c r="R676" s="5"/>
    </row>
    <row r="677" spans="8:18">
      <c r="H677" s="5"/>
      <c r="R677" s="5"/>
    </row>
    <row r="678" spans="8:18">
      <c r="H678" s="5"/>
      <c r="R678" s="5"/>
    </row>
    <row r="679" spans="8:18">
      <c r="H679" s="5"/>
      <c r="R679" s="5"/>
    </row>
    <row r="680" spans="8:18">
      <c r="H680" s="5"/>
      <c r="R680" s="5"/>
    </row>
    <row r="681" spans="8:18">
      <c r="H681" s="5"/>
      <c r="R681" s="5"/>
    </row>
    <row r="682" spans="8:18">
      <c r="H682" s="5"/>
      <c r="R682" s="5"/>
    </row>
    <row r="683" spans="8:18">
      <c r="H683" s="5"/>
      <c r="R683" s="5"/>
    </row>
    <row r="684" spans="8:18">
      <c r="H684" s="5"/>
      <c r="R684" s="5"/>
    </row>
    <row r="685" spans="8:18">
      <c r="H685" s="5"/>
      <c r="R685" s="5"/>
    </row>
    <row r="686" spans="8:18">
      <c r="H686" s="5"/>
      <c r="R686" s="5"/>
    </row>
    <row r="687" spans="8:18">
      <c r="H687" s="5"/>
      <c r="R687" s="5"/>
    </row>
    <row r="688" spans="8:18">
      <c r="H688" s="5"/>
      <c r="R688" s="5"/>
    </row>
    <row r="689" spans="8:18">
      <c r="H689" s="5"/>
      <c r="R689" s="5"/>
    </row>
    <row r="690" spans="8:18">
      <c r="H690" s="5"/>
      <c r="R690" s="5"/>
    </row>
    <row r="691" spans="8:18">
      <c r="H691" s="5"/>
      <c r="R691" s="5"/>
    </row>
    <row r="692" spans="8:18">
      <c r="H692" s="5"/>
      <c r="R692" s="5"/>
    </row>
    <row r="693" spans="8:18">
      <c r="H693" s="5"/>
      <c r="R693" s="5"/>
    </row>
    <row r="694" spans="8:18">
      <c r="H694" s="5"/>
      <c r="R694" s="5"/>
    </row>
    <row r="695" spans="8:18">
      <c r="H695" s="5"/>
      <c r="R695" s="5"/>
    </row>
    <row r="696" spans="8:18">
      <c r="H696" s="5"/>
      <c r="R696" s="5"/>
    </row>
    <row r="697" spans="8:18">
      <c r="H697" s="5"/>
      <c r="R697" s="5"/>
    </row>
    <row r="698" spans="8:18">
      <c r="H698" s="5"/>
      <c r="R698" s="5"/>
    </row>
    <row r="699" spans="8:18">
      <c r="H699" s="5"/>
      <c r="R699" s="5"/>
    </row>
    <row r="700" spans="8:18">
      <c r="H700" s="5"/>
      <c r="R700" s="5"/>
    </row>
    <row r="701" spans="8:18">
      <c r="H701" s="5"/>
      <c r="R701" s="5"/>
    </row>
    <row r="702" spans="8:18">
      <c r="H702" s="5"/>
      <c r="R702" s="5"/>
    </row>
    <row r="703" spans="8:18">
      <c r="H703" s="5"/>
      <c r="R703" s="5"/>
    </row>
    <row r="704" spans="8:18">
      <c r="H704" s="5"/>
      <c r="R704" s="5"/>
    </row>
    <row r="705" spans="8:18">
      <c r="H705" s="5"/>
      <c r="R705" s="5"/>
    </row>
    <row r="706" spans="8:18">
      <c r="H706" s="5"/>
      <c r="R706" s="5"/>
    </row>
    <row r="707" spans="8:18">
      <c r="H707" s="5"/>
      <c r="R707" s="5"/>
    </row>
    <row r="708" spans="8:18">
      <c r="H708" s="5"/>
      <c r="R708" s="5"/>
    </row>
    <row r="709" spans="8:18">
      <c r="H709" s="5"/>
      <c r="R709" s="5"/>
    </row>
    <row r="710" spans="8:18">
      <c r="H710" s="5"/>
      <c r="R710" s="5"/>
    </row>
    <row r="711" spans="8:18">
      <c r="H711" s="5"/>
      <c r="R711" s="5"/>
    </row>
    <row r="712" spans="8:18">
      <c r="H712" s="5"/>
      <c r="R712" s="5"/>
    </row>
    <row r="713" spans="8:18">
      <c r="H713" s="5"/>
      <c r="R713" s="5"/>
    </row>
    <row r="714" spans="8:18">
      <c r="H714" s="5"/>
      <c r="R714" s="5"/>
    </row>
    <row r="715" spans="8:18">
      <c r="H715" s="5"/>
      <c r="R715" s="5"/>
    </row>
    <row r="716" spans="8:18">
      <c r="H716" s="5"/>
      <c r="R716" s="5"/>
    </row>
    <row r="717" spans="8:18">
      <c r="H717" s="5"/>
      <c r="R717" s="5"/>
    </row>
    <row r="718" spans="8:18">
      <c r="H718" s="5"/>
      <c r="R718" s="5"/>
    </row>
    <row r="719" spans="8:18">
      <c r="H719" s="5"/>
      <c r="R719" s="5"/>
    </row>
    <row r="720" spans="8:18">
      <c r="H720" s="5"/>
      <c r="R720" s="5"/>
    </row>
    <row r="721" spans="8:18">
      <c r="H721" s="5"/>
      <c r="R721" s="5"/>
    </row>
    <row r="722" spans="8:18">
      <c r="H722" s="5"/>
      <c r="R722" s="5"/>
    </row>
    <row r="723" spans="8:18">
      <c r="H723" s="5"/>
      <c r="R723" s="5"/>
    </row>
    <row r="724" spans="8:18">
      <c r="H724" s="5"/>
      <c r="R724" s="5"/>
    </row>
    <row r="725" spans="8:18">
      <c r="H725" s="5"/>
      <c r="R725" s="5"/>
    </row>
    <row r="726" spans="8:18">
      <c r="H726" s="5"/>
      <c r="R726" s="5"/>
    </row>
    <row r="727" spans="8:18">
      <c r="H727" s="5"/>
      <c r="R727" s="5"/>
    </row>
    <row r="728" spans="8:18">
      <c r="H728" s="5"/>
      <c r="R728" s="5"/>
    </row>
    <row r="729" spans="8:18">
      <c r="H729" s="5"/>
      <c r="R729" s="5"/>
    </row>
    <row r="730" spans="8:18">
      <c r="H730" s="5"/>
      <c r="R730" s="5"/>
    </row>
    <row r="731" spans="8:18">
      <c r="H731" s="5"/>
      <c r="R731" s="5"/>
    </row>
    <row r="732" spans="8:18">
      <c r="H732" s="5"/>
      <c r="R732" s="5"/>
    </row>
    <row r="733" spans="8:18">
      <c r="H733" s="5"/>
      <c r="R733" s="5"/>
    </row>
    <row r="734" spans="8:18">
      <c r="H734" s="5"/>
      <c r="R734" s="5"/>
    </row>
    <row r="735" spans="8:18">
      <c r="H735" s="5"/>
      <c r="R735" s="5"/>
    </row>
    <row r="736" spans="8:18">
      <c r="H736" s="5"/>
      <c r="R736" s="5"/>
    </row>
    <row r="737" spans="8:18">
      <c r="H737" s="5"/>
      <c r="R737" s="5"/>
    </row>
    <row r="738" spans="8:18">
      <c r="H738" s="5"/>
      <c r="R738" s="5"/>
    </row>
    <row r="739" spans="8:18">
      <c r="H739" s="5"/>
      <c r="R739" s="5"/>
    </row>
    <row r="740" spans="8:18">
      <c r="H740" s="5"/>
      <c r="R740" s="5"/>
    </row>
    <row r="741" spans="8:18">
      <c r="H741" s="5"/>
      <c r="R741" s="5"/>
    </row>
    <row r="742" spans="8:18">
      <c r="H742" s="5"/>
      <c r="R742" s="5"/>
    </row>
    <row r="743" spans="8:18">
      <c r="H743" s="5"/>
      <c r="R743" s="5"/>
    </row>
    <row r="744" spans="8:18">
      <c r="H744" s="5"/>
      <c r="R744" s="5"/>
    </row>
    <row r="745" spans="8:18">
      <c r="H745" s="5"/>
      <c r="R745" s="5"/>
    </row>
    <row r="746" spans="8:18">
      <c r="H746" s="5"/>
      <c r="R746" s="5"/>
    </row>
    <row r="747" spans="8:18">
      <c r="H747" s="5"/>
      <c r="R747" s="5"/>
    </row>
    <row r="748" spans="8:18">
      <c r="H748" s="5"/>
      <c r="R748" s="5"/>
    </row>
    <row r="749" spans="8:18">
      <c r="H749" s="5"/>
      <c r="R749" s="5"/>
    </row>
    <row r="750" spans="8:18">
      <c r="H750" s="5"/>
      <c r="R750" s="5"/>
    </row>
    <row r="751" spans="8:18">
      <c r="H751" s="5"/>
      <c r="R751" s="5"/>
    </row>
    <row r="752" spans="8:18">
      <c r="H752" s="5"/>
      <c r="R752" s="5"/>
    </row>
    <row r="753" spans="8:18">
      <c r="H753" s="5"/>
      <c r="R753" s="5"/>
    </row>
    <row r="754" spans="8:18">
      <c r="H754" s="5"/>
      <c r="R754" s="5"/>
    </row>
    <row r="755" spans="8:18">
      <c r="H755" s="5"/>
      <c r="R755" s="5"/>
    </row>
    <row r="756" spans="8:18">
      <c r="H756" s="5"/>
      <c r="R756" s="5"/>
    </row>
    <row r="757" spans="8:18">
      <c r="H757" s="5"/>
      <c r="R757" s="5"/>
    </row>
    <row r="758" spans="8:18">
      <c r="H758" s="5"/>
      <c r="R758" s="5"/>
    </row>
    <row r="759" spans="8:18">
      <c r="H759" s="5"/>
      <c r="R759" s="5"/>
    </row>
    <row r="760" spans="8:18">
      <c r="H760" s="5"/>
      <c r="R760" s="5"/>
    </row>
    <row r="761" spans="8:18">
      <c r="H761" s="5"/>
      <c r="R761" s="5"/>
    </row>
    <row r="762" spans="8:18">
      <c r="H762" s="5"/>
      <c r="R762" s="5"/>
    </row>
    <row r="763" spans="8:18">
      <c r="H763" s="5"/>
      <c r="R763" s="5"/>
    </row>
    <row r="764" spans="8:18">
      <c r="H764" s="5"/>
      <c r="R764" s="5"/>
    </row>
    <row r="765" spans="8:18">
      <c r="H765" s="5"/>
      <c r="R765" s="5"/>
    </row>
    <row r="766" spans="8:18">
      <c r="H766" s="5"/>
      <c r="R766" s="5"/>
    </row>
    <row r="767" spans="8:18">
      <c r="H767" s="5"/>
      <c r="R767" s="5"/>
    </row>
    <row r="768" spans="8:18">
      <c r="H768" s="5"/>
      <c r="R768" s="5"/>
    </row>
    <row r="769" spans="8:19">
      <c r="H769" s="5"/>
      <c r="R769" s="5"/>
    </row>
    <row r="770" spans="8:19">
      <c r="H770" s="5"/>
      <c r="R770" s="5"/>
    </row>
    <row r="771" spans="8:19">
      <c r="H771" s="5"/>
      <c r="R771" s="5"/>
    </row>
    <row r="772" spans="8:19">
      <c r="H772" s="5"/>
      <c r="R772" s="5"/>
    </row>
    <row r="773" spans="8:19">
      <c r="H773" s="5"/>
      <c r="R773" s="5"/>
    </row>
    <row r="774" spans="8:19">
      <c r="H774" s="5"/>
      <c r="R774" s="5"/>
    </row>
    <row r="775" spans="8:19">
      <c r="H775" s="5"/>
      <c r="R775" s="5"/>
    </row>
    <row r="776" spans="8:19">
      <c r="I776" s="5"/>
      <c r="S776" s="5"/>
    </row>
    <row r="777" spans="8:19">
      <c r="I777" s="5"/>
      <c r="S777" s="5"/>
    </row>
    <row r="778" spans="8:19">
      <c r="I778" s="5"/>
      <c r="S778" s="5"/>
    </row>
    <row r="779" spans="8:19">
      <c r="I779" s="5"/>
      <c r="S779" s="5"/>
    </row>
    <row r="780" spans="8:19">
      <c r="I780" s="5"/>
      <c r="S780" s="5"/>
    </row>
    <row r="781" spans="8:19">
      <c r="I781" s="5"/>
      <c r="S781" s="5"/>
    </row>
    <row r="782" spans="8:19">
      <c r="I782" s="5"/>
      <c r="S782" s="5"/>
    </row>
    <row r="783" spans="8:19">
      <c r="I783" s="5"/>
      <c r="S783" s="5"/>
    </row>
    <row r="784" spans="8:19">
      <c r="I784" s="5"/>
      <c r="S784" s="5"/>
    </row>
    <row r="785" spans="9:19">
      <c r="I785" s="5"/>
      <c r="S785" s="5"/>
    </row>
    <row r="786" spans="9:19">
      <c r="I786" s="5"/>
      <c r="S786" s="5"/>
    </row>
    <row r="787" spans="9:19">
      <c r="I787" s="5"/>
      <c r="S787" s="5"/>
    </row>
  </sheetData>
  <mergeCells count="173">
    <mergeCell ref="B630:I630"/>
    <mergeCell ref="L630:S630"/>
    <mergeCell ref="L578:S578"/>
    <mergeCell ref="B604:I604"/>
    <mergeCell ref="L604:S604"/>
    <mergeCell ref="B578:I578"/>
    <mergeCell ref="K629:K630"/>
    <mergeCell ref="V604:AF604"/>
    <mergeCell ref="V370:AI370"/>
    <mergeCell ref="B396:I396"/>
    <mergeCell ref="L396:S396"/>
    <mergeCell ref="V396:AI396"/>
    <mergeCell ref="B370:I370"/>
    <mergeCell ref="L370:S370"/>
    <mergeCell ref="U369:U370"/>
    <mergeCell ref="U395:U396"/>
    <mergeCell ref="B474:I474"/>
    <mergeCell ref="L474:S474"/>
    <mergeCell ref="V422:AI422"/>
    <mergeCell ref="B448:I448"/>
    <mergeCell ref="L448:S448"/>
    <mergeCell ref="B422:I422"/>
    <mergeCell ref="L422:S422"/>
    <mergeCell ref="G449:H469"/>
    <mergeCell ref="U421:U422"/>
    <mergeCell ref="L449:O469"/>
    <mergeCell ref="Q449:R469"/>
    <mergeCell ref="V318:AI318"/>
    <mergeCell ref="B344:I344"/>
    <mergeCell ref="L344:S344"/>
    <mergeCell ref="V344:AI344"/>
    <mergeCell ref="B318:I318"/>
    <mergeCell ref="L318:S318"/>
    <mergeCell ref="K343:K344"/>
    <mergeCell ref="F319:F339"/>
    <mergeCell ref="U343:U344"/>
    <mergeCell ref="B449:E469"/>
    <mergeCell ref="K317:K318"/>
    <mergeCell ref="U317:U318"/>
    <mergeCell ref="V214:AI214"/>
    <mergeCell ref="B240:I240"/>
    <mergeCell ref="L240:S240"/>
    <mergeCell ref="V240:AI240"/>
    <mergeCell ref="B214:I214"/>
    <mergeCell ref="L214:S214"/>
    <mergeCell ref="V266:AI266"/>
    <mergeCell ref="B292:I292"/>
    <mergeCell ref="L292:S292"/>
    <mergeCell ref="V292:AI292"/>
    <mergeCell ref="B266:I266"/>
    <mergeCell ref="L266:S266"/>
    <mergeCell ref="K213:K214"/>
    <mergeCell ref="K239:K240"/>
    <mergeCell ref="K265:K266"/>
    <mergeCell ref="K291:K292"/>
    <mergeCell ref="U213:U214"/>
    <mergeCell ref="U239:U240"/>
    <mergeCell ref="U265:U266"/>
    <mergeCell ref="U291:U292"/>
    <mergeCell ref="F215:F235"/>
    <mergeCell ref="F241:F261"/>
    <mergeCell ref="F267:F287"/>
    <mergeCell ref="K161:K162"/>
    <mergeCell ref="B59:E79"/>
    <mergeCell ref="G59:H79"/>
    <mergeCell ref="F111:F131"/>
    <mergeCell ref="F137:F157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87:K188"/>
    <mergeCell ref="F163:F183"/>
    <mergeCell ref="L162:S162"/>
    <mergeCell ref="B84:I84"/>
    <mergeCell ref="L84:S84"/>
    <mergeCell ref="U109:U110"/>
    <mergeCell ref="U135:U136"/>
    <mergeCell ref="U161:U162"/>
    <mergeCell ref="U187:U188"/>
    <mergeCell ref="B162:I162"/>
    <mergeCell ref="B110:I110"/>
    <mergeCell ref="L110:S110"/>
    <mergeCell ref="K83:K84"/>
    <mergeCell ref="K109:K110"/>
    <mergeCell ref="K135:K136"/>
    <mergeCell ref="A1:I3"/>
    <mergeCell ref="K1:S3"/>
    <mergeCell ref="A135:A136"/>
    <mergeCell ref="L59:O79"/>
    <mergeCell ref="Q59:R79"/>
    <mergeCell ref="U1:AI3"/>
    <mergeCell ref="B6:I6"/>
    <mergeCell ref="L6:S6"/>
    <mergeCell ref="V32:AI32"/>
    <mergeCell ref="B58:I58"/>
    <mergeCell ref="L58:S58"/>
    <mergeCell ref="K5:K6"/>
    <mergeCell ref="K31:K32"/>
    <mergeCell ref="K57:K58"/>
    <mergeCell ref="F33:F53"/>
    <mergeCell ref="U31:U32"/>
    <mergeCell ref="B32:I32"/>
    <mergeCell ref="L32:S32"/>
    <mergeCell ref="A161:A162"/>
    <mergeCell ref="A187:A188"/>
    <mergeCell ref="A213:A214"/>
    <mergeCell ref="A239:A240"/>
    <mergeCell ref="A5:A6"/>
    <mergeCell ref="A31:A32"/>
    <mergeCell ref="A57:A58"/>
    <mergeCell ref="A83:A84"/>
    <mergeCell ref="A109:A110"/>
    <mergeCell ref="A629:A630"/>
    <mergeCell ref="A395:A396"/>
    <mergeCell ref="A421:A422"/>
    <mergeCell ref="A447:A448"/>
    <mergeCell ref="A473:A474"/>
    <mergeCell ref="A499:A500"/>
    <mergeCell ref="A265:A266"/>
    <mergeCell ref="A291:A292"/>
    <mergeCell ref="A317:A318"/>
    <mergeCell ref="A343:A344"/>
    <mergeCell ref="A369:A370"/>
    <mergeCell ref="A525:A526"/>
    <mergeCell ref="A551:A552"/>
    <mergeCell ref="A577:A578"/>
    <mergeCell ref="A603:A604"/>
    <mergeCell ref="F605:F625"/>
    <mergeCell ref="G475:H495"/>
    <mergeCell ref="G501:H521"/>
    <mergeCell ref="G527:H547"/>
    <mergeCell ref="F371:F391"/>
    <mergeCell ref="F397:F417"/>
    <mergeCell ref="F423:F443"/>
    <mergeCell ref="K603:K604"/>
    <mergeCell ref="F579:F599"/>
    <mergeCell ref="B552:I552"/>
    <mergeCell ref="B526:I526"/>
    <mergeCell ref="B500:I500"/>
    <mergeCell ref="K577:K578"/>
    <mergeCell ref="F189:F209"/>
    <mergeCell ref="B553:E573"/>
    <mergeCell ref="G553:H573"/>
    <mergeCell ref="B475:E495"/>
    <mergeCell ref="B501:E521"/>
    <mergeCell ref="B527:E547"/>
    <mergeCell ref="F293:F313"/>
    <mergeCell ref="F345:F365"/>
    <mergeCell ref="K499:K500"/>
    <mergeCell ref="K525:K526"/>
    <mergeCell ref="K551:K552"/>
    <mergeCell ref="K369:K370"/>
    <mergeCell ref="K395:K396"/>
    <mergeCell ref="K421:K422"/>
    <mergeCell ref="K447:K448"/>
    <mergeCell ref="K473:K474"/>
    <mergeCell ref="U603:U604"/>
    <mergeCell ref="L553:O573"/>
    <mergeCell ref="Q553:R573"/>
    <mergeCell ref="L475:O495"/>
    <mergeCell ref="Q475:R495"/>
    <mergeCell ref="L501:O521"/>
    <mergeCell ref="Q501:R521"/>
    <mergeCell ref="L527:O547"/>
    <mergeCell ref="Q527:R547"/>
    <mergeCell ref="L552:S552"/>
    <mergeCell ref="L526:S526"/>
    <mergeCell ref="L500:S50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5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4" customWidth="1"/>
    <col min="2" max="9" width="16.625" style="4" customWidth="1"/>
    <col min="10" max="10" width="16.625" style="15" customWidth="1"/>
    <col min="11" max="11" width="38.75" style="4" customWidth="1"/>
    <col min="12" max="19" width="16.625" style="4" customWidth="1"/>
    <col min="20" max="20" width="16.625" style="15" customWidth="1"/>
    <col min="21" max="21" width="36.625" style="4" customWidth="1"/>
    <col min="22" max="24" width="16.625" style="4" customWidth="1"/>
    <col min="25" max="25" width="19.375" style="4" customWidth="1"/>
    <col min="26" max="26" width="16.625" style="4" customWidth="1"/>
    <col min="27" max="27" width="17.875" style="4" customWidth="1"/>
    <col min="28" max="28" width="17.625" style="4" customWidth="1"/>
    <col min="29" max="37" width="16.625" style="4" customWidth="1"/>
    <col min="38" max="42" width="16.625" style="16" customWidth="1"/>
    <col min="43" max="51" width="11.125" style="16" bestFit="1" customWidth="1"/>
    <col min="52" max="52" width="11" style="16"/>
    <col min="53" max="67" width="11.125" style="16" bestFit="1" customWidth="1"/>
    <col min="68" max="68" width="11.125" style="4" bestFit="1" customWidth="1"/>
    <col min="69" max="70" width="11" style="4"/>
    <col min="71" max="71" width="11.125" style="4" bestFit="1" customWidth="1"/>
    <col min="72" max="16384" width="11" style="4"/>
  </cols>
  <sheetData>
    <row r="1" spans="1:85" customFormat="1" ht="15" customHeight="1" thickTop="1">
      <c r="A1" s="441" t="s">
        <v>105</v>
      </c>
      <c r="B1" s="442"/>
      <c r="C1" s="442"/>
      <c r="D1" s="442"/>
      <c r="E1" s="442"/>
      <c r="F1" s="442"/>
      <c r="G1" s="442"/>
      <c r="H1" s="442"/>
      <c r="I1" s="443"/>
      <c r="K1" s="450" t="s">
        <v>106</v>
      </c>
      <c r="L1" s="451"/>
      <c r="M1" s="451"/>
      <c r="N1" s="451"/>
      <c r="O1" s="451"/>
      <c r="P1" s="451"/>
      <c r="Q1" s="451"/>
      <c r="R1" s="451"/>
      <c r="S1" s="452"/>
      <c r="U1" s="459" t="s">
        <v>107</v>
      </c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1"/>
      <c r="BA1" s="28"/>
      <c r="BR1" s="28"/>
      <c r="CG1" s="26"/>
    </row>
    <row r="2" spans="1:8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K2" s="453"/>
      <c r="L2" s="454"/>
      <c r="M2" s="454"/>
      <c r="N2" s="454"/>
      <c r="O2" s="454"/>
      <c r="P2" s="454"/>
      <c r="Q2" s="454"/>
      <c r="R2" s="454"/>
      <c r="S2" s="455"/>
      <c r="U2" s="462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3"/>
      <c r="AI2" s="464"/>
      <c r="BA2" s="28"/>
      <c r="BR2" s="28"/>
      <c r="CG2" s="26"/>
    </row>
    <row r="3" spans="1:8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K3" s="456"/>
      <c r="L3" s="457"/>
      <c r="M3" s="457"/>
      <c r="N3" s="457"/>
      <c r="O3" s="457"/>
      <c r="P3" s="457"/>
      <c r="Q3" s="457"/>
      <c r="R3" s="457"/>
      <c r="S3" s="458"/>
      <c r="U3" s="465"/>
      <c r="V3" s="466"/>
      <c r="W3" s="466"/>
      <c r="X3" s="466"/>
      <c r="Y3" s="466"/>
      <c r="Z3" s="466"/>
      <c r="AA3" s="466"/>
      <c r="AB3" s="466"/>
      <c r="AC3" s="466"/>
      <c r="AD3" s="466"/>
      <c r="AE3" s="466"/>
      <c r="AF3" s="466"/>
      <c r="AG3" s="466"/>
      <c r="AH3" s="466"/>
      <c r="AI3" s="467"/>
      <c r="BA3" s="28"/>
      <c r="BR3" s="28"/>
      <c r="CG3" s="26"/>
    </row>
    <row r="4" spans="1:85" ht="15.75" thickTop="1" thickBot="1"/>
    <row r="5" spans="1:85" ht="80.099999999999994" customHeight="1">
      <c r="A5" s="439" t="s">
        <v>124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472" t="s">
        <v>124</v>
      </c>
      <c r="L5" s="32" t="s">
        <v>0</v>
      </c>
      <c r="M5" s="32" t="s">
        <v>1</v>
      </c>
      <c r="N5" s="32" t="s">
        <v>2</v>
      </c>
      <c r="O5" s="32" t="s">
        <v>3</v>
      </c>
      <c r="P5" s="32" t="s">
        <v>27</v>
      </c>
      <c r="Q5" s="32" t="s">
        <v>4</v>
      </c>
      <c r="R5" s="32" t="s">
        <v>5</v>
      </c>
      <c r="S5" s="33" t="s">
        <v>6</v>
      </c>
      <c r="V5" s="8"/>
      <c r="W5" s="7"/>
      <c r="X5" s="7"/>
      <c r="Y5" s="7"/>
      <c r="Z5" s="7"/>
      <c r="AA5" s="7"/>
      <c r="AB5" s="7"/>
      <c r="AC5" s="7"/>
      <c r="AD5" s="7"/>
      <c r="AE5" s="8"/>
      <c r="AF5" s="8"/>
      <c r="AG5" s="7"/>
      <c r="AH5" s="7"/>
      <c r="AI5" s="7"/>
      <c r="AJ5" s="7"/>
      <c r="AK5" s="7"/>
      <c r="AL5" s="19"/>
      <c r="AM5" s="19"/>
      <c r="AN5" s="19"/>
      <c r="AO5" s="19"/>
      <c r="AP5" s="17"/>
      <c r="AQ5" s="17"/>
    </row>
    <row r="6" spans="1:85" ht="15" customHeight="1">
      <c r="A6" s="440" t="s">
        <v>87</v>
      </c>
      <c r="B6" s="434" t="s">
        <v>118</v>
      </c>
      <c r="C6" s="435"/>
      <c r="D6" s="435"/>
      <c r="E6" s="435"/>
      <c r="F6" s="435"/>
      <c r="G6" s="435"/>
      <c r="H6" s="435"/>
      <c r="I6" s="436"/>
      <c r="K6" s="473" t="s">
        <v>87</v>
      </c>
      <c r="L6" s="416" t="s">
        <v>118</v>
      </c>
      <c r="M6" s="417"/>
      <c r="N6" s="417"/>
      <c r="O6" s="417"/>
      <c r="P6" s="417"/>
      <c r="Q6" s="417"/>
      <c r="R6" s="417"/>
      <c r="S6" s="41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17"/>
      <c r="AM6" s="17"/>
      <c r="AN6" s="17"/>
      <c r="AO6" s="17"/>
      <c r="AP6" s="17"/>
      <c r="AQ6" s="17"/>
    </row>
    <row r="7" spans="1:85" ht="15">
      <c r="A7" s="35" t="s">
        <v>7</v>
      </c>
      <c r="B7" s="57">
        <f>B33+B85</f>
        <v>47.304938668415815</v>
      </c>
      <c r="C7" s="57">
        <f t="shared" ref="C7:E7" si="0">C33+C85</f>
        <v>0</v>
      </c>
      <c r="D7" s="57">
        <f t="shared" si="0"/>
        <v>5.0601896242271183</v>
      </c>
      <c r="E7" s="57">
        <f t="shared" si="0"/>
        <v>0</v>
      </c>
      <c r="F7" s="57">
        <f>F59+F85</f>
        <v>0.1161148425212814</v>
      </c>
      <c r="G7" s="57">
        <f t="shared" ref="G7:H7" si="1">G33+G85</f>
        <v>0</v>
      </c>
      <c r="H7" s="57">
        <f t="shared" si="1"/>
        <v>0</v>
      </c>
      <c r="I7" s="59">
        <f>SUM(B7:H7)</f>
        <v>52.48124313516422</v>
      </c>
      <c r="K7" s="47" t="s">
        <v>7</v>
      </c>
      <c r="L7" s="57">
        <f>L33+L85</f>
        <v>47.304938668415815</v>
      </c>
      <c r="M7" s="57">
        <f t="shared" ref="M7:O7" si="2">M33+M85</f>
        <v>0</v>
      </c>
      <c r="N7" s="57">
        <f t="shared" si="2"/>
        <v>5.0601896242271183</v>
      </c>
      <c r="O7" s="57">
        <f t="shared" si="2"/>
        <v>0</v>
      </c>
      <c r="P7" s="63">
        <f>P59+P85+P33</f>
        <v>0.1161148425212814</v>
      </c>
      <c r="Q7" s="57">
        <f t="shared" ref="Q7:R7" si="3">Q33+Q85</f>
        <v>0</v>
      </c>
      <c r="R7" s="57">
        <f t="shared" si="3"/>
        <v>0</v>
      </c>
      <c r="S7" s="84">
        <f>SUM(L7:R7)</f>
        <v>52.48124313516422</v>
      </c>
      <c r="T7" s="15" t="str">
        <f>IF(ABS(S7-I7)&gt;0.01,S7-I7,"")</f>
        <v/>
      </c>
      <c r="V7" s="8"/>
      <c r="W7" s="9"/>
      <c r="X7" s="9"/>
      <c r="Y7" s="9"/>
      <c r="Z7" s="9"/>
      <c r="AA7" s="9"/>
      <c r="AB7" s="9"/>
      <c r="AC7" s="9"/>
      <c r="AD7" s="9"/>
      <c r="AE7" s="8"/>
      <c r="AF7" s="8"/>
      <c r="AG7" s="8"/>
      <c r="AH7" s="8"/>
      <c r="AI7" s="8"/>
      <c r="AJ7" s="8"/>
      <c r="AK7" s="8"/>
      <c r="AL7" s="17"/>
      <c r="AM7" s="17"/>
      <c r="AN7" s="17"/>
      <c r="AO7" s="17"/>
      <c r="AP7" s="17"/>
      <c r="AQ7" s="17"/>
    </row>
    <row r="8" spans="1:85" ht="15">
      <c r="A8" s="36" t="s">
        <v>8</v>
      </c>
      <c r="B8" s="60">
        <f t="shared" ref="B8:E27" si="4">B34+B86</f>
        <v>61.561730612308637</v>
      </c>
      <c r="C8" s="60">
        <f t="shared" si="4"/>
        <v>0</v>
      </c>
      <c r="D8" s="60">
        <f t="shared" si="4"/>
        <v>616.75801425292229</v>
      </c>
      <c r="E8" s="60">
        <f t="shared" si="4"/>
        <v>0</v>
      </c>
      <c r="F8" s="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62">
        <f t="shared" ref="I8:I27" si="7">SUM(B8:H8)</f>
        <v>678.31974486523097</v>
      </c>
      <c r="K8" s="48" t="s">
        <v>8</v>
      </c>
      <c r="L8" s="85">
        <f t="shared" ref="L8:O27" si="8">L34+L86</f>
        <v>61.561730612308637</v>
      </c>
      <c r="M8" s="85">
        <f t="shared" si="8"/>
        <v>0</v>
      </c>
      <c r="N8" s="85">
        <f t="shared" si="8"/>
        <v>616.75801425292229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87">
        <f t="shared" ref="S8:S27" si="11">SUM(L8:R8)</f>
        <v>678.31974486523097</v>
      </c>
      <c r="T8" s="15" t="str">
        <f t="shared" ref="T8:T24" si="12">IF(ABS(S8-I8)&gt;0.01,S8-I8,"")</f>
        <v/>
      </c>
      <c r="V8" s="8"/>
      <c r="W8" s="9"/>
      <c r="X8" s="9"/>
      <c r="Y8" s="9"/>
      <c r="Z8" s="9"/>
      <c r="AA8" s="9"/>
      <c r="AB8" s="9"/>
      <c r="AC8" s="9"/>
      <c r="AD8" s="9"/>
      <c r="AE8" s="8"/>
      <c r="AF8" s="8"/>
      <c r="AG8" s="8"/>
      <c r="AH8" s="8"/>
      <c r="AI8" s="8"/>
      <c r="AJ8" s="8"/>
      <c r="AK8" s="8"/>
      <c r="AL8" s="17"/>
      <c r="AM8" s="17"/>
      <c r="AN8" s="17"/>
      <c r="AO8" s="17"/>
      <c r="AP8" s="17"/>
      <c r="AQ8" s="17"/>
    </row>
    <row r="9" spans="1:85" ht="15">
      <c r="A9" s="37" t="s">
        <v>10</v>
      </c>
      <c r="B9" s="63">
        <f t="shared" si="4"/>
        <v>24.70556825030096</v>
      </c>
      <c r="C9" s="63">
        <f t="shared" si="4"/>
        <v>0</v>
      </c>
      <c r="D9" s="63">
        <f t="shared" si="4"/>
        <v>9.8032518894126841E-2</v>
      </c>
      <c r="E9" s="63">
        <f t="shared" si="4"/>
        <v>0</v>
      </c>
      <c r="F9" s="63">
        <f t="shared" si="5"/>
        <v>0</v>
      </c>
      <c r="G9" s="63">
        <f t="shared" ref="G9:H9" si="13">G35+G87</f>
        <v>0</v>
      </c>
      <c r="H9" s="63">
        <f t="shared" si="13"/>
        <v>0</v>
      </c>
      <c r="I9" s="59">
        <f t="shared" si="7"/>
        <v>24.803600769195086</v>
      </c>
      <c r="K9" s="47" t="s">
        <v>10</v>
      </c>
      <c r="L9" s="63">
        <f t="shared" si="8"/>
        <v>24.70556825030096</v>
      </c>
      <c r="M9" s="63">
        <f t="shared" si="8"/>
        <v>0</v>
      </c>
      <c r="N9" s="63">
        <f t="shared" si="8"/>
        <v>9.8032518894126841E-2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84">
        <f t="shared" si="11"/>
        <v>24.803600769195086</v>
      </c>
      <c r="T9" s="15" t="str">
        <f t="shared" si="12"/>
        <v/>
      </c>
      <c r="V9" s="8"/>
      <c r="W9" s="9"/>
      <c r="X9" s="9"/>
      <c r="Y9" s="9"/>
      <c r="Z9" s="9"/>
      <c r="AA9" s="9"/>
      <c r="AB9" s="9"/>
      <c r="AC9" s="9"/>
      <c r="AD9" s="9"/>
      <c r="AE9" s="8"/>
      <c r="AF9" s="8"/>
      <c r="AG9" s="8"/>
      <c r="AH9" s="8"/>
      <c r="AI9" s="8"/>
      <c r="AJ9" s="8"/>
      <c r="AK9" s="8"/>
      <c r="AL9" s="17"/>
      <c r="AM9" s="17"/>
      <c r="AN9" s="17"/>
      <c r="AO9" s="17"/>
      <c r="AP9" s="17"/>
      <c r="AQ9" s="17"/>
    </row>
    <row r="10" spans="1:85" ht="15">
      <c r="A10" s="36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60">
        <f t="shared" si="5"/>
        <v>0</v>
      </c>
      <c r="G10" s="60">
        <f t="shared" ref="G10:H10" si="15">G36+G88</f>
        <v>0</v>
      </c>
      <c r="H10" s="60">
        <f t="shared" si="15"/>
        <v>0</v>
      </c>
      <c r="I10" s="62">
        <f t="shared" si="7"/>
        <v>0</v>
      </c>
      <c r="K10" s="48" t="s">
        <v>56</v>
      </c>
      <c r="L10" s="85">
        <f t="shared" si="8"/>
        <v>0</v>
      </c>
      <c r="M10" s="85">
        <f t="shared" si="8"/>
        <v>0</v>
      </c>
      <c r="N10" s="85">
        <f t="shared" si="8"/>
        <v>0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87">
        <f t="shared" si="11"/>
        <v>0</v>
      </c>
      <c r="T10" s="15" t="str">
        <f t="shared" si="12"/>
        <v/>
      </c>
      <c r="V10" s="8"/>
      <c r="W10" s="9"/>
      <c r="X10" s="9"/>
      <c r="Y10" s="9"/>
      <c r="Z10" s="9"/>
      <c r="AA10" s="9"/>
      <c r="AB10" s="9"/>
      <c r="AC10" s="9"/>
      <c r="AD10" s="9"/>
      <c r="AE10" s="8"/>
      <c r="AF10" s="8"/>
      <c r="AG10" s="8"/>
      <c r="AH10" s="8"/>
      <c r="AI10" s="8"/>
      <c r="AJ10" s="8"/>
      <c r="AK10" s="8"/>
      <c r="AL10" s="17"/>
      <c r="AM10" s="17"/>
      <c r="AN10" s="17"/>
      <c r="AO10" s="17"/>
      <c r="AP10" s="17"/>
      <c r="AQ10" s="17"/>
    </row>
    <row r="11" spans="1:85" ht="15">
      <c r="A11" s="37" t="s">
        <v>16</v>
      </c>
      <c r="B11" s="63">
        <f t="shared" si="4"/>
        <v>1436.369727608545</v>
      </c>
      <c r="C11" s="63">
        <f t="shared" si="4"/>
        <v>213.8855301318099</v>
      </c>
      <c r="D11" s="63">
        <f t="shared" si="4"/>
        <v>498.18894045559381</v>
      </c>
      <c r="E11" s="63">
        <f t="shared" si="4"/>
        <v>25.513035670178677</v>
      </c>
      <c r="F11" s="63">
        <f t="shared" si="5"/>
        <v>0</v>
      </c>
      <c r="G11" s="63">
        <f t="shared" ref="G11:H11" si="17">G37+G89</f>
        <v>0</v>
      </c>
      <c r="H11" s="63">
        <f t="shared" si="17"/>
        <v>0</v>
      </c>
      <c r="I11" s="59">
        <f t="shared" si="7"/>
        <v>2173.9572338661274</v>
      </c>
      <c r="K11" s="47" t="s">
        <v>16</v>
      </c>
      <c r="L11" s="63">
        <f t="shared" si="8"/>
        <v>1436.369727608545</v>
      </c>
      <c r="M11" s="63">
        <f t="shared" si="8"/>
        <v>213.8855301318099</v>
      </c>
      <c r="N11" s="63">
        <f t="shared" si="8"/>
        <v>498.18894045559381</v>
      </c>
      <c r="O11" s="63">
        <f t="shared" si="8"/>
        <v>25.513035670178677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84">
        <f t="shared" si="11"/>
        <v>2173.9572338661274</v>
      </c>
      <c r="T11" s="15" t="str">
        <f t="shared" si="12"/>
        <v/>
      </c>
      <c r="V11" s="8"/>
      <c r="W11" s="9"/>
      <c r="X11" s="9"/>
      <c r="Y11" s="9"/>
      <c r="Z11" s="9"/>
      <c r="AA11" s="9"/>
      <c r="AB11" s="9"/>
      <c r="AC11" s="9"/>
      <c r="AD11" s="9"/>
      <c r="AE11" s="8"/>
      <c r="AF11" s="8"/>
      <c r="AG11" s="8"/>
      <c r="AH11" s="8"/>
      <c r="AI11" s="8"/>
      <c r="AJ11" s="8"/>
      <c r="AK11" s="8"/>
      <c r="AL11" s="17"/>
      <c r="AM11" s="17"/>
      <c r="AN11" s="17"/>
      <c r="AO11" s="17"/>
      <c r="AP11" s="17"/>
      <c r="AQ11" s="17"/>
    </row>
    <row r="12" spans="1:85" ht="15">
      <c r="A12" s="36" t="s">
        <v>123</v>
      </c>
      <c r="B12" s="60">
        <f t="shared" si="4"/>
        <v>5872.1142903947502</v>
      </c>
      <c r="C12" s="60">
        <f t="shared" si="4"/>
        <v>77.408953031206323</v>
      </c>
      <c r="D12" s="60">
        <f t="shared" si="4"/>
        <v>710.66549902792258</v>
      </c>
      <c r="E12" s="60">
        <f t="shared" si="4"/>
        <v>1.8111044074545382</v>
      </c>
      <c r="F12" s="60">
        <f t="shared" si="5"/>
        <v>0</v>
      </c>
      <c r="G12" s="60">
        <f t="shared" ref="G12:H12" si="19">G38+G90</f>
        <v>0</v>
      </c>
      <c r="H12" s="60">
        <f t="shared" si="19"/>
        <v>0</v>
      </c>
      <c r="I12" s="62">
        <f t="shared" si="7"/>
        <v>6661.9998468613348</v>
      </c>
      <c r="K12" s="48" t="s">
        <v>123</v>
      </c>
      <c r="L12" s="85">
        <f t="shared" si="8"/>
        <v>5872.1142903947502</v>
      </c>
      <c r="M12" s="85">
        <f t="shared" si="8"/>
        <v>77.408953031206323</v>
      </c>
      <c r="N12" s="85">
        <f t="shared" si="8"/>
        <v>710.66549902792258</v>
      </c>
      <c r="O12" s="85">
        <f t="shared" si="8"/>
        <v>1.8111044074545382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87">
        <f t="shared" si="11"/>
        <v>6661.9998468613348</v>
      </c>
      <c r="T12" s="15" t="str">
        <f t="shared" si="12"/>
        <v/>
      </c>
      <c r="V12" s="8"/>
      <c r="W12" s="9"/>
      <c r="X12" s="9"/>
      <c r="Y12" s="9"/>
      <c r="Z12" s="9"/>
      <c r="AA12" s="9"/>
      <c r="AB12" s="9"/>
      <c r="AC12" s="9"/>
      <c r="AD12" s="9"/>
      <c r="AE12" s="8"/>
      <c r="AF12" s="8"/>
      <c r="AG12" s="8"/>
      <c r="AH12" s="8"/>
      <c r="AI12" s="8"/>
      <c r="AJ12" s="8"/>
      <c r="AK12" s="8"/>
      <c r="AL12" s="17"/>
      <c r="AM12" s="17"/>
      <c r="AN12" s="17"/>
      <c r="AO12" s="17"/>
      <c r="AP12" s="17"/>
      <c r="AQ12" s="17"/>
    </row>
    <row r="13" spans="1:85" ht="15">
      <c r="A13" s="37" t="s">
        <v>58</v>
      </c>
      <c r="B13" s="63">
        <f t="shared" si="4"/>
        <v>0</v>
      </c>
      <c r="C13" s="63">
        <f t="shared" si="4"/>
        <v>0.2560094862262548</v>
      </c>
      <c r="D13" s="63">
        <f t="shared" si="4"/>
        <v>4.7380742150419461</v>
      </c>
      <c r="E13" s="63">
        <f t="shared" si="4"/>
        <v>1061.3292548211498</v>
      </c>
      <c r="F13" s="63">
        <f t="shared" si="5"/>
        <v>15162.250600387029</v>
      </c>
      <c r="G13" s="63">
        <f t="shared" ref="G13:H13" si="21">G39+G91</f>
        <v>0</v>
      </c>
      <c r="H13" s="63">
        <f t="shared" si="21"/>
        <v>0</v>
      </c>
      <c r="I13" s="59">
        <f t="shared" si="7"/>
        <v>16228.573938909447</v>
      </c>
      <c r="K13" s="49" t="s">
        <v>58</v>
      </c>
      <c r="L13" s="63">
        <f t="shared" si="8"/>
        <v>0</v>
      </c>
      <c r="M13" s="63">
        <f t="shared" si="8"/>
        <v>0.2560094862262548</v>
      </c>
      <c r="N13" s="63">
        <f t="shared" si="8"/>
        <v>4.7380742150419461</v>
      </c>
      <c r="O13" s="63">
        <f t="shared" si="8"/>
        <v>1061.3292548211498</v>
      </c>
      <c r="P13" s="63">
        <f t="shared" si="9"/>
        <v>15162.250600387029</v>
      </c>
      <c r="Q13" s="63">
        <f t="shared" ref="Q13:R13" si="22">Q39+Q91</f>
        <v>0</v>
      </c>
      <c r="R13" s="63">
        <f t="shared" si="22"/>
        <v>0</v>
      </c>
      <c r="S13" s="84">
        <f t="shared" si="11"/>
        <v>16228.573938909447</v>
      </c>
      <c r="T13" s="15" t="str">
        <f t="shared" si="12"/>
        <v/>
      </c>
      <c r="V13" s="8"/>
      <c r="W13" s="9"/>
      <c r="X13" s="9"/>
      <c r="Y13" s="9"/>
      <c r="Z13" s="9"/>
      <c r="AA13" s="9"/>
      <c r="AB13" s="9"/>
      <c r="AC13" s="9"/>
      <c r="AD13" s="9"/>
      <c r="AE13" s="8"/>
      <c r="AF13" s="8"/>
      <c r="AG13" s="8"/>
      <c r="AH13" s="8"/>
      <c r="AI13" s="8"/>
      <c r="AJ13" s="8"/>
      <c r="AK13" s="8"/>
      <c r="AL13" s="17"/>
      <c r="AM13" s="17"/>
      <c r="AN13" s="17"/>
      <c r="AO13" s="17"/>
      <c r="AP13" s="17"/>
      <c r="AQ13" s="17"/>
    </row>
    <row r="14" spans="1:85" ht="15">
      <c r="A14" s="36" t="s">
        <v>12</v>
      </c>
      <c r="B14" s="60">
        <f t="shared" si="4"/>
        <v>0</v>
      </c>
      <c r="C14" s="60">
        <f t="shared" si="4"/>
        <v>9.5794464676835583E-2</v>
      </c>
      <c r="D14" s="60">
        <f t="shared" si="4"/>
        <v>3.344218627495104E-2</v>
      </c>
      <c r="E14" s="60">
        <f t="shared" si="4"/>
        <v>26.123506039404408</v>
      </c>
      <c r="F14" s="60">
        <f t="shared" si="5"/>
        <v>4956.3932842941667</v>
      </c>
      <c r="G14" s="60">
        <f t="shared" ref="G14:H14" si="23">G40+G92</f>
        <v>0</v>
      </c>
      <c r="H14" s="60">
        <f t="shared" si="23"/>
        <v>0</v>
      </c>
      <c r="I14" s="62">
        <f t="shared" si="7"/>
        <v>4982.6460269845229</v>
      </c>
      <c r="K14" s="48" t="s">
        <v>12</v>
      </c>
      <c r="L14" s="85">
        <f t="shared" si="8"/>
        <v>0</v>
      </c>
      <c r="M14" s="85">
        <f t="shared" si="8"/>
        <v>9.5794464676835583E-2</v>
      </c>
      <c r="N14" s="85">
        <f t="shared" si="8"/>
        <v>3.344218627495104E-2</v>
      </c>
      <c r="O14" s="85">
        <f t="shared" si="8"/>
        <v>26.123506039404408</v>
      </c>
      <c r="P14" s="85">
        <f t="shared" si="9"/>
        <v>4956.3932842941667</v>
      </c>
      <c r="Q14" s="85">
        <f t="shared" ref="Q14:R14" si="24">Q40+Q92</f>
        <v>0</v>
      </c>
      <c r="R14" s="85">
        <f t="shared" si="24"/>
        <v>0</v>
      </c>
      <c r="S14" s="87">
        <f t="shared" si="11"/>
        <v>4982.6460269845229</v>
      </c>
      <c r="T14" s="15" t="str">
        <f t="shared" si="12"/>
        <v/>
      </c>
      <c r="V14" s="8"/>
      <c r="W14" s="9"/>
      <c r="X14" s="9"/>
      <c r="Y14" s="9"/>
      <c r="Z14" s="9"/>
      <c r="AA14" s="9"/>
      <c r="AB14" s="9"/>
      <c r="AC14" s="9"/>
      <c r="AD14" s="9"/>
      <c r="AE14" s="8"/>
      <c r="AF14" s="8"/>
      <c r="AG14" s="8"/>
      <c r="AH14" s="8"/>
      <c r="AI14" s="8"/>
      <c r="AJ14" s="8"/>
      <c r="AK14" s="8"/>
      <c r="AL14" s="17"/>
      <c r="AM14" s="17"/>
      <c r="AN14" s="17"/>
      <c r="AO14" s="17"/>
      <c r="AP14" s="17"/>
      <c r="AQ14" s="17"/>
    </row>
    <row r="15" spans="1:85" ht="15">
      <c r="A15" s="3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63">
        <f t="shared" si="5"/>
        <v>1798.5817505521613</v>
      </c>
      <c r="G15" s="63">
        <f t="shared" ref="G15:H15" si="25">G41+G93</f>
        <v>0</v>
      </c>
      <c r="H15" s="63">
        <f t="shared" si="25"/>
        <v>0</v>
      </c>
      <c r="I15" s="59">
        <f t="shared" si="7"/>
        <v>1798.5817505521613</v>
      </c>
      <c r="K15" s="4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1798.5817505521613</v>
      </c>
      <c r="Q15" s="63">
        <f t="shared" ref="Q15:R15" si="26">Q41+Q93</f>
        <v>0</v>
      </c>
      <c r="R15" s="63">
        <f t="shared" si="26"/>
        <v>0</v>
      </c>
      <c r="S15" s="84">
        <f t="shared" si="11"/>
        <v>1798.5817505521613</v>
      </c>
      <c r="T15" s="15" t="str">
        <f t="shared" si="12"/>
        <v/>
      </c>
      <c r="V15" s="8"/>
      <c r="W15" s="9"/>
      <c r="X15" s="9"/>
      <c r="Y15" s="9"/>
      <c r="Z15" s="9"/>
      <c r="AA15" s="9"/>
      <c r="AB15" s="9"/>
      <c r="AC15" s="9"/>
      <c r="AD15" s="9"/>
      <c r="AE15" s="8"/>
      <c r="AF15" s="8"/>
      <c r="AG15" s="8"/>
      <c r="AH15" s="8"/>
      <c r="AI15" s="8"/>
      <c r="AJ15" s="8"/>
      <c r="AK15" s="8"/>
      <c r="AL15" s="17"/>
      <c r="AM15" s="17"/>
      <c r="AN15" s="17"/>
      <c r="AO15" s="17"/>
      <c r="AP15" s="17"/>
      <c r="AQ15" s="17"/>
    </row>
    <row r="16" spans="1:85" ht="15">
      <c r="A16" s="36" t="s">
        <v>17</v>
      </c>
      <c r="B16" s="60">
        <f t="shared" si="4"/>
        <v>353.9659611533973</v>
      </c>
      <c r="C16" s="60">
        <f t="shared" si="4"/>
        <v>2.6760938426858343</v>
      </c>
      <c r="D16" s="60">
        <f t="shared" si="4"/>
        <v>137.53945136991868</v>
      </c>
      <c r="E16" s="60">
        <f t="shared" si="4"/>
        <v>25.162034564552446</v>
      </c>
      <c r="F16" s="60">
        <f t="shared" si="5"/>
        <v>15.710194984419182</v>
      </c>
      <c r="G16" s="60">
        <f t="shared" ref="G16:H16" si="27">G42+G94</f>
        <v>0</v>
      </c>
      <c r="H16" s="60">
        <f t="shared" si="27"/>
        <v>0</v>
      </c>
      <c r="I16" s="62">
        <f t="shared" si="7"/>
        <v>535.05373591497346</v>
      </c>
      <c r="K16" s="48" t="s">
        <v>17</v>
      </c>
      <c r="L16" s="85">
        <f t="shared" si="8"/>
        <v>353.9659611533973</v>
      </c>
      <c r="M16" s="85">
        <f t="shared" si="8"/>
        <v>2.6760938426858343</v>
      </c>
      <c r="N16" s="85">
        <f t="shared" si="8"/>
        <v>137.53945136991868</v>
      </c>
      <c r="O16" s="85">
        <f t="shared" si="8"/>
        <v>25.162034564552446</v>
      </c>
      <c r="P16" s="85">
        <f t="shared" si="9"/>
        <v>15.710194984419283</v>
      </c>
      <c r="Q16" s="85">
        <f t="shared" ref="Q16:R16" si="28">Q42+Q94</f>
        <v>0</v>
      </c>
      <c r="R16" s="85">
        <f t="shared" si="28"/>
        <v>0</v>
      </c>
      <c r="S16" s="87">
        <f t="shared" si="11"/>
        <v>535.05373591497357</v>
      </c>
      <c r="T16" s="15" t="str">
        <f t="shared" si="12"/>
        <v/>
      </c>
      <c r="V16" s="8"/>
      <c r="W16" s="9"/>
      <c r="X16" s="9"/>
      <c r="Y16" s="9"/>
      <c r="Z16" s="9"/>
      <c r="AA16" s="9"/>
      <c r="AB16" s="9"/>
      <c r="AC16" s="9"/>
      <c r="AD16" s="9"/>
      <c r="AE16" s="8"/>
      <c r="AF16" s="8"/>
      <c r="AG16" s="8"/>
      <c r="AH16" s="8"/>
      <c r="AI16" s="8"/>
      <c r="AJ16" s="8"/>
      <c r="AK16" s="8"/>
      <c r="AL16" s="17"/>
      <c r="AM16" s="17"/>
      <c r="AN16" s="17"/>
      <c r="AO16" s="17"/>
      <c r="AP16" s="17"/>
      <c r="AQ16" s="17"/>
    </row>
    <row r="17" spans="1:43" ht="15">
      <c r="A17" s="37" t="s">
        <v>139</v>
      </c>
      <c r="B17" s="63">
        <f t="shared" si="4"/>
        <v>4090.5122119572752</v>
      </c>
      <c r="C17" s="63">
        <f t="shared" si="4"/>
        <v>2777.2621540541381</v>
      </c>
      <c r="D17" s="63">
        <f t="shared" si="4"/>
        <v>1698.2676898045543</v>
      </c>
      <c r="E17" s="63">
        <f t="shared" si="4"/>
        <v>41.071260484721826</v>
      </c>
      <c r="F17" s="63">
        <f t="shared" si="5"/>
        <v>0.57799193643647373</v>
      </c>
      <c r="G17" s="63">
        <f t="shared" ref="G17:H17" si="29">G43+G95</f>
        <v>0</v>
      </c>
      <c r="H17" s="63">
        <f t="shared" si="29"/>
        <v>0</v>
      </c>
      <c r="I17" s="59">
        <f t="shared" si="7"/>
        <v>8607.6913082371248</v>
      </c>
      <c r="K17" s="49" t="s">
        <v>139</v>
      </c>
      <c r="L17" s="63">
        <f t="shared" si="8"/>
        <v>4090.5122119572752</v>
      </c>
      <c r="M17" s="63">
        <f t="shared" si="8"/>
        <v>2777.2621540541381</v>
      </c>
      <c r="N17" s="63">
        <f t="shared" si="8"/>
        <v>1698.2676898045543</v>
      </c>
      <c r="O17" s="63">
        <f t="shared" si="8"/>
        <v>41.071260484721826</v>
      </c>
      <c r="P17" s="63">
        <f t="shared" si="9"/>
        <v>0.57799193643491764</v>
      </c>
      <c r="Q17" s="63">
        <f t="shared" ref="Q17:R17" si="30">Q43+Q95</f>
        <v>0</v>
      </c>
      <c r="R17" s="63">
        <f t="shared" si="30"/>
        <v>0</v>
      </c>
      <c r="S17" s="84">
        <f t="shared" si="11"/>
        <v>8607.6913082371229</v>
      </c>
      <c r="T17" s="15" t="str">
        <f t="shared" si="12"/>
        <v/>
      </c>
      <c r="V17" s="8"/>
      <c r="W17" s="9"/>
      <c r="X17" s="9"/>
      <c r="Y17" s="9"/>
      <c r="Z17" s="9"/>
      <c r="AA17" s="9"/>
      <c r="AB17" s="9"/>
      <c r="AC17" s="9"/>
      <c r="AD17" s="9"/>
      <c r="AE17" s="8"/>
      <c r="AF17" s="8"/>
      <c r="AG17" s="8"/>
      <c r="AH17" s="8"/>
      <c r="AI17" s="8"/>
      <c r="AJ17" s="8"/>
      <c r="AK17" s="8"/>
      <c r="AL17" s="17"/>
      <c r="AM17" s="17"/>
      <c r="AN17" s="17"/>
      <c r="AO17" s="17"/>
      <c r="AP17" s="17"/>
      <c r="AQ17" s="17"/>
    </row>
    <row r="18" spans="1:43" ht="15">
      <c r="A18" s="36" t="s">
        <v>25</v>
      </c>
      <c r="B18" s="60">
        <f t="shared" si="4"/>
        <v>1922.112203544224</v>
      </c>
      <c r="C18" s="60">
        <f t="shared" si="4"/>
        <v>11.634865329664903</v>
      </c>
      <c r="D18" s="60">
        <f t="shared" si="4"/>
        <v>3290.2827644108625</v>
      </c>
      <c r="E18" s="60">
        <f t="shared" si="4"/>
        <v>5760.6094127072492</v>
      </c>
      <c r="F18" s="60">
        <f t="shared" si="5"/>
        <v>1064.0743828948823</v>
      </c>
      <c r="G18" s="60">
        <f t="shared" ref="G18:H18" si="31">G44+G96</f>
        <v>2228.1729139181602</v>
      </c>
      <c r="H18" s="60">
        <f t="shared" si="31"/>
        <v>12.519552079342088</v>
      </c>
      <c r="I18" s="62">
        <f t="shared" si="7"/>
        <v>14289.406094884385</v>
      </c>
      <c r="K18" s="48" t="s">
        <v>25</v>
      </c>
      <c r="L18" s="85">
        <f t="shared" si="8"/>
        <v>1922.112203544224</v>
      </c>
      <c r="M18" s="85">
        <f t="shared" si="8"/>
        <v>11.634865329664903</v>
      </c>
      <c r="N18" s="85">
        <f t="shared" si="8"/>
        <v>3290.2827644108625</v>
      </c>
      <c r="O18" s="85">
        <f t="shared" si="8"/>
        <v>5760.6094127072492</v>
      </c>
      <c r="P18" s="85">
        <f t="shared" si="9"/>
        <v>1064.0743828948825</v>
      </c>
      <c r="Q18" s="85">
        <f t="shared" ref="Q18:R18" si="32">Q44+Q96</f>
        <v>2228.1729139181602</v>
      </c>
      <c r="R18" s="85">
        <f t="shared" si="32"/>
        <v>12.519552079342088</v>
      </c>
      <c r="S18" s="87">
        <f t="shared" si="11"/>
        <v>14289.406094884385</v>
      </c>
      <c r="T18" s="15" t="str">
        <f t="shared" si="12"/>
        <v/>
      </c>
      <c r="V18" s="8"/>
      <c r="W18" s="9"/>
      <c r="X18" s="9"/>
      <c r="Y18" s="9"/>
      <c r="Z18" s="9"/>
      <c r="AA18" s="9"/>
      <c r="AB18" s="9"/>
      <c r="AC18" s="9"/>
      <c r="AD18" s="9"/>
      <c r="AE18" s="8"/>
      <c r="AF18" s="8"/>
      <c r="AG18" s="8"/>
      <c r="AH18" s="8"/>
      <c r="AI18" s="8"/>
      <c r="AJ18" s="8"/>
      <c r="AK18" s="8"/>
      <c r="AL18" s="17"/>
      <c r="AM18" s="17"/>
      <c r="AN18" s="17"/>
      <c r="AO18" s="17"/>
      <c r="AP18" s="17"/>
      <c r="AQ18" s="17"/>
    </row>
    <row r="19" spans="1:43" ht="15">
      <c r="A19" s="37" t="s">
        <v>24</v>
      </c>
      <c r="B19" s="63">
        <f t="shared" si="4"/>
        <v>2841.9131178955722</v>
      </c>
      <c r="C19" s="63">
        <f t="shared" si="4"/>
        <v>9.7288806599974222</v>
      </c>
      <c r="D19" s="63">
        <f t="shared" si="4"/>
        <v>280.12027095515901</v>
      </c>
      <c r="E19" s="63">
        <f t="shared" si="4"/>
        <v>0</v>
      </c>
      <c r="F19" s="63">
        <f t="shared" si="5"/>
        <v>0</v>
      </c>
      <c r="G19" s="63">
        <f t="shared" ref="G19:H19" si="33">G45+G97</f>
        <v>0</v>
      </c>
      <c r="H19" s="63">
        <f t="shared" si="33"/>
        <v>0</v>
      </c>
      <c r="I19" s="59">
        <f t="shared" si="7"/>
        <v>3131.7622695107284</v>
      </c>
      <c r="K19" s="49" t="s">
        <v>24</v>
      </c>
      <c r="L19" s="63">
        <f t="shared" si="8"/>
        <v>2841.9131178955722</v>
      </c>
      <c r="M19" s="63">
        <f t="shared" si="8"/>
        <v>9.7288806599974222</v>
      </c>
      <c r="N19" s="63">
        <f t="shared" si="8"/>
        <v>280.12027095515901</v>
      </c>
      <c r="O19" s="63">
        <f t="shared" si="8"/>
        <v>0</v>
      </c>
      <c r="P19" s="63">
        <f t="shared" si="9"/>
        <v>-3.8813396940895473E-13</v>
      </c>
      <c r="Q19" s="63">
        <f t="shared" ref="Q19:R19" si="34">Q45+Q97</f>
        <v>0</v>
      </c>
      <c r="R19" s="63">
        <f t="shared" si="34"/>
        <v>0</v>
      </c>
      <c r="S19" s="84">
        <f t="shared" si="11"/>
        <v>3131.7622695107279</v>
      </c>
      <c r="T19" s="15" t="str">
        <f t="shared" si="12"/>
        <v/>
      </c>
      <c r="V19" s="8"/>
      <c r="W19" s="9"/>
      <c r="X19" s="9"/>
      <c r="Y19" s="9"/>
      <c r="Z19" s="9"/>
      <c r="AA19" s="9"/>
      <c r="AB19" s="9"/>
      <c r="AC19" s="9"/>
      <c r="AD19" s="9"/>
      <c r="AE19" s="8"/>
      <c r="AF19" s="8"/>
      <c r="AG19" s="8"/>
      <c r="AH19" s="8"/>
      <c r="AI19" s="8"/>
      <c r="AJ19" s="8"/>
      <c r="AK19" s="8"/>
      <c r="AL19" s="17"/>
      <c r="AM19" s="17"/>
      <c r="AN19" s="17"/>
      <c r="AO19" s="17"/>
      <c r="AP19" s="17"/>
      <c r="AQ19" s="17"/>
    </row>
    <row r="20" spans="1:43" ht="15">
      <c r="A20" s="36" t="s">
        <v>60</v>
      </c>
      <c r="B20" s="60">
        <f t="shared" si="4"/>
        <v>2922.8913549198796</v>
      </c>
      <c r="C20" s="60">
        <f t="shared" si="4"/>
        <v>18.858759067599621</v>
      </c>
      <c r="D20" s="60">
        <f t="shared" si="4"/>
        <v>444.39367043135479</v>
      </c>
      <c r="E20" s="60">
        <f t="shared" si="4"/>
        <v>0</v>
      </c>
      <c r="F20" s="60">
        <f t="shared" si="5"/>
        <v>0</v>
      </c>
      <c r="G20" s="60">
        <f t="shared" ref="G20:H20" si="35">G46+G98</f>
        <v>0</v>
      </c>
      <c r="H20" s="60">
        <f t="shared" si="35"/>
        <v>0</v>
      </c>
      <c r="I20" s="62">
        <f t="shared" si="7"/>
        <v>3386.143784418834</v>
      </c>
      <c r="K20" s="48" t="s">
        <v>60</v>
      </c>
      <c r="L20" s="85">
        <f t="shared" si="8"/>
        <v>2922.8913549198796</v>
      </c>
      <c r="M20" s="85">
        <f t="shared" si="8"/>
        <v>18.858759067599621</v>
      </c>
      <c r="N20" s="85">
        <f t="shared" si="8"/>
        <v>444.39367043135479</v>
      </c>
      <c r="O20" s="85">
        <f t="shared" si="8"/>
        <v>0</v>
      </c>
      <c r="P20" s="85">
        <f t="shared" si="9"/>
        <v>-1.3204801835309254E-13</v>
      </c>
      <c r="Q20" s="85">
        <f t="shared" ref="Q20:R20" si="36">Q46+Q98</f>
        <v>0</v>
      </c>
      <c r="R20" s="85">
        <f t="shared" si="36"/>
        <v>0</v>
      </c>
      <c r="S20" s="87">
        <f t="shared" si="11"/>
        <v>3386.143784418834</v>
      </c>
      <c r="T20" s="15" t="str">
        <f t="shared" si="12"/>
        <v/>
      </c>
      <c r="V20" s="8"/>
      <c r="W20" s="9"/>
      <c r="X20" s="9"/>
      <c r="Y20" s="9"/>
      <c r="Z20" s="9"/>
      <c r="AA20" s="9"/>
      <c r="AB20" s="9"/>
      <c r="AC20" s="9"/>
      <c r="AD20" s="9"/>
      <c r="AE20" s="8"/>
      <c r="AF20" s="8"/>
      <c r="AG20" s="8"/>
      <c r="AH20" s="8"/>
      <c r="AI20" s="8"/>
      <c r="AJ20" s="8"/>
      <c r="AK20" s="8"/>
      <c r="AL20" s="17"/>
      <c r="AM20" s="17"/>
      <c r="AN20" s="17"/>
      <c r="AO20" s="17"/>
      <c r="AP20" s="17"/>
      <c r="AQ20" s="17"/>
    </row>
    <row r="21" spans="1:43" ht="15">
      <c r="A21" s="37" t="s">
        <v>22</v>
      </c>
      <c r="B21" s="63">
        <f t="shared" si="4"/>
        <v>837.25551211640516</v>
      </c>
      <c r="C21" s="63">
        <f t="shared" si="4"/>
        <v>4894.2373287010632</v>
      </c>
      <c r="D21" s="63">
        <f t="shared" si="4"/>
        <v>1218.0620293585202</v>
      </c>
      <c r="E21" s="63">
        <f t="shared" si="4"/>
        <v>0.6062631584770658</v>
      </c>
      <c r="F21" s="63">
        <f t="shared" si="5"/>
        <v>740.10780079254778</v>
      </c>
      <c r="G21" s="63">
        <f t="shared" ref="G21:H21" si="37">G47+G99</f>
        <v>0</v>
      </c>
      <c r="H21" s="63">
        <f t="shared" si="37"/>
        <v>0</v>
      </c>
      <c r="I21" s="59">
        <f t="shared" si="7"/>
        <v>7690.2689341270143</v>
      </c>
      <c r="K21" s="49" t="s">
        <v>22</v>
      </c>
      <c r="L21" s="63">
        <f t="shared" si="8"/>
        <v>837.25551211640516</v>
      </c>
      <c r="M21" s="63">
        <f t="shared" si="8"/>
        <v>4894.2373287010632</v>
      </c>
      <c r="N21" s="63">
        <f t="shared" si="8"/>
        <v>1218.0620293585202</v>
      </c>
      <c r="O21" s="63">
        <f t="shared" si="8"/>
        <v>0.6062631584770658</v>
      </c>
      <c r="P21" s="63">
        <f t="shared" si="9"/>
        <v>740.10780079254857</v>
      </c>
      <c r="Q21" s="63">
        <f t="shared" ref="Q21:R21" si="38">Q47+Q99</f>
        <v>0</v>
      </c>
      <c r="R21" s="63">
        <f t="shared" si="38"/>
        <v>0</v>
      </c>
      <c r="S21" s="84">
        <f t="shared" si="11"/>
        <v>7690.2689341270152</v>
      </c>
      <c r="T21" s="15" t="str">
        <f t="shared" si="12"/>
        <v/>
      </c>
      <c r="V21" s="8"/>
      <c r="W21" s="9"/>
      <c r="X21" s="9"/>
      <c r="Y21" s="9"/>
      <c r="Z21" s="9"/>
      <c r="AA21" s="9"/>
      <c r="AB21" s="9"/>
      <c r="AC21" s="9"/>
      <c r="AD21" s="9"/>
      <c r="AE21" s="8"/>
      <c r="AF21" s="8"/>
      <c r="AG21" s="8"/>
      <c r="AH21" s="8"/>
      <c r="AI21" s="8"/>
      <c r="AJ21" s="8"/>
      <c r="AK21" s="8"/>
      <c r="AL21" s="17"/>
      <c r="AM21" s="17"/>
      <c r="AN21" s="17"/>
      <c r="AO21" s="17"/>
      <c r="AP21" s="17"/>
      <c r="AQ21" s="17"/>
    </row>
    <row r="22" spans="1:43" ht="15">
      <c r="A22" s="36" t="s">
        <v>21</v>
      </c>
      <c r="B22" s="60">
        <f t="shared" si="4"/>
        <v>76.906668058079561</v>
      </c>
      <c r="C22" s="60">
        <f t="shared" si="4"/>
        <v>64.0642846916693</v>
      </c>
      <c r="D22" s="60">
        <f t="shared" si="4"/>
        <v>366.36533276167654</v>
      </c>
      <c r="E22" s="60">
        <f t="shared" si="4"/>
        <v>0</v>
      </c>
      <c r="F22" s="60">
        <f t="shared" si="5"/>
        <v>0</v>
      </c>
      <c r="G22" s="60">
        <f t="shared" ref="G22:H22" si="39">G48+G100</f>
        <v>0</v>
      </c>
      <c r="H22" s="60">
        <f t="shared" si="39"/>
        <v>0</v>
      </c>
      <c r="I22" s="62">
        <f t="shared" si="7"/>
        <v>507.33628551142539</v>
      </c>
      <c r="K22" s="48" t="s">
        <v>21</v>
      </c>
      <c r="L22" s="85">
        <f t="shared" si="8"/>
        <v>76.906668058079561</v>
      </c>
      <c r="M22" s="85">
        <f t="shared" si="8"/>
        <v>64.0642846916693</v>
      </c>
      <c r="N22" s="85">
        <f t="shared" si="8"/>
        <v>366.36533276167654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87">
        <f t="shared" si="11"/>
        <v>507.33628551142539</v>
      </c>
      <c r="T22" s="15" t="str">
        <f t="shared" si="12"/>
        <v/>
      </c>
      <c r="V22" s="8"/>
      <c r="W22" s="9"/>
      <c r="X22" s="9"/>
      <c r="Y22" s="9"/>
      <c r="Z22" s="9"/>
      <c r="AA22" s="9"/>
      <c r="AB22" s="9"/>
      <c r="AC22" s="9"/>
      <c r="AD22" s="9"/>
      <c r="AE22" s="8"/>
      <c r="AF22" s="8"/>
      <c r="AG22" s="8"/>
      <c r="AH22" s="8"/>
      <c r="AI22" s="8"/>
      <c r="AJ22" s="8"/>
      <c r="AK22" s="8"/>
      <c r="AL22" s="17"/>
      <c r="AM22" s="17"/>
      <c r="AN22" s="17"/>
      <c r="AO22" s="17"/>
      <c r="AP22" s="17"/>
      <c r="AQ22" s="17"/>
    </row>
    <row r="23" spans="1:43" ht="15">
      <c r="A23" s="38" t="s">
        <v>64</v>
      </c>
      <c r="B23" s="63">
        <f t="shared" si="4"/>
        <v>301.83313523472418</v>
      </c>
      <c r="C23" s="63">
        <f t="shared" si="4"/>
        <v>0</v>
      </c>
      <c r="D23" s="63">
        <f t="shared" si="4"/>
        <v>197.35619622869871</v>
      </c>
      <c r="E23" s="63">
        <f t="shared" si="4"/>
        <v>0</v>
      </c>
      <c r="F23" s="63">
        <f t="shared" si="5"/>
        <v>0</v>
      </c>
      <c r="G23" s="63">
        <f t="shared" ref="G23:H23" si="41">G49+G101</f>
        <v>0</v>
      </c>
      <c r="H23" s="63">
        <f t="shared" si="41"/>
        <v>0</v>
      </c>
      <c r="I23" s="59">
        <f t="shared" si="7"/>
        <v>499.18933146342289</v>
      </c>
      <c r="K23" s="50" t="s">
        <v>64</v>
      </c>
      <c r="L23" s="63">
        <f t="shared" si="8"/>
        <v>301.83313523472418</v>
      </c>
      <c r="M23" s="63">
        <f t="shared" si="8"/>
        <v>0</v>
      </c>
      <c r="N23" s="63">
        <f t="shared" si="8"/>
        <v>197.35619622869871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84">
        <f t="shared" si="11"/>
        <v>499.18933146342289</v>
      </c>
      <c r="T23" s="15" t="str">
        <f t="shared" si="12"/>
        <v/>
      </c>
      <c r="V23" s="8"/>
      <c r="W23" s="9"/>
      <c r="X23" s="9"/>
      <c r="Y23" s="9"/>
      <c r="Z23" s="9"/>
      <c r="AA23" s="9"/>
      <c r="AB23" s="9"/>
      <c r="AC23" s="9"/>
      <c r="AD23" s="9"/>
      <c r="AE23" s="8"/>
      <c r="AF23" s="8"/>
      <c r="AG23" s="8"/>
      <c r="AH23" s="8"/>
      <c r="AI23" s="8"/>
      <c r="AJ23" s="8"/>
      <c r="AK23" s="8"/>
      <c r="AL23" s="17"/>
      <c r="AM23" s="17"/>
      <c r="AN23" s="17"/>
      <c r="AO23" s="17"/>
      <c r="AP23" s="17"/>
      <c r="AQ23" s="17"/>
    </row>
    <row r="24" spans="1:43">
      <c r="A24" s="39" t="s">
        <v>23</v>
      </c>
      <c r="B24" s="65">
        <f t="shared" si="4"/>
        <v>301.83313523472418</v>
      </c>
      <c r="C24" s="65">
        <f t="shared" si="4"/>
        <v>0</v>
      </c>
      <c r="D24" s="65">
        <f t="shared" si="4"/>
        <v>197.35619622869871</v>
      </c>
      <c r="E24" s="65">
        <f t="shared" si="4"/>
        <v>0</v>
      </c>
      <c r="F24" s="65">
        <f t="shared" si="5"/>
        <v>0</v>
      </c>
      <c r="G24" s="65">
        <f t="shared" ref="G24:H24" si="43">G50+G102</f>
        <v>0</v>
      </c>
      <c r="H24" s="65">
        <f t="shared" si="43"/>
        <v>0</v>
      </c>
      <c r="I24" s="67">
        <f t="shared" si="7"/>
        <v>499.18933146342289</v>
      </c>
      <c r="K24" s="51" t="s">
        <v>23</v>
      </c>
      <c r="L24" s="88">
        <f t="shared" si="8"/>
        <v>301.83313523472418</v>
      </c>
      <c r="M24" s="88">
        <f t="shared" si="8"/>
        <v>0</v>
      </c>
      <c r="N24" s="88">
        <f t="shared" si="8"/>
        <v>197.35619622869871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90">
        <f t="shared" si="11"/>
        <v>499.18933146342289</v>
      </c>
      <c r="T24" s="15" t="str">
        <f t="shared" si="12"/>
        <v/>
      </c>
      <c r="V24" s="8"/>
      <c r="W24" s="9"/>
      <c r="X24" s="9"/>
      <c r="Y24" s="9"/>
      <c r="Z24" s="9"/>
      <c r="AA24" s="9"/>
      <c r="AB24" s="9"/>
      <c r="AC24" s="9"/>
      <c r="AD24" s="9"/>
      <c r="AE24" s="8"/>
      <c r="AF24" s="8"/>
      <c r="AG24" s="8"/>
      <c r="AH24" s="8"/>
      <c r="AI24" s="8"/>
      <c r="AJ24" s="8"/>
      <c r="AK24" s="8"/>
      <c r="AL24" s="17"/>
      <c r="AM24" s="17"/>
      <c r="AN24" s="17"/>
      <c r="AO24" s="17"/>
      <c r="AP24" s="17"/>
      <c r="AQ24" s="17"/>
    </row>
    <row r="25" spans="1:43">
      <c r="A25" s="40" t="s">
        <v>19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5"/>
        <v>0</v>
      </c>
      <c r="G25" s="68">
        <f t="shared" ref="G25:H25" si="45">G51+G103</f>
        <v>0</v>
      </c>
      <c r="H25" s="68">
        <f t="shared" si="45"/>
        <v>0</v>
      </c>
      <c r="I25" s="70">
        <f t="shared" si="7"/>
        <v>0</v>
      </c>
      <c r="K25" s="52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92">
        <f t="shared" si="11"/>
        <v>0</v>
      </c>
      <c r="V25" s="8"/>
      <c r="W25" s="9"/>
      <c r="X25" s="9"/>
      <c r="Y25" s="9"/>
      <c r="Z25" s="9"/>
      <c r="AA25" s="9"/>
      <c r="AB25" s="9"/>
      <c r="AC25" s="9"/>
      <c r="AD25" s="9"/>
      <c r="AE25" s="8"/>
      <c r="AF25" s="8"/>
      <c r="AG25" s="8"/>
      <c r="AH25" s="8"/>
      <c r="AI25" s="8"/>
      <c r="AJ25" s="8"/>
      <c r="AK25" s="8"/>
      <c r="AL25" s="17"/>
      <c r="AM25" s="17"/>
      <c r="AN25" s="17"/>
      <c r="AO25" s="17"/>
      <c r="AP25" s="17"/>
      <c r="AQ25" s="17"/>
    </row>
    <row r="26" spans="1:43">
      <c r="A26" s="39" t="s">
        <v>20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5"/>
        <v>0</v>
      </c>
      <c r="G26" s="65">
        <f t="shared" ref="G26:H26" si="47">G52+G104</f>
        <v>0</v>
      </c>
      <c r="H26" s="65">
        <f t="shared" si="47"/>
        <v>0</v>
      </c>
      <c r="I26" s="67">
        <f t="shared" si="7"/>
        <v>0</v>
      </c>
      <c r="K26" s="51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90">
        <f t="shared" si="11"/>
        <v>0</v>
      </c>
      <c r="V26" s="8"/>
      <c r="W26" s="9"/>
      <c r="X26" s="9"/>
      <c r="Y26" s="9"/>
      <c r="Z26" s="9"/>
      <c r="AA26" s="9"/>
      <c r="AB26" s="9"/>
      <c r="AC26" s="9"/>
      <c r="AD26" s="9"/>
      <c r="AE26" s="8"/>
      <c r="AF26" s="8"/>
      <c r="AG26" s="8"/>
      <c r="AH26" s="8"/>
      <c r="AI26" s="8"/>
      <c r="AJ26" s="8"/>
      <c r="AK26" s="8"/>
      <c r="AL26" s="17"/>
      <c r="AM26" s="17"/>
      <c r="AN26" s="17"/>
      <c r="AO26" s="17"/>
      <c r="AP26" s="17"/>
      <c r="AQ26" s="17"/>
    </row>
    <row r="27" spans="1:43" ht="15" thickBot="1">
      <c r="A27" s="41" t="s">
        <v>11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5"/>
        <v>0</v>
      </c>
      <c r="G27" s="71">
        <f t="shared" ref="G27:H27" si="49">G53+G105</f>
        <v>0</v>
      </c>
      <c r="H27" s="71">
        <f t="shared" si="49"/>
        <v>0</v>
      </c>
      <c r="I27" s="73">
        <f t="shared" si="7"/>
        <v>0</v>
      </c>
      <c r="K27" s="53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94">
        <f t="shared" si="11"/>
        <v>0</v>
      </c>
      <c r="V27" s="8"/>
      <c r="W27" s="9"/>
      <c r="X27" s="9"/>
      <c r="Y27" s="9"/>
      <c r="Z27" s="9"/>
      <c r="AA27" s="9"/>
      <c r="AB27" s="9"/>
      <c r="AC27" s="9"/>
      <c r="AD27" s="9"/>
      <c r="AE27" s="8"/>
      <c r="AF27" s="8"/>
      <c r="AG27" s="8"/>
      <c r="AH27" s="8"/>
      <c r="AI27" s="8"/>
      <c r="AJ27" s="8"/>
      <c r="AK27" s="8"/>
      <c r="AL27" s="17"/>
      <c r="AM27" s="17"/>
      <c r="AN27" s="17"/>
      <c r="AO27" s="17"/>
      <c r="AP27" s="17"/>
      <c r="AQ27" s="17"/>
    </row>
    <row r="28" spans="1:43" ht="15">
      <c r="A28" s="42" t="s">
        <v>26</v>
      </c>
      <c r="B28" s="74">
        <f>SUM(B7:B23)</f>
        <v>20789.446420413875</v>
      </c>
      <c r="C28" s="74">
        <f t="shared" ref="C28:I28" si="51">SUM(C7:C23)</f>
        <v>8070.1086534607375</v>
      </c>
      <c r="D28" s="74">
        <f t="shared" si="51"/>
        <v>9467.9295976016201</v>
      </c>
      <c r="E28" s="74">
        <f t="shared" si="51"/>
        <v>6942.2258718531884</v>
      </c>
      <c r="F28" s="74">
        <f t="shared" si="51"/>
        <v>23737.812120684164</v>
      </c>
      <c r="G28" s="74">
        <f t="shared" si="51"/>
        <v>2228.1729139181602</v>
      </c>
      <c r="H28" s="75">
        <f t="shared" si="51"/>
        <v>12.519552079342088</v>
      </c>
      <c r="I28" s="59">
        <f t="shared" si="51"/>
        <v>71248.215130011085</v>
      </c>
      <c r="J28" s="490"/>
      <c r="K28" s="54" t="s">
        <v>26</v>
      </c>
      <c r="L28" s="74">
        <f>SUM(L7:L23)</f>
        <v>20789.446420413875</v>
      </c>
      <c r="M28" s="74">
        <f t="shared" ref="M28:S28" si="52">SUM(M7:M23)</f>
        <v>8070.1086534607375</v>
      </c>
      <c r="N28" s="74">
        <f t="shared" si="52"/>
        <v>9467.9295976016201</v>
      </c>
      <c r="O28" s="74">
        <f t="shared" si="52"/>
        <v>6942.2258718531884</v>
      </c>
      <c r="P28" s="74">
        <f t="shared" si="52"/>
        <v>23737.812120684168</v>
      </c>
      <c r="Q28" s="74">
        <f t="shared" si="52"/>
        <v>2228.1729139181602</v>
      </c>
      <c r="R28" s="75">
        <f t="shared" si="52"/>
        <v>12.519552079342088</v>
      </c>
      <c r="S28" s="95">
        <f t="shared" si="52"/>
        <v>71248.215130011085</v>
      </c>
      <c r="T28" s="15" t="str">
        <f>IF(ABS(S28-S54-S80-S106)&gt;0.01,S28-S54-S80-S106,"")</f>
        <v/>
      </c>
    </row>
    <row r="29" spans="1:43" s="14" customFormat="1" ht="15.75" thickBot="1">
      <c r="A29" s="43" t="s">
        <v>91</v>
      </c>
      <c r="B29" s="76">
        <f>IF($I28=0,"-",B28/$I28)</f>
        <v>0.29178901369638621</v>
      </c>
      <c r="C29" s="76">
        <f t="shared" ref="C29:H29" si="53">IF($I28=0,"-",C28/$I28)</f>
        <v>0.11326752029836402</v>
      </c>
      <c r="D29" s="76">
        <f t="shared" si="53"/>
        <v>0.13288655133781099</v>
      </c>
      <c r="E29" s="76">
        <f t="shared" si="53"/>
        <v>9.7437189958868076E-2</v>
      </c>
      <c r="F29" s="76">
        <f t="shared" si="53"/>
        <v>0.33317062157091643</v>
      </c>
      <c r="G29" s="76">
        <f t="shared" si="53"/>
        <v>3.1273385724151455E-2</v>
      </c>
      <c r="H29" s="76">
        <f t="shared" si="53"/>
        <v>1.7571741350287689E-4</v>
      </c>
      <c r="I29" s="77">
        <f>SUM(B29:H29)</f>
        <v>1.0000000000000002</v>
      </c>
      <c r="K29" s="55" t="s">
        <v>91</v>
      </c>
      <c r="L29" s="96">
        <f>IF($S28=0,"-",L28/$S28)</f>
        <v>0.29178901369638621</v>
      </c>
      <c r="M29" s="96">
        <f t="shared" ref="M29:R29" si="54">IF($S28=0,"-",M28/$S28)</f>
        <v>0.11326752029836402</v>
      </c>
      <c r="N29" s="96">
        <f t="shared" si="54"/>
        <v>0.13288655133781099</v>
      </c>
      <c r="O29" s="96">
        <f t="shared" si="54"/>
        <v>9.7437189958868076E-2</v>
      </c>
      <c r="P29" s="96">
        <f t="shared" si="54"/>
        <v>0.33317062157091648</v>
      </c>
      <c r="Q29" s="96">
        <f t="shared" si="54"/>
        <v>3.1273385724151455E-2</v>
      </c>
      <c r="R29" s="97">
        <f t="shared" si="54"/>
        <v>1.7571741350287689E-4</v>
      </c>
      <c r="S29" s="98">
        <f>SUM(L29:R29)</f>
        <v>1.0000000000000002</v>
      </c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J29" s="21"/>
    </row>
    <row r="30" spans="1:43" ht="15" customHeight="1" thickBot="1">
      <c r="A30"/>
      <c r="B30" s="34"/>
      <c r="C30" s="34"/>
      <c r="D30" s="34"/>
      <c r="E30" s="34"/>
      <c r="F30" s="34"/>
      <c r="G30" s="34"/>
      <c r="H30" s="34"/>
      <c r="I30" s="34"/>
      <c r="K30"/>
      <c r="L30" s="34"/>
      <c r="M30" s="34"/>
      <c r="N30" s="34"/>
      <c r="O30" s="34"/>
      <c r="P30" s="34"/>
      <c r="Q30" s="34"/>
      <c r="R30" s="34"/>
      <c r="S30" s="34"/>
    </row>
    <row r="31" spans="1:43" ht="39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  <c r="K31" s="426" t="s">
        <v>53</v>
      </c>
      <c r="L31" s="32" t="s">
        <v>0</v>
      </c>
      <c r="M31" s="32" t="s">
        <v>1</v>
      </c>
      <c r="N31" s="32" t="s">
        <v>2</v>
      </c>
      <c r="O31" s="32" t="s">
        <v>3</v>
      </c>
      <c r="P31" s="32" t="s">
        <v>27</v>
      </c>
      <c r="Q31" s="32" t="s">
        <v>4</v>
      </c>
      <c r="R31" s="32" t="s">
        <v>5</v>
      </c>
      <c r="S31" s="33" t="s">
        <v>6</v>
      </c>
      <c r="U31" s="470" t="s">
        <v>53</v>
      </c>
      <c r="V31" s="99" t="s">
        <v>77</v>
      </c>
      <c r="W31" s="99" t="s">
        <v>78</v>
      </c>
      <c r="X31" s="99" t="s">
        <v>4</v>
      </c>
      <c r="Y31" s="99" t="s">
        <v>1</v>
      </c>
      <c r="Z31" s="99" t="s">
        <v>2</v>
      </c>
      <c r="AA31" s="99" t="s">
        <v>3</v>
      </c>
      <c r="AB31" s="99" t="s">
        <v>55</v>
      </c>
      <c r="AC31" s="99" t="s">
        <v>67</v>
      </c>
      <c r="AD31" s="100" t="s">
        <v>79</v>
      </c>
      <c r="AE31" s="100" t="s">
        <v>80</v>
      </c>
      <c r="AF31" s="100" t="s">
        <v>81</v>
      </c>
      <c r="AG31" s="100" t="s">
        <v>82</v>
      </c>
      <c r="AH31" s="100" t="s">
        <v>83</v>
      </c>
      <c r="AI31" s="101" t="s">
        <v>63</v>
      </c>
    </row>
    <row r="32" spans="1:43" ht="15" customHeight="1">
      <c r="A32" s="433" t="s">
        <v>53</v>
      </c>
      <c r="B32" s="434" t="s">
        <v>118</v>
      </c>
      <c r="C32" s="435"/>
      <c r="D32" s="435"/>
      <c r="E32" s="435"/>
      <c r="F32" s="435"/>
      <c r="G32" s="435"/>
      <c r="H32" s="435"/>
      <c r="I32" s="436"/>
      <c r="K32" s="427" t="s">
        <v>53</v>
      </c>
      <c r="L32" s="416" t="s">
        <v>118</v>
      </c>
      <c r="M32" s="417"/>
      <c r="N32" s="417"/>
      <c r="O32" s="417"/>
      <c r="P32" s="417"/>
      <c r="Q32" s="417"/>
      <c r="R32" s="417"/>
      <c r="S32" s="418"/>
      <c r="U32" s="471" t="s">
        <v>53</v>
      </c>
      <c r="V32" s="468" t="s">
        <v>118</v>
      </c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9"/>
    </row>
    <row r="33" spans="1:36" ht="15">
      <c r="A33" s="35" t="s">
        <v>7</v>
      </c>
      <c r="B33" s="57">
        <f>B111+B137+B163+B189+B215+B241+B267+B293+B319+B345+B371+B397+B423</f>
        <v>0</v>
      </c>
      <c r="C33" s="57">
        <f t="shared" ref="C33:E33" si="55">C111+C137+C163+C189+C215+C241+C267+C293+C319+C345+C371+C397+C423</f>
        <v>0</v>
      </c>
      <c r="D33" s="57">
        <f t="shared" si="55"/>
        <v>0</v>
      </c>
      <c r="E33" s="57">
        <f t="shared" si="55"/>
        <v>0</v>
      </c>
      <c r="F33" s="419">
        <v>0</v>
      </c>
      <c r="G33" s="57">
        <f t="shared" ref="G33:H48" si="56">G111+G137+G163+G189+G215+G241+G267+G293+G319+G345+G371+G397+G423</f>
        <v>0</v>
      </c>
      <c r="H33" s="57">
        <f t="shared" si="56"/>
        <v>0</v>
      </c>
      <c r="I33" s="59">
        <f>SUM(B33:H33)</f>
        <v>0</v>
      </c>
      <c r="K33" s="56" t="s">
        <v>7</v>
      </c>
      <c r="L33" s="57">
        <f t="shared" ref="L33:R48" si="57">L111+L137+L163+L189+L215+L241+L267+L293+L319+L345+L371+L397+L423</f>
        <v>0</v>
      </c>
      <c r="M33" s="57">
        <f t="shared" si="57"/>
        <v>0</v>
      </c>
      <c r="N33" s="57">
        <f t="shared" si="57"/>
        <v>0</v>
      </c>
      <c r="O33" s="57">
        <f t="shared" si="57"/>
        <v>0</v>
      </c>
      <c r="P33" s="57">
        <f t="shared" si="57"/>
        <v>0</v>
      </c>
      <c r="Q33" s="57">
        <f t="shared" si="57"/>
        <v>0</v>
      </c>
      <c r="R33" s="57">
        <f t="shared" si="57"/>
        <v>0</v>
      </c>
      <c r="S33" s="103">
        <f>SUM(L33:R33)</f>
        <v>0</v>
      </c>
      <c r="U33" s="104" t="s">
        <v>7</v>
      </c>
      <c r="V33" s="105">
        <f t="shared" ref="V33:AH48" si="58">V111+V137+V163+V189+V215+V241+V267+V293+V319+V345+V371+V397+V423</f>
        <v>0</v>
      </c>
      <c r="W33" s="105">
        <f t="shared" si="58"/>
        <v>0</v>
      </c>
      <c r="X33" s="105">
        <f t="shared" si="58"/>
        <v>0</v>
      </c>
      <c r="Y33" s="105">
        <f t="shared" si="58"/>
        <v>0</v>
      </c>
      <c r="Z33" s="105">
        <f t="shared" si="58"/>
        <v>0</v>
      </c>
      <c r="AA33" s="105">
        <f t="shared" si="58"/>
        <v>0</v>
      </c>
      <c r="AB33" s="105">
        <f t="shared" si="58"/>
        <v>0</v>
      </c>
      <c r="AC33" s="106">
        <f t="shared" si="58"/>
        <v>0</v>
      </c>
      <c r="AD33" s="105">
        <f t="shared" si="58"/>
        <v>0</v>
      </c>
      <c r="AE33" s="105">
        <f t="shared" si="58"/>
        <v>0</v>
      </c>
      <c r="AF33" s="105">
        <f t="shared" si="58"/>
        <v>0</v>
      </c>
      <c r="AG33" s="105">
        <f t="shared" si="58"/>
        <v>0</v>
      </c>
      <c r="AH33" s="105">
        <f t="shared" si="58"/>
        <v>0</v>
      </c>
      <c r="AI33" s="108">
        <f>SUM(V33:AC33)</f>
        <v>0</v>
      </c>
      <c r="AJ33" s="4" t="str">
        <f>IF(ABS(S33-AI33)&gt;0.001,S33-AI33,"")</f>
        <v/>
      </c>
    </row>
    <row r="34" spans="1:36" ht="15">
      <c r="A34" s="36" t="s">
        <v>8</v>
      </c>
      <c r="B34" s="60">
        <f t="shared" ref="B34:E49" si="59">B112+B138+B164+B190+B216+B242+B268+B294+B320+B346+B372+B398+B424</f>
        <v>0.15440000000000001</v>
      </c>
      <c r="C34" s="60">
        <f t="shared" si="59"/>
        <v>0</v>
      </c>
      <c r="D34" s="60">
        <f t="shared" si="59"/>
        <v>607.63450342040665</v>
      </c>
      <c r="E34" s="60">
        <f t="shared" si="59"/>
        <v>0</v>
      </c>
      <c r="F34" s="420">
        <v>0</v>
      </c>
      <c r="G34" s="60">
        <f t="shared" si="56"/>
        <v>0</v>
      </c>
      <c r="H34" s="60">
        <f t="shared" si="56"/>
        <v>0</v>
      </c>
      <c r="I34" s="62">
        <f t="shared" ref="I34:I53" si="60">SUM(B34:H34)</f>
        <v>607.78890342040665</v>
      </c>
      <c r="K34" s="48" t="s">
        <v>8</v>
      </c>
      <c r="L34" s="85">
        <f t="shared" si="57"/>
        <v>0.15440000000000001</v>
      </c>
      <c r="M34" s="85">
        <f t="shared" si="57"/>
        <v>0</v>
      </c>
      <c r="N34" s="85">
        <f t="shared" si="57"/>
        <v>607.63450342040665</v>
      </c>
      <c r="O34" s="85">
        <f t="shared" si="57"/>
        <v>0</v>
      </c>
      <c r="P34" s="85">
        <f t="shared" si="57"/>
        <v>0</v>
      </c>
      <c r="Q34" s="85">
        <f t="shared" si="57"/>
        <v>0</v>
      </c>
      <c r="R34" s="85">
        <f t="shared" si="57"/>
        <v>0</v>
      </c>
      <c r="S34" s="87">
        <f t="shared" ref="S34:S53" si="61">SUM(L34:R34)</f>
        <v>607.78890342040665</v>
      </c>
      <c r="U34" s="109" t="s">
        <v>8</v>
      </c>
      <c r="V34" s="110">
        <f t="shared" si="58"/>
        <v>0.15440000000000001</v>
      </c>
      <c r="W34" s="110">
        <f t="shared" si="58"/>
        <v>0</v>
      </c>
      <c r="X34" s="110">
        <f t="shared" si="58"/>
        <v>0</v>
      </c>
      <c r="Y34" s="110">
        <f t="shared" si="58"/>
        <v>0</v>
      </c>
      <c r="Z34" s="110">
        <f t="shared" si="58"/>
        <v>607.63450342040665</v>
      </c>
      <c r="AA34" s="110">
        <f t="shared" si="58"/>
        <v>0</v>
      </c>
      <c r="AB34" s="110">
        <f t="shared" si="58"/>
        <v>0</v>
      </c>
      <c r="AC34" s="111">
        <f t="shared" si="58"/>
        <v>0</v>
      </c>
      <c r="AD34" s="110">
        <f t="shared" si="58"/>
        <v>0</v>
      </c>
      <c r="AE34" s="110">
        <f t="shared" si="58"/>
        <v>0</v>
      </c>
      <c r="AF34" s="110">
        <f t="shared" si="58"/>
        <v>0</v>
      </c>
      <c r="AG34" s="110">
        <f t="shared" si="58"/>
        <v>0</v>
      </c>
      <c r="AH34" s="110">
        <f t="shared" si="58"/>
        <v>0</v>
      </c>
      <c r="AI34" s="112">
        <f t="shared" ref="AI34:AI53" si="62">SUM(V34:AC34)</f>
        <v>607.78890342040665</v>
      </c>
      <c r="AJ34" s="4" t="str">
        <f t="shared" ref="AJ34:AJ55" si="63">IF(ABS(S34-AI34)&gt;0.001,S34-AI34,"")</f>
        <v/>
      </c>
    </row>
    <row r="35" spans="1:36" ht="15">
      <c r="A35" s="37" t="s">
        <v>10</v>
      </c>
      <c r="B35" s="63">
        <f t="shared" si="59"/>
        <v>0</v>
      </c>
      <c r="C35" s="63">
        <f t="shared" si="59"/>
        <v>0</v>
      </c>
      <c r="D35" s="63">
        <f t="shared" si="59"/>
        <v>0</v>
      </c>
      <c r="E35" s="63">
        <f t="shared" si="59"/>
        <v>0</v>
      </c>
      <c r="F35" s="420">
        <v>0</v>
      </c>
      <c r="G35" s="63">
        <f t="shared" si="56"/>
        <v>0</v>
      </c>
      <c r="H35" s="63">
        <f t="shared" si="56"/>
        <v>0</v>
      </c>
      <c r="I35" s="59">
        <f t="shared" si="60"/>
        <v>0</v>
      </c>
      <c r="K35" s="49" t="s">
        <v>10</v>
      </c>
      <c r="L35" s="63">
        <f t="shared" si="57"/>
        <v>0</v>
      </c>
      <c r="M35" s="63">
        <f t="shared" si="57"/>
        <v>0</v>
      </c>
      <c r="N35" s="63">
        <f t="shared" si="57"/>
        <v>0</v>
      </c>
      <c r="O35" s="63">
        <f t="shared" si="57"/>
        <v>0</v>
      </c>
      <c r="P35" s="63">
        <f t="shared" si="57"/>
        <v>0</v>
      </c>
      <c r="Q35" s="63">
        <f t="shared" si="57"/>
        <v>0</v>
      </c>
      <c r="R35" s="63">
        <f t="shared" si="57"/>
        <v>0</v>
      </c>
      <c r="S35" s="84">
        <f t="shared" si="61"/>
        <v>0</v>
      </c>
      <c r="U35" s="113" t="s">
        <v>10</v>
      </c>
      <c r="V35" s="105">
        <f t="shared" si="58"/>
        <v>0</v>
      </c>
      <c r="W35" s="105">
        <f t="shared" si="58"/>
        <v>0</v>
      </c>
      <c r="X35" s="105">
        <f t="shared" si="58"/>
        <v>0</v>
      </c>
      <c r="Y35" s="105">
        <f t="shared" si="58"/>
        <v>0</v>
      </c>
      <c r="Z35" s="105">
        <f t="shared" si="58"/>
        <v>0</v>
      </c>
      <c r="AA35" s="105">
        <f t="shared" si="58"/>
        <v>0</v>
      </c>
      <c r="AB35" s="105">
        <f t="shared" si="58"/>
        <v>0</v>
      </c>
      <c r="AC35" s="106">
        <f t="shared" si="58"/>
        <v>0</v>
      </c>
      <c r="AD35" s="105">
        <f t="shared" si="58"/>
        <v>0</v>
      </c>
      <c r="AE35" s="105">
        <f t="shared" si="58"/>
        <v>0</v>
      </c>
      <c r="AF35" s="105">
        <f t="shared" si="58"/>
        <v>0</v>
      </c>
      <c r="AG35" s="105">
        <f t="shared" si="58"/>
        <v>0</v>
      </c>
      <c r="AH35" s="105">
        <f t="shared" si="58"/>
        <v>0</v>
      </c>
      <c r="AI35" s="108">
        <f t="shared" si="62"/>
        <v>0</v>
      </c>
      <c r="AJ35" s="4" t="str">
        <f t="shared" si="63"/>
        <v/>
      </c>
    </row>
    <row r="36" spans="1:36" ht="15">
      <c r="A36" s="36" t="s">
        <v>56</v>
      </c>
      <c r="B36" s="60">
        <f t="shared" si="59"/>
        <v>0</v>
      </c>
      <c r="C36" s="60">
        <f t="shared" si="59"/>
        <v>0</v>
      </c>
      <c r="D36" s="60">
        <f t="shared" si="59"/>
        <v>0</v>
      </c>
      <c r="E36" s="60">
        <f t="shared" si="59"/>
        <v>0</v>
      </c>
      <c r="F36" s="420">
        <v>0</v>
      </c>
      <c r="G36" s="60">
        <f t="shared" si="56"/>
        <v>0</v>
      </c>
      <c r="H36" s="60">
        <f t="shared" si="56"/>
        <v>0</v>
      </c>
      <c r="I36" s="62">
        <f t="shared" si="60"/>
        <v>0</v>
      </c>
      <c r="K36" s="48" t="s">
        <v>56</v>
      </c>
      <c r="L36" s="85">
        <f t="shared" si="57"/>
        <v>0</v>
      </c>
      <c r="M36" s="85">
        <f t="shared" si="57"/>
        <v>0</v>
      </c>
      <c r="N36" s="85">
        <f t="shared" si="57"/>
        <v>0</v>
      </c>
      <c r="O36" s="85">
        <f t="shared" si="57"/>
        <v>0</v>
      </c>
      <c r="P36" s="85">
        <f t="shared" si="57"/>
        <v>0</v>
      </c>
      <c r="Q36" s="85">
        <f t="shared" si="57"/>
        <v>0</v>
      </c>
      <c r="R36" s="85">
        <f t="shared" si="57"/>
        <v>0</v>
      </c>
      <c r="S36" s="87">
        <f t="shared" si="61"/>
        <v>0</v>
      </c>
      <c r="U36" s="109" t="s">
        <v>56</v>
      </c>
      <c r="V36" s="110">
        <f t="shared" si="58"/>
        <v>0</v>
      </c>
      <c r="W36" s="110">
        <f t="shared" si="58"/>
        <v>0</v>
      </c>
      <c r="X36" s="110">
        <f t="shared" si="58"/>
        <v>0</v>
      </c>
      <c r="Y36" s="110">
        <f t="shared" si="58"/>
        <v>0</v>
      </c>
      <c r="Z36" s="110">
        <f t="shared" si="58"/>
        <v>0</v>
      </c>
      <c r="AA36" s="110">
        <f t="shared" si="58"/>
        <v>0</v>
      </c>
      <c r="AB36" s="110">
        <f t="shared" si="58"/>
        <v>0</v>
      </c>
      <c r="AC36" s="111">
        <f t="shared" si="58"/>
        <v>0</v>
      </c>
      <c r="AD36" s="110">
        <f t="shared" si="58"/>
        <v>0</v>
      </c>
      <c r="AE36" s="110">
        <f t="shared" si="58"/>
        <v>0</v>
      </c>
      <c r="AF36" s="110">
        <f t="shared" si="58"/>
        <v>0</v>
      </c>
      <c r="AG36" s="110">
        <f t="shared" si="58"/>
        <v>0</v>
      </c>
      <c r="AH36" s="110">
        <f t="shared" si="58"/>
        <v>0</v>
      </c>
      <c r="AI36" s="112">
        <f t="shared" si="62"/>
        <v>0</v>
      </c>
      <c r="AJ36" s="4" t="str">
        <f t="shared" si="63"/>
        <v/>
      </c>
    </row>
    <row r="37" spans="1:36" ht="15">
      <c r="A37" s="37" t="s">
        <v>16</v>
      </c>
      <c r="B37" s="63">
        <f t="shared" si="59"/>
        <v>612.01745320784084</v>
      </c>
      <c r="C37" s="63">
        <f t="shared" si="59"/>
        <v>160.46183789569898</v>
      </c>
      <c r="D37" s="63">
        <f t="shared" si="59"/>
        <v>432.32966008666432</v>
      </c>
      <c r="E37" s="63">
        <f t="shared" si="59"/>
        <v>0</v>
      </c>
      <c r="F37" s="420">
        <v>0</v>
      </c>
      <c r="G37" s="63">
        <f t="shared" si="56"/>
        <v>0</v>
      </c>
      <c r="H37" s="63">
        <f t="shared" si="56"/>
        <v>0</v>
      </c>
      <c r="I37" s="59">
        <f t="shared" si="60"/>
        <v>1204.8089511902042</v>
      </c>
      <c r="K37" s="49" t="s">
        <v>16</v>
      </c>
      <c r="L37" s="63">
        <f t="shared" si="57"/>
        <v>612.01745320784084</v>
      </c>
      <c r="M37" s="63">
        <f t="shared" si="57"/>
        <v>160.46183789569898</v>
      </c>
      <c r="N37" s="63">
        <f t="shared" si="57"/>
        <v>432.32966008666432</v>
      </c>
      <c r="O37" s="63">
        <f t="shared" si="57"/>
        <v>0</v>
      </c>
      <c r="P37" s="63">
        <f t="shared" si="57"/>
        <v>0</v>
      </c>
      <c r="Q37" s="63">
        <f t="shared" si="57"/>
        <v>0</v>
      </c>
      <c r="R37" s="63">
        <f t="shared" si="57"/>
        <v>0</v>
      </c>
      <c r="S37" s="84">
        <f t="shared" si="61"/>
        <v>1204.8089511902042</v>
      </c>
      <c r="U37" s="113" t="s">
        <v>16</v>
      </c>
      <c r="V37" s="105">
        <f t="shared" si="58"/>
        <v>592.72065067682695</v>
      </c>
      <c r="W37" s="105">
        <f t="shared" si="58"/>
        <v>0</v>
      </c>
      <c r="X37" s="105">
        <f t="shared" si="58"/>
        <v>0</v>
      </c>
      <c r="Y37" s="105">
        <f t="shared" si="58"/>
        <v>160.46183789569898</v>
      </c>
      <c r="Z37" s="105">
        <f t="shared" si="58"/>
        <v>424.81843413495392</v>
      </c>
      <c r="AA37" s="105">
        <f t="shared" si="58"/>
        <v>0</v>
      </c>
      <c r="AB37" s="105">
        <f t="shared" si="58"/>
        <v>0</v>
      </c>
      <c r="AC37" s="106">
        <f t="shared" si="58"/>
        <v>26.808028482724314</v>
      </c>
      <c r="AD37" s="105">
        <f t="shared" si="58"/>
        <v>19.296802531013878</v>
      </c>
      <c r="AE37" s="105">
        <f t="shared" si="58"/>
        <v>0</v>
      </c>
      <c r="AF37" s="105">
        <f t="shared" si="58"/>
        <v>0</v>
      </c>
      <c r="AG37" s="105">
        <f t="shared" si="58"/>
        <v>7.5112259517104372</v>
      </c>
      <c r="AH37" s="105">
        <f t="shared" si="58"/>
        <v>0</v>
      </c>
      <c r="AI37" s="108">
        <f t="shared" si="62"/>
        <v>1204.808951190204</v>
      </c>
      <c r="AJ37" s="4" t="str">
        <f t="shared" si="63"/>
        <v/>
      </c>
    </row>
    <row r="38" spans="1:36" ht="15">
      <c r="A38" s="36" t="s">
        <v>123</v>
      </c>
      <c r="B38" s="60">
        <f t="shared" si="59"/>
        <v>297.54324441661339</v>
      </c>
      <c r="C38" s="60">
        <f t="shared" si="59"/>
        <v>54.81821659954096</v>
      </c>
      <c r="D38" s="60">
        <f t="shared" si="59"/>
        <v>37.879817583419538</v>
      </c>
      <c r="E38" s="60">
        <f t="shared" si="59"/>
        <v>1.8111044074545382</v>
      </c>
      <c r="F38" s="420">
        <v>0</v>
      </c>
      <c r="G38" s="60">
        <f t="shared" si="56"/>
        <v>0</v>
      </c>
      <c r="H38" s="60">
        <f t="shared" si="56"/>
        <v>0</v>
      </c>
      <c r="I38" s="62">
        <f t="shared" si="60"/>
        <v>392.05238300702842</v>
      </c>
      <c r="K38" s="48" t="s">
        <v>123</v>
      </c>
      <c r="L38" s="85">
        <f t="shared" si="57"/>
        <v>297.54324441661339</v>
      </c>
      <c r="M38" s="85">
        <f t="shared" si="57"/>
        <v>54.81821659954096</v>
      </c>
      <c r="N38" s="85">
        <f t="shared" si="57"/>
        <v>37.879817583419538</v>
      </c>
      <c r="O38" s="85">
        <f t="shared" si="57"/>
        <v>1.8111044074545382</v>
      </c>
      <c r="P38" s="85">
        <f t="shared" si="57"/>
        <v>0</v>
      </c>
      <c r="Q38" s="85">
        <f t="shared" si="57"/>
        <v>0</v>
      </c>
      <c r="R38" s="85">
        <f t="shared" si="57"/>
        <v>0</v>
      </c>
      <c r="S38" s="87">
        <f t="shared" si="61"/>
        <v>392.05238300702842</v>
      </c>
      <c r="U38" s="109" t="s">
        <v>57</v>
      </c>
      <c r="V38" s="110">
        <f t="shared" si="58"/>
        <v>294.70730875356645</v>
      </c>
      <c r="W38" s="110">
        <f t="shared" si="58"/>
        <v>1.5076606533565755</v>
      </c>
      <c r="X38" s="110">
        <f t="shared" si="58"/>
        <v>0</v>
      </c>
      <c r="Y38" s="110">
        <f t="shared" si="58"/>
        <v>54.81821659954096</v>
      </c>
      <c r="Z38" s="110">
        <f t="shared" si="58"/>
        <v>32.845100518833021</v>
      </c>
      <c r="AA38" s="110">
        <f t="shared" si="58"/>
        <v>0.59110290739552918</v>
      </c>
      <c r="AB38" s="110">
        <f t="shared" si="58"/>
        <v>0</v>
      </c>
      <c r="AC38" s="111">
        <f t="shared" si="58"/>
        <v>7.5829935743358527</v>
      </c>
      <c r="AD38" s="110">
        <f t="shared" si="58"/>
        <v>1.328275009690326</v>
      </c>
      <c r="AE38" s="110">
        <f t="shared" si="58"/>
        <v>0</v>
      </c>
      <c r="AF38" s="110">
        <f t="shared" si="58"/>
        <v>0</v>
      </c>
      <c r="AG38" s="110">
        <f t="shared" si="58"/>
        <v>5.0347170645865171</v>
      </c>
      <c r="AH38" s="110">
        <f t="shared" si="58"/>
        <v>1.220001500059009</v>
      </c>
      <c r="AI38" s="112">
        <f t="shared" si="62"/>
        <v>392.05238300702837</v>
      </c>
      <c r="AJ38" s="4" t="str">
        <f t="shared" si="63"/>
        <v/>
      </c>
    </row>
    <row r="39" spans="1:36" ht="15">
      <c r="A39" s="37" t="s">
        <v>58</v>
      </c>
      <c r="B39" s="63">
        <f t="shared" si="59"/>
        <v>0</v>
      </c>
      <c r="C39" s="63">
        <f t="shared" si="59"/>
        <v>0</v>
      </c>
      <c r="D39" s="63">
        <f t="shared" si="59"/>
        <v>4.522893068757817</v>
      </c>
      <c r="E39" s="63">
        <f t="shared" si="59"/>
        <v>948.52496250875231</v>
      </c>
      <c r="F39" s="420">
        <v>0</v>
      </c>
      <c r="G39" s="63">
        <f t="shared" si="56"/>
        <v>0</v>
      </c>
      <c r="H39" s="63">
        <f t="shared" si="56"/>
        <v>0</v>
      </c>
      <c r="I39" s="59">
        <f t="shared" si="60"/>
        <v>953.04785557751018</v>
      </c>
      <c r="K39" s="49" t="s">
        <v>58</v>
      </c>
      <c r="L39" s="63">
        <f t="shared" si="57"/>
        <v>0</v>
      </c>
      <c r="M39" s="63">
        <f t="shared" si="57"/>
        <v>0</v>
      </c>
      <c r="N39" s="63">
        <f t="shared" si="57"/>
        <v>4.522893068757817</v>
      </c>
      <c r="O39" s="63">
        <f t="shared" si="57"/>
        <v>948.52496250875231</v>
      </c>
      <c r="P39" s="63">
        <f t="shared" si="57"/>
        <v>1941.0505402144217</v>
      </c>
      <c r="Q39" s="63">
        <f t="shared" si="57"/>
        <v>0</v>
      </c>
      <c r="R39" s="63">
        <f t="shared" si="57"/>
        <v>0</v>
      </c>
      <c r="S39" s="84">
        <f t="shared" si="61"/>
        <v>2894.098395791932</v>
      </c>
      <c r="U39" s="113" t="s">
        <v>58</v>
      </c>
      <c r="V39" s="105">
        <f t="shared" si="58"/>
        <v>0</v>
      </c>
      <c r="W39" s="105">
        <f t="shared" si="58"/>
        <v>0</v>
      </c>
      <c r="X39" s="105">
        <f t="shared" si="58"/>
        <v>0</v>
      </c>
      <c r="Y39" s="105">
        <f t="shared" si="58"/>
        <v>0</v>
      </c>
      <c r="Z39" s="105">
        <f t="shared" si="58"/>
        <v>0</v>
      </c>
      <c r="AA39" s="105">
        <f t="shared" si="58"/>
        <v>946.15922369090856</v>
      </c>
      <c r="AB39" s="105">
        <f t="shared" si="58"/>
        <v>1941.0505402144217</v>
      </c>
      <c r="AC39" s="106">
        <f t="shared" si="58"/>
        <v>6.888631886601547</v>
      </c>
      <c r="AD39" s="105">
        <f t="shared" si="58"/>
        <v>0</v>
      </c>
      <c r="AE39" s="105">
        <f t="shared" si="58"/>
        <v>2.3657388178437295</v>
      </c>
      <c r="AF39" s="105">
        <f t="shared" si="58"/>
        <v>0</v>
      </c>
      <c r="AG39" s="105">
        <f t="shared" si="58"/>
        <v>4.522893068757817</v>
      </c>
      <c r="AH39" s="105">
        <f t="shared" si="58"/>
        <v>0</v>
      </c>
      <c r="AI39" s="108">
        <f t="shared" si="62"/>
        <v>2894.098395791932</v>
      </c>
      <c r="AJ39" s="4" t="str">
        <f t="shared" si="63"/>
        <v/>
      </c>
    </row>
    <row r="40" spans="1:36" ht="15">
      <c r="A40" s="36" t="s">
        <v>12</v>
      </c>
      <c r="B40" s="60">
        <f t="shared" si="59"/>
        <v>0</v>
      </c>
      <c r="C40" s="60">
        <f t="shared" si="59"/>
        <v>9.5794464676835583E-2</v>
      </c>
      <c r="D40" s="60">
        <f t="shared" si="59"/>
        <v>0</v>
      </c>
      <c r="E40" s="60">
        <f t="shared" si="59"/>
        <v>11.677671520579477</v>
      </c>
      <c r="F40" s="420">
        <v>0</v>
      </c>
      <c r="G40" s="60">
        <f t="shared" si="56"/>
        <v>0</v>
      </c>
      <c r="H40" s="60">
        <f t="shared" si="56"/>
        <v>0</v>
      </c>
      <c r="I40" s="62">
        <f t="shared" si="60"/>
        <v>11.773465985256312</v>
      </c>
      <c r="K40" s="48" t="s">
        <v>12</v>
      </c>
      <c r="L40" s="85">
        <f t="shared" si="57"/>
        <v>0</v>
      </c>
      <c r="M40" s="85">
        <f t="shared" si="57"/>
        <v>9.5794464676835583E-2</v>
      </c>
      <c r="N40" s="85">
        <f t="shared" si="57"/>
        <v>0</v>
      </c>
      <c r="O40" s="85">
        <f t="shared" si="57"/>
        <v>11.677671520579477</v>
      </c>
      <c r="P40" s="85">
        <f t="shared" si="57"/>
        <v>102.51058022923638</v>
      </c>
      <c r="Q40" s="85">
        <f t="shared" si="57"/>
        <v>0</v>
      </c>
      <c r="R40" s="85">
        <f t="shared" si="57"/>
        <v>0</v>
      </c>
      <c r="S40" s="87">
        <f t="shared" si="61"/>
        <v>114.28404621449269</v>
      </c>
      <c r="U40" s="109" t="s">
        <v>12</v>
      </c>
      <c r="V40" s="110">
        <f t="shared" si="58"/>
        <v>0</v>
      </c>
      <c r="W40" s="110">
        <f t="shared" si="58"/>
        <v>0</v>
      </c>
      <c r="X40" s="110">
        <f t="shared" si="58"/>
        <v>0</v>
      </c>
      <c r="Y40" s="110">
        <f t="shared" si="58"/>
        <v>9.5794464676835583E-2</v>
      </c>
      <c r="Z40" s="110">
        <f t="shared" si="58"/>
        <v>0</v>
      </c>
      <c r="AA40" s="110">
        <f t="shared" si="58"/>
        <v>11.677671520579477</v>
      </c>
      <c r="AB40" s="110">
        <f t="shared" si="58"/>
        <v>102.51058022923638</v>
      </c>
      <c r="AC40" s="111">
        <f t="shared" si="58"/>
        <v>0</v>
      </c>
      <c r="AD40" s="110">
        <f t="shared" si="58"/>
        <v>0</v>
      </c>
      <c r="AE40" s="110">
        <f t="shared" si="58"/>
        <v>0</v>
      </c>
      <c r="AF40" s="110">
        <f t="shared" si="58"/>
        <v>0</v>
      </c>
      <c r="AG40" s="110">
        <f t="shared" si="58"/>
        <v>0</v>
      </c>
      <c r="AH40" s="110">
        <f t="shared" si="58"/>
        <v>0</v>
      </c>
      <c r="AI40" s="112">
        <f t="shared" si="62"/>
        <v>114.28404621449269</v>
      </c>
      <c r="AJ40" s="4" t="str">
        <f t="shared" si="63"/>
        <v/>
      </c>
    </row>
    <row r="41" spans="1:36" ht="15">
      <c r="A41" s="37" t="s">
        <v>59</v>
      </c>
      <c r="B41" s="63">
        <f t="shared" si="59"/>
        <v>0</v>
      </c>
      <c r="C41" s="63">
        <f t="shared" si="59"/>
        <v>0</v>
      </c>
      <c r="D41" s="63">
        <f t="shared" si="59"/>
        <v>0</v>
      </c>
      <c r="E41" s="63">
        <f t="shared" si="59"/>
        <v>0</v>
      </c>
      <c r="F41" s="420">
        <v>0</v>
      </c>
      <c r="G41" s="63">
        <f t="shared" si="56"/>
        <v>0</v>
      </c>
      <c r="H41" s="63">
        <f t="shared" si="56"/>
        <v>0</v>
      </c>
      <c r="I41" s="59">
        <f t="shared" si="60"/>
        <v>0</v>
      </c>
      <c r="K41" s="49" t="s">
        <v>59</v>
      </c>
      <c r="L41" s="63">
        <f t="shared" si="57"/>
        <v>0</v>
      </c>
      <c r="M41" s="63">
        <f t="shared" si="57"/>
        <v>0</v>
      </c>
      <c r="N41" s="63">
        <f t="shared" si="57"/>
        <v>0</v>
      </c>
      <c r="O41" s="63">
        <f t="shared" si="57"/>
        <v>0</v>
      </c>
      <c r="P41" s="63">
        <f t="shared" si="57"/>
        <v>0</v>
      </c>
      <c r="Q41" s="63">
        <f t="shared" si="57"/>
        <v>0</v>
      </c>
      <c r="R41" s="63">
        <f t="shared" si="57"/>
        <v>0</v>
      </c>
      <c r="S41" s="84">
        <f t="shared" si="61"/>
        <v>0</v>
      </c>
      <c r="U41" s="113" t="s">
        <v>59</v>
      </c>
      <c r="V41" s="105">
        <f t="shared" si="58"/>
        <v>0</v>
      </c>
      <c r="W41" s="105">
        <f t="shared" si="58"/>
        <v>0</v>
      </c>
      <c r="X41" s="105">
        <f t="shared" si="58"/>
        <v>0</v>
      </c>
      <c r="Y41" s="105">
        <f t="shared" si="58"/>
        <v>0</v>
      </c>
      <c r="Z41" s="105">
        <f t="shared" si="58"/>
        <v>0</v>
      </c>
      <c r="AA41" s="105">
        <f t="shared" si="58"/>
        <v>0</v>
      </c>
      <c r="AB41" s="105">
        <f t="shared" si="58"/>
        <v>0</v>
      </c>
      <c r="AC41" s="106">
        <f t="shared" si="58"/>
        <v>0</v>
      </c>
      <c r="AD41" s="105">
        <f t="shared" si="58"/>
        <v>0</v>
      </c>
      <c r="AE41" s="105">
        <f t="shared" si="58"/>
        <v>0</v>
      </c>
      <c r="AF41" s="105">
        <f t="shared" si="58"/>
        <v>0</v>
      </c>
      <c r="AG41" s="105">
        <f t="shared" si="58"/>
        <v>0</v>
      </c>
      <c r="AH41" s="105">
        <f t="shared" si="58"/>
        <v>0</v>
      </c>
      <c r="AI41" s="108">
        <f t="shared" si="62"/>
        <v>0</v>
      </c>
      <c r="AJ41" s="4" t="str">
        <f t="shared" si="63"/>
        <v/>
      </c>
    </row>
    <row r="42" spans="1:36" ht="15">
      <c r="A42" s="36" t="s">
        <v>17</v>
      </c>
      <c r="B42" s="60">
        <f t="shared" si="59"/>
        <v>73.820357997671991</v>
      </c>
      <c r="C42" s="60">
        <f t="shared" si="59"/>
        <v>1.6454476612703186</v>
      </c>
      <c r="D42" s="60">
        <f t="shared" si="59"/>
        <v>96.747352506829742</v>
      </c>
      <c r="E42" s="60">
        <f t="shared" si="59"/>
        <v>21.588623096738022</v>
      </c>
      <c r="F42" s="420">
        <v>0</v>
      </c>
      <c r="G42" s="60">
        <f t="shared" si="56"/>
        <v>0</v>
      </c>
      <c r="H42" s="60">
        <f t="shared" si="56"/>
        <v>0</v>
      </c>
      <c r="I42" s="62">
        <f t="shared" si="60"/>
        <v>193.80178126251008</v>
      </c>
      <c r="K42" s="48" t="s">
        <v>17</v>
      </c>
      <c r="L42" s="85">
        <f t="shared" si="57"/>
        <v>73.820357997671991</v>
      </c>
      <c r="M42" s="85">
        <f t="shared" si="57"/>
        <v>1.6454476612703186</v>
      </c>
      <c r="N42" s="85">
        <f t="shared" si="57"/>
        <v>96.747352506829742</v>
      </c>
      <c r="O42" s="85">
        <f t="shared" si="57"/>
        <v>21.588623096738022</v>
      </c>
      <c r="P42" s="85">
        <f t="shared" si="57"/>
        <v>14.977254989714559</v>
      </c>
      <c r="Q42" s="85">
        <f t="shared" si="57"/>
        <v>0</v>
      </c>
      <c r="R42" s="85">
        <f t="shared" si="57"/>
        <v>0</v>
      </c>
      <c r="S42" s="87">
        <f t="shared" si="61"/>
        <v>208.77903625222464</v>
      </c>
      <c r="U42" s="109" t="s">
        <v>17</v>
      </c>
      <c r="V42" s="110">
        <f t="shared" si="58"/>
        <v>53.033416963326502</v>
      </c>
      <c r="W42" s="110">
        <f t="shared" si="58"/>
        <v>18.27634078931451</v>
      </c>
      <c r="X42" s="110">
        <f t="shared" si="58"/>
        <v>0</v>
      </c>
      <c r="Y42" s="110">
        <f t="shared" si="58"/>
        <v>1.6454476612703186</v>
      </c>
      <c r="Z42" s="110">
        <f t="shared" si="58"/>
        <v>91.06494735011897</v>
      </c>
      <c r="AA42" s="110">
        <f t="shared" si="58"/>
        <v>5.9931641608827535</v>
      </c>
      <c r="AB42" s="110">
        <f t="shared" si="58"/>
        <v>14.977254989714559</v>
      </c>
      <c r="AC42" s="111">
        <f t="shared" si="58"/>
        <v>23.788464337597016</v>
      </c>
      <c r="AD42" s="110">
        <f t="shared" si="58"/>
        <v>2.5106002450309792</v>
      </c>
      <c r="AE42" s="110">
        <f t="shared" si="58"/>
        <v>0</v>
      </c>
      <c r="AF42" s="110">
        <f t="shared" si="58"/>
        <v>0</v>
      </c>
      <c r="AG42" s="110">
        <f t="shared" si="58"/>
        <v>5.6824051567107681</v>
      </c>
      <c r="AH42" s="110">
        <f t="shared" si="58"/>
        <v>15.59545893585527</v>
      </c>
      <c r="AI42" s="112">
        <f t="shared" si="62"/>
        <v>208.77903625222464</v>
      </c>
      <c r="AJ42" s="4" t="str">
        <f t="shared" si="63"/>
        <v/>
      </c>
    </row>
    <row r="43" spans="1:36" ht="15">
      <c r="A43" s="37" t="s">
        <v>139</v>
      </c>
      <c r="B43" s="63">
        <f t="shared" si="59"/>
        <v>444.66084876739626</v>
      </c>
      <c r="C43" s="63">
        <f t="shared" si="59"/>
        <v>2513.8127205100427</v>
      </c>
      <c r="D43" s="63">
        <f t="shared" si="59"/>
        <v>1340.3818988696564</v>
      </c>
      <c r="E43" s="63">
        <f t="shared" si="59"/>
        <v>0.61297435288095858</v>
      </c>
      <c r="F43" s="420">
        <v>0</v>
      </c>
      <c r="G43" s="63">
        <f t="shared" si="56"/>
        <v>0</v>
      </c>
      <c r="H43" s="63">
        <f t="shared" si="56"/>
        <v>0</v>
      </c>
      <c r="I43" s="59">
        <f t="shared" si="60"/>
        <v>4299.4684424999759</v>
      </c>
      <c r="K43" s="49" t="s">
        <v>139</v>
      </c>
      <c r="L43" s="63">
        <f t="shared" si="57"/>
        <v>444.66084876739626</v>
      </c>
      <c r="M43" s="63">
        <f t="shared" si="57"/>
        <v>2513.8127205100427</v>
      </c>
      <c r="N43" s="63">
        <f t="shared" si="57"/>
        <v>1340.3818988696564</v>
      </c>
      <c r="O43" s="63">
        <f t="shared" si="57"/>
        <v>0.61297435288095858</v>
      </c>
      <c r="P43" s="63">
        <f t="shared" si="57"/>
        <v>0.57863299937901014</v>
      </c>
      <c r="Q43" s="63">
        <f t="shared" si="57"/>
        <v>0</v>
      </c>
      <c r="R43" s="63">
        <f t="shared" si="57"/>
        <v>0</v>
      </c>
      <c r="S43" s="84">
        <f t="shared" si="61"/>
        <v>4300.0470754993548</v>
      </c>
      <c r="U43" s="113" t="s">
        <v>139</v>
      </c>
      <c r="V43" s="105">
        <f t="shared" si="58"/>
        <v>418.51739934370534</v>
      </c>
      <c r="W43" s="105">
        <f t="shared" si="58"/>
        <v>0</v>
      </c>
      <c r="X43" s="105">
        <f t="shared" si="58"/>
        <v>0</v>
      </c>
      <c r="Y43" s="105">
        <f t="shared" si="58"/>
        <v>2513.8127205100427</v>
      </c>
      <c r="Z43" s="105">
        <f t="shared" si="58"/>
        <v>1154.9502924990188</v>
      </c>
      <c r="AA43" s="105">
        <f t="shared" si="58"/>
        <v>0.61297435288095858</v>
      </c>
      <c r="AB43" s="105">
        <f t="shared" si="58"/>
        <v>0.57863299937901014</v>
      </c>
      <c r="AC43" s="106">
        <f t="shared" si="58"/>
        <v>211.57505579432822</v>
      </c>
      <c r="AD43" s="105">
        <f t="shared" si="58"/>
        <v>26.143449423690932</v>
      </c>
      <c r="AE43" s="105">
        <f t="shared" si="58"/>
        <v>0</v>
      </c>
      <c r="AF43" s="105">
        <f t="shared" si="58"/>
        <v>0</v>
      </c>
      <c r="AG43" s="105">
        <f t="shared" si="58"/>
        <v>185.43160637063727</v>
      </c>
      <c r="AH43" s="105">
        <f t="shared" si="58"/>
        <v>0</v>
      </c>
      <c r="AI43" s="108">
        <f t="shared" si="62"/>
        <v>4300.0470754993548</v>
      </c>
      <c r="AJ43" s="4" t="str">
        <f t="shared" si="63"/>
        <v/>
      </c>
    </row>
    <row r="44" spans="1:36" ht="15">
      <c r="A44" s="36" t="s">
        <v>25</v>
      </c>
      <c r="B44" s="60">
        <f t="shared" si="59"/>
        <v>389.05926200808824</v>
      </c>
      <c r="C44" s="60">
        <f t="shared" si="59"/>
        <v>11.547916770892391</v>
      </c>
      <c r="D44" s="60">
        <f t="shared" si="59"/>
        <v>461.49940195821785</v>
      </c>
      <c r="E44" s="60">
        <f t="shared" si="59"/>
        <v>3850.7123928813185</v>
      </c>
      <c r="F44" s="420">
        <v>0</v>
      </c>
      <c r="G44" s="60">
        <f t="shared" si="56"/>
        <v>356.57788178798722</v>
      </c>
      <c r="H44" s="60">
        <f t="shared" si="56"/>
        <v>11.698587388078016</v>
      </c>
      <c r="I44" s="62">
        <f t="shared" si="60"/>
        <v>5081.0954427945817</v>
      </c>
      <c r="K44" s="48" t="s">
        <v>25</v>
      </c>
      <c r="L44" s="85">
        <f t="shared" si="57"/>
        <v>389.05926200808824</v>
      </c>
      <c r="M44" s="85">
        <f t="shared" si="57"/>
        <v>11.547916770892391</v>
      </c>
      <c r="N44" s="85">
        <f t="shared" si="57"/>
        <v>461.49940195821785</v>
      </c>
      <c r="O44" s="85">
        <f t="shared" si="57"/>
        <v>3850.7123928813185</v>
      </c>
      <c r="P44" s="85">
        <f t="shared" si="57"/>
        <v>39.67505337511399</v>
      </c>
      <c r="Q44" s="85">
        <f t="shared" si="57"/>
        <v>356.57788178798722</v>
      </c>
      <c r="R44" s="85">
        <f t="shared" si="57"/>
        <v>11.698587388078016</v>
      </c>
      <c r="S44" s="87">
        <f t="shared" si="61"/>
        <v>5120.7704961696954</v>
      </c>
      <c r="U44" s="109" t="s">
        <v>25</v>
      </c>
      <c r="V44" s="110">
        <f t="shared" si="58"/>
        <v>16.391573700014142</v>
      </c>
      <c r="W44" s="110">
        <f t="shared" si="58"/>
        <v>206.32704976621864</v>
      </c>
      <c r="X44" s="110">
        <f t="shared" si="58"/>
        <v>356.57788178798722</v>
      </c>
      <c r="Y44" s="110">
        <f t="shared" si="58"/>
        <v>11.547916770892391</v>
      </c>
      <c r="Z44" s="110">
        <f t="shared" si="58"/>
        <v>440.12289605249913</v>
      </c>
      <c r="AA44" s="110">
        <f t="shared" si="58"/>
        <v>3757.0878708523819</v>
      </c>
      <c r="AB44" s="110">
        <f t="shared" si="58"/>
        <v>39.67505337511399</v>
      </c>
      <c r="AC44" s="111">
        <f t="shared" si="58"/>
        <v>293.0402538645879</v>
      </c>
      <c r="AD44" s="110">
        <f t="shared" si="58"/>
        <v>166.3406385418555</v>
      </c>
      <c r="AE44" s="110">
        <f t="shared" si="58"/>
        <v>87.479813105208336</v>
      </c>
      <c r="AF44" s="110">
        <f t="shared" si="58"/>
        <v>11.698587388078016</v>
      </c>
      <c r="AG44" s="110">
        <f t="shared" si="58"/>
        <v>21.376505905718677</v>
      </c>
      <c r="AH44" s="110">
        <f t="shared" si="58"/>
        <v>6.1447089237273635</v>
      </c>
      <c r="AI44" s="112">
        <f t="shared" si="62"/>
        <v>5120.7704961696945</v>
      </c>
      <c r="AJ44" s="4" t="str">
        <f t="shared" si="63"/>
        <v/>
      </c>
    </row>
    <row r="45" spans="1:36" ht="15">
      <c r="A45" s="37" t="s">
        <v>24</v>
      </c>
      <c r="B45" s="63">
        <f t="shared" si="59"/>
        <v>173.59527339626544</v>
      </c>
      <c r="C45" s="63">
        <f t="shared" si="59"/>
        <v>5.7187893874378309E-2</v>
      </c>
      <c r="D45" s="63">
        <f t="shared" si="59"/>
        <v>81.628836074284877</v>
      </c>
      <c r="E45" s="63">
        <f t="shared" si="59"/>
        <v>0</v>
      </c>
      <c r="F45" s="420">
        <v>0</v>
      </c>
      <c r="G45" s="63">
        <f t="shared" si="56"/>
        <v>0</v>
      </c>
      <c r="H45" s="63">
        <f t="shared" si="56"/>
        <v>0</v>
      </c>
      <c r="I45" s="59">
        <f t="shared" si="60"/>
        <v>255.28129736442469</v>
      </c>
      <c r="K45" s="49" t="s">
        <v>24</v>
      </c>
      <c r="L45" s="63">
        <f t="shared" si="57"/>
        <v>173.59527339626544</v>
      </c>
      <c r="M45" s="63">
        <f t="shared" si="57"/>
        <v>5.7187893874378309E-2</v>
      </c>
      <c r="N45" s="63">
        <f t="shared" si="57"/>
        <v>81.628836074284877</v>
      </c>
      <c r="O45" s="63">
        <f t="shared" si="57"/>
        <v>0</v>
      </c>
      <c r="P45" s="63">
        <f t="shared" si="57"/>
        <v>0</v>
      </c>
      <c r="Q45" s="63">
        <f t="shared" si="57"/>
        <v>0</v>
      </c>
      <c r="R45" s="63">
        <f t="shared" si="57"/>
        <v>0</v>
      </c>
      <c r="S45" s="84">
        <f t="shared" si="61"/>
        <v>255.28129736442469</v>
      </c>
      <c r="U45" s="113" t="s">
        <v>24</v>
      </c>
      <c r="V45" s="105">
        <f t="shared" si="58"/>
        <v>164.01783276534712</v>
      </c>
      <c r="W45" s="105">
        <f t="shared" si="58"/>
        <v>0</v>
      </c>
      <c r="X45" s="105">
        <f t="shared" si="58"/>
        <v>0</v>
      </c>
      <c r="Y45" s="105">
        <f t="shared" si="58"/>
        <v>5.7187893874378309E-2</v>
      </c>
      <c r="Z45" s="105">
        <f t="shared" si="58"/>
        <v>1.5883054880624261</v>
      </c>
      <c r="AA45" s="105">
        <f t="shared" si="58"/>
        <v>0</v>
      </c>
      <c r="AB45" s="105">
        <f t="shared" si="58"/>
        <v>0</v>
      </c>
      <c r="AC45" s="106">
        <f t="shared" si="58"/>
        <v>89.617971217140749</v>
      </c>
      <c r="AD45" s="105">
        <f t="shared" si="58"/>
        <v>9.5774406309183</v>
      </c>
      <c r="AE45" s="105">
        <f t="shared" si="58"/>
        <v>0</v>
      </c>
      <c r="AF45" s="105">
        <f t="shared" si="58"/>
        <v>0</v>
      </c>
      <c r="AG45" s="105">
        <f t="shared" si="58"/>
        <v>80.040530586222445</v>
      </c>
      <c r="AH45" s="105">
        <f t="shared" si="58"/>
        <v>0</v>
      </c>
      <c r="AI45" s="108">
        <f t="shared" si="62"/>
        <v>255.28129736442469</v>
      </c>
      <c r="AJ45" s="4" t="str">
        <f t="shared" si="63"/>
        <v/>
      </c>
    </row>
    <row r="46" spans="1:36" ht="15">
      <c r="A46" s="36" t="s">
        <v>60</v>
      </c>
      <c r="B46" s="60">
        <f t="shared" si="59"/>
        <v>45.131162139726683</v>
      </c>
      <c r="C46" s="60">
        <f t="shared" si="59"/>
        <v>12.350376982948561</v>
      </c>
      <c r="D46" s="60">
        <f t="shared" si="59"/>
        <v>32.825085971811461</v>
      </c>
      <c r="E46" s="60">
        <f t="shared" si="59"/>
        <v>0</v>
      </c>
      <c r="F46" s="420">
        <v>0</v>
      </c>
      <c r="G46" s="60">
        <f t="shared" si="56"/>
        <v>0</v>
      </c>
      <c r="H46" s="60">
        <f t="shared" si="56"/>
        <v>0</v>
      </c>
      <c r="I46" s="62">
        <f t="shared" si="60"/>
        <v>90.306625094486705</v>
      </c>
      <c r="K46" s="48" t="s">
        <v>60</v>
      </c>
      <c r="L46" s="85">
        <f t="shared" si="57"/>
        <v>45.131162139726683</v>
      </c>
      <c r="M46" s="85">
        <f t="shared" si="57"/>
        <v>12.350376982948561</v>
      </c>
      <c r="N46" s="85">
        <f t="shared" si="57"/>
        <v>32.825085971811461</v>
      </c>
      <c r="O46" s="85">
        <f t="shared" si="57"/>
        <v>0</v>
      </c>
      <c r="P46" s="85">
        <f t="shared" si="57"/>
        <v>0</v>
      </c>
      <c r="Q46" s="85">
        <f t="shared" si="57"/>
        <v>0</v>
      </c>
      <c r="R46" s="85">
        <f t="shared" si="57"/>
        <v>0</v>
      </c>
      <c r="S46" s="87">
        <f t="shared" si="61"/>
        <v>90.306625094486705</v>
      </c>
      <c r="U46" s="109" t="s">
        <v>60</v>
      </c>
      <c r="V46" s="110">
        <f t="shared" si="58"/>
        <v>44.132583434633347</v>
      </c>
      <c r="W46" s="110">
        <f t="shared" si="58"/>
        <v>0</v>
      </c>
      <c r="X46" s="110">
        <f t="shared" si="58"/>
        <v>0</v>
      </c>
      <c r="Y46" s="110">
        <f t="shared" si="58"/>
        <v>12.350376982948561</v>
      </c>
      <c r="Z46" s="110">
        <f t="shared" si="58"/>
        <v>32.825085971811461</v>
      </c>
      <c r="AA46" s="110">
        <f t="shared" si="58"/>
        <v>0</v>
      </c>
      <c r="AB46" s="110">
        <f t="shared" si="58"/>
        <v>0</v>
      </c>
      <c r="AC46" s="111">
        <f t="shared" si="58"/>
        <v>0.99857870509333591</v>
      </c>
      <c r="AD46" s="110">
        <f t="shared" si="58"/>
        <v>0.99857870509333591</v>
      </c>
      <c r="AE46" s="110">
        <f t="shared" si="58"/>
        <v>0</v>
      </c>
      <c r="AF46" s="110">
        <f t="shared" si="58"/>
        <v>0</v>
      </c>
      <c r="AG46" s="110">
        <f t="shared" si="58"/>
        <v>0</v>
      </c>
      <c r="AH46" s="110">
        <f t="shared" si="58"/>
        <v>0</v>
      </c>
      <c r="AI46" s="112">
        <f t="shared" si="62"/>
        <v>90.306625094486705</v>
      </c>
      <c r="AJ46" s="4" t="str">
        <f t="shared" si="63"/>
        <v/>
      </c>
    </row>
    <row r="47" spans="1:36" ht="15">
      <c r="A47" s="37" t="s">
        <v>22</v>
      </c>
      <c r="B47" s="63">
        <f t="shared" si="59"/>
        <v>150.71778686530126</v>
      </c>
      <c r="C47" s="63">
        <f t="shared" si="59"/>
        <v>4894.2373287010632</v>
      </c>
      <c r="D47" s="63">
        <f t="shared" si="59"/>
        <v>1079.2676737998481</v>
      </c>
      <c r="E47" s="63">
        <f t="shared" si="59"/>
        <v>0</v>
      </c>
      <c r="F47" s="420">
        <v>0</v>
      </c>
      <c r="G47" s="63">
        <f t="shared" si="56"/>
        <v>0</v>
      </c>
      <c r="H47" s="63">
        <f t="shared" si="56"/>
        <v>0</v>
      </c>
      <c r="I47" s="59">
        <f t="shared" si="60"/>
        <v>6124.222789366213</v>
      </c>
      <c r="K47" s="49" t="s">
        <v>22</v>
      </c>
      <c r="L47" s="63">
        <f t="shared" si="57"/>
        <v>150.71778686530126</v>
      </c>
      <c r="M47" s="63">
        <f t="shared" si="57"/>
        <v>4894.2373287010632</v>
      </c>
      <c r="N47" s="63">
        <f t="shared" si="57"/>
        <v>1079.2676737998481</v>
      </c>
      <c r="O47" s="63">
        <f t="shared" si="57"/>
        <v>0</v>
      </c>
      <c r="P47" s="63">
        <f t="shared" si="57"/>
        <v>96.463587470644327</v>
      </c>
      <c r="Q47" s="63">
        <f t="shared" si="57"/>
        <v>0</v>
      </c>
      <c r="R47" s="63">
        <f t="shared" si="57"/>
        <v>0</v>
      </c>
      <c r="S47" s="84">
        <f t="shared" si="61"/>
        <v>6220.6863768368576</v>
      </c>
      <c r="U47" s="113" t="s">
        <v>22</v>
      </c>
      <c r="V47" s="105">
        <f t="shared" si="58"/>
        <v>147.60936653637162</v>
      </c>
      <c r="W47" s="105">
        <f t="shared" si="58"/>
        <v>0</v>
      </c>
      <c r="X47" s="105">
        <f t="shared" si="58"/>
        <v>0</v>
      </c>
      <c r="Y47" s="105">
        <f t="shared" si="58"/>
        <v>4894.2373287010632</v>
      </c>
      <c r="Z47" s="105">
        <f t="shared" si="58"/>
        <v>463.46753167328518</v>
      </c>
      <c r="AA47" s="105">
        <f t="shared" si="58"/>
        <v>0</v>
      </c>
      <c r="AB47" s="105">
        <f t="shared" si="58"/>
        <v>96.463587470644327</v>
      </c>
      <c r="AC47" s="106">
        <f t="shared" si="58"/>
        <v>618.90856245549253</v>
      </c>
      <c r="AD47" s="105">
        <f t="shared" si="58"/>
        <v>3.1084203289296441</v>
      </c>
      <c r="AE47" s="105">
        <f t="shared" si="58"/>
        <v>0</v>
      </c>
      <c r="AF47" s="105">
        <f t="shared" si="58"/>
        <v>0</v>
      </c>
      <c r="AG47" s="105">
        <f t="shared" si="58"/>
        <v>615.80014212656306</v>
      </c>
      <c r="AH47" s="105">
        <f t="shared" si="58"/>
        <v>0</v>
      </c>
      <c r="AI47" s="108">
        <f t="shared" si="62"/>
        <v>6220.6863768368576</v>
      </c>
      <c r="AJ47" s="4" t="str">
        <f t="shared" si="63"/>
        <v/>
      </c>
    </row>
    <row r="48" spans="1:36" ht="15">
      <c r="A48" s="36" t="s">
        <v>21</v>
      </c>
      <c r="B48" s="60">
        <f t="shared" si="59"/>
        <v>11.675283753116624</v>
      </c>
      <c r="C48" s="60">
        <f t="shared" si="59"/>
        <v>64.0642846916693</v>
      </c>
      <c r="D48" s="60">
        <f t="shared" si="59"/>
        <v>365.16010090543028</v>
      </c>
      <c r="E48" s="60">
        <f t="shared" si="59"/>
        <v>0</v>
      </c>
      <c r="F48" s="420">
        <v>0</v>
      </c>
      <c r="G48" s="60">
        <f t="shared" si="56"/>
        <v>0</v>
      </c>
      <c r="H48" s="60">
        <f t="shared" si="56"/>
        <v>0</v>
      </c>
      <c r="I48" s="62">
        <f t="shared" si="60"/>
        <v>440.89966935021619</v>
      </c>
      <c r="K48" s="48" t="s">
        <v>21</v>
      </c>
      <c r="L48" s="85">
        <f t="shared" si="57"/>
        <v>11.675283753116624</v>
      </c>
      <c r="M48" s="85">
        <f t="shared" si="57"/>
        <v>64.0642846916693</v>
      </c>
      <c r="N48" s="85">
        <f t="shared" si="57"/>
        <v>365.16010090543028</v>
      </c>
      <c r="O48" s="85">
        <f t="shared" si="57"/>
        <v>0</v>
      </c>
      <c r="P48" s="85">
        <f t="shared" si="57"/>
        <v>0</v>
      </c>
      <c r="Q48" s="85">
        <f t="shared" si="57"/>
        <v>0</v>
      </c>
      <c r="R48" s="85">
        <f t="shared" si="57"/>
        <v>0</v>
      </c>
      <c r="S48" s="87">
        <f t="shared" si="61"/>
        <v>440.89966935021619</v>
      </c>
      <c r="U48" s="109" t="s">
        <v>61</v>
      </c>
      <c r="V48" s="110">
        <f t="shared" si="58"/>
        <v>11.675283753116624</v>
      </c>
      <c r="W48" s="110">
        <f t="shared" si="58"/>
        <v>0</v>
      </c>
      <c r="X48" s="110">
        <f t="shared" si="58"/>
        <v>0</v>
      </c>
      <c r="Y48" s="110">
        <f t="shared" si="58"/>
        <v>64.0642846916693</v>
      </c>
      <c r="Z48" s="110">
        <f t="shared" si="58"/>
        <v>365.16010090543028</v>
      </c>
      <c r="AA48" s="110">
        <f t="shared" si="58"/>
        <v>0</v>
      </c>
      <c r="AB48" s="110">
        <f t="shared" si="58"/>
        <v>0</v>
      </c>
      <c r="AC48" s="111">
        <f t="shared" si="58"/>
        <v>0</v>
      </c>
      <c r="AD48" s="110">
        <f t="shared" si="58"/>
        <v>0</v>
      </c>
      <c r="AE48" s="110">
        <f t="shared" si="58"/>
        <v>0</v>
      </c>
      <c r="AF48" s="110">
        <f t="shared" si="58"/>
        <v>0</v>
      </c>
      <c r="AG48" s="110">
        <f t="shared" si="58"/>
        <v>0</v>
      </c>
      <c r="AH48" s="110">
        <f t="shared" si="58"/>
        <v>0</v>
      </c>
      <c r="AI48" s="112">
        <f t="shared" si="62"/>
        <v>440.89966935021619</v>
      </c>
      <c r="AJ48" s="4" t="str">
        <f t="shared" si="63"/>
        <v/>
      </c>
    </row>
    <row r="49" spans="1:36" ht="15">
      <c r="A49" s="38" t="s">
        <v>64</v>
      </c>
      <c r="B49" s="63">
        <f t="shared" si="59"/>
        <v>0</v>
      </c>
      <c r="C49" s="63">
        <f t="shared" si="59"/>
        <v>0</v>
      </c>
      <c r="D49" s="63">
        <f t="shared" si="59"/>
        <v>0</v>
      </c>
      <c r="E49" s="63">
        <f t="shared" si="59"/>
        <v>0</v>
      </c>
      <c r="F49" s="420">
        <v>0</v>
      </c>
      <c r="G49" s="63">
        <f t="shared" ref="G49:H53" si="64">G127+G153+G179+G205+G231+G257+G283+G309+G335+G361+G387+G413+G439</f>
        <v>0</v>
      </c>
      <c r="H49" s="63">
        <f t="shared" si="64"/>
        <v>0</v>
      </c>
      <c r="I49" s="59">
        <f t="shared" si="60"/>
        <v>0</v>
      </c>
      <c r="K49" s="50" t="s">
        <v>64</v>
      </c>
      <c r="L49" s="63">
        <f t="shared" ref="L49:R53" si="65">L127+L153+L179+L205+L231+L257+L283+L309+L335+L361+L387+L413+L439</f>
        <v>0</v>
      </c>
      <c r="M49" s="63">
        <f t="shared" si="65"/>
        <v>0</v>
      </c>
      <c r="N49" s="63">
        <f t="shared" si="65"/>
        <v>0</v>
      </c>
      <c r="O49" s="63">
        <f t="shared" si="65"/>
        <v>0</v>
      </c>
      <c r="P49" s="63">
        <f t="shared" si="65"/>
        <v>0</v>
      </c>
      <c r="Q49" s="63">
        <f t="shared" si="65"/>
        <v>0</v>
      </c>
      <c r="R49" s="63">
        <f t="shared" si="65"/>
        <v>0</v>
      </c>
      <c r="S49" s="84">
        <f t="shared" si="61"/>
        <v>0</v>
      </c>
      <c r="U49" s="114" t="s">
        <v>62</v>
      </c>
      <c r="V49" s="105">
        <f t="shared" ref="V49:AH53" si="66">V127+V153+V179+V205+V231+V257+V283+V309+V335+V361+V387+V413+V439</f>
        <v>0</v>
      </c>
      <c r="W49" s="105">
        <f t="shared" si="66"/>
        <v>0</v>
      </c>
      <c r="X49" s="105">
        <f t="shared" si="66"/>
        <v>0</v>
      </c>
      <c r="Y49" s="105">
        <f t="shared" si="66"/>
        <v>0</v>
      </c>
      <c r="Z49" s="105">
        <f t="shared" si="66"/>
        <v>0</v>
      </c>
      <c r="AA49" s="105">
        <f t="shared" si="66"/>
        <v>0</v>
      </c>
      <c r="AB49" s="105">
        <f t="shared" si="66"/>
        <v>0</v>
      </c>
      <c r="AC49" s="106">
        <f t="shared" si="66"/>
        <v>0</v>
      </c>
      <c r="AD49" s="105">
        <f t="shared" si="66"/>
        <v>0</v>
      </c>
      <c r="AE49" s="105">
        <f t="shared" si="66"/>
        <v>0</v>
      </c>
      <c r="AF49" s="105">
        <f t="shared" si="66"/>
        <v>0</v>
      </c>
      <c r="AG49" s="105">
        <f t="shared" si="66"/>
        <v>0</v>
      </c>
      <c r="AH49" s="105">
        <f t="shared" si="66"/>
        <v>0</v>
      </c>
      <c r="AI49" s="108">
        <f t="shared" si="62"/>
        <v>0</v>
      </c>
      <c r="AJ49" s="4" t="str">
        <f t="shared" si="63"/>
        <v/>
      </c>
    </row>
    <row r="50" spans="1:36">
      <c r="A50" s="39" t="s">
        <v>23</v>
      </c>
      <c r="B50" s="65">
        <f t="shared" ref="B50:E53" si="67">B128+B154+B180+B206+B232+B258+B284+B310+B336+B362+B388+B414+B440</f>
        <v>0</v>
      </c>
      <c r="C50" s="65">
        <f t="shared" si="67"/>
        <v>0</v>
      </c>
      <c r="D50" s="65">
        <f t="shared" si="67"/>
        <v>0</v>
      </c>
      <c r="E50" s="65">
        <f t="shared" si="67"/>
        <v>0</v>
      </c>
      <c r="F50" s="420">
        <v>0</v>
      </c>
      <c r="G50" s="65">
        <f t="shared" si="64"/>
        <v>0</v>
      </c>
      <c r="H50" s="65">
        <f t="shared" si="64"/>
        <v>0</v>
      </c>
      <c r="I50" s="67">
        <f t="shared" si="60"/>
        <v>0</v>
      </c>
      <c r="K50" s="51" t="s">
        <v>23</v>
      </c>
      <c r="L50" s="88">
        <f t="shared" si="65"/>
        <v>0</v>
      </c>
      <c r="M50" s="88">
        <f t="shared" si="65"/>
        <v>0</v>
      </c>
      <c r="N50" s="88">
        <f t="shared" si="65"/>
        <v>0</v>
      </c>
      <c r="O50" s="88">
        <f t="shared" si="65"/>
        <v>0</v>
      </c>
      <c r="P50" s="88">
        <f t="shared" si="65"/>
        <v>0</v>
      </c>
      <c r="Q50" s="88">
        <f t="shared" si="65"/>
        <v>0</v>
      </c>
      <c r="R50" s="88">
        <f t="shared" si="65"/>
        <v>0</v>
      </c>
      <c r="S50" s="90">
        <f t="shared" si="61"/>
        <v>0</v>
      </c>
      <c r="U50" s="115" t="s">
        <v>65</v>
      </c>
      <c r="V50" s="116">
        <f t="shared" si="66"/>
        <v>0</v>
      </c>
      <c r="W50" s="116">
        <f t="shared" si="66"/>
        <v>0</v>
      </c>
      <c r="X50" s="116">
        <f t="shared" si="66"/>
        <v>0</v>
      </c>
      <c r="Y50" s="116">
        <f t="shared" si="66"/>
        <v>0</v>
      </c>
      <c r="Z50" s="116">
        <f t="shared" si="66"/>
        <v>0</v>
      </c>
      <c r="AA50" s="116">
        <f t="shared" si="66"/>
        <v>0</v>
      </c>
      <c r="AB50" s="116">
        <f t="shared" si="66"/>
        <v>0</v>
      </c>
      <c r="AC50" s="288">
        <f t="shared" si="66"/>
        <v>0</v>
      </c>
      <c r="AD50" s="116">
        <f t="shared" si="66"/>
        <v>0</v>
      </c>
      <c r="AE50" s="116">
        <f t="shared" si="66"/>
        <v>0</v>
      </c>
      <c r="AF50" s="116">
        <f t="shared" si="66"/>
        <v>0</v>
      </c>
      <c r="AG50" s="116">
        <f t="shared" si="66"/>
        <v>0</v>
      </c>
      <c r="AH50" s="116">
        <f t="shared" si="66"/>
        <v>0</v>
      </c>
      <c r="AI50" s="118">
        <f t="shared" si="62"/>
        <v>0</v>
      </c>
      <c r="AJ50" s="4" t="str">
        <f t="shared" si="63"/>
        <v/>
      </c>
    </row>
    <row r="51" spans="1:36">
      <c r="A51" s="40" t="s">
        <v>19</v>
      </c>
      <c r="B51" s="68">
        <f t="shared" si="67"/>
        <v>0</v>
      </c>
      <c r="C51" s="68">
        <f t="shared" si="67"/>
        <v>0</v>
      </c>
      <c r="D51" s="68">
        <f t="shared" si="67"/>
        <v>0</v>
      </c>
      <c r="E51" s="68">
        <f t="shared" si="67"/>
        <v>0</v>
      </c>
      <c r="F51" s="420">
        <v>0</v>
      </c>
      <c r="G51" s="68">
        <f t="shared" si="64"/>
        <v>0</v>
      </c>
      <c r="H51" s="68">
        <f t="shared" si="64"/>
        <v>0</v>
      </c>
      <c r="I51" s="70">
        <f t="shared" si="60"/>
        <v>0</v>
      </c>
      <c r="K51" s="52" t="s">
        <v>19</v>
      </c>
      <c r="L51" s="68">
        <f t="shared" si="65"/>
        <v>0</v>
      </c>
      <c r="M51" s="68">
        <f t="shared" si="65"/>
        <v>0</v>
      </c>
      <c r="N51" s="68">
        <f t="shared" si="65"/>
        <v>0</v>
      </c>
      <c r="O51" s="68">
        <f t="shared" si="65"/>
        <v>0</v>
      </c>
      <c r="P51" s="68">
        <f t="shared" si="65"/>
        <v>0</v>
      </c>
      <c r="Q51" s="68">
        <f t="shared" si="65"/>
        <v>0</v>
      </c>
      <c r="R51" s="68">
        <f t="shared" si="65"/>
        <v>0</v>
      </c>
      <c r="S51" s="92">
        <f t="shared" si="61"/>
        <v>0</v>
      </c>
      <c r="U51" s="119" t="s">
        <v>19</v>
      </c>
      <c r="V51" s="120">
        <f t="shared" si="66"/>
        <v>0</v>
      </c>
      <c r="W51" s="120">
        <f t="shared" si="66"/>
        <v>0</v>
      </c>
      <c r="X51" s="120">
        <f t="shared" si="66"/>
        <v>0</v>
      </c>
      <c r="Y51" s="120">
        <f t="shared" si="66"/>
        <v>0</v>
      </c>
      <c r="Z51" s="120">
        <f t="shared" si="66"/>
        <v>0</v>
      </c>
      <c r="AA51" s="120">
        <f t="shared" si="66"/>
        <v>0</v>
      </c>
      <c r="AB51" s="120">
        <f t="shared" si="66"/>
        <v>0</v>
      </c>
      <c r="AC51" s="289">
        <f t="shared" si="66"/>
        <v>0</v>
      </c>
      <c r="AD51" s="120">
        <f t="shared" si="66"/>
        <v>0</v>
      </c>
      <c r="AE51" s="120">
        <f t="shared" si="66"/>
        <v>0</v>
      </c>
      <c r="AF51" s="120">
        <f t="shared" si="66"/>
        <v>0</v>
      </c>
      <c r="AG51" s="120">
        <f t="shared" si="66"/>
        <v>0</v>
      </c>
      <c r="AH51" s="120">
        <f t="shared" si="66"/>
        <v>0</v>
      </c>
      <c r="AI51" s="122">
        <f t="shared" si="62"/>
        <v>0</v>
      </c>
      <c r="AJ51" s="4" t="str">
        <f t="shared" si="63"/>
        <v/>
      </c>
    </row>
    <row r="52" spans="1:36">
      <c r="A52" s="39" t="s">
        <v>20</v>
      </c>
      <c r="B52" s="65">
        <f t="shared" si="67"/>
        <v>0</v>
      </c>
      <c r="C52" s="65">
        <f t="shared" si="67"/>
        <v>0</v>
      </c>
      <c r="D52" s="65">
        <f t="shared" si="67"/>
        <v>0</v>
      </c>
      <c r="E52" s="65">
        <f t="shared" si="67"/>
        <v>0</v>
      </c>
      <c r="F52" s="420">
        <v>0</v>
      </c>
      <c r="G52" s="65">
        <f t="shared" si="64"/>
        <v>0</v>
      </c>
      <c r="H52" s="65">
        <f t="shared" si="64"/>
        <v>0</v>
      </c>
      <c r="I52" s="67">
        <f t="shared" si="60"/>
        <v>0</v>
      </c>
      <c r="K52" s="51" t="s">
        <v>20</v>
      </c>
      <c r="L52" s="88">
        <f t="shared" si="65"/>
        <v>0</v>
      </c>
      <c r="M52" s="88">
        <f t="shared" si="65"/>
        <v>0</v>
      </c>
      <c r="N52" s="88">
        <f t="shared" si="65"/>
        <v>0</v>
      </c>
      <c r="O52" s="88">
        <f t="shared" si="65"/>
        <v>0</v>
      </c>
      <c r="P52" s="88">
        <f t="shared" si="65"/>
        <v>0</v>
      </c>
      <c r="Q52" s="88">
        <f t="shared" si="65"/>
        <v>0</v>
      </c>
      <c r="R52" s="88">
        <f t="shared" si="65"/>
        <v>0</v>
      </c>
      <c r="S52" s="90">
        <f t="shared" si="61"/>
        <v>0</v>
      </c>
      <c r="U52" s="115" t="s">
        <v>20</v>
      </c>
      <c r="V52" s="116">
        <f t="shared" si="66"/>
        <v>0</v>
      </c>
      <c r="W52" s="116">
        <f t="shared" si="66"/>
        <v>0</v>
      </c>
      <c r="X52" s="116">
        <f t="shared" si="66"/>
        <v>0</v>
      </c>
      <c r="Y52" s="116">
        <f t="shared" si="66"/>
        <v>0</v>
      </c>
      <c r="Z52" s="116">
        <f t="shared" si="66"/>
        <v>0</v>
      </c>
      <c r="AA52" s="116">
        <f t="shared" si="66"/>
        <v>0</v>
      </c>
      <c r="AB52" s="116">
        <f t="shared" si="66"/>
        <v>0</v>
      </c>
      <c r="AC52" s="288">
        <f t="shared" si="66"/>
        <v>0</v>
      </c>
      <c r="AD52" s="116">
        <f t="shared" si="66"/>
        <v>0</v>
      </c>
      <c r="AE52" s="116">
        <f t="shared" si="66"/>
        <v>0</v>
      </c>
      <c r="AF52" s="116">
        <f t="shared" si="66"/>
        <v>0</v>
      </c>
      <c r="AG52" s="116">
        <f t="shared" si="66"/>
        <v>0</v>
      </c>
      <c r="AH52" s="116">
        <f t="shared" si="66"/>
        <v>0</v>
      </c>
      <c r="AI52" s="118">
        <f t="shared" si="62"/>
        <v>0</v>
      </c>
      <c r="AJ52" s="4" t="str">
        <f t="shared" si="63"/>
        <v/>
      </c>
    </row>
    <row r="53" spans="1:36" ht="15" thickBot="1">
      <c r="A53" s="41" t="s">
        <v>11</v>
      </c>
      <c r="B53" s="71">
        <f t="shared" si="67"/>
        <v>0</v>
      </c>
      <c r="C53" s="71">
        <f t="shared" si="67"/>
        <v>0</v>
      </c>
      <c r="D53" s="71">
        <f t="shared" si="67"/>
        <v>0</v>
      </c>
      <c r="E53" s="71">
        <f t="shared" si="67"/>
        <v>0</v>
      </c>
      <c r="F53" s="421">
        <v>0</v>
      </c>
      <c r="G53" s="71">
        <f t="shared" si="64"/>
        <v>0</v>
      </c>
      <c r="H53" s="71">
        <f t="shared" si="64"/>
        <v>0</v>
      </c>
      <c r="I53" s="73">
        <f t="shared" si="60"/>
        <v>0</v>
      </c>
      <c r="K53" s="53" t="s">
        <v>11</v>
      </c>
      <c r="L53" s="71">
        <f t="shared" si="65"/>
        <v>0</v>
      </c>
      <c r="M53" s="71">
        <f t="shared" si="65"/>
        <v>0</v>
      </c>
      <c r="N53" s="71">
        <f t="shared" si="65"/>
        <v>0</v>
      </c>
      <c r="O53" s="71">
        <f t="shared" si="65"/>
        <v>0</v>
      </c>
      <c r="P53" s="71">
        <f t="shared" si="65"/>
        <v>0</v>
      </c>
      <c r="Q53" s="71">
        <f t="shared" si="65"/>
        <v>0</v>
      </c>
      <c r="R53" s="71">
        <f t="shared" si="65"/>
        <v>0</v>
      </c>
      <c r="S53" s="94">
        <f t="shared" si="61"/>
        <v>0</v>
      </c>
      <c r="U53" s="119" t="s">
        <v>11</v>
      </c>
      <c r="V53" s="120">
        <f t="shared" si="66"/>
        <v>0</v>
      </c>
      <c r="W53" s="120">
        <f t="shared" si="66"/>
        <v>0</v>
      </c>
      <c r="X53" s="120">
        <f t="shared" si="66"/>
        <v>0</v>
      </c>
      <c r="Y53" s="120">
        <f t="shared" si="66"/>
        <v>0</v>
      </c>
      <c r="Z53" s="120">
        <f t="shared" si="66"/>
        <v>0</v>
      </c>
      <c r="AA53" s="120">
        <f t="shared" si="66"/>
        <v>0</v>
      </c>
      <c r="AB53" s="120">
        <f t="shared" si="66"/>
        <v>0</v>
      </c>
      <c r="AC53" s="289">
        <f t="shared" si="66"/>
        <v>0</v>
      </c>
      <c r="AD53" s="120">
        <f t="shared" si="66"/>
        <v>0</v>
      </c>
      <c r="AE53" s="120">
        <f t="shared" si="66"/>
        <v>0</v>
      </c>
      <c r="AF53" s="120">
        <f t="shared" si="66"/>
        <v>0</v>
      </c>
      <c r="AG53" s="120">
        <f t="shared" si="66"/>
        <v>0</v>
      </c>
      <c r="AH53" s="120">
        <f t="shared" si="66"/>
        <v>0</v>
      </c>
      <c r="AI53" s="122">
        <f t="shared" si="62"/>
        <v>0</v>
      </c>
      <c r="AJ53" s="4" t="str">
        <f t="shared" si="63"/>
        <v/>
      </c>
    </row>
    <row r="54" spans="1:36" ht="15">
      <c r="A54" s="42" t="s">
        <v>26</v>
      </c>
      <c r="B54" s="74">
        <f>SUM(B33:B49)</f>
        <v>2198.3750725520208</v>
      </c>
      <c r="C54" s="74">
        <f t="shared" ref="C54:I54" si="68">SUM(C33:C49)</f>
        <v>7713.0911121716772</v>
      </c>
      <c r="D54" s="74">
        <f t="shared" si="68"/>
        <v>4539.8772242453269</v>
      </c>
      <c r="E54" s="74">
        <f t="shared" si="68"/>
        <v>4834.9277287677241</v>
      </c>
      <c r="F54" s="74">
        <f t="shared" si="68"/>
        <v>0</v>
      </c>
      <c r="G54" s="74">
        <f t="shared" si="68"/>
        <v>356.57788178798722</v>
      </c>
      <c r="H54" s="75">
        <f t="shared" si="68"/>
        <v>11.698587388078016</v>
      </c>
      <c r="I54" s="59">
        <f t="shared" si="68"/>
        <v>19654.547606912813</v>
      </c>
      <c r="K54" s="54" t="s">
        <v>26</v>
      </c>
      <c r="L54" s="74">
        <f>SUM(L33:L49)</f>
        <v>2198.3750725520208</v>
      </c>
      <c r="M54" s="74">
        <f t="shared" ref="M54:S54" si="69">SUM(M33:M49)</f>
        <v>7713.0911121716772</v>
      </c>
      <c r="N54" s="74">
        <f t="shared" si="69"/>
        <v>4539.8772242453269</v>
      </c>
      <c r="O54" s="74">
        <f t="shared" si="69"/>
        <v>4834.9277287677241</v>
      </c>
      <c r="P54" s="74">
        <f t="shared" si="69"/>
        <v>2195.2556492785102</v>
      </c>
      <c r="Q54" s="74">
        <f t="shared" si="69"/>
        <v>356.57788178798722</v>
      </c>
      <c r="R54" s="75">
        <f t="shared" si="69"/>
        <v>11.698587388078016</v>
      </c>
      <c r="S54" s="95">
        <f t="shared" si="69"/>
        <v>21849.803256191321</v>
      </c>
      <c r="U54" s="123" t="s">
        <v>63</v>
      </c>
      <c r="V54" s="124">
        <f>SUM(V33:V49)</f>
        <v>1742.959815926908</v>
      </c>
      <c r="W54" s="124">
        <f t="shared" ref="W54:AH54" si="70">SUM(W33:W49)</f>
        <v>226.11105120888971</v>
      </c>
      <c r="X54" s="124">
        <f t="shared" si="70"/>
        <v>356.57788178798722</v>
      </c>
      <c r="Y54" s="124">
        <f t="shared" si="70"/>
        <v>7713.0911121716772</v>
      </c>
      <c r="Z54" s="124">
        <f t="shared" si="70"/>
        <v>3614.4771980144196</v>
      </c>
      <c r="AA54" s="124">
        <f t="shared" si="70"/>
        <v>4722.1220074850289</v>
      </c>
      <c r="AB54" s="124">
        <f t="shared" si="70"/>
        <v>2195.2556492785102</v>
      </c>
      <c r="AC54" s="124">
        <f t="shared" si="70"/>
        <v>1279.2085403179015</v>
      </c>
      <c r="AD54" s="125">
        <f t="shared" si="70"/>
        <v>229.30420541622289</v>
      </c>
      <c r="AE54" s="125">
        <f t="shared" si="70"/>
        <v>89.845551923052071</v>
      </c>
      <c r="AF54" s="125">
        <f t="shared" si="70"/>
        <v>11.698587388078016</v>
      </c>
      <c r="AG54" s="125">
        <f t="shared" si="70"/>
        <v>925.40002623090697</v>
      </c>
      <c r="AH54" s="125">
        <f t="shared" si="70"/>
        <v>22.960169359641643</v>
      </c>
      <c r="AI54" s="126">
        <f>SUM(V54:AC54)</f>
        <v>21849.803256191324</v>
      </c>
      <c r="AJ54" s="4" t="str">
        <f t="shared" si="63"/>
        <v/>
      </c>
    </row>
    <row r="55" spans="1:36" s="14" customFormat="1" ht="15" customHeight="1" thickBot="1">
      <c r="A55" s="43" t="s">
        <v>91</v>
      </c>
      <c r="B55" s="78">
        <f>IF($I54=0,"-",B54/$I54)</f>
        <v>0.11185070837137039</v>
      </c>
      <c r="C55" s="78">
        <f t="shared" ref="C55:H55" si="71">IF($I54=0,"-",C54/$I54)</f>
        <v>0.39243289982715562</v>
      </c>
      <c r="D55" s="78">
        <f t="shared" si="71"/>
        <v>0.23098355225681108</v>
      </c>
      <c r="E55" s="78">
        <f t="shared" si="71"/>
        <v>0.24599537091696805</v>
      </c>
      <c r="F55" s="78">
        <f t="shared" si="71"/>
        <v>0</v>
      </c>
      <c r="G55" s="78">
        <f t="shared" si="71"/>
        <v>1.814225841873731E-2</v>
      </c>
      <c r="H55" s="79">
        <f t="shared" si="71"/>
        <v>5.9521020895761747E-4</v>
      </c>
      <c r="I55" s="80">
        <f>SUM(B55:H55)</f>
        <v>1</v>
      </c>
      <c r="K55" s="55" t="s">
        <v>91</v>
      </c>
      <c r="L55" s="96">
        <f>IF($S54=0,"-",L54/$S54)</f>
        <v>0.10061303741621075</v>
      </c>
      <c r="M55" s="96">
        <f t="shared" ref="M55:R55" si="72">IF($S54=0,"-",M54/$S54)</f>
        <v>0.35300506012502009</v>
      </c>
      <c r="N55" s="96">
        <f t="shared" si="72"/>
        <v>0.20777657221965673</v>
      </c>
      <c r="O55" s="96">
        <f t="shared" si="72"/>
        <v>0.22128014939437535</v>
      </c>
      <c r="P55" s="96">
        <f t="shared" si="72"/>
        <v>0.10047027076348922</v>
      </c>
      <c r="Q55" s="96">
        <f t="shared" si="72"/>
        <v>1.6319500803145582E-2</v>
      </c>
      <c r="R55" s="97">
        <f t="shared" si="72"/>
        <v>5.3540927810245267E-4</v>
      </c>
      <c r="S55" s="98">
        <f>SUM(L55:R55)</f>
        <v>1.0000000000000002</v>
      </c>
      <c r="U55" s="127" t="s">
        <v>91</v>
      </c>
      <c r="V55" s="128">
        <f>+V54/$AI54</f>
        <v>7.9770046232934655E-2</v>
      </c>
      <c r="W55" s="128">
        <f t="shared" ref="W55:AH55" si="73">+W54/$AI54</f>
        <v>1.0348425043361397E-2</v>
      </c>
      <c r="X55" s="128">
        <f t="shared" si="73"/>
        <v>1.6319500803145578E-2</v>
      </c>
      <c r="Y55" s="128">
        <f t="shared" si="73"/>
        <v>0.35300506012502003</v>
      </c>
      <c r="Z55" s="128">
        <f t="shared" si="73"/>
        <v>0.165423786916261</v>
      </c>
      <c r="AA55" s="128">
        <f t="shared" si="73"/>
        <v>0.21611736966770975</v>
      </c>
      <c r="AB55" s="128">
        <f t="shared" si="73"/>
        <v>0.10047027076348919</v>
      </c>
      <c r="AC55" s="128">
        <f t="shared" si="73"/>
        <v>5.8545540448078269E-2</v>
      </c>
      <c r="AD55" s="128">
        <f t="shared" si="73"/>
        <v>1.0494566139914676E-2</v>
      </c>
      <c r="AE55" s="128">
        <f t="shared" si="73"/>
        <v>4.1119615984456783E-3</v>
      </c>
      <c r="AF55" s="128">
        <f t="shared" si="73"/>
        <v>5.3540927810245267E-4</v>
      </c>
      <c r="AG55" s="128">
        <f t="shared" si="73"/>
        <v>4.2352785303395681E-2</v>
      </c>
      <c r="AH55" s="128">
        <f t="shared" si="73"/>
        <v>1.0508181282197901E-3</v>
      </c>
      <c r="AI55" s="129">
        <f>SUM(V55:AC55)</f>
        <v>0.99999999999999989</v>
      </c>
      <c r="AJ55" s="21" t="str">
        <f t="shared" si="63"/>
        <v/>
      </c>
    </row>
    <row r="56" spans="1:36" ht="15" thickBot="1">
      <c r="A56"/>
      <c r="B56" s="34"/>
      <c r="C56" s="34"/>
      <c r="D56" s="34"/>
      <c r="E56" s="34"/>
      <c r="F56" s="34"/>
      <c r="G56" s="34"/>
      <c r="H56" s="34"/>
      <c r="I56" s="34"/>
      <c r="K56"/>
      <c r="L56" s="34"/>
      <c r="M56" s="34"/>
      <c r="N56" s="34"/>
      <c r="O56" s="34"/>
      <c r="P56" s="34"/>
      <c r="Q56" s="34"/>
      <c r="R56" s="34"/>
      <c r="S56" s="34"/>
    </row>
    <row r="57" spans="1:36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  <c r="K57" s="428" t="s">
        <v>52</v>
      </c>
      <c r="L57" s="32" t="s">
        <v>0</v>
      </c>
      <c r="M57" s="32" t="s">
        <v>1</v>
      </c>
      <c r="N57" s="32" t="s">
        <v>2</v>
      </c>
      <c r="O57" s="32" t="s">
        <v>3</v>
      </c>
      <c r="P57" s="32" t="s">
        <v>27</v>
      </c>
      <c r="Q57" s="32" t="s">
        <v>4</v>
      </c>
      <c r="R57" s="32" t="s">
        <v>5</v>
      </c>
      <c r="S57" s="33" t="s">
        <v>6</v>
      </c>
    </row>
    <row r="58" spans="1:36" ht="15" customHeight="1">
      <c r="A58" s="431" t="s">
        <v>52</v>
      </c>
      <c r="B58" s="434" t="s">
        <v>118</v>
      </c>
      <c r="C58" s="435"/>
      <c r="D58" s="435"/>
      <c r="E58" s="435"/>
      <c r="F58" s="435"/>
      <c r="G58" s="435"/>
      <c r="H58" s="435"/>
      <c r="I58" s="436"/>
      <c r="K58" s="429" t="s">
        <v>52</v>
      </c>
      <c r="L58" s="416" t="s">
        <v>118</v>
      </c>
      <c r="M58" s="417"/>
      <c r="N58" s="417"/>
      <c r="O58" s="417"/>
      <c r="P58" s="417"/>
      <c r="Q58" s="417"/>
      <c r="R58" s="417"/>
      <c r="S58" s="418"/>
    </row>
    <row r="59" spans="1:36" ht="15">
      <c r="A59" s="35" t="s">
        <v>7</v>
      </c>
      <c r="B59" s="404"/>
      <c r="C59" s="405"/>
      <c r="D59" s="405"/>
      <c r="E59" s="406"/>
      <c r="F59" s="57">
        <f>F449+F475+F501+F527+F553</f>
        <v>0.1161148425212814</v>
      </c>
      <c r="G59" s="404"/>
      <c r="H59" s="406"/>
      <c r="I59" s="59">
        <f>SUM(B59:H59)</f>
        <v>0.1161148425212814</v>
      </c>
      <c r="K59" s="56" t="s">
        <v>7</v>
      </c>
      <c r="L59" s="404"/>
      <c r="M59" s="405"/>
      <c r="N59" s="405"/>
      <c r="O59" s="406"/>
      <c r="P59" s="57">
        <f>P449+P475+P501+P527+P553</f>
        <v>0</v>
      </c>
      <c r="Q59" s="404"/>
      <c r="R59" s="413"/>
      <c r="S59" s="103">
        <f>SUM(L59:R59)</f>
        <v>0</v>
      </c>
    </row>
    <row r="60" spans="1:36" ht="15">
      <c r="A60" s="36" t="s">
        <v>8</v>
      </c>
      <c r="B60" s="407"/>
      <c r="C60" s="408"/>
      <c r="D60" s="408"/>
      <c r="E60" s="409"/>
      <c r="F60" s="60">
        <f t="shared" ref="F60:F79" si="74">F450+F476+F502+F528+F554</f>
        <v>0</v>
      </c>
      <c r="G60" s="407"/>
      <c r="H60" s="409"/>
      <c r="I60" s="62">
        <f t="shared" ref="I60:I79" si="75">SUM(B60:H60)</f>
        <v>0</v>
      </c>
      <c r="K60" s="48" t="s">
        <v>8</v>
      </c>
      <c r="L60" s="407"/>
      <c r="M60" s="408"/>
      <c r="N60" s="408"/>
      <c r="O60" s="409"/>
      <c r="P60" s="85">
        <f t="shared" ref="P60:P79" si="76">P450+P476+P502+P528+P554</f>
        <v>0</v>
      </c>
      <c r="Q60" s="407"/>
      <c r="R60" s="414"/>
      <c r="S60" s="87">
        <f t="shared" ref="S60:S79" si="77">SUM(L60:R60)</f>
        <v>0</v>
      </c>
    </row>
    <row r="61" spans="1:36" ht="15">
      <c r="A61" s="37" t="s">
        <v>10</v>
      </c>
      <c r="B61" s="407"/>
      <c r="C61" s="408"/>
      <c r="D61" s="408"/>
      <c r="E61" s="409"/>
      <c r="F61" s="63">
        <f t="shared" si="74"/>
        <v>0</v>
      </c>
      <c r="G61" s="407"/>
      <c r="H61" s="409"/>
      <c r="I61" s="59">
        <f t="shared" si="75"/>
        <v>0</v>
      </c>
      <c r="K61" s="49" t="s">
        <v>10</v>
      </c>
      <c r="L61" s="407"/>
      <c r="M61" s="408"/>
      <c r="N61" s="408"/>
      <c r="O61" s="409"/>
      <c r="P61" s="63">
        <f t="shared" si="76"/>
        <v>0</v>
      </c>
      <c r="Q61" s="407"/>
      <c r="R61" s="414"/>
      <c r="S61" s="84">
        <f t="shared" si="77"/>
        <v>0</v>
      </c>
    </row>
    <row r="62" spans="1:36" ht="15">
      <c r="A62" s="36" t="s">
        <v>56</v>
      </c>
      <c r="B62" s="407"/>
      <c r="C62" s="408"/>
      <c r="D62" s="408"/>
      <c r="E62" s="409"/>
      <c r="F62" s="60">
        <f t="shared" si="74"/>
        <v>0</v>
      </c>
      <c r="G62" s="407"/>
      <c r="H62" s="409"/>
      <c r="I62" s="62">
        <f t="shared" si="75"/>
        <v>0</v>
      </c>
      <c r="K62" s="48" t="s">
        <v>56</v>
      </c>
      <c r="L62" s="407"/>
      <c r="M62" s="408"/>
      <c r="N62" s="408"/>
      <c r="O62" s="409"/>
      <c r="P62" s="85">
        <f t="shared" si="76"/>
        <v>0</v>
      </c>
      <c r="Q62" s="407"/>
      <c r="R62" s="414"/>
      <c r="S62" s="87">
        <f t="shared" si="77"/>
        <v>0</v>
      </c>
    </row>
    <row r="63" spans="1:36" ht="15">
      <c r="A63" s="37" t="s">
        <v>16</v>
      </c>
      <c r="B63" s="407"/>
      <c r="C63" s="408"/>
      <c r="D63" s="408"/>
      <c r="E63" s="409"/>
      <c r="F63" s="63">
        <f t="shared" si="74"/>
        <v>0</v>
      </c>
      <c r="G63" s="407"/>
      <c r="H63" s="409"/>
      <c r="I63" s="59">
        <f t="shared" si="75"/>
        <v>0</v>
      </c>
      <c r="K63" s="49" t="s">
        <v>16</v>
      </c>
      <c r="L63" s="407"/>
      <c r="M63" s="408"/>
      <c r="N63" s="408"/>
      <c r="O63" s="409"/>
      <c r="P63" s="63">
        <f t="shared" si="76"/>
        <v>0</v>
      </c>
      <c r="Q63" s="407"/>
      <c r="R63" s="414"/>
      <c r="S63" s="84">
        <f t="shared" si="77"/>
        <v>0</v>
      </c>
    </row>
    <row r="64" spans="1:36" ht="15">
      <c r="A64" s="36" t="s">
        <v>123</v>
      </c>
      <c r="B64" s="407"/>
      <c r="C64" s="408"/>
      <c r="D64" s="408"/>
      <c r="E64" s="409"/>
      <c r="F64" s="60">
        <f t="shared" si="74"/>
        <v>0</v>
      </c>
      <c r="G64" s="407"/>
      <c r="H64" s="409"/>
      <c r="I64" s="62">
        <f t="shared" si="75"/>
        <v>0</v>
      </c>
      <c r="K64" s="48" t="s">
        <v>123</v>
      </c>
      <c r="L64" s="407"/>
      <c r="M64" s="408"/>
      <c r="N64" s="408"/>
      <c r="O64" s="409"/>
      <c r="P64" s="85">
        <f t="shared" si="76"/>
        <v>0</v>
      </c>
      <c r="Q64" s="407"/>
      <c r="R64" s="414"/>
      <c r="S64" s="87">
        <f t="shared" si="77"/>
        <v>0</v>
      </c>
    </row>
    <row r="65" spans="1:19" ht="15">
      <c r="A65" s="37" t="s">
        <v>58</v>
      </c>
      <c r="B65" s="407"/>
      <c r="C65" s="408"/>
      <c r="D65" s="408"/>
      <c r="E65" s="409"/>
      <c r="F65" s="63">
        <f t="shared" si="74"/>
        <v>14671.529529666441</v>
      </c>
      <c r="G65" s="407"/>
      <c r="H65" s="409"/>
      <c r="I65" s="59">
        <f t="shared" si="75"/>
        <v>14671.529529666441</v>
      </c>
      <c r="K65" s="49" t="s">
        <v>58</v>
      </c>
      <c r="L65" s="407"/>
      <c r="M65" s="408"/>
      <c r="N65" s="408"/>
      <c r="O65" s="409"/>
      <c r="P65" s="63">
        <f t="shared" si="76"/>
        <v>3045.5109835486801</v>
      </c>
      <c r="Q65" s="407"/>
      <c r="R65" s="414"/>
      <c r="S65" s="84">
        <f t="shared" si="77"/>
        <v>3045.5109835486801</v>
      </c>
    </row>
    <row r="66" spans="1:19" ht="15">
      <c r="A66" s="36" t="s">
        <v>12</v>
      </c>
      <c r="B66" s="407"/>
      <c r="C66" s="408"/>
      <c r="D66" s="408"/>
      <c r="E66" s="409"/>
      <c r="F66" s="60">
        <f t="shared" si="74"/>
        <v>4956.3932842941667</v>
      </c>
      <c r="G66" s="407"/>
      <c r="H66" s="409"/>
      <c r="I66" s="62">
        <f t="shared" si="75"/>
        <v>4956.3932842941667</v>
      </c>
      <c r="K66" s="48" t="s">
        <v>12</v>
      </c>
      <c r="L66" s="407"/>
      <c r="M66" s="408"/>
      <c r="N66" s="408"/>
      <c r="O66" s="409"/>
      <c r="P66" s="85">
        <f t="shared" si="76"/>
        <v>1608.7723297914276</v>
      </c>
      <c r="Q66" s="407"/>
      <c r="R66" s="414"/>
      <c r="S66" s="87">
        <f t="shared" si="77"/>
        <v>1608.7723297914276</v>
      </c>
    </row>
    <row r="67" spans="1:19" ht="15">
      <c r="A67" s="37" t="s">
        <v>59</v>
      </c>
      <c r="B67" s="407"/>
      <c r="C67" s="408"/>
      <c r="D67" s="408"/>
      <c r="E67" s="409"/>
      <c r="F67" s="63">
        <f t="shared" si="74"/>
        <v>1798.5817505521613</v>
      </c>
      <c r="G67" s="407"/>
      <c r="H67" s="409"/>
      <c r="I67" s="59">
        <f t="shared" si="75"/>
        <v>1798.5817505521613</v>
      </c>
      <c r="K67" s="49" t="s">
        <v>59</v>
      </c>
      <c r="L67" s="407"/>
      <c r="M67" s="408"/>
      <c r="N67" s="408"/>
      <c r="O67" s="409"/>
      <c r="P67" s="63">
        <f t="shared" si="76"/>
        <v>0</v>
      </c>
      <c r="Q67" s="407"/>
      <c r="R67" s="414"/>
      <c r="S67" s="84">
        <f t="shared" si="77"/>
        <v>0</v>
      </c>
    </row>
    <row r="68" spans="1:19" ht="15">
      <c r="A68" s="36" t="s">
        <v>17</v>
      </c>
      <c r="B68" s="407"/>
      <c r="C68" s="408"/>
      <c r="D68" s="408"/>
      <c r="E68" s="409"/>
      <c r="F68" s="60">
        <f t="shared" si="74"/>
        <v>15.710194984419182</v>
      </c>
      <c r="G68" s="407"/>
      <c r="H68" s="409"/>
      <c r="I68" s="62">
        <f t="shared" si="75"/>
        <v>15.710194984419182</v>
      </c>
      <c r="K68" s="48" t="s">
        <v>17</v>
      </c>
      <c r="L68" s="407"/>
      <c r="M68" s="408"/>
      <c r="N68" s="408"/>
      <c r="O68" s="409"/>
      <c r="P68" s="85">
        <f t="shared" si="76"/>
        <v>0.73293999470472448</v>
      </c>
      <c r="Q68" s="407"/>
      <c r="R68" s="414"/>
      <c r="S68" s="87">
        <f t="shared" si="77"/>
        <v>0.73293999470472448</v>
      </c>
    </row>
    <row r="69" spans="1:19" ht="15">
      <c r="A69" s="37" t="s">
        <v>139</v>
      </c>
      <c r="B69" s="407"/>
      <c r="C69" s="408"/>
      <c r="D69" s="408"/>
      <c r="E69" s="409"/>
      <c r="F69" s="63">
        <f t="shared" si="74"/>
        <v>0.57799193643647373</v>
      </c>
      <c r="G69" s="407"/>
      <c r="H69" s="409"/>
      <c r="I69" s="59">
        <f t="shared" si="75"/>
        <v>0.57799193643647373</v>
      </c>
      <c r="K69" s="49" t="s">
        <v>139</v>
      </c>
      <c r="L69" s="407"/>
      <c r="M69" s="408"/>
      <c r="N69" s="408"/>
      <c r="O69" s="409"/>
      <c r="P69" s="63">
        <f t="shared" si="76"/>
        <v>-6.4106294409249642E-4</v>
      </c>
      <c r="Q69" s="407"/>
      <c r="R69" s="414"/>
      <c r="S69" s="84">
        <f t="shared" si="77"/>
        <v>-6.4106294409249642E-4</v>
      </c>
    </row>
    <row r="70" spans="1:19" ht="15">
      <c r="A70" s="36" t="s">
        <v>25</v>
      </c>
      <c r="B70" s="407"/>
      <c r="C70" s="408"/>
      <c r="D70" s="408"/>
      <c r="E70" s="409"/>
      <c r="F70" s="60">
        <f t="shared" si="74"/>
        <v>1064.0743828948823</v>
      </c>
      <c r="G70" s="407"/>
      <c r="H70" s="409"/>
      <c r="I70" s="62">
        <f t="shared" si="75"/>
        <v>1064.0743828948823</v>
      </c>
      <c r="K70" s="48" t="s">
        <v>25</v>
      </c>
      <c r="L70" s="407"/>
      <c r="M70" s="408"/>
      <c r="N70" s="408"/>
      <c r="O70" s="409"/>
      <c r="P70" s="85">
        <f t="shared" si="76"/>
        <v>3.3750779948604759E-13</v>
      </c>
      <c r="Q70" s="407"/>
      <c r="R70" s="414"/>
      <c r="S70" s="87">
        <f t="shared" si="77"/>
        <v>3.3750779948604759E-13</v>
      </c>
    </row>
    <row r="71" spans="1:19" ht="15">
      <c r="A71" s="37" t="s">
        <v>24</v>
      </c>
      <c r="B71" s="407"/>
      <c r="C71" s="408"/>
      <c r="D71" s="408"/>
      <c r="E71" s="409"/>
      <c r="F71" s="63">
        <f t="shared" si="74"/>
        <v>0</v>
      </c>
      <c r="G71" s="407"/>
      <c r="H71" s="409"/>
      <c r="I71" s="59">
        <f t="shared" si="75"/>
        <v>0</v>
      </c>
      <c r="K71" s="49" t="s">
        <v>24</v>
      </c>
      <c r="L71" s="407"/>
      <c r="M71" s="408"/>
      <c r="N71" s="408"/>
      <c r="O71" s="409"/>
      <c r="P71" s="63">
        <f t="shared" si="76"/>
        <v>-3.8813396940895473E-13</v>
      </c>
      <c r="Q71" s="407"/>
      <c r="R71" s="414"/>
      <c r="S71" s="84">
        <f t="shared" si="77"/>
        <v>-3.8813396940895473E-13</v>
      </c>
    </row>
    <row r="72" spans="1:19" ht="15">
      <c r="A72" s="36" t="s">
        <v>60</v>
      </c>
      <c r="B72" s="407"/>
      <c r="C72" s="408"/>
      <c r="D72" s="408"/>
      <c r="E72" s="409"/>
      <c r="F72" s="60">
        <f t="shared" si="74"/>
        <v>0</v>
      </c>
      <c r="G72" s="407"/>
      <c r="H72" s="409"/>
      <c r="I72" s="62">
        <f t="shared" si="75"/>
        <v>0</v>
      </c>
      <c r="K72" s="48" t="s">
        <v>60</v>
      </c>
      <c r="L72" s="407"/>
      <c r="M72" s="408"/>
      <c r="N72" s="408"/>
      <c r="O72" s="409"/>
      <c r="P72" s="85">
        <f t="shared" si="76"/>
        <v>-1.3204801835309254E-13</v>
      </c>
      <c r="Q72" s="407"/>
      <c r="R72" s="414"/>
      <c r="S72" s="87">
        <f t="shared" si="77"/>
        <v>-1.3204801835309254E-13</v>
      </c>
    </row>
    <row r="73" spans="1:19" ht="15">
      <c r="A73" s="37" t="s">
        <v>22</v>
      </c>
      <c r="B73" s="407"/>
      <c r="C73" s="408"/>
      <c r="D73" s="408"/>
      <c r="E73" s="409"/>
      <c r="F73" s="81">
        <f t="shared" si="74"/>
        <v>707.37115948984297</v>
      </c>
      <c r="G73" s="407"/>
      <c r="H73" s="409"/>
      <c r="I73" s="59">
        <f t="shared" si="75"/>
        <v>707.37115948984297</v>
      </c>
      <c r="K73" s="49" t="s">
        <v>22</v>
      </c>
      <c r="L73" s="407"/>
      <c r="M73" s="408"/>
      <c r="N73" s="408"/>
      <c r="O73" s="409"/>
      <c r="P73" s="63">
        <f t="shared" si="76"/>
        <v>214.45440539191881</v>
      </c>
      <c r="Q73" s="407"/>
      <c r="R73" s="414"/>
      <c r="S73" s="84">
        <f t="shared" si="77"/>
        <v>214.45440539191881</v>
      </c>
    </row>
    <row r="74" spans="1:19" ht="15">
      <c r="A74" s="36" t="s">
        <v>21</v>
      </c>
      <c r="B74" s="407"/>
      <c r="C74" s="408"/>
      <c r="D74" s="408"/>
      <c r="E74" s="409"/>
      <c r="F74" s="60">
        <f t="shared" si="74"/>
        <v>0</v>
      </c>
      <c r="G74" s="407"/>
      <c r="H74" s="409"/>
      <c r="I74" s="62">
        <f t="shared" si="75"/>
        <v>0</v>
      </c>
      <c r="K74" s="48" t="s">
        <v>21</v>
      </c>
      <c r="L74" s="407"/>
      <c r="M74" s="408"/>
      <c r="N74" s="408"/>
      <c r="O74" s="409"/>
      <c r="P74" s="85">
        <f t="shared" si="76"/>
        <v>0</v>
      </c>
      <c r="Q74" s="407"/>
      <c r="R74" s="414"/>
      <c r="S74" s="87">
        <f t="shared" si="77"/>
        <v>0</v>
      </c>
    </row>
    <row r="75" spans="1:19" ht="15">
      <c r="A75" s="38" t="s">
        <v>64</v>
      </c>
      <c r="B75" s="407"/>
      <c r="C75" s="408"/>
      <c r="D75" s="408"/>
      <c r="E75" s="409"/>
      <c r="F75" s="63">
        <f t="shared" si="74"/>
        <v>0</v>
      </c>
      <c r="G75" s="407"/>
      <c r="H75" s="409"/>
      <c r="I75" s="59">
        <f t="shared" si="75"/>
        <v>0</v>
      </c>
      <c r="K75" s="50" t="s">
        <v>64</v>
      </c>
      <c r="L75" s="407"/>
      <c r="M75" s="408"/>
      <c r="N75" s="408"/>
      <c r="O75" s="409"/>
      <c r="P75" s="63">
        <f t="shared" si="76"/>
        <v>0</v>
      </c>
      <c r="Q75" s="407"/>
      <c r="R75" s="414"/>
      <c r="S75" s="84">
        <f t="shared" si="77"/>
        <v>0</v>
      </c>
    </row>
    <row r="76" spans="1:19">
      <c r="A76" s="39" t="s">
        <v>23</v>
      </c>
      <c r="B76" s="407"/>
      <c r="C76" s="408"/>
      <c r="D76" s="408"/>
      <c r="E76" s="409"/>
      <c r="F76" s="65">
        <f t="shared" si="74"/>
        <v>0</v>
      </c>
      <c r="G76" s="407"/>
      <c r="H76" s="409"/>
      <c r="I76" s="67">
        <f t="shared" si="75"/>
        <v>0</v>
      </c>
      <c r="K76" s="51" t="s">
        <v>23</v>
      </c>
      <c r="L76" s="407"/>
      <c r="M76" s="408"/>
      <c r="N76" s="408"/>
      <c r="O76" s="409"/>
      <c r="P76" s="88">
        <f t="shared" si="76"/>
        <v>0</v>
      </c>
      <c r="Q76" s="407"/>
      <c r="R76" s="414"/>
      <c r="S76" s="90">
        <f t="shared" si="77"/>
        <v>0</v>
      </c>
    </row>
    <row r="77" spans="1:19">
      <c r="A77" s="40" t="s">
        <v>19</v>
      </c>
      <c r="B77" s="407"/>
      <c r="C77" s="408"/>
      <c r="D77" s="408"/>
      <c r="E77" s="409"/>
      <c r="F77" s="68">
        <f t="shared" si="74"/>
        <v>0</v>
      </c>
      <c r="G77" s="407"/>
      <c r="H77" s="409"/>
      <c r="I77" s="70">
        <f t="shared" si="75"/>
        <v>0</v>
      </c>
      <c r="K77" s="52" t="s">
        <v>19</v>
      </c>
      <c r="L77" s="407"/>
      <c r="M77" s="408"/>
      <c r="N77" s="408"/>
      <c r="O77" s="409"/>
      <c r="P77" s="68">
        <f t="shared" si="76"/>
        <v>0</v>
      </c>
      <c r="Q77" s="407"/>
      <c r="R77" s="414"/>
      <c r="S77" s="92">
        <f t="shared" si="77"/>
        <v>0</v>
      </c>
    </row>
    <row r="78" spans="1:19">
      <c r="A78" s="39" t="s">
        <v>20</v>
      </c>
      <c r="B78" s="407"/>
      <c r="C78" s="408"/>
      <c r="D78" s="408"/>
      <c r="E78" s="409"/>
      <c r="F78" s="65">
        <f t="shared" si="74"/>
        <v>0</v>
      </c>
      <c r="G78" s="407"/>
      <c r="H78" s="409"/>
      <c r="I78" s="67">
        <f t="shared" si="75"/>
        <v>0</v>
      </c>
      <c r="K78" s="51" t="s">
        <v>20</v>
      </c>
      <c r="L78" s="407"/>
      <c r="M78" s="408"/>
      <c r="N78" s="408"/>
      <c r="O78" s="409"/>
      <c r="P78" s="88">
        <f t="shared" si="76"/>
        <v>0</v>
      </c>
      <c r="Q78" s="407"/>
      <c r="R78" s="414"/>
      <c r="S78" s="90">
        <f t="shared" si="77"/>
        <v>0</v>
      </c>
    </row>
    <row r="79" spans="1:19" ht="15" thickBot="1">
      <c r="A79" s="41" t="s">
        <v>11</v>
      </c>
      <c r="B79" s="410"/>
      <c r="C79" s="411"/>
      <c r="D79" s="411"/>
      <c r="E79" s="412"/>
      <c r="F79" s="71">
        <f t="shared" si="74"/>
        <v>0</v>
      </c>
      <c r="G79" s="410"/>
      <c r="H79" s="412"/>
      <c r="I79" s="73">
        <f t="shared" si="75"/>
        <v>0</v>
      </c>
      <c r="K79" s="53" t="s">
        <v>11</v>
      </c>
      <c r="L79" s="410"/>
      <c r="M79" s="411"/>
      <c r="N79" s="411"/>
      <c r="O79" s="412"/>
      <c r="P79" s="71">
        <f t="shared" si="76"/>
        <v>0</v>
      </c>
      <c r="Q79" s="410"/>
      <c r="R79" s="415"/>
      <c r="S79" s="94">
        <f t="shared" si="77"/>
        <v>0</v>
      </c>
    </row>
    <row r="80" spans="1:19" ht="15" customHeight="1">
      <c r="A80" s="42" t="s">
        <v>26</v>
      </c>
      <c r="B80" s="74">
        <f>SUM(B59:B75)</f>
        <v>0</v>
      </c>
      <c r="C80" s="74">
        <f t="shared" ref="C80:I80" si="78">SUM(C59:C75)</f>
        <v>0</v>
      </c>
      <c r="D80" s="74">
        <f t="shared" si="78"/>
        <v>0</v>
      </c>
      <c r="E80" s="74">
        <f t="shared" si="78"/>
        <v>0</v>
      </c>
      <c r="F80" s="74">
        <f t="shared" si="78"/>
        <v>23214.354408660871</v>
      </c>
      <c r="G80" s="74">
        <f t="shared" si="78"/>
        <v>0</v>
      </c>
      <c r="H80" s="75">
        <f t="shared" si="78"/>
        <v>0</v>
      </c>
      <c r="I80" s="59">
        <f t="shared" si="78"/>
        <v>23214.354408660871</v>
      </c>
      <c r="K80" s="54" t="s">
        <v>26</v>
      </c>
      <c r="L80" s="74">
        <f>SUM(L59:L75)</f>
        <v>0</v>
      </c>
      <c r="M80" s="74">
        <f t="shared" ref="M80:S80" si="79">SUM(M59:M75)</f>
        <v>0</v>
      </c>
      <c r="N80" s="74">
        <f t="shared" si="79"/>
        <v>0</v>
      </c>
      <c r="O80" s="74">
        <f t="shared" si="79"/>
        <v>0</v>
      </c>
      <c r="P80" s="74">
        <f t="shared" si="79"/>
        <v>4869.4700176637871</v>
      </c>
      <c r="Q80" s="74">
        <f t="shared" si="79"/>
        <v>0</v>
      </c>
      <c r="R80" s="75">
        <f t="shared" si="79"/>
        <v>0</v>
      </c>
      <c r="S80" s="95">
        <f t="shared" si="79"/>
        <v>4869.4700176637871</v>
      </c>
    </row>
    <row r="81" spans="1:36" s="14" customFormat="1" ht="15" customHeight="1" thickBot="1">
      <c r="A81" s="43" t="s">
        <v>91</v>
      </c>
      <c r="B81" s="78">
        <f>IF($I80=0,"-",B80/$I80)</f>
        <v>0</v>
      </c>
      <c r="C81" s="78">
        <f t="shared" ref="C81:H81" si="80">IF($I80=0,"-",C80/$I80)</f>
        <v>0</v>
      </c>
      <c r="D81" s="78">
        <f t="shared" si="80"/>
        <v>0</v>
      </c>
      <c r="E81" s="78">
        <f t="shared" si="80"/>
        <v>0</v>
      </c>
      <c r="F81" s="78">
        <f t="shared" si="80"/>
        <v>1</v>
      </c>
      <c r="G81" s="78">
        <f t="shared" si="80"/>
        <v>0</v>
      </c>
      <c r="H81" s="78">
        <f t="shared" si="80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1">IF($S80=0,"-",M80/$S80)</f>
        <v>0</v>
      </c>
      <c r="N81" s="96">
        <f t="shared" si="81"/>
        <v>0</v>
      </c>
      <c r="O81" s="96">
        <f t="shared" si="81"/>
        <v>0</v>
      </c>
      <c r="P81" s="96">
        <f t="shared" si="81"/>
        <v>1</v>
      </c>
      <c r="Q81" s="96">
        <f t="shared" si="81"/>
        <v>0</v>
      </c>
      <c r="R81" s="97">
        <f t="shared" si="81"/>
        <v>0</v>
      </c>
      <c r="S81" s="98">
        <f>SUM(L81:R81)</f>
        <v>1</v>
      </c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J81" s="23"/>
    </row>
    <row r="82" spans="1:36" ht="15" thickBot="1">
      <c r="A82" s="44"/>
      <c r="B82" s="44"/>
      <c r="C82" s="44"/>
      <c r="D82" s="44"/>
      <c r="E82" s="44"/>
      <c r="F82" s="44"/>
      <c r="G82" s="44"/>
      <c r="H82" s="44"/>
      <c r="I82" s="44"/>
      <c r="K82" s="44"/>
      <c r="L82" s="34"/>
      <c r="M82" s="34"/>
      <c r="N82" s="34"/>
      <c r="O82" s="34"/>
      <c r="P82" s="34"/>
      <c r="Q82" s="34"/>
      <c r="R82" s="34"/>
      <c r="S82" s="34"/>
    </row>
    <row r="83" spans="1:36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  <c r="K83" s="422" t="s">
        <v>54</v>
      </c>
      <c r="L83" s="32" t="s">
        <v>0</v>
      </c>
      <c r="M83" s="32" t="s">
        <v>1</v>
      </c>
      <c r="N83" s="32" t="s">
        <v>2</v>
      </c>
      <c r="O83" s="32" t="s">
        <v>3</v>
      </c>
      <c r="P83" s="32" t="s">
        <v>27</v>
      </c>
      <c r="Q83" s="32" t="s">
        <v>4</v>
      </c>
      <c r="R83" s="32" t="s">
        <v>5</v>
      </c>
      <c r="S83" s="33" t="s">
        <v>6</v>
      </c>
    </row>
    <row r="84" spans="1:36" ht="15" customHeight="1">
      <c r="A84" s="438" t="s">
        <v>54</v>
      </c>
      <c r="B84" s="434" t="s">
        <v>118</v>
      </c>
      <c r="C84" s="435"/>
      <c r="D84" s="435"/>
      <c r="E84" s="435"/>
      <c r="F84" s="435"/>
      <c r="G84" s="435"/>
      <c r="H84" s="435"/>
      <c r="I84" s="436"/>
      <c r="K84" s="423" t="s">
        <v>54</v>
      </c>
      <c r="L84" s="416" t="s">
        <v>118</v>
      </c>
      <c r="M84" s="417"/>
      <c r="N84" s="417"/>
      <c r="O84" s="417"/>
      <c r="P84" s="417"/>
      <c r="Q84" s="417"/>
      <c r="R84" s="417"/>
      <c r="S84" s="418"/>
    </row>
    <row r="85" spans="1:36" ht="15">
      <c r="A85" s="35" t="s">
        <v>7</v>
      </c>
      <c r="B85" s="57">
        <f t="shared" ref="B85:H105" si="82">B579+B605+B631</f>
        <v>47.304938668415815</v>
      </c>
      <c r="C85" s="57">
        <f t="shared" si="82"/>
        <v>0</v>
      </c>
      <c r="D85" s="57">
        <f t="shared" si="82"/>
        <v>5.0601896242271183</v>
      </c>
      <c r="E85" s="57">
        <f t="shared" si="82"/>
        <v>0</v>
      </c>
      <c r="F85" s="57">
        <f t="shared" si="82"/>
        <v>0</v>
      </c>
      <c r="G85" s="57">
        <f t="shared" si="82"/>
        <v>0</v>
      </c>
      <c r="H85" s="57">
        <f t="shared" si="82"/>
        <v>0</v>
      </c>
      <c r="I85" s="59">
        <f>SUM(B85:H85)</f>
        <v>52.365128292642936</v>
      </c>
      <c r="K85" s="56" t="s">
        <v>7</v>
      </c>
      <c r="L85" s="57">
        <f t="shared" ref="L85:R105" si="83">L579+L605+L631</f>
        <v>47.304938668415815</v>
      </c>
      <c r="M85" s="57">
        <f t="shared" si="83"/>
        <v>0</v>
      </c>
      <c r="N85" s="57">
        <f t="shared" si="83"/>
        <v>5.0601896242271183</v>
      </c>
      <c r="O85" s="57">
        <f t="shared" si="83"/>
        <v>0</v>
      </c>
      <c r="P85" s="57">
        <f t="shared" si="83"/>
        <v>0.1161148425212814</v>
      </c>
      <c r="Q85" s="57">
        <f t="shared" si="83"/>
        <v>0</v>
      </c>
      <c r="R85" s="57">
        <f t="shared" si="83"/>
        <v>0</v>
      </c>
      <c r="S85" s="103">
        <f>SUM(L85:R85)</f>
        <v>52.48124313516422</v>
      </c>
    </row>
    <row r="86" spans="1:36" ht="15">
      <c r="A86" s="36" t="s">
        <v>8</v>
      </c>
      <c r="B86" s="60">
        <f t="shared" si="82"/>
        <v>61.407330612308634</v>
      </c>
      <c r="C86" s="60">
        <f t="shared" si="82"/>
        <v>0</v>
      </c>
      <c r="D86" s="60">
        <f t="shared" si="82"/>
        <v>9.1235108325156595</v>
      </c>
      <c r="E86" s="60">
        <f t="shared" si="82"/>
        <v>0</v>
      </c>
      <c r="F86" s="60">
        <f t="shared" si="82"/>
        <v>0</v>
      </c>
      <c r="G86" s="60">
        <f t="shared" si="82"/>
        <v>0</v>
      </c>
      <c r="H86" s="60">
        <f t="shared" si="82"/>
        <v>0</v>
      </c>
      <c r="I86" s="62">
        <f t="shared" ref="I86:I105" si="84">SUM(B86:H86)</f>
        <v>70.53084144482429</v>
      </c>
      <c r="K86" s="48" t="s">
        <v>8</v>
      </c>
      <c r="L86" s="85">
        <f t="shared" si="83"/>
        <v>61.407330612308634</v>
      </c>
      <c r="M86" s="85">
        <f t="shared" si="83"/>
        <v>0</v>
      </c>
      <c r="N86" s="85">
        <f t="shared" si="83"/>
        <v>9.1235108325156595</v>
      </c>
      <c r="O86" s="85">
        <f t="shared" si="83"/>
        <v>0</v>
      </c>
      <c r="P86" s="85">
        <f t="shared" si="83"/>
        <v>0</v>
      </c>
      <c r="Q86" s="85">
        <f t="shared" si="83"/>
        <v>0</v>
      </c>
      <c r="R86" s="85">
        <f t="shared" si="83"/>
        <v>0</v>
      </c>
      <c r="S86" s="87">
        <f t="shared" ref="S86:S105" si="85">SUM(L86:R86)</f>
        <v>70.53084144482429</v>
      </c>
    </row>
    <row r="87" spans="1:36" ht="15">
      <c r="A87" s="37" t="s">
        <v>10</v>
      </c>
      <c r="B87" s="63">
        <f t="shared" si="82"/>
        <v>24.70556825030096</v>
      </c>
      <c r="C87" s="63">
        <f t="shared" si="82"/>
        <v>0</v>
      </c>
      <c r="D87" s="63">
        <f t="shared" si="82"/>
        <v>9.8032518894126841E-2</v>
      </c>
      <c r="E87" s="63">
        <f t="shared" si="82"/>
        <v>0</v>
      </c>
      <c r="F87" s="63">
        <f t="shared" si="82"/>
        <v>0</v>
      </c>
      <c r="G87" s="63">
        <f t="shared" si="82"/>
        <v>0</v>
      </c>
      <c r="H87" s="63">
        <f t="shared" si="82"/>
        <v>0</v>
      </c>
      <c r="I87" s="59">
        <f t="shared" si="84"/>
        <v>24.803600769195086</v>
      </c>
      <c r="K87" s="49" t="s">
        <v>10</v>
      </c>
      <c r="L87" s="63">
        <f t="shared" si="83"/>
        <v>24.70556825030096</v>
      </c>
      <c r="M87" s="63">
        <f t="shared" si="83"/>
        <v>0</v>
      </c>
      <c r="N87" s="63">
        <f t="shared" si="83"/>
        <v>9.8032518894126841E-2</v>
      </c>
      <c r="O87" s="63">
        <f t="shared" si="83"/>
        <v>0</v>
      </c>
      <c r="P87" s="63">
        <f t="shared" si="83"/>
        <v>0</v>
      </c>
      <c r="Q87" s="63">
        <f t="shared" si="83"/>
        <v>0</v>
      </c>
      <c r="R87" s="63">
        <f t="shared" si="83"/>
        <v>0</v>
      </c>
      <c r="S87" s="84">
        <f t="shared" si="85"/>
        <v>24.803600769195086</v>
      </c>
    </row>
    <row r="88" spans="1:36" ht="15">
      <c r="A88" s="36" t="s">
        <v>56</v>
      </c>
      <c r="B88" s="60">
        <f t="shared" si="82"/>
        <v>0</v>
      </c>
      <c r="C88" s="60">
        <f t="shared" si="82"/>
        <v>0</v>
      </c>
      <c r="D88" s="60">
        <f t="shared" si="82"/>
        <v>0</v>
      </c>
      <c r="E88" s="60">
        <f t="shared" si="82"/>
        <v>0</v>
      </c>
      <c r="F88" s="60">
        <f t="shared" si="82"/>
        <v>0</v>
      </c>
      <c r="G88" s="60">
        <f t="shared" si="82"/>
        <v>0</v>
      </c>
      <c r="H88" s="60">
        <f t="shared" si="82"/>
        <v>0</v>
      </c>
      <c r="I88" s="62">
        <f t="shared" si="84"/>
        <v>0</v>
      </c>
      <c r="K88" s="48" t="s">
        <v>56</v>
      </c>
      <c r="L88" s="85">
        <f t="shared" si="83"/>
        <v>0</v>
      </c>
      <c r="M88" s="85">
        <f t="shared" si="83"/>
        <v>0</v>
      </c>
      <c r="N88" s="85">
        <f t="shared" si="83"/>
        <v>0</v>
      </c>
      <c r="O88" s="85">
        <f t="shared" si="83"/>
        <v>0</v>
      </c>
      <c r="P88" s="85">
        <f t="shared" si="83"/>
        <v>0</v>
      </c>
      <c r="Q88" s="85">
        <f t="shared" si="83"/>
        <v>0</v>
      </c>
      <c r="R88" s="85">
        <f t="shared" si="83"/>
        <v>0</v>
      </c>
      <c r="S88" s="87">
        <f t="shared" si="85"/>
        <v>0</v>
      </c>
    </row>
    <row r="89" spans="1:36" ht="15">
      <c r="A89" s="37" t="s">
        <v>16</v>
      </c>
      <c r="B89" s="63">
        <f t="shared" si="82"/>
        <v>824.352274400704</v>
      </c>
      <c r="C89" s="63">
        <f t="shared" si="82"/>
        <v>53.423692236110931</v>
      </c>
      <c r="D89" s="63">
        <f t="shared" si="82"/>
        <v>65.859280368929475</v>
      </c>
      <c r="E89" s="63">
        <f t="shared" si="82"/>
        <v>25.513035670178677</v>
      </c>
      <c r="F89" s="63">
        <f t="shared" si="82"/>
        <v>0</v>
      </c>
      <c r="G89" s="63">
        <f t="shared" si="82"/>
        <v>0</v>
      </c>
      <c r="H89" s="63">
        <f t="shared" si="82"/>
        <v>0</v>
      </c>
      <c r="I89" s="59">
        <f t="shared" si="84"/>
        <v>969.14828267592304</v>
      </c>
      <c r="K89" s="49" t="s">
        <v>16</v>
      </c>
      <c r="L89" s="63">
        <f t="shared" si="83"/>
        <v>824.352274400704</v>
      </c>
      <c r="M89" s="63">
        <f t="shared" si="83"/>
        <v>53.423692236110931</v>
      </c>
      <c r="N89" s="63">
        <f t="shared" si="83"/>
        <v>65.859280368929475</v>
      </c>
      <c r="O89" s="63">
        <f t="shared" si="83"/>
        <v>25.513035670178677</v>
      </c>
      <c r="P89" s="63">
        <f t="shared" si="83"/>
        <v>0</v>
      </c>
      <c r="Q89" s="63">
        <f t="shared" si="83"/>
        <v>0</v>
      </c>
      <c r="R89" s="63">
        <f t="shared" si="83"/>
        <v>0</v>
      </c>
      <c r="S89" s="84">
        <f t="shared" si="85"/>
        <v>969.14828267592304</v>
      </c>
    </row>
    <row r="90" spans="1:36" ht="15">
      <c r="A90" s="36" t="s">
        <v>123</v>
      </c>
      <c r="B90" s="60">
        <f t="shared" si="82"/>
        <v>5574.5710459781367</v>
      </c>
      <c r="C90" s="60">
        <f t="shared" si="82"/>
        <v>22.590736431665356</v>
      </c>
      <c r="D90" s="60">
        <f t="shared" si="82"/>
        <v>672.78568144450298</v>
      </c>
      <c r="E90" s="60">
        <f t="shared" si="82"/>
        <v>0</v>
      </c>
      <c r="F90" s="60">
        <f t="shared" si="82"/>
        <v>0</v>
      </c>
      <c r="G90" s="60">
        <f t="shared" si="82"/>
        <v>0</v>
      </c>
      <c r="H90" s="60">
        <f t="shared" si="82"/>
        <v>0</v>
      </c>
      <c r="I90" s="62">
        <f t="shared" si="84"/>
        <v>6269.9474638543052</v>
      </c>
      <c r="K90" s="48" t="s">
        <v>123</v>
      </c>
      <c r="L90" s="85">
        <f t="shared" si="83"/>
        <v>5574.5710459781367</v>
      </c>
      <c r="M90" s="85">
        <f t="shared" si="83"/>
        <v>22.590736431665356</v>
      </c>
      <c r="N90" s="85">
        <f t="shared" si="83"/>
        <v>672.78568144450298</v>
      </c>
      <c r="O90" s="85">
        <f t="shared" si="83"/>
        <v>0</v>
      </c>
      <c r="P90" s="85">
        <f t="shared" si="83"/>
        <v>0</v>
      </c>
      <c r="Q90" s="85">
        <f t="shared" si="83"/>
        <v>0</v>
      </c>
      <c r="R90" s="85">
        <f t="shared" si="83"/>
        <v>0</v>
      </c>
      <c r="S90" s="87">
        <f t="shared" si="85"/>
        <v>6269.9474638543052</v>
      </c>
    </row>
    <row r="91" spans="1:36" ht="15">
      <c r="A91" s="37" t="s">
        <v>58</v>
      </c>
      <c r="B91" s="63">
        <f t="shared" si="82"/>
        <v>0</v>
      </c>
      <c r="C91" s="63">
        <f t="shared" si="82"/>
        <v>0.2560094862262548</v>
      </c>
      <c r="D91" s="63">
        <f t="shared" si="82"/>
        <v>0.21518114628412882</v>
      </c>
      <c r="E91" s="63">
        <f t="shared" si="82"/>
        <v>112.80429231239751</v>
      </c>
      <c r="F91" s="63">
        <f t="shared" si="82"/>
        <v>490.72107072058782</v>
      </c>
      <c r="G91" s="63">
        <f t="shared" si="82"/>
        <v>0</v>
      </c>
      <c r="H91" s="63">
        <f t="shared" si="82"/>
        <v>0</v>
      </c>
      <c r="I91" s="59">
        <f t="shared" si="84"/>
        <v>603.99655366549575</v>
      </c>
      <c r="K91" s="49" t="s">
        <v>58</v>
      </c>
      <c r="L91" s="63">
        <f t="shared" si="83"/>
        <v>0</v>
      </c>
      <c r="M91" s="63">
        <f t="shared" si="83"/>
        <v>0.2560094862262548</v>
      </c>
      <c r="N91" s="63">
        <f t="shared" si="83"/>
        <v>0.21518114628412882</v>
      </c>
      <c r="O91" s="63">
        <f t="shared" si="83"/>
        <v>112.80429231239751</v>
      </c>
      <c r="P91" s="63">
        <f t="shared" si="83"/>
        <v>10175.689076623927</v>
      </c>
      <c r="Q91" s="63">
        <f t="shared" si="83"/>
        <v>0</v>
      </c>
      <c r="R91" s="63">
        <f t="shared" si="83"/>
        <v>0</v>
      </c>
      <c r="S91" s="84">
        <f t="shared" si="85"/>
        <v>10288.964559568834</v>
      </c>
    </row>
    <row r="92" spans="1:36" ht="15">
      <c r="A92" s="36" t="s">
        <v>12</v>
      </c>
      <c r="B92" s="60">
        <f t="shared" si="82"/>
        <v>0</v>
      </c>
      <c r="C92" s="60">
        <f t="shared" si="82"/>
        <v>0</v>
      </c>
      <c r="D92" s="60">
        <f t="shared" si="82"/>
        <v>3.344218627495104E-2</v>
      </c>
      <c r="E92" s="60">
        <f t="shared" si="82"/>
        <v>14.445834518824931</v>
      </c>
      <c r="F92" s="60">
        <f t="shared" si="82"/>
        <v>0</v>
      </c>
      <c r="G92" s="60">
        <f t="shared" si="82"/>
        <v>0</v>
      </c>
      <c r="H92" s="60">
        <f t="shared" si="82"/>
        <v>0</v>
      </c>
      <c r="I92" s="62">
        <f t="shared" si="84"/>
        <v>14.479276705099883</v>
      </c>
      <c r="K92" s="48" t="s">
        <v>12</v>
      </c>
      <c r="L92" s="85">
        <f t="shared" si="83"/>
        <v>0</v>
      </c>
      <c r="M92" s="85">
        <f t="shared" si="83"/>
        <v>0</v>
      </c>
      <c r="N92" s="85">
        <f t="shared" si="83"/>
        <v>3.344218627495104E-2</v>
      </c>
      <c r="O92" s="85">
        <f t="shared" si="83"/>
        <v>14.445834518824931</v>
      </c>
      <c r="P92" s="85">
        <f t="shared" si="83"/>
        <v>3245.1103742735027</v>
      </c>
      <c r="Q92" s="85">
        <f t="shared" si="83"/>
        <v>0</v>
      </c>
      <c r="R92" s="85">
        <f t="shared" si="83"/>
        <v>0</v>
      </c>
      <c r="S92" s="87">
        <f t="shared" si="85"/>
        <v>3259.5896509786025</v>
      </c>
    </row>
    <row r="93" spans="1:36" ht="15">
      <c r="A93" s="37" t="s">
        <v>59</v>
      </c>
      <c r="B93" s="63">
        <f t="shared" si="82"/>
        <v>0</v>
      </c>
      <c r="C93" s="63">
        <f t="shared" si="82"/>
        <v>0</v>
      </c>
      <c r="D93" s="63">
        <f t="shared" si="82"/>
        <v>0</v>
      </c>
      <c r="E93" s="63">
        <f t="shared" si="82"/>
        <v>0</v>
      </c>
      <c r="F93" s="63">
        <f t="shared" si="82"/>
        <v>0</v>
      </c>
      <c r="G93" s="63">
        <f t="shared" si="82"/>
        <v>0</v>
      </c>
      <c r="H93" s="63">
        <f t="shared" si="82"/>
        <v>0</v>
      </c>
      <c r="I93" s="59">
        <f t="shared" si="84"/>
        <v>0</v>
      </c>
      <c r="K93" s="49" t="s">
        <v>59</v>
      </c>
      <c r="L93" s="63">
        <f t="shared" si="83"/>
        <v>0</v>
      </c>
      <c r="M93" s="63">
        <f t="shared" si="83"/>
        <v>0</v>
      </c>
      <c r="N93" s="63">
        <f t="shared" si="83"/>
        <v>0</v>
      </c>
      <c r="O93" s="63">
        <f t="shared" si="83"/>
        <v>0</v>
      </c>
      <c r="P93" s="63">
        <f t="shared" si="83"/>
        <v>1798.5817505521613</v>
      </c>
      <c r="Q93" s="63">
        <f t="shared" si="83"/>
        <v>0</v>
      </c>
      <c r="R93" s="63">
        <f t="shared" si="83"/>
        <v>0</v>
      </c>
      <c r="S93" s="84">
        <f t="shared" si="85"/>
        <v>1798.5817505521613</v>
      </c>
    </row>
    <row r="94" spans="1:36" ht="15">
      <c r="A94" s="36" t="s">
        <v>17</v>
      </c>
      <c r="B94" s="60">
        <f t="shared" si="82"/>
        <v>280.14560315572533</v>
      </c>
      <c r="C94" s="60">
        <f t="shared" si="82"/>
        <v>1.0306461814155157</v>
      </c>
      <c r="D94" s="60">
        <f t="shared" si="82"/>
        <v>40.792098863088931</v>
      </c>
      <c r="E94" s="60">
        <f t="shared" si="82"/>
        <v>3.5734114678144251</v>
      </c>
      <c r="F94" s="60">
        <f t="shared" si="82"/>
        <v>0</v>
      </c>
      <c r="G94" s="60">
        <f t="shared" si="82"/>
        <v>0</v>
      </c>
      <c r="H94" s="60">
        <f t="shared" si="82"/>
        <v>0</v>
      </c>
      <c r="I94" s="62">
        <f t="shared" si="84"/>
        <v>325.54175966804422</v>
      </c>
      <c r="K94" s="48" t="s">
        <v>17</v>
      </c>
      <c r="L94" s="85">
        <f t="shared" si="83"/>
        <v>280.14560315572533</v>
      </c>
      <c r="M94" s="85">
        <f t="shared" si="83"/>
        <v>1.0306461814155157</v>
      </c>
      <c r="N94" s="85">
        <f t="shared" si="83"/>
        <v>40.792098863088931</v>
      </c>
      <c r="O94" s="85">
        <f t="shared" si="83"/>
        <v>3.5734114678144251</v>
      </c>
      <c r="P94" s="85">
        <f t="shared" si="83"/>
        <v>0</v>
      </c>
      <c r="Q94" s="85">
        <f t="shared" si="83"/>
        <v>0</v>
      </c>
      <c r="R94" s="85">
        <f t="shared" si="83"/>
        <v>0</v>
      </c>
      <c r="S94" s="87">
        <f t="shared" si="85"/>
        <v>325.54175966804422</v>
      </c>
    </row>
    <row r="95" spans="1:36" ht="15">
      <c r="A95" s="37" t="s">
        <v>139</v>
      </c>
      <c r="B95" s="63">
        <f t="shared" si="82"/>
        <v>3645.8513631898791</v>
      </c>
      <c r="C95" s="63">
        <f t="shared" si="82"/>
        <v>263.44943354409526</v>
      </c>
      <c r="D95" s="63">
        <f t="shared" si="82"/>
        <v>357.88579093489784</v>
      </c>
      <c r="E95" s="63">
        <f t="shared" si="82"/>
        <v>40.458286131840865</v>
      </c>
      <c r="F95" s="63">
        <f t="shared" si="82"/>
        <v>0</v>
      </c>
      <c r="G95" s="63">
        <f t="shared" si="82"/>
        <v>0</v>
      </c>
      <c r="H95" s="63">
        <f t="shared" si="82"/>
        <v>0</v>
      </c>
      <c r="I95" s="59">
        <f t="shared" si="84"/>
        <v>4307.6448738007139</v>
      </c>
      <c r="K95" s="49" t="s">
        <v>139</v>
      </c>
      <c r="L95" s="63">
        <f t="shared" si="83"/>
        <v>3645.8513631898791</v>
      </c>
      <c r="M95" s="63">
        <f t="shared" si="83"/>
        <v>263.44943354409526</v>
      </c>
      <c r="N95" s="63">
        <f t="shared" si="83"/>
        <v>357.88579093489784</v>
      </c>
      <c r="O95" s="63">
        <f t="shared" si="83"/>
        <v>40.458286131840865</v>
      </c>
      <c r="P95" s="63">
        <f t="shared" si="83"/>
        <v>0</v>
      </c>
      <c r="Q95" s="63">
        <f t="shared" si="83"/>
        <v>0</v>
      </c>
      <c r="R95" s="63">
        <f t="shared" si="83"/>
        <v>0</v>
      </c>
      <c r="S95" s="84">
        <f t="shared" si="85"/>
        <v>4307.6448738007139</v>
      </c>
    </row>
    <row r="96" spans="1:36" ht="15">
      <c r="A96" s="36" t="s">
        <v>25</v>
      </c>
      <c r="B96" s="60">
        <f t="shared" si="82"/>
        <v>1533.0529415361357</v>
      </c>
      <c r="C96" s="60">
        <f t="shared" si="82"/>
        <v>8.694855877251241E-2</v>
      </c>
      <c r="D96" s="60">
        <f t="shared" si="82"/>
        <v>2828.7833624526447</v>
      </c>
      <c r="E96" s="60">
        <f t="shared" si="82"/>
        <v>1909.8970198259306</v>
      </c>
      <c r="F96" s="60">
        <f t="shared" si="82"/>
        <v>0</v>
      </c>
      <c r="G96" s="60">
        <f t="shared" si="82"/>
        <v>1871.5950321301732</v>
      </c>
      <c r="H96" s="60">
        <f t="shared" si="82"/>
        <v>0.82096469126407257</v>
      </c>
      <c r="I96" s="62">
        <f t="shared" si="84"/>
        <v>8144.2362691949202</v>
      </c>
      <c r="K96" s="48" t="s">
        <v>25</v>
      </c>
      <c r="L96" s="85">
        <f t="shared" si="83"/>
        <v>1533.0529415361357</v>
      </c>
      <c r="M96" s="85">
        <f t="shared" si="83"/>
        <v>8.694855877251241E-2</v>
      </c>
      <c r="N96" s="85">
        <f t="shared" si="83"/>
        <v>2828.7833624526447</v>
      </c>
      <c r="O96" s="85">
        <f t="shared" si="83"/>
        <v>1909.8970198259306</v>
      </c>
      <c r="P96" s="85">
        <f t="shared" si="83"/>
        <v>1024.3993295197683</v>
      </c>
      <c r="Q96" s="85">
        <f t="shared" si="83"/>
        <v>1871.5950321301732</v>
      </c>
      <c r="R96" s="85">
        <f t="shared" si="83"/>
        <v>0.82096469126407257</v>
      </c>
      <c r="S96" s="87">
        <f t="shared" si="85"/>
        <v>9168.635598714689</v>
      </c>
    </row>
    <row r="97" spans="1:69" ht="15">
      <c r="A97" s="37" t="s">
        <v>24</v>
      </c>
      <c r="B97" s="63">
        <f t="shared" si="82"/>
        <v>2668.3178444993068</v>
      </c>
      <c r="C97" s="63">
        <f t="shared" si="82"/>
        <v>9.6716927661230443</v>
      </c>
      <c r="D97" s="63">
        <f t="shared" si="82"/>
        <v>198.49143488087415</v>
      </c>
      <c r="E97" s="63">
        <f t="shared" si="82"/>
        <v>0</v>
      </c>
      <c r="F97" s="63">
        <f t="shared" si="82"/>
        <v>0</v>
      </c>
      <c r="G97" s="63">
        <f t="shared" si="82"/>
        <v>0</v>
      </c>
      <c r="H97" s="63">
        <f t="shared" si="82"/>
        <v>0</v>
      </c>
      <c r="I97" s="59">
        <f t="shared" si="84"/>
        <v>2876.4809721463043</v>
      </c>
      <c r="K97" s="49" t="s">
        <v>24</v>
      </c>
      <c r="L97" s="63">
        <f t="shared" si="83"/>
        <v>2668.3178444993068</v>
      </c>
      <c r="M97" s="63">
        <f t="shared" si="83"/>
        <v>9.6716927661230443</v>
      </c>
      <c r="N97" s="63">
        <f t="shared" si="83"/>
        <v>198.49143488087415</v>
      </c>
      <c r="O97" s="63">
        <f t="shared" si="83"/>
        <v>0</v>
      </c>
      <c r="P97" s="63">
        <f t="shared" si="83"/>
        <v>0</v>
      </c>
      <c r="Q97" s="63">
        <f t="shared" si="83"/>
        <v>0</v>
      </c>
      <c r="R97" s="63">
        <f t="shared" si="83"/>
        <v>0</v>
      </c>
      <c r="S97" s="84">
        <f t="shared" si="85"/>
        <v>2876.4809721463043</v>
      </c>
    </row>
    <row r="98" spans="1:69" ht="15">
      <c r="A98" s="36" t="s">
        <v>60</v>
      </c>
      <c r="B98" s="60">
        <f t="shared" si="82"/>
        <v>2877.7601927801529</v>
      </c>
      <c r="C98" s="60">
        <f t="shared" si="82"/>
        <v>6.5083820846510605</v>
      </c>
      <c r="D98" s="60">
        <f t="shared" si="82"/>
        <v>411.56858445954333</v>
      </c>
      <c r="E98" s="60">
        <f t="shared" si="82"/>
        <v>0</v>
      </c>
      <c r="F98" s="60">
        <f t="shared" si="82"/>
        <v>0</v>
      </c>
      <c r="G98" s="60">
        <f t="shared" si="82"/>
        <v>0</v>
      </c>
      <c r="H98" s="60">
        <f t="shared" si="82"/>
        <v>0</v>
      </c>
      <c r="I98" s="62">
        <f t="shared" si="84"/>
        <v>3295.8371593243473</v>
      </c>
      <c r="K98" s="48" t="s">
        <v>60</v>
      </c>
      <c r="L98" s="85">
        <f t="shared" si="83"/>
        <v>2877.7601927801529</v>
      </c>
      <c r="M98" s="85">
        <f t="shared" si="83"/>
        <v>6.5083820846510605</v>
      </c>
      <c r="N98" s="85">
        <f t="shared" si="83"/>
        <v>411.56858445954333</v>
      </c>
      <c r="O98" s="85">
        <f t="shared" si="83"/>
        <v>0</v>
      </c>
      <c r="P98" s="85">
        <f t="shared" si="83"/>
        <v>0</v>
      </c>
      <c r="Q98" s="85">
        <f t="shared" si="83"/>
        <v>0</v>
      </c>
      <c r="R98" s="85">
        <f t="shared" si="83"/>
        <v>0</v>
      </c>
      <c r="S98" s="87">
        <f t="shared" si="85"/>
        <v>3295.8371593243473</v>
      </c>
    </row>
    <row r="99" spans="1:69" ht="15">
      <c r="A99" s="37" t="s">
        <v>22</v>
      </c>
      <c r="B99" s="63">
        <f t="shared" si="82"/>
        <v>686.53772525110389</v>
      </c>
      <c r="C99" s="63">
        <f t="shared" si="82"/>
        <v>0</v>
      </c>
      <c r="D99" s="63">
        <f t="shared" si="82"/>
        <v>138.79435555867201</v>
      </c>
      <c r="E99" s="63">
        <f t="shared" si="82"/>
        <v>0.6062631584770658</v>
      </c>
      <c r="F99" s="63">
        <f t="shared" si="82"/>
        <v>32.736641302704804</v>
      </c>
      <c r="G99" s="63">
        <f t="shared" si="82"/>
        <v>0</v>
      </c>
      <c r="H99" s="63">
        <f t="shared" si="82"/>
        <v>0</v>
      </c>
      <c r="I99" s="59">
        <f t="shared" si="84"/>
        <v>858.67498527095779</v>
      </c>
      <c r="K99" s="49" t="s">
        <v>22</v>
      </c>
      <c r="L99" s="63">
        <f t="shared" si="83"/>
        <v>686.53772525110389</v>
      </c>
      <c r="M99" s="63">
        <f t="shared" si="83"/>
        <v>0</v>
      </c>
      <c r="N99" s="63">
        <f t="shared" si="83"/>
        <v>138.79435555867201</v>
      </c>
      <c r="O99" s="63">
        <f t="shared" si="83"/>
        <v>0.6062631584770658</v>
      </c>
      <c r="P99" s="63">
        <f t="shared" si="83"/>
        <v>429.18980792998536</v>
      </c>
      <c r="Q99" s="63">
        <f t="shared" si="83"/>
        <v>0</v>
      </c>
      <c r="R99" s="63">
        <f t="shared" si="83"/>
        <v>0</v>
      </c>
      <c r="S99" s="84">
        <f t="shared" si="85"/>
        <v>1255.1281518982382</v>
      </c>
    </row>
    <row r="100" spans="1:69" ht="15">
      <c r="A100" s="36" t="s">
        <v>21</v>
      </c>
      <c r="B100" s="60">
        <f t="shared" si="82"/>
        <v>65.231384304962944</v>
      </c>
      <c r="C100" s="60">
        <f t="shared" si="82"/>
        <v>0</v>
      </c>
      <c r="D100" s="60">
        <f t="shared" si="82"/>
        <v>1.2052318562462778</v>
      </c>
      <c r="E100" s="60">
        <f t="shared" si="82"/>
        <v>0</v>
      </c>
      <c r="F100" s="60">
        <f t="shared" si="82"/>
        <v>0</v>
      </c>
      <c r="G100" s="60">
        <f t="shared" si="82"/>
        <v>0</v>
      </c>
      <c r="H100" s="60">
        <f t="shared" si="82"/>
        <v>0</v>
      </c>
      <c r="I100" s="62">
        <f t="shared" si="84"/>
        <v>66.436616161209216</v>
      </c>
      <c r="K100" s="48" t="s">
        <v>21</v>
      </c>
      <c r="L100" s="85">
        <f t="shared" si="83"/>
        <v>65.231384304962944</v>
      </c>
      <c r="M100" s="85">
        <f t="shared" si="83"/>
        <v>0</v>
      </c>
      <c r="N100" s="85">
        <f t="shared" si="83"/>
        <v>1.2052318562462778</v>
      </c>
      <c r="O100" s="85">
        <f t="shared" si="83"/>
        <v>0</v>
      </c>
      <c r="P100" s="85">
        <f t="shared" si="83"/>
        <v>0</v>
      </c>
      <c r="Q100" s="85">
        <f t="shared" si="83"/>
        <v>0</v>
      </c>
      <c r="R100" s="85">
        <f t="shared" si="83"/>
        <v>0</v>
      </c>
      <c r="S100" s="87">
        <f t="shared" si="85"/>
        <v>66.436616161209216</v>
      </c>
    </row>
    <row r="101" spans="1:69" ht="15">
      <c r="A101" s="38" t="s">
        <v>64</v>
      </c>
      <c r="B101" s="63">
        <f t="shared" si="82"/>
        <v>301.83313523472418</v>
      </c>
      <c r="C101" s="63">
        <f t="shared" si="82"/>
        <v>0</v>
      </c>
      <c r="D101" s="63">
        <f t="shared" si="82"/>
        <v>197.35619622869871</v>
      </c>
      <c r="E101" s="63">
        <f t="shared" si="82"/>
        <v>0</v>
      </c>
      <c r="F101" s="63">
        <f t="shared" si="82"/>
        <v>0</v>
      </c>
      <c r="G101" s="63">
        <f t="shared" si="82"/>
        <v>0</v>
      </c>
      <c r="H101" s="63">
        <f t="shared" si="82"/>
        <v>0</v>
      </c>
      <c r="I101" s="59">
        <f t="shared" si="84"/>
        <v>499.18933146342289</v>
      </c>
      <c r="K101" s="50" t="s">
        <v>64</v>
      </c>
      <c r="L101" s="63">
        <f t="shared" si="83"/>
        <v>301.83313523472418</v>
      </c>
      <c r="M101" s="63">
        <f t="shared" si="83"/>
        <v>0</v>
      </c>
      <c r="N101" s="63">
        <f t="shared" si="83"/>
        <v>197.35619622869871</v>
      </c>
      <c r="O101" s="63">
        <f t="shared" si="83"/>
        <v>0</v>
      </c>
      <c r="P101" s="63">
        <f t="shared" si="83"/>
        <v>0</v>
      </c>
      <c r="Q101" s="63">
        <f t="shared" si="83"/>
        <v>0</v>
      </c>
      <c r="R101" s="63">
        <f t="shared" si="83"/>
        <v>0</v>
      </c>
      <c r="S101" s="84">
        <f t="shared" si="85"/>
        <v>499.18933146342289</v>
      </c>
    </row>
    <row r="102" spans="1:69">
      <c r="A102" s="39" t="s">
        <v>23</v>
      </c>
      <c r="B102" s="65">
        <f t="shared" si="82"/>
        <v>301.83313523472418</v>
      </c>
      <c r="C102" s="65">
        <f t="shared" si="82"/>
        <v>0</v>
      </c>
      <c r="D102" s="65">
        <f t="shared" si="82"/>
        <v>197.35619622869871</v>
      </c>
      <c r="E102" s="65">
        <f t="shared" si="82"/>
        <v>0</v>
      </c>
      <c r="F102" s="65">
        <f t="shared" si="82"/>
        <v>0</v>
      </c>
      <c r="G102" s="65">
        <f t="shared" si="82"/>
        <v>0</v>
      </c>
      <c r="H102" s="65">
        <f t="shared" si="82"/>
        <v>0</v>
      </c>
      <c r="I102" s="67">
        <f t="shared" si="84"/>
        <v>499.18933146342289</v>
      </c>
      <c r="K102" s="51" t="s">
        <v>23</v>
      </c>
      <c r="L102" s="88">
        <f t="shared" si="83"/>
        <v>301.83313523472418</v>
      </c>
      <c r="M102" s="88">
        <f t="shared" si="83"/>
        <v>0</v>
      </c>
      <c r="N102" s="88">
        <f t="shared" si="83"/>
        <v>197.35619622869871</v>
      </c>
      <c r="O102" s="88">
        <f t="shared" si="83"/>
        <v>0</v>
      </c>
      <c r="P102" s="88">
        <f t="shared" si="83"/>
        <v>0</v>
      </c>
      <c r="Q102" s="88">
        <f t="shared" si="83"/>
        <v>0</v>
      </c>
      <c r="R102" s="88">
        <f t="shared" si="83"/>
        <v>0</v>
      </c>
      <c r="S102" s="90">
        <f t="shared" si="85"/>
        <v>499.18933146342289</v>
      </c>
    </row>
    <row r="103" spans="1:69">
      <c r="A103" s="40" t="s">
        <v>19</v>
      </c>
      <c r="B103" s="68">
        <f t="shared" si="82"/>
        <v>0</v>
      </c>
      <c r="C103" s="68">
        <f t="shared" si="82"/>
        <v>0</v>
      </c>
      <c r="D103" s="68">
        <f t="shared" si="82"/>
        <v>0</v>
      </c>
      <c r="E103" s="68">
        <f t="shared" si="82"/>
        <v>0</v>
      </c>
      <c r="F103" s="68">
        <f t="shared" si="82"/>
        <v>0</v>
      </c>
      <c r="G103" s="68">
        <f t="shared" si="82"/>
        <v>0</v>
      </c>
      <c r="H103" s="68">
        <f t="shared" si="82"/>
        <v>0</v>
      </c>
      <c r="I103" s="70">
        <f t="shared" si="84"/>
        <v>0</v>
      </c>
      <c r="K103" s="52" t="s">
        <v>19</v>
      </c>
      <c r="L103" s="68">
        <f t="shared" si="83"/>
        <v>0</v>
      </c>
      <c r="M103" s="68">
        <f t="shared" si="83"/>
        <v>0</v>
      </c>
      <c r="N103" s="68">
        <f t="shared" si="83"/>
        <v>0</v>
      </c>
      <c r="O103" s="68">
        <f t="shared" si="83"/>
        <v>0</v>
      </c>
      <c r="P103" s="68">
        <f t="shared" si="83"/>
        <v>0</v>
      </c>
      <c r="Q103" s="68">
        <f t="shared" si="83"/>
        <v>0</v>
      </c>
      <c r="R103" s="68">
        <f t="shared" si="83"/>
        <v>0</v>
      </c>
      <c r="S103" s="92">
        <f t="shared" si="85"/>
        <v>0</v>
      </c>
    </row>
    <row r="104" spans="1:69">
      <c r="A104" s="39" t="s">
        <v>20</v>
      </c>
      <c r="B104" s="65">
        <f t="shared" si="82"/>
        <v>0</v>
      </c>
      <c r="C104" s="65">
        <f t="shared" si="82"/>
        <v>0</v>
      </c>
      <c r="D104" s="65">
        <f t="shared" si="82"/>
        <v>0</v>
      </c>
      <c r="E104" s="65">
        <f t="shared" si="82"/>
        <v>0</v>
      </c>
      <c r="F104" s="65">
        <f t="shared" si="82"/>
        <v>0</v>
      </c>
      <c r="G104" s="65">
        <f t="shared" si="82"/>
        <v>0</v>
      </c>
      <c r="H104" s="65">
        <f t="shared" si="82"/>
        <v>0</v>
      </c>
      <c r="I104" s="67">
        <f t="shared" si="84"/>
        <v>0</v>
      </c>
      <c r="K104" s="51" t="s">
        <v>20</v>
      </c>
      <c r="L104" s="88">
        <f t="shared" si="83"/>
        <v>0</v>
      </c>
      <c r="M104" s="88">
        <f t="shared" si="83"/>
        <v>0</v>
      </c>
      <c r="N104" s="88">
        <f t="shared" si="83"/>
        <v>0</v>
      </c>
      <c r="O104" s="88">
        <f t="shared" si="83"/>
        <v>0</v>
      </c>
      <c r="P104" s="88">
        <f t="shared" si="83"/>
        <v>0</v>
      </c>
      <c r="Q104" s="88">
        <f t="shared" si="83"/>
        <v>0</v>
      </c>
      <c r="R104" s="88">
        <f t="shared" si="83"/>
        <v>0</v>
      </c>
      <c r="S104" s="90">
        <f t="shared" si="85"/>
        <v>0</v>
      </c>
    </row>
    <row r="105" spans="1:69" ht="15" thickBot="1">
      <c r="A105" s="41" t="s">
        <v>11</v>
      </c>
      <c r="B105" s="71">
        <f t="shared" si="82"/>
        <v>0</v>
      </c>
      <c r="C105" s="71">
        <f t="shared" si="82"/>
        <v>0</v>
      </c>
      <c r="D105" s="71">
        <f t="shared" si="82"/>
        <v>0</v>
      </c>
      <c r="E105" s="71">
        <f t="shared" si="82"/>
        <v>0</v>
      </c>
      <c r="F105" s="71">
        <f t="shared" si="82"/>
        <v>0</v>
      </c>
      <c r="G105" s="71">
        <f t="shared" si="82"/>
        <v>0</v>
      </c>
      <c r="H105" s="71">
        <f t="shared" si="82"/>
        <v>0</v>
      </c>
      <c r="I105" s="73">
        <f t="shared" si="84"/>
        <v>0</v>
      </c>
      <c r="K105" s="53" t="s">
        <v>11</v>
      </c>
      <c r="L105" s="71">
        <f t="shared" si="83"/>
        <v>0</v>
      </c>
      <c r="M105" s="71">
        <f t="shared" si="83"/>
        <v>0</v>
      </c>
      <c r="N105" s="71">
        <f t="shared" si="83"/>
        <v>0</v>
      </c>
      <c r="O105" s="71">
        <f t="shared" si="83"/>
        <v>0</v>
      </c>
      <c r="P105" s="71">
        <f t="shared" si="83"/>
        <v>0</v>
      </c>
      <c r="Q105" s="71">
        <f t="shared" si="83"/>
        <v>0</v>
      </c>
      <c r="R105" s="71">
        <f t="shared" si="83"/>
        <v>0</v>
      </c>
      <c r="S105" s="94">
        <f t="shared" si="85"/>
        <v>0</v>
      </c>
    </row>
    <row r="106" spans="1:69" ht="15" customHeight="1">
      <c r="A106" s="42" t="s">
        <v>26</v>
      </c>
      <c r="B106" s="74">
        <f>SUM(B85:B101)</f>
        <v>18591.071347861856</v>
      </c>
      <c r="C106" s="74">
        <f t="shared" ref="C106:I106" si="86">SUM(C85:C101)</f>
        <v>357.01754128905998</v>
      </c>
      <c r="D106" s="74">
        <f t="shared" si="86"/>
        <v>4928.0523733562941</v>
      </c>
      <c r="E106" s="74">
        <f t="shared" si="86"/>
        <v>2107.2981430854638</v>
      </c>
      <c r="F106" s="74">
        <f t="shared" si="86"/>
        <v>523.45771202329263</v>
      </c>
      <c r="G106" s="74">
        <f t="shared" si="86"/>
        <v>1871.5950321301732</v>
      </c>
      <c r="H106" s="75">
        <f t="shared" si="86"/>
        <v>0.82096469126407257</v>
      </c>
      <c r="I106" s="59">
        <f t="shared" si="86"/>
        <v>28379.313114437402</v>
      </c>
      <c r="K106" s="54" t="s">
        <v>26</v>
      </c>
      <c r="L106" s="74">
        <f>SUM(L85:L101)</f>
        <v>18591.071347861856</v>
      </c>
      <c r="M106" s="74">
        <f t="shared" ref="M106:S106" si="87">SUM(M85:M101)</f>
        <v>357.01754128905998</v>
      </c>
      <c r="N106" s="74">
        <f t="shared" si="87"/>
        <v>4928.0523733562941</v>
      </c>
      <c r="O106" s="74">
        <f t="shared" si="87"/>
        <v>2107.2981430854638</v>
      </c>
      <c r="P106" s="74">
        <f t="shared" si="87"/>
        <v>16673.086453741867</v>
      </c>
      <c r="Q106" s="74">
        <f t="shared" si="87"/>
        <v>1871.5950321301732</v>
      </c>
      <c r="R106" s="75">
        <f t="shared" si="87"/>
        <v>0.82096469126407257</v>
      </c>
      <c r="S106" s="95">
        <f t="shared" si="87"/>
        <v>44528.941856155987</v>
      </c>
    </row>
    <row r="107" spans="1:69" s="14" customFormat="1" ht="15" thickBot="1">
      <c r="A107" s="45" t="s">
        <v>91</v>
      </c>
      <c r="B107" s="78">
        <f>IF($I106=0,"-",B106/$I106)</f>
        <v>0.65509236509336177</v>
      </c>
      <c r="C107" s="78">
        <f t="shared" ref="C107:H107" si="88">IF($I106=0,"-",C106/$I106)</f>
        <v>1.2580203750859442E-2</v>
      </c>
      <c r="D107" s="78">
        <f t="shared" si="88"/>
        <v>0.17364945914949742</v>
      </c>
      <c r="E107" s="78">
        <f t="shared" si="88"/>
        <v>7.425472683528124E-2</v>
      </c>
      <c r="F107" s="78">
        <f t="shared" si="88"/>
        <v>1.8445045160624205E-2</v>
      </c>
      <c r="G107" s="78">
        <f t="shared" si="88"/>
        <v>6.5949271731246983E-2</v>
      </c>
      <c r="H107" s="79">
        <f t="shared" si="88"/>
        <v>2.8928279129011878E-5</v>
      </c>
      <c r="I107" s="80">
        <f>SUM(B107:H107)</f>
        <v>1</v>
      </c>
      <c r="K107" s="55" t="s">
        <v>91</v>
      </c>
      <c r="L107" s="96">
        <f>IF($S106=0,"-",L106/$S106)</f>
        <v>0.41750534759881563</v>
      </c>
      <c r="M107" s="96">
        <f t="shared" ref="M107:R107" si="89">IF($S106=0,"-",M106/$S106)</f>
        <v>8.0176515858461483E-3</v>
      </c>
      <c r="N107" s="96">
        <f t="shared" si="89"/>
        <v>0.11067077204025243</v>
      </c>
      <c r="O107" s="96">
        <f t="shared" si="89"/>
        <v>4.7324235772158517E-2</v>
      </c>
      <c r="P107" s="96">
        <f t="shared" si="89"/>
        <v>0.37443257707766225</v>
      </c>
      <c r="Q107" s="96">
        <f t="shared" si="89"/>
        <v>4.2030979271326006E-2</v>
      </c>
      <c r="R107" s="97">
        <f t="shared" si="89"/>
        <v>1.8436653938826457E-5</v>
      </c>
      <c r="S107" s="98">
        <f>SUM(L107:R107)</f>
        <v>0.99999999999999978</v>
      </c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J107" s="4"/>
    </row>
    <row r="108" spans="1:69" ht="15" thickBot="1">
      <c r="A108" s="46"/>
      <c r="B108" s="82"/>
      <c r="C108" s="82"/>
      <c r="D108" s="82"/>
      <c r="E108" s="82"/>
      <c r="F108" s="82"/>
      <c r="G108" s="82"/>
      <c r="H108" s="82"/>
      <c r="I108" s="82"/>
      <c r="K108" s="46"/>
      <c r="L108" s="34"/>
      <c r="M108" s="34"/>
      <c r="N108" s="34"/>
      <c r="O108" s="34"/>
      <c r="P108" s="34"/>
      <c r="Q108" s="34"/>
      <c r="R108" s="34"/>
      <c r="S108" s="34"/>
    </row>
    <row r="109" spans="1:69" ht="30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  <c r="K109" s="426" t="s">
        <v>32</v>
      </c>
      <c r="L109" s="32" t="s">
        <v>0</v>
      </c>
      <c r="M109" s="32" t="s">
        <v>1</v>
      </c>
      <c r="N109" s="32" t="s">
        <v>2</v>
      </c>
      <c r="O109" s="32" t="s">
        <v>3</v>
      </c>
      <c r="P109" s="32" t="s">
        <v>27</v>
      </c>
      <c r="Q109" s="32" t="s">
        <v>4</v>
      </c>
      <c r="R109" s="32" t="s">
        <v>5</v>
      </c>
      <c r="S109" s="33" t="s">
        <v>6</v>
      </c>
      <c r="U109" s="470" t="s">
        <v>32</v>
      </c>
      <c r="V109" s="99" t="s">
        <v>77</v>
      </c>
      <c r="W109" s="99" t="s">
        <v>78</v>
      </c>
      <c r="X109" s="99" t="s">
        <v>4</v>
      </c>
      <c r="Y109" s="99" t="s">
        <v>1</v>
      </c>
      <c r="Z109" s="99" t="s">
        <v>2</v>
      </c>
      <c r="AA109" s="99" t="s">
        <v>3</v>
      </c>
      <c r="AB109" s="99" t="s">
        <v>55</v>
      </c>
      <c r="AC109" s="99" t="s">
        <v>67</v>
      </c>
      <c r="AD109" s="100" t="s">
        <v>79</v>
      </c>
      <c r="AE109" s="100" t="s">
        <v>80</v>
      </c>
      <c r="AF109" s="100" t="s">
        <v>81</v>
      </c>
      <c r="AG109" s="100" t="s">
        <v>82</v>
      </c>
      <c r="AH109" s="100" t="s">
        <v>83</v>
      </c>
      <c r="AI109" s="101" t="s">
        <v>63</v>
      </c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" customHeight="1">
      <c r="A110" s="433" t="s">
        <v>32</v>
      </c>
      <c r="B110" s="434" t="s">
        <v>118</v>
      </c>
      <c r="C110" s="435"/>
      <c r="D110" s="435"/>
      <c r="E110" s="435"/>
      <c r="F110" s="435"/>
      <c r="G110" s="435"/>
      <c r="H110" s="435"/>
      <c r="I110" s="436"/>
      <c r="K110" s="427" t="s">
        <v>32</v>
      </c>
      <c r="L110" s="416" t="s">
        <v>118</v>
      </c>
      <c r="M110" s="417"/>
      <c r="N110" s="417"/>
      <c r="O110" s="417"/>
      <c r="P110" s="417"/>
      <c r="Q110" s="417"/>
      <c r="R110" s="417"/>
      <c r="S110" s="418"/>
      <c r="U110" s="471" t="s">
        <v>32</v>
      </c>
      <c r="V110" s="468" t="s">
        <v>118</v>
      </c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9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  <c r="K111" s="56" t="s">
        <v>7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102">
        <v>0</v>
      </c>
      <c r="S111" s="103">
        <f>SUM(L111:R111)</f>
        <v>0</v>
      </c>
      <c r="U111" s="104" t="s">
        <v>7</v>
      </c>
      <c r="V111" s="105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6">
        <v>0</v>
      </c>
      <c r="AD111" s="107">
        <v>0</v>
      </c>
      <c r="AE111" s="107">
        <v>0</v>
      </c>
      <c r="AF111" s="107">
        <v>0</v>
      </c>
      <c r="AG111" s="107">
        <v>0</v>
      </c>
      <c r="AH111" s="107">
        <v>0</v>
      </c>
      <c r="AI111" s="108">
        <f>SUM(V111:AC111)</f>
        <v>0</v>
      </c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90">SUM(B112:H112)</f>
        <v>0</v>
      </c>
      <c r="K112" s="48" t="s">
        <v>8</v>
      </c>
      <c r="L112" s="85">
        <v>0</v>
      </c>
      <c r="M112" s="85">
        <v>0</v>
      </c>
      <c r="N112" s="85">
        <v>0</v>
      </c>
      <c r="O112" s="85">
        <v>0</v>
      </c>
      <c r="P112" s="85">
        <v>0</v>
      </c>
      <c r="Q112" s="85">
        <v>0</v>
      </c>
      <c r="R112" s="86">
        <v>0</v>
      </c>
      <c r="S112" s="87">
        <f t="shared" ref="S112:S131" si="91">SUM(L112:R112)</f>
        <v>0</v>
      </c>
      <c r="U112" s="109" t="s">
        <v>8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1">
        <v>0</v>
      </c>
      <c r="AD112" s="110">
        <v>0</v>
      </c>
      <c r="AE112" s="110">
        <v>0</v>
      </c>
      <c r="AF112" s="110">
        <v>0</v>
      </c>
      <c r="AG112" s="110">
        <v>0</v>
      </c>
      <c r="AH112" s="110">
        <v>0</v>
      </c>
      <c r="AI112" s="112">
        <f t="shared" ref="AI112:AI131" si="92">SUM(V112:AC112)</f>
        <v>0</v>
      </c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90"/>
        <v>0</v>
      </c>
      <c r="K113" s="49" t="s">
        <v>10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83">
        <v>0</v>
      </c>
      <c r="S113" s="84">
        <f t="shared" si="91"/>
        <v>0</v>
      </c>
      <c r="U113" s="113" t="s">
        <v>10</v>
      </c>
      <c r="V113" s="105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6">
        <v>0</v>
      </c>
      <c r="AD113" s="107">
        <v>0</v>
      </c>
      <c r="AE113" s="107">
        <v>0</v>
      </c>
      <c r="AF113" s="107">
        <v>0</v>
      </c>
      <c r="AG113" s="107">
        <v>0</v>
      </c>
      <c r="AH113" s="107">
        <v>0</v>
      </c>
      <c r="AI113" s="108">
        <f t="shared" si="92"/>
        <v>0</v>
      </c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90"/>
        <v>0</v>
      </c>
      <c r="K114" s="48" t="s">
        <v>56</v>
      </c>
      <c r="L114" s="85">
        <v>0</v>
      </c>
      <c r="M114" s="85">
        <v>0</v>
      </c>
      <c r="N114" s="85">
        <v>0</v>
      </c>
      <c r="O114" s="85">
        <v>0</v>
      </c>
      <c r="P114" s="85">
        <v>0</v>
      </c>
      <c r="Q114" s="85">
        <v>0</v>
      </c>
      <c r="R114" s="86">
        <v>0</v>
      </c>
      <c r="S114" s="87">
        <f t="shared" si="91"/>
        <v>0</v>
      </c>
      <c r="U114" s="109" t="s">
        <v>56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1">
        <v>0</v>
      </c>
      <c r="AD114" s="110">
        <v>0</v>
      </c>
      <c r="AE114" s="110">
        <v>0</v>
      </c>
      <c r="AF114" s="110">
        <v>0</v>
      </c>
      <c r="AG114" s="110">
        <v>0</v>
      </c>
      <c r="AH114" s="110">
        <v>0</v>
      </c>
      <c r="AI114" s="112">
        <f t="shared" si="92"/>
        <v>0</v>
      </c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">
      <c r="A115" s="37" t="s">
        <v>16</v>
      </c>
      <c r="B115" s="63">
        <v>2.6129277061177577E-3</v>
      </c>
      <c r="C115" s="63">
        <v>0</v>
      </c>
      <c r="D115" s="63">
        <v>0.39193915591766371</v>
      </c>
      <c r="E115" s="63">
        <v>0</v>
      </c>
      <c r="F115" s="420"/>
      <c r="G115" s="63">
        <v>0</v>
      </c>
      <c r="H115" s="64">
        <v>0</v>
      </c>
      <c r="I115" s="59">
        <f t="shared" si="90"/>
        <v>0.39455208362378147</v>
      </c>
      <c r="K115" s="49" t="s">
        <v>16</v>
      </c>
      <c r="L115" s="63">
        <v>2.6129277061177577E-3</v>
      </c>
      <c r="M115" s="63">
        <v>0</v>
      </c>
      <c r="N115" s="63">
        <v>0.39193915591766371</v>
      </c>
      <c r="O115" s="63">
        <v>0</v>
      </c>
      <c r="P115" s="63">
        <v>0</v>
      </c>
      <c r="Q115" s="63">
        <v>0</v>
      </c>
      <c r="R115" s="83">
        <v>0</v>
      </c>
      <c r="S115" s="84">
        <f t="shared" si="91"/>
        <v>0.39455208362378147</v>
      </c>
      <c r="U115" s="113" t="s">
        <v>16</v>
      </c>
      <c r="V115" s="105">
        <v>2.6129277061177577E-3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6">
        <v>0.39193915591766371</v>
      </c>
      <c r="AD115" s="107">
        <v>0</v>
      </c>
      <c r="AE115" s="107">
        <v>0</v>
      </c>
      <c r="AF115" s="107">
        <v>0</v>
      </c>
      <c r="AG115" s="107">
        <v>0.39193915591766371</v>
      </c>
      <c r="AH115" s="107">
        <v>0</v>
      </c>
      <c r="AI115" s="108">
        <f t="shared" si="92"/>
        <v>0.39455208362378147</v>
      </c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">
      <c r="A116" s="36" t="s">
        <v>123</v>
      </c>
      <c r="B116" s="60">
        <v>0</v>
      </c>
      <c r="C116" s="60">
        <v>0</v>
      </c>
      <c r="D116" s="60">
        <v>1.8630184810117519E-2</v>
      </c>
      <c r="E116" s="60">
        <v>0</v>
      </c>
      <c r="F116" s="420"/>
      <c r="G116" s="60">
        <v>0</v>
      </c>
      <c r="H116" s="61">
        <v>0</v>
      </c>
      <c r="I116" s="62">
        <f t="shared" si="90"/>
        <v>1.8630184810117519E-2</v>
      </c>
      <c r="K116" s="48" t="s">
        <v>123</v>
      </c>
      <c r="L116" s="85">
        <v>0</v>
      </c>
      <c r="M116" s="85">
        <v>0</v>
      </c>
      <c r="N116" s="85">
        <v>1.8630184810117519E-2</v>
      </c>
      <c r="O116" s="85">
        <v>0</v>
      </c>
      <c r="P116" s="85">
        <v>0</v>
      </c>
      <c r="Q116" s="85">
        <v>0</v>
      </c>
      <c r="R116" s="86">
        <v>0</v>
      </c>
      <c r="S116" s="87">
        <f t="shared" si="91"/>
        <v>1.8630184810117519E-2</v>
      </c>
      <c r="U116" s="109" t="s">
        <v>57</v>
      </c>
      <c r="V116" s="110">
        <v>0</v>
      </c>
      <c r="W116" s="110">
        <v>0</v>
      </c>
      <c r="X116" s="110">
        <v>0</v>
      </c>
      <c r="Y116" s="110">
        <v>0</v>
      </c>
      <c r="Z116" s="110">
        <v>1.8630184810117519E-2</v>
      </c>
      <c r="AA116" s="110">
        <v>0</v>
      </c>
      <c r="AB116" s="110">
        <v>0</v>
      </c>
      <c r="AC116" s="111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2">
        <f t="shared" si="92"/>
        <v>1.8630184810117519E-2</v>
      </c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">
      <c r="A117" s="37" t="s">
        <v>58</v>
      </c>
      <c r="B117" s="63">
        <v>0</v>
      </c>
      <c r="C117" s="63">
        <v>0</v>
      </c>
      <c r="D117" s="63">
        <v>0</v>
      </c>
      <c r="E117" s="63">
        <v>3.7732074469194314E-3</v>
      </c>
      <c r="F117" s="420"/>
      <c r="G117" s="63">
        <v>0</v>
      </c>
      <c r="H117" s="64">
        <v>0</v>
      </c>
      <c r="I117" s="59">
        <f t="shared" si="90"/>
        <v>3.7732074469194314E-3</v>
      </c>
      <c r="K117" s="49" t="s">
        <v>58</v>
      </c>
      <c r="L117" s="63">
        <v>0</v>
      </c>
      <c r="M117" s="63">
        <v>0</v>
      </c>
      <c r="N117" s="63">
        <v>0</v>
      </c>
      <c r="O117" s="63">
        <v>3.7732074469194314E-3</v>
      </c>
      <c r="P117" s="63">
        <v>0.30575656292640746</v>
      </c>
      <c r="Q117" s="63">
        <v>0</v>
      </c>
      <c r="R117" s="83">
        <v>0</v>
      </c>
      <c r="S117" s="84">
        <f t="shared" si="91"/>
        <v>0.30952977037332691</v>
      </c>
      <c r="U117" s="113" t="s">
        <v>58</v>
      </c>
      <c r="V117" s="105">
        <v>0</v>
      </c>
      <c r="W117" s="105">
        <v>0</v>
      </c>
      <c r="X117" s="105">
        <v>0</v>
      </c>
      <c r="Y117" s="105">
        <v>0</v>
      </c>
      <c r="Z117" s="105">
        <v>0</v>
      </c>
      <c r="AA117" s="105">
        <v>3.7732074469194314E-3</v>
      </c>
      <c r="AB117" s="105">
        <v>0.30575656292640746</v>
      </c>
      <c r="AC117" s="106">
        <v>0</v>
      </c>
      <c r="AD117" s="105">
        <v>0</v>
      </c>
      <c r="AE117" s="105">
        <v>0</v>
      </c>
      <c r="AF117" s="105">
        <v>0</v>
      </c>
      <c r="AG117" s="105">
        <v>0</v>
      </c>
      <c r="AH117" s="105">
        <v>0</v>
      </c>
      <c r="AI117" s="108">
        <f t="shared" si="92"/>
        <v>0.30952977037332691</v>
      </c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90"/>
        <v>0</v>
      </c>
      <c r="K118" s="48" t="s">
        <v>12</v>
      </c>
      <c r="L118" s="85">
        <v>0</v>
      </c>
      <c r="M118" s="85">
        <v>0</v>
      </c>
      <c r="N118" s="85">
        <v>0</v>
      </c>
      <c r="O118" s="85">
        <v>0</v>
      </c>
      <c r="P118" s="85">
        <v>4.3999549268503947E-2</v>
      </c>
      <c r="Q118" s="85">
        <v>0</v>
      </c>
      <c r="R118" s="86">
        <v>0</v>
      </c>
      <c r="S118" s="87">
        <f t="shared" si="91"/>
        <v>4.3999549268503947E-2</v>
      </c>
      <c r="U118" s="109" t="s">
        <v>12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4.3999549268503947E-2</v>
      </c>
      <c r="AC118" s="111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2">
        <f t="shared" si="92"/>
        <v>4.3999549268503947E-2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90"/>
        <v>0</v>
      </c>
      <c r="K119" s="49" t="s">
        <v>59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83">
        <v>0</v>
      </c>
      <c r="S119" s="84">
        <f t="shared" si="91"/>
        <v>0</v>
      </c>
      <c r="U119" s="113" t="s">
        <v>59</v>
      </c>
      <c r="V119" s="105">
        <v>0</v>
      </c>
      <c r="W119" s="105">
        <v>0</v>
      </c>
      <c r="X119" s="105">
        <v>0</v>
      </c>
      <c r="Y119" s="105">
        <v>0</v>
      </c>
      <c r="Z119" s="105">
        <v>0</v>
      </c>
      <c r="AA119" s="105">
        <v>0</v>
      </c>
      <c r="AB119" s="105">
        <v>0</v>
      </c>
      <c r="AC119" s="106">
        <v>0</v>
      </c>
      <c r="AD119" s="105">
        <v>0</v>
      </c>
      <c r="AE119" s="105">
        <v>0</v>
      </c>
      <c r="AF119" s="105">
        <v>0</v>
      </c>
      <c r="AG119" s="105">
        <v>0</v>
      </c>
      <c r="AH119" s="105">
        <v>0</v>
      </c>
      <c r="AI119" s="108">
        <f t="shared" si="92"/>
        <v>0</v>
      </c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">
      <c r="A120" s="36" t="s">
        <v>17</v>
      </c>
      <c r="B120" s="60">
        <v>8.7231314202157167E-3</v>
      </c>
      <c r="C120" s="60">
        <v>0</v>
      </c>
      <c r="D120" s="60">
        <v>0.27916992870952001</v>
      </c>
      <c r="E120" s="60">
        <v>0</v>
      </c>
      <c r="F120" s="420"/>
      <c r="G120" s="60">
        <v>0</v>
      </c>
      <c r="H120" s="61">
        <v>0</v>
      </c>
      <c r="I120" s="62">
        <f t="shared" si="90"/>
        <v>0.2878930601297357</v>
      </c>
      <c r="K120" s="48" t="s">
        <v>17</v>
      </c>
      <c r="L120" s="85">
        <v>8.7231314202157167E-3</v>
      </c>
      <c r="M120" s="85">
        <v>0</v>
      </c>
      <c r="N120" s="85">
        <v>0.27916992870952001</v>
      </c>
      <c r="O120" s="85">
        <v>0</v>
      </c>
      <c r="P120" s="85">
        <v>0</v>
      </c>
      <c r="Q120" s="85">
        <v>0</v>
      </c>
      <c r="R120" s="86">
        <v>0</v>
      </c>
      <c r="S120" s="87">
        <f t="shared" si="91"/>
        <v>0.2878930601297357</v>
      </c>
      <c r="U120" s="109" t="s">
        <v>17</v>
      </c>
      <c r="V120" s="110">
        <v>8.7231314202157167E-3</v>
      </c>
      <c r="W120" s="110">
        <v>0</v>
      </c>
      <c r="X120" s="110">
        <v>0</v>
      </c>
      <c r="Y120" s="110">
        <v>0</v>
      </c>
      <c r="Z120" s="110">
        <v>0.27916992870952001</v>
      </c>
      <c r="AA120" s="110">
        <v>0</v>
      </c>
      <c r="AB120" s="110">
        <v>0</v>
      </c>
      <c r="AC120" s="111">
        <v>0</v>
      </c>
      <c r="AD120" s="110">
        <v>0</v>
      </c>
      <c r="AE120" s="110">
        <v>0</v>
      </c>
      <c r="AF120" s="110">
        <v>0</v>
      </c>
      <c r="AG120" s="110">
        <v>0</v>
      </c>
      <c r="AH120" s="110">
        <v>0</v>
      </c>
      <c r="AI120" s="112">
        <f t="shared" si="92"/>
        <v>0.2878930601297357</v>
      </c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">
      <c r="A121" s="37" t="s">
        <v>139</v>
      </c>
      <c r="B121" s="63">
        <v>0.43853808030782793</v>
      </c>
      <c r="C121" s="63">
        <v>0.33930690216517601</v>
      </c>
      <c r="D121" s="63">
        <v>8.6881954169454545</v>
      </c>
      <c r="E121" s="63">
        <v>0</v>
      </c>
      <c r="F121" s="420"/>
      <c r="G121" s="63">
        <v>0</v>
      </c>
      <c r="H121" s="64">
        <v>0</v>
      </c>
      <c r="I121" s="59">
        <f t="shared" si="90"/>
        <v>9.4660403994184588</v>
      </c>
      <c r="K121" s="49" t="s">
        <v>139</v>
      </c>
      <c r="L121" s="63">
        <v>0.43853808030782793</v>
      </c>
      <c r="M121" s="63">
        <v>0.33930690216517601</v>
      </c>
      <c r="N121" s="63">
        <v>8.6881954169454545</v>
      </c>
      <c r="O121" s="63">
        <v>0</v>
      </c>
      <c r="P121" s="63">
        <v>0</v>
      </c>
      <c r="Q121" s="63">
        <v>0</v>
      </c>
      <c r="R121" s="83">
        <v>0</v>
      </c>
      <c r="S121" s="84">
        <f t="shared" si="91"/>
        <v>9.4660403994184588</v>
      </c>
      <c r="U121" s="113" t="s">
        <v>139</v>
      </c>
      <c r="V121" s="105">
        <v>0.41138826533358902</v>
      </c>
      <c r="W121" s="105">
        <v>0</v>
      </c>
      <c r="X121" s="105">
        <v>0</v>
      </c>
      <c r="Y121" s="105">
        <v>0.33930690216517601</v>
      </c>
      <c r="Z121" s="105">
        <v>8.4810553718143034</v>
      </c>
      <c r="AA121" s="105">
        <v>0</v>
      </c>
      <c r="AB121" s="105">
        <v>0</v>
      </c>
      <c r="AC121" s="106">
        <v>0.23428986010539068</v>
      </c>
      <c r="AD121" s="105">
        <v>2.7149814974238878E-2</v>
      </c>
      <c r="AE121" s="105">
        <v>0</v>
      </c>
      <c r="AF121" s="105">
        <v>0</v>
      </c>
      <c r="AG121" s="105">
        <v>0.20714004513115181</v>
      </c>
      <c r="AH121" s="105">
        <v>0</v>
      </c>
      <c r="AI121" s="108">
        <f t="shared" si="92"/>
        <v>9.4660403994184588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">
      <c r="A122" s="36" t="s">
        <v>25</v>
      </c>
      <c r="B122" s="60">
        <v>0.39816908352708552</v>
      </c>
      <c r="C122" s="60">
        <v>6.7393132895023676E-3</v>
      </c>
      <c r="D122" s="60">
        <v>4.9162874411913693</v>
      </c>
      <c r="E122" s="60">
        <v>7.0581072944256587</v>
      </c>
      <c r="F122" s="420"/>
      <c r="G122" s="60">
        <v>0.56968608940648613</v>
      </c>
      <c r="H122" s="61">
        <v>1.6933295878200614E-2</v>
      </c>
      <c r="I122" s="62">
        <f t="shared" si="90"/>
        <v>12.965922517718303</v>
      </c>
      <c r="K122" s="48" t="s">
        <v>25</v>
      </c>
      <c r="L122" s="85">
        <v>0.39816908352708552</v>
      </c>
      <c r="M122" s="85">
        <v>6.7393132895023676E-3</v>
      </c>
      <c r="N122" s="85">
        <v>4.9162874411913693</v>
      </c>
      <c r="O122" s="85">
        <v>7.0581072944256587</v>
      </c>
      <c r="P122" s="85">
        <v>6.077396228169539E-2</v>
      </c>
      <c r="Q122" s="85">
        <v>0.56968608940648613</v>
      </c>
      <c r="R122" s="86">
        <v>1.6933295878200614E-2</v>
      </c>
      <c r="S122" s="87">
        <f t="shared" si="91"/>
        <v>13.026696479999998</v>
      </c>
      <c r="U122" s="109" t="s">
        <v>25</v>
      </c>
      <c r="V122" s="110">
        <v>8.3080397613112273E-3</v>
      </c>
      <c r="W122" s="110">
        <v>0.19478562471317146</v>
      </c>
      <c r="X122" s="110">
        <v>0.56968608940648613</v>
      </c>
      <c r="Y122" s="110">
        <v>6.7393132895023676E-3</v>
      </c>
      <c r="Z122" s="110">
        <v>4.9162874411913693</v>
      </c>
      <c r="AA122" s="110">
        <v>7.0472800631380483</v>
      </c>
      <c r="AB122" s="110">
        <v>6.077396228169539E-2</v>
      </c>
      <c r="AC122" s="111">
        <v>0.22283594621841346</v>
      </c>
      <c r="AD122" s="110">
        <v>0.19507541905260284</v>
      </c>
      <c r="AE122" s="110">
        <v>1.0827231287610001E-2</v>
      </c>
      <c r="AF122" s="110">
        <v>1.6933295878200614E-2</v>
      </c>
      <c r="AG122" s="110">
        <v>0</v>
      </c>
      <c r="AH122" s="110">
        <v>0</v>
      </c>
      <c r="AI122" s="112">
        <f t="shared" si="92"/>
        <v>13.026696479999998</v>
      </c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">
      <c r="A123" s="37" t="s">
        <v>24</v>
      </c>
      <c r="B123" s="63">
        <v>0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90"/>
        <v>0</v>
      </c>
      <c r="K123" s="49" t="s">
        <v>24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83">
        <v>0</v>
      </c>
      <c r="S123" s="84">
        <f t="shared" si="91"/>
        <v>0</v>
      </c>
      <c r="U123" s="113" t="s">
        <v>24</v>
      </c>
      <c r="V123" s="105">
        <v>0</v>
      </c>
      <c r="W123" s="105">
        <v>0</v>
      </c>
      <c r="X123" s="105">
        <v>0</v>
      </c>
      <c r="Y123" s="105">
        <v>0</v>
      </c>
      <c r="Z123" s="105">
        <v>0</v>
      </c>
      <c r="AA123" s="105">
        <v>0</v>
      </c>
      <c r="AB123" s="105">
        <v>0</v>
      </c>
      <c r="AC123" s="106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8">
        <f t="shared" si="92"/>
        <v>0</v>
      </c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90"/>
        <v>0</v>
      </c>
      <c r="K124" s="48" t="s">
        <v>60</v>
      </c>
      <c r="L124" s="85">
        <v>0</v>
      </c>
      <c r="M124" s="85">
        <v>0</v>
      </c>
      <c r="N124" s="85">
        <v>0</v>
      </c>
      <c r="O124" s="85">
        <v>0</v>
      </c>
      <c r="P124" s="85">
        <v>0</v>
      </c>
      <c r="Q124" s="85">
        <v>0</v>
      </c>
      <c r="R124" s="86">
        <v>0</v>
      </c>
      <c r="S124" s="87">
        <f t="shared" si="91"/>
        <v>0</v>
      </c>
      <c r="U124" s="109" t="s">
        <v>60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1">
        <v>0</v>
      </c>
      <c r="AD124" s="110">
        <v>0</v>
      </c>
      <c r="AE124" s="110">
        <v>0</v>
      </c>
      <c r="AF124" s="110">
        <v>0</v>
      </c>
      <c r="AG124" s="110">
        <v>0</v>
      </c>
      <c r="AH124" s="110">
        <v>0</v>
      </c>
      <c r="AI124" s="112">
        <f t="shared" si="92"/>
        <v>0</v>
      </c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">
      <c r="A125" s="37" t="s">
        <v>22</v>
      </c>
      <c r="B125" s="63">
        <v>0</v>
      </c>
      <c r="C125" s="63">
        <v>1.5463898231003593E-4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90"/>
        <v>1.5463898231003593E-4</v>
      </c>
      <c r="K125" s="49" t="s">
        <v>22</v>
      </c>
      <c r="L125" s="63">
        <v>0</v>
      </c>
      <c r="M125" s="63">
        <v>1.5463898231003593E-4</v>
      </c>
      <c r="N125" s="63">
        <v>0</v>
      </c>
      <c r="O125" s="63">
        <v>0</v>
      </c>
      <c r="P125" s="63">
        <v>1.1152993711192096E-2</v>
      </c>
      <c r="Q125" s="63">
        <v>0</v>
      </c>
      <c r="R125" s="83">
        <v>0</v>
      </c>
      <c r="S125" s="84">
        <f t="shared" si="91"/>
        <v>1.1307632693502132E-2</v>
      </c>
      <c r="U125" s="113" t="s">
        <v>22</v>
      </c>
      <c r="V125" s="105">
        <v>0</v>
      </c>
      <c r="W125" s="105">
        <v>0</v>
      </c>
      <c r="X125" s="105">
        <v>0</v>
      </c>
      <c r="Y125" s="105">
        <v>1.5463898231003593E-4</v>
      </c>
      <c r="Z125" s="105">
        <v>0</v>
      </c>
      <c r="AA125" s="105">
        <v>0</v>
      </c>
      <c r="AB125" s="105">
        <v>1.1152993711192096E-2</v>
      </c>
      <c r="AC125" s="106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8">
        <f t="shared" si="92"/>
        <v>1.1307632693502132E-2</v>
      </c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90"/>
        <v>0</v>
      </c>
      <c r="K126" s="48" t="s">
        <v>21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s="85">
        <v>0</v>
      </c>
      <c r="R126" s="86">
        <v>0</v>
      </c>
      <c r="S126" s="87">
        <f t="shared" si="91"/>
        <v>0</v>
      </c>
      <c r="U126" s="109" t="s">
        <v>61</v>
      </c>
      <c r="V126" s="110">
        <v>0</v>
      </c>
      <c r="W126" s="110">
        <v>0</v>
      </c>
      <c r="X126" s="110">
        <v>0</v>
      </c>
      <c r="Y126" s="110">
        <v>0</v>
      </c>
      <c r="Z126" s="110">
        <v>0</v>
      </c>
      <c r="AA126" s="110">
        <v>0</v>
      </c>
      <c r="AB126" s="110">
        <v>0</v>
      </c>
      <c r="AC126" s="111">
        <v>0</v>
      </c>
      <c r="AD126" s="110">
        <v>0</v>
      </c>
      <c r="AE126" s="110">
        <v>0</v>
      </c>
      <c r="AF126" s="110">
        <v>0</v>
      </c>
      <c r="AG126" s="110">
        <v>0</v>
      </c>
      <c r="AH126" s="110">
        <v>0</v>
      </c>
      <c r="AI126" s="112">
        <f t="shared" si="92"/>
        <v>0</v>
      </c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90"/>
        <v>0</v>
      </c>
      <c r="K127" s="50" t="s">
        <v>64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83">
        <v>0</v>
      </c>
      <c r="S127" s="84">
        <f t="shared" si="91"/>
        <v>0</v>
      </c>
      <c r="U127" s="114" t="s">
        <v>62</v>
      </c>
      <c r="V127" s="105">
        <v>0</v>
      </c>
      <c r="W127" s="105">
        <v>0</v>
      </c>
      <c r="X127" s="105">
        <v>0</v>
      </c>
      <c r="Y127" s="105">
        <v>0</v>
      </c>
      <c r="Z127" s="105">
        <v>0</v>
      </c>
      <c r="AA127" s="105">
        <v>0</v>
      </c>
      <c r="AB127" s="105">
        <v>0</v>
      </c>
      <c r="AC127" s="106">
        <v>0</v>
      </c>
      <c r="AD127" s="107">
        <v>0</v>
      </c>
      <c r="AE127" s="107">
        <v>0</v>
      </c>
      <c r="AF127" s="107">
        <v>0</v>
      </c>
      <c r="AG127" s="107">
        <v>0</v>
      </c>
      <c r="AH127" s="107">
        <v>0</v>
      </c>
      <c r="AI127" s="108">
        <f t="shared" si="92"/>
        <v>0</v>
      </c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90"/>
        <v>0</v>
      </c>
      <c r="K128" s="51" t="s">
        <v>23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9">
        <v>0</v>
      </c>
      <c r="S128" s="90">
        <f t="shared" si="91"/>
        <v>0</v>
      </c>
      <c r="U128" s="115" t="s">
        <v>65</v>
      </c>
      <c r="V128" s="116">
        <v>0</v>
      </c>
      <c r="W128" s="116">
        <v>0</v>
      </c>
      <c r="X128" s="116">
        <v>0</v>
      </c>
      <c r="Y128" s="116">
        <v>0</v>
      </c>
      <c r="Z128" s="116">
        <v>0</v>
      </c>
      <c r="AA128" s="116">
        <v>0</v>
      </c>
      <c r="AB128" s="116">
        <v>0</v>
      </c>
      <c r="AC128" s="116">
        <v>0</v>
      </c>
      <c r="AD128" s="116">
        <v>0</v>
      </c>
      <c r="AE128" s="116">
        <v>0</v>
      </c>
      <c r="AF128" s="116">
        <v>0</v>
      </c>
      <c r="AG128" s="116">
        <v>0</v>
      </c>
      <c r="AH128" s="117">
        <v>0</v>
      </c>
      <c r="AI128" s="118">
        <f t="shared" si="92"/>
        <v>0</v>
      </c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90"/>
        <v>0</v>
      </c>
      <c r="K129" s="52" t="s">
        <v>19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91">
        <v>0</v>
      </c>
      <c r="S129" s="92">
        <f t="shared" si="91"/>
        <v>0</v>
      </c>
      <c r="U129" s="119" t="s">
        <v>19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1">
        <v>0</v>
      </c>
      <c r="AE129" s="121">
        <v>0</v>
      </c>
      <c r="AF129" s="121">
        <v>0</v>
      </c>
      <c r="AG129" s="121">
        <v>0</v>
      </c>
      <c r="AH129" s="121">
        <v>0</v>
      </c>
      <c r="AI129" s="122">
        <f t="shared" si="92"/>
        <v>0</v>
      </c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90"/>
        <v>0</v>
      </c>
      <c r="K130" s="51" t="s">
        <v>20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9">
        <v>0</v>
      </c>
      <c r="S130" s="90">
        <f t="shared" si="91"/>
        <v>0</v>
      </c>
      <c r="U130" s="115" t="s">
        <v>20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7">
        <v>0</v>
      </c>
      <c r="AI130" s="118">
        <f t="shared" si="92"/>
        <v>0</v>
      </c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90"/>
        <v>0</v>
      </c>
      <c r="K131" s="53" t="s">
        <v>11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93">
        <v>0</v>
      </c>
      <c r="S131" s="94">
        <f t="shared" si="91"/>
        <v>0</v>
      </c>
      <c r="U131" s="119" t="s">
        <v>11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1">
        <v>0</v>
      </c>
      <c r="AE131" s="121">
        <v>0</v>
      </c>
      <c r="AF131" s="121">
        <v>0</v>
      </c>
      <c r="AG131" s="121">
        <v>0</v>
      </c>
      <c r="AH131" s="121">
        <v>0</v>
      </c>
      <c r="AI131" s="122">
        <f t="shared" si="92"/>
        <v>0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">
      <c r="A132" s="42" t="s">
        <v>26</v>
      </c>
      <c r="B132" s="74">
        <f>SUM(B111:B127)</f>
        <v>0.8480432229612469</v>
      </c>
      <c r="C132" s="74">
        <f t="shared" ref="C132:I132" si="93">SUM(C111:C127)</f>
        <v>0.34620085443698845</v>
      </c>
      <c r="D132" s="74">
        <f t="shared" si="93"/>
        <v>14.294222127574123</v>
      </c>
      <c r="E132" s="74">
        <f t="shared" si="93"/>
        <v>7.0618805018725777</v>
      </c>
      <c r="F132" s="74">
        <f t="shared" si="93"/>
        <v>0</v>
      </c>
      <c r="G132" s="74">
        <f t="shared" si="93"/>
        <v>0.56968608940648613</v>
      </c>
      <c r="H132" s="75">
        <f t="shared" si="93"/>
        <v>1.6933295878200614E-2</v>
      </c>
      <c r="I132" s="59">
        <f t="shared" si="93"/>
        <v>23.136966092129626</v>
      </c>
      <c r="K132" s="54" t="s">
        <v>26</v>
      </c>
      <c r="L132" s="74">
        <f>SUM(L111:L127)</f>
        <v>0.8480432229612469</v>
      </c>
      <c r="M132" s="74">
        <f t="shared" ref="M132:S132" si="94">SUM(M111:M127)</f>
        <v>0.34620085443698845</v>
      </c>
      <c r="N132" s="74">
        <f t="shared" si="94"/>
        <v>14.294222127574123</v>
      </c>
      <c r="O132" s="74">
        <f t="shared" si="94"/>
        <v>7.0618805018725777</v>
      </c>
      <c r="P132" s="74">
        <f t="shared" si="94"/>
        <v>0.42168306818779894</v>
      </c>
      <c r="Q132" s="74">
        <f t="shared" si="94"/>
        <v>0.56968608940648613</v>
      </c>
      <c r="R132" s="75">
        <f t="shared" si="94"/>
        <v>1.6933295878200614E-2</v>
      </c>
      <c r="S132" s="95">
        <f t="shared" si="94"/>
        <v>23.558649160317422</v>
      </c>
      <c r="U132" s="123" t="s">
        <v>63</v>
      </c>
      <c r="V132" s="124">
        <f>SUM(V111:V127)</f>
        <v>0.4310323642212337</v>
      </c>
      <c r="W132" s="124">
        <f t="shared" ref="W132:AH132" si="95">SUM(W111:W127)</f>
        <v>0.19478562471317146</v>
      </c>
      <c r="X132" s="124">
        <f t="shared" si="95"/>
        <v>0.56968608940648613</v>
      </c>
      <c r="Y132" s="124">
        <f t="shared" si="95"/>
        <v>0.34620085443698845</v>
      </c>
      <c r="Z132" s="124">
        <f t="shared" si="95"/>
        <v>13.69514292652531</v>
      </c>
      <c r="AA132" s="124">
        <f t="shared" si="95"/>
        <v>7.0510532705849673</v>
      </c>
      <c r="AB132" s="124">
        <f t="shared" si="95"/>
        <v>0.42168306818779894</v>
      </c>
      <c r="AC132" s="124">
        <f t="shared" si="95"/>
        <v>0.84906496224146788</v>
      </c>
      <c r="AD132" s="125">
        <f t="shared" si="95"/>
        <v>0.22222523402684172</v>
      </c>
      <c r="AE132" s="125">
        <f t="shared" si="95"/>
        <v>1.0827231287610001E-2</v>
      </c>
      <c r="AF132" s="125">
        <f t="shared" si="95"/>
        <v>1.6933295878200614E-2</v>
      </c>
      <c r="AG132" s="125">
        <f t="shared" si="95"/>
        <v>0.59907920104881551</v>
      </c>
      <c r="AH132" s="125">
        <f t="shared" si="95"/>
        <v>0</v>
      </c>
      <c r="AI132" s="126">
        <f>SUM(V132:AC132)</f>
        <v>23.558649160317422</v>
      </c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s="14" customFormat="1" ht="15" thickBot="1">
      <c r="A133" s="43" t="s">
        <v>91</v>
      </c>
      <c r="B133" s="78">
        <f>IF($I132=0,"-",B132/$I132)</f>
        <v>3.6653173090387209E-2</v>
      </c>
      <c r="C133" s="78">
        <f t="shared" ref="C133:H133" si="96">IF($I132=0,"-",C132/$I132)</f>
        <v>1.4963105061330997E-2</v>
      </c>
      <c r="D133" s="78">
        <f t="shared" si="96"/>
        <v>0.61780883762614447</v>
      </c>
      <c r="E133" s="78">
        <f t="shared" si="96"/>
        <v>0.30522067905328254</v>
      </c>
      <c r="F133" s="78">
        <f t="shared" si="96"/>
        <v>0</v>
      </c>
      <c r="G133" s="78">
        <f t="shared" si="96"/>
        <v>2.4622333245337344E-2</v>
      </c>
      <c r="H133" s="79">
        <f t="shared" si="96"/>
        <v>7.3187192351726357E-4</v>
      </c>
      <c r="I133" s="80">
        <f>SUM(B133:H133)</f>
        <v>0.99999999999999989</v>
      </c>
      <c r="K133" s="55" t="s">
        <v>91</v>
      </c>
      <c r="L133" s="96">
        <f>IF($S132=0,"-",L132/$S132)</f>
        <v>3.5997107354937177E-2</v>
      </c>
      <c r="M133" s="96">
        <f t="shared" ref="M133:R133" si="97">IF($S132=0,"-",M132/$S132)</f>
        <v>1.4695276120505876E-2</v>
      </c>
      <c r="N133" s="96">
        <f t="shared" si="97"/>
        <v>0.60675049873621556</v>
      </c>
      <c r="O133" s="96">
        <f t="shared" si="97"/>
        <v>0.29975744593063197</v>
      </c>
      <c r="P133" s="96">
        <f t="shared" si="97"/>
        <v>1.7899288932834437E-2</v>
      </c>
      <c r="Q133" s="96">
        <f t="shared" si="97"/>
        <v>2.4181610988378517E-2</v>
      </c>
      <c r="R133" s="97">
        <f t="shared" si="97"/>
        <v>7.1877193649639887E-4</v>
      </c>
      <c r="S133" s="98">
        <f>SUM(L133:R133)</f>
        <v>0.99999999999999989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</row>
    <row r="134" spans="1:69" ht="15" thickBot="1">
      <c r="A134" s="46"/>
      <c r="B134" s="44"/>
      <c r="C134" s="44"/>
      <c r="D134" s="44"/>
      <c r="E134" s="44"/>
      <c r="F134" s="44"/>
      <c r="G134" s="44"/>
      <c r="H134" s="44"/>
      <c r="I134" s="44"/>
      <c r="K134" s="46"/>
      <c r="L134" s="44"/>
      <c r="M134" s="44"/>
      <c r="N134" s="44"/>
      <c r="O134" s="44"/>
      <c r="P134" s="44"/>
      <c r="Q134" s="44"/>
      <c r="R134" s="44"/>
      <c r="S134" s="44"/>
      <c r="U1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30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  <c r="K135" s="426" t="s">
        <v>33</v>
      </c>
      <c r="L135" s="32" t="s">
        <v>0</v>
      </c>
      <c r="M135" s="32" t="s">
        <v>1</v>
      </c>
      <c r="N135" s="32" t="s">
        <v>2</v>
      </c>
      <c r="O135" s="32" t="s">
        <v>3</v>
      </c>
      <c r="P135" s="32" t="s">
        <v>27</v>
      </c>
      <c r="Q135" s="32" t="s">
        <v>4</v>
      </c>
      <c r="R135" s="32" t="s">
        <v>5</v>
      </c>
      <c r="S135" s="33" t="s">
        <v>6</v>
      </c>
      <c r="U135" s="470" t="s">
        <v>33</v>
      </c>
      <c r="V135" s="99" t="s">
        <v>77</v>
      </c>
      <c r="W135" s="99" t="s">
        <v>78</v>
      </c>
      <c r="X135" s="99" t="s">
        <v>4</v>
      </c>
      <c r="Y135" s="99" t="s">
        <v>1</v>
      </c>
      <c r="Z135" s="99" t="s">
        <v>2</v>
      </c>
      <c r="AA135" s="99" t="s">
        <v>3</v>
      </c>
      <c r="AB135" s="99" t="s">
        <v>55</v>
      </c>
      <c r="AC135" s="99" t="s">
        <v>67</v>
      </c>
      <c r="AD135" s="100" t="s">
        <v>79</v>
      </c>
      <c r="AE135" s="100" t="s">
        <v>80</v>
      </c>
      <c r="AF135" s="100" t="s">
        <v>81</v>
      </c>
      <c r="AG135" s="100" t="s">
        <v>82</v>
      </c>
      <c r="AH135" s="100" t="s">
        <v>83</v>
      </c>
      <c r="AI135" s="101" t="s">
        <v>63</v>
      </c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" customHeight="1">
      <c r="A136" s="433" t="s">
        <v>33</v>
      </c>
      <c r="B136" s="434" t="s">
        <v>118</v>
      </c>
      <c r="C136" s="435"/>
      <c r="D136" s="435"/>
      <c r="E136" s="435"/>
      <c r="F136" s="435"/>
      <c r="G136" s="435"/>
      <c r="H136" s="435"/>
      <c r="I136" s="436"/>
      <c r="K136" s="427" t="s">
        <v>33</v>
      </c>
      <c r="L136" s="416" t="s">
        <v>118</v>
      </c>
      <c r="M136" s="417"/>
      <c r="N136" s="417"/>
      <c r="O136" s="417"/>
      <c r="P136" s="417"/>
      <c r="Q136" s="417"/>
      <c r="R136" s="417"/>
      <c r="S136" s="418"/>
      <c r="U136" s="471" t="s">
        <v>33</v>
      </c>
      <c r="V136" s="468" t="s">
        <v>118</v>
      </c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9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  <c r="K137" s="56" t="s">
        <v>7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102">
        <v>0</v>
      </c>
      <c r="S137" s="103">
        <f>SUM(L137:R137)</f>
        <v>0</v>
      </c>
      <c r="U137" s="104" t="s">
        <v>7</v>
      </c>
      <c r="V137" s="105">
        <v>0</v>
      </c>
      <c r="W137" s="105">
        <v>0</v>
      </c>
      <c r="X137" s="105">
        <v>0</v>
      </c>
      <c r="Y137" s="105">
        <v>0</v>
      </c>
      <c r="Z137" s="105">
        <v>0</v>
      </c>
      <c r="AA137" s="105">
        <v>0</v>
      </c>
      <c r="AB137" s="105">
        <v>0</v>
      </c>
      <c r="AC137" s="106">
        <v>0</v>
      </c>
      <c r="AD137" s="107">
        <v>0</v>
      </c>
      <c r="AE137" s="107">
        <v>0</v>
      </c>
      <c r="AF137" s="107">
        <v>0</v>
      </c>
      <c r="AG137" s="107">
        <v>0</v>
      </c>
      <c r="AH137" s="107">
        <v>0</v>
      </c>
      <c r="AI137" s="108">
        <f>SUM(V137:AC137)</f>
        <v>0</v>
      </c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98">SUM(B138:H138)</f>
        <v>0</v>
      </c>
      <c r="K138" s="48" t="s">
        <v>8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s="85">
        <v>0</v>
      </c>
      <c r="R138" s="86">
        <v>0</v>
      </c>
      <c r="S138" s="87">
        <f t="shared" ref="S138:S157" si="99">SUM(L138:R138)</f>
        <v>0</v>
      </c>
      <c r="U138" s="109" t="s">
        <v>8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1">
        <v>0</v>
      </c>
      <c r="AD138" s="110">
        <v>0</v>
      </c>
      <c r="AE138" s="110">
        <v>0</v>
      </c>
      <c r="AF138" s="110">
        <v>0</v>
      </c>
      <c r="AG138" s="110">
        <v>0</v>
      </c>
      <c r="AH138" s="110">
        <v>0</v>
      </c>
      <c r="AI138" s="112">
        <f t="shared" ref="AI138:AI157" si="100">SUM(V138:AC138)</f>
        <v>0</v>
      </c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98"/>
        <v>0</v>
      </c>
      <c r="K139" s="49" t="s">
        <v>10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83">
        <v>0</v>
      </c>
      <c r="S139" s="84">
        <f t="shared" si="99"/>
        <v>0</v>
      </c>
      <c r="U139" s="113" t="s">
        <v>10</v>
      </c>
      <c r="V139" s="105">
        <v>0</v>
      </c>
      <c r="W139" s="105">
        <v>0</v>
      </c>
      <c r="X139" s="105">
        <v>0</v>
      </c>
      <c r="Y139" s="105">
        <v>0</v>
      </c>
      <c r="Z139" s="105">
        <v>0</v>
      </c>
      <c r="AA139" s="105">
        <v>0</v>
      </c>
      <c r="AB139" s="105">
        <v>0</v>
      </c>
      <c r="AC139" s="106">
        <v>0</v>
      </c>
      <c r="AD139" s="107">
        <v>0</v>
      </c>
      <c r="AE139" s="107">
        <v>0</v>
      </c>
      <c r="AF139" s="107">
        <v>0</v>
      </c>
      <c r="AG139" s="107">
        <v>0</v>
      </c>
      <c r="AH139" s="107">
        <v>0</v>
      </c>
      <c r="AI139" s="108">
        <f t="shared" si="100"/>
        <v>0</v>
      </c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98"/>
        <v>0</v>
      </c>
      <c r="K140" s="48" t="s">
        <v>56</v>
      </c>
      <c r="L140" s="85">
        <v>0</v>
      </c>
      <c r="M140" s="85">
        <v>0</v>
      </c>
      <c r="N140" s="85">
        <v>0</v>
      </c>
      <c r="O140" s="85">
        <v>0</v>
      </c>
      <c r="P140" s="85">
        <v>0</v>
      </c>
      <c r="Q140" s="85">
        <v>0</v>
      </c>
      <c r="R140" s="86">
        <v>0</v>
      </c>
      <c r="S140" s="87">
        <f t="shared" si="99"/>
        <v>0</v>
      </c>
      <c r="U140" s="109" t="s">
        <v>56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1">
        <v>0</v>
      </c>
      <c r="AD140" s="110">
        <v>0</v>
      </c>
      <c r="AE140" s="110">
        <v>0</v>
      </c>
      <c r="AF140" s="110">
        <v>0</v>
      </c>
      <c r="AG140" s="110">
        <v>0</v>
      </c>
      <c r="AH140" s="110">
        <v>0</v>
      </c>
      <c r="AI140" s="112">
        <f t="shared" si="100"/>
        <v>0</v>
      </c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">
      <c r="A141" s="37" t="s">
        <v>16</v>
      </c>
      <c r="B141" s="63">
        <v>0.62999668157544364</v>
      </c>
      <c r="C141" s="63">
        <v>7.8363718183534177</v>
      </c>
      <c r="D141" s="63">
        <v>0.79903107390512684</v>
      </c>
      <c r="E141" s="63">
        <v>0</v>
      </c>
      <c r="F141" s="420"/>
      <c r="G141" s="63">
        <v>0</v>
      </c>
      <c r="H141" s="64">
        <v>0</v>
      </c>
      <c r="I141" s="59">
        <f t="shared" si="98"/>
        <v>9.2653995738339887</v>
      </c>
      <c r="K141" s="49" t="s">
        <v>16</v>
      </c>
      <c r="L141" s="63">
        <v>0.62999668157544364</v>
      </c>
      <c r="M141" s="63">
        <v>7.8363718183534177</v>
      </c>
      <c r="N141" s="63">
        <v>0.79903107390512684</v>
      </c>
      <c r="O141" s="63">
        <v>0</v>
      </c>
      <c r="P141" s="63">
        <v>0</v>
      </c>
      <c r="Q141" s="63">
        <v>0</v>
      </c>
      <c r="R141" s="83">
        <v>0</v>
      </c>
      <c r="S141" s="84">
        <f t="shared" si="99"/>
        <v>9.2653995738339887</v>
      </c>
      <c r="U141" s="113" t="s">
        <v>16</v>
      </c>
      <c r="V141" s="105">
        <v>0.62999668157544364</v>
      </c>
      <c r="W141" s="105">
        <v>0</v>
      </c>
      <c r="X141" s="105">
        <v>0</v>
      </c>
      <c r="Y141" s="105">
        <v>7.8363718183534177</v>
      </c>
      <c r="Z141" s="105">
        <v>4.894224389961576E-2</v>
      </c>
      <c r="AA141" s="105">
        <v>0</v>
      </c>
      <c r="AB141" s="105">
        <v>0</v>
      </c>
      <c r="AC141" s="106">
        <v>0.75008883000551108</v>
      </c>
      <c r="AD141" s="107">
        <v>0</v>
      </c>
      <c r="AE141" s="107">
        <v>0</v>
      </c>
      <c r="AF141" s="107">
        <v>0</v>
      </c>
      <c r="AG141" s="107">
        <v>0.75008883000551108</v>
      </c>
      <c r="AH141" s="107">
        <v>0</v>
      </c>
      <c r="AI141" s="108">
        <f t="shared" si="100"/>
        <v>9.2653995738339887</v>
      </c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">
      <c r="A142" s="36" t="s">
        <v>123</v>
      </c>
      <c r="B142" s="60">
        <v>4.0507224917557787</v>
      </c>
      <c r="C142" s="60">
        <v>0.58564662531408851</v>
      </c>
      <c r="D142" s="60">
        <v>2.1180886282192866</v>
      </c>
      <c r="E142" s="60">
        <v>0</v>
      </c>
      <c r="F142" s="420"/>
      <c r="G142" s="60">
        <v>0</v>
      </c>
      <c r="H142" s="61">
        <v>0</v>
      </c>
      <c r="I142" s="62">
        <f t="shared" si="98"/>
        <v>6.7544577452891534</v>
      </c>
      <c r="K142" s="48" t="s">
        <v>123</v>
      </c>
      <c r="L142" s="85">
        <v>4.0507224917557787</v>
      </c>
      <c r="M142" s="85">
        <v>0.58564662531408851</v>
      </c>
      <c r="N142" s="85">
        <v>2.1180886282192866</v>
      </c>
      <c r="O142" s="85">
        <v>0</v>
      </c>
      <c r="P142" s="85">
        <v>0</v>
      </c>
      <c r="Q142" s="85">
        <v>0</v>
      </c>
      <c r="R142" s="86">
        <v>0</v>
      </c>
      <c r="S142" s="87">
        <f t="shared" si="99"/>
        <v>6.7544577452891534</v>
      </c>
      <c r="U142" s="109" t="s">
        <v>57</v>
      </c>
      <c r="V142" s="110">
        <v>4.0507224917557787</v>
      </c>
      <c r="W142" s="110">
        <v>0</v>
      </c>
      <c r="X142" s="110">
        <v>0</v>
      </c>
      <c r="Y142" s="110">
        <v>0.58564662531408851</v>
      </c>
      <c r="Z142" s="110">
        <v>0.8133980907140117</v>
      </c>
      <c r="AA142" s="110">
        <v>0</v>
      </c>
      <c r="AB142" s="110">
        <v>0</v>
      </c>
      <c r="AC142" s="111">
        <v>1.3046905375052751</v>
      </c>
      <c r="AD142" s="110">
        <v>0</v>
      </c>
      <c r="AE142" s="110">
        <v>0</v>
      </c>
      <c r="AF142" s="110">
        <v>0</v>
      </c>
      <c r="AG142" s="110">
        <v>1.3046905375052751</v>
      </c>
      <c r="AH142" s="110">
        <v>0</v>
      </c>
      <c r="AI142" s="112">
        <f t="shared" si="100"/>
        <v>6.7544577452891534</v>
      </c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">
      <c r="A143" s="37" t="s">
        <v>58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98"/>
        <v>0</v>
      </c>
      <c r="K143" s="49" t="s">
        <v>58</v>
      </c>
      <c r="L143" s="63">
        <v>0</v>
      </c>
      <c r="M143" s="63">
        <v>0</v>
      </c>
      <c r="N143" s="63">
        <v>0</v>
      </c>
      <c r="O143" s="63">
        <v>0</v>
      </c>
      <c r="P143" s="63">
        <v>8.8195254546793898</v>
      </c>
      <c r="Q143" s="63">
        <v>0</v>
      </c>
      <c r="R143" s="83">
        <v>0</v>
      </c>
      <c r="S143" s="84">
        <f t="shared" si="99"/>
        <v>8.8195254546793898</v>
      </c>
      <c r="U143" s="113" t="s">
        <v>58</v>
      </c>
      <c r="V143" s="105">
        <v>0</v>
      </c>
      <c r="W143" s="105">
        <v>0</v>
      </c>
      <c r="X143" s="105">
        <v>0</v>
      </c>
      <c r="Y143" s="105">
        <v>0</v>
      </c>
      <c r="Z143" s="105">
        <v>0</v>
      </c>
      <c r="AA143" s="105">
        <v>0</v>
      </c>
      <c r="AB143" s="105">
        <v>8.8195254546793898</v>
      </c>
      <c r="AC143" s="106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8">
        <f t="shared" si="100"/>
        <v>8.8195254546793898</v>
      </c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98"/>
        <v>0</v>
      </c>
      <c r="K144" s="48" t="s">
        <v>12</v>
      </c>
      <c r="L144" s="85">
        <v>0</v>
      </c>
      <c r="M144" s="85">
        <v>0</v>
      </c>
      <c r="N144" s="85">
        <v>0</v>
      </c>
      <c r="O144" s="85">
        <v>0</v>
      </c>
      <c r="P144" s="85">
        <v>0.42349611651388003</v>
      </c>
      <c r="Q144" s="85">
        <v>0</v>
      </c>
      <c r="R144" s="86">
        <v>0</v>
      </c>
      <c r="S144" s="87">
        <f t="shared" si="99"/>
        <v>0.42349611651388003</v>
      </c>
      <c r="U144" s="109" t="s">
        <v>12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0.42349611651388003</v>
      </c>
      <c r="AC144" s="111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2">
        <f t="shared" si="100"/>
        <v>0.42349611651388003</v>
      </c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98"/>
        <v>0</v>
      </c>
      <c r="K145" s="49" t="s">
        <v>59</v>
      </c>
      <c r="L145" s="63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83">
        <v>0</v>
      </c>
      <c r="S145" s="84">
        <f t="shared" si="99"/>
        <v>0</v>
      </c>
      <c r="U145" s="113" t="s">
        <v>59</v>
      </c>
      <c r="V145" s="105">
        <v>0</v>
      </c>
      <c r="W145" s="105">
        <v>0</v>
      </c>
      <c r="X145" s="105">
        <v>0</v>
      </c>
      <c r="Y145" s="105">
        <v>0</v>
      </c>
      <c r="Z145" s="105">
        <v>0</v>
      </c>
      <c r="AA145" s="105">
        <v>0</v>
      </c>
      <c r="AB145" s="105">
        <v>0</v>
      </c>
      <c r="AC145" s="106">
        <v>0</v>
      </c>
      <c r="AD145" s="105">
        <v>0</v>
      </c>
      <c r="AE145" s="105">
        <v>0</v>
      </c>
      <c r="AF145" s="105">
        <v>0</v>
      </c>
      <c r="AG145" s="105">
        <v>0</v>
      </c>
      <c r="AH145" s="105">
        <v>0</v>
      </c>
      <c r="AI145" s="108">
        <f t="shared" si="100"/>
        <v>0</v>
      </c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">
      <c r="A146" s="36" t="s">
        <v>17</v>
      </c>
      <c r="B146" s="60">
        <v>0</v>
      </c>
      <c r="C146" s="60">
        <v>0</v>
      </c>
      <c r="D146" s="60">
        <v>2.2453474195288781</v>
      </c>
      <c r="E146" s="60">
        <v>0</v>
      </c>
      <c r="F146" s="420"/>
      <c r="G146" s="60">
        <v>0</v>
      </c>
      <c r="H146" s="61">
        <v>0</v>
      </c>
      <c r="I146" s="62">
        <f t="shared" si="98"/>
        <v>2.2453474195288781</v>
      </c>
      <c r="K146" s="48" t="s">
        <v>17</v>
      </c>
      <c r="L146" s="85">
        <v>0</v>
      </c>
      <c r="M146" s="85">
        <v>0</v>
      </c>
      <c r="N146" s="85">
        <v>2.2453474195288781</v>
      </c>
      <c r="O146" s="85">
        <v>0</v>
      </c>
      <c r="P146" s="85">
        <v>0</v>
      </c>
      <c r="Q146" s="85">
        <v>0</v>
      </c>
      <c r="R146" s="86">
        <v>0</v>
      </c>
      <c r="S146" s="87">
        <f t="shared" si="99"/>
        <v>2.2453474195288781</v>
      </c>
      <c r="U146" s="109" t="s">
        <v>17</v>
      </c>
      <c r="V146" s="110">
        <v>0</v>
      </c>
      <c r="W146" s="110">
        <v>0</v>
      </c>
      <c r="X146" s="110">
        <v>0</v>
      </c>
      <c r="Y146" s="110">
        <v>0</v>
      </c>
      <c r="Z146" s="110">
        <v>2.2453474195288781</v>
      </c>
      <c r="AA146" s="110">
        <v>0</v>
      </c>
      <c r="AB146" s="110">
        <v>0</v>
      </c>
      <c r="AC146" s="111">
        <v>0</v>
      </c>
      <c r="AD146" s="110">
        <v>0</v>
      </c>
      <c r="AE146" s="110">
        <v>0</v>
      </c>
      <c r="AF146" s="110">
        <v>0</v>
      </c>
      <c r="AG146" s="110">
        <v>0</v>
      </c>
      <c r="AH146" s="110">
        <v>0</v>
      </c>
      <c r="AI146" s="112">
        <f t="shared" si="100"/>
        <v>2.2453474195288781</v>
      </c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">
      <c r="A147" s="37" t="s">
        <v>139</v>
      </c>
      <c r="B147" s="63">
        <v>4.6275500329002206</v>
      </c>
      <c r="C147" s="63">
        <v>18.767197530051227</v>
      </c>
      <c r="D147" s="63">
        <v>4.21203112815527</v>
      </c>
      <c r="E147" s="63">
        <v>0</v>
      </c>
      <c r="F147" s="420"/>
      <c r="G147" s="63">
        <v>0</v>
      </c>
      <c r="H147" s="64">
        <v>0</v>
      </c>
      <c r="I147" s="59">
        <f t="shared" si="98"/>
        <v>27.606778691106719</v>
      </c>
      <c r="K147" s="49" t="s">
        <v>139</v>
      </c>
      <c r="L147" s="63">
        <v>4.6275500329002206</v>
      </c>
      <c r="M147" s="63">
        <v>18.767197530051227</v>
      </c>
      <c r="N147" s="63">
        <v>4.21203112815527</v>
      </c>
      <c r="O147" s="63">
        <v>0</v>
      </c>
      <c r="P147" s="63">
        <v>4.882326646028461E-3</v>
      </c>
      <c r="Q147" s="63">
        <v>0</v>
      </c>
      <c r="R147" s="83">
        <v>0</v>
      </c>
      <c r="S147" s="84">
        <f t="shared" si="99"/>
        <v>27.611661017752748</v>
      </c>
      <c r="U147" s="113" t="s">
        <v>139</v>
      </c>
      <c r="V147" s="105">
        <v>4.5462680736536889</v>
      </c>
      <c r="W147" s="105">
        <v>0</v>
      </c>
      <c r="X147" s="105">
        <v>0</v>
      </c>
      <c r="Y147" s="105">
        <v>18.767197530051227</v>
      </c>
      <c r="Z147" s="105">
        <v>4.21203112815527</v>
      </c>
      <c r="AA147" s="105">
        <v>0</v>
      </c>
      <c r="AB147" s="105">
        <v>4.882326646028461E-3</v>
      </c>
      <c r="AC147" s="106">
        <v>8.1281959246531657E-2</v>
      </c>
      <c r="AD147" s="105">
        <v>8.1281959246531657E-2</v>
      </c>
      <c r="AE147" s="105">
        <v>0</v>
      </c>
      <c r="AF147" s="105">
        <v>0</v>
      </c>
      <c r="AG147" s="105">
        <v>0</v>
      </c>
      <c r="AH147" s="105">
        <v>0</v>
      </c>
      <c r="AI147" s="108">
        <f t="shared" si="100"/>
        <v>27.611661017752748</v>
      </c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">
      <c r="A148" s="36" t="s">
        <v>25</v>
      </c>
      <c r="B148" s="60">
        <v>7.970609712081659</v>
      </c>
      <c r="C148" s="60">
        <v>0.33694487611783425</v>
      </c>
      <c r="D148" s="60">
        <v>0.10803327073402046</v>
      </c>
      <c r="E148" s="60">
        <v>15.911464979350185</v>
      </c>
      <c r="F148" s="420"/>
      <c r="G148" s="60">
        <v>2.9905204715923519</v>
      </c>
      <c r="H148" s="61">
        <v>0</v>
      </c>
      <c r="I148" s="62">
        <f t="shared" si="98"/>
        <v>27.31757330987605</v>
      </c>
      <c r="K148" s="48" t="s">
        <v>25</v>
      </c>
      <c r="L148" s="85">
        <v>7.970609712081659</v>
      </c>
      <c r="M148" s="85">
        <v>0.33694487611783425</v>
      </c>
      <c r="N148" s="85">
        <v>0.10803327073402046</v>
      </c>
      <c r="O148" s="85">
        <v>15.911464979350185</v>
      </c>
      <c r="P148" s="85">
        <v>0.3310094063543127</v>
      </c>
      <c r="Q148" s="85">
        <v>2.9905204715923519</v>
      </c>
      <c r="R148" s="86">
        <v>0</v>
      </c>
      <c r="S148" s="87">
        <f t="shared" si="99"/>
        <v>27.648582716230361</v>
      </c>
      <c r="U148" s="109" t="s">
        <v>25</v>
      </c>
      <c r="V148" s="110">
        <v>0.22292067459015238</v>
      </c>
      <c r="W148" s="110">
        <v>5.5170237846303412</v>
      </c>
      <c r="X148" s="110">
        <v>2.9905204715923519</v>
      </c>
      <c r="Y148" s="110">
        <v>0.33694487611783425</v>
      </c>
      <c r="Z148" s="110">
        <v>0.10686861292456588</v>
      </c>
      <c r="AA148" s="110">
        <v>9.0834391039260822</v>
      </c>
      <c r="AB148" s="110">
        <v>0.3310094063543127</v>
      </c>
      <c r="AC148" s="111">
        <v>9.0598557860947242</v>
      </c>
      <c r="AD148" s="110">
        <v>2.2306652528611655</v>
      </c>
      <c r="AE148" s="110">
        <v>6.8280258754241023</v>
      </c>
      <c r="AF148" s="110">
        <v>0</v>
      </c>
      <c r="AG148" s="110">
        <v>1.1646578094545671E-3</v>
      </c>
      <c r="AH148" s="110">
        <v>0</v>
      </c>
      <c r="AI148" s="112">
        <f t="shared" si="100"/>
        <v>27.648582716230365</v>
      </c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">
      <c r="A149" s="37" t="s">
        <v>24</v>
      </c>
      <c r="B149" s="63">
        <v>1.2601604587407964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98"/>
        <v>1.2601604587407964</v>
      </c>
      <c r="K149" s="49" t="s">
        <v>24</v>
      </c>
      <c r="L149" s="63">
        <v>1.2601604587407964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83">
        <v>0</v>
      </c>
      <c r="S149" s="84">
        <f t="shared" si="99"/>
        <v>1.2601604587407964</v>
      </c>
      <c r="U149" s="113" t="s">
        <v>24</v>
      </c>
      <c r="V149" s="105">
        <v>0.25203209174815927</v>
      </c>
      <c r="W149" s="105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6">
        <v>1.0081283669926371</v>
      </c>
      <c r="AD149" s="105">
        <v>1.0081283669926371</v>
      </c>
      <c r="AE149" s="105">
        <v>0</v>
      </c>
      <c r="AF149" s="105">
        <v>0</v>
      </c>
      <c r="AG149" s="105">
        <v>0</v>
      </c>
      <c r="AH149" s="105">
        <v>0</v>
      </c>
      <c r="AI149" s="108">
        <f t="shared" si="100"/>
        <v>1.2601604587407964</v>
      </c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">
      <c r="A150" s="36" t="s">
        <v>60</v>
      </c>
      <c r="B150" s="60">
        <v>7.4127483420593368E-3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98"/>
        <v>7.4127483420593368E-3</v>
      </c>
      <c r="K150" s="48" t="s">
        <v>60</v>
      </c>
      <c r="L150" s="85">
        <v>7.4127483420593368E-3</v>
      </c>
      <c r="M150" s="85">
        <v>0</v>
      </c>
      <c r="N150" s="85">
        <v>0</v>
      </c>
      <c r="O150" s="85">
        <v>0</v>
      </c>
      <c r="P150" s="85">
        <v>0</v>
      </c>
      <c r="Q150" s="85">
        <v>0</v>
      </c>
      <c r="R150" s="86">
        <v>0</v>
      </c>
      <c r="S150" s="87">
        <f t="shared" si="99"/>
        <v>7.4127483420593368E-3</v>
      </c>
      <c r="U150" s="109" t="s">
        <v>60</v>
      </c>
      <c r="V150" s="110">
        <v>7.4127483420593368E-3</v>
      </c>
      <c r="W150" s="110">
        <v>0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1">
        <v>0</v>
      </c>
      <c r="AD150" s="110">
        <v>0</v>
      </c>
      <c r="AE150" s="110">
        <v>0</v>
      </c>
      <c r="AF150" s="110">
        <v>0</v>
      </c>
      <c r="AG150" s="110">
        <v>0</v>
      </c>
      <c r="AH150" s="110">
        <v>0</v>
      </c>
      <c r="AI150" s="112">
        <f t="shared" si="100"/>
        <v>7.4127483420593368E-3</v>
      </c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98"/>
        <v>0</v>
      </c>
      <c r="K151" s="49" t="s">
        <v>22</v>
      </c>
      <c r="L151" s="63">
        <v>0</v>
      </c>
      <c r="M151" s="63">
        <v>0</v>
      </c>
      <c r="N151" s="63">
        <v>0</v>
      </c>
      <c r="O151" s="63">
        <v>0</v>
      </c>
      <c r="P151" s="63">
        <v>0.32187314568235331</v>
      </c>
      <c r="Q151" s="63">
        <v>0</v>
      </c>
      <c r="R151" s="83">
        <v>0</v>
      </c>
      <c r="S151" s="84">
        <f t="shared" si="99"/>
        <v>0.32187314568235331</v>
      </c>
      <c r="U151" s="113" t="s">
        <v>22</v>
      </c>
      <c r="V151" s="105">
        <v>0</v>
      </c>
      <c r="W151" s="105">
        <v>0</v>
      </c>
      <c r="X151" s="105">
        <v>0</v>
      </c>
      <c r="Y151" s="105">
        <v>0</v>
      </c>
      <c r="Z151" s="105">
        <v>0</v>
      </c>
      <c r="AA151" s="105">
        <v>0</v>
      </c>
      <c r="AB151" s="105">
        <v>0.32187314568235331</v>
      </c>
      <c r="AC151" s="106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8">
        <f t="shared" si="100"/>
        <v>0.32187314568235331</v>
      </c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">
      <c r="A152" s="36" t="s">
        <v>21</v>
      </c>
      <c r="B152" s="60">
        <v>0</v>
      </c>
      <c r="C152" s="60">
        <v>2.18545429848503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98"/>
        <v>2.18545429848503</v>
      </c>
      <c r="K152" s="48" t="s">
        <v>21</v>
      </c>
      <c r="L152" s="85">
        <v>0</v>
      </c>
      <c r="M152" s="85">
        <v>2.18545429848503</v>
      </c>
      <c r="N152" s="85">
        <v>0</v>
      </c>
      <c r="O152" s="85">
        <v>0</v>
      </c>
      <c r="P152" s="85">
        <v>0</v>
      </c>
      <c r="Q152" s="85">
        <v>0</v>
      </c>
      <c r="R152" s="86">
        <v>0</v>
      </c>
      <c r="S152" s="87">
        <f t="shared" si="99"/>
        <v>2.18545429848503</v>
      </c>
      <c r="U152" s="109" t="s">
        <v>61</v>
      </c>
      <c r="V152" s="110">
        <v>0</v>
      </c>
      <c r="W152" s="110">
        <v>0</v>
      </c>
      <c r="X152" s="110">
        <v>0</v>
      </c>
      <c r="Y152" s="110">
        <v>2.18545429848503</v>
      </c>
      <c r="Z152" s="110">
        <v>0</v>
      </c>
      <c r="AA152" s="110">
        <v>0</v>
      </c>
      <c r="AB152" s="110">
        <v>0</v>
      </c>
      <c r="AC152" s="111">
        <v>0</v>
      </c>
      <c r="AD152" s="110">
        <v>0</v>
      </c>
      <c r="AE152" s="110">
        <v>0</v>
      </c>
      <c r="AF152" s="110">
        <v>0</v>
      </c>
      <c r="AG152" s="110">
        <v>0</v>
      </c>
      <c r="AH152" s="110">
        <v>0</v>
      </c>
      <c r="AI152" s="112">
        <f t="shared" si="100"/>
        <v>2.18545429848503</v>
      </c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98"/>
        <v>0</v>
      </c>
      <c r="K153" s="50" t="s">
        <v>64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83">
        <v>0</v>
      </c>
      <c r="S153" s="84">
        <f t="shared" si="99"/>
        <v>0</v>
      </c>
      <c r="U153" s="114" t="s">
        <v>62</v>
      </c>
      <c r="V153" s="105">
        <v>0</v>
      </c>
      <c r="W153" s="105">
        <v>0</v>
      </c>
      <c r="X153" s="105">
        <v>0</v>
      </c>
      <c r="Y153" s="105">
        <v>0</v>
      </c>
      <c r="Z153" s="105">
        <v>0</v>
      </c>
      <c r="AA153" s="105">
        <v>0</v>
      </c>
      <c r="AB153" s="105">
        <v>0</v>
      </c>
      <c r="AC153" s="106">
        <v>0</v>
      </c>
      <c r="AD153" s="107">
        <v>0</v>
      </c>
      <c r="AE153" s="107">
        <v>0</v>
      </c>
      <c r="AF153" s="107">
        <v>0</v>
      </c>
      <c r="AG153" s="107">
        <v>0</v>
      </c>
      <c r="AH153" s="107">
        <v>0</v>
      </c>
      <c r="AI153" s="108">
        <f t="shared" si="100"/>
        <v>0</v>
      </c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98"/>
        <v>0</v>
      </c>
      <c r="K154" s="51" t="s">
        <v>23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9">
        <v>0</v>
      </c>
      <c r="S154" s="90">
        <f t="shared" si="99"/>
        <v>0</v>
      </c>
      <c r="U154" s="115" t="s">
        <v>65</v>
      </c>
      <c r="V154" s="116">
        <v>0</v>
      </c>
      <c r="W154" s="116">
        <v>0</v>
      </c>
      <c r="X154" s="116">
        <v>0</v>
      </c>
      <c r="Y154" s="116">
        <v>0</v>
      </c>
      <c r="Z154" s="116">
        <v>0</v>
      </c>
      <c r="AA154" s="116">
        <v>0</v>
      </c>
      <c r="AB154" s="116">
        <v>0</v>
      </c>
      <c r="AC154" s="116">
        <v>0</v>
      </c>
      <c r="AD154" s="116">
        <v>0</v>
      </c>
      <c r="AE154" s="116">
        <v>0</v>
      </c>
      <c r="AF154" s="116">
        <v>0</v>
      </c>
      <c r="AG154" s="116">
        <v>0</v>
      </c>
      <c r="AH154" s="117">
        <v>0</v>
      </c>
      <c r="AI154" s="118">
        <f t="shared" si="100"/>
        <v>0</v>
      </c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98"/>
        <v>0</v>
      </c>
      <c r="K155" s="52" t="s">
        <v>19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91">
        <v>0</v>
      </c>
      <c r="S155" s="92">
        <f t="shared" si="99"/>
        <v>0</v>
      </c>
      <c r="U155" s="119" t="s">
        <v>19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1">
        <v>0</v>
      </c>
      <c r="AE155" s="121">
        <v>0</v>
      </c>
      <c r="AF155" s="121">
        <v>0</v>
      </c>
      <c r="AG155" s="121">
        <v>0</v>
      </c>
      <c r="AH155" s="121">
        <v>0</v>
      </c>
      <c r="AI155" s="122">
        <f t="shared" si="100"/>
        <v>0</v>
      </c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98"/>
        <v>0</v>
      </c>
      <c r="K156" s="51" t="s">
        <v>20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9">
        <v>0</v>
      </c>
      <c r="S156" s="90">
        <f t="shared" si="99"/>
        <v>0</v>
      </c>
      <c r="U156" s="115" t="s">
        <v>20</v>
      </c>
      <c r="V156" s="116">
        <v>0</v>
      </c>
      <c r="W156" s="116">
        <v>0</v>
      </c>
      <c r="X156" s="116">
        <v>0</v>
      </c>
      <c r="Y156" s="116">
        <v>0</v>
      </c>
      <c r="Z156" s="116">
        <v>0</v>
      </c>
      <c r="AA156" s="116">
        <v>0</v>
      </c>
      <c r="AB156" s="116">
        <v>0</v>
      </c>
      <c r="AC156" s="116">
        <v>0</v>
      </c>
      <c r="AD156" s="116">
        <v>0</v>
      </c>
      <c r="AE156" s="116">
        <v>0</v>
      </c>
      <c r="AF156" s="116">
        <v>0</v>
      </c>
      <c r="AG156" s="116">
        <v>0</v>
      </c>
      <c r="AH156" s="117">
        <v>0</v>
      </c>
      <c r="AI156" s="118">
        <f t="shared" si="100"/>
        <v>0</v>
      </c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98"/>
        <v>0</v>
      </c>
      <c r="K157" s="53" t="s">
        <v>11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93">
        <v>0</v>
      </c>
      <c r="S157" s="94">
        <f t="shared" si="99"/>
        <v>0</v>
      </c>
      <c r="U157" s="119" t="s">
        <v>11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1">
        <v>0</v>
      </c>
      <c r="AE157" s="121">
        <v>0</v>
      </c>
      <c r="AF157" s="121">
        <v>0</v>
      </c>
      <c r="AG157" s="121">
        <v>0</v>
      </c>
      <c r="AH157" s="121">
        <v>0</v>
      </c>
      <c r="AI157" s="122">
        <f t="shared" si="100"/>
        <v>0</v>
      </c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">
      <c r="A158" s="42" t="s">
        <v>26</v>
      </c>
      <c r="B158" s="74">
        <f>SUM(B137:B153)</f>
        <v>18.546452125395959</v>
      </c>
      <c r="C158" s="74">
        <f t="shared" ref="C158:I158" si="101">SUM(C137:C153)</f>
        <v>29.711615148321595</v>
      </c>
      <c r="D158" s="74">
        <f t="shared" si="101"/>
        <v>9.4825315205425813</v>
      </c>
      <c r="E158" s="74">
        <f t="shared" si="101"/>
        <v>15.911464979350185</v>
      </c>
      <c r="F158" s="74">
        <f t="shared" si="101"/>
        <v>0</v>
      </c>
      <c r="G158" s="74">
        <f t="shared" si="101"/>
        <v>2.9905204715923519</v>
      </c>
      <c r="H158" s="75">
        <f t="shared" si="101"/>
        <v>0</v>
      </c>
      <c r="I158" s="59">
        <f t="shared" si="101"/>
        <v>76.64258424520267</v>
      </c>
      <c r="K158" s="54" t="s">
        <v>26</v>
      </c>
      <c r="L158" s="74">
        <f>SUM(L137:L153)</f>
        <v>18.546452125395959</v>
      </c>
      <c r="M158" s="74">
        <f t="shared" ref="M158:S158" si="102">SUM(M137:M153)</f>
        <v>29.711615148321595</v>
      </c>
      <c r="N158" s="74">
        <f t="shared" si="102"/>
        <v>9.4825315205425813</v>
      </c>
      <c r="O158" s="74">
        <f t="shared" si="102"/>
        <v>15.911464979350185</v>
      </c>
      <c r="P158" s="74">
        <f t="shared" si="102"/>
        <v>9.9007864498759623</v>
      </c>
      <c r="Q158" s="74">
        <f t="shared" si="102"/>
        <v>2.9905204715923519</v>
      </c>
      <c r="R158" s="75">
        <f t="shared" si="102"/>
        <v>0</v>
      </c>
      <c r="S158" s="95">
        <f t="shared" si="102"/>
        <v>86.543370695078636</v>
      </c>
      <c r="U158" s="123" t="s">
        <v>63</v>
      </c>
      <c r="V158" s="124">
        <f>SUM(V137:V153)</f>
        <v>9.7093527616652828</v>
      </c>
      <c r="W158" s="124">
        <f t="shared" ref="W158:AH158" si="103">SUM(W137:W153)</f>
        <v>5.5170237846303412</v>
      </c>
      <c r="X158" s="124">
        <f t="shared" si="103"/>
        <v>2.9905204715923519</v>
      </c>
      <c r="Y158" s="124">
        <f t="shared" si="103"/>
        <v>29.711615148321595</v>
      </c>
      <c r="Z158" s="124">
        <f t="shared" si="103"/>
        <v>7.4265874952223419</v>
      </c>
      <c r="AA158" s="124">
        <f t="shared" si="103"/>
        <v>9.0834391039260822</v>
      </c>
      <c r="AB158" s="124">
        <f t="shared" si="103"/>
        <v>9.9007864498759623</v>
      </c>
      <c r="AC158" s="124">
        <f t="shared" si="103"/>
        <v>12.204045479844678</v>
      </c>
      <c r="AD158" s="125">
        <f t="shared" si="103"/>
        <v>3.320075579100334</v>
      </c>
      <c r="AE158" s="125">
        <f t="shared" si="103"/>
        <v>6.8280258754241023</v>
      </c>
      <c r="AF158" s="125">
        <f t="shared" si="103"/>
        <v>0</v>
      </c>
      <c r="AG158" s="125">
        <f t="shared" si="103"/>
        <v>2.0559440253202408</v>
      </c>
      <c r="AH158" s="125">
        <f t="shared" si="103"/>
        <v>0</v>
      </c>
      <c r="AI158" s="126">
        <f>SUM(V158:AC158)</f>
        <v>86.54337069507865</v>
      </c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s="14" customFormat="1" ht="15" thickBot="1">
      <c r="A159" s="43" t="s">
        <v>91</v>
      </c>
      <c r="B159" s="78">
        <f>IF($I158=0,"-",B158/$I158)</f>
        <v>0.24198625748396327</v>
      </c>
      <c r="C159" s="78">
        <f t="shared" ref="C159:H159" si="104">IF($I158=0,"-",C158/$I158)</f>
        <v>0.38766457891431749</v>
      </c>
      <c r="D159" s="78">
        <f t="shared" si="104"/>
        <v>0.12372405776669941</v>
      </c>
      <c r="E159" s="78">
        <f t="shared" si="104"/>
        <v>0.20760606046952468</v>
      </c>
      <c r="F159" s="78">
        <f t="shared" si="104"/>
        <v>0</v>
      </c>
      <c r="G159" s="78">
        <f t="shared" si="104"/>
        <v>3.9019045365495213E-2</v>
      </c>
      <c r="H159" s="79">
        <f t="shared" si="104"/>
        <v>0</v>
      </c>
      <c r="I159" s="80">
        <f>SUM(B159:H159)</f>
        <v>1</v>
      </c>
      <c r="K159" s="55" t="s">
        <v>91</v>
      </c>
      <c r="L159" s="96">
        <f>IF($S158=0,"-",L158/$S158)</f>
        <v>0.21430240094000197</v>
      </c>
      <c r="M159" s="96">
        <f t="shared" ref="M159:R159" si="105">IF($S158=0,"-",M158/$S158)</f>
        <v>0.34331474392193012</v>
      </c>
      <c r="N159" s="96">
        <f t="shared" si="105"/>
        <v>0.10956970411925282</v>
      </c>
      <c r="O159" s="96">
        <f t="shared" si="105"/>
        <v>0.18385538778483243</v>
      </c>
      <c r="P159" s="96">
        <f t="shared" si="105"/>
        <v>0.11440259803098909</v>
      </c>
      <c r="Q159" s="96">
        <f t="shared" si="105"/>
        <v>3.4555165202993537E-2</v>
      </c>
      <c r="R159" s="97">
        <f t="shared" si="105"/>
        <v>0</v>
      </c>
      <c r="S159" s="98">
        <f>SUM(L159:R159)</f>
        <v>0.99999999999999989</v>
      </c>
      <c r="U159" s="127" t="s">
        <v>91</v>
      </c>
      <c r="V159" s="128">
        <f>+V158/$AI158</f>
        <v>0.11219060089391009</v>
      </c>
      <c r="W159" s="128">
        <f t="shared" ref="W159:AH159" si="106">+W158/$AI158</f>
        <v>6.374865850867617E-2</v>
      </c>
      <c r="X159" s="128">
        <f t="shared" si="106"/>
        <v>3.4555165202993531E-2</v>
      </c>
      <c r="Y159" s="128">
        <f t="shared" si="106"/>
        <v>0.34331474392193007</v>
      </c>
      <c r="Z159" s="128">
        <f t="shared" si="106"/>
        <v>8.5813476359601279E-2</v>
      </c>
      <c r="AA159" s="128">
        <f t="shared" si="106"/>
        <v>0.10495823112702748</v>
      </c>
      <c r="AB159" s="128">
        <f t="shared" si="106"/>
        <v>0.11440259803098908</v>
      </c>
      <c r="AC159" s="128">
        <f t="shared" si="106"/>
        <v>0.14101652595487213</v>
      </c>
      <c r="AD159" s="128">
        <f t="shared" si="106"/>
        <v>3.8363141537415671E-2</v>
      </c>
      <c r="AE159" s="128">
        <f t="shared" si="106"/>
        <v>7.8897156657804904E-2</v>
      </c>
      <c r="AF159" s="128">
        <f t="shared" si="106"/>
        <v>0</v>
      </c>
      <c r="AG159" s="128">
        <f t="shared" si="106"/>
        <v>2.3756227759651537E-2</v>
      </c>
      <c r="AH159" s="128">
        <f t="shared" si="106"/>
        <v>0</v>
      </c>
      <c r="AI159" s="129">
        <f>SUM(V159:AC159)</f>
        <v>0.99999999999999978</v>
      </c>
    </row>
    <row r="160" spans="1:69" ht="15" thickBot="1">
      <c r="A160" s="44"/>
      <c r="B160" s="44"/>
      <c r="C160" s="44"/>
      <c r="D160" s="44"/>
      <c r="E160" s="44"/>
      <c r="F160" s="44"/>
      <c r="G160" s="44"/>
      <c r="H160" s="44"/>
      <c r="I160" s="44"/>
      <c r="K160" s="44"/>
      <c r="L160" s="34"/>
      <c r="M160" s="34"/>
      <c r="N160" s="34"/>
      <c r="O160" s="34"/>
      <c r="P160" s="34"/>
      <c r="Q160" s="34"/>
      <c r="R160" s="34"/>
      <c r="S160" s="34"/>
      <c r="U160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30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  <c r="K161" s="426" t="s">
        <v>34</v>
      </c>
      <c r="L161" s="32" t="s">
        <v>0</v>
      </c>
      <c r="M161" s="32" t="s">
        <v>1</v>
      </c>
      <c r="N161" s="32" t="s">
        <v>2</v>
      </c>
      <c r="O161" s="32" t="s">
        <v>3</v>
      </c>
      <c r="P161" s="32" t="s">
        <v>27</v>
      </c>
      <c r="Q161" s="32" t="s">
        <v>4</v>
      </c>
      <c r="R161" s="32" t="s">
        <v>5</v>
      </c>
      <c r="S161" s="33" t="s">
        <v>6</v>
      </c>
      <c r="U161" s="470" t="s">
        <v>34</v>
      </c>
      <c r="V161" s="99" t="s">
        <v>77</v>
      </c>
      <c r="W161" s="99" t="s">
        <v>78</v>
      </c>
      <c r="X161" s="99" t="s">
        <v>4</v>
      </c>
      <c r="Y161" s="99" t="s">
        <v>1</v>
      </c>
      <c r="Z161" s="99" t="s">
        <v>2</v>
      </c>
      <c r="AA161" s="99" t="s">
        <v>3</v>
      </c>
      <c r="AB161" s="99" t="s">
        <v>55</v>
      </c>
      <c r="AC161" s="99" t="s">
        <v>67</v>
      </c>
      <c r="AD161" s="100" t="s">
        <v>79</v>
      </c>
      <c r="AE161" s="100" t="s">
        <v>80</v>
      </c>
      <c r="AF161" s="100" t="s">
        <v>81</v>
      </c>
      <c r="AG161" s="100" t="s">
        <v>82</v>
      </c>
      <c r="AH161" s="100" t="s">
        <v>83</v>
      </c>
      <c r="AI161" s="101" t="s">
        <v>63</v>
      </c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" customHeight="1">
      <c r="A162" s="433" t="s">
        <v>34</v>
      </c>
      <c r="B162" s="434" t="s">
        <v>118</v>
      </c>
      <c r="C162" s="435"/>
      <c r="D162" s="435"/>
      <c r="E162" s="435"/>
      <c r="F162" s="435"/>
      <c r="G162" s="435"/>
      <c r="H162" s="435"/>
      <c r="I162" s="436"/>
      <c r="K162" s="427" t="s">
        <v>34</v>
      </c>
      <c r="L162" s="416" t="s">
        <v>118</v>
      </c>
      <c r="M162" s="417"/>
      <c r="N162" s="417"/>
      <c r="O162" s="417"/>
      <c r="P162" s="417"/>
      <c r="Q162" s="417"/>
      <c r="R162" s="417"/>
      <c r="S162" s="418"/>
      <c r="U162" s="471" t="s">
        <v>34</v>
      </c>
      <c r="V162" s="468" t="s">
        <v>118</v>
      </c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9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  <c r="K163" s="56" t="s">
        <v>7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102">
        <v>0</v>
      </c>
      <c r="S163" s="103">
        <f>SUM(L163:R163)</f>
        <v>0</v>
      </c>
      <c r="U163" s="104" t="s">
        <v>7</v>
      </c>
      <c r="V163" s="105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6">
        <v>0</v>
      </c>
      <c r="AD163" s="107">
        <v>0</v>
      </c>
      <c r="AE163" s="107">
        <v>0</v>
      </c>
      <c r="AF163" s="107">
        <v>0</v>
      </c>
      <c r="AG163" s="107">
        <v>0</v>
      </c>
      <c r="AH163" s="107">
        <v>0</v>
      </c>
      <c r="AI163" s="108">
        <f>SUM(V163:AC163)</f>
        <v>0</v>
      </c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107">SUM(B164:H164)</f>
        <v>0</v>
      </c>
      <c r="K164" s="48" t="s">
        <v>8</v>
      </c>
      <c r="L164" s="85">
        <v>0</v>
      </c>
      <c r="M164" s="85">
        <v>0</v>
      </c>
      <c r="N164" s="85">
        <v>0</v>
      </c>
      <c r="O164" s="85">
        <v>0</v>
      </c>
      <c r="P164" s="85">
        <v>0</v>
      </c>
      <c r="Q164" s="85">
        <v>0</v>
      </c>
      <c r="R164" s="86">
        <v>0</v>
      </c>
      <c r="S164" s="87">
        <f t="shared" ref="S164:S183" si="108">SUM(L164:R164)</f>
        <v>0</v>
      </c>
      <c r="U164" s="109" t="s">
        <v>8</v>
      </c>
      <c r="V164" s="110">
        <v>0</v>
      </c>
      <c r="W164" s="110">
        <v>0</v>
      </c>
      <c r="X164" s="110">
        <v>0</v>
      </c>
      <c r="Y164" s="110">
        <v>0</v>
      </c>
      <c r="Z164" s="110">
        <v>0</v>
      </c>
      <c r="AA164" s="110">
        <v>0</v>
      </c>
      <c r="AB164" s="110">
        <v>0</v>
      </c>
      <c r="AC164" s="111">
        <v>0</v>
      </c>
      <c r="AD164" s="110">
        <v>0</v>
      </c>
      <c r="AE164" s="110">
        <v>0</v>
      </c>
      <c r="AF164" s="110">
        <v>0</v>
      </c>
      <c r="AG164" s="110">
        <v>0</v>
      </c>
      <c r="AH164" s="110">
        <v>0</v>
      </c>
      <c r="AI164" s="112">
        <f t="shared" ref="AI164:AI183" si="109">SUM(V164:AC164)</f>
        <v>0</v>
      </c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107"/>
        <v>0</v>
      </c>
      <c r="K165" s="49" t="s">
        <v>10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83">
        <v>0</v>
      </c>
      <c r="S165" s="84">
        <f t="shared" si="108"/>
        <v>0</v>
      </c>
      <c r="U165" s="113" t="s">
        <v>10</v>
      </c>
      <c r="V165" s="105">
        <v>0</v>
      </c>
      <c r="W165" s="105">
        <v>0</v>
      </c>
      <c r="X165" s="105">
        <v>0</v>
      </c>
      <c r="Y165" s="105">
        <v>0</v>
      </c>
      <c r="Z165" s="105">
        <v>0</v>
      </c>
      <c r="AA165" s="105">
        <v>0</v>
      </c>
      <c r="AB165" s="105">
        <v>0</v>
      </c>
      <c r="AC165" s="106">
        <v>0</v>
      </c>
      <c r="AD165" s="107">
        <v>0</v>
      </c>
      <c r="AE165" s="107">
        <v>0</v>
      </c>
      <c r="AF165" s="107">
        <v>0</v>
      </c>
      <c r="AG165" s="107">
        <v>0</v>
      </c>
      <c r="AH165" s="107">
        <v>0</v>
      </c>
      <c r="AI165" s="108">
        <f t="shared" si="109"/>
        <v>0</v>
      </c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107"/>
        <v>0</v>
      </c>
      <c r="K166" s="48" t="s">
        <v>56</v>
      </c>
      <c r="L166" s="85">
        <v>0</v>
      </c>
      <c r="M166" s="85">
        <v>0</v>
      </c>
      <c r="N166" s="85">
        <v>0</v>
      </c>
      <c r="O166" s="85">
        <v>0</v>
      </c>
      <c r="P166" s="85">
        <v>0</v>
      </c>
      <c r="Q166" s="85">
        <v>0</v>
      </c>
      <c r="R166" s="86">
        <v>0</v>
      </c>
      <c r="S166" s="87">
        <f t="shared" si="108"/>
        <v>0</v>
      </c>
      <c r="U166" s="109" t="s">
        <v>56</v>
      </c>
      <c r="V166" s="110">
        <v>0</v>
      </c>
      <c r="W166" s="110">
        <v>0</v>
      </c>
      <c r="X166" s="110">
        <v>0</v>
      </c>
      <c r="Y166" s="110">
        <v>0</v>
      </c>
      <c r="Z166" s="110">
        <v>0</v>
      </c>
      <c r="AA166" s="110">
        <v>0</v>
      </c>
      <c r="AB166" s="110">
        <v>0</v>
      </c>
      <c r="AC166" s="111">
        <v>0</v>
      </c>
      <c r="AD166" s="110">
        <v>0</v>
      </c>
      <c r="AE166" s="110">
        <v>0</v>
      </c>
      <c r="AF166" s="110">
        <v>0</v>
      </c>
      <c r="AG166" s="110">
        <v>0</v>
      </c>
      <c r="AH166" s="110">
        <v>0</v>
      </c>
      <c r="AI166" s="112">
        <f t="shared" si="109"/>
        <v>0</v>
      </c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">
      <c r="A167" s="37" t="s">
        <v>16</v>
      </c>
      <c r="B167" s="63">
        <v>1.2274058482903898E-2</v>
      </c>
      <c r="C167" s="63">
        <v>0</v>
      </c>
      <c r="D167" s="63">
        <v>7.5812597138439228E-2</v>
      </c>
      <c r="E167" s="63">
        <v>0</v>
      </c>
      <c r="F167" s="420"/>
      <c r="G167" s="63">
        <v>0</v>
      </c>
      <c r="H167" s="64">
        <v>0</v>
      </c>
      <c r="I167" s="59">
        <f t="shared" si="107"/>
        <v>8.808665562134313E-2</v>
      </c>
      <c r="K167" s="49" t="s">
        <v>16</v>
      </c>
      <c r="L167" s="63">
        <v>1.2274058482903898E-2</v>
      </c>
      <c r="M167" s="63">
        <v>0</v>
      </c>
      <c r="N167" s="63">
        <v>7.5812597138439228E-2</v>
      </c>
      <c r="O167" s="63">
        <v>0</v>
      </c>
      <c r="P167" s="63">
        <v>0</v>
      </c>
      <c r="Q167" s="63">
        <v>0</v>
      </c>
      <c r="R167" s="83">
        <v>0</v>
      </c>
      <c r="S167" s="84">
        <f t="shared" si="108"/>
        <v>8.808665562134313E-2</v>
      </c>
      <c r="U167" s="113" t="s">
        <v>16</v>
      </c>
      <c r="V167" s="105">
        <v>1.2274058482903898E-2</v>
      </c>
      <c r="W167" s="105">
        <v>0</v>
      </c>
      <c r="X167" s="105">
        <v>0</v>
      </c>
      <c r="Y167" s="105">
        <v>0</v>
      </c>
      <c r="Z167" s="105">
        <v>7.5812597138439228E-2</v>
      </c>
      <c r="AA167" s="105">
        <v>0</v>
      </c>
      <c r="AB167" s="105">
        <v>0</v>
      </c>
      <c r="AC167" s="106">
        <v>0</v>
      </c>
      <c r="AD167" s="107">
        <v>0</v>
      </c>
      <c r="AE167" s="107">
        <v>0</v>
      </c>
      <c r="AF167" s="107">
        <v>0</v>
      </c>
      <c r="AG167" s="107">
        <v>0</v>
      </c>
      <c r="AH167" s="107">
        <v>0</v>
      </c>
      <c r="AI167" s="108">
        <f t="shared" si="109"/>
        <v>8.808665562134313E-2</v>
      </c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">
      <c r="A168" s="36" t="s">
        <v>123</v>
      </c>
      <c r="B168" s="60">
        <v>3.0016221325574612</v>
      </c>
      <c r="C168" s="60">
        <v>0</v>
      </c>
      <c r="D168" s="60">
        <v>0.12731711421942257</v>
      </c>
      <c r="E168" s="60">
        <v>0</v>
      </c>
      <c r="F168" s="420"/>
      <c r="G168" s="60">
        <v>0</v>
      </c>
      <c r="H168" s="61">
        <v>0</v>
      </c>
      <c r="I168" s="62">
        <f t="shared" si="107"/>
        <v>3.1289392467768837</v>
      </c>
      <c r="K168" s="48" t="s">
        <v>123</v>
      </c>
      <c r="L168" s="85">
        <v>3.0016221325574612</v>
      </c>
      <c r="M168" s="85">
        <v>0</v>
      </c>
      <c r="N168" s="85">
        <v>0.12731711421942257</v>
      </c>
      <c r="O168" s="85">
        <v>0</v>
      </c>
      <c r="P168" s="85">
        <v>0</v>
      </c>
      <c r="Q168" s="85">
        <v>0</v>
      </c>
      <c r="R168" s="86">
        <v>0</v>
      </c>
      <c r="S168" s="87">
        <f t="shared" si="108"/>
        <v>3.1289392467768837</v>
      </c>
      <c r="U168" s="109" t="s">
        <v>57</v>
      </c>
      <c r="V168" s="110">
        <v>3.0016221325574612</v>
      </c>
      <c r="W168" s="110">
        <v>0</v>
      </c>
      <c r="X168" s="110">
        <v>0</v>
      </c>
      <c r="Y168" s="110">
        <v>0</v>
      </c>
      <c r="Z168" s="110">
        <v>0.12731711421942257</v>
      </c>
      <c r="AA168" s="110">
        <v>0</v>
      </c>
      <c r="AB168" s="110">
        <v>0</v>
      </c>
      <c r="AC168" s="111">
        <v>0</v>
      </c>
      <c r="AD168" s="110">
        <v>0</v>
      </c>
      <c r="AE168" s="110">
        <v>0</v>
      </c>
      <c r="AF168" s="110">
        <v>0</v>
      </c>
      <c r="AG168" s="110">
        <v>0</v>
      </c>
      <c r="AH168" s="110">
        <v>0</v>
      </c>
      <c r="AI168" s="112">
        <f t="shared" si="109"/>
        <v>3.1289392467768837</v>
      </c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">
      <c r="A169" s="37" t="s">
        <v>58</v>
      </c>
      <c r="B169" s="63">
        <v>0</v>
      </c>
      <c r="C169" s="63">
        <v>0</v>
      </c>
      <c r="D169" s="63">
        <v>0</v>
      </c>
      <c r="E169" s="63">
        <v>0.32312007497339362</v>
      </c>
      <c r="F169" s="420"/>
      <c r="G169" s="63">
        <v>0</v>
      </c>
      <c r="H169" s="64">
        <v>0</v>
      </c>
      <c r="I169" s="59">
        <f t="shared" si="107"/>
        <v>0.32312007497339362</v>
      </c>
      <c r="K169" s="49" t="s">
        <v>58</v>
      </c>
      <c r="L169" s="63">
        <v>0</v>
      </c>
      <c r="M169" s="63">
        <v>0</v>
      </c>
      <c r="N169" s="63">
        <v>0</v>
      </c>
      <c r="O169" s="63">
        <v>0.32312007497339362</v>
      </c>
      <c r="P169" s="63">
        <v>4.7422479190070437</v>
      </c>
      <c r="Q169" s="63">
        <v>0</v>
      </c>
      <c r="R169" s="83">
        <v>0</v>
      </c>
      <c r="S169" s="84">
        <f t="shared" si="108"/>
        <v>5.0653679939804377</v>
      </c>
      <c r="U169" s="113" t="s">
        <v>58</v>
      </c>
      <c r="V169" s="105">
        <v>0</v>
      </c>
      <c r="W169" s="105">
        <v>0</v>
      </c>
      <c r="X169" s="105">
        <v>0</v>
      </c>
      <c r="Y169" s="105">
        <v>0</v>
      </c>
      <c r="Z169" s="105">
        <v>0</v>
      </c>
      <c r="AA169" s="105">
        <v>0.32312007497339362</v>
      </c>
      <c r="AB169" s="105">
        <v>4.7422479190070437</v>
      </c>
      <c r="AC169" s="106">
        <v>0</v>
      </c>
      <c r="AD169" s="105">
        <v>0</v>
      </c>
      <c r="AE169" s="105">
        <v>0</v>
      </c>
      <c r="AF169" s="105">
        <v>0</v>
      </c>
      <c r="AG169" s="105">
        <v>0</v>
      </c>
      <c r="AH169" s="105">
        <v>0</v>
      </c>
      <c r="AI169" s="108">
        <f t="shared" si="109"/>
        <v>5.0653679939804377</v>
      </c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107"/>
        <v>0</v>
      </c>
      <c r="K170" s="48" t="s">
        <v>12</v>
      </c>
      <c r="L170" s="85">
        <v>0</v>
      </c>
      <c r="M170" s="85">
        <v>0</v>
      </c>
      <c r="N170" s="85">
        <v>0</v>
      </c>
      <c r="O170" s="85">
        <v>0</v>
      </c>
      <c r="P170" s="85">
        <v>0.53619766352569609</v>
      </c>
      <c r="Q170" s="85">
        <v>0</v>
      </c>
      <c r="R170" s="86">
        <v>0</v>
      </c>
      <c r="S170" s="87">
        <f t="shared" si="108"/>
        <v>0.53619766352569609</v>
      </c>
      <c r="U170" s="109" t="s">
        <v>12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0.53619766352569609</v>
      </c>
      <c r="AC170" s="111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2">
        <f t="shared" si="109"/>
        <v>0.53619766352569609</v>
      </c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107"/>
        <v>0</v>
      </c>
      <c r="K171" s="49" t="s">
        <v>59</v>
      </c>
      <c r="L171" s="63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83">
        <v>0</v>
      </c>
      <c r="S171" s="84">
        <f t="shared" si="108"/>
        <v>0</v>
      </c>
      <c r="U171" s="113" t="s">
        <v>59</v>
      </c>
      <c r="V171" s="105">
        <v>0</v>
      </c>
      <c r="W171" s="105">
        <v>0</v>
      </c>
      <c r="X171" s="105">
        <v>0</v>
      </c>
      <c r="Y171" s="105">
        <v>0</v>
      </c>
      <c r="Z171" s="105">
        <v>0</v>
      </c>
      <c r="AA171" s="105">
        <v>0</v>
      </c>
      <c r="AB171" s="105">
        <v>0</v>
      </c>
      <c r="AC171" s="106">
        <v>0</v>
      </c>
      <c r="AD171" s="105">
        <v>0</v>
      </c>
      <c r="AE171" s="105">
        <v>0</v>
      </c>
      <c r="AF171" s="105">
        <v>0</v>
      </c>
      <c r="AG171" s="105">
        <v>0</v>
      </c>
      <c r="AH171" s="105">
        <v>0</v>
      </c>
      <c r="AI171" s="108">
        <f t="shared" si="109"/>
        <v>0</v>
      </c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">
      <c r="A172" s="36" t="s">
        <v>17</v>
      </c>
      <c r="B172" s="60">
        <v>1.1473334197550069</v>
      </c>
      <c r="C172" s="60">
        <v>0</v>
      </c>
      <c r="D172" s="60">
        <v>64.342458179860785</v>
      </c>
      <c r="E172" s="60">
        <v>0.43919923308221659</v>
      </c>
      <c r="F172" s="420"/>
      <c r="G172" s="60">
        <v>0</v>
      </c>
      <c r="H172" s="61">
        <v>0</v>
      </c>
      <c r="I172" s="62">
        <f t="shared" si="107"/>
        <v>65.928990832698005</v>
      </c>
      <c r="K172" s="48" t="s">
        <v>17</v>
      </c>
      <c r="L172" s="85">
        <v>1.1473334197550069</v>
      </c>
      <c r="M172" s="85">
        <v>0</v>
      </c>
      <c r="N172" s="85">
        <v>64.342458179860785</v>
      </c>
      <c r="O172" s="85">
        <v>0.43919923308221659</v>
      </c>
      <c r="P172" s="85">
        <v>1.1473334197550067</v>
      </c>
      <c r="Q172" s="85">
        <v>0</v>
      </c>
      <c r="R172" s="86">
        <v>0</v>
      </c>
      <c r="S172" s="87">
        <f t="shared" si="108"/>
        <v>67.076324252453006</v>
      </c>
      <c r="U172" s="109" t="s">
        <v>17</v>
      </c>
      <c r="V172" s="110">
        <v>1.1473334197550069</v>
      </c>
      <c r="W172" s="110">
        <v>0</v>
      </c>
      <c r="X172" s="110">
        <v>0</v>
      </c>
      <c r="Y172" s="110">
        <v>0</v>
      </c>
      <c r="Z172" s="110">
        <v>64.342458179860785</v>
      </c>
      <c r="AA172" s="110">
        <v>0</v>
      </c>
      <c r="AB172" s="110">
        <v>1.1473334197550067</v>
      </c>
      <c r="AC172" s="111">
        <v>0.43919923308221659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0.43919923308221659</v>
      </c>
      <c r="AI172" s="112">
        <f t="shared" si="109"/>
        <v>67.076324252453006</v>
      </c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">
      <c r="A173" s="37" t="s">
        <v>139</v>
      </c>
      <c r="B173" s="63">
        <v>5.2307020835674578</v>
      </c>
      <c r="C173" s="63">
        <v>13.330291408308348</v>
      </c>
      <c r="D173" s="63">
        <v>165.30229976566605</v>
      </c>
      <c r="E173" s="63">
        <v>0</v>
      </c>
      <c r="F173" s="420"/>
      <c r="G173" s="63">
        <v>0</v>
      </c>
      <c r="H173" s="64">
        <v>0</v>
      </c>
      <c r="I173" s="59">
        <f t="shared" si="107"/>
        <v>183.86329325754184</v>
      </c>
      <c r="K173" s="49" t="s">
        <v>139</v>
      </c>
      <c r="L173" s="63">
        <v>5.2307020835674578</v>
      </c>
      <c r="M173" s="63">
        <v>13.330291408308348</v>
      </c>
      <c r="N173" s="63">
        <v>165.30229976566605</v>
      </c>
      <c r="O173" s="63">
        <v>0</v>
      </c>
      <c r="P173" s="63">
        <v>0</v>
      </c>
      <c r="Q173" s="63">
        <v>0</v>
      </c>
      <c r="R173" s="83">
        <v>0</v>
      </c>
      <c r="S173" s="84">
        <f t="shared" si="108"/>
        <v>183.86329325754184</v>
      </c>
      <c r="U173" s="113" t="s">
        <v>139</v>
      </c>
      <c r="V173" s="105">
        <v>5.2307020835674578</v>
      </c>
      <c r="W173" s="105">
        <v>0</v>
      </c>
      <c r="X173" s="105">
        <v>0</v>
      </c>
      <c r="Y173" s="105">
        <v>13.330291408308348</v>
      </c>
      <c r="Z173" s="105">
        <v>165.30229976566605</v>
      </c>
      <c r="AA173" s="105">
        <v>0</v>
      </c>
      <c r="AB173" s="105">
        <v>0</v>
      </c>
      <c r="AC173" s="106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8">
        <f t="shared" si="109"/>
        <v>183.86329325754184</v>
      </c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">
      <c r="A174" s="36" t="s">
        <v>25</v>
      </c>
      <c r="B174" s="60">
        <v>0.48676343450165571</v>
      </c>
      <c r="C174" s="60">
        <v>0.22470420108703215</v>
      </c>
      <c r="D174" s="60">
        <v>42.456907780931701</v>
      </c>
      <c r="E174" s="60">
        <v>4.1817591054178003</v>
      </c>
      <c r="F174" s="420"/>
      <c r="G174" s="60">
        <v>0.69551941826393926</v>
      </c>
      <c r="H174" s="61">
        <v>0.45588842389290779</v>
      </c>
      <c r="I174" s="62">
        <f t="shared" si="107"/>
        <v>48.501542364095037</v>
      </c>
      <c r="K174" s="48" t="s">
        <v>25</v>
      </c>
      <c r="L174" s="85">
        <v>0.48676343450165571</v>
      </c>
      <c r="M174" s="85">
        <v>0.22470420108703215</v>
      </c>
      <c r="N174" s="85">
        <v>42.456907780931701</v>
      </c>
      <c r="O174" s="85">
        <v>4.1817591054178003</v>
      </c>
      <c r="P174" s="85">
        <v>2.5279815215284409E-2</v>
      </c>
      <c r="Q174" s="85">
        <v>0.69551941826393926</v>
      </c>
      <c r="R174" s="86">
        <v>0.45588842389290779</v>
      </c>
      <c r="S174" s="87">
        <f t="shared" si="108"/>
        <v>48.526822179310322</v>
      </c>
      <c r="U174" s="109" t="s">
        <v>25</v>
      </c>
      <c r="V174" s="110">
        <v>0.12082282036347811</v>
      </c>
      <c r="W174" s="110">
        <v>0.18201500012198962</v>
      </c>
      <c r="X174" s="110">
        <v>0.69551941826393926</v>
      </c>
      <c r="Y174" s="110">
        <v>0.22470420108703215</v>
      </c>
      <c r="Z174" s="110">
        <v>42.261014616609884</v>
      </c>
      <c r="AA174" s="110">
        <v>4.1809151526870307</v>
      </c>
      <c r="AB174" s="110">
        <v>2.5279815215284409E-2</v>
      </c>
      <c r="AC174" s="111">
        <v>0.83655115496168508</v>
      </c>
      <c r="AD174" s="110">
        <v>0.18392561401618804</v>
      </c>
      <c r="AE174" s="110">
        <v>8.4395273076970411E-4</v>
      </c>
      <c r="AF174" s="110">
        <v>0.45588842389290779</v>
      </c>
      <c r="AG174" s="110">
        <v>0.19589316432181958</v>
      </c>
      <c r="AH174" s="110">
        <v>0</v>
      </c>
      <c r="AI174" s="112">
        <f t="shared" si="109"/>
        <v>48.526822179310322</v>
      </c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">
      <c r="A175" s="37" t="s">
        <v>24</v>
      </c>
      <c r="B175" s="63">
        <v>13.716126334392332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107"/>
        <v>13.716126334392332</v>
      </c>
      <c r="K175" s="49" t="s">
        <v>24</v>
      </c>
      <c r="L175" s="63">
        <v>13.716126334392332</v>
      </c>
      <c r="M175" s="63">
        <v>0</v>
      </c>
      <c r="N175" s="63">
        <v>0</v>
      </c>
      <c r="O175" s="63">
        <v>0</v>
      </c>
      <c r="P175" s="63">
        <v>0</v>
      </c>
      <c r="Q175" s="63">
        <v>0</v>
      </c>
      <c r="R175" s="83">
        <v>0</v>
      </c>
      <c r="S175" s="84">
        <f t="shared" si="108"/>
        <v>13.716126334392332</v>
      </c>
      <c r="U175" s="113" t="s">
        <v>24</v>
      </c>
      <c r="V175" s="105">
        <v>13.716126334392332</v>
      </c>
      <c r="W175" s="105">
        <v>0</v>
      </c>
      <c r="X175" s="105">
        <v>0</v>
      </c>
      <c r="Y175" s="105">
        <v>0</v>
      </c>
      <c r="Z175" s="105">
        <v>0</v>
      </c>
      <c r="AA175" s="105">
        <v>0</v>
      </c>
      <c r="AB175" s="105">
        <v>0</v>
      </c>
      <c r="AC175" s="106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8">
        <f t="shared" si="109"/>
        <v>13.716126334392332</v>
      </c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107"/>
        <v>0</v>
      </c>
      <c r="K176" s="48" t="s">
        <v>60</v>
      </c>
      <c r="L176" s="85">
        <v>0</v>
      </c>
      <c r="M176" s="85">
        <v>0</v>
      </c>
      <c r="N176" s="85">
        <v>0</v>
      </c>
      <c r="O176" s="85">
        <v>0</v>
      </c>
      <c r="P176" s="85">
        <v>0</v>
      </c>
      <c r="Q176" s="85">
        <v>0</v>
      </c>
      <c r="R176" s="86">
        <v>0</v>
      </c>
      <c r="S176" s="87">
        <f t="shared" si="108"/>
        <v>0</v>
      </c>
      <c r="U176" s="109" t="s">
        <v>60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0</v>
      </c>
      <c r="AD176" s="110">
        <v>0</v>
      </c>
      <c r="AE176" s="110">
        <v>0</v>
      </c>
      <c r="AF176" s="110">
        <v>0</v>
      </c>
      <c r="AG176" s="110">
        <v>0</v>
      </c>
      <c r="AH176" s="110">
        <v>0</v>
      </c>
      <c r="AI176" s="112">
        <f t="shared" si="109"/>
        <v>0</v>
      </c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">
      <c r="A177" s="37" t="s">
        <v>22</v>
      </c>
      <c r="B177" s="63">
        <v>1.3242568891520328E-2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107"/>
        <v>1.3242568891520328E-2</v>
      </c>
      <c r="K177" s="49" t="s">
        <v>22</v>
      </c>
      <c r="L177" s="63">
        <v>1.3242568891520328E-2</v>
      </c>
      <c r="M177" s="63">
        <v>0</v>
      </c>
      <c r="N177" s="63">
        <v>0</v>
      </c>
      <c r="O177" s="63">
        <v>0</v>
      </c>
      <c r="P177" s="63">
        <v>0.17257836404932289</v>
      </c>
      <c r="Q177" s="63">
        <v>0</v>
      </c>
      <c r="R177" s="83">
        <v>0</v>
      </c>
      <c r="S177" s="84">
        <f t="shared" si="108"/>
        <v>0.18582093294084323</v>
      </c>
      <c r="U177" s="113" t="s">
        <v>22</v>
      </c>
      <c r="V177" s="105">
        <v>1.3242568891520328E-2</v>
      </c>
      <c r="W177" s="105">
        <v>0</v>
      </c>
      <c r="X177" s="105">
        <v>0</v>
      </c>
      <c r="Y177" s="105">
        <v>0</v>
      </c>
      <c r="Z177" s="105">
        <v>0</v>
      </c>
      <c r="AA177" s="105">
        <v>0</v>
      </c>
      <c r="AB177" s="105">
        <v>0.17257836404932289</v>
      </c>
      <c r="AC177" s="106">
        <v>0</v>
      </c>
      <c r="AD177" s="105">
        <v>0</v>
      </c>
      <c r="AE177" s="105">
        <v>0</v>
      </c>
      <c r="AF177" s="105">
        <v>0</v>
      </c>
      <c r="AG177" s="105">
        <v>0</v>
      </c>
      <c r="AH177" s="105">
        <v>0</v>
      </c>
      <c r="AI177" s="108">
        <f t="shared" si="109"/>
        <v>0.18582093294084323</v>
      </c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107"/>
        <v>0</v>
      </c>
      <c r="K178" s="48" t="s">
        <v>21</v>
      </c>
      <c r="L178" s="85">
        <v>0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6">
        <v>0</v>
      </c>
      <c r="S178" s="87">
        <f t="shared" si="108"/>
        <v>0</v>
      </c>
      <c r="U178" s="109" t="s">
        <v>61</v>
      </c>
      <c r="V178" s="110">
        <v>0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0</v>
      </c>
      <c r="AD178" s="110">
        <v>0</v>
      </c>
      <c r="AE178" s="110">
        <v>0</v>
      </c>
      <c r="AF178" s="110">
        <v>0</v>
      </c>
      <c r="AG178" s="110">
        <v>0</v>
      </c>
      <c r="AH178" s="110">
        <v>0</v>
      </c>
      <c r="AI178" s="112">
        <f t="shared" si="109"/>
        <v>0</v>
      </c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107"/>
        <v>0</v>
      </c>
      <c r="K179" s="50" t="s">
        <v>64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83">
        <v>0</v>
      </c>
      <c r="S179" s="84">
        <f t="shared" si="108"/>
        <v>0</v>
      </c>
      <c r="U179" s="114" t="s">
        <v>62</v>
      </c>
      <c r="V179" s="105">
        <v>0</v>
      </c>
      <c r="W179" s="105">
        <v>0</v>
      </c>
      <c r="X179" s="105">
        <v>0</v>
      </c>
      <c r="Y179" s="105">
        <v>0</v>
      </c>
      <c r="Z179" s="105">
        <v>0</v>
      </c>
      <c r="AA179" s="105">
        <v>0</v>
      </c>
      <c r="AB179" s="105">
        <v>0</v>
      </c>
      <c r="AC179" s="106">
        <v>0</v>
      </c>
      <c r="AD179" s="107">
        <v>0</v>
      </c>
      <c r="AE179" s="107">
        <v>0</v>
      </c>
      <c r="AF179" s="107">
        <v>0</v>
      </c>
      <c r="AG179" s="107">
        <v>0</v>
      </c>
      <c r="AH179" s="107">
        <v>0</v>
      </c>
      <c r="AI179" s="108">
        <f t="shared" si="109"/>
        <v>0</v>
      </c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107"/>
        <v>0</v>
      </c>
      <c r="K180" s="51" t="s">
        <v>23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9">
        <v>0</v>
      </c>
      <c r="S180" s="90">
        <f t="shared" si="108"/>
        <v>0</v>
      </c>
      <c r="U180" s="115" t="s">
        <v>65</v>
      </c>
      <c r="V180" s="116">
        <v>0</v>
      </c>
      <c r="W180" s="116">
        <v>0</v>
      </c>
      <c r="X180" s="116">
        <v>0</v>
      </c>
      <c r="Y180" s="116">
        <v>0</v>
      </c>
      <c r="Z180" s="116">
        <v>0</v>
      </c>
      <c r="AA180" s="116">
        <v>0</v>
      </c>
      <c r="AB180" s="116">
        <v>0</v>
      </c>
      <c r="AC180" s="116">
        <v>0</v>
      </c>
      <c r="AD180" s="116">
        <v>0</v>
      </c>
      <c r="AE180" s="116">
        <v>0</v>
      </c>
      <c r="AF180" s="116">
        <v>0</v>
      </c>
      <c r="AG180" s="116">
        <v>0</v>
      </c>
      <c r="AH180" s="117">
        <v>0</v>
      </c>
      <c r="AI180" s="118">
        <f t="shared" si="109"/>
        <v>0</v>
      </c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107"/>
        <v>0</v>
      </c>
      <c r="K181" s="52" t="s">
        <v>19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91">
        <v>0</v>
      </c>
      <c r="S181" s="92">
        <f t="shared" si="108"/>
        <v>0</v>
      </c>
      <c r="U181" s="119" t="s">
        <v>19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1">
        <v>0</v>
      </c>
      <c r="AE181" s="121">
        <v>0</v>
      </c>
      <c r="AF181" s="121">
        <v>0</v>
      </c>
      <c r="AG181" s="121">
        <v>0</v>
      </c>
      <c r="AH181" s="121">
        <v>0</v>
      </c>
      <c r="AI181" s="122">
        <f t="shared" si="109"/>
        <v>0</v>
      </c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107"/>
        <v>0</v>
      </c>
      <c r="K182" s="51" t="s">
        <v>20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9">
        <v>0</v>
      </c>
      <c r="S182" s="90">
        <f t="shared" si="108"/>
        <v>0</v>
      </c>
      <c r="U182" s="115" t="s">
        <v>20</v>
      </c>
      <c r="V182" s="116">
        <v>0</v>
      </c>
      <c r="W182" s="116">
        <v>0</v>
      </c>
      <c r="X182" s="116">
        <v>0</v>
      </c>
      <c r="Y182" s="116">
        <v>0</v>
      </c>
      <c r="Z182" s="116">
        <v>0</v>
      </c>
      <c r="AA182" s="116">
        <v>0</v>
      </c>
      <c r="AB182" s="116">
        <v>0</v>
      </c>
      <c r="AC182" s="116">
        <v>0</v>
      </c>
      <c r="AD182" s="116">
        <v>0</v>
      </c>
      <c r="AE182" s="116">
        <v>0</v>
      </c>
      <c r="AF182" s="116">
        <v>0</v>
      </c>
      <c r="AG182" s="116">
        <v>0</v>
      </c>
      <c r="AH182" s="117">
        <v>0</v>
      </c>
      <c r="AI182" s="118">
        <f t="shared" si="109"/>
        <v>0</v>
      </c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107"/>
        <v>0</v>
      </c>
      <c r="K183" s="53" t="s">
        <v>11</v>
      </c>
      <c r="L183" s="71">
        <v>0</v>
      </c>
      <c r="M183" s="71">
        <v>0</v>
      </c>
      <c r="N183" s="71">
        <v>0</v>
      </c>
      <c r="O183" s="71">
        <v>0</v>
      </c>
      <c r="P183" s="71">
        <v>0</v>
      </c>
      <c r="Q183" s="71">
        <v>0</v>
      </c>
      <c r="R183" s="93">
        <v>0</v>
      </c>
      <c r="S183" s="94">
        <f t="shared" si="108"/>
        <v>0</v>
      </c>
      <c r="U183" s="119" t="s">
        <v>11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1">
        <v>0</v>
      </c>
      <c r="AE183" s="121">
        <v>0</v>
      </c>
      <c r="AF183" s="121">
        <v>0</v>
      </c>
      <c r="AG183" s="121">
        <v>0</v>
      </c>
      <c r="AH183" s="121">
        <v>0</v>
      </c>
      <c r="AI183" s="122">
        <f t="shared" si="109"/>
        <v>0</v>
      </c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">
      <c r="A184" s="42" t="s">
        <v>26</v>
      </c>
      <c r="B184" s="74">
        <f>SUM(B163:B179)</f>
        <v>23.608064032148338</v>
      </c>
      <c r="C184" s="74">
        <f t="shared" ref="C184:I184" si="110">SUM(C163:C179)</f>
        <v>13.55499560939538</v>
      </c>
      <c r="D184" s="74">
        <f t="shared" si="110"/>
        <v>272.30479543781638</v>
      </c>
      <c r="E184" s="74">
        <f t="shared" si="110"/>
        <v>4.9440784134734104</v>
      </c>
      <c r="F184" s="74">
        <f t="shared" si="110"/>
        <v>0</v>
      </c>
      <c r="G184" s="74">
        <f t="shared" si="110"/>
        <v>0.69551941826393926</v>
      </c>
      <c r="H184" s="75">
        <f t="shared" si="110"/>
        <v>0.45588842389290779</v>
      </c>
      <c r="I184" s="59">
        <f t="shared" si="110"/>
        <v>315.56334133499041</v>
      </c>
      <c r="K184" s="54" t="s">
        <v>26</v>
      </c>
      <c r="L184" s="74">
        <f>SUM(L163:L179)</f>
        <v>23.608064032148338</v>
      </c>
      <c r="M184" s="74">
        <f t="shared" ref="M184:S184" si="111">SUM(M163:M179)</f>
        <v>13.55499560939538</v>
      </c>
      <c r="N184" s="74">
        <f t="shared" si="111"/>
        <v>272.30479543781638</v>
      </c>
      <c r="O184" s="74">
        <f t="shared" si="111"/>
        <v>4.9440784134734104</v>
      </c>
      <c r="P184" s="74">
        <f t="shared" si="111"/>
        <v>6.6236371815523531</v>
      </c>
      <c r="Q184" s="74">
        <f t="shared" si="111"/>
        <v>0.69551941826393926</v>
      </c>
      <c r="R184" s="75">
        <f t="shared" si="111"/>
        <v>0.45588842389290779</v>
      </c>
      <c r="S184" s="95">
        <f t="shared" si="111"/>
        <v>322.18697851654269</v>
      </c>
      <c r="U184" s="123" t="s">
        <v>63</v>
      </c>
      <c r="V184" s="124">
        <f>SUM(V163:V179)</f>
        <v>23.242123418010159</v>
      </c>
      <c r="W184" s="124">
        <f t="shared" ref="W184:AH184" si="112">SUM(W163:W179)</f>
        <v>0.18201500012198962</v>
      </c>
      <c r="X184" s="124">
        <f t="shared" si="112"/>
        <v>0.69551941826393926</v>
      </c>
      <c r="Y184" s="124">
        <f t="shared" si="112"/>
        <v>13.55499560939538</v>
      </c>
      <c r="Z184" s="124">
        <f t="shared" si="112"/>
        <v>272.10890227349455</v>
      </c>
      <c r="AA184" s="124">
        <f t="shared" si="112"/>
        <v>4.5040352276604247</v>
      </c>
      <c r="AB184" s="124">
        <f t="shared" si="112"/>
        <v>6.6236371815523531</v>
      </c>
      <c r="AC184" s="124">
        <f t="shared" si="112"/>
        <v>1.2757503880439016</v>
      </c>
      <c r="AD184" s="125">
        <f t="shared" si="112"/>
        <v>0.18392561401618804</v>
      </c>
      <c r="AE184" s="125">
        <f t="shared" si="112"/>
        <v>8.4395273076970411E-4</v>
      </c>
      <c r="AF184" s="125">
        <f t="shared" si="112"/>
        <v>0.45588842389290779</v>
      </c>
      <c r="AG184" s="125">
        <f t="shared" si="112"/>
        <v>0.19589316432181958</v>
      </c>
      <c r="AH184" s="125">
        <f t="shared" si="112"/>
        <v>0.43919923308221659</v>
      </c>
      <c r="AI184" s="126">
        <f>SUM(V184:AC184)</f>
        <v>322.18697851654269</v>
      </c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s="14" customFormat="1" ht="15" thickBot="1">
      <c r="A185" s="43" t="s">
        <v>91</v>
      </c>
      <c r="B185" s="78">
        <f>IF($I184=0,"-",B184/$I184)</f>
        <v>7.4812441560145881E-2</v>
      </c>
      <c r="C185" s="78">
        <f t="shared" ref="C185:H185" si="113">IF($I184=0,"-",C184/$I184)</f>
        <v>4.2954912164546694E-2</v>
      </c>
      <c r="D185" s="78">
        <f t="shared" si="113"/>
        <v>0.86291644107275323</v>
      </c>
      <c r="E185" s="78">
        <f t="shared" si="113"/>
        <v>1.5667467559943724E-2</v>
      </c>
      <c r="F185" s="78">
        <f t="shared" si="113"/>
        <v>0</v>
      </c>
      <c r="G185" s="78">
        <f t="shared" si="113"/>
        <v>2.2040564513024392E-3</v>
      </c>
      <c r="H185" s="79">
        <f t="shared" si="113"/>
        <v>1.4446811913078124E-3</v>
      </c>
      <c r="I185" s="80">
        <f>SUM(B185:H185)</f>
        <v>0.99999999999999978</v>
      </c>
      <c r="K185" s="55" t="s">
        <v>91</v>
      </c>
      <c r="L185" s="96">
        <f>IF($S184=0,"-",L184/$S184)</f>
        <v>7.3274420154556874E-2</v>
      </c>
      <c r="M185" s="96">
        <f t="shared" ref="M185:R185" si="114">IF($S184=0,"-",M184/$S184)</f>
        <v>4.2071829444526726E-2</v>
      </c>
      <c r="N185" s="96">
        <f t="shared" si="114"/>
        <v>0.84517629077251766</v>
      </c>
      <c r="O185" s="96">
        <f t="shared" si="114"/>
        <v>1.5345370058832334E-2</v>
      </c>
      <c r="P185" s="96">
        <f t="shared" si="114"/>
        <v>2.0558364003566528E-2</v>
      </c>
      <c r="Q185" s="96">
        <f t="shared" si="114"/>
        <v>2.1587446564921551E-3</v>
      </c>
      <c r="R185" s="97">
        <f t="shared" si="114"/>
        <v>1.4149809095078006E-3</v>
      </c>
      <c r="S185" s="98">
        <f>SUM(L185:R185)</f>
        <v>0.99999999999999989</v>
      </c>
      <c r="U185" s="127" t="s">
        <v>91</v>
      </c>
      <c r="V185" s="128">
        <f>+V184/$AI184</f>
        <v>7.2138618155906609E-2</v>
      </c>
      <c r="W185" s="128">
        <f t="shared" ref="W185:AH185" si="115">+W184/$AI184</f>
        <v>5.6493592931672147E-4</v>
      </c>
      <c r="X185" s="128">
        <f t="shared" si="115"/>
        <v>2.1587446564921551E-3</v>
      </c>
      <c r="Y185" s="128">
        <f t="shared" si="115"/>
        <v>4.2071829444526726E-2</v>
      </c>
      <c r="Z185" s="128">
        <f t="shared" si="115"/>
        <v>0.84456827996704131</v>
      </c>
      <c r="AA185" s="128">
        <f t="shared" si="115"/>
        <v>1.3979569405314017E-2</v>
      </c>
      <c r="AB185" s="128">
        <f t="shared" si="115"/>
        <v>2.0558364003566528E-2</v>
      </c>
      <c r="AC185" s="128">
        <f t="shared" si="115"/>
        <v>3.9596584378359606E-3</v>
      </c>
      <c r="AD185" s="128">
        <f t="shared" si="115"/>
        <v>5.7086606933353875E-4</v>
      </c>
      <c r="AE185" s="128">
        <f t="shared" si="115"/>
        <v>2.6194501548620821E-6</v>
      </c>
      <c r="AF185" s="128">
        <f t="shared" si="115"/>
        <v>1.4149809095078006E-3</v>
      </c>
      <c r="AG185" s="128">
        <f t="shared" si="115"/>
        <v>6.0801080547630336E-4</v>
      </c>
      <c r="AH185" s="128">
        <f t="shared" si="115"/>
        <v>1.3631812033634558E-3</v>
      </c>
      <c r="AI185" s="129">
        <f>SUM(V185:AC185)</f>
        <v>0.99999999999999989</v>
      </c>
    </row>
    <row r="186" spans="1:69" ht="15" thickBot="1">
      <c r="A186" s="44"/>
      <c r="B186" s="44"/>
      <c r="C186" s="44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Q186" s="44"/>
      <c r="R186" s="44"/>
      <c r="S186" s="44"/>
      <c r="U186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30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  <c r="K187" s="426" t="s">
        <v>35</v>
      </c>
      <c r="L187" s="32" t="s">
        <v>0</v>
      </c>
      <c r="M187" s="32" t="s">
        <v>1</v>
      </c>
      <c r="N187" s="32" t="s">
        <v>2</v>
      </c>
      <c r="O187" s="32" t="s">
        <v>3</v>
      </c>
      <c r="P187" s="32" t="s">
        <v>27</v>
      </c>
      <c r="Q187" s="32" t="s">
        <v>4</v>
      </c>
      <c r="R187" s="32" t="s">
        <v>5</v>
      </c>
      <c r="S187" s="33" t="s">
        <v>6</v>
      </c>
      <c r="U187" s="470" t="s">
        <v>35</v>
      </c>
      <c r="V187" s="99" t="s">
        <v>77</v>
      </c>
      <c r="W187" s="99" t="s">
        <v>78</v>
      </c>
      <c r="X187" s="99" t="s">
        <v>4</v>
      </c>
      <c r="Y187" s="99" t="s">
        <v>1</v>
      </c>
      <c r="Z187" s="99" t="s">
        <v>2</v>
      </c>
      <c r="AA187" s="99" t="s">
        <v>3</v>
      </c>
      <c r="AB187" s="99" t="s">
        <v>55</v>
      </c>
      <c r="AC187" s="99" t="s">
        <v>67</v>
      </c>
      <c r="AD187" s="100" t="s">
        <v>79</v>
      </c>
      <c r="AE187" s="100" t="s">
        <v>80</v>
      </c>
      <c r="AF187" s="100" t="s">
        <v>81</v>
      </c>
      <c r="AG187" s="100" t="s">
        <v>82</v>
      </c>
      <c r="AH187" s="100" t="s">
        <v>83</v>
      </c>
      <c r="AI187" s="101" t="s">
        <v>63</v>
      </c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" customHeight="1">
      <c r="A188" s="433" t="s">
        <v>35</v>
      </c>
      <c r="B188" s="434" t="s">
        <v>118</v>
      </c>
      <c r="C188" s="435"/>
      <c r="D188" s="435"/>
      <c r="E188" s="435"/>
      <c r="F188" s="435"/>
      <c r="G188" s="435"/>
      <c r="H188" s="435"/>
      <c r="I188" s="436"/>
      <c r="K188" s="427" t="s">
        <v>35</v>
      </c>
      <c r="L188" s="416" t="s">
        <v>118</v>
      </c>
      <c r="M188" s="417"/>
      <c r="N188" s="417"/>
      <c r="O188" s="417"/>
      <c r="P188" s="417"/>
      <c r="Q188" s="417"/>
      <c r="R188" s="417"/>
      <c r="S188" s="418"/>
      <c r="U188" s="471" t="s">
        <v>35</v>
      </c>
      <c r="V188" s="468" t="s">
        <v>118</v>
      </c>
      <c r="W188" s="468"/>
      <c r="X188" s="468"/>
      <c r="Y188" s="468"/>
      <c r="Z188" s="468"/>
      <c r="AA188" s="468"/>
      <c r="AB188" s="468"/>
      <c r="AC188" s="468"/>
      <c r="AD188" s="468"/>
      <c r="AE188" s="468"/>
      <c r="AF188" s="468"/>
      <c r="AG188" s="468"/>
      <c r="AH188" s="468"/>
      <c r="AI188" s="469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  <c r="K189" s="56" t="s">
        <v>7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102">
        <v>0</v>
      </c>
      <c r="S189" s="103">
        <f>SUM(L189:R189)</f>
        <v>0</v>
      </c>
      <c r="U189" s="104" t="s">
        <v>7</v>
      </c>
      <c r="V189" s="105">
        <v>0</v>
      </c>
      <c r="W189" s="105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6">
        <v>0</v>
      </c>
      <c r="AD189" s="107">
        <v>0</v>
      </c>
      <c r="AE189" s="107">
        <v>0</v>
      </c>
      <c r="AF189" s="107">
        <v>0</v>
      </c>
      <c r="AG189" s="107">
        <v>0</v>
      </c>
      <c r="AH189" s="107">
        <v>0</v>
      </c>
      <c r="AI189" s="108">
        <f>SUM(V189:AC189)</f>
        <v>0</v>
      </c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">
      <c r="A190" s="36" t="s">
        <v>8</v>
      </c>
      <c r="B190" s="60">
        <v>0</v>
      </c>
      <c r="C190" s="60">
        <v>0</v>
      </c>
      <c r="D190" s="60">
        <v>607.63450342040665</v>
      </c>
      <c r="E190" s="60">
        <v>0</v>
      </c>
      <c r="F190" s="420"/>
      <c r="G190" s="60">
        <v>0</v>
      </c>
      <c r="H190" s="61">
        <v>0</v>
      </c>
      <c r="I190" s="62">
        <f t="shared" ref="I190:I209" si="116">SUM(B190:H190)</f>
        <v>607.63450342040665</v>
      </c>
      <c r="K190" s="48" t="s">
        <v>8</v>
      </c>
      <c r="L190" s="85">
        <v>0</v>
      </c>
      <c r="M190" s="85">
        <v>0</v>
      </c>
      <c r="N190" s="85">
        <v>607.63450342040665</v>
      </c>
      <c r="O190" s="85">
        <v>0</v>
      </c>
      <c r="P190" s="85">
        <v>0</v>
      </c>
      <c r="Q190" s="85">
        <v>0</v>
      </c>
      <c r="R190" s="86">
        <v>0</v>
      </c>
      <c r="S190" s="87">
        <f t="shared" ref="S190:S209" si="117">SUM(L190:R190)</f>
        <v>607.63450342040665</v>
      </c>
      <c r="U190" s="109" t="s">
        <v>8</v>
      </c>
      <c r="V190" s="110">
        <v>0</v>
      </c>
      <c r="W190" s="110">
        <v>0</v>
      </c>
      <c r="X190" s="110">
        <v>0</v>
      </c>
      <c r="Y190" s="110">
        <v>0</v>
      </c>
      <c r="Z190" s="110">
        <v>607.63450342040665</v>
      </c>
      <c r="AA190" s="110">
        <v>0</v>
      </c>
      <c r="AB190" s="110">
        <v>0</v>
      </c>
      <c r="AC190" s="111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2">
        <f t="shared" ref="AI190:AI209" si="118">SUM(V190:AC190)</f>
        <v>607.63450342040665</v>
      </c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116"/>
        <v>0</v>
      </c>
      <c r="K191" s="49" t="s">
        <v>10</v>
      </c>
      <c r="L191" s="63">
        <v>0</v>
      </c>
      <c r="M191" s="63">
        <v>0</v>
      </c>
      <c r="N191" s="63">
        <v>0</v>
      </c>
      <c r="O191" s="63">
        <v>0</v>
      </c>
      <c r="P191" s="63">
        <v>0</v>
      </c>
      <c r="Q191" s="63">
        <v>0</v>
      </c>
      <c r="R191" s="83">
        <v>0</v>
      </c>
      <c r="S191" s="84">
        <f t="shared" si="117"/>
        <v>0</v>
      </c>
      <c r="U191" s="113" t="s">
        <v>10</v>
      </c>
      <c r="V191" s="105">
        <v>0</v>
      </c>
      <c r="W191" s="105">
        <v>0</v>
      </c>
      <c r="X191" s="105">
        <v>0</v>
      </c>
      <c r="Y191" s="105">
        <v>0</v>
      </c>
      <c r="Z191" s="105">
        <v>0</v>
      </c>
      <c r="AA191" s="105">
        <v>0</v>
      </c>
      <c r="AB191" s="105">
        <v>0</v>
      </c>
      <c r="AC191" s="106">
        <v>0</v>
      </c>
      <c r="AD191" s="107">
        <v>0</v>
      </c>
      <c r="AE191" s="107">
        <v>0</v>
      </c>
      <c r="AF191" s="107">
        <v>0</v>
      </c>
      <c r="AG191" s="107">
        <v>0</v>
      </c>
      <c r="AH191" s="107">
        <v>0</v>
      </c>
      <c r="AI191" s="108">
        <f t="shared" si="118"/>
        <v>0</v>
      </c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116"/>
        <v>0</v>
      </c>
      <c r="K192" s="48" t="s">
        <v>56</v>
      </c>
      <c r="L192" s="85">
        <v>0</v>
      </c>
      <c r="M192" s="85">
        <v>0</v>
      </c>
      <c r="N192" s="85">
        <v>0</v>
      </c>
      <c r="O192" s="85">
        <v>0</v>
      </c>
      <c r="P192" s="85">
        <v>0</v>
      </c>
      <c r="Q192" s="85">
        <v>0</v>
      </c>
      <c r="R192" s="86">
        <v>0</v>
      </c>
      <c r="S192" s="87">
        <f t="shared" si="117"/>
        <v>0</v>
      </c>
      <c r="U192" s="109" t="s">
        <v>56</v>
      </c>
      <c r="V192" s="110">
        <v>0</v>
      </c>
      <c r="W192" s="110">
        <v>0</v>
      </c>
      <c r="X192" s="110">
        <v>0</v>
      </c>
      <c r="Y192" s="110">
        <v>0</v>
      </c>
      <c r="Z192" s="110">
        <v>0</v>
      </c>
      <c r="AA192" s="110">
        <v>0</v>
      </c>
      <c r="AB192" s="110">
        <v>0</v>
      </c>
      <c r="AC192" s="111">
        <v>0</v>
      </c>
      <c r="AD192" s="110">
        <v>0</v>
      </c>
      <c r="AE192" s="110">
        <v>0</v>
      </c>
      <c r="AF192" s="110">
        <v>0</v>
      </c>
      <c r="AG192" s="110">
        <v>0</v>
      </c>
      <c r="AH192" s="110">
        <v>0</v>
      </c>
      <c r="AI192" s="112">
        <f t="shared" si="118"/>
        <v>0</v>
      </c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">
      <c r="A193" s="37" t="s">
        <v>16</v>
      </c>
      <c r="B193" s="63">
        <v>273.25494513216051</v>
      </c>
      <c r="C193" s="63">
        <v>0</v>
      </c>
      <c r="D193" s="63">
        <v>338.38568852439397</v>
      </c>
      <c r="E193" s="63">
        <v>0</v>
      </c>
      <c r="F193" s="420"/>
      <c r="G193" s="63">
        <v>0</v>
      </c>
      <c r="H193" s="64">
        <v>0</v>
      </c>
      <c r="I193" s="59">
        <f t="shared" si="116"/>
        <v>611.64063365655443</v>
      </c>
      <c r="K193" s="49" t="s">
        <v>16</v>
      </c>
      <c r="L193" s="63">
        <v>273.25494513216051</v>
      </c>
      <c r="M193" s="63">
        <v>0</v>
      </c>
      <c r="N193" s="63">
        <v>338.38568852439397</v>
      </c>
      <c r="O193" s="63">
        <v>0</v>
      </c>
      <c r="P193" s="63">
        <v>0</v>
      </c>
      <c r="Q193" s="63">
        <v>0</v>
      </c>
      <c r="R193" s="83">
        <v>0</v>
      </c>
      <c r="S193" s="84">
        <f t="shared" si="117"/>
        <v>611.64063365655443</v>
      </c>
      <c r="U193" s="113" t="s">
        <v>16</v>
      </c>
      <c r="V193" s="105">
        <v>273.25494513216051</v>
      </c>
      <c r="W193" s="105">
        <v>0</v>
      </c>
      <c r="X193" s="105">
        <v>0</v>
      </c>
      <c r="Y193" s="105">
        <v>0</v>
      </c>
      <c r="Z193" s="105">
        <v>338.38568852439397</v>
      </c>
      <c r="AA193" s="105">
        <v>0</v>
      </c>
      <c r="AB193" s="105">
        <v>0</v>
      </c>
      <c r="AC193" s="106">
        <v>0</v>
      </c>
      <c r="AD193" s="107">
        <v>0</v>
      </c>
      <c r="AE193" s="107">
        <v>0</v>
      </c>
      <c r="AF193" s="107">
        <v>0</v>
      </c>
      <c r="AG193" s="107">
        <v>0</v>
      </c>
      <c r="AH193" s="107">
        <v>0</v>
      </c>
      <c r="AI193" s="108">
        <f t="shared" si="118"/>
        <v>611.64063365655443</v>
      </c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">
      <c r="A194" s="36" t="s">
        <v>123</v>
      </c>
      <c r="B194" s="60">
        <v>3.0298058010866304</v>
      </c>
      <c r="C194" s="60">
        <v>1.9139213916140285</v>
      </c>
      <c r="D194" s="60">
        <v>8.7403677285859409</v>
      </c>
      <c r="E194" s="60">
        <v>0</v>
      </c>
      <c r="F194" s="420"/>
      <c r="G194" s="60">
        <v>0</v>
      </c>
      <c r="H194" s="61">
        <v>0</v>
      </c>
      <c r="I194" s="62">
        <f t="shared" si="116"/>
        <v>13.684094921286601</v>
      </c>
      <c r="K194" s="48" t="s">
        <v>123</v>
      </c>
      <c r="L194" s="85">
        <v>3.0298058010866304</v>
      </c>
      <c r="M194" s="85">
        <v>1.9139213916140285</v>
      </c>
      <c r="N194" s="85">
        <v>8.7403677285859409</v>
      </c>
      <c r="O194" s="85">
        <v>0</v>
      </c>
      <c r="P194" s="85">
        <v>0</v>
      </c>
      <c r="Q194" s="85">
        <v>0</v>
      </c>
      <c r="R194" s="86">
        <v>0</v>
      </c>
      <c r="S194" s="87">
        <f t="shared" si="117"/>
        <v>13.684094921286601</v>
      </c>
      <c r="U194" s="109" t="s">
        <v>57</v>
      </c>
      <c r="V194" s="110">
        <v>2.9530467565554255</v>
      </c>
      <c r="W194" s="110">
        <v>0</v>
      </c>
      <c r="X194" s="110">
        <v>0</v>
      </c>
      <c r="Y194" s="110">
        <v>1.9139213916140285</v>
      </c>
      <c r="Z194" s="110">
        <v>5.9812401815904881</v>
      </c>
      <c r="AA194" s="110">
        <v>0</v>
      </c>
      <c r="AB194" s="110">
        <v>0</v>
      </c>
      <c r="AC194" s="111">
        <v>2.8358865915266587</v>
      </c>
      <c r="AD194" s="110">
        <v>7.6759044531204981E-2</v>
      </c>
      <c r="AE194" s="110">
        <v>0</v>
      </c>
      <c r="AF194" s="110">
        <v>0</v>
      </c>
      <c r="AG194" s="110">
        <v>2.7591275469954533</v>
      </c>
      <c r="AH194" s="110">
        <v>0</v>
      </c>
      <c r="AI194" s="112">
        <f t="shared" si="118"/>
        <v>13.684094921286601</v>
      </c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">
      <c r="A195" s="37" t="s">
        <v>58</v>
      </c>
      <c r="B195" s="63">
        <v>0</v>
      </c>
      <c r="C195" s="63">
        <v>0</v>
      </c>
      <c r="D195" s="63">
        <v>0.19359982544506815</v>
      </c>
      <c r="E195" s="63">
        <v>2.7138008292311873</v>
      </c>
      <c r="F195" s="420"/>
      <c r="G195" s="63">
        <v>0</v>
      </c>
      <c r="H195" s="64">
        <v>0</v>
      </c>
      <c r="I195" s="59">
        <f t="shared" si="116"/>
        <v>2.9074006546762554</v>
      </c>
      <c r="K195" s="49" t="s">
        <v>58</v>
      </c>
      <c r="L195" s="63">
        <v>0</v>
      </c>
      <c r="M195" s="63">
        <v>0</v>
      </c>
      <c r="N195" s="63">
        <v>0.19359982544506815</v>
      </c>
      <c r="O195" s="63">
        <v>2.7138008292311873</v>
      </c>
      <c r="P195" s="63">
        <v>442.226622585504</v>
      </c>
      <c r="Q195" s="63">
        <v>0</v>
      </c>
      <c r="R195" s="83">
        <v>0</v>
      </c>
      <c r="S195" s="84">
        <f t="shared" si="117"/>
        <v>445.13402324018028</v>
      </c>
      <c r="U195" s="113" t="s">
        <v>58</v>
      </c>
      <c r="V195" s="105">
        <v>0</v>
      </c>
      <c r="W195" s="105">
        <v>0</v>
      </c>
      <c r="X195" s="105">
        <v>0</v>
      </c>
      <c r="Y195" s="105">
        <v>0</v>
      </c>
      <c r="Z195" s="105">
        <v>0</v>
      </c>
      <c r="AA195" s="105">
        <v>0.34806201138745768</v>
      </c>
      <c r="AB195" s="105">
        <v>442.226622585504</v>
      </c>
      <c r="AC195" s="106">
        <v>2.5593386432887977</v>
      </c>
      <c r="AD195" s="105">
        <v>0</v>
      </c>
      <c r="AE195" s="105">
        <v>2.3657388178437295</v>
      </c>
      <c r="AF195" s="105">
        <v>0</v>
      </c>
      <c r="AG195" s="105">
        <v>0.19359982544506815</v>
      </c>
      <c r="AH195" s="105">
        <v>0</v>
      </c>
      <c r="AI195" s="108">
        <f t="shared" si="118"/>
        <v>445.13402324018028</v>
      </c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116"/>
        <v>0</v>
      </c>
      <c r="K196" s="48" t="s">
        <v>12</v>
      </c>
      <c r="L196" s="85">
        <v>0</v>
      </c>
      <c r="M196" s="85">
        <v>0</v>
      </c>
      <c r="N196" s="85">
        <v>0</v>
      </c>
      <c r="O196" s="85">
        <v>0</v>
      </c>
      <c r="P196" s="85">
        <v>9.8229246896646298</v>
      </c>
      <c r="Q196" s="85">
        <v>0</v>
      </c>
      <c r="R196" s="86">
        <v>0</v>
      </c>
      <c r="S196" s="87">
        <f t="shared" si="117"/>
        <v>9.8229246896646298</v>
      </c>
      <c r="U196" s="109" t="s">
        <v>12</v>
      </c>
      <c r="V196" s="110">
        <v>0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110">
        <v>9.8229246896646298</v>
      </c>
      <c r="AC196" s="111">
        <v>0</v>
      </c>
      <c r="AD196" s="110">
        <v>0</v>
      </c>
      <c r="AE196" s="110">
        <v>0</v>
      </c>
      <c r="AF196" s="110">
        <v>0</v>
      </c>
      <c r="AG196" s="110">
        <v>0</v>
      </c>
      <c r="AH196" s="110">
        <v>0</v>
      </c>
      <c r="AI196" s="112">
        <f t="shared" si="118"/>
        <v>9.8229246896646298</v>
      </c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116"/>
        <v>0</v>
      </c>
      <c r="K197" s="49" t="s">
        <v>59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83">
        <v>0</v>
      </c>
      <c r="S197" s="84">
        <f t="shared" si="117"/>
        <v>0</v>
      </c>
      <c r="U197" s="113" t="s">
        <v>59</v>
      </c>
      <c r="V197" s="105">
        <v>0</v>
      </c>
      <c r="W197" s="105">
        <v>0</v>
      </c>
      <c r="X197" s="105">
        <v>0</v>
      </c>
      <c r="Y197" s="105">
        <v>0</v>
      </c>
      <c r="Z197" s="105">
        <v>0</v>
      </c>
      <c r="AA197" s="105">
        <v>0</v>
      </c>
      <c r="AB197" s="105">
        <v>0</v>
      </c>
      <c r="AC197" s="106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8">
        <f t="shared" si="118"/>
        <v>0</v>
      </c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">
      <c r="A198" s="36" t="s">
        <v>17</v>
      </c>
      <c r="B198" s="60">
        <v>13.718458406408525</v>
      </c>
      <c r="C198" s="60">
        <v>0</v>
      </c>
      <c r="D198" s="60">
        <v>8.1683269381297041</v>
      </c>
      <c r="E198" s="60">
        <v>0</v>
      </c>
      <c r="F198" s="420"/>
      <c r="G198" s="60">
        <v>0</v>
      </c>
      <c r="H198" s="61">
        <v>0</v>
      </c>
      <c r="I198" s="62">
        <f t="shared" si="116"/>
        <v>21.886785344538229</v>
      </c>
      <c r="K198" s="48" t="s">
        <v>17</v>
      </c>
      <c r="L198" s="85">
        <v>13.718458406408525</v>
      </c>
      <c r="M198" s="85">
        <v>0</v>
      </c>
      <c r="N198" s="85">
        <v>8.1683269381297041</v>
      </c>
      <c r="O198" s="85">
        <v>0</v>
      </c>
      <c r="P198" s="85">
        <v>4.2139659230447704</v>
      </c>
      <c r="Q198" s="85">
        <v>0</v>
      </c>
      <c r="R198" s="86">
        <v>0</v>
      </c>
      <c r="S198" s="87">
        <f t="shared" si="117"/>
        <v>26.100751267583</v>
      </c>
      <c r="U198" s="109" t="s">
        <v>17</v>
      </c>
      <c r="V198" s="110">
        <v>13.718458406408525</v>
      </c>
      <c r="W198" s="110">
        <v>0</v>
      </c>
      <c r="X198" s="110">
        <v>0</v>
      </c>
      <c r="Y198" s="110">
        <v>0</v>
      </c>
      <c r="Z198" s="110">
        <v>3.0506652572816093</v>
      </c>
      <c r="AA198" s="110">
        <v>0</v>
      </c>
      <c r="AB198" s="110">
        <v>4.2139659230447704</v>
      </c>
      <c r="AC198" s="111">
        <v>5.1176616808480944</v>
      </c>
      <c r="AD198" s="110">
        <v>0</v>
      </c>
      <c r="AE198" s="110">
        <v>0</v>
      </c>
      <c r="AF198" s="110">
        <v>0</v>
      </c>
      <c r="AG198" s="110">
        <v>5.1176616808480944</v>
      </c>
      <c r="AH198" s="110">
        <v>0</v>
      </c>
      <c r="AI198" s="112">
        <f t="shared" si="118"/>
        <v>26.100751267583</v>
      </c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">
      <c r="A199" s="37" t="s">
        <v>139</v>
      </c>
      <c r="B199" s="63">
        <v>63.289757782994073</v>
      </c>
      <c r="C199" s="63">
        <v>89.585946075000763</v>
      </c>
      <c r="D199" s="63">
        <v>700.99435194871535</v>
      </c>
      <c r="E199" s="63">
        <v>0</v>
      </c>
      <c r="F199" s="420"/>
      <c r="G199" s="63">
        <v>0</v>
      </c>
      <c r="H199" s="64">
        <v>0</v>
      </c>
      <c r="I199" s="59">
        <f t="shared" si="116"/>
        <v>853.87005580671018</v>
      </c>
      <c r="K199" s="49" t="s">
        <v>139</v>
      </c>
      <c r="L199" s="63">
        <v>63.289757782994073</v>
      </c>
      <c r="M199" s="63">
        <v>89.585946075000763</v>
      </c>
      <c r="N199" s="63">
        <v>700.99435194871535</v>
      </c>
      <c r="O199" s="63">
        <v>0</v>
      </c>
      <c r="P199" s="63">
        <v>0</v>
      </c>
      <c r="Q199" s="63">
        <v>0</v>
      </c>
      <c r="R199" s="83">
        <v>0</v>
      </c>
      <c r="S199" s="84">
        <f t="shared" si="117"/>
        <v>853.87005580671018</v>
      </c>
      <c r="U199" s="113" t="s">
        <v>139</v>
      </c>
      <c r="V199" s="105">
        <v>47.196238728818471</v>
      </c>
      <c r="W199" s="105">
        <v>0</v>
      </c>
      <c r="X199" s="105">
        <v>0</v>
      </c>
      <c r="Y199" s="105">
        <v>89.585946075000763</v>
      </c>
      <c r="Z199" s="105">
        <v>682.45876342847282</v>
      </c>
      <c r="AA199" s="105">
        <v>0</v>
      </c>
      <c r="AB199" s="105">
        <v>0</v>
      </c>
      <c r="AC199" s="106">
        <v>34.629107574418107</v>
      </c>
      <c r="AD199" s="105">
        <v>16.093519054175601</v>
      </c>
      <c r="AE199" s="105">
        <v>0</v>
      </c>
      <c r="AF199" s="105">
        <v>0</v>
      </c>
      <c r="AG199" s="105">
        <v>18.535588520242506</v>
      </c>
      <c r="AH199" s="105">
        <v>0</v>
      </c>
      <c r="AI199" s="108">
        <f t="shared" si="118"/>
        <v>853.87005580671018</v>
      </c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">
      <c r="A200" s="36" t="s">
        <v>25</v>
      </c>
      <c r="B200" s="60">
        <v>23.242575869775767</v>
      </c>
      <c r="C200" s="60">
        <v>0.23110750310378739</v>
      </c>
      <c r="D200" s="60">
        <v>241.25456222827592</v>
      </c>
      <c r="E200" s="60">
        <v>178.32470026722493</v>
      </c>
      <c r="F200" s="420"/>
      <c r="G200" s="60">
        <v>20.120129192959844</v>
      </c>
      <c r="H200" s="61">
        <v>0</v>
      </c>
      <c r="I200" s="62">
        <f t="shared" si="116"/>
        <v>463.17307506134028</v>
      </c>
      <c r="K200" s="48" t="s">
        <v>25</v>
      </c>
      <c r="L200" s="85">
        <v>23.242575869775767</v>
      </c>
      <c r="M200" s="85">
        <v>0.23110750310378739</v>
      </c>
      <c r="N200" s="85">
        <v>241.25456222827592</v>
      </c>
      <c r="O200" s="85">
        <v>178.32470026722493</v>
      </c>
      <c r="P200" s="85">
        <v>6.1947559209483432</v>
      </c>
      <c r="Q200" s="85">
        <v>20.120129192959844</v>
      </c>
      <c r="R200" s="86">
        <v>0</v>
      </c>
      <c r="S200" s="87">
        <f t="shared" si="117"/>
        <v>469.36783098228864</v>
      </c>
      <c r="U200" s="109" t="s">
        <v>25</v>
      </c>
      <c r="V200" s="110">
        <v>2.1989081197194285</v>
      </c>
      <c r="W200" s="110">
        <v>4.0753108367939204</v>
      </c>
      <c r="X200" s="110">
        <v>20.120129192959844</v>
      </c>
      <c r="Y200" s="110">
        <v>0.23110750310378739</v>
      </c>
      <c r="Z200" s="110">
        <v>237.40713461301692</v>
      </c>
      <c r="AA200" s="110">
        <v>178.08522609530439</v>
      </c>
      <c r="AB200" s="110">
        <v>6.1947559209483432</v>
      </c>
      <c r="AC200" s="111">
        <v>21.055258700441939</v>
      </c>
      <c r="AD200" s="110">
        <v>16.968356913262419</v>
      </c>
      <c r="AE200" s="110">
        <v>0.18576845992171684</v>
      </c>
      <c r="AF200" s="110">
        <v>0</v>
      </c>
      <c r="AG200" s="110">
        <v>3.8474276152590003</v>
      </c>
      <c r="AH200" s="110">
        <v>5.3705711998803404E-2</v>
      </c>
      <c r="AI200" s="112">
        <f t="shared" si="118"/>
        <v>469.36783098228858</v>
      </c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">
      <c r="A201" s="37" t="s">
        <v>24</v>
      </c>
      <c r="B201" s="63">
        <v>0.34891234129435011</v>
      </c>
      <c r="C201" s="63">
        <v>5.7187893874378309E-2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116"/>
        <v>0.4061002351687284</v>
      </c>
      <c r="K201" s="49" t="s">
        <v>24</v>
      </c>
      <c r="L201" s="63">
        <v>0.34891234129435011</v>
      </c>
      <c r="M201" s="63">
        <v>5.7187893874378309E-2</v>
      </c>
      <c r="N201" s="63">
        <v>0</v>
      </c>
      <c r="O201" s="63">
        <v>0</v>
      </c>
      <c r="P201" s="63">
        <v>0</v>
      </c>
      <c r="Q201" s="63">
        <v>0</v>
      </c>
      <c r="R201" s="83">
        <v>0</v>
      </c>
      <c r="S201" s="84">
        <f t="shared" si="117"/>
        <v>0.4061002351687284</v>
      </c>
      <c r="U201" s="113" t="s">
        <v>24</v>
      </c>
      <c r="V201" s="105">
        <v>0.34887958110607836</v>
      </c>
      <c r="W201" s="105">
        <v>0</v>
      </c>
      <c r="X201" s="105">
        <v>0</v>
      </c>
      <c r="Y201" s="105">
        <v>5.7187893874378309E-2</v>
      </c>
      <c r="Z201" s="105">
        <v>0</v>
      </c>
      <c r="AA201" s="105">
        <v>0</v>
      </c>
      <c r="AB201" s="105">
        <v>0</v>
      </c>
      <c r="AC201" s="106">
        <v>3.276018827174847E-5</v>
      </c>
      <c r="AD201" s="105">
        <v>3.276018827174847E-5</v>
      </c>
      <c r="AE201" s="105">
        <v>0</v>
      </c>
      <c r="AF201" s="105">
        <v>0</v>
      </c>
      <c r="AG201" s="105">
        <v>0</v>
      </c>
      <c r="AH201" s="105">
        <v>0</v>
      </c>
      <c r="AI201" s="108">
        <f t="shared" si="118"/>
        <v>0.40610023516872845</v>
      </c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">
      <c r="A202" s="36" t="s">
        <v>60</v>
      </c>
      <c r="B202" s="60">
        <v>0.20764687062167136</v>
      </c>
      <c r="C202" s="60">
        <v>0.35214340430170038</v>
      </c>
      <c r="D202" s="60">
        <v>0.64220681635568455</v>
      </c>
      <c r="E202" s="60">
        <v>0</v>
      </c>
      <c r="F202" s="420"/>
      <c r="G202" s="60">
        <v>0</v>
      </c>
      <c r="H202" s="61">
        <v>0</v>
      </c>
      <c r="I202" s="62">
        <f t="shared" si="116"/>
        <v>1.2019970912790563</v>
      </c>
      <c r="K202" s="48" t="s">
        <v>60</v>
      </c>
      <c r="L202" s="85">
        <v>0.20764687062167136</v>
      </c>
      <c r="M202" s="85">
        <v>0.35214340430170038</v>
      </c>
      <c r="N202" s="85">
        <v>0.64220681635568455</v>
      </c>
      <c r="O202" s="85">
        <v>0</v>
      </c>
      <c r="P202" s="85">
        <v>0</v>
      </c>
      <c r="Q202" s="85">
        <v>0</v>
      </c>
      <c r="R202" s="86">
        <v>0</v>
      </c>
      <c r="S202" s="87">
        <f t="shared" si="117"/>
        <v>1.2019970912790563</v>
      </c>
      <c r="U202" s="109" t="s">
        <v>60</v>
      </c>
      <c r="V202" s="110">
        <v>0.20764687062167136</v>
      </c>
      <c r="W202" s="110">
        <v>0</v>
      </c>
      <c r="X202" s="110">
        <v>0</v>
      </c>
      <c r="Y202" s="110">
        <v>0.35214340430170038</v>
      </c>
      <c r="Z202" s="110">
        <v>0.64220681635568455</v>
      </c>
      <c r="AA202" s="110">
        <v>0</v>
      </c>
      <c r="AB202" s="110">
        <v>0</v>
      </c>
      <c r="AC202" s="111">
        <v>0</v>
      </c>
      <c r="AD202" s="110">
        <v>0</v>
      </c>
      <c r="AE202" s="110">
        <v>0</v>
      </c>
      <c r="AF202" s="110">
        <v>0</v>
      </c>
      <c r="AG202" s="110">
        <v>0</v>
      </c>
      <c r="AH202" s="110">
        <v>0</v>
      </c>
      <c r="AI202" s="112">
        <f t="shared" si="118"/>
        <v>1.2019970912790563</v>
      </c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">
      <c r="A203" s="37" t="s">
        <v>22</v>
      </c>
      <c r="B203" s="63">
        <v>0</v>
      </c>
      <c r="C203" s="63">
        <v>0</v>
      </c>
      <c r="D203" s="63">
        <v>121.7821957589365</v>
      </c>
      <c r="E203" s="63">
        <v>0</v>
      </c>
      <c r="F203" s="420"/>
      <c r="G203" s="63">
        <v>0</v>
      </c>
      <c r="H203" s="64">
        <v>0</v>
      </c>
      <c r="I203" s="59">
        <f t="shared" si="116"/>
        <v>121.7821957589365</v>
      </c>
      <c r="K203" s="49" t="s">
        <v>22</v>
      </c>
      <c r="L203" s="63">
        <v>0</v>
      </c>
      <c r="M203" s="63">
        <v>0</v>
      </c>
      <c r="N203" s="63">
        <v>121.7821957589365</v>
      </c>
      <c r="O203" s="63">
        <v>0</v>
      </c>
      <c r="P203" s="63">
        <v>16.134858634014027</v>
      </c>
      <c r="Q203" s="63">
        <v>0</v>
      </c>
      <c r="R203" s="83">
        <v>0</v>
      </c>
      <c r="S203" s="84">
        <f t="shared" si="117"/>
        <v>137.91705439295052</v>
      </c>
      <c r="U203" s="113" t="s">
        <v>22</v>
      </c>
      <c r="V203" s="105">
        <v>0</v>
      </c>
      <c r="W203" s="105">
        <v>0</v>
      </c>
      <c r="X203" s="105">
        <v>0</v>
      </c>
      <c r="Y203" s="105">
        <v>0</v>
      </c>
      <c r="Z203" s="105">
        <v>121.7821957589365</v>
      </c>
      <c r="AA203" s="105">
        <v>0</v>
      </c>
      <c r="AB203" s="105">
        <v>16.134858634014027</v>
      </c>
      <c r="AC203" s="106">
        <v>0</v>
      </c>
      <c r="AD203" s="105">
        <v>0</v>
      </c>
      <c r="AE203" s="105">
        <v>0</v>
      </c>
      <c r="AF203" s="105">
        <v>0</v>
      </c>
      <c r="AG203" s="105">
        <v>0</v>
      </c>
      <c r="AH203" s="105">
        <v>0</v>
      </c>
      <c r="AI203" s="108">
        <f t="shared" si="118"/>
        <v>137.91705439295052</v>
      </c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">
      <c r="A204" s="36" t="s">
        <v>21</v>
      </c>
      <c r="B204" s="60">
        <v>0</v>
      </c>
      <c r="C204" s="60">
        <v>0</v>
      </c>
      <c r="D204" s="60">
        <v>340.30838376632579</v>
      </c>
      <c r="E204" s="60">
        <v>0</v>
      </c>
      <c r="F204" s="420"/>
      <c r="G204" s="60">
        <v>0</v>
      </c>
      <c r="H204" s="61">
        <v>0</v>
      </c>
      <c r="I204" s="62">
        <f t="shared" si="116"/>
        <v>340.30838376632579</v>
      </c>
      <c r="K204" s="48" t="s">
        <v>21</v>
      </c>
      <c r="L204" s="85">
        <v>0</v>
      </c>
      <c r="M204" s="85">
        <v>0</v>
      </c>
      <c r="N204" s="85">
        <v>340.30838376632579</v>
      </c>
      <c r="O204" s="85">
        <v>0</v>
      </c>
      <c r="P204" s="85">
        <v>0</v>
      </c>
      <c r="Q204" s="85">
        <v>0</v>
      </c>
      <c r="R204" s="86">
        <v>0</v>
      </c>
      <c r="S204" s="87">
        <f t="shared" si="117"/>
        <v>340.30838376632579</v>
      </c>
      <c r="U204" s="109" t="s">
        <v>61</v>
      </c>
      <c r="V204" s="110">
        <v>0</v>
      </c>
      <c r="W204" s="110">
        <v>0</v>
      </c>
      <c r="X204" s="110">
        <v>0</v>
      </c>
      <c r="Y204" s="110">
        <v>0</v>
      </c>
      <c r="Z204" s="110">
        <v>340.30838376632579</v>
      </c>
      <c r="AA204" s="110">
        <v>0</v>
      </c>
      <c r="AB204" s="110">
        <v>0</v>
      </c>
      <c r="AC204" s="111">
        <v>0</v>
      </c>
      <c r="AD204" s="110">
        <v>0</v>
      </c>
      <c r="AE204" s="110">
        <v>0</v>
      </c>
      <c r="AF204" s="110">
        <v>0</v>
      </c>
      <c r="AG204" s="110">
        <v>0</v>
      </c>
      <c r="AH204" s="110">
        <v>0</v>
      </c>
      <c r="AI204" s="112">
        <f t="shared" si="118"/>
        <v>340.30838376632579</v>
      </c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116"/>
        <v>0</v>
      </c>
      <c r="K205" s="50" t="s">
        <v>64</v>
      </c>
      <c r="L205" s="63">
        <v>0</v>
      </c>
      <c r="M205" s="63">
        <v>0</v>
      </c>
      <c r="N205" s="63">
        <v>0</v>
      </c>
      <c r="O205" s="63">
        <v>0</v>
      </c>
      <c r="P205" s="63">
        <v>0</v>
      </c>
      <c r="Q205" s="63">
        <v>0</v>
      </c>
      <c r="R205" s="83">
        <v>0</v>
      </c>
      <c r="S205" s="84">
        <f t="shared" si="117"/>
        <v>0</v>
      </c>
      <c r="U205" s="114" t="s">
        <v>62</v>
      </c>
      <c r="V205" s="105">
        <v>0</v>
      </c>
      <c r="W205" s="105">
        <v>0</v>
      </c>
      <c r="X205" s="105">
        <v>0</v>
      </c>
      <c r="Y205" s="105">
        <v>0</v>
      </c>
      <c r="Z205" s="105">
        <v>0</v>
      </c>
      <c r="AA205" s="105">
        <v>0</v>
      </c>
      <c r="AB205" s="105">
        <v>0</v>
      </c>
      <c r="AC205" s="106">
        <v>0</v>
      </c>
      <c r="AD205" s="107">
        <v>0</v>
      </c>
      <c r="AE205" s="107">
        <v>0</v>
      </c>
      <c r="AF205" s="107">
        <v>0</v>
      </c>
      <c r="AG205" s="107">
        <v>0</v>
      </c>
      <c r="AH205" s="107">
        <v>0</v>
      </c>
      <c r="AI205" s="108">
        <f t="shared" si="118"/>
        <v>0</v>
      </c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116"/>
        <v>0</v>
      </c>
      <c r="K206" s="51" t="s">
        <v>23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9">
        <v>0</v>
      </c>
      <c r="S206" s="90">
        <f t="shared" si="117"/>
        <v>0</v>
      </c>
      <c r="U206" s="115" t="s">
        <v>65</v>
      </c>
      <c r="V206" s="116">
        <v>0</v>
      </c>
      <c r="W206" s="116">
        <v>0</v>
      </c>
      <c r="X206" s="116">
        <v>0</v>
      </c>
      <c r="Y206" s="116">
        <v>0</v>
      </c>
      <c r="Z206" s="116">
        <v>0</v>
      </c>
      <c r="AA206" s="116">
        <v>0</v>
      </c>
      <c r="AB206" s="116">
        <v>0</v>
      </c>
      <c r="AC206" s="116">
        <v>0</v>
      </c>
      <c r="AD206" s="116">
        <v>0</v>
      </c>
      <c r="AE206" s="116">
        <v>0</v>
      </c>
      <c r="AF206" s="116">
        <v>0</v>
      </c>
      <c r="AG206" s="116">
        <v>0</v>
      </c>
      <c r="AH206" s="117">
        <v>0</v>
      </c>
      <c r="AI206" s="118">
        <f t="shared" si="118"/>
        <v>0</v>
      </c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116"/>
        <v>0</v>
      </c>
      <c r="K207" s="52" t="s">
        <v>19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91">
        <v>0</v>
      </c>
      <c r="S207" s="92">
        <f t="shared" si="117"/>
        <v>0</v>
      </c>
      <c r="U207" s="119" t="s">
        <v>19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1">
        <v>0</v>
      </c>
      <c r="AE207" s="121">
        <v>0</v>
      </c>
      <c r="AF207" s="121">
        <v>0</v>
      </c>
      <c r="AG207" s="121">
        <v>0</v>
      </c>
      <c r="AH207" s="121">
        <v>0</v>
      </c>
      <c r="AI207" s="122">
        <f t="shared" si="118"/>
        <v>0</v>
      </c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116"/>
        <v>0</v>
      </c>
      <c r="K208" s="51" t="s">
        <v>20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9">
        <v>0</v>
      </c>
      <c r="S208" s="90">
        <f t="shared" si="117"/>
        <v>0</v>
      </c>
      <c r="U208" s="115" t="s">
        <v>20</v>
      </c>
      <c r="V208" s="116">
        <v>0</v>
      </c>
      <c r="W208" s="116">
        <v>0</v>
      </c>
      <c r="X208" s="116">
        <v>0</v>
      </c>
      <c r="Y208" s="116">
        <v>0</v>
      </c>
      <c r="Z208" s="116">
        <v>0</v>
      </c>
      <c r="AA208" s="116">
        <v>0</v>
      </c>
      <c r="AB208" s="116">
        <v>0</v>
      </c>
      <c r="AC208" s="116">
        <v>0</v>
      </c>
      <c r="AD208" s="116">
        <v>0</v>
      </c>
      <c r="AE208" s="116">
        <v>0</v>
      </c>
      <c r="AF208" s="116">
        <v>0</v>
      </c>
      <c r="AG208" s="116">
        <v>0</v>
      </c>
      <c r="AH208" s="117">
        <v>0</v>
      </c>
      <c r="AI208" s="118">
        <f t="shared" si="118"/>
        <v>0</v>
      </c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116"/>
        <v>0</v>
      </c>
      <c r="K209" s="53" t="s">
        <v>11</v>
      </c>
      <c r="L209" s="71">
        <v>0</v>
      </c>
      <c r="M209" s="71">
        <v>0</v>
      </c>
      <c r="N209" s="71">
        <v>0</v>
      </c>
      <c r="O209" s="71">
        <v>0</v>
      </c>
      <c r="P209" s="71">
        <v>0</v>
      </c>
      <c r="Q209" s="71">
        <v>0</v>
      </c>
      <c r="R209" s="93">
        <v>0</v>
      </c>
      <c r="S209" s="94">
        <f t="shared" si="117"/>
        <v>0</v>
      </c>
      <c r="U209" s="119" t="s">
        <v>11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1">
        <v>0</v>
      </c>
      <c r="AE209" s="121">
        <v>0</v>
      </c>
      <c r="AF209" s="121">
        <v>0</v>
      </c>
      <c r="AG209" s="121">
        <v>0</v>
      </c>
      <c r="AH209" s="121">
        <v>0</v>
      </c>
      <c r="AI209" s="122">
        <f t="shared" si="118"/>
        <v>0</v>
      </c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">
      <c r="A210" s="42" t="s">
        <v>26</v>
      </c>
      <c r="B210" s="74">
        <f>SUM(B189:B205)</f>
        <v>377.09210220434147</v>
      </c>
      <c r="C210" s="74">
        <f t="shared" ref="C210:I210" si="119">SUM(C189:C205)</f>
        <v>92.140306267894658</v>
      </c>
      <c r="D210" s="74">
        <f t="shared" si="119"/>
        <v>2368.1041869555706</v>
      </c>
      <c r="E210" s="74">
        <f t="shared" si="119"/>
        <v>181.03850109645612</v>
      </c>
      <c r="F210" s="74">
        <f t="shared" si="119"/>
        <v>0</v>
      </c>
      <c r="G210" s="74">
        <f t="shared" si="119"/>
        <v>20.120129192959844</v>
      </c>
      <c r="H210" s="75">
        <f t="shared" si="119"/>
        <v>0</v>
      </c>
      <c r="I210" s="59">
        <f t="shared" si="119"/>
        <v>3038.4952257172222</v>
      </c>
      <c r="K210" s="54" t="s">
        <v>26</v>
      </c>
      <c r="L210" s="74">
        <f>SUM(L189:L205)</f>
        <v>377.09210220434147</v>
      </c>
      <c r="M210" s="74">
        <f t="shared" ref="M210:S210" si="120">SUM(M189:M205)</f>
        <v>92.140306267894658</v>
      </c>
      <c r="N210" s="74">
        <f t="shared" si="120"/>
        <v>2368.1041869555706</v>
      </c>
      <c r="O210" s="74">
        <f t="shared" si="120"/>
        <v>181.03850109645612</v>
      </c>
      <c r="P210" s="74">
        <f t="shared" si="120"/>
        <v>478.59312775317579</v>
      </c>
      <c r="Q210" s="74">
        <f t="shared" si="120"/>
        <v>20.120129192959844</v>
      </c>
      <c r="R210" s="75">
        <f t="shared" si="120"/>
        <v>0</v>
      </c>
      <c r="S210" s="95">
        <f t="shared" si="120"/>
        <v>3517.0883534703985</v>
      </c>
      <c r="U210" s="123" t="s">
        <v>63</v>
      </c>
      <c r="V210" s="124">
        <f>SUM(V189:V205)</f>
        <v>339.87812359539004</v>
      </c>
      <c r="W210" s="124">
        <f t="shared" ref="W210:AH210" si="121">SUM(W189:W205)</f>
        <v>4.0753108367939204</v>
      </c>
      <c r="X210" s="124">
        <f t="shared" si="121"/>
        <v>20.120129192959844</v>
      </c>
      <c r="Y210" s="124">
        <f t="shared" si="121"/>
        <v>92.140306267894658</v>
      </c>
      <c r="Z210" s="124">
        <f t="shared" si="121"/>
        <v>2337.6507817667803</v>
      </c>
      <c r="AA210" s="124">
        <f t="shared" si="121"/>
        <v>178.43328810669186</v>
      </c>
      <c r="AB210" s="124">
        <f t="shared" si="121"/>
        <v>478.59312775317579</v>
      </c>
      <c r="AC210" s="124">
        <f t="shared" si="121"/>
        <v>66.197285950711873</v>
      </c>
      <c r="AD210" s="125">
        <f t="shared" si="121"/>
        <v>33.138667772157497</v>
      </c>
      <c r="AE210" s="125">
        <f t="shared" si="121"/>
        <v>2.5515072777654462</v>
      </c>
      <c r="AF210" s="125">
        <f t="shared" si="121"/>
        <v>0</v>
      </c>
      <c r="AG210" s="125">
        <f t="shared" si="121"/>
        <v>30.453405188790121</v>
      </c>
      <c r="AH210" s="125">
        <f t="shared" si="121"/>
        <v>5.3705711998803404E-2</v>
      </c>
      <c r="AI210" s="126">
        <f>SUM(V210:AC210)</f>
        <v>3517.088353470398</v>
      </c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s="14" customFormat="1" ht="15" thickBot="1">
      <c r="A211" s="43" t="s">
        <v>91</v>
      </c>
      <c r="B211" s="78">
        <f>IF($I210=0,"-",B210/$I210)</f>
        <v>0.12410488554094426</v>
      </c>
      <c r="C211" s="78">
        <f t="shared" ref="C211:H211" si="122">IF($I210=0,"-",C210/$I210)</f>
        <v>3.0324321554971469E-2</v>
      </c>
      <c r="D211" s="78">
        <f t="shared" si="122"/>
        <v>0.77936742072602438</v>
      </c>
      <c r="E211" s="78">
        <f t="shared" si="122"/>
        <v>5.9581630921839886E-2</v>
      </c>
      <c r="F211" s="78">
        <f t="shared" si="122"/>
        <v>0</v>
      </c>
      <c r="G211" s="78">
        <f t="shared" si="122"/>
        <v>6.6217412562202017E-3</v>
      </c>
      <c r="H211" s="79">
        <f t="shared" si="122"/>
        <v>0</v>
      </c>
      <c r="I211" s="80">
        <f>SUM(B211:H211)</f>
        <v>1.0000000000000002</v>
      </c>
      <c r="K211" s="55" t="s">
        <v>91</v>
      </c>
      <c r="L211" s="96">
        <f>IF($S210=0,"-",L210/$S210)</f>
        <v>0.10721712516327755</v>
      </c>
      <c r="M211" s="96">
        <f t="shared" ref="M211:R211" si="123">IF($S210=0,"-",M210/$S210)</f>
        <v>2.6197893543668735E-2</v>
      </c>
      <c r="N211" s="96">
        <f t="shared" si="123"/>
        <v>0.67331381783994804</v>
      </c>
      <c r="O211" s="96">
        <f t="shared" si="123"/>
        <v>5.147397019975939E-2</v>
      </c>
      <c r="P211" s="96">
        <f t="shared" si="123"/>
        <v>0.13607651547364058</v>
      </c>
      <c r="Q211" s="96">
        <f t="shared" si="123"/>
        <v>5.7206777797057084E-3</v>
      </c>
      <c r="R211" s="97">
        <f t="shared" si="123"/>
        <v>0</v>
      </c>
      <c r="S211" s="98">
        <f>SUM(L211:R211)</f>
        <v>1</v>
      </c>
      <c r="U211" s="127" t="s">
        <v>91</v>
      </c>
      <c r="V211" s="128">
        <f>+V210/$AI210</f>
        <v>9.6636219917541705E-2</v>
      </c>
      <c r="W211" s="128">
        <f t="shared" ref="W211:AH211" si="124">+W210/$AI210</f>
        <v>1.158717219251177E-3</v>
      </c>
      <c r="X211" s="128">
        <f t="shared" si="124"/>
        <v>5.7206777797057093E-3</v>
      </c>
      <c r="Y211" s="128">
        <f t="shared" si="124"/>
        <v>2.6197893543668738E-2</v>
      </c>
      <c r="Z211" s="128">
        <f t="shared" si="124"/>
        <v>0.66465512003989391</v>
      </c>
      <c r="AA211" s="128">
        <f t="shared" si="124"/>
        <v>5.0733240161745533E-2</v>
      </c>
      <c r="AB211" s="128">
        <f t="shared" si="124"/>
        <v>0.13607651547364061</v>
      </c>
      <c r="AC211" s="128">
        <f t="shared" si="124"/>
        <v>1.8821615864552669E-2</v>
      </c>
      <c r="AD211" s="128">
        <f t="shared" si="124"/>
        <v>9.4221880264846788E-3</v>
      </c>
      <c r="AE211" s="128">
        <f t="shared" si="124"/>
        <v>7.2546010260100824E-4</v>
      </c>
      <c r="AF211" s="128">
        <f t="shared" si="124"/>
        <v>0</v>
      </c>
      <c r="AG211" s="128">
        <f t="shared" si="124"/>
        <v>8.6586978000541253E-3</v>
      </c>
      <c r="AH211" s="128">
        <f t="shared" si="124"/>
        <v>1.5269935412856676E-5</v>
      </c>
      <c r="AI211" s="129">
        <f>SUM(V211:AC211)</f>
        <v>1.0000000000000002</v>
      </c>
    </row>
    <row r="212" spans="1:69" ht="15" thickBot="1">
      <c r="A212" s="44"/>
      <c r="B212" s="44"/>
      <c r="C212" s="44"/>
      <c r="D212" s="44"/>
      <c r="E212" s="44"/>
      <c r="F212" s="44"/>
      <c r="G212" s="44"/>
      <c r="H212" s="44"/>
      <c r="I212" s="44"/>
      <c r="K212" s="44"/>
      <c r="L212" s="44"/>
      <c r="M212" s="44"/>
      <c r="N212" s="44"/>
      <c r="O212" s="44"/>
      <c r="P212" s="44"/>
      <c r="Q212" s="44"/>
      <c r="R212" s="44"/>
      <c r="S212" s="44"/>
      <c r="U212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30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  <c r="K213" s="426" t="s">
        <v>36</v>
      </c>
      <c r="L213" s="32" t="s">
        <v>0</v>
      </c>
      <c r="M213" s="32" t="s">
        <v>1</v>
      </c>
      <c r="N213" s="32" t="s">
        <v>2</v>
      </c>
      <c r="O213" s="32" t="s">
        <v>3</v>
      </c>
      <c r="P213" s="32" t="s">
        <v>27</v>
      </c>
      <c r="Q213" s="32" t="s">
        <v>4</v>
      </c>
      <c r="R213" s="32" t="s">
        <v>5</v>
      </c>
      <c r="S213" s="33" t="s">
        <v>6</v>
      </c>
      <c r="U213" s="470" t="s">
        <v>36</v>
      </c>
      <c r="V213" s="99" t="s">
        <v>77</v>
      </c>
      <c r="W213" s="99" t="s">
        <v>78</v>
      </c>
      <c r="X213" s="99" t="s">
        <v>4</v>
      </c>
      <c r="Y213" s="99" t="s">
        <v>1</v>
      </c>
      <c r="Z213" s="99" t="s">
        <v>2</v>
      </c>
      <c r="AA213" s="99" t="s">
        <v>3</v>
      </c>
      <c r="AB213" s="99" t="s">
        <v>55</v>
      </c>
      <c r="AC213" s="99" t="s">
        <v>67</v>
      </c>
      <c r="AD213" s="100" t="s">
        <v>79</v>
      </c>
      <c r="AE213" s="100" t="s">
        <v>80</v>
      </c>
      <c r="AF213" s="100" t="s">
        <v>81</v>
      </c>
      <c r="AG213" s="100" t="s">
        <v>82</v>
      </c>
      <c r="AH213" s="100" t="s">
        <v>83</v>
      </c>
      <c r="AI213" s="101" t="s">
        <v>63</v>
      </c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" customHeight="1">
      <c r="A214" s="433" t="s">
        <v>36</v>
      </c>
      <c r="B214" s="434" t="s">
        <v>118</v>
      </c>
      <c r="C214" s="435"/>
      <c r="D214" s="435"/>
      <c r="E214" s="435"/>
      <c r="F214" s="435"/>
      <c r="G214" s="435"/>
      <c r="H214" s="435"/>
      <c r="I214" s="436"/>
      <c r="K214" s="427" t="s">
        <v>36</v>
      </c>
      <c r="L214" s="416" t="s">
        <v>118</v>
      </c>
      <c r="M214" s="417"/>
      <c r="N214" s="417"/>
      <c r="O214" s="417"/>
      <c r="P214" s="417"/>
      <c r="Q214" s="417"/>
      <c r="R214" s="417"/>
      <c r="S214" s="418"/>
      <c r="U214" s="471" t="s">
        <v>36</v>
      </c>
      <c r="V214" s="468" t="s">
        <v>118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9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  <c r="K215" s="56" t="s">
        <v>7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102">
        <v>0</v>
      </c>
      <c r="S215" s="103">
        <f>SUM(L215:R215)</f>
        <v>0</v>
      </c>
      <c r="U215" s="104" t="s">
        <v>7</v>
      </c>
      <c r="V215" s="105">
        <v>0</v>
      </c>
      <c r="W215" s="105">
        <v>0</v>
      </c>
      <c r="X215" s="105">
        <v>0</v>
      </c>
      <c r="Y215" s="105">
        <v>0</v>
      </c>
      <c r="Z215" s="105">
        <v>0</v>
      </c>
      <c r="AA215" s="105">
        <v>0</v>
      </c>
      <c r="AB215" s="105">
        <v>0</v>
      </c>
      <c r="AC215" s="106">
        <v>0</v>
      </c>
      <c r="AD215" s="107">
        <v>0</v>
      </c>
      <c r="AE215" s="107">
        <v>0</v>
      </c>
      <c r="AF215" s="107">
        <v>0</v>
      </c>
      <c r="AG215" s="107">
        <v>0</v>
      </c>
      <c r="AH215" s="107">
        <v>0</v>
      </c>
      <c r="AI215" s="108">
        <f>SUM(V215:AC215)</f>
        <v>0</v>
      </c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125">SUM(B216:H216)</f>
        <v>0</v>
      </c>
      <c r="K216" s="48" t="s">
        <v>8</v>
      </c>
      <c r="L216" s="85">
        <v>0</v>
      </c>
      <c r="M216" s="85">
        <v>0</v>
      </c>
      <c r="N216" s="85">
        <v>0</v>
      </c>
      <c r="O216" s="85">
        <v>0</v>
      </c>
      <c r="P216" s="85">
        <v>0</v>
      </c>
      <c r="Q216" s="85">
        <v>0</v>
      </c>
      <c r="R216" s="86">
        <v>0</v>
      </c>
      <c r="S216" s="87">
        <f t="shared" ref="S216:S235" si="126">SUM(L216:R216)</f>
        <v>0</v>
      </c>
      <c r="U216" s="109" t="s">
        <v>8</v>
      </c>
      <c r="V216" s="110">
        <v>0</v>
      </c>
      <c r="W216" s="110">
        <v>0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0</v>
      </c>
      <c r="AD216" s="110">
        <v>0</v>
      </c>
      <c r="AE216" s="110">
        <v>0</v>
      </c>
      <c r="AF216" s="110">
        <v>0</v>
      </c>
      <c r="AG216" s="110">
        <v>0</v>
      </c>
      <c r="AH216" s="110">
        <v>0</v>
      </c>
      <c r="AI216" s="112">
        <f t="shared" ref="AI216:AI235" si="127">SUM(V216:AC216)</f>
        <v>0</v>
      </c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125"/>
        <v>0</v>
      </c>
      <c r="K217" s="49" t="s">
        <v>10</v>
      </c>
      <c r="L217" s="63">
        <v>0</v>
      </c>
      <c r="M217" s="63">
        <v>0</v>
      </c>
      <c r="N217" s="63">
        <v>0</v>
      </c>
      <c r="O217" s="63">
        <v>0</v>
      </c>
      <c r="P217" s="63">
        <v>0</v>
      </c>
      <c r="Q217" s="63">
        <v>0</v>
      </c>
      <c r="R217" s="83">
        <v>0</v>
      </c>
      <c r="S217" s="84">
        <f t="shared" si="126"/>
        <v>0</v>
      </c>
      <c r="U217" s="113" t="s">
        <v>10</v>
      </c>
      <c r="V217" s="105">
        <v>0</v>
      </c>
      <c r="W217" s="105">
        <v>0</v>
      </c>
      <c r="X217" s="105">
        <v>0</v>
      </c>
      <c r="Y217" s="105">
        <v>0</v>
      </c>
      <c r="Z217" s="105">
        <v>0</v>
      </c>
      <c r="AA217" s="105">
        <v>0</v>
      </c>
      <c r="AB217" s="105">
        <v>0</v>
      </c>
      <c r="AC217" s="106">
        <v>0</v>
      </c>
      <c r="AD217" s="107">
        <v>0</v>
      </c>
      <c r="AE217" s="107">
        <v>0</v>
      </c>
      <c r="AF217" s="107">
        <v>0</v>
      </c>
      <c r="AG217" s="107">
        <v>0</v>
      </c>
      <c r="AH217" s="107">
        <v>0</v>
      </c>
      <c r="AI217" s="108">
        <f t="shared" si="127"/>
        <v>0</v>
      </c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125"/>
        <v>0</v>
      </c>
      <c r="K218" s="48" t="s">
        <v>56</v>
      </c>
      <c r="L218" s="85">
        <v>0</v>
      </c>
      <c r="M218" s="85">
        <v>0</v>
      </c>
      <c r="N218" s="85">
        <v>0</v>
      </c>
      <c r="O218" s="85">
        <v>0</v>
      </c>
      <c r="P218" s="85">
        <v>0</v>
      </c>
      <c r="Q218" s="85">
        <v>0</v>
      </c>
      <c r="R218" s="86">
        <v>0</v>
      </c>
      <c r="S218" s="87">
        <f t="shared" si="126"/>
        <v>0</v>
      </c>
      <c r="U218" s="109" t="s">
        <v>56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0</v>
      </c>
      <c r="AD218" s="110">
        <v>0</v>
      </c>
      <c r="AE218" s="110">
        <v>0</v>
      </c>
      <c r="AF218" s="110">
        <v>0</v>
      </c>
      <c r="AG218" s="110">
        <v>0</v>
      </c>
      <c r="AH218" s="110">
        <v>0</v>
      </c>
      <c r="AI218" s="112">
        <f t="shared" si="127"/>
        <v>0</v>
      </c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">
      <c r="A219" s="37" t="s">
        <v>16</v>
      </c>
      <c r="B219" s="63">
        <v>25.009819401258454</v>
      </c>
      <c r="C219" s="63">
        <v>12.815705414080099</v>
      </c>
      <c r="D219" s="63">
        <v>3.3858261703071624</v>
      </c>
      <c r="E219" s="63">
        <v>0</v>
      </c>
      <c r="F219" s="420"/>
      <c r="G219" s="63">
        <v>0</v>
      </c>
      <c r="H219" s="64">
        <v>0</v>
      </c>
      <c r="I219" s="59">
        <f t="shared" si="125"/>
        <v>41.211350985645716</v>
      </c>
      <c r="K219" s="49" t="s">
        <v>16</v>
      </c>
      <c r="L219" s="63">
        <v>25.009819401258454</v>
      </c>
      <c r="M219" s="63">
        <v>12.815705414080099</v>
      </c>
      <c r="N219" s="63">
        <v>3.3858261703071624</v>
      </c>
      <c r="O219" s="63">
        <v>0</v>
      </c>
      <c r="P219" s="63">
        <v>0</v>
      </c>
      <c r="Q219" s="63">
        <v>0</v>
      </c>
      <c r="R219" s="83">
        <v>0</v>
      </c>
      <c r="S219" s="84">
        <f t="shared" si="126"/>
        <v>41.211350985645716</v>
      </c>
      <c r="U219" s="113" t="s">
        <v>16</v>
      </c>
      <c r="V219" s="105">
        <v>25.009819401258454</v>
      </c>
      <c r="W219" s="105">
        <v>0</v>
      </c>
      <c r="X219" s="105">
        <v>0</v>
      </c>
      <c r="Y219" s="105">
        <v>12.815705414080099</v>
      </c>
      <c r="Z219" s="105">
        <v>2.389994943746232</v>
      </c>
      <c r="AA219" s="105">
        <v>0</v>
      </c>
      <c r="AB219" s="105">
        <v>0</v>
      </c>
      <c r="AC219" s="106">
        <v>0.99583122656093026</v>
      </c>
      <c r="AD219" s="107">
        <v>0</v>
      </c>
      <c r="AE219" s="107">
        <v>0</v>
      </c>
      <c r="AF219" s="107">
        <v>0</v>
      </c>
      <c r="AG219" s="107">
        <v>0.99583122656093026</v>
      </c>
      <c r="AH219" s="107">
        <v>0</v>
      </c>
      <c r="AI219" s="108">
        <f t="shared" si="127"/>
        <v>41.211350985645716</v>
      </c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">
      <c r="A220" s="36" t="s">
        <v>123</v>
      </c>
      <c r="B220" s="60">
        <v>5.4318886165297187</v>
      </c>
      <c r="C220" s="60">
        <v>0</v>
      </c>
      <c r="D220" s="60">
        <v>5.3477302721560003</v>
      </c>
      <c r="E220" s="60">
        <v>0</v>
      </c>
      <c r="F220" s="420"/>
      <c r="G220" s="60">
        <v>0</v>
      </c>
      <c r="H220" s="61">
        <v>0</v>
      </c>
      <c r="I220" s="62">
        <f t="shared" si="125"/>
        <v>10.779618888685718</v>
      </c>
      <c r="K220" s="48" t="s">
        <v>123</v>
      </c>
      <c r="L220" s="85">
        <v>5.4318886165297187</v>
      </c>
      <c r="M220" s="85">
        <v>0</v>
      </c>
      <c r="N220" s="85">
        <v>5.3477302721560003</v>
      </c>
      <c r="O220" s="85">
        <v>0</v>
      </c>
      <c r="P220" s="85">
        <v>0</v>
      </c>
      <c r="Q220" s="85">
        <v>0</v>
      </c>
      <c r="R220" s="86">
        <v>0</v>
      </c>
      <c r="S220" s="87">
        <f t="shared" si="126"/>
        <v>10.779618888685718</v>
      </c>
      <c r="U220" s="109" t="s">
        <v>57</v>
      </c>
      <c r="V220" s="110">
        <v>5.4318886165297187</v>
      </c>
      <c r="W220" s="110">
        <v>0</v>
      </c>
      <c r="X220" s="110">
        <v>0</v>
      </c>
      <c r="Y220" s="110">
        <v>0</v>
      </c>
      <c r="Z220" s="110">
        <v>5.3477302721560003</v>
      </c>
      <c r="AA220" s="110">
        <v>0</v>
      </c>
      <c r="AB220" s="110">
        <v>0</v>
      </c>
      <c r="AC220" s="111">
        <v>0</v>
      </c>
      <c r="AD220" s="110">
        <v>0</v>
      </c>
      <c r="AE220" s="110">
        <v>0</v>
      </c>
      <c r="AF220" s="110">
        <v>0</v>
      </c>
      <c r="AG220" s="110">
        <v>0</v>
      </c>
      <c r="AH220" s="110">
        <v>0</v>
      </c>
      <c r="AI220" s="112">
        <f t="shared" si="127"/>
        <v>10.779618888685718</v>
      </c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">
      <c r="A221" s="37" t="s">
        <v>58</v>
      </c>
      <c r="B221" s="63">
        <v>0</v>
      </c>
      <c r="C221" s="63">
        <v>0</v>
      </c>
      <c r="D221" s="63">
        <v>0</v>
      </c>
      <c r="E221" s="63">
        <v>4.5479226384690409E-3</v>
      </c>
      <c r="F221" s="420"/>
      <c r="G221" s="63">
        <v>0</v>
      </c>
      <c r="H221" s="64">
        <v>0</v>
      </c>
      <c r="I221" s="59">
        <f t="shared" si="125"/>
        <v>4.5479226384690409E-3</v>
      </c>
      <c r="K221" s="49" t="s">
        <v>58</v>
      </c>
      <c r="L221" s="63">
        <v>0</v>
      </c>
      <c r="M221" s="63">
        <v>0</v>
      </c>
      <c r="N221" s="63">
        <v>0</v>
      </c>
      <c r="O221" s="63">
        <v>4.5479226384690409E-3</v>
      </c>
      <c r="P221" s="63">
        <v>6.790857243670831</v>
      </c>
      <c r="Q221" s="63">
        <v>0</v>
      </c>
      <c r="R221" s="83">
        <v>0</v>
      </c>
      <c r="S221" s="84">
        <f t="shared" si="126"/>
        <v>6.7954051663093002</v>
      </c>
      <c r="U221" s="113" t="s">
        <v>58</v>
      </c>
      <c r="V221" s="105">
        <v>0</v>
      </c>
      <c r="W221" s="105">
        <v>0</v>
      </c>
      <c r="X221" s="105">
        <v>0</v>
      </c>
      <c r="Y221" s="105">
        <v>0</v>
      </c>
      <c r="Z221" s="105">
        <v>0</v>
      </c>
      <c r="AA221" s="105">
        <v>4.5479226384690409E-3</v>
      </c>
      <c r="AB221" s="105">
        <v>6.790857243670831</v>
      </c>
      <c r="AC221" s="106">
        <v>0</v>
      </c>
      <c r="AD221" s="105">
        <v>0</v>
      </c>
      <c r="AE221" s="105">
        <v>0</v>
      </c>
      <c r="AF221" s="105">
        <v>0</v>
      </c>
      <c r="AG221" s="105">
        <v>0</v>
      </c>
      <c r="AH221" s="105">
        <v>0</v>
      </c>
      <c r="AI221" s="108">
        <f t="shared" si="127"/>
        <v>6.7954051663093002</v>
      </c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">
      <c r="A222" s="36" t="s">
        <v>12</v>
      </c>
      <c r="B222" s="60">
        <v>0</v>
      </c>
      <c r="C222" s="60">
        <v>0</v>
      </c>
      <c r="D222" s="60">
        <v>0</v>
      </c>
      <c r="E222" s="60">
        <v>3.3694086083657452E-15</v>
      </c>
      <c r="F222" s="420"/>
      <c r="G222" s="60">
        <v>0</v>
      </c>
      <c r="H222" s="61">
        <v>0</v>
      </c>
      <c r="I222" s="62">
        <f t="shared" si="125"/>
        <v>3.3694086083657452E-15</v>
      </c>
      <c r="K222" s="48" t="s">
        <v>12</v>
      </c>
      <c r="L222" s="85">
        <v>0</v>
      </c>
      <c r="M222" s="85">
        <v>0</v>
      </c>
      <c r="N222" s="85">
        <v>0</v>
      </c>
      <c r="O222" s="85">
        <v>3.3694086083657452E-15</v>
      </c>
      <c r="P222" s="85">
        <v>1.3223991151160996</v>
      </c>
      <c r="Q222" s="85">
        <v>0</v>
      </c>
      <c r="R222" s="86">
        <v>0</v>
      </c>
      <c r="S222" s="87">
        <f t="shared" si="126"/>
        <v>1.322399115116103</v>
      </c>
      <c r="U222" s="109" t="s">
        <v>12</v>
      </c>
      <c r="V222" s="110">
        <v>0</v>
      </c>
      <c r="W222" s="110">
        <v>0</v>
      </c>
      <c r="X222" s="110">
        <v>0</v>
      </c>
      <c r="Y222" s="110">
        <v>0</v>
      </c>
      <c r="Z222" s="110">
        <v>0</v>
      </c>
      <c r="AA222" s="110">
        <v>3.3694086083657452E-15</v>
      </c>
      <c r="AB222" s="110">
        <v>1.3223991151160996</v>
      </c>
      <c r="AC222" s="111">
        <v>0</v>
      </c>
      <c r="AD222" s="110">
        <v>0</v>
      </c>
      <c r="AE222" s="110">
        <v>0</v>
      </c>
      <c r="AF222" s="110">
        <v>0</v>
      </c>
      <c r="AG222" s="110">
        <v>0</v>
      </c>
      <c r="AH222" s="110">
        <v>0</v>
      </c>
      <c r="AI222" s="112">
        <f t="shared" si="127"/>
        <v>1.322399115116103</v>
      </c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125"/>
        <v>0</v>
      </c>
      <c r="K223" s="49" t="s">
        <v>59</v>
      </c>
      <c r="L223" s="63">
        <v>0</v>
      </c>
      <c r="M223" s="63">
        <v>0</v>
      </c>
      <c r="N223" s="63">
        <v>0</v>
      </c>
      <c r="O223" s="63">
        <v>0</v>
      </c>
      <c r="P223" s="63">
        <v>0</v>
      </c>
      <c r="Q223" s="63">
        <v>0</v>
      </c>
      <c r="R223" s="83">
        <v>0</v>
      </c>
      <c r="S223" s="84">
        <f t="shared" si="126"/>
        <v>0</v>
      </c>
      <c r="U223" s="113" t="s">
        <v>59</v>
      </c>
      <c r="V223" s="105">
        <v>0</v>
      </c>
      <c r="W223" s="105">
        <v>0</v>
      </c>
      <c r="X223" s="105">
        <v>0</v>
      </c>
      <c r="Y223" s="105">
        <v>0</v>
      </c>
      <c r="Z223" s="105">
        <v>0</v>
      </c>
      <c r="AA223" s="105">
        <v>0</v>
      </c>
      <c r="AB223" s="105">
        <v>0</v>
      </c>
      <c r="AC223" s="106">
        <v>0</v>
      </c>
      <c r="AD223" s="105">
        <v>0</v>
      </c>
      <c r="AE223" s="105">
        <v>0</v>
      </c>
      <c r="AF223" s="105">
        <v>0</v>
      </c>
      <c r="AG223" s="105">
        <v>0</v>
      </c>
      <c r="AH223" s="105">
        <v>0</v>
      </c>
      <c r="AI223" s="108">
        <f t="shared" si="127"/>
        <v>0</v>
      </c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">
      <c r="A224" s="36" t="s">
        <v>17</v>
      </c>
      <c r="B224" s="60">
        <v>2.8396298089221625</v>
      </c>
      <c r="C224" s="60">
        <v>0</v>
      </c>
      <c r="D224" s="60">
        <v>11.247673953288846</v>
      </c>
      <c r="E224" s="60">
        <v>0.59444702492392854</v>
      </c>
      <c r="F224" s="420"/>
      <c r="G224" s="60">
        <v>0</v>
      </c>
      <c r="H224" s="61">
        <v>0</v>
      </c>
      <c r="I224" s="62">
        <f t="shared" si="125"/>
        <v>14.681750787134936</v>
      </c>
      <c r="K224" s="48" t="s">
        <v>17</v>
      </c>
      <c r="L224" s="85">
        <v>2.8396298089221625</v>
      </c>
      <c r="M224" s="85">
        <v>0</v>
      </c>
      <c r="N224" s="85">
        <v>11.247673953288846</v>
      </c>
      <c r="O224" s="85">
        <v>0.59444702492392854</v>
      </c>
      <c r="P224" s="85">
        <v>0</v>
      </c>
      <c r="Q224" s="85">
        <v>0</v>
      </c>
      <c r="R224" s="86">
        <v>0</v>
      </c>
      <c r="S224" s="87">
        <f t="shared" si="126"/>
        <v>14.681750787134936</v>
      </c>
      <c r="U224" s="109" t="s">
        <v>17</v>
      </c>
      <c r="V224" s="110">
        <v>2.8396298089221625</v>
      </c>
      <c r="W224" s="110">
        <v>0</v>
      </c>
      <c r="X224" s="110">
        <v>0</v>
      </c>
      <c r="Y224" s="110">
        <v>0</v>
      </c>
      <c r="Z224" s="110">
        <v>11.247673953288846</v>
      </c>
      <c r="AA224" s="110">
        <v>0.59444702492392854</v>
      </c>
      <c r="AB224" s="110">
        <v>0</v>
      </c>
      <c r="AC224" s="111">
        <v>0</v>
      </c>
      <c r="AD224" s="110">
        <v>0</v>
      </c>
      <c r="AE224" s="110">
        <v>0</v>
      </c>
      <c r="AF224" s="110">
        <v>0</v>
      </c>
      <c r="AG224" s="110">
        <v>0</v>
      </c>
      <c r="AH224" s="110">
        <v>0</v>
      </c>
      <c r="AI224" s="112">
        <f t="shared" si="127"/>
        <v>14.681750787134936</v>
      </c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">
      <c r="A225" s="37" t="s">
        <v>139</v>
      </c>
      <c r="B225" s="63">
        <v>3.0709144854093697</v>
      </c>
      <c r="C225" s="63">
        <v>0.12118252305371187</v>
      </c>
      <c r="D225" s="63">
        <v>26.364584186511593</v>
      </c>
      <c r="E225" s="63">
        <v>3.3558237153335592E-2</v>
      </c>
      <c r="F225" s="420"/>
      <c r="G225" s="63">
        <v>0</v>
      </c>
      <c r="H225" s="64">
        <v>0</v>
      </c>
      <c r="I225" s="59">
        <f t="shared" si="125"/>
        <v>29.590239432128012</v>
      </c>
      <c r="K225" s="49" t="s">
        <v>139</v>
      </c>
      <c r="L225" s="63">
        <v>3.0709144854093697</v>
      </c>
      <c r="M225" s="63">
        <v>0.12118252305371187</v>
      </c>
      <c r="N225" s="63">
        <v>26.364584186511593</v>
      </c>
      <c r="O225" s="63">
        <v>3.3558237153335592E-2</v>
      </c>
      <c r="P225" s="63">
        <v>0</v>
      </c>
      <c r="Q225" s="63">
        <v>0</v>
      </c>
      <c r="R225" s="83">
        <v>0</v>
      </c>
      <c r="S225" s="84">
        <f t="shared" si="126"/>
        <v>29.590239432128012</v>
      </c>
      <c r="U225" s="113" t="s">
        <v>139</v>
      </c>
      <c r="V225" s="105">
        <v>2.8210315097982788</v>
      </c>
      <c r="W225" s="105">
        <v>0</v>
      </c>
      <c r="X225" s="105">
        <v>0</v>
      </c>
      <c r="Y225" s="105">
        <v>0.12118252305371187</v>
      </c>
      <c r="Z225" s="105">
        <v>8.8186386372694638</v>
      </c>
      <c r="AA225" s="105">
        <v>3.3558237153335592E-2</v>
      </c>
      <c r="AB225" s="105">
        <v>0</v>
      </c>
      <c r="AC225" s="106">
        <v>17.795828524853221</v>
      </c>
      <c r="AD225" s="105">
        <v>0.24988297561109077</v>
      </c>
      <c r="AE225" s="105">
        <v>0</v>
      </c>
      <c r="AF225" s="105">
        <v>0</v>
      </c>
      <c r="AG225" s="105">
        <v>17.545945549242127</v>
      </c>
      <c r="AH225" s="105">
        <v>0</v>
      </c>
      <c r="AI225" s="108">
        <f t="shared" si="127"/>
        <v>29.590239432128012</v>
      </c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">
      <c r="A226" s="36" t="s">
        <v>25</v>
      </c>
      <c r="B226" s="60">
        <v>6.3279481276688898</v>
      </c>
      <c r="C226" s="60">
        <v>0.26621040480267527</v>
      </c>
      <c r="D226" s="60">
        <v>8.0680004157812526</v>
      </c>
      <c r="E226" s="60">
        <v>77.945828010448423</v>
      </c>
      <c r="F226" s="420"/>
      <c r="G226" s="60">
        <v>14.919767440427018</v>
      </c>
      <c r="H226" s="61">
        <v>1.6432741037202174</v>
      </c>
      <c r="I226" s="62">
        <f t="shared" si="125"/>
        <v>109.17102850284849</v>
      </c>
      <c r="K226" s="48" t="s">
        <v>25</v>
      </c>
      <c r="L226" s="85">
        <v>6.3279481276688898</v>
      </c>
      <c r="M226" s="85">
        <v>0.26621040480267527</v>
      </c>
      <c r="N226" s="85">
        <v>8.0680004157812526</v>
      </c>
      <c r="O226" s="85">
        <v>77.945828010448423</v>
      </c>
      <c r="P226" s="85">
        <v>2.4645110262274614</v>
      </c>
      <c r="Q226" s="85">
        <v>14.919767440427018</v>
      </c>
      <c r="R226" s="86">
        <v>1.6432741037202174</v>
      </c>
      <c r="S226" s="87">
        <f t="shared" si="126"/>
        <v>111.63553952907594</v>
      </c>
      <c r="U226" s="109" t="s">
        <v>25</v>
      </c>
      <c r="V226" s="110">
        <v>0</v>
      </c>
      <c r="W226" s="110">
        <v>5.6763579391611296</v>
      </c>
      <c r="X226" s="110">
        <v>14.919767440427018</v>
      </c>
      <c r="Y226" s="110">
        <v>0.26621040480267527</v>
      </c>
      <c r="Z226" s="110">
        <v>7.9668921894006743</v>
      </c>
      <c r="AA226" s="110">
        <v>77.182443660995162</v>
      </c>
      <c r="AB226" s="110">
        <v>2.4645110262274614</v>
      </c>
      <c r="AC226" s="111">
        <v>3.1593568680618143</v>
      </c>
      <c r="AD226" s="110">
        <v>0.65159018850776007</v>
      </c>
      <c r="AE226" s="110">
        <v>0.42355526480391764</v>
      </c>
      <c r="AF226" s="110">
        <v>1.6432741037202174</v>
      </c>
      <c r="AG226" s="110">
        <v>0.10110822638057876</v>
      </c>
      <c r="AH226" s="110">
        <v>0.33982908464934103</v>
      </c>
      <c r="AI226" s="112">
        <f t="shared" si="127"/>
        <v>111.63553952907594</v>
      </c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">
      <c r="A227" s="37" t="s">
        <v>24</v>
      </c>
      <c r="B227" s="63">
        <v>1.0346911074396099</v>
      </c>
      <c r="C227" s="63">
        <v>0</v>
      </c>
      <c r="D227" s="63">
        <v>0.28486632480424257</v>
      </c>
      <c r="E227" s="63">
        <v>0</v>
      </c>
      <c r="F227" s="420"/>
      <c r="G227" s="63">
        <v>0</v>
      </c>
      <c r="H227" s="64">
        <v>0</v>
      </c>
      <c r="I227" s="59">
        <f t="shared" si="125"/>
        <v>1.3195574322438524</v>
      </c>
      <c r="K227" s="49" t="s">
        <v>24</v>
      </c>
      <c r="L227" s="63">
        <v>1.0346911074396099</v>
      </c>
      <c r="M227" s="63">
        <v>0</v>
      </c>
      <c r="N227" s="63">
        <v>0.28486632480424257</v>
      </c>
      <c r="O227" s="63">
        <v>0</v>
      </c>
      <c r="P227" s="63">
        <v>0</v>
      </c>
      <c r="Q227" s="63">
        <v>0</v>
      </c>
      <c r="R227" s="83">
        <v>0</v>
      </c>
      <c r="S227" s="84">
        <f t="shared" si="126"/>
        <v>1.3195574322438524</v>
      </c>
      <c r="U227" s="113" t="s">
        <v>24</v>
      </c>
      <c r="V227" s="105">
        <v>1.0346911074396099</v>
      </c>
      <c r="W227" s="105">
        <v>0</v>
      </c>
      <c r="X227" s="105">
        <v>0</v>
      </c>
      <c r="Y227" s="105">
        <v>0</v>
      </c>
      <c r="Z227" s="105">
        <v>0</v>
      </c>
      <c r="AA227" s="105">
        <v>0</v>
      </c>
      <c r="AB227" s="105">
        <v>0</v>
      </c>
      <c r="AC227" s="106">
        <v>0.28486632480424257</v>
      </c>
      <c r="AD227" s="105">
        <v>0</v>
      </c>
      <c r="AE227" s="105">
        <v>0</v>
      </c>
      <c r="AF227" s="105">
        <v>0</v>
      </c>
      <c r="AG227" s="105">
        <v>0.28486632480424257</v>
      </c>
      <c r="AH227" s="105">
        <v>0</v>
      </c>
      <c r="AI227" s="108">
        <f t="shared" si="127"/>
        <v>1.3195574322438524</v>
      </c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">
      <c r="A228" s="36" t="s">
        <v>60</v>
      </c>
      <c r="B228" s="60">
        <v>4.7747255050537472E-2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125"/>
        <v>4.7747255050537472E-2</v>
      </c>
      <c r="K228" s="48" t="s">
        <v>60</v>
      </c>
      <c r="L228" s="85">
        <v>4.7747255050537472E-2</v>
      </c>
      <c r="M228" s="85">
        <v>0</v>
      </c>
      <c r="N228" s="85">
        <v>0</v>
      </c>
      <c r="O228" s="85">
        <v>0</v>
      </c>
      <c r="P228" s="85">
        <v>0</v>
      </c>
      <c r="Q228" s="85">
        <v>0</v>
      </c>
      <c r="R228" s="86">
        <v>0</v>
      </c>
      <c r="S228" s="87">
        <f t="shared" si="126"/>
        <v>4.7747255050537472E-2</v>
      </c>
      <c r="U228" s="109" t="s">
        <v>60</v>
      </c>
      <c r="V228" s="110">
        <v>4.7747255050537472E-2</v>
      </c>
      <c r="W228" s="110">
        <v>0</v>
      </c>
      <c r="X228" s="110">
        <v>0</v>
      </c>
      <c r="Y228" s="110">
        <v>0</v>
      </c>
      <c r="Z228" s="110">
        <v>0</v>
      </c>
      <c r="AA228" s="110">
        <v>0</v>
      </c>
      <c r="AB228" s="110">
        <v>0</v>
      </c>
      <c r="AC228" s="111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2">
        <f t="shared" si="127"/>
        <v>4.7747255050537472E-2</v>
      </c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">
      <c r="A229" s="37" t="s">
        <v>22</v>
      </c>
      <c r="B229" s="63">
        <v>0.17502282731246946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125"/>
        <v>0.17502282731246946</v>
      </c>
      <c r="K229" s="49" t="s">
        <v>22</v>
      </c>
      <c r="L229" s="63">
        <v>0.17502282731246946</v>
      </c>
      <c r="M229" s="63">
        <v>0</v>
      </c>
      <c r="N229" s="63">
        <v>0</v>
      </c>
      <c r="O229" s="63">
        <v>0</v>
      </c>
      <c r="P229" s="63">
        <v>0.24782891852600242</v>
      </c>
      <c r="Q229" s="63">
        <v>0</v>
      </c>
      <c r="R229" s="83">
        <v>0</v>
      </c>
      <c r="S229" s="84">
        <f t="shared" si="126"/>
        <v>0.42285174583847185</v>
      </c>
      <c r="U229" s="113" t="s">
        <v>22</v>
      </c>
      <c r="V229" s="105">
        <v>0.17502282731246946</v>
      </c>
      <c r="W229" s="105">
        <v>0</v>
      </c>
      <c r="X229" s="105">
        <v>0</v>
      </c>
      <c r="Y229" s="105">
        <v>0</v>
      </c>
      <c r="Z229" s="105">
        <v>0</v>
      </c>
      <c r="AA229" s="105">
        <v>0</v>
      </c>
      <c r="AB229" s="105">
        <v>0.24782891852600242</v>
      </c>
      <c r="AC229" s="106">
        <v>0</v>
      </c>
      <c r="AD229" s="105">
        <v>0</v>
      </c>
      <c r="AE229" s="105">
        <v>0</v>
      </c>
      <c r="AF229" s="105">
        <v>0</v>
      </c>
      <c r="AG229" s="105">
        <v>0</v>
      </c>
      <c r="AH229" s="105">
        <v>0</v>
      </c>
      <c r="AI229" s="108">
        <f t="shared" si="127"/>
        <v>0.42285174583847185</v>
      </c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125"/>
        <v>0</v>
      </c>
      <c r="K230" s="48" t="s">
        <v>21</v>
      </c>
      <c r="L230" s="85">
        <v>0</v>
      </c>
      <c r="M230" s="85">
        <v>0</v>
      </c>
      <c r="N230" s="85">
        <v>0</v>
      </c>
      <c r="O230" s="85">
        <v>0</v>
      </c>
      <c r="P230" s="85">
        <v>0</v>
      </c>
      <c r="Q230" s="85">
        <v>0</v>
      </c>
      <c r="R230" s="86">
        <v>0</v>
      </c>
      <c r="S230" s="87">
        <f t="shared" si="126"/>
        <v>0</v>
      </c>
      <c r="U230" s="109" t="s">
        <v>61</v>
      </c>
      <c r="V230" s="110">
        <v>0</v>
      </c>
      <c r="W230" s="110">
        <v>0</v>
      </c>
      <c r="X230" s="110">
        <v>0</v>
      </c>
      <c r="Y230" s="110">
        <v>0</v>
      </c>
      <c r="Z230" s="110">
        <v>0</v>
      </c>
      <c r="AA230" s="110">
        <v>0</v>
      </c>
      <c r="AB230" s="110">
        <v>0</v>
      </c>
      <c r="AC230" s="111">
        <v>0</v>
      </c>
      <c r="AD230" s="110">
        <v>0</v>
      </c>
      <c r="AE230" s="110">
        <v>0</v>
      </c>
      <c r="AF230" s="110">
        <v>0</v>
      </c>
      <c r="AG230" s="110">
        <v>0</v>
      </c>
      <c r="AH230" s="110">
        <v>0</v>
      </c>
      <c r="AI230" s="112">
        <f t="shared" si="127"/>
        <v>0</v>
      </c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125"/>
        <v>0</v>
      </c>
      <c r="K231" s="50" t="s">
        <v>64</v>
      </c>
      <c r="L231" s="63">
        <v>0</v>
      </c>
      <c r="M231" s="63">
        <v>0</v>
      </c>
      <c r="N231" s="63">
        <v>0</v>
      </c>
      <c r="O231" s="63">
        <v>0</v>
      </c>
      <c r="P231" s="63">
        <v>0</v>
      </c>
      <c r="Q231" s="63">
        <v>0</v>
      </c>
      <c r="R231" s="83">
        <v>0</v>
      </c>
      <c r="S231" s="84">
        <f t="shared" si="126"/>
        <v>0</v>
      </c>
      <c r="U231" s="114" t="s">
        <v>62</v>
      </c>
      <c r="V231" s="105">
        <v>0</v>
      </c>
      <c r="W231" s="105">
        <v>0</v>
      </c>
      <c r="X231" s="105">
        <v>0</v>
      </c>
      <c r="Y231" s="105">
        <v>0</v>
      </c>
      <c r="Z231" s="105">
        <v>0</v>
      </c>
      <c r="AA231" s="105">
        <v>0</v>
      </c>
      <c r="AB231" s="105">
        <v>0</v>
      </c>
      <c r="AC231" s="106">
        <v>0</v>
      </c>
      <c r="AD231" s="107">
        <v>0</v>
      </c>
      <c r="AE231" s="107">
        <v>0</v>
      </c>
      <c r="AF231" s="107">
        <v>0</v>
      </c>
      <c r="AG231" s="107">
        <v>0</v>
      </c>
      <c r="AH231" s="107">
        <v>0</v>
      </c>
      <c r="AI231" s="108">
        <f t="shared" si="127"/>
        <v>0</v>
      </c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125"/>
        <v>0</v>
      </c>
      <c r="K232" s="51" t="s">
        <v>23</v>
      </c>
      <c r="L232" s="88">
        <v>0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9">
        <v>0</v>
      </c>
      <c r="S232" s="90">
        <f t="shared" si="126"/>
        <v>0</v>
      </c>
      <c r="U232" s="115" t="s">
        <v>65</v>
      </c>
      <c r="V232" s="116">
        <v>0</v>
      </c>
      <c r="W232" s="116">
        <v>0</v>
      </c>
      <c r="X232" s="116">
        <v>0</v>
      </c>
      <c r="Y232" s="116">
        <v>0</v>
      </c>
      <c r="Z232" s="116">
        <v>0</v>
      </c>
      <c r="AA232" s="116">
        <v>0</v>
      </c>
      <c r="AB232" s="116">
        <v>0</v>
      </c>
      <c r="AC232" s="116">
        <v>0</v>
      </c>
      <c r="AD232" s="116">
        <v>0</v>
      </c>
      <c r="AE232" s="116">
        <v>0</v>
      </c>
      <c r="AF232" s="116">
        <v>0</v>
      </c>
      <c r="AG232" s="116">
        <v>0</v>
      </c>
      <c r="AH232" s="117">
        <v>0</v>
      </c>
      <c r="AI232" s="118">
        <f t="shared" si="127"/>
        <v>0</v>
      </c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125"/>
        <v>0</v>
      </c>
      <c r="K233" s="52" t="s">
        <v>19</v>
      </c>
      <c r="L233" s="68">
        <v>0</v>
      </c>
      <c r="M233" s="68">
        <v>0</v>
      </c>
      <c r="N233" s="68">
        <v>0</v>
      </c>
      <c r="O233" s="68">
        <v>0</v>
      </c>
      <c r="P233" s="68">
        <v>0</v>
      </c>
      <c r="Q233" s="68">
        <v>0</v>
      </c>
      <c r="R233" s="91">
        <v>0</v>
      </c>
      <c r="S233" s="92">
        <f t="shared" si="126"/>
        <v>0</v>
      </c>
      <c r="U233" s="119" t="s">
        <v>19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1">
        <v>0</v>
      </c>
      <c r="AE233" s="121">
        <v>0</v>
      </c>
      <c r="AF233" s="121">
        <v>0</v>
      </c>
      <c r="AG233" s="121">
        <v>0</v>
      </c>
      <c r="AH233" s="121">
        <v>0</v>
      </c>
      <c r="AI233" s="122">
        <f t="shared" si="127"/>
        <v>0</v>
      </c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125"/>
        <v>0</v>
      </c>
      <c r="K234" s="51" t="s">
        <v>20</v>
      </c>
      <c r="L234" s="8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9">
        <v>0</v>
      </c>
      <c r="S234" s="90">
        <f t="shared" si="126"/>
        <v>0</v>
      </c>
      <c r="U234" s="115" t="s">
        <v>20</v>
      </c>
      <c r="V234" s="116">
        <v>0</v>
      </c>
      <c r="W234" s="116">
        <v>0</v>
      </c>
      <c r="X234" s="116">
        <v>0</v>
      </c>
      <c r="Y234" s="116">
        <v>0</v>
      </c>
      <c r="Z234" s="116">
        <v>0</v>
      </c>
      <c r="AA234" s="116">
        <v>0</v>
      </c>
      <c r="AB234" s="116">
        <v>0</v>
      </c>
      <c r="AC234" s="116">
        <v>0</v>
      </c>
      <c r="AD234" s="116">
        <v>0</v>
      </c>
      <c r="AE234" s="116">
        <v>0</v>
      </c>
      <c r="AF234" s="116">
        <v>0</v>
      </c>
      <c r="AG234" s="116">
        <v>0</v>
      </c>
      <c r="AH234" s="117">
        <v>0</v>
      </c>
      <c r="AI234" s="118">
        <f t="shared" si="127"/>
        <v>0</v>
      </c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125"/>
        <v>0</v>
      </c>
      <c r="K235" s="53" t="s">
        <v>11</v>
      </c>
      <c r="L235" s="71">
        <v>0</v>
      </c>
      <c r="M235" s="71">
        <v>0</v>
      </c>
      <c r="N235" s="71">
        <v>0</v>
      </c>
      <c r="O235" s="71">
        <v>0</v>
      </c>
      <c r="P235" s="71">
        <v>0</v>
      </c>
      <c r="Q235" s="71">
        <v>0</v>
      </c>
      <c r="R235" s="93">
        <v>0</v>
      </c>
      <c r="S235" s="94">
        <f t="shared" si="126"/>
        <v>0</v>
      </c>
      <c r="U235" s="119" t="s">
        <v>11</v>
      </c>
      <c r="V235" s="120">
        <v>0</v>
      </c>
      <c r="W235" s="120">
        <v>0</v>
      </c>
      <c r="X235" s="120">
        <v>0</v>
      </c>
      <c r="Y235" s="120">
        <v>0</v>
      </c>
      <c r="Z235" s="120">
        <v>0</v>
      </c>
      <c r="AA235" s="120">
        <v>0</v>
      </c>
      <c r="AB235" s="120">
        <v>0</v>
      </c>
      <c r="AC235" s="120">
        <v>0</v>
      </c>
      <c r="AD235" s="121">
        <v>0</v>
      </c>
      <c r="AE235" s="121">
        <v>0</v>
      </c>
      <c r="AF235" s="121">
        <v>0</v>
      </c>
      <c r="AG235" s="121">
        <v>0</v>
      </c>
      <c r="AH235" s="121">
        <v>0</v>
      </c>
      <c r="AI235" s="122">
        <f t="shared" si="127"/>
        <v>0</v>
      </c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">
      <c r="A236" s="42" t="s">
        <v>26</v>
      </c>
      <c r="B236" s="74">
        <f>SUM(B215:B231)</f>
        <v>43.937661629591211</v>
      </c>
      <c r="C236" s="74">
        <f t="shared" ref="C236:I236" si="128">SUM(C215:C231)</f>
        <v>13.203098341936487</v>
      </c>
      <c r="D236" s="74">
        <f t="shared" si="128"/>
        <v>54.698681322849097</v>
      </c>
      <c r="E236" s="74">
        <f t="shared" si="128"/>
        <v>78.578381195164155</v>
      </c>
      <c r="F236" s="74">
        <f t="shared" si="128"/>
        <v>0</v>
      </c>
      <c r="G236" s="74">
        <f t="shared" si="128"/>
        <v>14.919767440427018</v>
      </c>
      <c r="H236" s="75">
        <f t="shared" si="128"/>
        <v>1.6432741037202174</v>
      </c>
      <c r="I236" s="59">
        <f t="shared" si="128"/>
        <v>206.98086403368816</v>
      </c>
      <c r="K236" s="54" t="s">
        <v>26</v>
      </c>
      <c r="L236" s="74">
        <f>SUM(L215:L231)</f>
        <v>43.937661629591211</v>
      </c>
      <c r="M236" s="74">
        <f t="shared" ref="M236:S236" si="129">SUM(M215:M231)</f>
        <v>13.203098341936487</v>
      </c>
      <c r="N236" s="74">
        <f t="shared" si="129"/>
        <v>54.698681322849097</v>
      </c>
      <c r="O236" s="74">
        <f t="shared" si="129"/>
        <v>78.578381195164155</v>
      </c>
      <c r="P236" s="74">
        <f t="shared" si="129"/>
        <v>10.825596303540394</v>
      </c>
      <c r="Q236" s="74">
        <f t="shared" si="129"/>
        <v>14.919767440427018</v>
      </c>
      <c r="R236" s="75">
        <f t="shared" si="129"/>
        <v>1.6432741037202174</v>
      </c>
      <c r="S236" s="95">
        <f t="shared" si="129"/>
        <v>217.80646033722857</v>
      </c>
      <c r="U236" s="123" t="s">
        <v>63</v>
      </c>
      <c r="V236" s="124">
        <f>SUM(V215:V231)</f>
        <v>37.359830526311235</v>
      </c>
      <c r="W236" s="124">
        <f t="shared" ref="W236:AH236" si="130">SUM(W215:W231)</f>
        <v>5.6763579391611296</v>
      </c>
      <c r="X236" s="124">
        <f t="shared" si="130"/>
        <v>14.919767440427018</v>
      </c>
      <c r="Y236" s="124">
        <f t="shared" si="130"/>
        <v>13.203098341936487</v>
      </c>
      <c r="Z236" s="124">
        <f t="shared" si="130"/>
        <v>35.770929995861216</v>
      </c>
      <c r="AA236" s="124">
        <f t="shared" si="130"/>
        <v>77.814996845710894</v>
      </c>
      <c r="AB236" s="124">
        <f t="shared" si="130"/>
        <v>10.825596303540394</v>
      </c>
      <c r="AC236" s="124">
        <f t="shared" si="130"/>
        <v>22.235882944280206</v>
      </c>
      <c r="AD236" s="125">
        <f t="shared" si="130"/>
        <v>0.90147316411885081</v>
      </c>
      <c r="AE236" s="125">
        <f t="shared" si="130"/>
        <v>0.42355526480391764</v>
      </c>
      <c r="AF236" s="125">
        <f t="shared" si="130"/>
        <v>1.6432741037202174</v>
      </c>
      <c r="AG236" s="125">
        <f t="shared" si="130"/>
        <v>18.927751326987877</v>
      </c>
      <c r="AH236" s="125">
        <f t="shared" si="130"/>
        <v>0.33982908464934103</v>
      </c>
      <c r="AI236" s="126">
        <f>SUM(V236:AC236)</f>
        <v>217.8064603372286</v>
      </c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s="14" customFormat="1" ht="15" thickBot="1">
      <c r="A237" s="43" t="s">
        <v>91</v>
      </c>
      <c r="B237" s="78">
        <f>IF($I236=0,"-",B236/$I236)</f>
        <v>0.21227885889219172</v>
      </c>
      <c r="C237" s="78">
        <f t="shared" ref="C237:H237" si="131">IF($I236=0,"-",C236/$I236)</f>
        <v>6.3788980703972487E-2</v>
      </c>
      <c r="D237" s="78">
        <f t="shared" si="131"/>
        <v>0.26426926749105828</v>
      </c>
      <c r="E237" s="78">
        <f t="shared" si="131"/>
        <v>0.3796408018780652</v>
      </c>
      <c r="F237" s="78">
        <f t="shared" si="131"/>
        <v>0</v>
      </c>
      <c r="G237" s="78">
        <f t="shared" si="131"/>
        <v>7.2082834855683467E-2</v>
      </c>
      <c r="H237" s="79">
        <f t="shared" si="131"/>
        <v>7.9392561790289865E-3</v>
      </c>
      <c r="I237" s="80">
        <f>SUM(B237:H237)</f>
        <v>1.0000000000000002</v>
      </c>
      <c r="K237" s="55" t="s">
        <v>91</v>
      </c>
      <c r="L237" s="96">
        <f>IF($S236=0,"-",L236/$S236)</f>
        <v>0.20172799999395227</v>
      </c>
      <c r="M237" s="96">
        <f t="shared" ref="M237:R237" si="132">IF($S236=0,"-",M236/$S236)</f>
        <v>6.0618488182096163E-2</v>
      </c>
      <c r="N237" s="96">
        <f t="shared" si="132"/>
        <v>0.25113433843128169</v>
      </c>
      <c r="O237" s="96">
        <f t="shared" si="132"/>
        <v>0.36077158167623524</v>
      </c>
      <c r="P237" s="96">
        <f t="shared" si="132"/>
        <v>4.9702824639724558E-2</v>
      </c>
      <c r="Q237" s="96">
        <f t="shared" si="132"/>
        <v>6.8500114355317207E-2</v>
      </c>
      <c r="R237" s="97">
        <f t="shared" si="132"/>
        <v>7.5446527213928593E-3</v>
      </c>
      <c r="S237" s="98">
        <f>SUM(L237:R237)</f>
        <v>0.99999999999999989</v>
      </c>
      <c r="U237" s="127" t="s">
        <v>91</v>
      </c>
      <c r="V237" s="128">
        <f>+V236/$AI236</f>
        <v>0.17152765105528645</v>
      </c>
      <c r="W237" s="128">
        <f t="shared" ref="W237:AH237" si="133">+W236/$AI236</f>
        <v>2.6061476461131845E-2</v>
      </c>
      <c r="X237" s="128">
        <f t="shared" si="133"/>
        <v>6.8500114355317193E-2</v>
      </c>
      <c r="Y237" s="128">
        <f t="shared" si="133"/>
        <v>6.0618488182096156E-2</v>
      </c>
      <c r="Z237" s="128">
        <f t="shared" si="133"/>
        <v>0.16423264002581592</v>
      </c>
      <c r="AA237" s="128">
        <f t="shared" si="133"/>
        <v>0.35726670698945451</v>
      </c>
      <c r="AB237" s="128">
        <f t="shared" si="133"/>
        <v>4.9702824639724551E-2</v>
      </c>
      <c r="AC237" s="128">
        <f t="shared" si="133"/>
        <v>0.1020900982911733</v>
      </c>
      <c r="AD237" s="128">
        <f t="shared" si="133"/>
        <v>4.1388724775339751E-3</v>
      </c>
      <c r="AE237" s="128">
        <f t="shared" si="133"/>
        <v>1.9446405039966641E-3</v>
      </c>
      <c r="AF237" s="128">
        <f t="shared" si="133"/>
        <v>7.5446527213928584E-3</v>
      </c>
      <c r="AG237" s="128">
        <f t="shared" si="133"/>
        <v>8.6901698405465744E-2</v>
      </c>
      <c r="AH237" s="128">
        <f t="shared" si="133"/>
        <v>1.5602341827840435E-3</v>
      </c>
      <c r="AI237" s="129">
        <f>SUM(V237:AC237)</f>
        <v>0.99999999999999989</v>
      </c>
    </row>
    <row r="238" spans="1:69" ht="15" thickBot="1">
      <c r="A238" s="44"/>
      <c r="B238" s="44"/>
      <c r="C238" s="44"/>
      <c r="D238" s="44"/>
      <c r="E238" s="44"/>
      <c r="F238" s="44"/>
      <c r="G238" s="44"/>
      <c r="H238" s="44"/>
      <c r="I238" s="44"/>
      <c r="K238" s="44"/>
      <c r="L238" s="44"/>
      <c r="M238" s="44"/>
      <c r="N238" s="44"/>
      <c r="O238" s="44"/>
      <c r="P238" s="44"/>
      <c r="Q238" s="44"/>
      <c r="R238" s="44"/>
      <c r="S238" s="44"/>
      <c r="U238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30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  <c r="K239" s="426" t="s">
        <v>68</v>
      </c>
      <c r="L239" s="32" t="s">
        <v>0</v>
      </c>
      <c r="M239" s="32" t="s">
        <v>1</v>
      </c>
      <c r="N239" s="32" t="s">
        <v>2</v>
      </c>
      <c r="O239" s="32" t="s">
        <v>3</v>
      </c>
      <c r="P239" s="32" t="s">
        <v>27</v>
      </c>
      <c r="Q239" s="32" t="s">
        <v>4</v>
      </c>
      <c r="R239" s="32" t="s">
        <v>5</v>
      </c>
      <c r="S239" s="33" t="s">
        <v>6</v>
      </c>
      <c r="U239" s="470" t="s">
        <v>68</v>
      </c>
      <c r="V239" s="99" t="s">
        <v>77</v>
      </c>
      <c r="W239" s="99" t="s">
        <v>78</v>
      </c>
      <c r="X239" s="99" t="s">
        <v>4</v>
      </c>
      <c r="Y239" s="99" t="s">
        <v>1</v>
      </c>
      <c r="Z239" s="99" t="s">
        <v>2</v>
      </c>
      <c r="AA239" s="99" t="s">
        <v>3</v>
      </c>
      <c r="AB239" s="99" t="s">
        <v>55</v>
      </c>
      <c r="AC239" s="99" t="s">
        <v>67</v>
      </c>
      <c r="AD239" s="100" t="s">
        <v>79</v>
      </c>
      <c r="AE239" s="100" t="s">
        <v>80</v>
      </c>
      <c r="AF239" s="100" t="s">
        <v>81</v>
      </c>
      <c r="AG239" s="100" t="s">
        <v>82</v>
      </c>
      <c r="AH239" s="100" t="s">
        <v>83</v>
      </c>
      <c r="AI239" s="101" t="s">
        <v>63</v>
      </c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" customHeight="1">
      <c r="A240" s="433" t="s">
        <v>68</v>
      </c>
      <c r="B240" s="434" t="s">
        <v>118</v>
      </c>
      <c r="C240" s="435"/>
      <c r="D240" s="435"/>
      <c r="E240" s="435"/>
      <c r="F240" s="435"/>
      <c r="G240" s="435"/>
      <c r="H240" s="435"/>
      <c r="I240" s="436"/>
      <c r="K240" s="427" t="s">
        <v>68</v>
      </c>
      <c r="L240" s="416" t="s">
        <v>118</v>
      </c>
      <c r="M240" s="417"/>
      <c r="N240" s="417"/>
      <c r="O240" s="417"/>
      <c r="P240" s="417"/>
      <c r="Q240" s="417"/>
      <c r="R240" s="417"/>
      <c r="S240" s="418"/>
      <c r="U240" s="471" t="s">
        <v>68</v>
      </c>
      <c r="V240" s="468" t="s">
        <v>118</v>
      </c>
      <c r="W240" s="468"/>
      <c r="X240" s="468"/>
      <c r="Y240" s="468"/>
      <c r="Z240" s="468"/>
      <c r="AA240" s="468"/>
      <c r="AB240" s="468"/>
      <c r="AC240" s="468"/>
      <c r="AD240" s="468"/>
      <c r="AE240" s="468"/>
      <c r="AF240" s="468"/>
      <c r="AG240" s="468"/>
      <c r="AH240" s="468"/>
      <c r="AI240" s="469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  <c r="K241" s="56" t="s">
        <v>7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102">
        <v>0</v>
      </c>
      <c r="S241" s="103">
        <f>SUM(L241:R241)</f>
        <v>0</v>
      </c>
      <c r="U241" s="104" t="s">
        <v>7</v>
      </c>
      <c r="V241" s="105">
        <v>0</v>
      </c>
      <c r="W241" s="105">
        <v>0</v>
      </c>
      <c r="X241" s="105">
        <v>0</v>
      </c>
      <c r="Y241" s="105">
        <v>0</v>
      </c>
      <c r="Z241" s="105">
        <v>0</v>
      </c>
      <c r="AA241" s="105">
        <v>0</v>
      </c>
      <c r="AB241" s="105">
        <v>0</v>
      </c>
      <c r="AC241" s="106">
        <v>0</v>
      </c>
      <c r="AD241" s="107">
        <v>0</v>
      </c>
      <c r="AE241" s="107">
        <v>0</v>
      </c>
      <c r="AF241" s="107">
        <v>0</v>
      </c>
      <c r="AG241" s="107">
        <v>0</v>
      </c>
      <c r="AH241" s="107">
        <v>0</v>
      </c>
      <c r="AI241" s="108">
        <f>SUM(V241:AC241)</f>
        <v>0</v>
      </c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134">SUM(B242:H242)</f>
        <v>0</v>
      </c>
      <c r="K242" s="48" t="s">
        <v>8</v>
      </c>
      <c r="L242" s="85">
        <v>0</v>
      </c>
      <c r="M242" s="85">
        <v>0</v>
      </c>
      <c r="N242" s="85">
        <v>0</v>
      </c>
      <c r="O242" s="85">
        <v>0</v>
      </c>
      <c r="P242" s="85">
        <v>0</v>
      </c>
      <c r="Q242" s="85">
        <v>0</v>
      </c>
      <c r="R242" s="86">
        <v>0</v>
      </c>
      <c r="S242" s="87">
        <f t="shared" ref="S242:S261" si="135">SUM(L242:R242)</f>
        <v>0</v>
      </c>
      <c r="U242" s="109" t="s">
        <v>8</v>
      </c>
      <c r="V242" s="110">
        <v>0</v>
      </c>
      <c r="W242" s="110">
        <v>0</v>
      </c>
      <c r="X242" s="110">
        <v>0</v>
      </c>
      <c r="Y242" s="110">
        <v>0</v>
      </c>
      <c r="Z242" s="110">
        <v>0</v>
      </c>
      <c r="AA242" s="110">
        <v>0</v>
      </c>
      <c r="AB242" s="110">
        <v>0</v>
      </c>
      <c r="AC242" s="111">
        <v>0</v>
      </c>
      <c r="AD242" s="110">
        <v>0</v>
      </c>
      <c r="AE242" s="110">
        <v>0</v>
      </c>
      <c r="AF242" s="110">
        <v>0</v>
      </c>
      <c r="AG242" s="110">
        <v>0</v>
      </c>
      <c r="AH242" s="110">
        <v>0</v>
      </c>
      <c r="AI242" s="112">
        <f t="shared" ref="AI242:AI261" si="136">SUM(V242:AC242)</f>
        <v>0</v>
      </c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134"/>
        <v>0</v>
      </c>
      <c r="K243" s="49" t="s">
        <v>10</v>
      </c>
      <c r="L243" s="63">
        <v>0</v>
      </c>
      <c r="M243" s="63">
        <v>0</v>
      </c>
      <c r="N243" s="63">
        <v>0</v>
      </c>
      <c r="O243" s="63">
        <v>0</v>
      </c>
      <c r="P243" s="63">
        <v>0</v>
      </c>
      <c r="Q243" s="63">
        <v>0</v>
      </c>
      <c r="R243" s="83">
        <v>0</v>
      </c>
      <c r="S243" s="84">
        <f t="shared" si="135"/>
        <v>0</v>
      </c>
      <c r="U243" s="113" t="s">
        <v>10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6">
        <v>0</v>
      </c>
      <c r="AD243" s="107">
        <v>0</v>
      </c>
      <c r="AE243" s="107">
        <v>0</v>
      </c>
      <c r="AF243" s="107">
        <v>0</v>
      </c>
      <c r="AG243" s="107">
        <v>0</v>
      </c>
      <c r="AH243" s="107">
        <v>0</v>
      </c>
      <c r="AI243" s="108">
        <f t="shared" si="136"/>
        <v>0</v>
      </c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134"/>
        <v>0</v>
      </c>
      <c r="K244" s="48" t="s">
        <v>56</v>
      </c>
      <c r="L244" s="85">
        <v>0</v>
      </c>
      <c r="M244" s="85">
        <v>0</v>
      </c>
      <c r="N244" s="85">
        <v>0</v>
      </c>
      <c r="O244" s="85">
        <v>0</v>
      </c>
      <c r="P244" s="85">
        <v>0</v>
      </c>
      <c r="Q244" s="85">
        <v>0</v>
      </c>
      <c r="R244" s="86">
        <v>0</v>
      </c>
      <c r="S244" s="87">
        <f t="shared" si="135"/>
        <v>0</v>
      </c>
      <c r="U244" s="109" t="s">
        <v>56</v>
      </c>
      <c r="V244" s="110">
        <v>0</v>
      </c>
      <c r="W244" s="110">
        <v>0</v>
      </c>
      <c r="X244" s="110">
        <v>0</v>
      </c>
      <c r="Y244" s="110">
        <v>0</v>
      </c>
      <c r="Z244" s="110">
        <v>0</v>
      </c>
      <c r="AA244" s="110">
        <v>0</v>
      </c>
      <c r="AB244" s="110">
        <v>0</v>
      </c>
      <c r="AC244" s="111">
        <v>0</v>
      </c>
      <c r="AD244" s="110">
        <v>0</v>
      </c>
      <c r="AE244" s="110">
        <v>0</v>
      </c>
      <c r="AF244" s="110">
        <v>0</v>
      </c>
      <c r="AG244" s="110">
        <v>0</v>
      </c>
      <c r="AH244" s="110">
        <v>0</v>
      </c>
      <c r="AI244" s="112">
        <f t="shared" si="136"/>
        <v>0</v>
      </c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">
      <c r="A245" s="37" t="s">
        <v>16</v>
      </c>
      <c r="B245" s="63">
        <v>108.80043992159622</v>
      </c>
      <c r="C245" s="63">
        <v>0.64200481278223265</v>
      </c>
      <c r="D245" s="63">
        <v>2.3237465491016098</v>
      </c>
      <c r="E245" s="63">
        <v>0</v>
      </c>
      <c r="F245" s="420"/>
      <c r="G245" s="63">
        <v>0</v>
      </c>
      <c r="H245" s="64">
        <v>0</v>
      </c>
      <c r="I245" s="59">
        <f t="shared" si="134"/>
        <v>111.76619128348007</v>
      </c>
      <c r="K245" s="49" t="s">
        <v>16</v>
      </c>
      <c r="L245" s="63">
        <v>108.80043992159622</v>
      </c>
      <c r="M245" s="63">
        <v>0.64200481278223265</v>
      </c>
      <c r="N245" s="63">
        <v>2.3237465491016098</v>
      </c>
      <c r="O245" s="63">
        <v>0</v>
      </c>
      <c r="P245" s="63">
        <v>0</v>
      </c>
      <c r="Q245" s="63">
        <v>0</v>
      </c>
      <c r="R245" s="83">
        <v>0</v>
      </c>
      <c r="S245" s="84">
        <f t="shared" si="135"/>
        <v>111.76619128348007</v>
      </c>
      <c r="U245" s="113" t="s">
        <v>16</v>
      </c>
      <c r="V245" s="105">
        <v>108.61759358183301</v>
      </c>
      <c r="W245" s="105">
        <v>0</v>
      </c>
      <c r="X245" s="105">
        <v>0</v>
      </c>
      <c r="Y245" s="105">
        <v>0.64200481278223265</v>
      </c>
      <c r="Z245" s="105">
        <v>2.2301861030860368</v>
      </c>
      <c r="AA245" s="105">
        <v>0</v>
      </c>
      <c r="AB245" s="105">
        <v>0</v>
      </c>
      <c r="AC245" s="106">
        <v>0.27640678577878758</v>
      </c>
      <c r="AD245" s="107">
        <v>0.18284633976321482</v>
      </c>
      <c r="AE245" s="107">
        <v>0</v>
      </c>
      <c r="AF245" s="107">
        <v>0</v>
      </c>
      <c r="AG245" s="107">
        <v>9.3560446015572826E-2</v>
      </c>
      <c r="AH245" s="107">
        <v>0</v>
      </c>
      <c r="AI245" s="108">
        <f t="shared" si="136"/>
        <v>111.76619128348007</v>
      </c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">
      <c r="A246" s="36" t="s">
        <v>123</v>
      </c>
      <c r="B246" s="60">
        <v>35.37321968890911</v>
      </c>
      <c r="C246" s="60">
        <v>0.17222194210674685</v>
      </c>
      <c r="D246" s="60">
        <v>0.59314711396922037</v>
      </c>
      <c r="E246" s="60">
        <v>0</v>
      </c>
      <c r="F246" s="420"/>
      <c r="G246" s="60">
        <v>0</v>
      </c>
      <c r="H246" s="61">
        <v>0</v>
      </c>
      <c r="I246" s="62">
        <f t="shared" si="134"/>
        <v>36.138588744985078</v>
      </c>
      <c r="K246" s="48" t="s">
        <v>123</v>
      </c>
      <c r="L246" s="85">
        <v>35.37321968890911</v>
      </c>
      <c r="M246" s="85">
        <v>0.17222194210674685</v>
      </c>
      <c r="N246" s="85">
        <v>0.59314711396922037</v>
      </c>
      <c r="O246" s="85">
        <v>0</v>
      </c>
      <c r="P246" s="85">
        <v>0</v>
      </c>
      <c r="Q246" s="85">
        <v>0</v>
      </c>
      <c r="R246" s="86">
        <v>0</v>
      </c>
      <c r="S246" s="87">
        <f t="shared" si="135"/>
        <v>36.138588744985078</v>
      </c>
      <c r="U246" s="109" t="s">
        <v>57</v>
      </c>
      <c r="V246" s="110">
        <v>35.369491220613448</v>
      </c>
      <c r="W246" s="110">
        <v>0</v>
      </c>
      <c r="X246" s="110">
        <v>0</v>
      </c>
      <c r="Y246" s="110">
        <v>0.17222194210674685</v>
      </c>
      <c r="Z246" s="110">
        <v>0.59013355195401873</v>
      </c>
      <c r="AA246" s="110">
        <v>0</v>
      </c>
      <c r="AB246" s="110">
        <v>0</v>
      </c>
      <c r="AC246" s="111">
        <v>6.7420303108667572E-3</v>
      </c>
      <c r="AD246" s="110">
        <v>3.7284682956650809E-3</v>
      </c>
      <c r="AE246" s="110">
        <v>0</v>
      </c>
      <c r="AF246" s="110">
        <v>0</v>
      </c>
      <c r="AG246" s="110">
        <v>3.0135620152016767E-3</v>
      </c>
      <c r="AH246" s="110">
        <v>0</v>
      </c>
      <c r="AI246" s="112">
        <f t="shared" si="136"/>
        <v>36.138588744985078</v>
      </c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">
      <c r="A247" s="37" t="s">
        <v>58</v>
      </c>
      <c r="B247" s="63">
        <v>0</v>
      </c>
      <c r="C247" s="63">
        <v>0</v>
      </c>
      <c r="D247" s="63">
        <v>0</v>
      </c>
      <c r="E247" s="63">
        <v>0.91546075672796523</v>
      </c>
      <c r="F247" s="420"/>
      <c r="G247" s="63">
        <v>0</v>
      </c>
      <c r="H247" s="64">
        <v>0</v>
      </c>
      <c r="I247" s="59">
        <f t="shared" si="134"/>
        <v>0.91546075672796523</v>
      </c>
      <c r="K247" s="49" t="s">
        <v>58</v>
      </c>
      <c r="L247" s="63">
        <v>0</v>
      </c>
      <c r="M247" s="63">
        <v>0</v>
      </c>
      <c r="N247" s="63">
        <v>0</v>
      </c>
      <c r="O247" s="63">
        <v>0.91546075672796523</v>
      </c>
      <c r="P247" s="63">
        <v>170.40327542362962</v>
      </c>
      <c r="Q247" s="63">
        <v>0</v>
      </c>
      <c r="R247" s="83">
        <v>0</v>
      </c>
      <c r="S247" s="84">
        <f t="shared" si="135"/>
        <v>171.31873618035758</v>
      </c>
      <c r="U247" s="113" t="s">
        <v>58</v>
      </c>
      <c r="V247" s="105">
        <v>0</v>
      </c>
      <c r="W247" s="105">
        <v>0</v>
      </c>
      <c r="X247" s="105">
        <v>0</v>
      </c>
      <c r="Y247" s="105">
        <v>0</v>
      </c>
      <c r="Z247" s="105">
        <v>0</v>
      </c>
      <c r="AA247" s="105">
        <v>0.91546075672796523</v>
      </c>
      <c r="AB247" s="105">
        <v>170.40327542362962</v>
      </c>
      <c r="AC247" s="106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8">
        <f t="shared" si="136"/>
        <v>171.31873618035758</v>
      </c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">
      <c r="A248" s="36" t="s">
        <v>12</v>
      </c>
      <c r="B248" s="60">
        <v>0</v>
      </c>
      <c r="C248" s="60">
        <v>0</v>
      </c>
      <c r="D248" s="60">
        <v>0</v>
      </c>
      <c r="E248" s="60">
        <v>0.1171219865465388</v>
      </c>
      <c r="F248" s="420"/>
      <c r="G248" s="60">
        <v>0</v>
      </c>
      <c r="H248" s="61">
        <v>0</v>
      </c>
      <c r="I248" s="62">
        <f t="shared" si="134"/>
        <v>0.1171219865465388</v>
      </c>
      <c r="K248" s="48" t="s">
        <v>12</v>
      </c>
      <c r="L248" s="85">
        <v>0</v>
      </c>
      <c r="M248" s="85">
        <v>0</v>
      </c>
      <c r="N248" s="85">
        <v>0</v>
      </c>
      <c r="O248" s="85">
        <v>0.1171219865465388</v>
      </c>
      <c r="P248" s="85">
        <v>15.59798640893082</v>
      </c>
      <c r="Q248" s="85">
        <v>0</v>
      </c>
      <c r="R248" s="86">
        <v>0</v>
      </c>
      <c r="S248" s="87">
        <f t="shared" si="135"/>
        <v>15.71510839547736</v>
      </c>
      <c r="U248" s="109" t="s">
        <v>12</v>
      </c>
      <c r="V248" s="110">
        <v>0</v>
      </c>
      <c r="W248" s="110">
        <v>0</v>
      </c>
      <c r="X248" s="110">
        <v>0</v>
      </c>
      <c r="Y248" s="110">
        <v>0</v>
      </c>
      <c r="Z248" s="110">
        <v>0</v>
      </c>
      <c r="AA248" s="110">
        <v>0.1171219865465388</v>
      </c>
      <c r="AB248" s="110">
        <v>15.59798640893082</v>
      </c>
      <c r="AC248" s="111">
        <v>0</v>
      </c>
      <c r="AD248" s="110">
        <v>0</v>
      </c>
      <c r="AE248" s="110">
        <v>0</v>
      </c>
      <c r="AF248" s="110">
        <v>0</v>
      </c>
      <c r="AG248" s="110">
        <v>0</v>
      </c>
      <c r="AH248" s="110">
        <v>0</v>
      </c>
      <c r="AI248" s="112">
        <f t="shared" si="136"/>
        <v>15.71510839547736</v>
      </c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134"/>
        <v>0</v>
      </c>
      <c r="K249" s="49" t="s">
        <v>59</v>
      </c>
      <c r="L249" s="63">
        <v>0</v>
      </c>
      <c r="M249" s="63">
        <v>0</v>
      </c>
      <c r="N249" s="63">
        <v>0</v>
      </c>
      <c r="O249" s="63">
        <v>0</v>
      </c>
      <c r="P249" s="63">
        <v>0</v>
      </c>
      <c r="Q249" s="63">
        <v>0</v>
      </c>
      <c r="R249" s="83">
        <v>0</v>
      </c>
      <c r="S249" s="84">
        <f t="shared" si="135"/>
        <v>0</v>
      </c>
      <c r="U249" s="113" t="s">
        <v>59</v>
      </c>
      <c r="V249" s="105">
        <v>0</v>
      </c>
      <c r="W249" s="105">
        <v>0</v>
      </c>
      <c r="X249" s="105">
        <v>0</v>
      </c>
      <c r="Y249" s="105">
        <v>0</v>
      </c>
      <c r="Z249" s="105">
        <v>0</v>
      </c>
      <c r="AA249" s="105">
        <v>0</v>
      </c>
      <c r="AB249" s="105">
        <v>0</v>
      </c>
      <c r="AC249" s="106">
        <v>0</v>
      </c>
      <c r="AD249" s="105">
        <v>0</v>
      </c>
      <c r="AE249" s="105">
        <v>0</v>
      </c>
      <c r="AF249" s="105">
        <v>0</v>
      </c>
      <c r="AG249" s="105">
        <v>0</v>
      </c>
      <c r="AH249" s="105">
        <v>0</v>
      </c>
      <c r="AI249" s="108">
        <f t="shared" si="136"/>
        <v>0</v>
      </c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">
      <c r="A250" s="36" t="s">
        <v>17</v>
      </c>
      <c r="B250" s="60">
        <v>8.0244456053191531</v>
      </c>
      <c r="C250" s="60">
        <v>0.38435581904409932</v>
      </c>
      <c r="D250" s="60">
        <v>3.9394855756963452</v>
      </c>
      <c r="E250" s="60">
        <v>1.4954414142534629E-2</v>
      </c>
      <c r="F250" s="420"/>
      <c r="G250" s="60">
        <v>0</v>
      </c>
      <c r="H250" s="61">
        <v>0</v>
      </c>
      <c r="I250" s="62">
        <f t="shared" si="134"/>
        <v>12.363241414202133</v>
      </c>
      <c r="K250" s="48" t="s">
        <v>17</v>
      </c>
      <c r="L250" s="85">
        <v>8.0244456053191531</v>
      </c>
      <c r="M250" s="85">
        <v>0.38435581904409932</v>
      </c>
      <c r="N250" s="85">
        <v>3.9394855756963452</v>
      </c>
      <c r="O250" s="85">
        <v>1.4954414142534629E-2</v>
      </c>
      <c r="P250" s="85">
        <v>4.4210297455782215E-3</v>
      </c>
      <c r="Q250" s="85">
        <v>0</v>
      </c>
      <c r="R250" s="86">
        <v>0</v>
      </c>
      <c r="S250" s="87">
        <f t="shared" si="135"/>
        <v>12.36766244394771</v>
      </c>
      <c r="U250" s="109" t="s">
        <v>17</v>
      </c>
      <c r="V250" s="110">
        <v>8.0174938770832149</v>
      </c>
      <c r="W250" s="110">
        <v>0</v>
      </c>
      <c r="X250" s="110">
        <v>0</v>
      </c>
      <c r="Y250" s="110">
        <v>0.38435581904409932</v>
      </c>
      <c r="Z250" s="110">
        <v>3.9394855756963452</v>
      </c>
      <c r="AA250" s="110">
        <v>0</v>
      </c>
      <c r="AB250" s="110">
        <v>4.4210297455782215E-3</v>
      </c>
      <c r="AC250" s="111">
        <v>2.1906142378473301E-2</v>
      </c>
      <c r="AD250" s="110">
        <v>6.9517282359386713E-3</v>
      </c>
      <c r="AE250" s="110">
        <v>0</v>
      </c>
      <c r="AF250" s="110">
        <v>0</v>
      </c>
      <c r="AG250" s="110">
        <v>0</v>
      </c>
      <c r="AH250" s="110">
        <v>1.4954414142534629E-2</v>
      </c>
      <c r="AI250" s="112">
        <f t="shared" si="136"/>
        <v>12.36766244394771</v>
      </c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">
      <c r="A251" s="37" t="s">
        <v>139</v>
      </c>
      <c r="B251" s="63">
        <v>138.48191333169126</v>
      </c>
      <c r="C251" s="63">
        <v>4.0614242549000004</v>
      </c>
      <c r="D251" s="63">
        <v>95.479466954601278</v>
      </c>
      <c r="E251" s="63">
        <v>0.55987048111536164</v>
      </c>
      <c r="F251" s="420"/>
      <c r="G251" s="63">
        <v>0</v>
      </c>
      <c r="H251" s="64">
        <v>0</v>
      </c>
      <c r="I251" s="59">
        <f t="shared" si="134"/>
        <v>238.58267502230791</v>
      </c>
      <c r="K251" s="49" t="s">
        <v>139</v>
      </c>
      <c r="L251" s="63">
        <v>138.48191333169126</v>
      </c>
      <c r="M251" s="63">
        <v>4.0614242549000004</v>
      </c>
      <c r="N251" s="63">
        <v>95.479466954601278</v>
      </c>
      <c r="O251" s="63">
        <v>0.55987048111536164</v>
      </c>
      <c r="P251" s="63">
        <v>9.357712538976122E-2</v>
      </c>
      <c r="Q251" s="63">
        <v>0</v>
      </c>
      <c r="R251" s="83">
        <v>0</v>
      </c>
      <c r="S251" s="84">
        <f t="shared" si="135"/>
        <v>238.67625214769768</v>
      </c>
      <c r="U251" s="113" t="s">
        <v>139</v>
      </c>
      <c r="V251" s="105">
        <v>134.6233968751695</v>
      </c>
      <c r="W251" s="105">
        <v>0</v>
      </c>
      <c r="X251" s="105">
        <v>0</v>
      </c>
      <c r="Y251" s="105">
        <v>4.0614242549000004</v>
      </c>
      <c r="Z251" s="105">
        <v>95.381080230219752</v>
      </c>
      <c r="AA251" s="105">
        <v>0.55987048111536164</v>
      </c>
      <c r="AB251" s="105">
        <v>9.357712538976122E-2</v>
      </c>
      <c r="AC251" s="106">
        <v>3.9569031809032884</v>
      </c>
      <c r="AD251" s="105">
        <v>3.8585164565217682</v>
      </c>
      <c r="AE251" s="105">
        <v>0</v>
      </c>
      <c r="AF251" s="105">
        <v>0</v>
      </c>
      <c r="AG251" s="105">
        <v>9.8386724381520296E-2</v>
      </c>
      <c r="AH251" s="105">
        <v>0</v>
      </c>
      <c r="AI251" s="108">
        <f t="shared" si="136"/>
        <v>238.67625214769768</v>
      </c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">
      <c r="A252" s="36" t="s">
        <v>25</v>
      </c>
      <c r="B252" s="60">
        <v>85.432633484436678</v>
      </c>
      <c r="C252" s="60">
        <v>3.7572279130759068</v>
      </c>
      <c r="D252" s="60">
        <v>61.369245819703671</v>
      </c>
      <c r="E252" s="60">
        <v>408.8379427059013</v>
      </c>
      <c r="F252" s="420"/>
      <c r="G252" s="60">
        <v>63.912456883955507</v>
      </c>
      <c r="H252" s="61">
        <v>9.5824915645866895</v>
      </c>
      <c r="I252" s="62">
        <f t="shared" si="134"/>
        <v>632.89199837165972</v>
      </c>
      <c r="K252" s="48" t="s">
        <v>25</v>
      </c>
      <c r="L252" s="85">
        <v>85.432633484436678</v>
      </c>
      <c r="M252" s="85">
        <v>3.7572279130759068</v>
      </c>
      <c r="N252" s="85">
        <v>61.369245819703671</v>
      </c>
      <c r="O252" s="85">
        <v>408.8379427059013</v>
      </c>
      <c r="P252" s="85">
        <v>11.624652713891779</v>
      </c>
      <c r="Q252" s="85">
        <v>63.912456883955507</v>
      </c>
      <c r="R252" s="86">
        <v>9.5824915645866895</v>
      </c>
      <c r="S252" s="87">
        <f t="shared" si="135"/>
        <v>644.51665108555153</v>
      </c>
      <c r="U252" s="109" t="s">
        <v>25</v>
      </c>
      <c r="V252" s="110">
        <v>3.1633913487071466</v>
      </c>
      <c r="W252" s="110">
        <v>31.781935101071277</v>
      </c>
      <c r="X252" s="110">
        <v>63.912456883955507</v>
      </c>
      <c r="Y252" s="110">
        <v>3.7572279130759068</v>
      </c>
      <c r="Z252" s="110">
        <v>60.669994492005408</v>
      </c>
      <c r="AA252" s="110">
        <v>379.19736951304526</v>
      </c>
      <c r="AB252" s="110">
        <v>11.624652713891779</v>
      </c>
      <c r="AC252" s="111">
        <v>90.409623119799264</v>
      </c>
      <c r="AD252" s="110">
        <v>50.487307034658258</v>
      </c>
      <c r="AE252" s="110">
        <v>28.299251827402141</v>
      </c>
      <c r="AF252" s="110">
        <v>9.5824915645866895</v>
      </c>
      <c r="AG252" s="110">
        <v>0.69925132769826015</v>
      </c>
      <c r="AH252" s="110">
        <v>1.3413213654538714</v>
      </c>
      <c r="AI252" s="112">
        <f t="shared" si="136"/>
        <v>644.51665108555153</v>
      </c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">
      <c r="A253" s="37" t="s">
        <v>24</v>
      </c>
      <c r="B253" s="63">
        <v>37.420649823745968</v>
      </c>
      <c r="C253" s="63">
        <v>0</v>
      </c>
      <c r="D253" s="63">
        <v>0.68763997412928735</v>
      </c>
      <c r="E253" s="63">
        <v>0</v>
      </c>
      <c r="F253" s="420"/>
      <c r="G253" s="63">
        <v>0</v>
      </c>
      <c r="H253" s="64">
        <v>0</v>
      </c>
      <c r="I253" s="59">
        <f t="shared" si="134"/>
        <v>38.108289797875258</v>
      </c>
      <c r="K253" s="49" t="s">
        <v>24</v>
      </c>
      <c r="L253" s="63">
        <v>37.420649823745968</v>
      </c>
      <c r="M253" s="63">
        <v>0</v>
      </c>
      <c r="N253" s="63">
        <v>0.68763997412928735</v>
      </c>
      <c r="O253" s="63">
        <v>0</v>
      </c>
      <c r="P253" s="63">
        <v>0</v>
      </c>
      <c r="Q253" s="63">
        <v>0</v>
      </c>
      <c r="R253" s="83">
        <v>0</v>
      </c>
      <c r="S253" s="84">
        <f t="shared" si="135"/>
        <v>38.108289797875258</v>
      </c>
      <c r="U253" s="113" t="s">
        <v>24</v>
      </c>
      <c r="V253" s="105">
        <v>37.120464972823882</v>
      </c>
      <c r="W253" s="105">
        <v>0</v>
      </c>
      <c r="X253" s="105">
        <v>0</v>
      </c>
      <c r="Y253" s="105">
        <v>0</v>
      </c>
      <c r="Z253" s="105">
        <v>0.68763997412928735</v>
      </c>
      <c r="AA253" s="105">
        <v>0</v>
      </c>
      <c r="AB253" s="105">
        <v>0</v>
      </c>
      <c r="AC253" s="106">
        <v>0.30018485092208441</v>
      </c>
      <c r="AD253" s="105">
        <v>0.30018485092208441</v>
      </c>
      <c r="AE253" s="105">
        <v>0</v>
      </c>
      <c r="AF253" s="105">
        <v>0</v>
      </c>
      <c r="AG253" s="105">
        <v>0</v>
      </c>
      <c r="AH253" s="105">
        <v>0</v>
      </c>
      <c r="AI253" s="108">
        <f t="shared" si="136"/>
        <v>38.108289797875258</v>
      </c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">
      <c r="A254" s="36" t="s">
        <v>60</v>
      </c>
      <c r="B254" s="60">
        <v>0.57220227961829528</v>
      </c>
      <c r="C254" s="60">
        <v>0.97038427832174823</v>
      </c>
      <c r="D254" s="60">
        <v>1.7696977720153462</v>
      </c>
      <c r="E254" s="60">
        <v>0</v>
      </c>
      <c r="F254" s="420"/>
      <c r="G254" s="60">
        <v>0</v>
      </c>
      <c r="H254" s="61">
        <v>0</v>
      </c>
      <c r="I254" s="62">
        <f t="shared" si="134"/>
        <v>3.3122843299553897</v>
      </c>
      <c r="K254" s="48" t="s">
        <v>60</v>
      </c>
      <c r="L254" s="85">
        <v>0.57220227961829528</v>
      </c>
      <c r="M254" s="85">
        <v>0.97038427832174823</v>
      </c>
      <c r="N254" s="85">
        <v>1.7696977720153462</v>
      </c>
      <c r="O254" s="85">
        <v>0</v>
      </c>
      <c r="P254" s="85">
        <v>0</v>
      </c>
      <c r="Q254" s="85">
        <v>0</v>
      </c>
      <c r="R254" s="86">
        <v>0</v>
      </c>
      <c r="S254" s="87">
        <f t="shared" si="135"/>
        <v>3.3122843299553897</v>
      </c>
      <c r="U254" s="109" t="s">
        <v>60</v>
      </c>
      <c r="V254" s="110">
        <v>0.57220227961829528</v>
      </c>
      <c r="W254" s="110">
        <v>0</v>
      </c>
      <c r="X254" s="110">
        <v>0</v>
      </c>
      <c r="Y254" s="110">
        <v>0.97038427832174823</v>
      </c>
      <c r="Z254" s="110">
        <v>1.7696977720153462</v>
      </c>
      <c r="AA254" s="110">
        <v>0</v>
      </c>
      <c r="AB254" s="110">
        <v>0</v>
      </c>
      <c r="AC254" s="111">
        <v>0</v>
      </c>
      <c r="AD254" s="110">
        <v>0</v>
      </c>
      <c r="AE254" s="110">
        <v>0</v>
      </c>
      <c r="AF254" s="110">
        <v>0</v>
      </c>
      <c r="AG254" s="110">
        <v>0</v>
      </c>
      <c r="AH254" s="110">
        <v>0</v>
      </c>
      <c r="AI254" s="112">
        <f t="shared" si="136"/>
        <v>3.3122843299553897</v>
      </c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">
      <c r="A255" s="37" t="s">
        <v>22</v>
      </c>
      <c r="B255" s="63">
        <v>0.11823296892864982</v>
      </c>
      <c r="C255" s="63">
        <v>0</v>
      </c>
      <c r="D255" s="63">
        <v>4.4501782432132782</v>
      </c>
      <c r="E255" s="63">
        <v>0</v>
      </c>
      <c r="F255" s="420"/>
      <c r="G255" s="63">
        <v>0</v>
      </c>
      <c r="H255" s="64">
        <v>0</v>
      </c>
      <c r="I255" s="59">
        <f t="shared" si="134"/>
        <v>4.5684112121419282</v>
      </c>
      <c r="K255" s="49" t="s">
        <v>22</v>
      </c>
      <c r="L255" s="63">
        <v>0.11823296892864982</v>
      </c>
      <c r="M255" s="63">
        <v>0</v>
      </c>
      <c r="N255" s="63">
        <v>4.4501782432132782</v>
      </c>
      <c r="O255" s="63">
        <v>0</v>
      </c>
      <c r="P255" s="63">
        <v>6.2175605802239859</v>
      </c>
      <c r="Q255" s="63">
        <v>0</v>
      </c>
      <c r="R255" s="83">
        <v>0</v>
      </c>
      <c r="S255" s="84">
        <f t="shared" si="135"/>
        <v>10.785971792365913</v>
      </c>
      <c r="U255" s="113" t="s">
        <v>22</v>
      </c>
      <c r="V255" s="105">
        <v>0.11823296892864982</v>
      </c>
      <c r="W255" s="105">
        <v>0</v>
      </c>
      <c r="X255" s="105">
        <v>0</v>
      </c>
      <c r="Y255" s="105">
        <v>0</v>
      </c>
      <c r="Z255" s="105">
        <v>4.4486583403674489</v>
      </c>
      <c r="AA255" s="105">
        <v>0</v>
      </c>
      <c r="AB255" s="105">
        <v>6.2175605802239859</v>
      </c>
      <c r="AC255" s="106">
        <v>1.5199028458288131E-3</v>
      </c>
      <c r="AD255" s="105">
        <v>0</v>
      </c>
      <c r="AE255" s="105">
        <v>0</v>
      </c>
      <c r="AF255" s="105">
        <v>0</v>
      </c>
      <c r="AG255" s="105">
        <v>1.5199028458288131E-3</v>
      </c>
      <c r="AH255" s="105">
        <v>0</v>
      </c>
      <c r="AI255" s="108">
        <f t="shared" si="136"/>
        <v>10.785971792365913</v>
      </c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" customHeight="1">
      <c r="A256" s="36" t="s">
        <v>21</v>
      </c>
      <c r="B256" s="60">
        <v>1.9620523035287825</v>
      </c>
      <c r="C256" s="60">
        <v>0</v>
      </c>
      <c r="D256" s="60">
        <v>0.49051307588219561</v>
      </c>
      <c r="E256" s="60">
        <v>0</v>
      </c>
      <c r="F256" s="420"/>
      <c r="G256" s="60">
        <v>0</v>
      </c>
      <c r="H256" s="61">
        <v>0</v>
      </c>
      <c r="I256" s="62">
        <f t="shared" si="134"/>
        <v>2.4525653794109781</v>
      </c>
      <c r="K256" s="48" t="s">
        <v>21</v>
      </c>
      <c r="L256" s="85">
        <v>1.9620523035287825</v>
      </c>
      <c r="M256" s="85">
        <v>0</v>
      </c>
      <c r="N256" s="85">
        <v>0.49051307588219561</v>
      </c>
      <c r="O256" s="85">
        <v>0</v>
      </c>
      <c r="P256" s="85">
        <v>0</v>
      </c>
      <c r="Q256" s="85">
        <v>0</v>
      </c>
      <c r="R256" s="86">
        <v>0</v>
      </c>
      <c r="S256" s="87">
        <f t="shared" si="135"/>
        <v>2.4525653794109781</v>
      </c>
      <c r="U256" s="109" t="s">
        <v>61</v>
      </c>
      <c r="V256" s="110">
        <v>1.9620523035287825</v>
      </c>
      <c r="W256" s="110">
        <v>0</v>
      </c>
      <c r="X256" s="110">
        <v>0</v>
      </c>
      <c r="Y256" s="110">
        <v>0</v>
      </c>
      <c r="Z256" s="110">
        <v>0.49051307588219561</v>
      </c>
      <c r="AA256" s="110">
        <v>0</v>
      </c>
      <c r="AB256" s="110">
        <v>0</v>
      </c>
      <c r="AC256" s="111">
        <v>0</v>
      </c>
      <c r="AD256" s="110">
        <v>0</v>
      </c>
      <c r="AE256" s="110">
        <v>0</v>
      </c>
      <c r="AF256" s="110">
        <v>0</v>
      </c>
      <c r="AG256" s="110">
        <v>0</v>
      </c>
      <c r="AH256" s="110">
        <v>0</v>
      </c>
      <c r="AI256" s="112">
        <f t="shared" si="136"/>
        <v>2.4525653794109781</v>
      </c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134"/>
        <v>0</v>
      </c>
      <c r="K257" s="50" t="s">
        <v>64</v>
      </c>
      <c r="L257" s="63">
        <v>0</v>
      </c>
      <c r="M257" s="63">
        <v>0</v>
      </c>
      <c r="N257" s="63">
        <v>0</v>
      </c>
      <c r="O257" s="63">
        <v>0</v>
      </c>
      <c r="P257" s="63">
        <v>0</v>
      </c>
      <c r="Q257" s="63">
        <v>0</v>
      </c>
      <c r="R257" s="83">
        <v>0</v>
      </c>
      <c r="S257" s="84">
        <f t="shared" si="135"/>
        <v>0</v>
      </c>
      <c r="U257" s="114" t="s">
        <v>62</v>
      </c>
      <c r="V257" s="105">
        <v>0</v>
      </c>
      <c r="W257" s="105">
        <v>0</v>
      </c>
      <c r="X257" s="105">
        <v>0</v>
      </c>
      <c r="Y257" s="105">
        <v>0</v>
      </c>
      <c r="Z257" s="105">
        <v>0</v>
      </c>
      <c r="AA257" s="105">
        <v>0</v>
      </c>
      <c r="AB257" s="105">
        <v>0</v>
      </c>
      <c r="AC257" s="106">
        <v>0</v>
      </c>
      <c r="AD257" s="107">
        <v>0</v>
      </c>
      <c r="AE257" s="107">
        <v>0</v>
      </c>
      <c r="AF257" s="107">
        <v>0</v>
      </c>
      <c r="AG257" s="107">
        <v>0</v>
      </c>
      <c r="AH257" s="107">
        <v>0</v>
      </c>
      <c r="AI257" s="108">
        <f t="shared" si="136"/>
        <v>0</v>
      </c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134"/>
        <v>0</v>
      </c>
      <c r="K258" s="51" t="s">
        <v>23</v>
      </c>
      <c r="L258" s="88">
        <v>0</v>
      </c>
      <c r="M258" s="88">
        <v>0</v>
      </c>
      <c r="N258" s="88">
        <v>0</v>
      </c>
      <c r="O258" s="88">
        <v>0</v>
      </c>
      <c r="P258" s="88">
        <v>0</v>
      </c>
      <c r="Q258" s="88">
        <v>0</v>
      </c>
      <c r="R258" s="89">
        <v>0</v>
      </c>
      <c r="S258" s="90">
        <f t="shared" si="135"/>
        <v>0</v>
      </c>
      <c r="U258" s="115" t="s">
        <v>65</v>
      </c>
      <c r="V258" s="116">
        <v>0</v>
      </c>
      <c r="W258" s="116">
        <v>0</v>
      </c>
      <c r="X258" s="116">
        <v>0</v>
      </c>
      <c r="Y258" s="116">
        <v>0</v>
      </c>
      <c r="Z258" s="116">
        <v>0</v>
      </c>
      <c r="AA258" s="116">
        <v>0</v>
      </c>
      <c r="AB258" s="116">
        <v>0</v>
      </c>
      <c r="AC258" s="116">
        <v>0</v>
      </c>
      <c r="AD258" s="116">
        <v>0</v>
      </c>
      <c r="AE258" s="116">
        <v>0</v>
      </c>
      <c r="AF258" s="116">
        <v>0</v>
      </c>
      <c r="AG258" s="116">
        <v>0</v>
      </c>
      <c r="AH258" s="117">
        <v>0</v>
      </c>
      <c r="AI258" s="118">
        <f t="shared" si="136"/>
        <v>0</v>
      </c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134"/>
        <v>0</v>
      </c>
      <c r="K259" s="52" t="s">
        <v>19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91">
        <v>0</v>
      </c>
      <c r="S259" s="92">
        <f t="shared" si="135"/>
        <v>0</v>
      </c>
      <c r="U259" s="119" t="s">
        <v>19</v>
      </c>
      <c r="V259" s="120">
        <v>0</v>
      </c>
      <c r="W259" s="120">
        <v>0</v>
      </c>
      <c r="X259" s="120">
        <v>0</v>
      </c>
      <c r="Y259" s="120">
        <v>0</v>
      </c>
      <c r="Z259" s="120">
        <v>0</v>
      </c>
      <c r="AA259" s="120">
        <v>0</v>
      </c>
      <c r="AB259" s="120">
        <v>0</v>
      </c>
      <c r="AC259" s="120">
        <v>0</v>
      </c>
      <c r="AD259" s="121">
        <v>0</v>
      </c>
      <c r="AE259" s="121">
        <v>0</v>
      </c>
      <c r="AF259" s="121">
        <v>0</v>
      </c>
      <c r="AG259" s="121">
        <v>0</v>
      </c>
      <c r="AH259" s="121">
        <v>0</v>
      </c>
      <c r="AI259" s="122">
        <f t="shared" si="136"/>
        <v>0</v>
      </c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134"/>
        <v>0</v>
      </c>
      <c r="K260" s="51" t="s">
        <v>20</v>
      </c>
      <c r="L260" s="88">
        <v>0</v>
      </c>
      <c r="M260" s="88">
        <v>0</v>
      </c>
      <c r="N260" s="88">
        <v>0</v>
      </c>
      <c r="O260" s="88">
        <v>0</v>
      </c>
      <c r="P260" s="88">
        <v>0</v>
      </c>
      <c r="Q260" s="88">
        <v>0</v>
      </c>
      <c r="R260" s="89">
        <v>0</v>
      </c>
      <c r="S260" s="90">
        <f t="shared" si="135"/>
        <v>0</v>
      </c>
      <c r="U260" s="115" t="s">
        <v>20</v>
      </c>
      <c r="V260" s="116">
        <v>0</v>
      </c>
      <c r="W260" s="116">
        <v>0</v>
      </c>
      <c r="X260" s="116">
        <v>0</v>
      </c>
      <c r="Y260" s="116">
        <v>0</v>
      </c>
      <c r="Z260" s="116">
        <v>0</v>
      </c>
      <c r="AA260" s="116">
        <v>0</v>
      </c>
      <c r="AB260" s="116">
        <v>0</v>
      </c>
      <c r="AC260" s="116">
        <v>0</v>
      </c>
      <c r="AD260" s="116">
        <v>0</v>
      </c>
      <c r="AE260" s="116">
        <v>0</v>
      </c>
      <c r="AF260" s="116">
        <v>0</v>
      </c>
      <c r="AG260" s="116">
        <v>0</v>
      </c>
      <c r="AH260" s="117">
        <v>0</v>
      </c>
      <c r="AI260" s="118">
        <f t="shared" si="136"/>
        <v>0</v>
      </c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134"/>
        <v>0</v>
      </c>
      <c r="K261" s="53" t="s">
        <v>11</v>
      </c>
      <c r="L261" s="71">
        <v>0</v>
      </c>
      <c r="M261" s="71">
        <v>0</v>
      </c>
      <c r="N261" s="71">
        <v>0</v>
      </c>
      <c r="O261" s="71">
        <v>0</v>
      </c>
      <c r="P261" s="71">
        <v>0</v>
      </c>
      <c r="Q261" s="71">
        <v>0</v>
      </c>
      <c r="R261" s="93">
        <v>0</v>
      </c>
      <c r="S261" s="94">
        <f t="shared" si="135"/>
        <v>0</v>
      </c>
      <c r="U261" s="119" t="s">
        <v>11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1">
        <v>0</v>
      </c>
      <c r="AE261" s="121">
        <v>0</v>
      </c>
      <c r="AF261" s="121">
        <v>0</v>
      </c>
      <c r="AG261" s="121">
        <v>0</v>
      </c>
      <c r="AH261" s="121">
        <v>0</v>
      </c>
      <c r="AI261" s="122">
        <f t="shared" si="136"/>
        <v>0</v>
      </c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">
      <c r="A262" s="42" t="s">
        <v>26</v>
      </c>
      <c r="B262" s="74">
        <f>SUM(B241:B257)</f>
        <v>416.18578940777405</v>
      </c>
      <c r="C262" s="74">
        <f t="shared" ref="C262:I262" si="137">SUM(C241:C257)</f>
        <v>9.9876190202307349</v>
      </c>
      <c r="D262" s="74">
        <f t="shared" si="137"/>
        <v>171.10312107831226</v>
      </c>
      <c r="E262" s="74">
        <f t="shared" si="137"/>
        <v>410.44535034443368</v>
      </c>
      <c r="F262" s="74">
        <f t="shared" si="137"/>
        <v>0</v>
      </c>
      <c r="G262" s="74">
        <f t="shared" si="137"/>
        <v>63.912456883955507</v>
      </c>
      <c r="H262" s="75">
        <f t="shared" si="137"/>
        <v>9.5824915645866895</v>
      </c>
      <c r="I262" s="59">
        <f t="shared" si="137"/>
        <v>1081.216828299293</v>
      </c>
      <c r="K262" s="54" t="s">
        <v>26</v>
      </c>
      <c r="L262" s="74">
        <f>SUM(L241:L257)</f>
        <v>416.18578940777405</v>
      </c>
      <c r="M262" s="74">
        <f t="shared" ref="M262:S262" si="138">SUM(M241:M257)</f>
        <v>9.9876190202307349</v>
      </c>
      <c r="N262" s="74">
        <f t="shared" si="138"/>
        <v>171.10312107831226</v>
      </c>
      <c r="O262" s="74">
        <f t="shared" si="138"/>
        <v>410.44535034443368</v>
      </c>
      <c r="P262" s="74">
        <f t="shared" si="138"/>
        <v>203.94147328181154</v>
      </c>
      <c r="Q262" s="74">
        <f t="shared" si="138"/>
        <v>63.912456883955507</v>
      </c>
      <c r="R262" s="75">
        <f t="shared" si="138"/>
        <v>9.5824915645866895</v>
      </c>
      <c r="S262" s="95">
        <f t="shared" si="138"/>
        <v>1285.1583015811045</v>
      </c>
      <c r="U262" s="123" t="s">
        <v>63</v>
      </c>
      <c r="V262" s="124">
        <f>SUM(V241:V257)</f>
        <v>329.56431942830585</v>
      </c>
      <c r="W262" s="124">
        <f t="shared" ref="W262:AH262" si="139">SUM(W241:W257)</f>
        <v>31.781935101071277</v>
      </c>
      <c r="X262" s="124">
        <f t="shared" si="139"/>
        <v>63.912456883955507</v>
      </c>
      <c r="Y262" s="124">
        <f t="shared" si="139"/>
        <v>9.9876190202307349</v>
      </c>
      <c r="Z262" s="124">
        <f t="shared" si="139"/>
        <v>170.20738911535585</v>
      </c>
      <c r="AA262" s="124">
        <f t="shared" si="139"/>
        <v>380.78982273743514</v>
      </c>
      <c r="AB262" s="124">
        <f t="shared" si="139"/>
        <v>203.94147328181154</v>
      </c>
      <c r="AC262" s="124">
        <f t="shared" si="139"/>
        <v>94.973286012938587</v>
      </c>
      <c r="AD262" s="125">
        <f t="shared" si="139"/>
        <v>54.839534878396933</v>
      </c>
      <c r="AE262" s="125">
        <f t="shared" si="139"/>
        <v>28.299251827402141</v>
      </c>
      <c r="AF262" s="125">
        <f t="shared" si="139"/>
        <v>9.5824915645866895</v>
      </c>
      <c r="AG262" s="125">
        <f t="shared" si="139"/>
        <v>0.8957319629563838</v>
      </c>
      <c r="AH262" s="125">
        <f t="shared" si="139"/>
        <v>1.356275779596406</v>
      </c>
      <c r="AI262" s="126">
        <f>SUM(V262:AC262)</f>
        <v>1285.1583015811045</v>
      </c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s="14" customFormat="1" ht="15" thickBot="1">
      <c r="A263" s="43" t="s">
        <v>91</v>
      </c>
      <c r="B263" s="78">
        <f>IF($I262=0,"-",B262/$I262)</f>
        <v>0.3849235218271771</v>
      </c>
      <c r="C263" s="78">
        <f t="shared" ref="C263:H263" si="140">IF($I262=0,"-",C262/$I262)</f>
        <v>9.2373876902571202E-3</v>
      </c>
      <c r="D263" s="78">
        <f t="shared" si="140"/>
        <v>0.15825051608515012</v>
      </c>
      <c r="E263" s="78">
        <f t="shared" si="140"/>
        <v>0.37961428235448974</v>
      </c>
      <c r="F263" s="78">
        <f t="shared" si="140"/>
        <v>0</v>
      </c>
      <c r="G263" s="78">
        <f t="shared" si="140"/>
        <v>5.9111600200014477E-2</v>
      </c>
      <c r="H263" s="79">
        <f t="shared" si="140"/>
        <v>8.8626918429114097E-3</v>
      </c>
      <c r="I263" s="80">
        <f>SUM(B263:H263)</f>
        <v>0.99999999999999989</v>
      </c>
      <c r="K263" s="55" t="s">
        <v>91</v>
      </c>
      <c r="L263" s="96">
        <f>IF($S262=0,"-",L262/$S262)</f>
        <v>0.32384009728276197</v>
      </c>
      <c r="M263" s="96">
        <f t="shared" ref="M263:R263" si="141">IF($S262=0,"-",M262/$S262)</f>
        <v>7.7715087767344822E-3</v>
      </c>
      <c r="N263" s="96">
        <f t="shared" si="141"/>
        <v>0.13313777833268284</v>
      </c>
      <c r="O263" s="96">
        <f t="shared" si="141"/>
        <v>0.31937337979256797</v>
      </c>
      <c r="P263" s="96">
        <f t="shared" si="141"/>
        <v>0.15868976843623578</v>
      </c>
      <c r="Q263" s="96">
        <f t="shared" si="141"/>
        <v>4.973119405237883E-2</v>
      </c>
      <c r="R263" s="97">
        <f t="shared" si="141"/>
        <v>7.4562733266380823E-3</v>
      </c>
      <c r="S263" s="98">
        <f>SUM(L263:R263)</f>
        <v>1</v>
      </c>
      <c r="U263" s="127" t="s">
        <v>91</v>
      </c>
      <c r="V263" s="128">
        <f>+V262/$AI262</f>
        <v>0.2564386963246858</v>
      </c>
      <c r="W263" s="128">
        <f t="shared" ref="W263:AH263" si="142">+W262/$AI262</f>
        <v>2.4729976892317932E-2</v>
      </c>
      <c r="X263" s="128">
        <f t="shared" si="142"/>
        <v>4.973119405237883E-2</v>
      </c>
      <c r="Y263" s="128">
        <f t="shared" si="142"/>
        <v>7.7715087767344822E-3</v>
      </c>
      <c r="Z263" s="128">
        <f t="shared" si="142"/>
        <v>0.13244079651973856</v>
      </c>
      <c r="AA263" s="128">
        <f t="shared" si="142"/>
        <v>0.29629799089260606</v>
      </c>
      <c r="AB263" s="128">
        <f t="shared" si="142"/>
        <v>0.15868976843623578</v>
      </c>
      <c r="AC263" s="128">
        <f t="shared" si="142"/>
        <v>7.3900068105302558E-2</v>
      </c>
      <c r="AD263" s="128">
        <f t="shared" si="142"/>
        <v>4.2671424065758246E-2</v>
      </c>
      <c r="AE263" s="128">
        <f t="shared" si="142"/>
        <v>2.2020051376228235E-2</v>
      </c>
      <c r="AF263" s="128">
        <f t="shared" si="142"/>
        <v>7.4562733266380823E-3</v>
      </c>
      <c r="AG263" s="128">
        <f t="shared" si="142"/>
        <v>6.9698181294427521E-4</v>
      </c>
      <c r="AH263" s="128">
        <f t="shared" si="142"/>
        <v>1.0553375237336965E-3</v>
      </c>
      <c r="AI263" s="129">
        <f>SUM(V263:AC263)</f>
        <v>1</v>
      </c>
    </row>
    <row r="264" spans="1:69" ht="15" thickBot="1">
      <c r="A264" s="44"/>
      <c r="B264" s="44"/>
      <c r="C264" s="44"/>
      <c r="D264" s="44"/>
      <c r="E264" s="44"/>
      <c r="F264" s="44"/>
      <c r="G264" s="44"/>
      <c r="H264" s="44"/>
      <c r="I264" s="44"/>
      <c r="K264" s="44"/>
      <c r="L264" s="44"/>
      <c r="M264" s="44"/>
      <c r="N264" s="44"/>
      <c r="O264" s="44"/>
      <c r="P264" s="44"/>
      <c r="Q264" s="44"/>
      <c r="R264" s="44"/>
      <c r="S264" s="44"/>
      <c r="U26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30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  <c r="K265" s="426" t="s">
        <v>37</v>
      </c>
      <c r="L265" s="32" t="s">
        <v>0</v>
      </c>
      <c r="M265" s="32" t="s">
        <v>1</v>
      </c>
      <c r="N265" s="32" t="s">
        <v>2</v>
      </c>
      <c r="O265" s="32" t="s">
        <v>3</v>
      </c>
      <c r="P265" s="32" t="s">
        <v>27</v>
      </c>
      <c r="Q265" s="32" t="s">
        <v>4</v>
      </c>
      <c r="R265" s="32" t="s">
        <v>5</v>
      </c>
      <c r="S265" s="33" t="s">
        <v>6</v>
      </c>
      <c r="U265" s="470" t="s">
        <v>37</v>
      </c>
      <c r="V265" s="99" t="s">
        <v>77</v>
      </c>
      <c r="W265" s="99" t="s">
        <v>78</v>
      </c>
      <c r="X265" s="99" t="s">
        <v>4</v>
      </c>
      <c r="Y265" s="99" t="s">
        <v>1</v>
      </c>
      <c r="Z265" s="99" t="s">
        <v>2</v>
      </c>
      <c r="AA265" s="99" t="s">
        <v>3</v>
      </c>
      <c r="AB265" s="99" t="s">
        <v>55</v>
      </c>
      <c r="AC265" s="99" t="s">
        <v>67</v>
      </c>
      <c r="AD265" s="100" t="s">
        <v>79</v>
      </c>
      <c r="AE265" s="100" t="s">
        <v>80</v>
      </c>
      <c r="AF265" s="100" t="s">
        <v>81</v>
      </c>
      <c r="AG265" s="100" t="s">
        <v>82</v>
      </c>
      <c r="AH265" s="100" t="s">
        <v>83</v>
      </c>
      <c r="AI265" s="101" t="s">
        <v>63</v>
      </c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" customHeight="1">
      <c r="A266" s="433" t="s">
        <v>37</v>
      </c>
      <c r="B266" s="434" t="s">
        <v>118</v>
      </c>
      <c r="C266" s="435"/>
      <c r="D266" s="435"/>
      <c r="E266" s="435"/>
      <c r="F266" s="435"/>
      <c r="G266" s="435"/>
      <c r="H266" s="435"/>
      <c r="I266" s="436"/>
      <c r="K266" s="427" t="s">
        <v>37</v>
      </c>
      <c r="L266" s="416" t="s">
        <v>118</v>
      </c>
      <c r="M266" s="417"/>
      <c r="N266" s="417"/>
      <c r="O266" s="417"/>
      <c r="P266" s="417"/>
      <c r="Q266" s="417"/>
      <c r="R266" s="417"/>
      <c r="S266" s="418"/>
      <c r="U266" s="471" t="s">
        <v>37</v>
      </c>
      <c r="V266" s="468" t="s">
        <v>118</v>
      </c>
      <c r="W266" s="468"/>
      <c r="X266" s="468"/>
      <c r="Y266" s="468"/>
      <c r="Z266" s="468"/>
      <c r="AA266" s="468"/>
      <c r="AB266" s="468"/>
      <c r="AC266" s="468"/>
      <c r="AD266" s="468"/>
      <c r="AE266" s="468"/>
      <c r="AF266" s="468"/>
      <c r="AG266" s="468"/>
      <c r="AH266" s="468"/>
      <c r="AI266" s="469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  <c r="K267" s="56" t="s">
        <v>7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102">
        <v>0</v>
      </c>
      <c r="S267" s="103">
        <f>SUM(L267:R267)</f>
        <v>0</v>
      </c>
      <c r="U267" s="104" t="s">
        <v>7</v>
      </c>
      <c r="V267" s="105">
        <v>0</v>
      </c>
      <c r="W267" s="105">
        <v>0</v>
      </c>
      <c r="X267" s="105">
        <v>0</v>
      </c>
      <c r="Y267" s="105">
        <v>0</v>
      </c>
      <c r="Z267" s="105">
        <v>0</v>
      </c>
      <c r="AA267" s="105">
        <v>0</v>
      </c>
      <c r="AB267" s="105">
        <v>0</v>
      </c>
      <c r="AC267" s="106">
        <v>0</v>
      </c>
      <c r="AD267" s="107">
        <v>0</v>
      </c>
      <c r="AE267" s="107">
        <v>0</v>
      </c>
      <c r="AF267" s="107">
        <v>0</v>
      </c>
      <c r="AG267" s="107">
        <v>0</v>
      </c>
      <c r="AH267" s="107">
        <v>0</v>
      </c>
      <c r="AI267" s="108">
        <f>SUM(V267:AC267)</f>
        <v>0</v>
      </c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143">SUM(B268:H268)</f>
        <v>0</v>
      </c>
      <c r="K268" s="48" t="s">
        <v>8</v>
      </c>
      <c r="L268" s="85">
        <v>0</v>
      </c>
      <c r="M268" s="85">
        <v>0</v>
      </c>
      <c r="N268" s="85">
        <v>0</v>
      </c>
      <c r="O268" s="85">
        <v>0</v>
      </c>
      <c r="P268" s="85">
        <v>0</v>
      </c>
      <c r="Q268" s="85">
        <v>0</v>
      </c>
      <c r="R268" s="86">
        <v>0</v>
      </c>
      <c r="S268" s="87">
        <f t="shared" ref="S268:S287" si="144">SUM(L268:R268)</f>
        <v>0</v>
      </c>
      <c r="U268" s="109" t="s">
        <v>8</v>
      </c>
      <c r="V268" s="110">
        <v>0</v>
      </c>
      <c r="W268" s="110">
        <v>0</v>
      </c>
      <c r="X268" s="110">
        <v>0</v>
      </c>
      <c r="Y268" s="110">
        <v>0</v>
      </c>
      <c r="Z268" s="110">
        <v>0</v>
      </c>
      <c r="AA268" s="110">
        <v>0</v>
      </c>
      <c r="AB268" s="110">
        <v>0</v>
      </c>
      <c r="AC268" s="111">
        <v>0</v>
      </c>
      <c r="AD268" s="110">
        <v>0</v>
      </c>
      <c r="AE268" s="110">
        <v>0</v>
      </c>
      <c r="AF268" s="110">
        <v>0</v>
      </c>
      <c r="AG268" s="110">
        <v>0</v>
      </c>
      <c r="AH268" s="110">
        <v>0</v>
      </c>
      <c r="AI268" s="112">
        <f t="shared" ref="AI268:AI287" si="145">SUM(V268:AC268)</f>
        <v>0</v>
      </c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143"/>
        <v>0</v>
      </c>
      <c r="K269" s="49" t="s">
        <v>10</v>
      </c>
      <c r="L269" s="63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83">
        <v>0</v>
      </c>
      <c r="S269" s="84">
        <f t="shared" si="144"/>
        <v>0</v>
      </c>
      <c r="U269" s="113" t="s">
        <v>10</v>
      </c>
      <c r="V269" s="105">
        <v>0</v>
      </c>
      <c r="W269" s="105">
        <v>0</v>
      </c>
      <c r="X269" s="105">
        <v>0</v>
      </c>
      <c r="Y269" s="105">
        <v>0</v>
      </c>
      <c r="Z269" s="105">
        <v>0</v>
      </c>
      <c r="AA269" s="105">
        <v>0</v>
      </c>
      <c r="AB269" s="105">
        <v>0</v>
      </c>
      <c r="AC269" s="106">
        <v>0</v>
      </c>
      <c r="AD269" s="107">
        <v>0</v>
      </c>
      <c r="AE269" s="107">
        <v>0</v>
      </c>
      <c r="AF269" s="107">
        <v>0</v>
      </c>
      <c r="AG269" s="107">
        <v>0</v>
      </c>
      <c r="AH269" s="107">
        <v>0</v>
      </c>
      <c r="AI269" s="108">
        <f t="shared" si="145"/>
        <v>0</v>
      </c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143"/>
        <v>0</v>
      </c>
      <c r="K270" s="48" t="s">
        <v>56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s="85">
        <v>0</v>
      </c>
      <c r="R270" s="86">
        <v>0</v>
      </c>
      <c r="S270" s="87">
        <f t="shared" si="144"/>
        <v>0</v>
      </c>
      <c r="U270" s="109" t="s">
        <v>56</v>
      </c>
      <c r="V270" s="110">
        <v>0</v>
      </c>
      <c r="W270" s="110">
        <v>0</v>
      </c>
      <c r="X270" s="110">
        <v>0</v>
      </c>
      <c r="Y270" s="110">
        <v>0</v>
      </c>
      <c r="Z270" s="110">
        <v>0</v>
      </c>
      <c r="AA270" s="110">
        <v>0</v>
      </c>
      <c r="AB270" s="110">
        <v>0</v>
      </c>
      <c r="AC270" s="111">
        <v>0</v>
      </c>
      <c r="AD270" s="110">
        <v>0</v>
      </c>
      <c r="AE270" s="110">
        <v>0</v>
      </c>
      <c r="AF270" s="110">
        <v>0</v>
      </c>
      <c r="AG270" s="110">
        <v>0</v>
      </c>
      <c r="AH270" s="110">
        <v>0</v>
      </c>
      <c r="AI270" s="112">
        <f t="shared" si="145"/>
        <v>0</v>
      </c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">
      <c r="A271" s="37" t="s">
        <v>16</v>
      </c>
      <c r="B271" s="63">
        <v>1.8746614687622507</v>
      </c>
      <c r="C271" s="63">
        <v>10.156450459423352</v>
      </c>
      <c r="D271" s="63">
        <v>3.6479323817059428</v>
      </c>
      <c r="E271" s="63">
        <v>0</v>
      </c>
      <c r="F271" s="420"/>
      <c r="G271" s="63">
        <v>0</v>
      </c>
      <c r="H271" s="64">
        <v>0</v>
      </c>
      <c r="I271" s="59">
        <f t="shared" si="143"/>
        <v>15.679044309891545</v>
      </c>
      <c r="K271" s="49" t="s">
        <v>16</v>
      </c>
      <c r="L271" s="63">
        <v>1.8746614687622507</v>
      </c>
      <c r="M271" s="63">
        <v>10.156450459423352</v>
      </c>
      <c r="N271" s="63">
        <v>3.6479323817059428</v>
      </c>
      <c r="O271" s="63">
        <v>0</v>
      </c>
      <c r="P271" s="63">
        <v>0</v>
      </c>
      <c r="Q271" s="63">
        <v>0</v>
      </c>
      <c r="R271" s="83">
        <v>0</v>
      </c>
      <c r="S271" s="84">
        <f t="shared" si="144"/>
        <v>15.679044309891545</v>
      </c>
      <c r="U271" s="113" t="s">
        <v>16</v>
      </c>
      <c r="V271" s="105">
        <v>1.8746614687622507</v>
      </c>
      <c r="W271" s="105">
        <v>0</v>
      </c>
      <c r="X271" s="105">
        <v>0</v>
      </c>
      <c r="Y271" s="105">
        <v>10.156450459423352</v>
      </c>
      <c r="Z271" s="105">
        <v>3.6479323817059428</v>
      </c>
      <c r="AA271" s="105">
        <v>0</v>
      </c>
      <c r="AB271" s="105">
        <v>0</v>
      </c>
      <c r="AC271" s="106">
        <v>0</v>
      </c>
      <c r="AD271" s="107">
        <v>0</v>
      </c>
      <c r="AE271" s="107">
        <v>0</v>
      </c>
      <c r="AF271" s="107">
        <v>0</v>
      </c>
      <c r="AG271" s="107">
        <v>0</v>
      </c>
      <c r="AH271" s="107">
        <v>0</v>
      </c>
      <c r="AI271" s="108">
        <f t="shared" si="145"/>
        <v>15.679044309891545</v>
      </c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">
      <c r="A272" s="36" t="s">
        <v>123</v>
      </c>
      <c r="B272" s="60">
        <v>2.8753846669763745</v>
      </c>
      <c r="C272" s="60">
        <v>0.45466237555981609</v>
      </c>
      <c r="D272" s="60">
        <v>8.0397615190455252</v>
      </c>
      <c r="E272" s="60">
        <v>0.41141400325046773</v>
      </c>
      <c r="F272" s="420"/>
      <c r="G272" s="60">
        <v>0</v>
      </c>
      <c r="H272" s="61">
        <v>0</v>
      </c>
      <c r="I272" s="62">
        <f t="shared" si="143"/>
        <v>11.781222564832182</v>
      </c>
      <c r="K272" s="48" t="s">
        <v>123</v>
      </c>
      <c r="L272" s="85">
        <v>2.8753846669763745</v>
      </c>
      <c r="M272" s="85">
        <v>0.45466237555981609</v>
      </c>
      <c r="N272" s="85">
        <v>8.0397615190455252</v>
      </c>
      <c r="O272" s="85">
        <v>0.41141400325046773</v>
      </c>
      <c r="P272" s="85">
        <v>0</v>
      </c>
      <c r="Q272" s="85">
        <v>0</v>
      </c>
      <c r="R272" s="86">
        <v>0</v>
      </c>
      <c r="S272" s="87">
        <f t="shared" si="144"/>
        <v>11.781222564832182</v>
      </c>
      <c r="U272" s="109" t="s">
        <v>57</v>
      </c>
      <c r="V272" s="110">
        <v>2.8753846669763745</v>
      </c>
      <c r="W272" s="110">
        <v>0</v>
      </c>
      <c r="X272" s="110">
        <v>0</v>
      </c>
      <c r="Y272" s="110">
        <v>0.45466237555981609</v>
      </c>
      <c r="Z272" s="110">
        <v>8.0397615190455252</v>
      </c>
      <c r="AA272" s="110">
        <v>0.41141400325046773</v>
      </c>
      <c r="AB272" s="110">
        <v>0</v>
      </c>
      <c r="AC272" s="111">
        <v>0</v>
      </c>
      <c r="AD272" s="110">
        <v>0</v>
      </c>
      <c r="AE272" s="110">
        <v>0</v>
      </c>
      <c r="AF272" s="110">
        <v>0</v>
      </c>
      <c r="AG272" s="110">
        <v>0</v>
      </c>
      <c r="AH272" s="110">
        <v>0</v>
      </c>
      <c r="AI272" s="112">
        <f t="shared" si="145"/>
        <v>11.781222564832182</v>
      </c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">
      <c r="A273" s="37" t="s">
        <v>58</v>
      </c>
      <c r="B273" s="63">
        <v>0</v>
      </c>
      <c r="C273" s="63">
        <v>0</v>
      </c>
      <c r="D273" s="63">
        <v>0</v>
      </c>
      <c r="E273" s="63">
        <v>13.503151692277273</v>
      </c>
      <c r="F273" s="420"/>
      <c r="G273" s="63">
        <v>0</v>
      </c>
      <c r="H273" s="64">
        <v>0</v>
      </c>
      <c r="I273" s="59">
        <f t="shared" si="143"/>
        <v>13.503151692277273</v>
      </c>
      <c r="K273" s="49" t="s">
        <v>58</v>
      </c>
      <c r="L273" s="63">
        <v>0</v>
      </c>
      <c r="M273" s="63">
        <v>0</v>
      </c>
      <c r="N273" s="63">
        <v>0</v>
      </c>
      <c r="O273" s="63">
        <v>13.503151692277273</v>
      </c>
      <c r="P273" s="63">
        <v>184.50153656299543</v>
      </c>
      <c r="Q273" s="63">
        <v>0</v>
      </c>
      <c r="R273" s="83">
        <v>0</v>
      </c>
      <c r="S273" s="84">
        <f t="shared" si="144"/>
        <v>198.0046882552727</v>
      </c>
      <c r="U273" s="113" t="s">
        <v>58</v>
      </c>
      <c r="V273" s="105">
        <v>0</v>
      </c>
      <c r="W273" s="105">
        <v>0</v>
      </c>
      <c r="X273" s="105">
        <v>0</v>
      </c>
      <c r="Y273" s="105">
        <v>0</v>
      </c>
      <c r="Z273" s="105">
        <v>0</v>
      </c>
      <c r="AA273" s="105">
        <v>13.503151692277273</v>
      </c>
      <c r="AB273" s="105">
        <v>184.50153656299543</v>
      </c>
      <c r="AC273" s="106">
        <v>0</v>
      </c>
      <c r="AD273" s="105">
        <v>0</v>
      </c>
      <c r="AE273" s="105">
        <v>0</v>
      </c>
      <c r="AF273" s="105">
        <v>0</v>
      </c>
      <c r="AG273" s="105">
        <v>0</v>
      </c>
      <c r="AH273" s="105">
        <v>0</v>
      </c>
      <c r="AI273" s="108">
        <f t="shared" si="145"/>
        <v>198.0046882552727</v>
      </c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">
      <c r="A274" s="36" t="s">
        <v>12</v>
      </c>
      <c r="B274" s="60">
        <v>0</v>
      </c>
      <c r="C274" s="60">
        <v>0</v>
      </c>
      <c r="D274" s="60">
        <v>0</v>
      </c>
      <c r="E274" s="60">
        <v>1.061250090698854E-2</v>
      </c>
      <c r="F274" s="420"/>
      <c r="G274" s="60">
        <v>0</v>
      </c>
      <c r="H274" s="61">
        <v>0</v>
      </c>
      <c r="I274" s="62">
        <f t="shared" si="143"/>
        <v>1.061250090698854E-2</v>
      </c>
      <c r="K274" s="48" t="s">
        <v>12</v>
      </c>
      <c r="L274" s="85">
        <v>0</v>
      </c>
      <c r="M274" s="85">
        <v>0</v>
      </c>
      <c r="N274" s="85">
        <v>0</v>
      </c>
      <c r="O274" s="85">
        <v>1.061250090698854E-2</v>
      </c>
      <c r="P274" s="85">
        <v>0.27242769728700988</v>
      </c>
      <c r="Q274" s="85">
        <v>0</v>
      </c>
      <c r="R274" s="86">
        <v>0</v>
      </c>
      <c r="S274" s="87">
        <f t="shared" si="144"/>
        <v>0.28304019819399845</v>
      </c>
      <c r="U274" s="109" t="s">
        <v>12</v>
      </c>
      <c r="V274" s="110">
        <v>0</v>
      </c>
      <c r="W274" s="110">
        <v>0</v>
      </c>
      <c r="X274" s="110">
        <v>0</v>
      </c>
      <c r="Y274" s="110">
        <v>0</v>
      </c>
      <c r="Z274" s="110">
        <v>0</v>
      </c>
      <c r="AA274" s="110">
        <v>1.061250090698854E-2</v>
      </c>
      <c r="AB274" s="110">
        <v>0.27242769728700988</v>
      </c>
      <c r="AC274" s="111">
        <v>0</v>
      </c>
      <c r="AD274" s="110">
        <v>0</v>
      </c>
      <c r="AE274" s="110">
        <v>0</v>
      </c>
      <c r="AF274" s="110">
        <v>0</v>
      </c>
      <c r="AG274" s="110">
        <v>0</v>
      </c>
      <c r="AH274" s="110">
        <v>0</v>
      </c>
      <c r="AI274" s="112">
        <f t="shared" si="145"/>
        <v>0.28304019819399845</v>
      </c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143"/>
        <v>0</v>
      </c>
      <c r="K275" s="49" t="s">
        <v>59</v>
      </c>
      <c r="L275" s="63">
        <v>0</v>
      </c>
      <c r="M275" s="63">
        <v>0</v>
      </c>
      <c r="N275" s="63">
        <v>0</v>
      </c>
      <c r="O275" s="63">
        <v>0</v>
      </c>
      <c r="P275" s="63">
        <v>0</v>
      </c>
      <c r="Q275" s="63">
        <v>0</v>
      </c>
      <c r="R275" s="83">
        <v>0</v>
      </c>
      <c r="S275" s="84">
        <f t="shared" si="144"/>
        <v>0</v>
      </c>
      <c r="U275" s="113" t="s">
        <v>59</v>
      </c>
      <c r="V275" s="105">
        <v>0</v>
      </c>
      <c r="W275" s="105">
        <v>0</v>
      </c>
      <c r="X275" s="105">
        <v>0</v>
      </c>
      <c r="Y275" s="105">
        <v>0</v>
      </c>
      <c r="Z275" s="105">
        <v>0</v>
      </c>
      <c r="AA275" s="105">
        <v>0</v>
      </c>
      <c r="AB275" s="105">
        <v>0</v>
      </c>
      <c r="AC275" s="106">
        <v>0</v>
      </c>
      <c r="AD275" s="105">
        <v>0</v>
      </c>
      <c r="AE275" s="105">
        <v>0</v>
      </c>
      <c r="AF275" s="105">
        <v>0</v>
      </c>
      <c r="AG275" s="105">
        <v>0</v>
      </c>
      <c r="AH275" s="105">
        <v>0</v>
      </c>
      <c r="AI275" s="108">
        <f t="shared" si="145"/>
        <v>0</v>
      </c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">
      <c r="A276" s="36" t="s">
        <v>17</v>
      </c>
      <c r="B276" s="60">
        <v>0.14955805166372391</v>
      </c>
      <c r="C276" s="60">
        <v>0</v>
      </c>
      <c r="D276" s="60">
        <v>2.0210547522124851</v>
      </c>
      <c r="E276" s="60">
        <v>0</v>
      </c>
      <c r="F276" s="420"/>
      <c r="G276" s="60">
        <v>0</v>
      </c>
      <c r="H276" s="61">
        <v>0</v>
      </c>
      <c r="I276" s="62">
        <f t="shared" si="143"/>
        <v>2.1706128038762089</v>
      </c>
      <c r="K276" s="48" t="s">
        <v>17</v>
      </c>
      <c r="L276" s="85">
        <v>0.14955805166372391</v>
      </c>
      <c r="M276" s="85">
        <v>0</v>
      </c>
      <c r="N276" s="85">
        <v>2.0210547522124851</v>
      </c>
      <c r="O276" s="85">
        <v>0</v>
      </c>
      <c r="P276" s="85">
        <v>0.77204291534516911</v>
      </c>
      <c r="Q276" s="85">
        <v>0</v>
      </c>
      <c r="R276" s="86">
        <v>0</v>
      </c>
      <c r="S276" s="87">
        <f t="shared" si="144"/>
        <v>2.9426557192213778</v>
      </c>
      <c r="U276" s="109" t="s">
        <v>17</v>
      </c>
      <c r="V276" s="110">
        <v>0.14955805166372391</v>
      </c>
      <c r="W276" s="110">
        <v>0</v>
      </c>
      <c r="X276" s="110">
        <v>0</v>
      </c>
      <c r="Y276" s="110">
        <v>0</v>
      </c>
      <c r="Z276" s="110">
        <v>2.0210547522124851</v>
      </c>
      <c r="AA276" s="110">
        <v>0</v>
      </c>
      <c r="AB276" s="110">
        <v>0.77204291534516911</v>
      </c>
      <c r="AC276" s="111">
        <v>0</v>
      </c>
      <c r="AD276" s="110">
        <v>0</v>
      </c>
      <c r="AE276" s="110">
        <v>0</v>
      </c>
      <c r="AF276" s="110">
        <v>0</v>
      </c>
      <c r="AG276" s="110">
        <v>0</v>
      </c>
      <c r="AH276" s="110">
        <v>0</v>
      </c>
      <c r="AI276" s="112">
        <f t="shared" si="145"/>
        <v>2.9426557192213778</v>
      </c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">
      <c r="A277" s="37" t="s">
        <v>139</v>
      </c>
      <c r="B277" s="63">
        <v>0.53424934541285962</v>
      </c>
      <c r="C277" s="63">
        <v>6.2046797460243628</v>
      </c>
      <c r="D277" s="63">
        <v>23.291015022159197</v>
      </c>
      <c r="E277" s="63">
        <v>0</v>
      </c>
      <c r="F277" s="420"/>
      <c r="G277" s="63">
        <v>0</v>
      </c>
      <c r="H277" s="64">
        <v>0</v>
      </c>
      <c r="I277" s="59">
        <f t="shared" si="143"/>
        <v>30.029944113596422</v>
      </c>
      <c r="K277" s="49" t="s">
        <v>139</v>
      </c>
      <c r="L277" s="63">
        <v>0.53424934541285962</v>
      </c>
      <c r="M277" s="63">
        <v>6.2046797460243628</v>
      </c>
      <c r="N277" s="63">
        <v>23.291015022159197</v>
      </c>
      <c r="O277" s="63">
        <v>0</v>
      </c>
      <c r="P277" s="63">
        <v>0</v>
      </c>
      <c r="Q277" s="63">
        <v>0</v>
      </c>
      <c r="R277" s="83">
        <v>0</v>
      </c>
      <c r="S277" s="84">
        <f t="shared" si="144"/>
        <v>30.029944113596422</v>
      </c>
      <c r="U277" s="113" t="s">
        <v>139</v>
      </c>
      <c r="V277" s="105">
        <v>0.5273475881870261</v>
      </c>
      <c r="W277" s="105">
        <v>0</v>
      </c>
      <c r="X277" s="105">
        <v>0</v>
      </c>
      <c r="Y277" s="105">
        <v>6.2046797460243628</v>
      </c>
      <c r="Z277" s="105">
        <v>18.446671625346628</v>
      </c>
      <c r="AA277" s="105">
        <v>0</v>
      </c>
      <c r="AB277" s="105">
        <v>0</v>
      </c>
      <c r="AC277" s="106">
        <v>4.851245154038403</v>
      </c>
      <c r="AD277" s="105">
        <v>6.9017572258335521E-3</v>
      </c>
      <c r="AE277" s="105">
        <v>0</v>
      </c>
      <c r="AF277" s="105">
        <v>0</v>
      </c>
      <c r="AG277" s="105">
        <v>4.8443433968125698</v>
      </c>
      <c r="AH277" s="105">
        <v>0</v>
      </c>
      <c r="AI277" s="108">
        <f t="shared" si="145"/>
        <v>30.029944113596418</v>
      </c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">
      <c r="A278" s="36" t="s">
        <v>25</v>
      </c>
      <c r="B278" s="60">
        <v>1.7080316272275597</v>
      </c>
      <c r="C278" s="60">
        <v>0</v>
      </c>
      <c r="D278" s="60">
        <v>0.2562965953972966</v>
      </c>
      <c r="E278" s="60">
        <v>148.63135739960123</v>
      </c>
      <c r="F278" s="420"/>
      <c r="G278" s="60">
        <v>1.4841963353327186</v>
      </c>
      <c r="H278" s="61">
        <v>0</v>
      </c>
      <c r="I278" s="62">
        <f t="shared" si="143"/>
        <v>152.0798819575588</v>
      </c>
      <c r="K278" s="48" t="s">
        <v>25</v>
      </c>
      <c r="L278" s="85">
        <v>1.7080316272275597</v>
      </c>
      <c r="M278" s="85">
        <v>0</v>
      </c>
      <c r="N278" s="85">
        <v>0.2562965953972966</v>
      </c>
      <c r="O278" s="85">
        <v>148.63135739960123</v>
      </c>
      <c r="P278" s="85">
        <v>0.14935750284943311</v>
      </c>
      <c r="Q278" s="85">
        <v>1.4841963353327186</v>
      </c>
      <c r="R278" s="86">
        <v>0</v>
      </c>
      <c r="S278" s="87">
        <f t="shared" si="144"/>
        <v>152.22923946040822</v>
      </c>
      <c r="U278" s="109" t="s">
        <v>25</v>
      </c>
      <c r="V278" s="110">
        <v>0.88595407615612021</v>
      </c>
      <c r="W278" s="110">
        <v>0.45932766808270564</v>
      </c>
      <c r="X278" s="110">
        <v>1.4841963353327186</v>
      </c>
      <c r="Y278" s="110">
        <v>0</v>
      </c>
      <c r="Z278" s="110">
        <v>0</v>
      </c>
      <c r="AA278" s="110">
        <v>148.37506080420394</v>
      </c>
      <c r="AB278" s="110">
        <v>0.14935750284943311</v>
      </c>
      <c r="AC278" s="111">
        <v>0.87534307378332699</v>
      </c>
      <c r="AD278" s="110">
        <v>0.3627498829887339</v>
      </c>
      <c r="AE278" s="110">
        <v>0.2562965953972966</v>
      </c>
      <c r="AF278" s="110">
        <v>0</v>
      </c>
      <c r="AG278" s="110">
        <v>0.2562965953972966</v>
      </c>
      <c r="AH278" s="110">
        <v>0</v>
      </c>
      <c r="AI278" s="112">
        <f t="shared" si="145"/>
        <v>152.22923946040822</v>
      </c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143"/>
        <v>0</v>
      </c>
      <c r="K279" s="49" t="s">
        <v>24</v>
      </c>
      <c r="L279" s="63">
        <v>0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83">
        <v>0</v>
      </c>
      <c r="S279" s="84">
        <f t="shared" si="144"/>
        <v>0</v>
      </c>
      <c r="U279" s="113" t="s">
        <v>24</v>
      </c>
      <c r="V279" s="105">
        <v>0</v>
      </c>
      <c r="W279" s="105">
        <v>0</v>
      </c>
      <c r="X279" s="105">
        <v>0</v>
      </c>
      <c r="Y279" s="105">
        <v>0</v>
      </c>
      <c r="Z279" s="105">
        <v>0</v>
      </c>
      <c r="AA279" s="105">
        <v>0</v>
      </c>
      <c r="AB279" s="105">
        <v>0</v>
      </c>
      <c r="AC279" s="106">
        <v>0</v>
      </c>
      <c r="AD279" s="105">
        <v>0</v>
      </c>
      <c r="AE279" s="105">
        <v>0</v>
      </c>
      <c r="AF279" s="105">
        <v>0</v>
      </c>
      <c r="AG279" s="105">
        <v>0</v>
      </c>
      <c r="AH279" s="105">
        <v>0</v>
      </c>
      <c r="AI279" s="108">
        <f t="shared" si="145"/>
        <v>0</v>
      </c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">
      <c r="A280" s="36" t="s">
        <v>60</v>
      </c>
      <c r="B280" s="60">
        <v>0.13992697337315221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143"/>
        <v>0.13992697337315221</v>
      </c>
      <c r="K280" s="48" t="s">
        <v>60</v>
      </c>
      <c r="L280" s="85">
        <v>0.13992697337315221</v>
      </c>
      <c r="M280" s="85">
        <v>0</v>
      </c>
      <c r="N280" s="85">
        <v>0</v>
      </c>
      <c r="O280" s="85">
        <v>0</v>
      </c>
      <c r="P280" s="85">
        <v>0</v>
      </c>
      <c r="Q280" s="85">
        <v>0</v>
      </c>
      <c r="R280" s="86">
        <v>0</v>
      </c>
      <c r="S280" s="87">
        <f t="shared" si="144"/>
        <v>0.13992697337315221</v>
      </c>
      <c r="U280" s="109" t="s">
        <v>60</v>
      </c>
      <c r="V280" s="110">
        <v>0.13992697337315221</v>
      </c>
      <c r="W280" s="110">
        <v>0</v>
      </c>
      <c r="X280" s="110">
        <v>0</v>
      </c>
      <c r="Y280" s="110">
        <v>0</v>
      </c>
      <c r="Z280" s="110">
        <v>0</v>
      </c>
      <c r="AA280" s="110">
        <v>0</v>
      </c>
      <c r="AB280" s="110">
        <v>0</v>
      </c>
      <c r="AC280" s="111">
        <v>0</v>
      </c>
      <c r="AD280" s="110">
        <v>0</v>
      </c>
      <c r="AE280" s="110">
        <v>0</v>
      </c>
      <c r="AF280" s="110">
        <v>0</v>
      </c>
      <c r="AG280" s="110">
        <v>0</v>
      </c>
      <c r="AH280" s="110">
        <v>0</v>
      </c>
      <c r="AI280" s="112">
        <f t="shared" si="145"/>
        <v>0.13992697337315221</v>
      </c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" customHeight="1">
      <c r="A281" s="37" t="s">
        <v>22</v>
      </c>
      <c r="B281" s="63">
        <v>1.3375400767350403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143"/>
        <v>1.3375400767350403</v>
      </c>
      <c r="K281" s="49" t="s">
        <v>22</v>
      </c>
      <c r="L281" s="63">
        <v>1.3375400767350403</v>
      </c>
      <c r="M281" s="63">
        <v>0</v>
      </c>
      <c r="N281" s="63">
        <v>0</v>
      </c>
      <c r="O281" s="63">
        <v>0</v>
      </c>
      <c r="P281" s="63">
        <v>6.7129005508628499</v>
      </c>
      <c r="Q281" s="63">
        <v>0</v>
      </c>
      <c r="R281" s="83">
        <v>0</v>
      </c>
      <c r="S281" s="84">
        <f t="shared" si="144"/>
        <v>8.0504406275978901</v>
      </c>
      <c r="U281" s="113" t="s">
        <v>22</v>
      </c>
      <c r="V281" s="105">
        <v>0</v>
      </c>
      <c r="W281" s="105">
        <v>0</v>
      </c>
      <c r="X281" s="105">
        <v>0</v>
      </c>
      <c r="Y281" s="105">
        <v>0</v>
      </c>
      <c r="Z281" s="105">
        <v>0</v>
      </c>
      <c r="AA281" s="105">
        <v>0</v>
      </c>
      <c r="AB281" s="105">
        <v>6.7129005508628499</v>
      </c>
      <c r="AC281" s="106">
        <v>1.3375400767350403</v>
      </c>
      <c r="AD281" s="105">
        <v>1.3375400767350403</v>
      </c>
      <c r="AE281" s="105">
        <v>0</v>
      </c>
      <c r="AF281" s="105">
        <v>0</v>
      </c>
      <c r="AG281" s="105">
        <v>0</v>
      </c>
      <c r="AH281" s="105">
        <v>0</v>
      </c>
      <c r="AI281" s="108">
        <f t="shared" si="145"/>
        <v>8.0504406275978901</v>
      </c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143"/>
        <v>0</v>
      </c>
      <c r="K282" s="48" t="s">
        <v>21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s="85">
        <v>0</v>
      </c>
      <c r="R282" s="86">
        <v>0</v>
      </c>
      <c r="S282" s="87">
        <f t="shared" si="144"/>
        <v>0</v>
      </c>
      <c r="U282" s="109" t="s">
        <v>61</v>
      </c>
      <c r="V282" s="110">
        <v>0</v>
      </c>
      <c r="W282" s="110">
        <v>0</v>
      </c>
      <c r="X282" s="110">
        <v>0</v>
      </c>
      <c r="Y282" s="110">
        <v>0</v>
      </c>
      <c r="Z282" s="110">
        <v>0</v>
      </c>
      <c r="AA282" s="110">
        <v>0</v>
      </c>
      <c r="AB282" s="110">
        <v>0</v>
      </c>
      <c r="AC282" s="111">
        <v>0</v>
      </c>
      <c r="AD282" s="110">
        <v>0</v>
      </c>
      <c r="AE282" s="110">
        <v>0</v>
      </c>
      <c r="AF282" s="110">
        <v>0</v>
      </c>
      <c r="AG282" s="110">
        <v>0</v>
      </c>
      <c r="AH282" s="110">
        <v>0</v>
      </c>
      <c r="AI282" s="112">
        <f t="shared" si="145"/>
        <v>0</v>
      </c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143"/>
        <v>0</v>
      </c>
      <c r="K283" s="50" t="s">
        <v>64</v>
      </c>
      <c r="L283" s="63">
        <v>0</v>
      </c>
      <c r="M283" s="63">
        <v>0</v>
      </c>
      <c r="N283" s="63">
        <v>0</v>
      </c>
      <c r="O283" s="63">
        <v>0</v>
      </c>
      <c r="P283" s="63">
        <v>0</v>
      </c>
      <c r="Q283" s="63">
        <v>0</v>
      </c>
      <c r="R283" s="83">
        <v>0</v>
      </c>
      <c r="S283" s="84">
        <f t="shared" si="144"/>
        <v>0</v>
      </c>
      <c r="U283" s="114" t="s">
        <v>62</v>
      </c>
      <c r="V283" s="105">
        <v>0</v>
      </c>
      <c r="W283" s="105">
        <v>0</v>
      </c>
      <c r="X283" s="105">
        <v>0</v>
      </c>
      <c r="Y283" s="105">
        <v>0</v>
      </c>
      <c r="Z283" s="105">
        <v>0</v>
      </c>
      <c r="AA283" s="105">
        <v>0</v>
      </c>
      <c r="AB283" s="105">
        <v>0</v>
      </c>
      <c r="AC283" s="106">
        <v>0</v>
      </c>
      <c r="AD283" s="107">
        <v>0</v>
      </c>
      <c r="AE283" s="107">
        <v>0</v>
      </c>
      <c r="AF283" s="107">
        <v>0</v>
      </c>
      <c r="AG283" s="107">
        <v>0</v>
      </c>
      <c r="AH283" s="107">
        <v>0</v>
      </c>
      <c r="AI283" s="108">
        <f t="shared" si="145"/>
        <v>0</v>
      </c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143"/>
        <v>0</v>
      </c>
      <c r="K284" s="51" t="s">
        <v>23</v>
      </c>
      <c r="L284" s="8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9">
        <v>0</v>
      </c>
      <c r="S284" s="90">
        <f t="shared" si="144"/>
        <v>0</v>
      </c>
      <c r="U284" s="115" t="s">
        <v>65</v>
      </c>
      <c r="V284" s="116">
        <v>0</v>
      </c>
      <c r="W284" s="116">
        <v>0</v>
      </c>
      <c r="X284" s="116">
        <v>0</v>
      </c>
      <c r="Y284" s="116">
        <v>0</v>
      </c>
      <c r="Z284" s="116">
        <v>0</v>
      </c>
      <c r="AA284" s="116">
        <v>0</v>
      </c>
      <c r="AB284" s="116">
        <v>0</v>
      </c>
      <c r="AC284" s="116">
        <v>0</v>
      </c>
      <c r="AD284" s="116">
        <v>0</v>
      </c>
      <c r="AE284" s="116">
        <v>0</v>
      </c>
      <c r="AF284" s="116">
        <v>0</v>
      </c>
      <c r="AG284" s="116">
        <v>0</v>
      </c>
      <c r="AH284" s="117">
        <v>0</v>
      </c>
      <c r="AI284" s="118">
        <f t="shared" si="145"/>
        <v>0</v>
      </c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143"/>
        <v>0</v>
      </c>
      <c r="K285" s="52" t="s">
        <v>19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91">
        <v>0</v>
      </c>
      <c r="S285" s="92">
        <f t="shared" si="144"/>
        <v>0</v>
      </c>
      <c r="U285" s="119" t="s">
        <v>19</v>
      </c>
      <c r="V285" s="120">
        <v>0</v>
      </c>
      <c r="W285" s="120">
        <v>0</v>
      </c>
      <c r="X285" s="120">
        <v>0</v>
      </c>
      <c r="Y285" s="120">
        <v>0</v>
      </c>
      <c r="Z285" s="120">
        <v>0</v>
      </c>
      <c r="AA285" s="120">
        <v>0</v>
      </c>
      <c r="AB285" s="120">
        <v>0</v>
      </c>
      <c r="AC285" s="120">
        <v>0</v>
      </c>
      <c r="AD285" s="121">
        <v>0</v>
      </c>
      <c r="AE285" s="121">
        <v>0</v>
      </c>
      <c r="AF285" s="121">
        <v>0</v>
      </c>
      <c r="AG285" s="121">
        <v>0</v>
      </c>
      <c r="AH285" s="121">
        <v>0</v>
      </c>
      <c r="AI285" s="122">
        <f t="shared" si="145"/>
        <v>0</v>
      </c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143"/>
        <v>0</v>
      </c>
      <c r="K286" s="51" t="s">
        <v>20</v>
      </c>
      <c r="L286" s="88">
        <v>0</v>
      </c>
      <c r="M286" s="88">
        <v>0</v>
      </c>
      <c r="N286" s="88">
        <v>0</v>
      </c>
      <c r="O286" s="88">
        <v>0</v>
      </c>
      <c r="P286" s="88">
        <v>0</v>
      </c>
      <c r="Q286" s="88">
        <v>0</v>
      </c>
      <c r="R286" s="89">
        <v>0</v>
      </c>
      <c r="S286" s="90">
        <f t="shared" si="144"/>
        <v>0</v>
      </c>
      <c r="U286" s="115" t="s">
        <v>20</v>
      </c>
      <c r="V286" s="116">
        <v>0</v>
      </c>
      <c r="W286" s="116">
        <v>0</v>
      </c>
      <c r="X286" s="116">
        <v>0</v>
      </c>
      <c r="Y286" s="116">
        <v>0</v>
      </c>
      <c r="Z286" s="116">
        <v>0</v>
      </c>
      <c r="AA286" s="116">
        <v>0</v>
      </c>
      <c r="AB286" s="116">
        <v>0</v>
      </c>
      <c r="AC286" s="116">
        <v>0</v>
      </c>
      <c r="AD286" s="116">
        <v>0</v>
      </c>
      <c r="AE286" s="116">
        <v>0</v>
      </c>
      <c r="AF286" s="116">
        <v>0</v>
      </c>
      <c r="AG286" s="116">
        <v>0</v>
      </c>
      <c r="AH286" s="117">
        <v>0</v>
      </c>
      <c r="AI286" s="118">
        <f t="shared" si="145"/>
        <v>0</v>
      </c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143"/>
        <v>0</v>
      </c>
      <c r="K287" s="53" t="s">
        <v>11</v>
      </c>
      <c r="L287" s="71">
        <v>0</v>
      </c>
      <c r="M287" s="71">
        <v>0</v>
      </c>
      <c r="N287" s="71">
        <v>0</v>
      </c>
      <c r="O287" s="71">
        <v>0</v>
      </c>
      <c r="P287" s="71">
        <v>0</v>
      </c>
      <c r="Q287" s="71">
        <v>0</v>
      </c>
      <c r="R287" s="93">
        <v>0</v>
      </c>
      <c r="S287" s="94">
        <f t="shared" si="144"/>
        <v>0</v>
      </c>
      <c r="U287" s="119" t="s">
        <v>11</v>
      </c>
      <c r="V287" s="120">
        <v>0</v>
      </c>
      <c r="W287" s="120">
        <v>0</v>
      </c>
      <c r="X287" s="120">
        <v>0</v>
      </c>
      <c r="Y287" s="120">
        <v>0</v>
      </c>
      <c r="Z287" s="120">
        <v>0</v>
      </c>
      <c r="AA287" s="120">
        <v>0</v>
      </c>
      <c r="AB287" s="120">
        <v>0</v>
      </c>
      <c r="AC287" s="120">
        <v>0</v>
      </c>
      <c r="AD287" s="121">
        <v>0</v>
      </c>
      <c r="AE287" s="121">
        <v>0</v>
      </c>
      <c r="AF287" s="121">
        <v>0</v>
      </c>
      <c r="AG287" s="121">
        <v>0</v>
      </c>
      <c r="AH287" s="121">
        <v>0</v>
      </c>
      <c r="AI287" s="122">
        <f t="shared" si="145"/>
        <v>0</v>
      </c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">
      <c r="A288" s="42" t="s">
        <v>26</v>
      </c>
      <c r="B288" s="74">
        <f>SUM(B267:B283)</f>
        <v>8.6193522101509608</v>
      </c>
      <c r="C288" s="74">
        <f t="shared" ref="C288:I288" si="146">SUM(C267:C283)</f>
        <v>16.815792581007532</v>
      </c>
      <c r="D288" s="74">
        <f t="shared" si="146"/>
        <v>37.256060270520443</v>
      </c>
      <c r="E288" s="74">
        <f t="shared" si="146"/>
        <v>162.55653559603596</v>
      </c>
      <c r="F288" s="74">
        <f t="shared" si="146"/>
        <v>0</v>
      </c>
      <c r="G288" s="74">
        <f t="shared" si="146"/>
        <v>1.4841963353327186</v>
      </c>
      <c r="H288" s="75">
        <f t="shared" si="146"/>
        <v>0</v>
      </c>
      <c r="I288" s="59">
        <f t="shared" si="146"/>
        <v>226.73193699304761</v>
      </c>
      <c r="K288" s="54" t="s">
        <v>26</v>
      </c>
      <c r="L288" s="74">
        <f>SUM(L267:L283)</f>
        <v>8.6193522101509608</v>
      </c>
      <c r="M288" s="74">
        <f t="shared" ref="M288:S288" si="147">SUM(M267:M283)</f>
        <v>16.815792581007532</v>
      </c>
      <c r="N288" s="74">
        <f t="shared" si="147"/>
        <v>37.256060270520443</v>
      </c>
      <c r="O288" s="74">
        <f t="shared" si="147"/>
        <v>162.55653559603596</v>
      </c>
      <c r="P288" s="74">
        <f t="shared" si="147"/>
        <v>192.40826522933989</v>
      </c>
      <c r="Q288" s="74">
        <f t="shared" si="147"/>
        <v>1.4841963353327186</v>
      </c>
      <c r="R288" s="75">
        <f t="shared" si="147"/>
        <v>0</v>
      </c>
      <c r="S288" s="95">
        <f t="shared" si="147"/>
        <v>419.14020222238747</v>
      </c>
      <c r="U288" s="130" t="s">
        <v>91</v>
      </c>
      <c r="V288" s="124">
        <f>SUM(V267:V283)</f>
        <v>6.4528328251186471</v>
      </c>
      <c r="W288" s="124">
        <f t="shared" ref="W288:AH288" si="148">SUM(W267:W283)</f>
        <v>0.45932766808270564</v>
      </c>
      <c r="X288" s="124">
        <f t="shared" si="148"/>
        <v>1.4841963353327186</v>
      </c>
      <c r="Y288" s="124">
        <f t="shared" si="148"/>
        <v>16.815792581007532</v>
      </c>
      <c r="Z288" s="124">
        <f t="shared" si="148"/>
        <v>32.155420278310579</v>
      </c>
      <c r="AA288" s="124">
        <f t="shared" si="148"/>
        <v>162.30023900063867</v>
      </c>
      <c r="AB288" s="124">
        <f t="shared" si="148"/>
        <v>192.40826522933989</v>
      </c>
      <c r="AC288" s="124">
        <f t="shared" si="148"/>
        <v>7.0641283045567702</v>
      </c>
      <c r="AD288" s="125">
        <f t="shared" si="148"/>
        <v>1.7071917169496076</v>
      </c>
      <c r="AE288" s="125">
        <f t="shared" si="148"/>
        <v>0.2562965953972966</v>
      </c>
      <c r="AF288" s="125">
        <f t="shared" si="148"/>
        <v>0</v>
      </c>
      <c r="AG288" s="125">
        <f t="shared" si="148"/>
        <v>5.1006399922098664</v>
      </c>
      <c r="AH288" s="125">
        <f t="shared" si="148"/>
        <v>0</v>
      </c>
      <c r="AI288" s="126">
        <f>SUM(V288:AC288)</f>
        <v>419.14020222238753</v>
      </c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s="14" customFormat="1" ht="15" thickBot="1">
      <c r="A289" s="43" t="s">
        <v>91</v>
      </c>
      <c r="B289" s="78">
        <f>IF($I288=0,"-",B288/$I288)</f>
        <v>3.8015606995918091E-2</v>
      </c>
      <c r="C289" s="78">
        <f t="shared" ref="C289:H289" si="149">IF($I288=0,"-",C288/$I288)</f>
        <v>7.4165963578051913E-2</v>
      </c>
      <c r="D289" s="78">
        <f t="shared" si="149"/>
        <v>0.16431765530968337</v>
      </c>
      <c r="E289" s="78">
        <f t="shared" si="149"/>
        <v>0.71695473408768395</v>
      </c>
      <c r="F289" s="78">
        <f t="shared" si="149"/>
        <v>0</v>
      </c>
      <c r="G289" s="78">
        <f t="shared" si="149"/>
        <v>6.5460400286626984E-3</v>
      </c>
      <c r="H289" s="79">
        <f t="shared" si="149"/>
        <v>0</v>
      </c>
      <c r="I289" s="80">
        <f>SUM(B289:H289)</f>
        <v>1</v>
      </c>
      <c r="K289" s="55" t="s">
        <v>91</v>
      </c>
      <c r="L289" s="96">
        <f>IF($S288=0,"-",L288/$S288)</f>
        <v>2.0564365251648429E-2</v>
      </c>
      <c r="M289" s="96">
        <f t="shared" ref="M289:R289" si="150">IF($S288=0,"-",M288/$S288)</f>
        <v>4.0119731993843451E-2</v>
      </c>
      <c r="N289" s="96">
        <f t="shared" si="150"/>
        <v>8.8886869054744397E-2</v>
      </c>
      <c r="O289" s="96">
        <f t="shared" si="150"/>
        <v>0.38783331862255171</v>
      </c>
      <c r="P289" s="96">
        <f t="shared" si="150"/>
        <v>0.45905466526270339</v>
      </c>
      <c r="Q289" s="96">
        <f t="shared" si="150"/>
        <v>3.5410498145086867E-3</v>
      </c>
      <c r="R289" s="97">
        <f t="shared" si="150"/>
        <v>0</v>
      </c>
      <c r="S289" s="98">
        <f>SUM(L289:R289)</f>
        <v>1.0000000000000002</v>
      </c>
      <c r="U289" s="131"/>
      <c r="V289" s="128">
        <f>+V288/$AI288</f>
        <v>1.5395404189109259E-2</v>
      </c>
      <c r="W289" s="128">
        <f t="shared" ref="W289:AH289" si="151">+W288/$AI288</f>
        <v>1.0958807235555883E-3</v>
      </c>
      <c r="X289" s="128">
        <f t="shared" si="151"/>
        <v>3.5410498145086863E-3</v>
      </c>
      <c r="Y289" s="128">
        <f t="shared" si="151"/>
        <v>4.0119731993843444E-2</v>
      </c>
      <c r="Z289" s="128">
        <f t="shared" si="151"/>
        <v>7.6717575903753429E-2</v>
      </c>
      <c r="AA289" s="128">
        <f t="shared" si="151"/>
        <v>0.38722183684619532</v>
      </c>
      <c r="AB289" s="128">
        <f t="shared" si="151"/>
        <v>0.45905466526270333</v>
      </c>
      <c r="AC289" s="128">
        <f t="shared" si="151"/>
        <v>1.6853855266330865E-2</v>
      </c>
      <c r="AD289" s="128">
        <f t="shared" si="151"/>
        <v>4.0730803389835779E-3</v>
      </c>
      <c r="AE289" s="128">
        <f t="shared" si="151"/>
        <v>6.1148177635632925E-4</v>
      </c>
      <c r="AF289" s="128">
        <f t="shared" si="151"/>
        <v>0</v>
      </c>
      <c r="AG289" s="128">
        <f t="shared" si="151"/>
        <v>1.216929315099096E-2</v>
      </c>
      <c r="AH289" s="128">
        <f t="shared" si="151"/>
        <v>0</v>
      </c>
      <c r="AI289" s="129">
        <f>SUM(V289:AC289)</f>
        <v>0.99999999999999989</v>
      </c>
    </row>
    <row r="290" spans="1:69" ht="15" thickBot="1">
      <c r="A290" s="44"/>
      <c r="B290" s="44"/>
      <c r="C290" s="44"/>
      <c r="D290" s="44"/>
      <c r="E290" s="44"/>
      <c r="F290" s="44"/>
      <c r="G290" s="44"/>
      <c r="H290" s="44"/>
      <c r="I290" s="44"/>
      <c r="K290" s="44"/>
      <c r="L290" s="44"/>
      <c r="M290" s="44"/>
      <c r="N290" s="44"/>
      <c r="O290" s="44"/>
      <c r="P290" s="44"/>
      <c r="Q290" s="44"/>
      <c r="R290" s="44"/>
      <c r="S290" s="44"/>
      <c r="U290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29.2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  <c r="K291" s="426" t="s">
        <v>38</v>
      </c>
      <c r="L291" s="32" t="s">
        <v>0</v>
      </c>
      <c r="M291" s="32" t="s">
        <v>1</v>
      </c>
      <c r="N291" s="32" t="s">
        <v>2</v>
      </c>
      <c r="O291" s="32" t="s">
        <v>3</v>
      </c>
      <c r="P291" s="32" t="s">
        <v>27</v>
      </c>
      <c r="Q291" s="32" t="s">
        <v>4</v>
      </c>
      <c r="R291" s="32" t="s">
        <v>5</v>
      </c>
      <c r="S291" s="33" t="s">
        <v>6</v>
      </c>
      <c r="U291" s="470" t="s">
        <v>38</v>
      </c>
      <c r="V291" s="99" t="s">
        <v>77</v>
      </c>
      <c r="W291" s="99" t="s">
        <v>78</v>
      </c>
      <c r="X291" s="99" t="s">
        <v>4</v>
      </c>
      <c r="Y291" s="99" t="s">
        <v>1</v>
      </c>
      <c r="Z291" s="99" t="s">
        <v>2</v>
      </c>
      <c r="AA291" s="99" t="s">
        <v>3</v>
      </c>
      <c r="AB291" s="99" t="s">
        <v>55</v>
      </c>
      <c r="AC291" s="99" t="s">
        <v>67</v>
      </c>
      <c r="AD291" s="100" t="s">
        <v>79</v>
      </c>
      <c r="AE291" s="100" t="s">
        <v>80</v>
      </c>
      <c r="AF291" s="100" t="s">
        <v>81</v>
      </c>
      <c r="AG291" s="100" t="s">
        <v>82</v>
      </c>
      <c r="AH291" s="100" t="s">
        <v>83</v>
      </c>
      <c r="AI291" s="101" t="s">
        <v>63</v>
      </c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" customHeight="1">
      <c r="A292" s="433" t="s">
        <v>38</v>
      </c>
      <c r="B292" s="434" t="s">
        <v>118</v>
      </c>
      <c r="C292" s="435"/>
      <c r="D292" s="435"/>
      <c r="E292" s="435"/>
      <c r="F292" s="435"/>
      <c r="G292" s="435"/>
      <c r="H292" s="435"/>
      <c r="I292" s="436"/>
      <c r="K292" s="427" t="s">
        <v>38</v>
      </c>
      <c r="L292" s="416" t="s">
        <v>118</v>
      </c>
      <c r="M292" s="417"/>
      <c r="N292" s="417"/>
      <c r="O292" s="417"/>
      <c r="P292" s="417"/>
      <c r="Q292" s="417"/>
      <c r="R292" s="417"/>
      <c r="S292" s="418"/>
      <c r="U292" s="471" t="s">
        <v>38</v>
      </c>
      <c r="V292" s="468" t="s">
        <v>118</v>
      </c>
      <c r="W292" s="468"/>
      <c r="X292" s="468"/>
      <c r="Y292" s="468"/>
      <c r="Z292" s="468"/>
      <c r="AA292" s="468"/>
      <c r="AB292" s="468"/>
      <c r="AC292" s="468"/>
      <c r="AD292" s="468"/>
      <c r="AE292" s="468"/>
      <c r="AF292" s="468"/>
      <c r="AG292" s="468"/>
      <c r="AH292" s="468"/>
      <c r="AI292" s="469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  <c r="K293" s="56" t="s">
        <v>7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102">
        <v>0</v>
      </c>
      <c r="S293" s="103">
        <f>SUM(L293:R293)</f>
        <v>0</v>
      </c>
      <c r="U293" s="104" t="s">
        <v>7</v>
      </c>
      <c r="V293" s="105">
        <v>0</v>
      </c>
      <c r="W293" s="105">
        <v>0</v>
      </c>
      <c r="X293" s="105">
        <v>0</v>
      </c>
      <c r="Y293" s="105">
        <v>0</v>
      </c>
      <c r="Z293" s="105">
        <v>0</v>
      </c>
      <c r="AA293" s="105">
        <v>0</v>
      </c>
      <c r="AB293" s="105">
        <v>0</v>
      </c>
      <c r="AC293" s="106">
        <v>0</v>
      </c>
      <c r="AD293" s="107">
        <v>0</v>
      </c>
      <c r="AE293" s="107">
        <v>0</v>
      </c>
      <c r="AF293" s="107">
        <v>0</v>
      </c>
      <c r="AG293" s="107">
        <v>0</v>
      </c>
      <c r="AH293" s="107">
        <v>0</v>
      </c>
      <c r="AI293" s="108">
        <f>SUM(V293:AC293)</f>
        <v>0</v>
      </c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152">SUM(B294:H294)</f>
        <v>0</v>
      </c>
      <c r="K294" s="48" t="s">
        <v>8</v>
      </c>
      <c r="L294" s="85">
        <v>0</v>
      </c>
      <c r="M294" s="85">
        <v>0</v>
      </c>
      <c r="N294" s="85">
        <v>0</v>
      </c>
      <c r="O294" s="85">
        <v>0</v>
      </c>
      <c r="P294" s="85">
        <v>0</v>
      </c>
      <c r="Q294" s="85">
        <v>0</v>
      </c>
      <c r="R294" s="86">
        <v>0</v>
      </c>
      <c r="S294" s="87">
        <f t="shared" ref="S294:S313" si="153">SUM(L294:R294)</f>
        <v>0</v>
      </c>
      <c r="U294" s="109" t="s">
        <v>8</v>
      </c>
      <c r="V294" s="110">
        <v>0</v>
      </c>
      <c r="W294" s="110">
        <v>0</v>
      </c>
      <c r="X294" s="110">
        <v>0</v>
      </c>
      <c r="Y294" s="110">
        <v>0</v>
      </c>
      <c r="Z294" s="110">
        <v>0</v>
      </c>
      <c r="AA294" s="110">
        <v>0</v>
      </c>
      <c r="AB294" s="110">
        <v>0</v>
      </c>
      <c r="AC294" s="111">
        <v>0</v>
      </c>
      <c r="AD294" s="110">
        <v>0</v>
      </c>
      <c r="AE294" s="110">
        <v>0</v>
      </c>
      <c r="AF294" s="110">
        <v>0</v>
      </c>
      <c r="AG294" s="110">
        <v>0</v>
      </c>
      <c r="AH294" s="110">
        <v>0</v>
      </c>
      <c r="AI294" s="112">
        <f t="shared" ref="AI294:AI313" si="154">SUM(V294:AC294)</f>
        <v>0</v>
      </c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152"/>
        <v>0</v>
      </c>
      <c r="K295" s="49" t="s">
        <v>10</v>
      </c>
      <c r="L295" s="63">
        <v>0</v>
      </c>
      <c r="M295" s="63">
        <v>0</v>
      </c>
      <c r="N295" s="63">
        <v>0</v>
      </c>
      <c r="O295" s="63">
        <v>0</v>
      </c>
      <c r="P295" s="63">
        <v>0</v>
      </c>
      <c r="Q295" s="63">
        <v>0</v>
      </c>
      <c r="R295" s="83">
        <v>0</v>
      </c>
      <c r="S295" s="84">
        <f t="shared" si="153"/>
        <v>0</v>
      </c>
      <c r="U295" s="113" t="s">
        <v>10</v>
      </c>
      <c r="V295" s="105">
        <v>0</v>
      </c>
      <c r="W295" s="105">
        <v>0</v>
      </c>
      <c r="X295" s="105">
        <v>0</v>
      </c>
      <c r="Y295" s="105">
        <v>0</v>
      </c>
      <c r="Z295" s="105">
        <v>0</v>
      </c>
      <c r="AA295" s="105">
        <v>0</v>
      </c>
      <c r="AB295" s="105">
        <v>0</v>
      </c>
      <c r="AC295" s="106">
        <v>0</v>
      </c>
      <c r="AD295" s="107">
        <v>0</v>
      </c>
      <c r="AE295" s="107">
        <v>0</v>
      </c>
      <c r="AF295" s="107">
        <v>0</v>
      </c>
      <c r="AG295" s="107">
        <v>0</v>
      </c>
      <c r="AH295" s="107">
        <v>0</v>
      </c>
      <c r="AI295" s="108">
        <f t="shared" si="154"/>
        <v>0</v>
      </c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152"/>
        <v>0</v>
      </c>
      <c r="K296" s="48" t="s">
        <v>56</v>
      </c>
      <c r="L296" s="85">
        <v>0</v>
      </c>
      <c r="M296" s="85">
        <v>0</v>
      </c>
      <c r="N296" s="85">
        <v>0</v>
      </c>
      <c r="O296" s="85">
        <v>0</v>
      </c>
      <c r="P296" s="85">
        <v>0</v>
      </c>
      <c r="Q296" s="85">
        <v>0</v>
      </c>
      <c r="R296" s="86">
        <v>0</v>
      </c>
      <c r="S296" s="87">
        <f t="shared" si="153"/>
        <v>0</v>
      </c>
      <c r="U296" s="109" t="s">
        <v>56</v>
      </c>
      <c r="V296" s="110">
        <v>0</v>
      </c>
      <c r="W296" s="110">
        <v>0</v>
      </c>
      <c r="X296" s="110">
        <v>0</v>
      </c>
      <c r="Y296" s="110">
        <v>0</v>
      </c>
      <c r="Z296" s="110">
        <v>0</v>
      </c>
      <c r="AA296" s="110">
        <v>0</v>
      </c>
      <c r="AB296" s="110">
        <v>0</v>
      </c>
      <c r="AC296" s="111">
        <v>0</v>
      </c>
      <c r="AD296" s="110">
        <v>0</v>
      </c>
      <c r="AE296" s="110">
        <v>0</v>
      </c>
      <c r="AF296" s="110">
        <v>0</v>
      </c>
      <c r="AG296" s="110">
        <v>0</v>
      </c>
      <c r="AH296" s="110">
        <v>0</v>
      </c>
      <c r="AI296" s="112">
        <f t="shared" si="154"/>
        <v>0</v>
      </c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">
      <c r="A297" s="37" t="s">
        <v>16</v>
      </c>
      <c r="B297" s="63">
        <v>21.643973699633595</v>
      </c>
      <c r="C297" s="63">
        <v>52.193265739919411</v>
      </c>
      <c r="D297" s="63">
        <v>6.8854207175423756</v>
      </c>
      <c r="E297" s="63">
        <v>0</v>
      </c>
      <c r="F297" s="420"/>
      <c r="G297" s="63">
        <v>0</v>
      </c>
      <c r="H297" s="64">
        <v>0</v>
      </c>
      <c r="I297" s="59">
        <f t="shared" si="152"/>
        <v>80.722660157095376</v>
      </c>
      <c r="K297" s="49" t="s">
        <v>16</v>
      </c>
      <c r="L297" s="63">
        <v>21.643973699633595</v>
      </c>
      <c r="M297" s="63">
        <v>52.193265739919411</v>
      </c>
      <c r="N297" s="63">
        <v>6.8854207175423756</v>
      </c>
      <c r="O297" s="63">
        <v>0</v>
      </c>
      <c r="P297" s="63">
        <v>0</v>
      </c>
      <c r="Q297" s="63">
        <v>0</v>
      </c>
      <c r="R297" s="83">
        <v>0</v>
      </c>
      <c r="S297" s="84">
        <f t="shared" si="153"/>
        <v>80.722660157095376</v>
      </c>
      <c r="U297" s="113" t="s">
        <v>16</v>
      </c>
      <c r="V297" s="105">
        <v>21.529984698200451</v>
      </c>
      <c r="W297" s="105">
        <v>0</v>
      </c>
      <c r="X297" s="105">
        <v>0</v>
      </c>
      <c r="Y297" s="105">
        <v>52.193265739919411</v>
      </c>
      <c r="Z297" s="105">
        <v>5.9550680213330667</v>
      </c>
      <c r="AA297" s="105">
        <v>0</v>
      </c>
      <c r="AB297" s="105">
        <v>0</v>
      </c>
      <c r="AC297" s="106">
        <v>1.0443416976424538</v>
      </c>
      <c r="AD297" s="107">
        <v>0.11398900143314486</v>
      </c>
      <c r="AE297" s="107">
        <v>0</v>
      </c>
      <c r="AF297" s="107">
        <v>0</v>
      </c>
      <c r="AG297" s="107">
        <v>0.93035269620930894</v>
      </c>
      <c r="AH297" s="107">
        <v>0</v>
      </c>
      <c r="AI297" s="108">
        <f t="shared" si="154"/>
        <v>80.722660157095376</v>
      </c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">
      <c r="A298" s="36" t="s">
        <v>123</v>
      </c>
      <c r="B298" s="60">
        <v>22.937092570685067</v>
      </c>
      <c r="C298" s="60">
        <v>41.430115197890181</v>
      </c>
      <c r="D298" s="60">
        <v>11.953994639796694</v>
      </c>
      <c r="E298" s="60">
        <v>0.17968890414506142</v>
      </c>
      <c r="F298" s="420"/>
      <c r="G298" s="60">
        <v>0</v>
      </c>
      <c r="H298" s="61">
        <v>0</v>
      </c>
      <c r="I298" s="62">
        <f t="shared" si="152"/>
        <v>76.500891312516998</v>
      </c>
      <c r="K298" s="48" t="s">
        <v>123</v>
      </c>
      <c r="L298" s="85">
        <v>22.937092570685067</v>
      </c>
      <c r="M298" s="85">
        <v>41.430115197890181</v>
      </c>
      <c r="N298" s="85">
        <v>11.953994639796694</v>
      </c>
      <c r="O298" s="85">
        <v>0.17968890414506142</v>
      </c>
      <c r="P298" s="85">
        <v>0</v>
      </c>
      <c r="Q298" s="85">
        <v>0</v>
      </c>
      <c r="R298" s="86">
        <v>0</v>
      </c>
      <c r="S298" s="87">
        <f t="shared" si="153"/>
        <v>76.500891312516998</v>
      </c>
      <c r="U298" s="109" t="s">
        <v>57</v>
      </c>
      <c r="V298" s="110">
        <v>21.786185139635947</v>
      </c>
      <c r="W298" s="110">
        <v>0</v>
      </c>
      <c r="X298" s="110">
        <v>0</v>
      </c>
      <c r="Y298" s="110">
        <v>41.430115197890181</v>
      </c>
      <c r="Z298" s="110">
        <v>11.139155692632521</v>
      </c>
      <c r="AA298" s="110">
        <v>0.17968890414506142</v>
      </c>
      <c r="AB298" s="110">
        <v>0</v>
      </c>
      <c r="AC298" s="111">
        <v>1.9657463782132909</v>
      </c>
      <c r="AD298" s="110">
        <v>1.1509074310491185</v>
      </c>
      <c r="AE298" s="110">
        <v>0</v>
      </c>
      <c r="AF298" s="110">
        <v>0</v>
      </c>
      <c r="AG298" s="110">
        <v>0.81483894716417216</v>
      </c>
      <c r="AH298" s="110">
        <v>0</v>
      </c>
      <c r="AI298" s="112">
        <f t="shared" si="154"/>
        <v>76.500891312517012</v>
      </c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">
      <c r="A299" s="37" t="s">
        <v>58</v>
      </c>
      <c r="B299" s="63">
        <v>0</v>
      </c>
      <c r="C299" s="63">
        <v>0</v>
      </c>
      <c r="D299" s="63">
        <v>0</v>
      </c>
      <c r="E299" s="63">
        <v>0.34023605379823579</v>
      </c>
      <c r="F299" s="420"/>
      <c r="G299" s="63">
        <v>0</v>
      </c>
      <c r="H299" s="64">
        <v>0</v>
      </c>
      <c r="I299" s="59">
        <f t="shared" si="152"/>
        <v>0.34023605379823579</v>
      </c>
      <c r="K299" s="49" t="s">
        <v>58</v>
      </c>
      <c r="L299" s="63">
        <v>0</v>
      </c>
      <c r="M299" s="63">
        <v>0</v>
      </c>
      <c r="N299" s="63">
        <v>0</v>
      </c>
      <c r="O299" s="63">
        <v>0.34023605379823579</v>
      </c>
      <c r="P299" s="63">
        <v>127.03415991726487</v>
      </c>
      <c r="Q299" s="63">
        <v>0</v>
      </c>
      <c r="R299" s="83">
        <v>0</v>
      </c>
      <c r="S299" s="84">
        <f t="shared" si="153"/>
        <v>127.37439597106311</v>
      </c>
      <c r="U299" s="113" t="s">
        <v>58</v>
      </c>
      <c r="V299" s="105">
        <v>0</v>
      </c>
      <c r="W299" s="105">
        <v>0</v>
      </c>
      <c r="X299" s="105">
        <v>0</v>
      </c>
      <c r="Y299" s="105">
        <v>0</v>
      </c>
      <c r="Z299" s="105">
        <v>0</v>
      </c>
      <c r="AA299" s="105">
        <v>0.34023605379823579</v>
      </c>
      <c r="AB299" s="105">
        <v>127.03415991726487</v>
      </c>
      <c r="AC299" s="106">
        <v>0</v>
      </c>
      <c r="AD299" s="105">
        <v>0</v>
      </c>
      <c r="AE299" s="105">
        <v>0</v>
      </c>
      <c r="AF299" s="105">
        <v>0</v>
      </c>
      <c r="AG299" s="105">
        <v>0</v>
      </c>
      <c r="AH299" s="105">
        <v>0</v>
      </c>
      <c r="AI299" s="108">
        <f t="shared" si="154"/>
        <v>127.37439597106311</v>
      </c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152"/>
        <v>0</v>
      </c>
      <c r="K300" s="48" t="s">
        <v>12</v>
      </c>
      <c r="L300" s="85">
        <v>0</v>
      </c>
      <c r="M300" s="85">
        <v>0</v>
      </c>
      <c r="N300" s="85">
        <v>0</v>
      </c>
      <c r="O300" s="85">
        <v>0</v>
      </c>
      <c r="P300" s="85">
        <v>4.8753232322853748</v>
      </c>
      <c r="Q300" s="85">
        <v>0</v>
      </c>
      <c r="R300" s="86">
        <v>0</v>
      </c>
      <c r="S300" s="87">
        <f t="shared" si="153"/>
        <v>4.8753232322853748</v>
      </c>
      <c r="U300" s="109" t="s">
        <v>12</v>
      </c>
      <c r="V300" s="110">
        <v>0</v>
      </c>
      <c r="W300" s="110">
        <v>0</v>
      </c>
      <c r="X300" s="110">
        <v>0</v>
      </c>
      <c r="Y300" s="110">
        <v>0</v>
      </c>
      <c r="Z300" s="110">
        <v>0</v>
      </c>
      <c r="AA300" s="110">
        <v>0</v>
      </c>
      <c r="AB300" s="110">
        <v>4.8753232322853748</v>
      </c>
      <c r="AC300" s="111">
        <v>0</v>
      </c>
      <c r="AD300" s="110">
        <v>0</v>
      </c>
      <c r="AE300" s="110">
        <v>0</v>
      </c>
      <c r="AF300" s="110">
        <v>0</v>
      </c>
      <c r="AG300" s="110">
        <v>0</v>
      </c>
      <c r="AH300" s="110">
        <v>0</v>
      </c>
      <c r="AI300" s="112">
        <f t="shared" si="154"/>
        <v>4.8753232322853748</v>
      </c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152"/>
        <v>0</v>
      </c>
      <c r="K301" s="49" t="s">
        <v>59</v>
      </c>
      <c r="L301" s="63">
        <v>0</v>
      </c>
      <c r="M301" s="63">
        <v>0</v>
      </c>
      <c r="N301" s="63">
        <v>0</v>
      </c>
      <c r="O301" s="63">
        <v>0</v>
      </c>
      <c r="P301" s="63">
        <v>0</v>
      </c>
      <c r="Q301" s="63">
        <v>0</v>
      </c>
      <c r="R301" s="83">
        <v>0</v>
      </c>
      <c r="S301" s="84">
        <f t="shared" si="153"/>
        <v>0</v>
      </c>
      <c r="U301" s="113" t="s">
        <v>59</v>
      </c>
      <c r="V301" s="105">
        <v>0</v>
      </c>
      <c r="W301" s="105">
        <v>0</v>
      </c>
      <c r="X301" s="105">
        <v>0</v>
      </c>
      <c r="Y301" s="105">
        <v>0</v>
      </c>
      <c r="Z301" s="105">
        <v>0</v>
      </c>
      <c r="AA301" s="105">
        <v>0</v>
      </c>
      <c r="AB301" s="105">
        <v>0</v>
      </c>
      <c r="AC301" s="106">
        <v>0</v>
      </c>
      <c r="AD301" s="105">
        <v>0</v>
      </c>
      <c r="AE301" s="105">
        <v>0</v>
      </c>
      <c r="AF301" s="105">
        <v>0</v>
      </c>
      <c r="AG301" s="105">
        <v>0</v>
      </c>
      <c r="AH301" s="105">
        <v>0</v>
      </c>
      <c r="AI301" s="108">
        <f t="shared" si="154"/>
        <v>0</v>
      </c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">
      <c r="A302" s="36" t="s">
        <v>17</v>
      </c>
      <c r="B302" s="60">
        <v>0.62919193725482248</v>
      </c>
      <c r="C302" s="60">
        <v>0.10959395785996416</v>
      </c>
      <c r="D302" s="60">
        <v>2.7400661362689416</v>
      </c>
      <c r="E302" s="60">
        <v>5.3987171359588251</v>
      </c>
      <c r="F302" s="420"/>
      <c r="G302" s="60">
        <v>0</v>
      </c>
      <c r="H302" s="61">
        <v>0</v>
      </c>
      <c r="I302" s="62">
        <f t="shared" si="152"/>
        <v>8.8775691673425534</v>
      </c>
      <c r="K302" s="48" t="s">
        <v>17</v>
      </c>
      <c r="L302" s="85">
        <v>0.62919193725482248</v>
      </c>
      <c r="M302" s="85">
        <v>0.10959395785996416</v>
      </c>
      <c r="N302" s="85">
        <v>2.7400661362689416</v>
      </c>
      <c r="O302" s="85">
        <v>5.3987171359588251</v>
      </c>
      <c r="P302" s="85">
        <v>9.1964353971160664E-2</v>
      </c>
      <c r="Q302" s="85">
        <v>0</v>
      </c>
      <c r="R302" s="86">
        <v>0</v>
      </c>
      <c r="S302" s="87">
        <f t="shared" si="153"/>
        <v>8.9695335213137142</v>
      </c>
      <c r="U302" s="109" t="s">
        <v>17</v>
      </c>
      <c r="V302" s="110">
        <v>0.49613589937262076</v>
      </c>
      <c r="W302" s="110">
        <v>0</v>
      </c>
      <c r="X302" s="110">
        <v>0</v>
      </c>
      <c r="Y302" s="110">
        <v>0.10959395785996416</v>
      </c>
      <c r="Z302" s="110">
        <v>2.4080760595174504</v>
      </c>
      <c r="AA302" s="110">
        <v>5.3987171359588251</v>
      </c>
      <c r="AB302" s="110">
        <v>9.1964353971160664E-2</v>
      </c>
      <c r="AC302" s="111">
        <v>0.46504611463369283</v>
      </c>
      <c r="AD302" s="110">
        <v>0.13305603788220177</v>
      </c>
      <c r="AE302" s="110">
        <v>0</v>
      </c>
      <c r="AF302" s="110">
        <v>0</v>
      </c>
      <c r="AG302" s="110">
        <v>0.331990076751491</v>
      </c>
      <c r="AH302" s="110">
        <v>0</v>
      </c>
      <c r="AI302" s="112">
        <f t="shared" si="154"/>
        <v>8.9695335213137142</v>
      </c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">
      <c r="A303" s="37" t="s">
        <v>139</v>
      </c>
      <c r="B303" s="63">
        <v>22.314135951714075</v>
      </c>
      <c r="C303" s="63">
        <v>243.78989776139764</v>
      </c>
      <c r="D303" s="63">
        <v>50.63422309223008</v>
      </c>
      <c r="E303" s="63">
        <v>0</v>
      </c>
      <c r="F303" s="420"/>
      <c r="G303" s="63">
        <v>0</v>
      </c>
      <c r="H303" s="64">
        <v>0</v>
      </c>
      <c r="I303" s="59">
        <f t="shared" si="152"/>
        <v>316.73825680534179</v>
      </c>
      <c r="K303" s="49" t="s">
        <v>139</v>
      </c>
      <c r="L303" s="63">
        <v>22.314135951714075</v>
      </c>
      <c r="M303" s="63">
        <v>243.78989776139764</v>
      </c>
      <c r="N303" s="63">
        <v>50.63422309223008</v>
      </c>
      <c r="O303" s="63">
        <v>0</v>
      </c>
      <c r="P303" s="63">
        <v>0.1050858192036082</v>
      </c>
      <c r="Q303" s="63">
        <v>0</v>
      </c>
      <c r="R303" s="83">
        <v>0</v>
      </c>
      <c r="S303" s="84">
        <f t="shared" si="153"/>
        <v>316.84334262454541</v>
      </c>
      <c r="U303" s="113" t="s">
        <v>139</v>
      </c>
      <c r="V303" s="105">
        <v>20.03437210588875</v>
      </c>
      <c r="W303" s="105">
        <v>0</v>
      </c>
      <c r="X303" s="105">
        <v>0</v>
      </c>
      <c r="Y303" s="105">
        <v>243.78989776139764</v>
      </c>
      <c r="Z303" s="105">
        <v>45.067574586813862</v>
      </c>
      <c r="AA303" s="105">
        <v>0</v>
      </c>
      <c r="AB303" s="105">
        <v>0.1050858192036082</v>
      </c>
      <c r="AC303" s="106">
        <v>7.8464123512415433</v>
      </c>
      <c r="AD303" s="105">
        <v>2.2797638458253249</v>
      </c>
      <c r="AE303" s="105">
        <v>0</v>
      </c>
      <c r="AF303" s="105">
        <v>0</v>
      </c>
      <c r="AG303" s="105">
        <v>5.566648505416218</v>
      </c>
      <c r="AH303" s="105">
        <v>0</v>
      </c>
      <c r="AI303" s="108">
        <f t="shared" si="154"/>
        <v>316.84334262454541</v>
      </c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">
      <c r="A304" s="36" t="s">
        <v>25</v>
      </c>
      <c r="B304" s="60">
        <v>41.758728328343231</v>
      </c>
      <c r="C304" s="60">
        <v>1.5150641263220495</v>
      </c>
      <c r="D304" s="60">
        <v>5.2511868541057245</v>
      </c>
      <c r="E304" s="60">
        <v>258.98178052142049</v>
      </c>
      <c r="F304" s="420"/>
      <c r="G304" s="60">
        <v>17.427290719927747</v>
      </c>
      <c r="H304" s="61">
        <v>0</v>
      </c>
      <c r="I304" s="62">
        <f t="shared" si="152"/>
        <v>324.93405055011925</v>
      </c>
      <c r="K304" s="48" t="s">
        <v>25</v>
      </c>
      <c r="L304" s="85">
        <v>41.758728328343231</v>
      </c>
      <c r="M304" s="85">
        <v>1.5150641263220495</v>
      </c>
      <c r="N304" s="85">
        <v>5.2511868541057245</v>
      </c>
      <c r="O304" s="85">
        <v>258.98178052142049</v>
      </c>
      <c r="P304" s="85">
        <v>4.0059003530963206</v>
      </c>
      <c r="Q304" s="85">
        <v>17.427290719927747</v>
      </c>
      <c r="R304" s="86">
        <v>0</v>
      </c>
      <c r="S304" s="87">
        <f t="shared" si="153"/>
        <v>328.93995090321556</v>
      </c>
      <c r="U304" s="109" t="s">
        <v>25</v>
      </c>
      <c r="V304" s="110">
        <v>0.83753673729390188</v>
      </c>
      <c r="W304" s="110">
        <v>23.715836830173647</v>
      </c>
      <c r="X304" s="110">
        <v>17.427290719927747</v>
      </c>
      <c r="Y304" s="110">
        <v>1.5150641263220495</v>
      </c>
      <c r="Z304" s="110">
        <v>2.2536366821389304</v>
      </c>
      <c r="AA304" s="110">
        <v>228.74385994171629</v>
      </c>
      <c r="AB304" s="110">
        <v>4.0059003530963206</v>
      </c>
      <c r="AC304" s="111">
        <v>50.440825512546667</v>
      </c>
      <c r="AD304" s="110">
        <v>17.205354760875682</v>
      </c>
      <c r="AE304" s="110">
        <v>30.237920579704184</v>
      </c>
      <c r="AF304" s="110">
        <v>0</v>
      </c>
      <c r="AG304" s="110">
        <v>2.9975501719667941</v>
      </c>
      <c r="AH304" s="110">
        <v>0</v>
      </c>
      <c r="AI304" s="112">
        <f t="shared" si="154"/>
        <v>328.93995090321556</v>
      </c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">
      <c r="A305" s="37" t="s">
        <v>24</v>
      </c>
      <c r="B305" s="63">
        <v>3.3201621623647668</v>
      </c>
      <c r="C305" s="63">
        <v>0</v>
      </c>
      <c r="D305" s="63">
        <v>21.165639577428763</v>
      </c>
      <c r="E305" s="63">
        <v>0</v>
      </c>
      <c r="F305" s="420"/>
      <c r="G305" s="63">
        <v>0</v>
      </c>
      <c r="H305" s="64">
        <v>0</v>
      </c>
      <c r="I305" s="59">
        <f t="shared" si="152"/>
        <v>24.48580173979353</v>
      </c>
      <c r="K305" s="49" t="s">
        <v>24</v>
      </c>
      <c r="L305" s="63">
        <v>3.3201621623647668</v>
      </c>
      <c r="M305" s="63">
        <v>0</v>
      </c>
      <c r="N305" s="63">
        <v>21.165639577428763</v>
      </c>
      <c r="O305" s="63">
        <v>0</v>
      </c>
      <c r="P305" s="63">
        <v>0</v>
      </c>
      <c r="Q305" s="63">
        <v>0</v>
      </c>
      <c r="R305" s="83">
        <v>0</v>
      </c>
      <c r="S305" s="84">
        <f t="shared" si="153"/>
        <v>24.48580173979353</v>
      </c>
      <c r="U305" s="113" t="s">
        <v>24</v>
      </c>
      <c r="V305" s="105">
        <v>2.6182059774431266</v>
      </c>
      <c r="W305" s="105">
        <v>0</v>
      </c>
      <c r="X305" s="105">
        <v>0</v>
      </c>
      <c r="Y305" s="105">
        <v>0</v>
      </c>
      <c r="Z305" s="105">
        <v>0.90066551393313876</v>
      </c>
      <c r="AA305" s="105">
        <v>0</v>
      </c>
      <c r="AB305" s="105">
        <v>0</v>
      </c>
      <c r="AC305" s="106">
        <v>20.966930248417263</v>
      </c>
      <c r="AD305" s="105">
        <v>0.70195618492164003</v>
      </c>
      <c r="AE305" s="105">
        <v>0</v>
      </c>
      <c r="AF305" s="105">
        <v>0</v>
      </c>
      <c r="AG305" s="105">
        <v>20.264974063495625</v>
      </c>
      <c r="AH305" s="105">
        <v>0</v>
      </c>
      <c r="AI305" s="108">
        <f t="shared" si="154"/>
        <v>24.48580173979353</v>
      </c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" customHeight="1">
      <c r="A306" s="36" t="s">
        <v>60</v>
      </c>
      <c r="B306" s="60">
        <v>1.5311540144764484</v>
      </c>
      <c r="C306" s="60">
        <v>0</v>
      </c>
      <c r="D306" s="60">
        <v>1.2315804029484478</v>
      </c>
      <c r="E306" s="60">
        <v>0</v>
      </c>
      <c r="F306" s="420"/>
      <c r="G306" s="60">
        <v>0</v>
      </c>
      <c r="H306" s="61">
        <v>0</v>
      </c>
      <c r="I306" s="62">
        <f t="shared" si="152"/>
        <v>2.7627344174248964</v>
      </c>
      <c r="K306" s="48" t="s">
        <v>60</v>
      </c>
      <c r="L306" s="85">
        <v>1.5311540144764484</v>
      </c>
      <c r="M306" s="85">
        <v>0</v>
      </c>
      <c r="N306" s="85">
        <v>1.2315804029484478</v>
      </c>
      <c r="O306" s="85">
        <v>0</v>
      </c>
      <c r="P306" s="85">
        <v>0</v>
      </c>
      <c r="Q306" s="85">
        <v>0</v>
      </c>
      <c r="R306" s="86">
        <v>0</v>
      </c>
      <c r="S306" s="87">
        <f t="shared" si="153"/>
        <v>2.7627344174248964</v>
      </c>
      <c r="U306" s="109" t="s">
        <v>60</v>
      </c>
      <c r="V306" s="110">
        <v>0.53257530938311248</v>
      </c>
      <c r="W306" s="110">
        <v>0</v>
      </c>
      <c r="X306" s="110">
        <v>0</v>
      </c>
      <c r="Y306" s="110">
        <v>0</v>
      </c>
      <c r="Z306" s="110">
        <v>1.2315804029484478</v>
      </c>
      <c r="AA306" s="110">
        <v>0</v>
      </c>
      <c r="AB306" s="110">
        <v>0</v>
      </c>
      <c r="AC306" s="111">
        <v>0.99857870509333591</v>
      </c>
      <c r="AD306" s="110">
        <v>0.99857870509333591</v>
      </c>
      <c r="AE306" s="110">
        <v>0</v>
      </c>
      <c r="AF306" s="110">
        <v>0</v>
      </c>
      <c r="AG306" s="110">
        <v>0</v>
      </c>
      <c r="AH306" s="110">
        <v>0</v>
      </c>
      <c r="AI306" s="112">
        <f t="shared" si="154"/>
        <v>2.7627344174248964</v>
      </c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" customHeight="1">
      <c r="A307" s="37" t="s">
        <v>22</v>
      </c>
      <c r="B307" s="63">
        <v>8.0247000953019008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152"/>
        <v>8.0247000953019008</v>
      </c>
      <c r="K307" s="49" t="s">
        <v>22</v>
      </c>
      <c r="L307" s="63">
        <v>8.0247000953019008</v>
      </c>
      <c r="M307" s="63">
        <v>0</v>
      </c>
      <c r="N307" s="63">
        <v>0</v>
      </c>
      <c r="O307" s="63">
        <v>0</v>
      </c>
      <c r="P307" s="63">
        <v>4.6356588956298639</v>
      </c>
      <c r="Q307" s="63">
        <v>0</v>
      </c>
      <c r="R307" s="83">
        <v>0</v>
      </c>
      <c r="S307" s="84">
        <f t="shared" si="153"/>
        <v>12.660358990931766</v>
      </c>
      <c r="U307" s="113" t="s">
        <v>22</v>
      </c>
      <c r="V307" s="105">
        <v>8.0247000953019008</v>
      </c>
      <c r="W307" s="105">
        <v>0</v>
      </c>
      <c r="X307" s="105">
        <v>0</v>
      </c>
      <c r="Y307" s="105">
        <v>0</v>
      </c>
      <c r="Z307" s="105">
        <v>0</v>
      </c>
      <c r="AA307" s="105">
        <v>0</v>
      </c>
      <c r="AB307" s="105">
        <v>4.6356588956298639</v>
      </c>
      <c r="AC307" s="106">
        <v>0</v>
      </c>
      <c r="AD307" s="105">
        <v>0</v>
      </c>
      <c r="AE307" s="105">
        <v>0</v>
      </c>
      <c r="AF307" s="105">
        <v>0</v>
      </c>
      <c r="AG307" s="105">
        <v>0</v>
      </c>
      <c r="AH307" s="105">
        <v>0</v>
      </c>
      <c r="AI307" s="108">
        <f t="shared" si="154"/>
        <v>12.660358990931766</v>
      </c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152"/>
        <v>0</v>
      </c>
      <c r="K308" s="48" t="s">
        <v>21</v>
      </c>
      <c r="L308" s="85">
        <v>0</v>
      </c>
      <c r="M308" s="85">
        <v>0</v>
      </c>
      <c r="N308" s="85">
        <v>0</v>
      </c>
      <c r="O308" s="85">
        <v>0</v>
      </c>
      <c r="P308" s="85">
        <v>0</v>
      </c>
      <c r="Q308" s="85">
        <v>0</v>
      </c>
      <c r="R308" s="86">
        <v>0</v>
      </c>
      <c r="S308" s="87">
        <f t="shared" si="153"/>
        <v>0</v>
      </c>
      <c r="U308" s="109" t="s">
        <v>61</v>
      </c>
      <c r="V308" s="110">
        <v>0</v>
      </c>
      <c r="W308" s="110">
        <v>0</v>
      </c>
      <c r="X308" s="110">
        <v>0</v>
      </c>
      <c r="Y308" s="110">
        <v>0</v>
      </c>
      <c r="Z308" s="110">
        <v>0</v>
      </c>
      <c r="AA308" s="110">
        <v>0</v>
      </c>
      <c r="AB308" s="110">
        <v>0</v>
      </c>
      <c r="AC308" s="111">
        <v>0</v>
      </c>
      <c r="AD308" s="110">
        <v>0</v>
      </c>
      <c r="AE308" s="110">
        <v>0</v>
      </c>
      <c r="AF308" s="110">
        <v>0</v>
      </c>
      <c r="AG308" s="110">
        <v>0</v>
      </c>
      <c r="AH308" s="110">
        <v>0</v>
      </c>
      <c r="AI308" s="112">
        <f t="shared" si="154"/>
        <v>0</v>
      </c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152"/>
        <v>0</v>
      </c>
      <c r="K309" s="50" t="s">
        <v>64</v>
      </c>
      <c r="L309" s="63">
        <v>0</v>
      </c>
      <c r="M309" s="63">
        <v>0</v>
      </c>
      <c r="N309" s="63">
        <v>0</v>
      </c>
      <c r="O309" s="63">
        <v>0</v>
      </c>
      <c r="P309" s="63">
        <v>0</v>
      </c>
      <c r="Q309" s="63">
        <v>0</v>
      </c>
      <c r="R309" s="83">
        <v>0</v>
      </c>
      <c r="S309" s="84">
        <f t="shared" si="153"/>
        <v>0</v>
      </c>
      <c r="U309" s="114" t="s">
        <v>62</v>
      </c>
      <c r="V309" s="105">
        <v>0</v>
      </c>
      <c r="W309" s="105">
        <v>0</v>
      </c>
      <c r="X309" s="105">
        <v>0</v>
      </c>
      <c r="Y309" s="105">
        <v>0</v>
      </c>
      <c r="Z309" s="105">
        <v>0</v>
      </c>
      <c r="AA309" s="105">
        <v>0</v>
      </c>
      <c r="AB309" s="105">
        <v>0</v>
      </c>
      <c r="AC309" s="106">
        <v>0</v>
      </c>
      <c r="AD309" s="107">
        <v>0</v>
      </c>
      <c r="AE309" s="107">
        <v>0</v>
      </c>
      <c r="AF309" s="107">
        <v>0</v>
      </c>
      <c r="AG309" s="107">
        <v>0</v>
      </c>
      <c r="AH309" s="107">
        <v>0</v>
      </c>
      <c r="AI309" s="108">
        <f t="shared" si="154"/>
        <v>0</v>
      </c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152"/>
        <v>0</v>
      </c>
      <c r="K310" s="51" t="s">
        <v>23</v>
      </c>
      <c r="L310" s="88">
        <v>0</v>
      </c>
      <c r="M310" s="88">
        <v>0</v>
      </c>
      <c r="N310" s="88">
        <v>0</v>
      </c>
      <c r="O310" s="88">
        <v>0</v>
      </c>
      <c r="P310" s="88">
        <v>0</v>
      </c>
      <c r="Q310" s="88">
        <v>0</v>
      </c>
      <c r="R310" s="89">
        <v>0</v>
      </c>
      <c r="S310" s="90">
        <f t="shared" si="153"/>
        <v>0</v>
      </c>
      <c r="U310" s="115" t="s">
        <v>65</v>
      </c>
      <c r="V310" s="116">
        <v>0</v>
      </c>
      <c r="W310" s="116">
        <v>0</v>
      </c>
      <c r="X310" s="116">
        <v>0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7">
        <v>0</v>
      </c>
      <c r="AI310" s="118">
        <f t="shared" si="154"/>
        <v>0</v>
      </c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152"/>
        <v>0</v>
      </c>
      <c r="K311" s="52" t="s">
        <v>19</v>
      </c>
      <c r="L311" s="68">
        <v>0</v>
      </c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91">
        <v>0</v>
      </c>
      <c r="S311" s="92">
        <f t="shared" si="153"/>
        <v>0</v>
      </c>
      <c r="U311" s="119" t="s">
        <v>19</v>
      </c>
      <c r="V311" s="120">
        <v>0</v>
      </c>
      <c r="W311" s="120">
        <v>0</v>
      </c>
      <c r="X311" s="120">
        <v>0</v>
      </c>
      <c r="Y311" s="120">
        <v>0</v>
      </c>
      <c r="Z311" s="120">
        <v>0</v>
      </c>
      <c r="AA311" s="120">
        <v>0</v>
      </c>
      <c r="AB311" s="120">
        <v>0</v>
      </c>
      <c r="AC311" s="120">
        <v>0</v>
      </c>
      <c r="AD311" s="121">
        <v>0</v>
      </c>
      <c r="AE311" s="121">
        <v>0</v>
      </c>
      <c r="AF311" s="121">
        <v>0</v>
      </c>
      <c r="AG311" s="121">
        <v>0</v>
      </c>
      <c r="AH311" s="121">
        <v>0</v>
      </c>
      <c r="AI311" s="122">
        <f t="shared" si="154"/>
        <v>0</v>
      </c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152"/>
        <v>0</v>
      </c>
      <c r="K312" s="51" t="s">
        <v>20</v>
      </c>
      <c r="L312" s="88">
        <v>0</v>
      </c>
      <c r="M312" s="88">
        <v>0</v>
      </c>
      <c r="N312" s="88">
        <v>0</v>
      </c>
      <c r="O312" s="88">
        <v>0</v>
      </c>
      <c r="P312" s="88">
        <v>0</v>
      </c>
      <c r="Q312" s="88">
        <v>0</v>
      </c>
      <c r="R312" s="89">
        <v>0</v>
      </c>
      <c r="S312" s="90">
        <f t="shared" si="153"/>
        <v>0</v>
      </c>
      <c r="U312" s="115" t="s">
        <v>20</v>
      </c>
      <c r="V312" s="116">
        <v>0</v>
      </c>
      <c r="W312" s="116">
        <v>0</v>
      </c>
      <c r="X312" s="116">
        <v>0</v>
      </c>
      <c r="Y312" s="116">
        <v>0</v>
      </c>
      <c r="Z312" s="116">
        <v>0</v>
      </c>
      <c r="AA312" s="116">
        <v>0</v>
      </c>
      <c r="AB312" s="116">
        <v>0</v>
      </c>
      <c r="AC312" s="116">
        <v>0</v>
      </c>
      <c r="AD312" s="116">
        <v>0</v>
      </c>
      <c r="AE312" s="116">
        <v>0</v>
      </c>
      <c r="AF312" s="116">
        <v>0</v>
      </c>
      <c r="AG312" s="116">
        <v>0</v>
      </c>
      <c r="AH312" s="117">
        <v>0</v>
      </c>
      <c r="AI312" s="118">
        <f t="shared" si="154"/>
        <v>0</v>
      </c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152"/>
        <v>0</v>
      </c>
      <c r="K313" s="53" t="s">
        <v>11</v>
      </c>
      <c r="L313" s="71">
        <v>0</v>
      </c>
      <c r="M313" s="71">
        <v>0</v>
      </c>
      <c r="N313" s="71">
        <v>0</v>
      </c>
      <c r="O313" s="71">
        <v>0</v>
      </c>
      <c r="P313" s="71">
        <v>0</v>
      </c>
      <c r="Q313" s="71">
        <v>0</v>
      </c>
      <c r="R313" s="93">
        <v>0</v>
      </c>
      <c r="S313" s="94">
        <f t="shared" si="153"/>
        <v>0</v>
      </c>
      <c r="U313" s="119" t="s">
        <v>11</v>
      </c>
      <c r="V313" s="120">
        <v>0</v>
      </c>
      <c r="W313" s="120">
        <v>0</v>
      </c>
      <c r="X313" s="120">
        <v>0</v>
      </c>
      <c r="Y313" s="120">
        <v>0</v>
      </c>
      <c r="Z313" s="120">
        <v>0</v>
      </c>
      <c r="AA313" s="120">
        <v>0</v>
      </c>
      <c r="AB313" s="120">
        <v>0</v>
      </c>
      <c r="AC313" s="120">
        <v>0</v>
      </c>
      <c r="AD313" s="121">
        <v>0</v>
      </c>
      <c r="AE313" s="121">
        <v>0</v>
      </c>
      <c r="AF313" s="121">
        <v>0</v>
      </c>
      <c r="AG313" s="121">
        <v>0</v>
      </c>
      <c r="AH313" s="121">
        <v>0</v>
      </c>
      <c r="AI313" s="122">
        <f t="shared" si="154"/>
        <v>0</v>
      </c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">
      <c r="A314" s="42" t="s">
        <v>26</v>
      </c>
      <c r="B314" s="74">
        <f>SUM(B293:B309)</f>
        <v>122.15913875977388</v>
      </c>
      <c r="C314" s="74">
        <f t="shared" ref="C314:I314" si="155">SUM(C293:C309)</f>
        <v>339.03793678338923</v>
      </c>
      <c r="D314" s="74">
        <f t="shared" si="155"/>
        <v>99.862111420321028</v>
      </c>
      <c r="E314" s="74">
        <f t="shared" si="155"/>
        <v>264.90042261532261</v>
      </c>
      <c r="F314" s="74">
        <f t="shared" si="155"/>
        <v>0</v>
      </c>
      <c r="G314" s="74">
        <f t="shared" si="155"/>
        <v>17.427290719927747</v>
      </c>
      <c r="H314" s="75">
        <f t="shared" si="155"/>
        <v>0</v>
      </c>
      <c r="I314" s="59">
        <f t="shared" si="155"/>
        <v>843.38690029873442</v>
      </c>
      <c r="K314" s="54" t="s">
        <v>26</v>
      </c>
      <c r="L314" s="74">
        <f>SUM(L293:L309)</f>
        <v>122.15913875977388</v>
      </c>
      <c r="M314" s="74">
        <f t="shared" ref="M314:S314" si="156">SUM(M293:M309)</f>
        <v>339.03793678338923</v>
      </c>
      <c r="N314" s="74">
        <f t="shared" si="156"/>
        <v>99.862111420321028</v>
      </c>
      <c r="O314" s="74">
        <f t="shared" si="156"/>
        <v>264.90042261532261</v>
      </c>
      <c r="P314" s="74">
        <f t="shared" si="156"/>
        <v>140.74809257145117</v>
      </c>
      <c r="Q314" s="74">
        <f t="shared" si="156"/>
        <v>17.427290719927747</v>
      </c>
      <c r="R314" s="75">
        <f t="shared" si="156"/>
        <v>0</v>
      </c>
      <c r="S314" s="95">
        <f t="shared" si="156"/>
        <v>984.13499287018567</v>
      </c>
      <c r="U314" s="123" t="s">
        <v>63</v>
      </c>
      <c r="V314" s="124">
        <f>SUM(V293:V309)</f>
        <v>75.859695962519808</v>
      </c>
      <c r="W314" s="124">
        <f t="shared" ref="W314:AH314" si="157">SUM(W293:W309)</f>
        <v>23.715836830173647</v>
      </c>
      <c r="X314" s="124">
        <f t="shared" si="157"/>
        <v>17.427290719927747</v>
      </c>
      <c r="Y314" s="124">
        <f t="shared" si="157"/>
        <v>339.03793678338923</v>
      </c>
      <c r="Z314" s="124">
        <f t="shared" si="157"/>
        <v>68.955756959317412</v>
      </c>
      <c r="AA314" s="124">
        <f t="shared" si="157"/>
        <v>234.66250203561842</v>
      </c>
      <c r="AB314" s="124">
        <f t="shared" si="157"/>
        <v>140.74809257145117</v>
      </c>
      <c r="AC314" s="124">
        <f t="shared" si="157"/>
        <v>83.727881007788255</v>
      </c>
      <c r="AD314" s="125">
        <f t="shared" si="157"/>
        <v>22.583605967080452</v>
      </c>
      <c r="AE314" s="125">
        <f t="shared" si="157"/>
        <v>30.237920579704184</v>
      </c>
      <c r="AF314" s="125">
        <f t="shared" si="157"/>
        <v>0</v>
      </c>
      <c r="AG314" s="125">
        <f t="shared" si="157"/>
        <v>30.906354461003609</v>
      </c>
      <c r="AH314" s="125">
        <f t="shared" si="157"/>
        <v>0</v>
      </c>
      <c r="AI314" s="126">
        <f>SUM(V314:AC314)</f>
        <v>984.13499287018567</v>
      </c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s="14" customFormat="1" ht="15" thickBot="1">
      <c r="A315" s="43" t="s">
        <v>91</v>
      </c>
      <c r="B315" s="78">
        <f>IF($I314=0,"-",B314/$I314)</f>
        <v>0.14484353351528714</v>
      </c>
      <c r="C315" s="78">
        <f t="shared" ref="C315:H315" si="158">IF($I314=0,"-",C314/$I314)</f>
        <v>0.40199573489142321</v>
      </c>
      <c r="D315" s="78">
        <f t="shared" si="158"/>
        <v>0.11840604992198606</v>
      </c>
      <c r="E315" s="78">
        <f t="shared" si="158"/>
        <v>0.31409122257115063</v>
      </c>
      <c r="F315" s="78">
        <f t="shared" si="158"/>
        <v>0</v>
      </c>
      <c r="G315" s="78">
        <f t="shared" si="158"/>
        <v>2.0663459100153037E-2</v>
      </c>
      <c r="H315" s="79">
        <f t="shared" si="158"/>
        <v>0</v>
      </c>
      <c r="I315" s="80">
        <f>SUM(B315:H315)</f>
        <v>1</v>
      </c>
      <c r="K315" s="55" t="s">
        <v>91</v>
      </c>
      <c r="L315" s="96">
        <f>IF($S314=0,"-",L314/$S314)</f>
        <v>0.12412843730259222</v>
      </c>
      <c r="M315" s="96">
        <f t="shared" ref="M315:R315" si="159">IF($S314=0,"-",M314/$S314)</f>
        <v>0.34450348706187173</v>
      </c>
      <c r="N315" s="96">
        <f t="shared" si="159"/>
        <v>0.10147196486640278</v>
      </c>
      <c r="O315" s="96">
        <f t="shared" si="159"/>
        <v>0.26917081958721167</v>
      </c>
      <c r="P315" s="96">
        <f t="shared" si="159"/>
        <v>0.14301705923591401</v>
      </c>
      <c r="Q315" s="96">
        <f t="shared" si="159"/>
        <v>1.7708231946007562E-2</v>
      </c>
      <c r="R315" s="97">
        <f t="shared" si="159"/>
        <v>0</v>
      </c>
      <c r="S315" s="98">
        <f>SUM(L315:R315)</f>
        <v>1</v>
      </c>
      <c r="U315" s="127" t="s">
        <v>91</v>
      </c>
      <c r="V315" s="128">
        <f>+V314/$AI314</f>
        <v>7.7082612153926561E-2</v>
      </c>
      <c r="W315" s="128">
        <f t="shared" ref="W315:AH315" si="160">+W314/$AI314</f>
        <v>2.4098154218668184E-2</v>
      </c>
      <c r="X315" s="128">
        <f t="shared" si="160"/>
        <v>1.7708231946007562E-2</v>
      </c>
      <c r="Y315" s="128">
        <f t="shared" si="160"/>
        <v>0.34450348706187173</v>
      </c>
      <c r="Z315" s="128">
        <f t="shared" si="160"/>
        <v>7.0067376385236579E-2</v>
      </c>
      <c r="AA315" s="128">
        <f t="shared" si="160"/>
        <v>0.2384454406516282</v>
      </c>
      <c r="AB315" s="128">
        <f t="shared" si="160"/>
        <v>0.14301705923591401</v>
      </c>
      <c r="AC315" s="128">
        <f t="shared" si="160"/>
        <v>8.507763834674717E-2</v>
      </c>
      <c r="AD315" s="128">
        <f t="shared" si="160"/>
        <v>2.2947670929997496E-2</v>
      </c>
      <c r="AE315" s="128">
        <f t="shared" si="160"/>
        <v>3.0725378935583463E-2</v>
      </c>
      <c r="AF315" s="128">
        <f t="shared" si="160"/>
        <v>0</v>
      </c>
      <c r="AG315" s="128">
        <f t="shared" si="160"/>
        <v>3.1404588481166194E-2</v>
      </c>
      <c r="AH315" s="128">
        <f t="shared" si="160"/>
        <v>0</v>
      </c>
      <c r="AI315" s="129">
        <f>SUM(V315:AC315)</f>
        <v>1</v>
      </c>
    </row>
    <row r="316" spans="1:69" ht="15" thickBot="1">
      <c r="A316" s="44"/>
      <c r="B316" s="44"/>
      <c r="C316" s="44"/>
      <c r="D316" s="44"/>
      <c r="E316" s="44"/>
      <c r="F316" s="44"/>
      <c r="G316" s="44"/>
      <c r="H316" s="44"/>
      <c r="I316" s="44"/>
      <c r="K316" s="44"/>
      <c r="L316" s="44"/>
      <c r="M316" s="44"/>
      <c r="N316" s="44"/>
      <c r="O316" s="44"/>
      <c r="P316" s="44"/>
      <c r="Q316" s="44"/>
      <c r="R316" s="44"/>
      <c r="S316" s="44"/>
      <c r="U316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30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  <c r="K317" s="426" t="s">
        <v>39</v>
      </c>
      <c r="L317" s="32" t="s">
        <v>0</v>
      </c>
      <c r="M317" s="32" t="s">
        <v>1</v>
      </c>
      <c r="N317" s="32" t="s">
        <v>2</v>
      </c>
      <c r="O317" s="32" t="s">
        <v>3</v>
      </c>
      <c r="P317" s="32" t="s">
        <v>27</v>
      </c>
      <c r="Q317" s="32" t="s">
        <v>4</v>
      </c>
      <c r="R317" s="32" t="s">
        <v>5</v>
      </c>
      <c r="S317" s="33" t="s">
        <v>6</v>
      </c>
      <c r="U317" s="470" t="s">
        <v>39</v>
      </c>
      <c r="V317" s="99" t="s">
        <v>77</v>
      </c>
      <c r="W317" s="99" t="s">
        <v>78</v>
      </c>
      <c r="X317" s="99" t="s">
        <v>4</v>
      </c>
      <c r="Y317" s="99" t="s">
        <v>1</v>
      </c>
      <c r="Z317" s="99" t="s">
        <v>2</v>
      </c>
      <c r="AA317" s="99" t="s">
        <v>3</v>
      </c>
      <c r="AB317" s="99" t="s">
        <v>55</v>
      </c>
      <c r="AC317" s="99" t="s">
        <v>67</v>
      </c>
      <c r="AD317" s="100" t="s">
        <v>79</v>
      </c>
      <c r="AE317" s="100" t="s">
        <v>80</v>
      </c>
      <c r="AF317" s="100" t="s">
        <v>81</v>
      </c>
      <c r="AG317" s="100" t="s">
        <v>82</v>
      </c>
      <c r="AH317" s="100" t="s">
        <v>83</v>
      </c>
      <c r="AI317" s="101" t="s">
        <v>63</v>
      </c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" customHeight="1">
      <c r="A318" s="433" t="s">
        <v>39</v>
      </c>
      <c r="B318" s="434" t="s">
        <v>118</v>
      </c>
      <c r="C318" s="435"/>
      <c r="D318" s="435"/>
      <c r="E318" s="435"/>
      <c r="F318" s="435"/>
      <c r="G318" s="435"/>
      <c r="H318" s="435"/>
      <c r="I318" s="436"/>
      <c r="K318" s="427" t="s">
        <v>39</v>
      </c>
      <c r="L318" s="416" t="s">
        <v>118</v>
      </c>
      <c r="M318" s="417"/>
      <c r="N318" s="417"/>
      <c r="O318" s="417"/>
      <c r="P318" s="417"/>
      <c r="Q318" s="417"/>
      <c r="R318" s="417"/>
      <c r="S318" s="418"/>
      <c r="U318" s="471" t="s">
        <v>39</v>
      </c>
      <c r="V318" s="468" t="s">
        <v>118</v>
      </c>
      <c r="W318" s="468"/>
      <c r="X318" s="468"/>
      <c r="Y318" s="468"/>
      <c r="Z318" s="468"/>
      <c r="AA318" s="468"/>
      <c r="AB318" s="468"/>
      <c r="AC318" s="468"/>
      <c r="AD318" s="468"/>
      <c r="AE318" s="468"/>
      <c r="AF318" s="468"/>
      <c r="AG318" s="468"/>
      <c r="AH318" s="468"/>
      <c r="AI318" s="469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  <c r="K319" s="56" t="s">
        <v>7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102">
        <v>0</v>
      </c>
      <c r="S319" s="103">
        <f>SUM(L319:R319)</f>
        <v>0</v>
      </c>
      <c r="U319" s="104" t="s">
        <v>7</v>
      </c>
      <c r="V319" s="105">
        <v>0</v>
      </c>
      <c r="W319" s="105">
        <v>0</v>
      </c>
      <c r="X319" s="105">
        <v>0</v>
      </c>
      <c r="Y319" s="105">
        <v>0</v>
      </c>
      <c r="Z319" s="105">
        <v>0</v>
      </c>
      <c r="AA319" s="105">
        <v>0</v>
      </c>
      <c r="AB319" s="105">
        <v>0</v>
      </c>
      <c r="AC319" s="106">
        <v>0</v>
      </c>
      <c r="AD319" s="107">
        <v>0</v>
      </c>
      <c r="AE319" s="107">
        <v>0</v>
      </c>
      <c r="AF319" s="107">
        <v>0</v>
      </c>
      <c r="AG319" s="107">
        <v>0</v>
      </c>
      <c r="AH319" s="107">
        <v>0</v>
      </c>
      <c r="AI319" s="108">
        <f>SUM(V319:AC319)</f>
        <v>0</v>
      </c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161">SUM(B320:H320)</f>
        <v>0</v>
      </c>
      <c r="K320" s="48" t="s">
        <v>8</v>
      </c>
      <c r="L320" s="85">
        <v>0</v>
      </c>
      <c r="M320" s="85">
        <v>0</v>
      </c>
      <c r="N320" s="85">
        <v>0</v>
      </c>
      <c r="O320" s="85">
        <v>0</v>
      </c>
      <c r="P320" s="85">
        <v>0</v>
      </c>
      <c r="Q320" s="85">
        <v>0</v>
      </c>
      <c r="R320" s="86">
        <v>0</v>
      </c>
      <c r="S320" s="87">
        <f t="shared" ref="S320:S339" si="162">SUM(L320:R320)</f>
        <v>0</v>
      </c>
      <c r="U320" s="109" t="s">
        <v>8</v>
      </c>
      <c r="V320" s="110">
        <v>0</v>
      </c>
      <c r="W320" s="110">
        <v>0</v>
      </c>
      <c r="X320" s="110">
        <v>0</v>
      </c>
      <c r="Y320" s="110">
        <v>0</v>
      </c>
      <c r="Z320" s="110">
        <v>0</v>
      </c>
      <c r="AA320" s="110">
        <v>0</v>
      </c>
      <c r="AB320" s="110">
        <v>0</v>
      </c>
      <c r="AC320" s="111">
        <v>0</v>
      </c>
      <c r="AD320" s="110">
        <v>0</v>
      </c>
      <c r="AE320" s="110">
        <v>0</v>
      </c>
      <c r="AF320" s="110">
        <v>0</v>
      </c>
      <c r="AG320" s="110">
        <v>0</v>
      </c>
      <c r="AH320" s="110">
        <v>0</v>
      </c>
      <c r="AI320" s="112">
        <f t="shared" ref="AI320:AI339" si="163">SUM(V320:AC320)</f>
        <v>0</v>
      </c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161"/>
        <v>0</v>
      </c>
      <c r="K321" s="49" t="s">
        <v>10</v>
      </c>
      <c r="L321" s="63">
        <v>0</v>
      </c>
      <c r="M321" s="63">
        <v>0</v>
      </c>
      <c r="N321" s="63">
        <v>0</v>
      </c>
      <c r="O321" s="63">
        <v>0</v>
      </c>
      <c r="P321" s="63">
        <v>0</v>
      </c>
      <c r="Q321" s="63">
        <v>0</v>
      </c>
      <c r="R321" s="83">
        <v>0</v>
      </c>
      <c r="S321" s="84">
        <f t="shared" si="162"/>
        <v>0</v>
      </c>
      <c r="U321" s="113" t="s">
        <v>10</v>
      </c>
      <c r="V321" s="105">
        <v>0</v>
      </c>
      <c r="W321" s="105">
        <v>0</v>
      </c>
      <c r="X321" s="105">
        <v>0</v>
      </c>
      <c r="Y321" s="105">
        <v>0</v>
      </c>
      <c r="Z321" s="105">
        <v>0</v>
      </c>
      <c r="AA321" s="105">
        <v>0</v>
      </c>
      <c r="AB321" s="105">
        <v>0</v>
      </c>
      <c r="AC321" s="106">
        <v>0</v>
      </c>
      <c r="AD321" s="107">
        <v>0</v>
      </c>
      <c r="AE321" s="107">
        <v>0</v>
      </c>
      <c r="AF321" s="107">
        <v>0</v>
      </c>
      <c r="AG321" s="107">
        <v>0</v>
      </c>
      <c r="AH321" s="107">
        <v>0</v>
      </c>
      <c r="AI321" s="108">
        <f t="shared" si="163"/>
        <v>0</v>
      </c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161"/>
        <v>0</v>
      </c>
      <c r="K322" s="48" t="s">
        <v>56</v>
      </c>
      <c r="L322" s="85">
        <v>0</v>
      </c>
      <c r="M322" s="85">
        <v>0</v>
      </c>
      <c r="N322" s="85">
        <v>0</v>
      </c>
      <c r="O322" s="85">
        <v>0</v>
      </c>
      <c r="P322" s="85">
        <v>0</v>
      </c>
      <c r="Q322" s="85">
        <v>0</v>
      </c>
      <c r="R322" s="86">
        <v>0</v>
      </c>
      <c r="S322" s="87">
        <f t="shared" si="162"/>
        <v>0</v>
      </c>
      <c r="U322" s="109" t="s">
        <v>56</v>
      </c>
      <c r="V322" s="110">
        <v>0</v>
      </c>
      <c r="W322" s="110">
        <v>0</v>
      </c>
      <c r="X322" s="110">
        <v>0</v>
      </c>
      <c r="Y322" s="110">
        <v>0</v>
      </c>
      <c r="Z322" s="110">
        <v>0</v>
      </c>
      <c r="AA322" s="110">
        <v>0</v>
      </c>
      <c r="AB322" s="110">
        <v>0</v>
      </c>
      <c r="AC322" s="111">
        <v>0</v>
      </c>
      <c r="AD322" s="110">
        <v>0</v>
      </c>
      <c r="AE322" s="110">
        <v>0</v>
      </c>
      <c r="AF322" s="110">
        <v>0</v>
      </c>
      <c r="AG322" s="110">
        <v>0</v>
      </c>
      <c r="AH322" s="110">
        <v>0</v>
      </c>
      <c r="AI322" s="112">
        <f t="shared" si="163"/>
        <v>0</v>
      </c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">
      <c r="A323" s="37" t="s">
        <v>16</v>
      </c>
      <c r="B323" s="63">
        <v>25.510018023696158</v>
      </c>
      <c r="C323" s="63">
        <v>69.086957136516816</v>
      </c>
      <c r="D323" s="63">
        <v>38.66070634479707</v>
      </c>
      <c r="E323" s="63">
        <v>0</v>
      </c>
      <c r="F323" s="420"/>
      <c r="G323" s="63">
        <v>0</v>
      </c>
      <c r="H323" s="64">
        <v>0</v>
      </c>
      <c r="I323" s="59">
        <f t="shared" si="161"/>
        <v>133.25768150501005</v>
      </c>
      <c r="K323" s="49" t="s">
        <v>16</v>
      </c>
      <c r="L323" s="63">
        <v>25.510018023696158</v>
      </c>
      <c r="M323" s="63">
        <v>69.086957136516816</v>
      </c>
      <c r="N323" s="63">
        <v>38.66070634479707</v>
      </c>
      <c r="O323" s="63">
        <v>0</v>
      </c>
      <c r="P323" s="63">
        <v>0</v>
      </c>
      <c r="Q323" s="63">
        <v>0</v>
      </c>
      <c r="R323" s="83">
        <v>0</v>
      </c>
      <c r="S323" s="84">
        <f t="shared" si="162"/>
        <v>133.25768150501005</v>
      </c>
      <c r="U323" s="113" t="s">
        <v>16</v>
      </c>
      <c r="V323" s="105">
        <v>25.510018023696158</v>
      </c>
      <c r="W323" s="105">
        <v>0</v>
      </c>
      <c r="X323" s="105">
        <v>0</v>
      </c>
      <c r="Y323" s="105">
        <v>69.086957136516816</v>
      </c>
      <c r="Z323" s="105">
        <v>38.66070634479707</v>
      </c>
      <c r="AA323" s="105">
        <v>0</v>
      </c>
      <c r="AB323" s="105">
        <v>0</v>
      </c>
      <c r="AC323" s="106">
        <v>0</v>
      </c>
      <c r="AD323" s="107">
        <v>0</v>
      </c>
      <c r="AE323" s="107">
        <v>0</v>
      </c>
      <c r="AF323" s="107">
        <v>0</v>
      </c>
      <c r="AG323" s="107">
        <v>0</v>
      </c>
      <c r="AH323" s="107">
        <v>0</v>
      </c>
      <c r="AI323" s="108">
        <f t="shared" si="163"/>
        <v>133.25768150501005</v>
      </c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">
      <c r="A324" s="36" t="s">
        <v>123</v>
      </c>
      <c r="B324" s="60">
        <v>6.082999498824142</v>
      </c>
      <c r="C324" s="60">
        <v>2.7006050591514108E-4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161"/>
        <v>6.0832695593300574</v>
      </c>
      <c r="K324" s="48" t="s">
        <v>123</v>
      </c>
      <c r="L324" s="85">
        <v>6.082999498824142</v>
      </c>
      <c r="M324" s="85">
        <v>2.7006050591514108E-4</v>
      </c>
      <c r="N324" s="85">
        <v>0</v>
      </c>
      <c r="O324" s="85">
        <v>0</v>
      </c>
      <c r="P324" s="85">
        <v>0</v>
      </c>
      <c r="Q324" s="85">
        <v>0</v>
      </c>
      <c r="R324" s="86">
        <v>0</v>
      </c>
      <c r="S324" s="87">
        <f t="shared" si="162"/>
        <v>6.0832695593300574</v>
      </c>
      <c r="U324" s="109" t="s">
        <v>57</v>
      </c>
      <c r="V324" s="110">
        <v>6.0800297838720567</v>
      </c>
      <c r="W324" s="110">
        <v>0</v>
      </c>
      <c r="X324" s="110">
        <v>0</v>
      </c>
      <c r="Y324" s="110">
        <v>2.7006050591514108E-4</v>
      </c>
      <c r="Z324" s="110">
        <v>0</v>
      </c>
      <c r="AA324" s="110">
        <v>0</v>
      </c>
      <c r="AB324" s="110">
        <v>0</v>
      </c>
      <c r="AC324" s="111">
        <v>2.9697149520857306E-3</v>
      </c>
      <c r="AD324" s="110">
        <v>2.9697149520857306E-3</v>
      </c>
      <c r="AE324" s="110">
        <v>0</v>
      </c>
      <c r="AF324" s="110">
        <v>0</v>
      </c>
      <c r="AG324" s="110">
        <v>0</v>
      </c>
      <c r="AH324" s="110">
        <v>0</v>
      </c>
      <c r="AI324" s="112">
        <f t="shared" si="163"/>
        <v>6.0832695593300574</v>
      </c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">
      <c r="A325" s="37" t="s">
        <v>58</v>
      </c>
      <c r="B325" s="63">
        <v>0</v>
      </c>
      <c r="C325" s="63">
        <v>0</v>
      </c>
      <c r="D325" s="63">
        <v>0</v>
      </c>
      <c r="E325" s="63">
        <v>2.3607735771124854</v>
      </c>
      <c r="F325" s="420"/>
      <c r="G325" s="63">
        <v>0</v>
      </c>
      <c r="H325" s="64">
        <v>0</v>
      </c>
      <c r="I325" s="59">
        <f t="shared" si="161"/>
        <v>2.3607735771124854</v>
      </c>
      <c r="K325" s="49" t="s">
        <v>58</v>
      </c>
      <c r="L325" s="63">
        <v>0</v>
      </c>
      <c r="M325" s="63">
        <v>0</v>
      </c>
      <c r="N325" s="63">
        <v>0</v>
      </c>
      <c r="O325" s="63">
        <v>2.3607735771124854</v>
      </c>
      <c r="P325" s="63">
        <v>36.76456145517222</v>
      </c>
      <c r="Q325" s="63">
        <v>0</v>
      </c>
      <c r="R325" s="83">
        <v>0</v>
      </c>
      <c r="S325" s="84">
        <f t="shared" si="162"/>
        <v>39.125335032284703</v>
      </c>
      <c r="U325" s="113" t="s">
        <v>58</v>
      </c>
      <c r="V325" s="105">
        <v>0</v>
      </c>
      <c r="W325" s="105">
        <v>0</v>
      </c>
      <c r="X325" s="105">
        <v>0</v>
      </c>
      <c r="Y325" s="105">
        <v>0</v>
      </c>
      <c r="Z325" s="105">
        <v>0</v>
      </c>
      <c r="AA325" s="105">
        <v>2.3607735771124854</v>
      </c>
      <c r="AB325" s="105">
        <v>36.76456145517222</v>
      </c>
      <c r="AC325" s="106">
        <v>0</v>
      </c>
      <c r="AD325" s="105">
        <v>0</v>
      </c>
      <c r="AE325" s="105">
        <v>0</v>
      </c>
      <c r="AF325" s="105">
        <v>0</v>
      </c>
      <c r="AG325" s="105">
        <v>0</v>
      </c>
      <c r="AH325" s="105">
        <v>0</v>
      </c>
      <c r="AI325" s="108">
        <f t="shared" si="163"/>
        <v>39.125335032284703</v>
      </c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">
      <c r="A326" s="36" t="s">
        <v>12</v>
      </c>
      <c r="B326" s="60">
        <v>0</v>
      </c>
      <c r="C326" s="60">
        <v>0</v>
      </c>
      <c r="D326" s="60">
        <v>0</v>
      </c>
      <c r="E326" s="60">
        <v>0</v>
      </c>
      <c r="F326" s="420"/>
      <c r="G326" s="60">
        <v>0</v>
      </c>
      <c r="H326" s="61">
        <v>0</v>
      </c>
      <c r="I326" s="62">
        <f t="shared" si="161"/>
        <v>0</v>
      </c>
      <c r="K326" s="48" t="s">
        <v>12</v>
      </c>
      <c r="L326" s="85">
        <v>0</v>
      </c>
      <c r="M326" s="85">
        <v>0</v>
      </c>
      <c r="N326" s="85">
        <v>0</v>
      </c>
      <c r="O326" s="85">
        <v>0</v>
      </c>
      <c r="P326" s="85">
        <v>6.4849330546069348</v>
      </c>
      <c r="Q326" s="85">
        <v>0</v>
      </c>
      <c r="R326" s="86">
        <v>0</v>
      </c>
      <c r="S326" s="87">
        <f t="shared" si="162"/>
        <v>6.4849330546069348</v>
      </c>
      <c r="U326" s="109" t="s">
        <v>12</v>
      </c>
      <c r="V326" s="110">
        <v>0</v>
      </c>
      <c r="W326" s="110">
        <v>0</v>
      </c>
      <c r="X326" s="110">
        <v>0</v>
      </c>
      <c r="Y326" s="110">
        <v>0</v>
      </c>
      <c r="Z326" s="110">
        <v>0</v>
      </c>
      <c r="AA326" s="110">
        <v>0</v>
      </c>
      <c r="AB326" s="110">
        <v>6.4849330546069348</v>
      </c>
      <c r="AC326" s="111">
        <v>0</v>
      </c>
      <c r="AD326" s="110">
        <v>0</v>
      </c>
      <c r="AE326" s="110">
        <v>0</v>
      </c>
      <c r="AF326" s="110">
        <v>0</v>
      </c>
      <c r="AG326" s="110">
        <v>0</v>
      </c>
      <c r="AH326" s="110">
        <v>0</v>
      </c>
      <c r="AI326" s="112">
        <f t="shared" si="163"/>
        <v>6.4849330546069348</v>
      </c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161"/>
        <v>0</v>
      </c>
      <c r="K327" s="49" t="s">
        <v>59</v>
      </c>
      <c r="L327" s="63">
        <v>0</v>
      </c>
      <c r="M327" s="63">
        <v>0</v>
      </c>
      <c r="N327" s="63">
        <v>0</v>
      </c>
      <c r="O327" s="63">
        <v>0</v>
      </c>
      <c r="P327" s="63">
        <v>0</v>
      </c>
      <c r="Q327" s="63">
        <v>0</v>
      </c>
      <c r="R327" s="83">
        <v>0</v>
      </c>
      <c r="S327" s="84">
        <f t="shared" si="162"/>
        <v>0</v>
      </c>
      <c r="U327" s="113" t="s">
        <v>59</v>
      </c>
      <c r="V327" s="105">
        <v>0</v>
      </c>
      <c r="W327" s="105">
        <v>0</v>
      </c>
      <c r="X327" s="105">
        <v>0</v>
      </c>
      <c r="Y327" s="105">
        <v>0</v>
      </c>
      <c r="Z327" s="105">
        <v>0</v>
      </c>
      <c r="AA327" s="105">
        <v>0</v>
      </c>
      <c r="AB327" s="105">
        <v>0</v>
      </c>
      <c r="AC327" s="106">
        <v>0</v>
      </c>
      <c r="AD327" s="105">
        <v>0</v>
      </c>
      <c r="AE327" s="105">
        <v>0</v>
      </c>
      <c r="AF327" s="105">
        <v>0</v>
      </c>
      <c r="AG327" s="105">
        <v>0</v>
      </c>
      <c r="AH327" s="105">
        <v>0</v>
      </c>
      <c r="AI327" s="108">
        <f t="shared" si="163"/>
        <v>0</v>
      </c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">
      <c r="A328" s="36" t="s">
        <v>17</v>
      </c>
      <c r="B328" s="60">
        <v>18.27634078931451</v>
      </c>
      <c r="C328" s="60">
        <v>0</v>
      </c>
      <c r="D328" s="60">
        <v>0.23275339911118262</v>
      </c>
      <c r="E328" s="60">
        <v>0</v>
      </c>
      <c r="F328" s="420"/>
      <c r="G328" s="60">
        <v>0</v>
      </c>
      <c r="H328" s="61">
        <v>0</v>
      </c>
      <c r="I328" s="62">
        <f t="shared" si="161"/>
        <v>18.509094188425692</v>
      </c>
      <c r="K328" s="48" t="s">
        <v>17</v>
      </c>
      <c r="L328" s="85">
        <v>18.27634078931451</v>
      </c>
      <c r="M328" s="85">
        <v>0</v>
      </c>
      <c r="N328" s="85">
        <v>0.23275339911118262</v>
      </c>
      <c r="O328" s="85">
        <v>0</v>
      </c>
      <c r="P328" s="85">
        <v>5.4300328220821541</v>
      </c>
      <c r="Q328" s="85">
        <v>0</v>
      </c>
      <c r="R328" s="86">
        <v>0</v>
      </c>
      <c r="S328" s="87">
        <f t="shared" si="162"/>
        <v>23.939127010507846</v>
      </c>
      <c r="U328" s="109" t="s">
        <v>17</v>
      </c>
      <c r="V328" s="110">
        <v>0</v>
      </c>
      <c r="W328" s="110">
        <v>18.27634078931451</v>
      </c>
      <c r="X328" s="110">
        <v>0</v>
      </c>
      <c r="Y328" s="110">
        <v>0</v>
      </c>
      <c r="Z328" s="110">
        <v>0</v>
      </c>
      <c r="AA328" s="110">
        <v>0</v>
      </c>
      <c r="AB328" s="110">
        <v>5.4300328220821541</v>
      </c>
      <c r="AC328" s="111">
        <v>0.23275339911118262</v>
      </c>
      <c r="AD328" s="110">
        <v>0</v>
      </c>
      <c r="AE328" s="110">
        <v>0</v>
      </c>
      <c r="AF328" s="110">
        <v>0</v>
      </c>
      <c r="AG328" s="110">
        <v>0.23275339911118262</v>
      </c>
      <c r="AH328" s="110">
        <v>0</v>
      </c>
      <c r="AI328" s="112">
        <f t="shared" si="163"/>
        <v>23.939127010507846</v>
      </c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">
      <c r="A329" s="37" t="s">
        <v>139</v>
      </c>
      <c r="B329" s="63">
        <v>83.536752478960324</v>
      </c>
      <c r="C329" s="63">
        <v>904.41608289964495</v>
      </c>
      <c r="D329" s="63">
        <v>186.89586938362174</v>
      </c>
      <c r="E329" s="63">
        <v>0</v>
      </c>
      <c r="F329" s="420"/>
      <c r="G329" s="63">
        <v>0</v>
      </c>
      <c r="H329" s="64">
        <v>0</v>
      </c>
      <c r="I329" s="59">
        <f t="shared" si="161"/>
        <v>1174.848704762227</v>
      </c>
      <c r="K329" s="49" t="s">
        <v>139</v>
      </c>
      <c r="L329" s="63">
        <v>83.536752478960324</v>
      </c>
      <c r="M329" s="63">
        <v>904.41608289964495</v>
      </c>
      <c r="N329" s="63">
        <v>186.89586938362174</v>
      </c>
      <c r="O329" s="63">
        <v>0</v>
      </c>
      <c r="P329" s="63">
        <v>0.33399393297593905</v>
      </c>
      <c r="Q329" s="63">
        <v>0</v>
      </c>
      <c r="R329" s="83">
        <v>0</v>
      </c>
      <c r="S329" s="84">
        <f t="shared" si="162"/>
        <v>1175.182698695203</v>
      </c>
      <c r="U329" s="113" t="s">
        <v>139</v>
      </c>
      <c r="V329" s="105">
        <v>81.906288429096435</v>
      </c>
      <c r="W329" s="105">
        <v>0</v>
      </c>
      <c r="X329" s="105">
        <v>0</v>
      </c>
      <c r="Y329" s="105">
        <v>904.41608289964495</v>
      </c>
      <c r="Z329" s="105">
        <v>53.811053796722661</v>
      </c>
      <c r="AA329" s="105">
        <v>0</v>
      </c>
      <c r="AB329" s="105">
        <v>0.33399393297593905</v>
      </c>
      <c r="AC329" s="106">
        <v>134.71527963676297</v>
      </c>
      <c r="AD329" s="105">
        <v>1.6304640498638849</v>
      </c>
      <c r="AE329" s="105">
        <v>0</v>
      </c>
      <c r="AF329" s="105">
        <v>0</v>
      </c>
      <c r="AG329" s="105">
        <v>133.08481558689908</v>
      </c>
      <c r="AH329" s="105">
        <v>0</v>
      </c>
      <c r="AI329" s="108">
        <f t="shared" si="163"/>
        <v>1175.182698695203</v>
      </c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">
      <c r="A330" s="36" t="s">
        <v>25</v>
      </c>
      <c r="B330" s="60">
        <v>87.96279371140767</v>
      </c>
      <c r="C330" s="60">
        <v>5.0993794814596152</v>
      </c>
      <c r="D330" s="60">
        <v>10.676017834350738</v>
      </c>
      <c r="E330" s="60">
        <v>1282.666830370124</v>
      </c>
      <c r="F330" s="420"/>
      <c r="G330" s="60">
        <v>62.651343158538516</v>
      </c>
      <c r="H330" s="61">
        <v>0</v>
      </c>
      <c r="I330" s="62">
        <f t="shared" si="161"/>
        <v>1449.0563645558805</v>
      </c>
      <c r="K330" s="48" t="s">
        <v>25</v>
      </c>
      <c r="L330" s="85">
        <v>87.96279371140767</v>
      </c>
      <c r="M330" s="85">
        <v>5.0993794814596152</v>
      </c>
      <c r="N330" s="85">
        <v>10.676017834350738</v>
      </c>
      <c r="O330" s="85">
        <v>1282.666830370124</v>
      </c>
      <c r="P330" s="85">
        <v>10.65973927267151</v>
      </c>
      <c r="Q330" s="85">
        <v>62.651343158538516</v>
      </c>
      <c r="R330" s="86">
        <v>0</v>
      </c>
      <c r="S330" s="87">
        <f t="shared" si="162"/>
        <v>1459.7161038285519</v>
      </c>
      <c r="U330" s="109" t="s">
        <v>25</v>
      </c>
      <c r="V330" s="110">
        <v>2.5477265174439299</v>
      </c>
      <c r="W330" s="110">
        <v>26.353182280253431</v>
      </c>
      <c r="X330" s="110">
        <v>62.651343158538516</v>
      </c>
      <c r="Y330" s="110">
        <v>5.0993794814596152</v>
      </c>
      <c r="Z330" s="110">
        <v>8.8264214692053825E-2</v>
      </c>
      <c r="AA330" s="110">
        <v>1264.1452918510427</v>
      </c>
      <c r="AB330" s="110">
        <v>10.65973927267151</v>
      </c>
      <c r="AC330" s="111">
        <v>88.171177052450375</v>
      </c>
      <c r="AD330" s="110">
        <v>59.061884913710308</v>
      </c>
      <c r="AE330" s="110">
        <v>18.521538519081385</v>
      </c>
      <c r="AF330" s="110">
        <v>0</v>
      </c>
      <c r="AG330" s="110">
        <v>10.587753619658685</v>
      </c>
      <c r="AH330" s="110">
        <v>0</v>
      </c>
      <c r="AI330" s="112">
        <f t="shared" si="163"/>
        <v>1459.7161038285519</v>
      </c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" customHeight="1">
      <c r="A331" s="37" t="s">
        <v>24</v>
      </c>
      <c r="B331" s="63">
        <v>7.2106120855761056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161"/>
        <v>7.2106120855761056</v>
      </c>
      <c r="K331" s="49" t="s">
        <v>24</v>
      </c>
      <c r="L331" s="63">
        <v>7.2106120855761056</v>
      </c>
      <c r="M331" s="63">
        <v>0</v>
      </c>
      <c r="N331" s="63">
        <v>0</v>
      </c>
      <c r="O331" s="63">
        <v>0</v>
      </c>
      <c r="P331" s="63">
        <v>0</v>
      </c>
      <c r="Q331" s="63">
        <v>0</v>
      </c>
      <c r="R331" s="83">
        <v>0</v>
      </c>
      <c r="S331" s="84">
        <f t="shared" si="162"/>
        <v>7.2106120855761056</v>
      </c>
      <c r="U331" s="113" t="s">
        <v>24</v>
      </c>
      <c r="V331" s="105">
        <v>6.6896075210795747</v>
      </c>
      <c r="W331" s="105">
        <v>0</v>
      </c>
      <c r="X331" s="105">
        <v>0</v>
      </c>
      <c r="Y331" s="105">
        <v>0</v>
      </c>
      <c r="Z331" s="105">
        <v>0</v>
      </c>
      <c r="AA331" s="105">
        <v>0</v>
      </c>
      <c r="AB331" s="105">
        <v>0</v>
      </c>
      <c r="AC331" s="106">
        <v>0.52100456449653099</v>
      </c>
      <c r="AD331" s="105">
        <v>0.52100456449653099</v>
      </c>
      <c r="AE331" s="105">
        <v>0</v>
      </c>
      <c r="AF331" s="105">
        <v>0</v>
      </c>
      <c r="AG331" s="105">
        <v>0</v>
      </c>
      <c r="AH331" s="105">
        <v>0</v>
      </c>
      <c r="AI331" s="108">
        <f t="shared" si="163"/>
        <v>7.2106120855761056</v>
      </c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" customHeight="1">
      <c r="A332" s="36" t="s">
        <v>60</v>
      </c>
      <c r="B332" s="60">
        <v>0</v>
      </c>
      <c r="C332" s="60">
        <v>8.6032136955568231E-2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161"/>
        <v>8.6032136955568231E-2</v>
      </c>
      <c r="K332" s="48" t="s">
        <v>60</v>
      </c>
      <c r="L332" s="85">
        <v>0</v>
      </c>
      <c r="M332" s="85">
        <v>8.6032136955568231E-2</v>
      </c>
      <c r="N332" s="85">
        <v>0</v>
      </c>
      <c r="O332" s="85">
        <v>0</v>
      </c>
      <c r="P332" s="85">
        <v>0</v>
      </c>
      <c r="Q332" s="85">
        <v>0</v>
      </c>
      <c r="R332" s="86">
        <v>0</v>
      </c>
      <c r="S332" s="87">
        <f t="shared" si="162"/>
        <v>8.6032136955568231E-2</v>
      </c>
      <c r="U332" s="109" t="s">
        <v>60</v>
      </c>
      <c r="V332" s="110">
        <v>0</v>
      </c>
      <c r="W332" s="110">
        <v>0</v>
      </c>
      <c r="X332" s="110">
        <v>0</v>
      </c>
      <c r="Y332" s="110">
        <v>8.6032136955568231E-2</v>
      </c>
      <c r="Z332" s="110">
        <v>0</v>
      </c>
      <c r="AA332" s="110">
        <v>0</v>
      </c>
      <c r="AB332" s="110">
        <v>0</v>
      </c>
      <c r="AC332" s="111">
        <v>0</v>
      </c>
      <c r="AD332" s="110">
        <v>0</v>
      </c>
      <c r="AE332" s="110">
        <v>0</v>
      </c>
      <c r="AF332" s="110">
        <v>0</v>
      </c>
      <c r="AG332" s="110">
        <v>0</v>
      </c>
      <c r="AH332" s="110">
        <v>0</v>
      </c>
      <c r="AI332" s="112">
        <f t="shared" si="163"/>
        <v>8.6032136955568231E-2</v>
      </c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">
      <c r="A333" s="37" t="s">
        <v>22</v>
      </c>
      <c r="B333" s="63">
        <v>0</v>
      </c>
      <c r="C333" s="63">
        <v>2906.6226302338537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161"/>
        <v>2906.6226302338537</v>
      </c>
      <c r="K333" s="49" t="s">
        <v>22</v>
      </c>
      <c r="L333" s="63">
        <v>0</v>
      </c>
      <c r="M333" s="63">
        <v>2906.6226302338537</v>
      </c>
      <c r="N333" s="63">
        <v>0</v>
      </c>
      <c r="O333" s="63">
        <v>0</v>
      </c>
      <c r="P333" s="63">
        <v>1.338143929126538</v>
      </c>
      <c r="Q333" s="63">
        <v>0</v>
      </c>
      <c r="R333" s="83">
        <v>0</v>
      </c>
      <c r="S333" s="84">
        <f t="shared" si="162"/>
        <v>2907.9607741629802</v>
      </c>
      <c r="U333" s="113" t="s">
        <v>22</v>
      </c>
      <c r="V333" s="105">
        <v>0</v>
      </c>
      <c r="W333" s="105">
        <v>0</v>
      </c>
      <c r="X333" s="105">
        <v>0</v>
      </c>
      <c r="Y333" s="105">
        <v>2906.6226302338537</v>
      </c>
      <c r="Z333" s="105">
        <v>0</v>
      </c>
      <c r="AA333" s="105">
        <v>0</v>
      </c>
      <c r="AB333" s="105">
        <v>1.338143929126538</v>
      </c>
      <c r="AC333" s="106">
        <v>0</v>
      </c>
      <c r="AD333" s="105">
        <v>0</v>
      </c>
      <c r="AE333" s="105">
        <v>0</v>
      </c>
      <c r="AF333" s="105">
        <v>0</v>
      </c>
      <c r="AG333" s="105">
        <v>0</v>
      </c>
      <c r="AH333" s="105">
        <v>0</v>
      </c>
      <c r="AI333" s="108">
        <f t="shared" si="163"/>
        <v>2907.9607741629802</v>
      </c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161"/>
        <v>0</v>
      </c>
      <c r="K334" s="48" t="s">
        <v>21</v>
      </c>
      <c r="L334" s="85">
        <v>0</v>
      </c>
      <c r="M334" s="85">
        <v>0</v>
      </c>
      <c r="N334" s="85">
        <v>0</v>
      </c>
      <c r="O334" s="85">
        <v>0</v>
      </c>
      <c r="P334" s="85">
        <v>0</v>
      </c>
      <c r="Q334" s="85">
        <v>0</v>
      </c>
      <c r="R334" s="86">
        <v>0</v>
      </c>
      <c r="S334" s="87">
        <f t="shared" si="162"/>
        <v>0</v>
      </c>
      <c r="U334" s="109" t="s">
        <v>61</v>
      </c>
      <c r="V334" s="110">
        <v>0</v>
      </c>
      <c r="W334" s="110">
        <v>0</v>
      </c>
      <c r="X334" s="110">
        <v>0</v>
      </c>
      <c r="Y334" s="110">
        <v>0</v>
      </c>
      <c r="Z334" s="110">
        <v>0</v>
      </c>
      <c r="AA334" s="110">
        <v>0</v>
      </c>
      <c r="AB334" s="110">
        <v>0</v>
      </c>
      <c r="AC334" s="111">
        <v>0</v>
      </c>
      <c r="AD334" s="110">
        <v>0</v>
      </c>
      <c r="AE334" s="110">
        <v>0</v>
      </c>
      <c r="AF334" s="110">
        <v>0</v>
      </c>
      <c r="AG334" s="110">
        <v>0</v>
      </c>
      <c r="AH334" s="110">
        <v>0</v>
      </c>
      <c r="AI334" s="112">
        <f t="shared" si="163"/>
        <v>0</v>
      </c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161"/>
        <v>0</v>
      </c>
      <c r="K335" s="50" t="s">
        <v>64</v>
      </c>
      <c r="L335" s="63">
        <v>0</v>
      </c>
      <c r="M335" s="63">
        <v>0</v>
      </c>
      <c r="N335" s="63">
        <v>0</v>
      </c>
      <c r="O335" s="63">
        <v>0</v>
      </c>
      <c r="P335" s="63">
        <v>0</v>
      </c>
      <c r="Q335" s="63">
        <v>0</v>
      </c>
      <c r="R335" s="83">
        <v>0</v>
      </c>
      <c r="S335" s="84">
        <f t="shared" si="162"/>
        <v>0</v>
      </c>
      <c r="U335" s="114" t="s">
        <v>62</v>
      </c>
      <c r="V335" s="105">
        <v>0</v>
      </c>
      <c r="W335" s="105">
        <v>0</v>
      </c>
      <c r="X335" s="105">
        <v>0</v>
      </c>
      <c r="Y335" s="105">
        <v>0</v>
      </c>
      <c r="Z335" s="105">
        <v>0</v>
      </c>
      <c r="AA335" s="105">
        <v>0</v>
      </c>
      <c r="AB335" s="105">
        <v>0</v>
      </c>
      <c r="AC335" s="106">
        <v>0</v>
      </c>
      <c r="AD335" s="107">
        <v>0</v>
      </c>
      <c r="AE335" s="107">
        <v>0</v>
      </c>
      <c r="AF335" s="107">
        <v>0</v>
      </c>
      <c r="AG335" s="107">
        <v>0</v>
      </c>
      <c r="AH335" s="107">
        <v>0</v>
      </c>
      <c r="AI335" s="108">
        <f t="shared" si="163"/>
        <v>0</v>
      </c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161"/>
        <v>0</v>
      </c>
      <c r="K336" s="51" t="s">
        <v>23</v>
      </c>
      <c r="L336" s="88">
        <v>0</v>
      </c>
      <c r="M336" s="88">
        <v>0</v>
      </c>
      <c r="N336" s="88">
        <v>0</v>
      </c>
      <c r="O336" s="88">
        <v>0</v>
      </c>
      <c r="P336" s="88">
        <v>0</v>
      </c>
      <c r="Q336" s="88">
        <v>0</v>
      </c>
      <c r="R336" s="89">
        <v>0</v>
      </c>
      <c r="S336" s="90">
        <f t="shared" si="162"/>
        <v>0</v>
      </c>
      <c r="U336" s="115" t="s">
        <v>65</v>
      </c>
      <c r="V336" s="116">
        <v>0</v>
      </c>
      <c r="W336" s="116">
        <v>0</v>
      </c>
      <c r="X336" s="116">
        <v>0</v>
      </c>
      <c r="Y336" s="116">
        <v>0</v>
      </c>
      <c r="Z336" s="116">
        <v>0</v>
      </c>
      <c r="AA336" s="116">
        <v>0</v>
      </c>
      <c r="AB336" s="116">
        <v>0</v>
      </c>
      <c r="AC336" s="116">
        <v>0</v>
      </c>
      <c r="AD336" s="116">
        <v>0</v>
      </c>
      <c r="AE336" s="116">
        <v>0</v>
      </c>
      <c r="AF336" s="116">
        <v>0</v>
      </c>
      <c r="AG336" s="116">
        <v>0</v>
      </c>
      <c r="AH336" s="117">
        <v>0</v>
      </c>
      <c r="AI336" s="118">
        <f t="shared" si="163"/>
        <v>0</v>
      </c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161"/>
        <v>0</v>
      </c>
      <c r="K337" s="52" t="s">
        <v>19</v>
      </c>
      <c r="L337" s="68">
        <v>0</v>
      </c>
      <c r="M337" s="68">
        <v>0</v>
      </c>
      <c r="N337" s="68">
        <v>0</v>
      </c>
      <c r="O337" s="68">
        <v>0</v>
      </c>
      <c r="P337" s="68">
        <v>0</v>
      </c>
      <c r="Q337" s="68">
        <v>0</v>
      </c>
      <c r="R337" s="91">
        <v>0</v>
      </c>
      <c r="S337" s="92">
        <f t="shared" si="162"/>
        <v>0</v>
      </c>
      <c r="U337" s="119" t="s">
        <v>19</v>
      </c>
      <c r="V337" s="120">
        <v>0</v>
      </c>
      <c r="W337" s="120">
        <v>0</v>
      </c>
      <c r="X337" s="120">
        <v>0</v>
      </c>
      <c r="Y337" s="120">
        <v>0</v>
      </c>
      <c r="Z337" s="120">
        <v>0</v>
      </c>
      <c r="AA337" s="120">
        <v>0</v>
      </c>
      <c r="AB337" s="120">
        <v>0</v>
      </c>
      <c r="AC337" s="120">
        <v>0</v>
      </c>
      <c r="AD337" s="121">
        <v>0</v>
      </c>
      <c r="AE337" s="121">
        <v>0</v>
      </c>
      <c r="AF337" s="121">
        <v>0</v>
      </c>
      <c r="AG337" s="121">
        <v>0</v>
      </c>
      <c r="AH337" s="121">
        <v>0</v>
      </c>
      <c r="AI337" s="122">
        <f t="shared" si="163"/>
        <v>0</v>
      </c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161"/>
        <v>0</v>
      </c>
      <c r="K338" s="51" t="s">
        <v>20</v>
      </c>
      <c r="L338" s="88">
        <v>0</v>
      </c>
      <c r="M338" s="88">
        <v>0</v>
      </c>
      <c r="N338" s="88">
        <v>0</v>
      </c>
      <c r="O338" s="88">
        <v>0</v>
      </c>
      <c r="P338" s="88">
        <v>0</v>
      </c>
      <c r="Q338" s="88">
        <v>0</v>
      </c>
      <c r="R338" s="89">
        <v>0</v>
      </c>
      <c r="S338" s="90">
        <f t="shared" si="162"/>
        <v>0</v>
      </c>
      <c r="U338" s="115" t="s">
        <v>20</v>
      </c>
      <c r="V338" s="116">
        <v>0</v>
      </c>
      <c r="W338" s="116">
        <v>0</v>
      </c>
      <c r="X338" s="116">
        <v>0</v>
      </c>
      <c r="Y338" s="116">
        <v>0</v>
      </c>
      <c r="Z338" s="116">
        <v>0</v>
      </c>
      <c r="AA338" s="116">
        <v>0</v>
      </c>
      <c r="AB338" s="116">
        <v>0</v>
      </c>
      <c r="AC338" s="116">
        <v>0</v>
      </c>
      <c r="AD338" s="116">
        <v>0</v>
      </c>
      <c r="AE338" s="116">
        <v>0</v>
      </c>
      <c r="AF338" s="116">
        <v>0</v>
      </c>
      <c r="AG338" s="116">
        <v>0</v>
      </c>
      <c r="AH338" s="117">
        <v>0</v>
      </c>
      <c r="AI338" s="118">
        <f t="shared" si="163"/>
        <v>0</v>
      </c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161"/>
        <v>0</v>
      </c>
      <c r="K339" s="53" t="s">
        <v>11</v>
      </c>
      <c r="L339" s="71">
        <v>0</v>
      </c>
      <c r="M339" s="71">
        <v>0</v>
      </c>
      <c r="N339" s="71">
        <v>0</v>
      </c>
      <c r="O339" s="71">
        <v>0</v>
      </c>
      <c r="P339" s="71">
        <v>0</v>
      </c>
      <c r="Q339" s="71">
        <v>0</v>
      </c>
      <c r="R339" s="93">
        <v>0</v>
      </c>
      <c r="S339" s="94">
        <f t="shared" si="162"/>
        <v>0</v>
      </c>
      <c r="U339" s="119" t="s">
        <v>11</v>
      </c>
      <c r="V339" s="120">
        <v>0</v>
      </c>
      <c r="W339" s="120">
        <v>0</v>
      </c>
      <c r="X339" s="120">
        <v>0</v>
      </c>
      <c r="Y339" s="120">
        <v>0</v>
      </c>
      <c r="Z339" s="120">
        <v>0</v>
      </c>
      <c r="AA339" s="120">
        <v>0</v>
      </c>
      <c r="AB339" s="120">
        <v>0</v>
      </c>
      <c r="AC339" s="120">
        <v>0</v>
      </c>
      <c r="AD339" s="121">
        <v>0</v>
      </c>
      <c r="AE339" s="121">
        <v>0</v>
      </c>
      <c r="AF339" s="121">
        <v>0</v>
      </c>
      <c r="AG339" s="121">
        <v>0</v>
      </c>
      <c r="AH339" s="121">
        <v>0</v>
      </c>
      <c r="AI339" s="122">
        <f t="shared" si="163"/>
        <v>0</v>
      </c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">
      <c r="A340" s="42" t="s">
        <v>26</v>
      </c>
      <c r="B340" s="74">
        <f>SUM(B319:B335)</f>
        <v>228.57951658777893</v>
      </c>
      <c r="C340" s="74">
        <f t="shared" ref="C340:I340" si="164">SUM(C319:C335)</f>
        <v>3885.3113519489366</v>
      </c>
      <c r="D340" s="74">
        <f t="shared" si="164"/>
        <v>236.46534696188073</v>
      </c>
      <c r="E340" s="74">
        <f t="shared" si="164"/>
        <v>1285.0276039472365</v>
      </c>
      <c r="F340" s="74">
        <f t="shared" si="164"/>
        <v>0</v>
      </c>
      <c r="G340" s="74">
        <f t="shared" si="164"/>
        <v>62.651343158538516</v>
      </c>
      <c r="H340" s="75">
        <f t="shared" si="164"/>
        <v>0</v>
      </c>
      <c r="I340" s="59">
        <f t="shared" si="164"/>
        <v>5698.0351626043712</v>
      </c>
      <c r="K340" s="54" t="s">
        <v>26</v>
      </c>
      <c r="L340" s="74">
        <f>SUM(L319:L335)</f>
        <v>228.57951658777893</v>
      </c>
      <c r="M340" s="74">
        <f t="shared" ref="M340:S340" si="165">SUM(M319:M335)</f>
        <v>3885.3113519489366</v>
      </c>
      <c r="N340" s="74">
        <f t="shared" si="165"/>
        <v>236.46534696188073</v>
      </c>
      <c r="O340" s="74">
        <f t="shared" si="165"/>
        <v>1285.0276039472365</v>
      </c>
      <c r="P340" s="74">
        <f t="shared" si="165"/>
        <v>61.011404466635291</v>
      </c>
      <c r="Q340" s="74">
        <f t="shared" si="165"/>
        <v>62.651343158538516</v>
      </c>
      <c r="R340" s="75">
        <f t="shared" si="165"/>
        <v>0</v>
      </c>
      <c r="S340" s="95">
        <f t="shared" si="165"/>
        <v>5759.0465670710064</v>
      </c>
      <c r="U340" s="123" t="s">
        <v>63</v>
      </c>
      <c r="V340" s="124">
        <f>SUM(V319:V335)</f>
        <v>122.73367027518816</v>
      </c>
      <c r="W340" s="124">
        <f t="shared" ref="W340:AH340" si="166">SUM(W319:W335)</f>
        <v>44.629523069567938</v>
      </c>
      <c r="X340" s="124">
        <f t="shared" si="166"/>
        <v>62.651343158538516</v>
      </c>
      <c r="Y340" s="124">
        <f t="shared" si="166"/>
        <v>3885.3113519489366</v>
      </c>
      <c r="Z340" s="124">
        <f t="shared" si="166"/>
        <v>92.560024356211784</v>
      </c>
      <c r="AA340" s="124">
        <f t="shared" si="166"/>
        <v>1266.5060654281551</v>
      </c>
      <c r="AB340" s="124">
        <f t="shared" si="166"/>
        <v>61.011404466635291</v>
      </c>
      <c r="AC340" s="124">
        <f t="shared" si="166"/>
        <v>223.64318436777313</v>
      </c>
      <c r="AD340" s="125">
        <f t="shared" si="166"/>
        <v>61.216323243022806</v>
      </c>
      <c r="AE340" s="125">
        <f t="shared" si="166"/>
        <v>18.521538519081385</v>
      </c>
      <c r="AF340" s="125">
        <f t="shared" si="166"/>
        <v>0</v>
      </c>
      <c r="AG340" s="125">
        <f t="shared" si="166"/>
        <v>143.90532260566894</v>
      </c>
      <c r="AH340" s="125">
        <f t="shared" si="166"/>
        <v>0</v>
      </c>
      <c r="AI340" s="126">
        <f>SUM(V340:AC340)</f>
        <v>5759.0465670710064</v>
      </c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s="14" customFormat="1" ht="15" thickBot="1">
      <c r="A341" s="43" t="s">
        <v>91</v>
      </c>
      <c r="B341" s="78">
        <f>IF($I340=0,"-",B340/$I340)</f>
        <v>4.0115497722429512E-2</v>
      </c>
      <c r="C341" s="78">
        <f t="shared" ref="C341:H341" si="167">IF($I340=0,"-",C340/$I340)</f>
        <v>0.68186861629914852</v>
      </c>
      <c r="D341" s="78">
        <f t="shared" si="167"/>
        <v>4.1499453796596218E-2</v>
      </c>
      <c r="E341" s="78">
        <f t="shared" si="167"/>
        <v>0.22552117831436752</v>
      </c>
      <c r="F341" s="78">
        <f t="shared" si="167"/>
        <v>0</v>
      </c>
      <c r="G341" s="78">
        <f t="shared" si="167"/>
        <v>1.0995253867458199E-2</v>
      </c>
      <c r="H341" s="79">
        <f t="shared" si="167"/>
        <v>0</v>
      </c>
      <c r="I341" s="80">
        <f>SUM(B341:H341)</f>
        <v>1</v>
      </c>
      <c r="K341" s="55" t="s">
        <v>91</v>
      </c>
      <c r="L341" s="96">
        <f>IF($S340=0,"-",L340/$S340)</f>
        <v>3.9690513685849943E-2</v>
      </c>
      <c r="M341" s="96">
        <f t="shared" ref="M341:R341" si="168">IF($S340=0,"-",M340/$S340)</f>
        <v>0.67464489246610959</v>
      </c>
      <c r="N341" s="96">
        <f t="shared" si="168"/>
        <v>4.1059808113714326E-2</v>
      </c>
      <c r="O341" s="96">
        <f t="shared" si="168"/>
        <v>0.22313200440065006</v>
      </c>
      <c r="P341" s="96">
        <f t="shared" si="168"/>
        <v>1.05940113100466E-2</v>
      </c>
      <c r="Q341" s="96">
        <f t="shared" si="168"/>
        <v>1.0878770023629513E-2</v>
      </c>
      <c r="R341" s="97">
        <f t="shared" si="168"/>
        <v>0</v>
      </c>
      <c r="S341" s="98">
        <f>SUM(L341:R341)</f>
        <v>1</v>
      </c>
      <c r="U341" s="127" t="s">
        <v>91</v>
      </c>
      <c r="V341" s="128">
        <f>+V340/$AI340</f>
        <v>2.1311456479090302E-2</v>
      </c>
      <c r="W341" s="128">
        <f t="shared" ref="W341:AH341" si="169">+W340/$AI340</f>
        <v>7.7494638304802018E-3</v>
      </c>
      <c r="X341" s="128">
        <f t="shared" si="169"/>
        <v>1.0878770023629513E-2</v>
      </c>
      <c r="Y341" s="128">
        <f t="shared" si="169"/>
        <v>0.67464489246610959</v>
      </c>
      <c r="Z341" s="128">
        <f t="shared" si="169"/>
        <v>1.6072109033715781E-2</v>
      </c>
      <c r="AA341" s="128">
        <f t="shared" si="169"/>
        <v>0.21991592717269648</v>
      </c>
      <c r="AB341" s="128">
        <f t="shared" si="169"/>
        <v>1.05940113100466E-2</v>
      </c>
      <c r="AC341" s="128">
        <f t="shared" si="169"/>
        <v>3.8833369684231574E-2</v>
      </c>
      <c r="AD341" s="128">
        <f t="shared" si="169"/>
        <v>1.0629593376279438E-2</v>
      </c>
      <c r="AE341" s="128">
        <f t="shared" si="169"/>
        <v>3.2160772279535943E-3</v>
      </c>
      <c r="AF341" s="128">
        <f t="shared" si="169"/>
        <v>0</v>
      </c>
      <c r="AG341" s="128">
        <f t="shared" si="169"/>
        <v>2.4987699079998541E-2</v>
      </c>
      <c r="AH341" s="128">
        <f t="shared" si="169"/>
        <v>0</v>
      </c>
      <c r="AI341" s="129">
        <f>SUM(V341:AC341)</f>
        <v>1</v>
      </c>
    </row>
    <row r="342" spans="1:69" ht="15" thickBot="1">
      <c r="A342" s="44"/>
      <c r="B342" s="44"/>
      <c r="C342" s="44"/>
      <c r="D342" s="44"/>
      <c r="E342" s="44"/>
      <c r="F342" s="44"/>
      <c r="G342" s="44"/>
      <c r="H342" s="44"/>
      <c r="I342" s="44"/>
      <c r="K342" s="44"/>
      <c r="L342" s="44"/>
      <c r="M342" s="44"/>
      <c r="N342" s="44"/>
      <c r="O342" s="44"/>
      <c r="P342" s="44"/>
      <c r="Q342" s="44"/>
      <c r="R342" s="44"/>
      <c r="S342" s="44"/>
      <c r="U342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30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  <c r="K343" s="426" t="s">
        <v>40</v>
      </c>
      <c r="L343" s="32" t="s">
        <v>0</v>
      </c>
      <c r="M343" s="32" t="s">
        <v>1</v>
      </c>
      <c r="N343" s="32" t="s">
        <v>2</v>
      </c>
      <c r="O343" s="32" t="s">
        <v>3</v>
      </c>
      <c r="P343" s="32" t="s">
        <v>27</v>
      </c>
      <c r="Q343" s="32" t="s">
        <v>4</v>
      </c>
      <c r="R343" s="32" t="s">
        <v>5</v>
      </c>
      <c r="S343" s="33" t="s">
        <v>6</v>
      </c>
      <c r="U343" s="470" t="s">
        <v>40</v>
      </c>
      <c r="V343" s="99" t="s">
        <v>77</v>
      </c>
      <c r="W343" s="99" t="s">
        <v>78</v>
      </c>
      <c r="X343" s="99" t="s">
        <v>4</v>
      </c>
      <c r="Y343" s="99" t="s">
        <v>1</v>
      </c>
      <c r="Z343" s="99" t="s">
        <v>2</v>
      </c>
      <c r="AA343" s="99" t="s">
        <v>3</v>
      </c>
      <c r="AB343" s="99" t="s">
        <v>55</v>
      </c>
      <c r="AC343" s="99" t="s">
        <v>67</v>
      </c>
      <c r="AD343" s="100" t="s">
        <v>79</v>
      </c>
      <c r="AE343" s="100" t="s">
        <v>80</v>
      </c>
      <c r="AF343" s="100" t="s">
        <v>81</v>
      </c>
      <c r="AG343" s="100" t="s">
        <v>82</v>
      </c>
      <c r="AH343" s="100" t="s">
        <v>83</v>
      </c>
      <c r="AI343" s="101" t="s">
        <v>63</v>
      </c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" customHeight="1">
      <c r="A344" s="433" t="s">
        <v>40</v>
      </c>
      <c r="B344" s="434" t="s">
        <v>118</v>
      </c>
      <c r="C344" s="435"/>
      <c r="D344" s="435"/>
      <c r="E344" s="435"/>
      <c r="F344" s="435"/>
      <c r="G344" s="435"/>
      <c r="H344" s="435"/>
      <c r="I344" s="436"/>
      <c r="K344" s="427" t="s">
        <v>40</v>
      </c>
      <c r="L344" s="416" t="s">
        <v>118</v>
      </c>
      <c r="M344" s="417"/>
      <c r="N344" s="417"/>
      <c r="O344" s="417"/>
      <c r="P344" s="417"/>
      <c r="Q344" s="417"/>
      <c r="R344" s="417"/>
      <c r="S344" s="418"/>
      <c r="U344" s="471" t="s">
        <v>40</v>
      </c>
      <c r="V344" s="468" t="s">
        <v>118</v>
      </c>
      <c r="W344" s="468"/>
      <c r="X344" s="468"/>
      <c r="Y344" s="468"/>
      <c r="Z344" s="468"/>
      <c r="AA344" s="468"/>
      <c r="AB344" s="468"/>
      <c r="AC344" s="468"/>
      <c r="AD344" s="468"/>
      <c r="AE344" s="468"/>
      <c r="AF344" s="468"/>
      <c r="AG344" s="468"/>
      <c r="AH344" s="468"/>
      <c r="AI344" s="469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  <c r="K345" s="56" t="s">
        <v>7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102">
        <v>0</v>
      </c>
      <c r="S345" s="103">
        <f>SUM(L345:R345)</f>
        <v>0</v>
      </c>
      <c r="U345" s="104" t="s">
        <v>7</v>
      </c>
      <c r="V345" s="105">
        <v>0</v>
      </c>
      <c r="W345" s="105">
        <v>0</v>
      </c>
      <c r="X345" s="105">
        <v>0</v>
      </c>
      <c r="Y345" s="105">
        <v>0</v>
      </c>
      <c r="Z345" s="105">
        <v>0</v>
      </c>
      <c r="AA345" s="105">
        <v>0</v>
      </c>
      <c r="AB345" s="105">
        <v>0</v>
      </c>
      <c r="AC345" s="106">
        <v>0</v>
      </c>
      <c r="AD345" s="107">
        <v>0</v>
      </c>
      <c r="AE345" s="107">
        <v>0</v>
      </c>
      <c r="AF345" s="107">
        <v>0</v>
      </c>
      <c r="AG345" s="107">
        <v>0</v>
      </c>
      <c r="AH345" s="107">
        <v>0</v>
      </c>
      <c r="AI345" s="108">
        <f>SUM(V345:AC345)</f>
        <v>0</v>
      </c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170">SUM(B346:H346)</f>
        <v>0</v>
      </c>
      <c r="K346" s="48" t="s">
        <v>8</v>
      </c>
      <c r="L346" s="85">
        <v>0</v>
      </c>
      <c r="M346" s="85">
        <v>0</v>
      </c>
      <c r="N346" s="85">
        <v>0</v>
      </c>
      <c r="O346" s="85">
        <v>0</v>
      </c>
      <c r="P346" s="85">
        <v>0</v>
      </c>
      <c r="Q346" s="85">
        <v>0</v>
      </c>
      <c r="R346" s="86">
        <v>0</v>
      </c>
      <c r="S346" s="87">
        <f t="shared" ref="S346:S365" si="171">SUM(L346:R346)</f>
        <v>0</v>
      </c>
      <c r="U346" s="109" t="s">
        <v>8</v>
      </c>
      <c r="V346" s="110">
        <v>0</v>
      </c>
      <c r="W346" s="110">
        <v>0</v>
      </c>
      <c r="X346" s="110">
        <v>0</v>
      </c>
      <c r="Y346" s="110">
        <v>0</v>
      </c>
      <c r="Z346" s="110">
        <v>0</v>
      </c>
      <c r="AA346" s="110">
        <v>0</v>
      </c>
      <c r="AB346" s="110">
        <v>0</v>
      </c>
      <c r="AC346" s="111">
        <v>0</v>
      </c>
      <c r="AD346" s="110">
        <v>0</v>
      </c>
      <c r="AE346" s="110">
        <v>0</v>
      </c>
      <c r="AF346" s="110">
        <v>0</v>
      </c>
      <c r="AG346" s="110">
        <v>0</v>
      </c>
      <c r="AH346" s="110">
        <v>0</v>
      </c>
      <c r="AI346" s="112">
        <f t="shared" ref="AI346:AI365" si="172">SUM(V346:AC346)</f>
        <v>0</v>
      </c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170"/>
        <v>0</v>
      </c>
      <c r="K347" s="49" t="s">
        <v>10</v>
      </c>
      <c r="L347" s="63">
        <v>0</v>
      </c>
      <c r="M347" s="63">
        <v>0</v>
      </c>
      <c r="N347" s="63">
        <v>0</v>
      </c>
      <c r="O347" s="63">
        <v>0</v>
      </c>
      <c r="P347" s="63">
        <v>0</v>
      </c>
      <c r="Q347" s="63">
        <v>0</v>
      </c>
      <c r="R347" s="83">
        <v>0</v>
      </c>
      <c r="S347" s="84">
        <f t="shared" si="171"/>
        <v>0</v>
      </c>
      <c r="U347" s="113" t="s">
        <v>10</v>
      </c>
      <c r="V347" s="105">
        <v>0</v>
      </c>
      <c r="W347" s="105">
        <v>0</v>
      </c>
      <c r="X347" s="105">
        <v>0</v>
      </c>
      <c r="Y347" s="105">
        <v>0</v>
      </c>
      <c r="Z347" s="105">
        <v>0</v>
      </c>
      <c r="AA347" s="105">
        <v>0</v>
      </c>
      <c r="AB347" s="105">
        <v>0</v>
      </c>
      <c r="AC347" s="106">
        <v>0</v>
      </c>
      <c r="AD347" s="107">
        <v>0</v>
      </c>
      <c r="AE347" s="107">
        <v>0</v>
      </c>
      <c r="AF347" s="107">
        <v>0</v>
      </c>
      <c r="AG347" s="107">
        <v>0</v>
      </c>
      <c r="AH347" s="107">
        <v>0</v>
      </c>
      <c r="AI347" s="108">
        <f t="shared" si="172"/>
        <v>0</v>
      </c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170"/>
        <v>0</v>
      </c>
      <c r="K348" s="48" t="s">
        <v>56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s="85">
        <v>0</v>
      </c>
      <c r="R348" s="86">
        <v>0</v>
      </c>
      <c r="S348" s="87">
        <f t="shared" si="171"/>
        <v>0</v>
      </c>
      <c r="U348" s="109" t="s">
        <v>56</v>
      </c>
      <c r="V348" s="110">
        <v>0</v>
      </c>
      <c r="W348" s="110">
        <v>0</v>
      </c>
      <c r="X348" s="110">
        <v>0</v>
      </c>
      <c r="Y348" s="110">
        <v>0</v>
      </c>
      <c r="Z348" s="110">
        <v>0</v>
      </c>
      <c r="AA348" s="110">
        <v>0</v>
      </c>
      <c r="AB348" s="110">
        <v>0</v>
      </c>
      <c r="AC348" s="111">
        <v>0</v>
      </c>
      <c r="AD348" s="110">
        <v>0</v>
      </c>
      <c r="AE348" s="110">
        <v>0</v>
      </c>
      <c r="AF348" s="110">
        <v>0</v>
      </c>
      <c r="AG348" s="110">
        <v>0</v>
      </c>
      <c r="AH348" s="110">
        <v>0</v>
      </c>
      <c r="AI348" s="112">
        <f t="shared" si="172"/>
        <v>0</v>
      </c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">
      <c r="A349" s="37" t="s">
        <v>16</v>
      </c>
      <c r="B349" s="63">
        <v>38.12160854378309</v>
      </c>
      <c r="C349" s="63">
        <v>0</v>
      </c>
      <c r="D349" s="63">
        <v>34.798039638907603</v>
      </c>
      <c r="E349" s="63">
        <v>0</v>
      </c>
      <c r="F349" s="420"/>
      <c r="G349" s="63">
        <v>0</v>
      </c>
      <c r="H349" s="64">
        <v>0</v>
      </c>
      <c r="I349" s="59">
        <f t="shared" si="170"/>
        <v>72.919648182690693</v>
      </c>
      <c r="K349" s="49" t="s">
        <v>16</v>
      </c>
      <c r="L349" s="63">
        <v>38.12160854378309</v>
      </c>
      <c r="M349" s="63">
        <v>0</v>
      </c>
      <c r="N349" s="63">
        <v>34.798039638907603</v>
      </c>
      <c r="O349" s="63">
        <v>0</v>
      </c>
      <c r="P349" s="63">
        <v>0</v>
      </c>
      <c r="Q349" s="63">
        <v>0</v>
      </c>
      <c r="R349" s="83">
        <v>0</v>
      </c>
      <c r="S349" s="84">
        <f t="shared" si="171"/>
        <v>72.919648182690693</v>
      </c>
      <c r="U349" s="113" t="s">
        <v>16</v>
      </c>
      <c r="V349" s="105">
        <v>38.12160854378309</v>
      </c>
      <c r="W349" s="105">
        <v>0</v>
      </c>
      <c r="X349" s="105">
        <v>0</v>
      </c>
      <c r="Y349" s="105">
        <v>0</v>
      </c>
      <c r="Z349" s="105">
        <v>30.580095440252137</v>
      </c>
      <c r="AA349" s="105">
        <v>0</v>
      </c>
      <c r="AB349" s="105">
        <v>0</v>
      </c>
      <c r="AC349" s="106">
        <v>4.2179441986554673</v>
      </c>
      <c r="AD349" s="107">
        <v>0</v>
      </c>
      <c r="AE349" s="107">
        <v>0</v>
      </c>
      <c r="AF349" s="107">
        <v>0</v>
      </c>
      <c r="AG349" s="107">
        <v>4.2179441986554673</v>
      </c>
      <c r="AH349" s="107">
        <v>0</v>
      </c>
      <c r="AI349" s="108">
        <f t="shared" si="172"/>
        <v>72.919648182690693</v>
      </c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">
      <c r="A350" s="36" t="s">
        <v>123</v>
      </c>
      <c r="B350" s="60">
        <v>78.438869986169649</v>
      </c>
      <c r="C350" s="60">
        <v>0</v>
      </c>
      <c r="D350" s="60">
        <v>0.1530464709064154</v>
      </c>
      <c r="E350" s="60">
        <v>0</v>
      </c>
      <c r="F350" s="420"/>
      <c r="G350" s="60">
        <v>0</v>
      </c>
      <c r="H350" s="61">
        <v>0</v>
      </c>
      <c r="I350" s="62">
        <f t="shared" si="170"/>
        <v>78.591916457076067</v>
      </c>
      <c r="K350" s="48" t="s">
        <v>123</v>
      </c>
      <c r="L350" s="85">
        <v>78.438869986169649</v>
      </c>
      <c r="M350" s="85">
        <v>0</v>
      </c>
      <c r="N350" s="85">
        <v>0.1530464709064154</v>
      </c>
      <c r="O350" s="85">
        <v>0</v>
      </c>
      <c r="P350" s="85">
        <v>0</v>
      </c>
      <c r="Q350" s="85">
        <v>0</v>
      </c>
      <c r="R350" s="86">
        <v>0</v>
      </c>
      <c r="S350" s="87">
        <f t="shared" si="171"/>
        <v>78.591916457076067</v>
      </c>
      <c r="U350" s="109" t="s">
        <v>57</v>
      </c>
      <c r="V350" s="110">
        <v>78.438869986169649</v>
      </c>
      <c r="W350" s="110">
        <v>0</v>
      </c>
      <c r="X350" s="110">
        <v>0</v>
      </c>
      <c r="Y350" s="110">
        <v>0</v>
      </c>
      <c r="Z350" s="110">
        <v>0</v>
      </c>
      <c r="AA350" s="110">
        <v>0</v>
      </c>
      <c r="AB350" s="110">
        <v>0</v>
      </c>
      <c r="AC350" s="111">
        <v>0.1530464709064154</v>
      </c>
      <c r="AD350" s="110">
        <v>0</v>
      </c>
      <c r="AE350" s="110">
        <v>0</v>
      </c>
      <c r="AF350" s="110">
        <v>0</v>
      </c>
      <c r="AG350" s="110">
        <v>0.1530464709064154</v>
      </c>
      <c r="AH350" s="110">
        <v>0</v>
      </c>
      <c r="AI350" s="112">
        <f t="shared" si="172"/>
        <v>78.591916457076067</v>
      </c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">
      <c r="A351" s="37" t="s">
        <v>58</v>
      </c>
      <c r="B351" s="63">
        <v>0</v>
      </c>
      <c r="C351" s="63">
        <v>0</v>
      </c>
      <c r="D351" s="63">
        <v>4.3292932433127493</v>
      </c>
      <c r="E351" s="63">
        <v>0</v>
      </c>
      <c r="F351" s="420"/>
      <c r="G351" s="63">
        <v>0</v>
      </c>
      <c r="H351" s="64">
        <v>0</v>
      </c>
      <c r="I351" s="59">
        <f t="shared" si="170"/>
        <v>4.3292932433127493</v>
      </c>
      <c r="K351" s="49" t="s">
        <v>58</v>
      </c>
      <c r="L351" s="63">
        <v>0</v>
      </c>
      <c r="M351" s="63">
        <v>0</v>
      </c>
      <c r="N351" s="63">
        <v>4.3292932433127493</v>
      </c>
      <c r="O351" s="63">
        <v>0</v>
      </c>
      <c r="P351" s="63">
        <v>251.24068822024432</v>
      </c>
      <c r="Q351" s="63">
        <v>0</v>
      </c>
      <c r="R351" s="83">
        <v>0</v>
      </c>
      <c r="S351" s="84">
        <f t="shared" si="171"/>
        <v>255.56998146355707</v>
      </c>
      <c r="U351" s="113" t="s">
        <v>58</v>
      </c>
      <c r="V351" s="105">
        <v>0</v>
      </c>
      <c r="W351" s="105">
        <v>0</v>
      </c>
      <c r="X351" s="105">
        <v>0</v>
      </c>
      <c r="Y351" s="105">
        <v>0</v>
      </c>
      <c r="Z351" s="105">
        <v>0</v>
      </c>
      <c r="AA351" s="105">
        <v>0</v>
      </c>
      <c r="AB351" s="105">
        <v>251.24068822024432</v>
      </c>
      <c r="AC351" s="106">
        <v>4.3292932433127493</v>
      </c>
      <c r="AD351" s="105">
        <v>0</v>
      </c>
      <c r="AE351" s="105">
        <v>0</v>
      </c>
      <c r="AF351" s="105">
        <v>0</v>
      </c>
      <c r="AG351" s="105">
        <v>4.3292932433127493</v>
      </c>
      <c r="AH351" s="105">
        <v>0</v>
      </c>
      <c r="AI351" s="108">
        <f t="shared" si="172"/>
        <v>255.56998146355707</v>
      </c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">
      <c r="A352" s="36" t="s">
        <v>12</v>
      </c>
      <c r="B352" s="60">
        <v>0</v>
      </c>
      <c r="C352" s="60">
        <v>0</v>
      </c>
      <c r="D352" s="60">
        <v>0</v>
      </c>
      <c r="E352" s="60">
        <v>0</v>
      </c>
      <c r="F352" s="420"/>
      <c r="G352" s="60">
        <v>0</v>
      </c>
      <c r="H352" s="61">
        <v>0</v>
      </c>
      <c r="I352" s="62">
        <f t="shared" si="170"/>
        <v>0</v>
      </c>
      <c r="K352" s="48" t="s">
        <v>12</v>
      </c>
      <c r="L352" s="85">
        <v>0</v>
      </c>
      <c r="M352" s="85">
        <v>0</v>
      </c>
      <c r="N352" s="85">
        <v>0</v>
      </c>
      <c r="O352" s="85">
        <v>0</v>
      </c>
      <c r="P352" s="85">
        <v>8.4935543409552938</v>
      </c>
      <c r="Q352" s="85">
        <v>0</v>
      </c>
      <c r="R352" s="86">
        <v>0</v>
      </c>
      <c r="S352" s="87">
        <f t="shared" si="171"/>
        <v>8.4935543409552938</v>
      </c>
      <c r="U352" s="109" t="s">
        <v>12</v>
      </c>
      <c r="V352" s="110">
        <v>0</v>
      </c>
      <c r="W352" s="110">
        <v>0</v>
      </c>
      <c r="X352" s="110">
        <v>0</v>
      </c>
      <c r="Y352" s="110">
        <v>0</v>
      </c>
      <c r="Z352" s="110">
        <v>0</v>
      </c>
      <c r="AA352" s="110">
        <v>0</v>
      </c>
      <c r="AB352" s="110">
        <v>8.4935543409552938</v>
      </c>
      <c r="AC352" s="111">
        <v>0</v>
      </c>
      <c r="AD352" s="110">
        <v>0</v>
      </c>
      <c r="AE352" s="110">
        <v>0</v>
      </c>
      <c r="AF352" s="110">
        <v>0</v>
      </c>
      <c r="AG352" s="110">
        <v>0</v>
      </c>
      <c r="AH352" s="110">
        <v>0</v>
      </c>
      <c r="AI352" s="112">
        <f t="shared" si="172"/>
        <v>8.4935543409552938</v>
      </c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170"/>
        <v>0</v>
      </c>
      <c r="K353" s="49" t="s">
        <v>59</v>
      </c>
      <c r="L353" s="63">
        <v>0</v>
      </c>
      <c r="M353" s="63">
        <v>0</v>
      </c>
      <c r="N353" s="63">
        <v>0</v>
      </c>
      <c r="O353" s="63">
        <v>0</v>
      </c>
      <c r="P353" s="63">
        <v>0</v>
      </c>
      <c r="Q353" s="63">
        <v>0</v>
      </c>
      <c r="R353" s="83">
        <v>0</v>
      </c>
      <c r="S353" s="84">
        <f t="shared" si="171"/>
        <v>0</v>
      </c>
      <c r="U353" s="113" t="s">
        <v>59</v>
      </c>
      <c r="V353" s="105">
        <v>0</v>
      </c>
      <c r="W353" s="105">
        <v>0</v>
      </c>
      <c r="X353" s="105">
        <v>0</v>
      </c>
      <c r="Y353" s="105">
        <v>0</v>
      </c>
      <c r="Z353" s="105">
        <v>0</v>
      </c>
      <c r="AA353" s="105">
        <v>0</v>
      </c>
      <c r="AB353" s="105">
        <v>0</v>
      </c>
      <c r="AC353" s="106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0</v>
      </c>
      <c r="AI353" s="108">
        <f t="shared" si="172"/>
        <v>0</v>
      </c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">
      <c r="A354" s="36" t="s">
        <v>17</v>
      </c>
      <c r="B354" s="60">
        <v>0</v>
      </c>
      <c r="C354" s="60">
        <v>1.1514978843662551</v>
      </c>
      <c r="D354" s="60">
        <v>0</v>
      </c>
      <c r="E354" s="60">
        <v>0</v>
      </c>
      <c r="F354" s="420"/>
      <c r="G354" s="60">
        <v>0</v>
      </c>
      <c r="H354" s="61">
        <v>0</v>
      </c>
      <c r="I354" s="62">
        <f t="shared" si="170"/>
        <v>1.1514978843662551</v>
      </c>
      <c r="K354" s="48" t="s">
        <v>17</v>
      </c>
      <c r="L354" s="85">
        <v>0</v>
      </c>
      <c r="M354" s="85">
        <v>1.1514978843662551</v>
      </c>
      <c r="N354" s="85">
        <v>0</v>
      </c>
      <c r="O354" s="85">
        <v>0</v>
      </c>
      <c r="P354" s="85">
        <v>1.8315969463670798E-3</v>
      </c>
      <c r="Q354" s="85">
        <v>0</v>
      </c>
      <c r="R354" s="86">
        <v>0</v>
      </c>
      <c r="S354" s="87">
        <f t="shared" si="171"/>
        <v>1.1533294813126223</v>
      </c>
      <c r="U354" s="109" t="s">
        <v>17</v>
      </c>
      <c r="V354" s="110">
        <v>0</v>
      </c>
      <c r="W354" s="110">
        <v>0</v>
      </c>
      <c r="X354" s="110">
        <v>0</v>
      </c>
      <c r="Y354" s="110">
        <v>1.1514978843662551</v>
      </c>
      <c r="Z354" s="110">
        <v>0</v>
      </c>
      <c r="AA354" s="110">
        <v>0</v>
      </c>
      <c r="AB354" s="110">
        <v>1.8315969463670798E-3</v>
      </c>
      <c r="AC354" s="111">
        <v>0</v>
      </c>
      <c r="AD354" s="110">
        <v>0</v>
      </c>
      <c r="AE354" s="110">
        <v>0</v>
      </c>
      <c r="AF354" s="110">
        <v>0</v>
      </c>
      <c r="AG354" s="110">
        <v>0</v>
      </c>
      <c r="AH354" s="110">
        <v>0</v>
      </c>
      <c r="AI354" s="112">
        <f t="shared" si="172"/>
        <v>1.1533294813126223</v>
      </c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">
      <c r="A355" s="37" t="s">
        <v>139</v>
      </c>
      <c r="B355" s="63">
        <v>32.437147665266124</v>
      </c>
      <c r="C355" s="63">
        <v>1125.5377535450441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170"/>
        <v>1157.9749012103102</v>
      </c>
      <c r="K355" s="49" t="s">
        <v>139</v>
      </c>
      <c r="L355" s="63">
        <v>32.437147665266124</v>
      </c>
      <c r="M355" s="63">
        <v>1125.5377535450441</v>
      </c>
      <c r="N355" s="63">
        <v>0</v>
      </c>
      <c r="O355" s="63">
        <v>0</v>
      </c>
      <c r="P355" s="63">
        <v>0</v>
      </c>
      <c r="Q355" s="63">
        <v>0</v>
      </c>
      <c r="R355" s="83">
        <v>0</v>
      </c>
      <c r="S355" s="84">
        <f t="shared" si="171"/>
        <v>1157.9749012103102</v>
      </c>
      <c r="U355" s="113" t="s">
        <v>139</v>
      </c>
      <c r="V355" s="105">
        <v>32.437147665266124</v>
      </c>
      <c r="W355" s="105">
        <v>0</v>
      </c>
      <c r="X355" s="105">
        <v>0</v>
      </c>
      <c r="Y355" s="105">
        <v>1125.5377535450441</v>
      </c>
      <c r="Z355" s="105">
        <v>0</v>
      </c>
      <c r="AA355" s="105">
        <v>0</v>
      </c>
      <c r="AB355" s="105">
        <v>0</v>
      </c>
      <c r="AC355" s="106">
        <v>0</v>
      </c>
      <c r="AD355" s="105">
        <v>0</v>
      </c>
      <c r="AE355" s="105">
        <v>0</v>
      </c>
      <c r="AF355" s="105">
        <v>0</v>
      </c>
      <c r="AG355" s="105">
        <v>0</v>
      </c>
      <c r="AH355" s="105">
        <v>0</v>
      </c>
      <c r="AI355" s="108">
        <f t="shared" si="172"/>
        <v>1157.9749012103102</v>
      </c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" customHeight="1">
      <c r="A356" s="36" t="s">
        <v>25</v>
      </c>
      <c r="B356" s="60">
        <v>10.225288025235105</v>
      </c>
      <c r="C356" s="60">
        <v>0</v>
      </c>
      <c r="D356" s="60">
        <v>77.187528162585224</v>
      </c>
      <c r="E356" s="60">
        <v>1174.7010574399155</v>
      </c>
      <c r="F356" s="420"/>
      <c r="G356" s="60">
        <v>33.470400578921186</v>
      </c>
      <c r="H356" s="61">
        <v>0</v>
      </c>
      <c r="I356" s="62">
        <f t="shared" si="170"/>
        <v>1295.584274206657</v>
      </c>
      <c r="K356" s="48" t="s">
        <v>25</v>
      </c>
      <c r="L356" s="85">
        <v>10.225288025235105</v>
      </c>
      <c r="M356" s="85">
        <v>0</v>
      </c>
      <c r="N356" s="85">
        <v>77.187528162585224</v>
      </c>
      <c r="O356" s="85">
        <v>1174.7010574399155</v>
      </c>
      <c r="P356" s="85">
        <v>1.353939482677051</v>
      </c>
      <c r="Q356" s="85">
        <v>33.470400578921186</v>
      </c>
      <c r="R356" s="86">
        <v>0</v>
      </c>
      <c r="S356" s="87">
        <f t="shared" si="171"/>
        <v>1296.9382136893341</v>
      </c>
      <c r="U356" s="109" t="s">
        <v>25</v>
      </c>
      <c r="V356" s="110">
        <v>0.7227563175800984</v>
      </c>
      <c r="W356" s="110">
        <v>1.6185902219868658</v>
      </c>
      <c r="X356" s="110">
        <v>33.470400578921186</v>
      </c>
      <c r="Y356" s="110">
        <v>0</v>
      </c>
      <c r="Z356" s="110">
        <v>75.803565490924697</v>
      </c>
      <c r="AA356" s="110">
        <v>1174.2853263550833</v>
      </c>
      <c r="AB356" s="110">
        <v>1.353939482677051</v>
      </c>
      <c r="AC356" s="111">
        <v>9.6836352421609178</v>
      </c>
      <c r="AD356" s="110">
        <v>7.8839414856681413</v>
      </c>
      <c r="AE356" s="110">
        <v>0.41573108483225335</v>
      </c>
      <c r="AF356" s="110">
        <v>0</v>
      </c>
      <c r="AG356" s="110">
        <v>1.3839626716605233</v>
      </c>
      <c r="AH356" s="110">
        <v>0</v>
      </c>
      <c r="AI356" s="112">
        <f t="shared" si="172"/>
        <v>1296.9382136893341</v>
      </c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" customHeight="1">
      <c r="A357" s="37" t="s">
        <v>24</v>
      </c>
      <c r="B357" s="63">
        <v>15.799876495459298</v>
      </c>
      <c r="C357" s="63">
        <v>0</v>
      </c>
      <c r="D357" s="63">
        <v>59.490690197922582</v>
      </c>
      <c r="E357" s="63">
        <v>0</v>
      </c>
      <c r="F357" s="420"/>
      <c r="G357" s="63">
        <v>0</v>
      </c>
      <c r="H357" s="64">
        <v>0</v>
      </c>
      <c r="I357" s="59">
        <f t="shared" si="170"/>
        <v>75.290566693381876</v>
      </c>
      <c r="K357" s="49" t="s">
        <v>24</v>
      </c>
      <c r="L357" s="63">
        <v>15.799876495459298</v>
      </c>
      <c r="M357" s="63">
        <v>0</v>
      </c>
      <c r="N357" s="63">
        <v>59.490690197922582</v>
      </c>
      <c r="O357" s="63">
        <v>0</v>
      </c>
      <c r="P357" s="63">
        <v>0</v>
      </c>
      <c r="Q357" s="63">
        <v>0</v>
      </c>
      <c r="R357" s="83">
        <v>0</v>
      </c>
      <c r="S357" s="84">
        <f t="shared" si="171"/>
        <v>75.290566693381876</v>
      </c>
      <c r="U357" s="113" t="s">
        <v>24</v>
      </c>
      <c r="V357" s="105">
        <v>15.799876495459298</v>
      </c>
      <c r="W357" s="105">
        <v>0</v>
      </c>
      <c r="X357" s="105">
        <v>0</v>
      </c>
      <c r="Y357" s="105">
        <v>0</v>
      </c>
      <c r="Z357" s="105">
        <v>0</v>
      </c>
      <c r="AA357" s="105">
        <v>0</v>
      </c>
      <c r="AB357" s="105">
        <v>0</v>
      </c>
      <c r="AC357" s="106">
        <v>59.490690197922582</v>
      </c>
      <c r="AD357" s="105">
        <v>0</v>
      </c>
      <c r="AE357" s="105">
        <v>0</v>
      </c>
      <c r="AF357" s="105">
        <v>0</v>
      </c>
      <c r="AG357" s="105">
        <v>59.490690197922582</v>
      </c>
      <c r="AH357" s="105">
        <v>0</v>
      </c>
      <c r="AI357" s="108">
        <f t="shared" si="172"/>
        <v>75.290566693381876</v>
      </c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">
      <c r="A358" s="36" t="s">
        <v>60</v>
      </c>
      <c r="B358" s="60">
        <v>5.8864396034435247</v>
      </c>
      <c r="C358" s="60">
        <v>9.9826733481078342</v>
      </c>
      <c r="D358" s="60">
        <v>18.205483309619147</v>
      </c>
      <c r="E358" s="60">
        <v>0</v>
      </c>
      <c r="F358" s="420"/>
      <c r="G358" s="60">
        <v>0</v>
      </c>
      <c r="H358" s="61">
        <v>0</v>
      </c>
      <c r="I358" s="62">
        <f t="shared" si="170"/>
        <v>34.074596261170505</v>
      </c>
      <c r="K358" s="48" t="s">
        <v>60</v>
      </c>
      <c r="L358" s="85">
        <v>5.8864396034435247</v>
      </c>
      <c r="M358" s="85">
        <v>9.9826733481078342</v>
      </c>
      <c r="N358" s="85">
        <v>18.205483309619147</v>
      </c>
      <c r="O358" s="85">
        <v>0</v>
      </c>
      <c r="P358" s="85">
        <v>0</v>
      </c>
      <c r="Q358" s="85">
        <v>0</v>
      </c>
      <c r="R358" s="86">
        <v>0</v>
      </c>
      <c r="S358" s="87">
        <f t="shared" si="171"/>
        <v>34.074596261170505</v>
      </c>
      <c r="U358" s="109" t="s">
        <v>60</v>
      </c>
      <c r="V358" s="110">
        <v>5.8864396034435247</v>
      </c>
      <c r="W358" s="110">
        <v>0</v>
      </c>
      <c r="X358" s="110">
        <v>0</v>
      </c>
      <c r="Y358" s="110">
        <v>9.9826733481078342</v>
      </c>
      <c r="Z358" s="110">
        <v>18.205483309619147</v>
      </c>
      <c r="AA358" s="110">
        <v>0</v>
      </c>
      <c r="AB358" s="110">
        <v>0</v>
      </c>
      <c r="AC358" s="111">
        <v>0</v>
      </c>
      <c r="AD358" s="110">
        <v>0</v>
      </c>
      <c r="AE358" s="110">
        <v>0</v>
      </c>
      <c r="AF358" s="110">
        <v>0</v>
      </c>
      <c r="AG358" s="110">
        <v>0</v>
      </c>
      <c r="AH358" s="110">
        <v>0</v>
      </c>
      <c r="AI358" s="112">
        <f t="shared" si="172"/>
        <v>34.074596261170505</v>
      </c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">
      <c r="A359" s="37" t="s">
        <v>22</v>
      </c>
      <c r="B359" s="63">
        <v>42.474730651163604</v>
      </c>
      <c r="C359" s="63">
        <v>1987.6145438282274</v>
      </c>
      <c r="D359" s="63">
        <v>878.54304933157528</v>
      </c>
      <c r="E359" s="63">
        <v>0</v>
      </c>
      <c r="F359" s="420"/>
      <c r="G359" s="63">
        <v>0</v>
      </c>
      <c r="H359" s="64">
        <v>0</v>
      </c>
      <c r="I359" s="59">
        <f t="shared" si="170"/>
        <v>2908.6323238109662</v>
      </c>
      <c r="K359" s="49" t="s">
        <v>22</v>
      </c>
      <c r="L359" s="63">
        <v>42.474730651163604</v>
      </c>
      <c r="M359" s="63">
        <v>1987.6145438282274</v>
      </c>
      <c r="N359" s="63">
        <v>878.54304933157528</v>
      </c>
      <c r="O359" s="63">
        <v>0</v>
      </c>
      <c r="P359" s="63">
        <v>9.1625611885582678</v>
      </c>
      <c r="Q359" s="63">
        <v>0</v>
      </c>
      <c r="R359" s="83">
        <v>0</v>
      </c>
      <c r="S359" s="84">
        <f t="shared" si="171"/>
        <v>2917.7948849995246</v>
      </c>
      <c r="U359" s="113" t="s">
        <v>22</v>
      </c>
      <c r="V359" s="105">
        <v>42.474730651163604</v>
      </c>
      <c r="W359" s="105">
        <v>0</v>
      </c>
      <c r="X359" s="105">
        <v>0</v>
      </c>
      <c r="Y359" s="105">
        <v>1987.6145438282274</v>
      </c>
      <c r="Z359" s="105">
        <v>267.96947746763766</v>
      </c>
      <c r="AA359" s="105">
        <v>0</v>
      </c>
      <c r="AB359" s="105">
        <v>9.1625611885582678</v>
      </c>
      <c r="AC359" s="106">
        <v>610.57357186393767</v>
      </c>
      <c r="AD359" s="105">
        <v>0</v>
      </c>
      <c r="AE359" s="105">
        <v>0</v>
      </c>
      <c r="AF359" s="105">
        <v>0</v>
      </c>
      <c r="AG359" s="105">
        <v>610.57357186393767</v>
      </c>
      <c r="AH359" s="105">
        <v>0</v>
      </c>
      <c r="AI359" s="108">
        <f t="shared" si="172"/>
        <v>2917.7948849995246</v>
      </c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">
      <c r="A360" s="36" t="s">
        <v>21</v>
      </c>
      <c r="B360" s="60">
        <v>1.1475608965019981</v>
      </c>
      <c r="C360" s="60">
        <v>61.778720829384859</v>
      </c>
      <c r="D360" s="60">
        <v>19.234339274113132</v>
      </c>
      <c r="E360" s="60">
        <v>0</v>
      </c>
      <c r="F360" s="420"/>
      <c r="G360" s="60">
        <v>0</v>
      </c>
      <c r="H360" s="61">
        <v>0</v>
      </c>
      <c r="I360" s="62">
        <f t="shared" si="170"/>
        <v>82.160620999999992</v>
      </c>
      <c r="K360" s="48" t="s">
        <v>21</v>
      </c>
      <c r="L360" s="85">
        <v>1.1475608965019981</v>
      </c>
      <c r="M360" s="85">
        <v>61.778720829384859</v>
      </c>
      <c r="N360" s="85">
        <v>19.234339274113132</v>
      </c>
      <c r="O360" s="85">
        <v>0</v>
      </c>
      <c r="P360" s="85">
        <v>0</v>
      </c>
      <c r="Q360" s="85">
        <v>0</v>
      </c>
      <c r="R360" s="86">
        <v>0</v>
      </c>
      <c r="S360" s="87">
        <f t="shared" si="171"/>
        <v>82.160620999999992</v>
      </c>
      <c r="U360" s="109" t="s">
        <v>61</v>
      </c>
      <c r="V360" s="110">
        <v>1.1475608965019981</v>
      </c>
      <c r="W360" s="110">
        <v>0</v>
      </c>
      <c r="X360" s="110">
        <v>0</v>
      </c>
      <c r="Y360" s="110">
        <v>61.778720829384859</v>
      </c>
      <c r="Z360" s="110">
        <v>19.234339274113132</v>
      </c>
      <c r="AA360" s="110">
        <v>0</v>
      </c>
      <c r="AB360" s="110">
        <v>0</v>
      </c>
      <c r="AC360" s="111">
        <v>0</v>
      </c>
      <c r="AD360" s="110">
        <v>0</v>
      </c>
      <c r="AE360" s="110">
        <v>0</v>
      </c>
      <c r="AF360" s="110">
        <v>0</v>
      </c>
      <c r="AG360" s="110">
        <v>0</v>
      </c>
      <c r="AH360" s="110">
        <v>0</v>
      </c>
      <c r="AI360" s="112">
        <f t="shared" si="172"/>
        <v>82.160620999999992</v>
      </c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170"/>
        <v>0</v>
      </c>
      <c r="K361" s="50" t="s">
        <v>64</v>
      </c>
      <c r="L361" s="63">
        <v>0</v>
      </c>
      <c r="M361" s="63">
        <v>0</v>
      </c>
      <c r="N361" s="63">
        <v>0</v>
      </c>
      <c r="O361" s="63">
        <v>0</v>
      </c>
      <c r="P361" s="63">
        <v>0</v>
      </c>
      <c r="Q361" s="63">
        <v>0</v>
      </c>
      <c r="R361" s="83">
        <v>0</v>
      </c>
      <c r="S361" s="84">
        <f t="shared" si="171"/>
        <v>0</v>
      </c>
      <c r="U361" s="114" t="s">
        <v>62</v>
      </c>
      <c r="V361" s="105">
        <v>0</v>
      </c>
      <c r="W361" s="105">
        <v>0</v>
      </c>
      <c r="X361" s="105">
        <v>0</v>
      </c>
      <c r="Y361" s="105">
        <v>0</v>
      </c>
      <c r="Z361" s="105">
        <v>0</v>
      </c>
      <c r="AA361" s="105">
        <v>0</v>
      </c>
      <c r="AB361" s="105">
        <v>0</v>
      </c>
      <c r="AC361" s="106">
        <v>0</v>
      </c>
      <c r="AD361" s="107">
        <v>0</v>
      </c>
      <c r="AE361" s="107">
        <v>0</v>
      </c>
      <c r="AF361" s="107">
        <v>0</v>
      </c>
      <c r="AG361" s="107">
        <v>0</v>
      </c>
      <c r="AH361" s="107">
        <v>0</v>
      </c>
      <c r="AI361" s="108">
        <f t="shared" si="172"/>
        <v>0</v>
      </c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170"/>
        <v>0</v>
      </c>
      <c r="K362" s="51" t="s">
        <v>23</v>
      </c>
      <c r="L362" s="88">
        <v>0</v>
      </c>
      <c r="M362" s="88">
        <v>0</v>
      </c>
      <c r="N362" s="88">
        <v>0</v>
      </c>
      <c r="O362" s="88">
        <v>0</v>
      </c>
      <c r="P362" s="88">
        <v>0</v>
      </c>
      <c r="Q362" s="88">
        <v>0</v>
      </c>
      <c r="R362" s="89">
        <v>0</v>
      </c>
      <c r="S362" s="90">
        <f t="shared" si="171"/>
        <v>0</v>
      </c>
      <c r="U362" s="115" t="s">
        <v>65</v>
      </c>
      <c r="V362" s="116">
        <v>0</v>
      </c>
      <c r="W362" s="116">
        <v>0</v>
      </c>
      <c r="X362" s="116">
        <v>0</v>
      </c>
      <c r="Y362" s="116">
        <v>0</v>
      </c>
      <c r="Z362" s="116">
        <v>0</v>
      </c>
      <c r="AA362" s="116">
        <v>0</v>
      </c>
      <c r="AB362" s="116">
        <v>0</v>
      </c>
      <c r="AC362" s="116">
        <v>0</v>
      </c>
      <c r="AD362" s="116">
        <v>0</v>
      </c>
      <c r="AE362" s="116">
        <v>0</v>
      </c>
      <c r="AF362" s="116">
        <v>0</v>
      </c>
      <c r="AG362" s="116">
        <v>0</v>
      </c>
      <c r="AH362" s="117">
        <v>0</v>
      </c>
      <c r="AI362" s="118">
        <f t="shared" si="172"/>
        <v>0</v>
      </c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170"/>
        <v>0</v>
      </c>
      <c r="K363" s="52" t="s">
        <v>19</v>
      </c>
      <c r="L363" s="68">
        <v>0</v>
      </c>
      <c r="M363" s="68">
        <v>0</v>
      </c>
      <c r="N363" s="68">
        <v>0</v>
      </c>
      <c r="O363" s="68">
        <v>0</v>
      </c>
      <c r="P363" s="68">
        <v>0</v>
      </c>
      <c r="Q363" s="68">
        <v>0</v>
      </c>
      <c r="R363" s="91">
        <v>0</v>
      </c>
      <c r="S363" s="92">
        <f t="shared" si="171"/>
        <v>0</v>
      </c>
      <c r="U363" s="119" t="s">
        <v>19</v>
      </c>
      <c r="V363" s="120">
        <v>0</v>
      </c>
      <c r="W363" s="120">
        <v>0</v>
      </c>
      <c r="X363" s="120">
        <v>0</v>
      </c>
      <c r="Y363" s="120">
        <v>0</v>
      </c>
      <c r="Z363" s="120">
        <v>0</v>
      </c>
      <c r="AA363" s="120">
        <v>0</v>
      </c>
      <c r="AB363" s="120">
        <v>0</v>
      </c>
      <c r="AC363" s="120">
        <v>0</v>
      </c>
      <c r="AD363" s="121">
        <v>0</v>
      </c>
      <c r="AE363" s="121">
        <v>0</v>
      </c>
      <c r="AF363" s="121">
        <v>0</v>
      </c>
      <c r="AG363" s="121">
        <v>0</v>
      </c>
      <c r="AH363" s="121">
        <v>0</v>
      </c>
      <c r="AI363" s="122">
        <f t="shared" si="172"/>
        <v>0</v>
      </c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170"/>
        <v>0</v>
      </c>
      <c r="K364" s="51" t="s">
        <v>20</v>
      </c>
      <c r="L364" s="8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9">
        <v>0</v>
      </c>
      <c r="S364" s="90">
        <f t="shared" si="171"/>
        <v>0</v>
      </c>
      <c r="U364" s="115" t="s">
        <v>20</v>
      </c>
      <c r="V364" s="116">
        <v>0</v>
      </c>
      <c r="W364" s="116">
        <v>0</v>
      </c>
      <c r="X364" s="116">
        <v>0</v>
      </c>
      <c r="Y364" s="116">
        <v>0</v>
      </c>
      <c r="Z364" s="116">
        <v>0</v>
      </c>
      <c r="AA364" s="116">
        <v>0</v>
      </c>
      <c r="AB364" s="116">
        <v>0</v>
      </c>
      <c r="AC364" s="116">
        <v>0</v>
      </c>
      <c r="AD364" s="116">
        <v>0</v>
      </c>
      <c r="AE364" s="116">
        <v>0</v>
      </c>
      <c r="AF364" s="116">
        <v>0</v>
      </c>
      <c r="AG364" s="116">
        <v>0</v>
      </c>
      <c r="AH364" s="117">
        <v>0</v>
      </c>
      <c r="AI364" s="118">
        <f t="shared" si="172"/>
        <v>0</v>
      </c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170"/>
        <v>0</v>
      </c>
      <c r="K365" s="53" t="s">
        <v>11</v>
      </c>
      <c r="L365" s="71">
        <v>0</v>
      </c>
      <c r="M365" s="71">
        <v>0</v>
      </c>
      <c r="N365" s="71">
        <v>0</v>
      </c>
      <c r="O365" s="71">
        <v>0</v>
      </c>
      <c r="P365" s="71">
        <v>0</v>
      </c>
      <c r="Q365" s="71">
        <v>0</v>
      </c>
      <c r="R365" s="93">
        <v>0</v>
      </c>
      <c r="S365" s="94">
        <f t="shared" si="171"/>
        <v>0</v>
      </c>
      <c r="U365" s="119" t="s">
        <v>11</v>
      </c>
      <c r="V365" s="120">
        <v>0</v>
      </c>
      <c r="W365" s="120">
        <v>0</v>
      </c>
      <c r="X365" s="120">
        <v>0</v>
      </c>
      <c r="Y365" s="120">
        <v>0</v>
      </c>
      <c r="Z365" s="120">
        <v>0</v>
      </c>
      <c r="AA365" s="120">
        <v>0</v>
      </c>
      <c r="AB365" s="120">
        <v>0</v>
      </c>
      <c r="AC365" s="120">
        <v>0</v>
      </c>
      <c r="AD365" s="121">
        <v>0</v>
      </c>
      <c r="AE365" s="121">
        <v>0</v>
      </c>
      <c r="AF365" s="121">
        <v>0</v>
      </c>
      <c r="AG365" s="121">
        <v>0</v>
      </c>
      <c r="AH365" s="121">
        <v>0</v>
      </c>
      <c r="AI365" s="122">
        <f t="shared" si="172"/>
        <v>0</v>
      </c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8" customHeight="1">
      <c r="A366" s="42" t="s">
        <v>26</v>
      </c>
      <c r="B366" s="74">
        <f>SUM(B345:B361)</f>
        <v>224.53152186702241</v>
      </c>
      <c r="C366" s="74">
        <f t="shared" ref="C366:I366" si="173">SUM(C345:C361)</f>
        <v>3186.0651894351304</v>
      </c>
      <c r="D366" s="74">
        <f t="shared" si="173"/>
        <v>1091.9414696289423</v>
      </c>
      <c r="E366" s="74">
        <f t="shared" si="173"/>
        <v>1174.7010574399155</v>
      </c>
      <c r="F366" s="74">
        <f t="shared" si="173"/>
        <v>0</v>
      </c>
      <c r="G366" s="74">
        <f t="shared" si="173"/>
        <v>33.470400578921186</v>
      </c>
      <c r="H366" s="75">
        <f t="shared" si="173"/>
        <v>0</v>
      </c>
      <c r="I366" s="59">
        <f t="shared" si="173"/>
        <v>5710.709638949932</v>
      </c>
      <c r="K366" s="54" t="s">
        <v>26</v>
      </c>
      <c r="L366" s="74">
        <f>SUM(L345:L361)</f>
        <v>224.53152186702241</v>
      </c>
      <c r="M366" s="74">
        <f t="shared" ref="M366:S366" si="174">SUM(M345:M361)</f>
        <v>3186.0651894351304</v>
      </c>
      <c r="N366" s="74">
        <f t="shared" si="174"/>
        <v>1091.9414696289423</v>
      </c>
      <c r="O366" s="74">
        <f t="shared" si="174"/>
        <v>1174.7010574399155</v>
      </c>
      <c r="P366" s="74">
        <f t="shared" si="174"/>
        <v>270.25257482938127</v>
      </c>
      <c r="Q366" s="74">
        <f t="shared" si="174"/>
        <v>33.470400578921186</v>
      </c>
      <c r="R366" s="75">
        <f t="shared" si="174"/>
        <v>0</v>
      </c>
      <c r="S366" s="95">
        <f t="shared" si="174"/>
        <v>5980.9622137793131</v>
      </c>
      <c r="U366" s="123" t="s">
        <v>63</v>
      </c>
      <c r="V366" s="124">
        <f>SUM(V345:V361)</f>
        <v>215.0289901593674</v>
      </c>
      <c r="W366" s="124">
        <f t="shared" ref="W366:AH366" si="175">SUM(W345:W361)</f>
        <v>1.6185902219868658</v>
      </c>
      <c r="X366" s="124">
        <f t="shared" si="175"/>
        <v>33.470400578921186</v>
      </c>
      <c r="Y366" s="124">
        <f t="shared" si="175"/>
        <v>3186.0651894351304</v>
      </c>
      <c r="Z366" s="124">
        <f t="shared" si="175"/>
        <v>411.79296098254679</v>
      </c>
      <c r="AA366" s="124">
        <f t="shared" si="175"/>
        <v>1174.2853263550833</v>
      </c>
      <c r="AB366" s="124">
        <f t="shared" si="175"/>
        <v>270.25257482938127</v>
      </c>
      <c r="AC366" s="124">
        <f t="shared" si="175"/>
        <v>688.44818121689582</v>
      </c>
      <c r="AD366" s="125">
        <f t="shared" si="175"/>
        <v>7.8839414856681413</v>
      </c>
      <c r="AE366" s="125">
        <f t="shared" si="175"/>
        <v>0.41573108483225335</v>
      </c>
      <c r="AF366" s="125">
        <f t="shared" si="175"/>
        <v>0</v>
      </c>
      <c r="AG366" s="125">
        <f t="shared" si="175"/>
        <v>680.14850864639538</v>
      </c>
      <c r="AH366" s="125">
        <f t="shared" si="175"/>
        <v>0</v>
      </c>
      <c r="AI366" s="126">
        <f>SUM(V366:AC366)</f>
        <v>5980.9622137793131</v>
      </c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s="14" customFormat="1" ht="15" thickBot="1">
      <c r="A367" s="43" t="s">
        <v>91</v>
      </c>
      <c r="B367" s="78">
        <f>IF($I366=0,"-",B366/$I366)</f>
        <v>3.9317621812813543E-2</v>
      </c>
      <c r="C367" s="78">
        <f t="shared" ref="C367:H367" si="176">IF($I366=0,"-",C366/$I366)</f>
        <v>0.55791055593241023</v>
      </c>
      <c r="D367" s="78">
        <f t="shared" si="176"/>
        <v>0.19120941856005924</v>
      </c>
      <c r="E367" s="78">
        <f t="shared" si="176"/>
        <v>0.20570141570985492</v>
      </c>
      <c r="F367" s="78">
        <f t="shared" si="176"/>
        <v>0</v>
      </c>
      <c r="G367" s="78">
        <f t="shared" si="176"/>
        <v>5.8609879848620042E-3</v>
      </c>
      <c r="H367" s="79">
        <f t="shared" si="176"/>
        <v>0</v>
      </c>
      <c r="I367" s="80">
        <f>SUM(B367:H367)</f>
        <v>0.99999999999999989</v>
      </c>
      <c r="K367" s="55" t="s">
        <v>91</v>
      </c>
      <c r="L367" s="96">
        <f>IF($S366=0,"-",L366/$S366)</f>
        <v>3.7541036682982663E-2</v>
      </c>
      <c r="M367" s="96">
        <f t="shared" ref="M367:R367" si="177">IF($S366=0,"-",M366/$S366)</f>
        <v>0.5327011065368169</v>
      </c>
      <c r="N367" s="96">
        <f t="shared" si="177"/>
        <v>0.18256953155685543</v>
      </c>
      <c r="O367" s="96">
        <f t="shared" si="177"/>
        <v>0.19640670103776381</v>
      </c>
      <c r="P367" s="96">
        <f t="shared" si="177"/>
        <v>4.518546768390487E-2</v>
      </c>
      <c r="Q367" s="96">
        <f t="shared" si="177"/>
        <v>5.5961565016762679E-3</v>
      </c>
      <c r="R367" s="97">
        <f t="shared" si="177"/>
        <v>0</v>
      </c>
      <c r="S367" s="98">
        <f>SUM(L367:R367)</f>
        <v>0.99999999999999989</v>
      </c>
      <c r="U367" s="127" t="s">
        <v>91</v>
      </c>
      <c r="V367" s="128">
        <f>+V366/$AI366</f>
        <v>3.5952240203753538E-2</v>
      </c>
      <c r="W367" s="128">
        <f t="shared" ref="W367:AH367" si="178">+W366/$AI366</f>
        <v>2.7062371640768052E-4</v>
      </c>
      <c r="X367" s="128">
        <f t="shared" si="178"/>
        <v>5.5961565016762679E-3</v>
      </c>
      <c r="Y367" s="128">
        <f t="shared" si="178"/>
        <v>0.5327011065368169</v>
      </c>
      <c r="Z367" s="128">
        <f t="shared" si="178"/>
        <v>6.8850620730194975E-2</v>
      </c>
      <c r="AA367" s="128">
        <f t="shared" si="178"/>
        <v>0.19633719197384186</v>
      </c>
      <c r="AB367" s="128">
        <f t="shared" si="178"/>
        <v>4.518546768390487E-2</v>
      </c>
      <c r="AC367" s="128">
        <f t="shared" si="178"/>
        <v>0.11510659265340384</v>
      </c>
      <c r="AD367" s="128">
        <f t="shared" si="178"/>
        <v>1.3181727628214447E-3</v>
      </c>
      <c r="AE367" s="128">
        <f t="shared" si="178"/>
        <v>6.9509063921933191E-5</v>
      </c>
      <c r="AF367" s="128">
        <f t="shared" si="178"/>
        <v>0</v>
      </c>
      <c r="AG367" s="128">
        <f t="shared" si="178"/>
        <v>0.11371891082666045</v>
      </c>
      <c r="AH367" s="128">
        <f t="shared" si="178"/>
        <v>0</v>
      </c>
      <c r="AI367" s="129">
        <f>SUM(V367:AC367)</f>
        <v>0.99999999999999989</v>
      </c>
    </row>
    <row r="368" spans="1:69" ht="15" thickBot="1">
      <c r="A368" s="44"/>
      <c r="B368" s="44"/>
      <c r="C368" s="44"/>
      <c r="D368" s="44"/>
      <c r="E368" s="44"/>
      <c r="F368" s="44"/>
      <c r="G368" s="44"/>
      <c r="H368" s="44"/>
      <c r="I368" s="44"/>
      <c r="K368" s="44"/>
      <c r="L368" s="44"/>
      <c r="M368" s="44"/>
      <c r="N368" s="44"/>
      <c r="O368" s="44"/>
      <c r="P368" s="44"/>
      <c r="Q368" s="44"/>
      <c r="R368" s="44"/>
      <c r="S368" s="44"/>
      <c r="U368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30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  <c r="K369" s="426" t="s">
        <v>41</v>
      </c>
      <c r="L369" s="32" t="s">
        <v>0</v>
      </c>
      <c r="M369" s="32" t="s">
        <v>1</v>
      </c>
      <c r="N369" s="32" t="s">
        <v>2</v>
      </c>
      <c r="O369" s="32" t="s">
        <v>3</v>
      </c>
      <c r="P369" s="32" t="s">
        <v>27</v>
      </c>
      <c r="Q369" s="32" t="s">
        <v>4</v>
      </c>
      <c r="R369" s="32" t="s">
        <v>5</v>
      </c>
      <c r="S369" s="33" t="s">
        <v>6</v>
      </c>
      <c r="U369" s="470" t="s">
        <v>41</v>
      </c>
      <c r="V369" s="99" t="s">
        <v>77</v>
      </c>
      <c r="W369" s="99" t="s">
        <v>78</v>
      </c>
      <c r="X369" s="99" t="s">
        <v>4</v>
      </c>
      <c r="Y369" s="99" t="s">
        <v>1</v>
      </c>
      <c r="Z369" s="99" t="s">
        <v>2</v>
      </c>
      <c r="AA369" s="99" t="s">
        <v>3</v>
      </c>
      <c r="AB369" s="99" t="s">
        <v>55</v>
      </c>
      <c r="AC369" s="99" t="s">
        <v>67</v>
      </c>
      <c r="AD369" s="100" t="s">
        <v>79</v>
      </c>
      <c r="AE369" s="100" t="s">
        <v>80</v>
      </c>
      <c r="AF369" s="100" t="s">
        <v>81</v>
      </c>
      <c r="AG369" s="100" t="s">
        <v>82</v>
      </c>
      <c r="AH369" s="100" t="s">
        <v>83</v>
      </c>
      <c r="AI369" s="101" t="s">
        <v>63</v>
      </c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" customHeight="1">
      <c r="A370" s="433" t="s">
        <v>41</v>
      </c>
      <c r="B370" s="434" t="s">
        <v>118</v>
      </c>
      <c r="C370" s="435"/>
      <c r="D370" s="435"/>
      <c r="E370" s="435"/>
      <c r="F370" s="435"/>
      <c r="G370" s="435"/>
      <c r="H370" s="435"/>
      <c r="I370" s="436"/>
      <c r="K370" s="427" t="s">
        <v>41</v>
      </c>
      <c r="L370" s="416" t="s">
        <v>118</v>
      </c>
      <c r="M370" s="417"/>
      <c r="N370" s="417"/>
      <c r="O370" s="417"/>
      <c r="P370" s="417"/>
      <c r="Q370" s="417"/>
      <c r="R370" s="417"/>
      <c r="S370" s="418"/>
      <c r="U370" s="471" t="s">
        <v>41</v>
      </c>
      <c r="V370" s="468" t="s">
        <v>118</v>
      </c>
      <c r="W370" s="468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468"/>
      <c r="AH370" s="468"/>
      <c r="AI370" s="469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  <c r="K371" s="56" t="s">
        <v>7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102">
        <v>0</v>
      </c>
      <c r="S371" s="103">
        <f>SUM(L371:R371)</f>
        <v>0</v>
      </c>
      <c r="U371" s="104" t="s">
        <v>7</v>
      </c>
      <c r="V371" s="105">
        <v>0</v>
      </c>
      <c r="W371" s="105">
        <v>0</v>
      </c>
      <c r="X371" s="105">
        <v>0</v>
      </c>
      <c r="Y371" s="105">
        <v>0</v>
      </c>
      <c r="Z371" s="105">
        <v>0</v>
      </c>
      <c r="AA371" s="105">
        <v>0</v>
      </c>
      <c r="AB371" s="105">
        <v>0</v>
      </c>
      <c r="AC371" s="106">
        <v>0</v>
      </c>
      <c r="AD371" s="107">
        <v>0</v>
      </c>
      <c r="AE371" s="107">
        <v>0</v>
      </c>
      <c r="AF371" s="107">
        <v>0</v>
      </c>
      <c r="AG371" s="107">
        <v>0</v>
      </c>
      <c r="AH371" s="107">
        <v>0</v>
      </c>
      <c r="AI371" s="108">
        <f>SUM(V371:AC371)</f>
        <v>0</v>
      </c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179">SUM(B372:H372)</f>
        <v>0</v>
      </c>
      <c r="K372" s="48" t="s">
        <v>8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s="85">
        <v>0</v>
      </c>
      <c r="R372" s="86">
        <v>0</v>
      </c>
      <c r="S372" s="87">
        <f t="shared" ref="S372:S391" si="180">SUM(L372:R372)</f>
        <v>0</v>
      </c>
      <c r="U372" s="109" t="s">
        <v>8</v>
      </c>
      <c r="V372" s="110">
        <v>0</v>
      </c>
      <c r="W372" s="110">
        <v>0</v>
      </c>
      <c r="X372" s="110">
        <v>0</v>
      </c>
      <c r="Y372" s="110">
        <v>0</v>
      </c>
      <c r="Z372" s="110">
        <v>0</v>
      </c>
      <c r="AA372" s="110">
        <v>0</v>
      </c>
      <c r="AB372" s="110">
        <v>0</v>
      </c>
      <c r="AC372" s="111">
        <v>0</v>
      </c>
      <c r="AD372" s="110">
        <v>0</v>
      </c>
      <c r="AE372" s="110">
        <v>0</v>
      </c>
      <c r="AF372" s="110">
        <v>0</v>
      </c>
      <c r="AG372" s="110">
        <v>0</v>
      </c>
      <c r="AH372" s="110">
        <v>0</v>
      </c>
      <c r="AI372" s="112">
        <f t="shared" ref="AI372:AI391" si="181">SUM(V372:AC372)</f>
        <v>0</v>
      </c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179"/>
        <v>0</v>
      </c>
      <c r="K373" s="49" t="s">
        <v>10</v>
      </c>
      <c r="L373" s="63">
        <v>0</v>
      </c>
      <c r="M373" s="63">
        <v>0</v>
      </c>
      <c r="N373" s="63">
        <v>0</v>
      </c>
      <c r="O373" s="63">
        <v>0</v>
      </c>
      <c r="P373" s="63">
        <v>0</v>
      </c>
      <c r="Q373" s="63">
        <v>0</v>
      </c>
      <c r="R373" s="83">
        <v>0</v>
      </c>
      <c r="S373" s="84">
        <f t="shared" si="180"/>
        <v>0</v>
      </c>
      <c r="U373" s="113" t="s">
        <v>10</v>
      </c>
      <c r="V373" s="105">
        <v>0</v>
      </c>
      <c r="W373" s="105">
        <v>0</v>
      </c>
      <c r="X373" s="105">
        <v>0</v>
      </c>
      <c r="Y373" s="105">
        <v>0</v>
      </c>
      <c r="Z373" s="105">
        <v>0</v>
      </c>
      <c r="AA373" s="105">
        <v>0</v>
      </c>
      <c r="AB373" s="105">
        <v>0</v>
      </c>
      <c r="AC373" s="106">
        <v>0</v>
      </c>
      <c r="AD373" s="107">
        <v>0</v>
      </c>
      <c r="AE373" s="107">
        <v>0</v>
      </c>
      <c r="AF373" s="107">
        <v>0</v>
      </c>
      <c r="AG373" s="107">
        <v>0</v>
      </c>
      <c r="AH373" s="107">
        <v>0</v>
      </c>
      <c r="AI373" s="108">
        <f t="shared" si="181"/>
        <v>0</v>
      </c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179"/>
        <v>0</v>
      </c>
      <c r="K374" s="48" t="s">
        <v>56</v>
      </c>
      <c r="L374" s="85">
        <v>0</v>
      </c>
      <c r="M374" s="85">
        <v>0</v>
      </c>
      <c r="N374" s="85">
        <v>0</v>
      </c>
      <c r="O374" s="85">
        <v>0</v>
      </c>
      <c r="P374" s="85">
        <v>0</v>
      </c>
      <c r="Q374" s="85">
        <v>0</v>
      </c>
      <c r="R374" s="86">
        <v>0</v>
      </c>
      <c r="S374" s="87">
        <f t="shared" si="180"/>
        <v>0</v>
      </c>
      <c r="U374" s="109" t="s">
        <v>56</v>
      </c>
      <c r="V374" s="110">
        <v>0</v>
      </c>
      <c r="W374" s="110">
        <v>0</v>
      </c>
      <c r="X374" s="110">
        <v>0</v>
      </c>
      <c r="Y374" s="110">
        <v>0</v>
      </c>
      <c r="Z374" s="110">
        <v>0</v>
      </c>
      <c r="AA374" s="110">
        <v>0</v>
      </c>
      <c r="AB374" s="110">
        <v>0</v>
      </c>
      <c r="AC374" s="111">
        <v>0</v>
      </c>
      <c r="AD374" s="110">
        <v>0</v>
      </c>
      <c r="AE374" s="110">
        <v>0</v>
      </c>
      <c r="AF374" s="110">
        <v>0</v>
      </c>
      <c r="AG374" s="110">
        <v>0</v>
      </c>
      <c r="AH374" s="110">
        <v>0</v>
      </c>
      <c r="AI374" s="112">
        <f t="shared" si="181"/>
        <v>0</v>
      </c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">
      <c r="A375" s="37" t="s">
        <v>16</v>
      </c>
      <c r="B375" s="63">
        <v>42.924726828498777</v>
      </c>
      <c r="C375" s="63">
        <v>0.88317542217641132</v>
      </c>
      <c r="D375" s="63">
        <v>0.88317542217641132</v>
      </c>
      <c r="E375" s="63">
        <v>0</v>
      </c>
      <c r="F375" s="420"/>
      <c r="G375" s="63">
        <v>0</v>
      </c>
      <c r="H375" s="64">
        <v>0</v>
      </c>
      <c r="I375" s="59">
        <f t="shared" si="179"/>
        <v>44.691077672851605</v>
      </c>
      <c r="K375" s="49" t="s">
        <v>16</v>
      </c>
      <c r="L375" s="63">
        <v>42.924726828498777</v>
      </c>
      <c r="M375" s="63">
        <v>0.88317542217641132</v>
      </c>
      <c r="N375" s="63">
        <v>0.88317542217641132</v>
      </c>
      <c r="O375" s="63">
        <v>0</v>
      </c>
      <c r="P375" s="63">
        <v>0</v>
      </c>
      <c r="Q375" s="63">
        <v>0</v>
      </c>
      <c r="R375" s="83">
        <v>0</v>
      </c>
      <c r="S375" s="84">
        <f t="shared" si="180"/>
        <v>44.691077672851605</v>
      </c>
      <c r="U375" s="113" t="s">
        <v>16</v>
      </c>
      <c r="V375" s="105">
        <v>42.924726828498777</v>
      </c>
      <c r="W375" s="105">
        <v>0</v>
      </c>
      <c r="X375" s="105">
        <v>0</v>
      </c>
      <c r="Y375" s="105">
        <v>0.88317542217641132</v>
      </c>
      <c r="Z375" s="105">
        <v>0.88317542217641132</v>
      </c>
      <c r="AA375" s="105">
        <v>0</v>
      </c>
      <c r="AB375" s="105">
        <v>0</v>
      </c>
      <c r="AC375" s="106">
        <v>0</v>
      </c>
      <c r="AD375" s="107">
        <v>0</v>
      </c>
      <c r="AE375" s="107">
        <v>0</v>
      </c>
      <c r="AF375" s="107">
        <v>0</v>
      </c>
      <c r="AG375" s="107">
        <v>0</v>
      </c>
      <c r="AH375" s="107">
        <v>0</v>
      </c>
      <c r="AI375" s="108">
        <f t="shared" si="181"/>
        <v>44.691077672851605</v>
      </c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">
      <c r="A376" s="36" t="s">
        <v>123</v>
      </c>
      <c r="B376" s="60">
        <v>117.47651163535474</v>
      </c>
      <c r="C376" s="60">
        <v>0.57986948206022126</v>
      </c>
      <c r="D376" s="60">
        <v>0</v>
      </c>
      <c r="E376" s="60">
        <v>1.220001500059009</v>
      </c>
      <c r="F376" s="420"/>
      <c r="G376" s="60">
        <v>0</v>
      </c>
      <c r="H376" s="61">
        <v>0</v>
      </c>
      <c r="I376" s="62">
        <f t="shared" si="179"/>
        <v>119.27638261747397</v>
      </c>
      <c r="K376" s="48" t="s">
        <v>123</v>
      </c>
      <c r="L376" s="85">
        <v>117.47651163535474</v>
      </c>
      <c r="M376" s="85">
        <v>0.57986948206022126</v>
      </c>
      <c r="N376" s="85">
        <v>0</v>
      </c>
      <c r="O376" s="85">
        <v>1.220001500059009</v>
      </c>
      <c r="P376" s="85">
        <v>0</v>
      </c>
      <c r="Q376" s="85">
        <v>0</v>
      </c>
      <c r="R376" s="86">
        <v>0</v>
      </c>
      <c r="S376" s="87">
        <f t="shared" si="180"/>
        <v>119.27638261747397</v>
      </c>
      <c r="U376" s="109" t="s">
        <v>57</v>
      </c>
      <c r="V376" s="110">
        <v>115.96885098199816</v>
      </c>
      <c r="W376" s="110">
        <v>1.5076606533565755</v>
      </c>
      <c r="X376" s="110">
        <v>0</v>
      </c>
      <c r="Y376" s="110">
        <v>0.57986948206022126</v>
      </c>
      <c r="Z376" s="110">
        <v>0</v>
      </c>
      <c r="AA376" s="110">
        <v>0</v>
      </c>
      <c r="AB376" s="110">
        <v>0</v>
      </c>
      <c r="AC376" s="111">
        <v>1.220001500059009</v>
      </c>
      <c r="AD376" s="110">
        <v>0</v>
      </c>
      <c r="AE376" s="110">
        <v>0</v>
      </c>
      <c r="AF376" s="110">
        <v>0</v>
      </c>
      <c r="AG376" s="110">
        <v>0</v>
      </c>
      <c r="AH376" s="110">
        <v>1.220001500059009</v>
      </c>
      <c r="AI376" s="112">
        <f t="shared" si="181"/>
        <v>119.27638261747397</v>
      </c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">
      <c r="A377" s="37" t="s">
        <v>58</v>
      </c>
      <c r="B377" s="63">
        <v>0</v>
      </c>
      <c r="C377" s="63">
        <v>0</v>
      </c>
      <c r="D377" s="63">
        <v>0</v>
      </c>
      <c r="E377" s="63">
        <v>928.35036741574311</v>
      </c>
      <c r="F377" s="420"/>
      <c r="G377" s="63">
        <v>0</v>
      </c>
      <c r="H377" s="64">
        <v>0</v>
      </c>
      <c r="I377" s="59">
        <f t="shared" si="179"/>
        <v>928.35036741574311</v>
      </c>
      <c r="K377" s="49" t="s">
        <v>58</v>
      </c>
      <c r="L377" s="63">
        <v>0</v>
      </c>
      <c r="M377" s="63">
        <v>0</v>
      </c>
      <c r="N377" s="63">
        <v>0</v>
      </c>
      <c r="O377" s="63">
        <v>928.35036741574311</v>
      </c>
      <c r="P377" s="63">
        <v>582.7788225320254</v>
      </c>
      <c r="Q377" s="63">
        <v>0</v>
      </c>
      <c r="R377" s="83">
        <v>0</v>
      </c>
      <c r="S377" s="84">
        <f t="shared" si="180"/>
        <v>1511.1291899477685</v>
      </c>
      <c r="U377" s="113" t="s">
        <v>58</v>
      </c>
      <c r="V377" s="105">
        <v>0</v>
      </c>
      <c r="W377" s="105">
        <v>0</v>
      </c>
      <c r="X377" s="105">
        <v>0</v>
      </c>
      <c r="Y377" s="105">
        <v>0</v>
      </c>
      <c r="Z377" s="105">
        <v>0</v>
      </c>
      <c r="AA377" s="105">
        <v>928.35036741574311</v>
      </c>
      <c r="AB377" s="105">
        <v>582.7788225320254</v>
      </c>
      <c r="AC377" s="106">
        <v>0</v>
      </c>
      <c r="AD377" s="105">
        <v>0</v>
      </c>
      <c r="AE377" s="105">
        <v>0</v>
      </c>
      <c r="AF377" s="105">
        <v>0</v>
      </c>
      <c r="AG377" s="105">
        <v>0</v>
      </c>
      <c r="AH377" s="105">
        <v>0</v>
      </c>
      <c r="AI377" s="108">
        <f t="shared" si="181"/>
        <v>1511.1291899477685</v>
      </c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">
      <c r="A378" s="36" t="s">
        <v>12</v>
      </c>
      <c r="B378" s="60">
        <v>0</v>
      </c>
      <c r="C378" s="60">
        <v>0</v>
      </c>
      <c r="D378" s="60">
        <v>0</v>
      </c>
      <c r="E378" s="60">
        <v>11.549937033125946</v>
      </c>
      <c r="F378" s="420"/>
      <c r="G378" s="60">
        <v>0</v>
      </c>
      <c r="H378" s="61">
        <v>0</v>
      </c>
      <c r="I378" s="62">
        <f t="shared" si="179"/>
        <v>11.549937033125946</v>
      </c>
      <c r="K378" s="48" t="s">
        <v>12</v>
      </c>
      <c r="L378" s="85">
        <v>0</v>
      </c>
      <c r="M378" s="85">
        <v>0</v>
      </c>
      <c r="N378" s="85">
        <v>0</v>
      </c>
      <c r="O378" s="85">
        <v>11.549937033125946</v>
      </c>
      <c r="P378" s="85">
        <v>40.484875147693742</v>
      </c>
      <c r="Q378" s="85">
        <v>0</v>
      </c>
      <c r="R378" s="86">
        <v>0</v>
      </c>
      <c r="S378" s="87">
        <f t="shared" si="180"/>
        <v>52.034812180819685</v>
      </c>
      <c r="U378" s="109" t="s">
        <v>12</v>
      </c>
      <c r="V378" s="110">
        <v>0</v>
      </c>
      <c r="W378" s="110">
        <v>0</v>
      </c>
      <c r="X378" s="110">
        <v>0</v>
      </c>
      <c r="Y378" s="110">
        <v>0</v>
      </c>
      <c r="Z378" s="110">
        <v>0</v>
      </c>
      <c r="AA378" s="110">
        <v>11.549937033125946</v>
      </c>
      <c r="AB378" s="110">
        <v>40.484875147693742</v>
      </c>
      <c r="AC378" s="111">
        <v>0</v>
      </c>
      <c r="AD378" s="110">
        <v>0</v>
      </c>
      <c r="AE378" s="110">
        <v>0</v>
      </c>
      <c r="AF378" s="110">
        <v>0</v>
      </c>
      <c r="AG378" s="110">
        <v>0</v>
      </c>
      <c r="AH378" s="110">
        <v>0</v>
      </c>
      <c r="AI378" s="112">
        <f t="shared" si="181"/>
        <v>52.034812180819685</v>
      </c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179"/>
        <v>0</v>
      </c>
      <c r="K379" s="49" t="s">
        <v>59</v>
      </c>
      <c r="L379" s="63">
        <v>0</v>
      </c>
      <c r="M379" s="63">
        <v>0</v>
      </c>
      <c r="N379" s="63">
        <v>0</v>
      </c>
      <c r="O379" s="63">
        <v>0</v>
      </c>
      <c r="P379" s="63">
        <v>0</v>
      </c>
      <c r="Q379" s="63">
        <v>0</v>
      </c>
      <c r="R379" s="83">
        <v>0</v>
      </c>
      <c r="S379" s="84">
        <f t="shared" si="180"/>
        <v>0</v>
      </c>
      <c r="U379" s="113" t="s">
        <v>59</v>
      </c>
      <c r="V379" s="105">
        <v>0</v>
      </c>
      <c r="W379" s="105">
        <v>0</v>
      </c>
      <c r="X379" s="105">
        <v>0</v>
      </c>
      <c r="Y379" s="105">
        <v>0</v>
      </c>
      <c r="Z379" s="105">
        <v>0</v>
      </c>
      <c r="AA379" s="105">
        <v>0</v>
      </c>
      <c r="AB379" s="105">
        <v>0</v>
      </c>
      <c r="AC379" s="106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108">
        <f t="shared" si="181"/>
        <v>0</v>
      </c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">
      <c r="A380" s="36" t="s">
        <v>17</v>
      </c>
      <c r="B380" s="60">
        <v>29.026676847613874</v>
      </c>
      <c r="C380" s="60">
        <v>0</v>
      </c>
      <c r="D380" s="60">
        <v>0</v>
      </c>
      <c r="E380" s="60">
        <v>15.141305288630518</v>
      </c>
      <c r="F380" s="420"/>
      <c r="G380" s="60">
        <v>0</v>
      </c>
      <c r="H380" s="61">
        <v>0</v>
      </c>
      <c r="I380" s="62">
        <f t="shared" si="179"/>
        <v>44.16798213624439</v>
      </c>
      <c r="K380" s="48" t="s">
        <v>17</v>
      </c>
      <c r="L380" s="85">
        <v>29.026676847613874</v>
      </c>
      <c r="M380" s="85">
        <v>0</v>
      </c>
      <c r="N380" s="85">
        <v>0</v>
      </c>
      <c r="O380" s="85">
        <v>15.141305288630518</v>
      </c>
      <c r="P380" s="85">
        <v>7.9334742112162071E-2</v>
      </c>
      <c r="Q380" s="85">
        <v>0</v>
      </c>
      <c r="R380" s="86">
        <v>0</v>
      </c>
      <c r="S380" s="87">
        <f t="shared" si="180"/>
        <v>44.24731687835655</v>
      </c>
      <c r="U380" s="109" t="s">
        <v>17</v>
      </c>
      <c r="V380" s="110">
        <v>26.656084368701034</v>
      </c>
      <c r="W380" s="110">
        <v>0</v>
      </c>
      <c r="X380" s="110">
        <v>0</v>
      </c>
      <c r="Y380" s="110">
        <v>0</v>
      </c>
      <c r="Z380" s="110">
        <v>0</v>
      </c>
      <c r="AA380" s="110">
        <v>0</v>
      </c>
      <c r="AB380" s="110">
        <v>7.9334742112162071E-2</v>
      </c>
      <c r="AC380" s="111">
        <v>17.511897767543356</v>
      </c>
      <c r="AD380" s="110">
        <v>2.370592478912839</v>
      </c>
      <c r="AE380" s="110">
        <v>0</v>
      </c>
      <c r="AF380" s="110">
        <v>0</v>
      </c>
      <c r="AG380" s="110">
        <v>0</v>
      </c>
      <c r="AH380" s="110">
        <v>15.141305288630518</v>
      </c>
      <c r="AI380" s="112">
        <f t="shared" si="181"/>
        <v>44.247316878356557</v>
      </c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" customHeight="1">
      <c r="A381" s="37" t="s">
        <v>139</v>
      </c>
      <c r="B381" s="63">
        <v>45.616477271260713</v>
      </c>
      <c r="C381" s="63">
        <v>0</v>
      </c>
      <c r="D381" s="63">
        <v>34.758433325173826</v>
      </c>
      <c r="E381" s="63">
        <v>1.95456346122613E-2</v>
      </c>
      <c r="F381" s="420"/>
      <c r="G381" s="63">
        <v>0</v>
      </c>
      <c r="H381" s="64">
        <v>0</v>
      </c>
      <c r="I381" s="59">
        <f t="shared" si="179"/>
        <v>80.394456231046803</v>
      </c>
      <c r="K381" s="49" t="s">
        <v>139</v>
      </c>
      <c r="L381" s="63">
        <v>45.616477271260713</v>
      </c>
      <c r="M381" s="63">
        <v>0</v>
      </c>
      <c r="N381" s="63">
        <v>34.758433325173826</v>
      </c>
      <c r="O381" s="63">
        <v>1.95456346122613E-2</v>
      </c>
      <c r="P381" s="63">
        <v>0</v>
      </c>
      <c r="Q381" s="63">
        <v>0</v>
      </c>
      <c r="R381" s="83">
        <v>0</v>
      </c>
      <c r="S381" s="84">
        <f t="shared" si="180"/>
        <v>80.394456231046803</v>
      </c>
      <c r="U381" s="113" t="s">
        <v>139</v>
      </c>
      <c r="V381" s="105">
        <v>45.39861540659242</v>
      </c>
      <c r="W381" s="105">
        <v>0</v>
      </c>
      <c r="X381" s="105">
        <v>0</v>
      </c>
      <c r="Y381" s="105">
        <v>0</v>
      </c>
      <c r="Z381" s="105">
        <v>34.758433325173826</v>
      </c>
      <c r="AA381" s="105">
        <v>1.95456346122613E-2</v>
      </c>
      <c r="AB381" s="105">
        <v>0</v>
      </c>
      <c r="AC381" s="106">
        <v>0.2178618646682926</v>
      </c>
      <c r="AD381" s="105">
        <v>0.2178618646682926</v>
      </c>
      <c r="AE381" s="105">
        <v>0</v>
      </c>
      <c r="AF381" s="105">
        <v>0</v>
      </c>
      <c r="AG381" s="105">
        <v>0</v>
      </c>
      <c r="AH381" s="105">
        <v>0</v>
      </c>
      <c r="AI381" s="108">
        <f t="shared" si="181"/>
        <v>80.394456231046803</v>
      </c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" customHeight="1">
      <c r="A382" s="36" t="s">
        <v>25</v>
      </c>
      <c r="B382" s="60">
        <v>20.644625034368772</v>
      </c>
      <c r="C382" s="60">
        <v>3.5288046624147402E-3</v>
      </c>
      <c r="D382" s="60">
        <v>6.2791248673712756</v>
      </c>
      <c r="E382" s="60">
        <v>74.322563895978789</v>
      </c>
      <c r="F382" s="420"/>
      <c r="G382" s="60">
        <v>81.483974359566915</v>
      </c>
      <c r="H382" s="61">
        <v>0</v>
      </c>
      <c r="I382" s="62">
        <f t="shared" si="179"/>
        <v>182.73381696194815</v>
      </c>
      <c r="K382" s="48" t="s">
        <v>25</v>
      </c>
      <c r="L382" s="85">
        <v>20.644625034368772</v>
      </c>
      <c r="M382" s="85">
        <v>3.5288046624147402E-3</v>
      </c>
      <c r="N382" s="85">
        <v>6.2791248673712756</v>
      </c>
      <c r="O382" s="85">
        <v>74.322563895978789</v>
      </c>
      <c r="P382" s="85">
        <v>1.9717011263910251</v>
      </c>
      <c r="Q382" s="85">
        <v>81.483974359566915</v>
      </c>
      <c r="R382" s="86">
        <v>0</v>
      </c>
      <c r="S382" s="87">
        <f t="shared" si="180"/>
        <v>184.7055180883392</v>
      </c>
      <c r="U382" s="109" t="s">
        <v>25</v>
      </c>
      <c r="V382" s="110">
        <v>5.5489988610870267</v>
      </c>
      <c r="W382" s="110">
        <v>9.7904850705613011</v>
      </c>
      <c r="X382" s="110">
        <v>81.483974359566915</v>
      </c>
      <c r="Y382" s="110">
        <v>3.5288046624147402E-3</v>
      </c>
      <c r="Z382" s="110">
        <v>6.2791248673712756</v>
      </c>
      <c r="AA382" s="110">
        <v>69.912711134353444</v>
      </c>
      <c r="AB382" s="110">
        <v>1.9717011263910251</v>
      </c>
      <c r="AC382" s="111">
        <v>9.7149938643457912</v>
      </c>
      <c r="AD382" s="110">
        <v>5.3051411027204427</v>
      </c>
      <c r="AE382" s="110">
        <v>0</v>
      </c>
      <c r="AF382" s="110">
        <v>0</v>
      </c>
      <c r="AG382" s="110">
        <v>0</v>
      </c>
      <c r="AH382" s="110">
        <v>4.4098527616253476</v>
      </c>
      <c r="AI382" s="112">
        <f t="shared" si="181"/>
        <v>184.70551808833918</v>
      </c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">
      <c r="A383" s="37" t="s">
        <v>24</v>
      </c>
      <c r="B383" s="63">
        <v>40.599936934141901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179"/>
        <v>40.599936934141901</v>
      </c>
      <c r="K383" s="49" t="s">
        <v>24</v>
      </c>
      <c r="L383" s="63">
        <v>40.599936934141901</v>
      </c>
      <c r="M383" s="63">
        <v>0</v>
      </c>
      <c r="N383" s="63">
        <v>0</v>
      </c>
      <c r="O383" s="63">
        <v>0</v>
      </c>
      <c r="P383" s="63">
        <v>0</v>
      </c>
      <c r="Q383" s="63">
        <v>0</v>
      </c>
      <c r="R383" s="83">
        <v>0</v>
      </c>
      <c r="S383" s="84">
        <f t="shared" si="180"/>
        <v>40.599936934141901</v>
      </c>
      <c r="U383" s="113" t="s">
        <v>24</v>
      </c>
      <c r="V383" s="105">
        <v>40.599936934141901</v>
      </c>
      <c r="W383" s="105">
        <v>0</v>
      </c>
      <c r="X383" s="105">
        <v>0</v>
      </c>
      <c r="Y383" s="105">
        <v>0</v>
      </c>
      <c r="Z383" s="105">
        <v>0</v>
      </c>
      <c r="AA383" s="105">
        <v>0</v>
      </c>
      <c r="AB383" s="105">
        <v>0</v>
      </c>
      <c r="AC383" s="106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108">
        <f t="shared" si="181"/>
        <v>40.599936934141901</v>
      </c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">
      <c r="A384" s="36" t="s">
        <v>60</v>
      </c>
      <c r="B384" s="60">
        <v>22.132188937701592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 t="shared" si="179"/>
        <v>22.132188937701592</v>
      </c>
      <c r="K384" s="48" t="s">
        <v>60</v>
      </c>
      <c r="L384" s="85">
        <v>22.132188937701592</v>
      </c>
      <c r="M384" s="85">
        <v>0</v>
      </c>
      <c r="N384" s="85">
        <v>0</v>
      </c>
      <c r="O384" s="85">
        <v>0</v>
      </c>
      <c r="P384" s="85">
        <v>0</v>
      </c>
      <c r="Q384" s="85">
        <v>0</v>
      </c>
      <c r="R384" s="86">
        <v>0</v>
      </c>
      <c r="S384" s="87">
        <f t="shared" si="180"/>
        <v>22.132188937701592</v>
      </c>
      <c r="U384" s="109" t="s">
        <v>60</v>
      </c>
      <c r="V384" s="110">
        <v>22.132188937701592</v>
      </c>
      <c r="W384" s="110">
        <v>0</v>
      </c>
      <c r="X384" s="110">
        <v>0</v>
      </c>
      <c r="Y384" s="110">
        <v>0</v>
      </c>
      <c r="Z384" s="110">
        <v>0</v>
      </c>
      <c r="AA384" s="110">
        <v>0</v>
      </c>
      <c r="AB384" s="110">
        <v>0</v>
      </c>
      <c r="AC384" s="111">
        <v>0</v>
      </c>
      <c r="AD384" s="110">
        <v>0</v>
      </c>
      <c r="AE384" s="110">
        <v>0</v>
      </c>
      <c r="AF384" s="110">
        <v>0</v>
      </c>
      <c r="AG384" s="110">
        <v>0</v>
      </c>
      <c r="AH384" s="110">
        <v>0</v>
      </c>
      <c r="AI384" s="112">
        <f t="shared" si="181"/>
        <v>22.132188937701592</v>
      </c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">
      <c r="A385" s="37" t="s">
        <v>22</v>
      </c>
      <c r="B385" s="63">
        <v>83.640823792698654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 t="shared" si="179"/>
        <v>83.640823792698654</v>
      </c>
      <c r="K385" s="49" t="s">
        <v>22</v>
      </c>
      <c r="L385" s="63">
        <v>83.640823792698654</v>
      </c>
      <c r="M385" s="63">
        <v>0</v>
      </c>
      <c r="N385" s="63">
        <v>0</v>
      </c>
      <c r="O385" s="63">
        <v>0</v>
      </c>
      <c r="P385" s="63">
        <v>46.930396643136149</v>
      </c>
      <c r="Q385" s="63">
        <v>0</v>
      </c>
      <c r="R385" s="83">
        <v>0</v>
      </c>
      <c r="S385" s="84">
        <f t="shared" si="180"/>
        <v>130.57122043583479</v>
      </c>
      <c r="U385" s="113" t="s">
        <v>22</v>
      </c>
      <c r="V385" s="105">
        <v>82.855323109881866</v>
      </c>
      <c r="W385" s="105">
        <v>0</v>
      </c>
      <c r="X385" s="105">
        <v>0</v>
      </c>
      <c r="Y385" s="105">
        <v>0</v>
      </c>
      <c r="Z385" s="105">
        <v>0</v>
      </c>
      <c r="AA385" s="105">
        <v>0</v>
      </c>
      <c r="AB385" s="105">
        <v>46.930396643136149</v>
      </c>
      <c r="AC385" s="106">
        <v>0.78550068281678653</v>
      </c>
      <c r="AD385" s="105">
        <v>0.78550068281678653</v>
      </c>
      <c r="AE385" s="105">
        <v>0</v>
      </c>
      <c r="AF385" s="105">
        <v>0</v>
      </c>
      <c r="AG385" s="105">
        <v>0</v>
      </c>
      <c r="AH385" s="105">
        <v>0</v>
      </c>
      <c r="AI385" s="108">
        <f t="shared" si="181"/>
        <v>130.57122043583479</v>
      </c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179"/>
        <v>0</v>
      </c>
      <c r="K386" s="48" t="s">
        <v>21</v>
      </c>
      <c r="L386" s="85">
        <v>0</v>
      </c>
      <c r="M386" s="85">
        <v>0</v>
      </c>
      <c r="N386" s="85">
        <v>0</v>
      </c>
      <c r="O386" s="85">
        <v>0</v>
      </c>
      <c r="P386" s="85">
        <v>0</v>
      </c>
      <c r="Q386" s="85">
        <v>0</v>
      </c>
      <c r="R386" s="86">
        <v>0</v>
      </c>
      <c r="S386" s="87">
        <f t="shared" si="180"/>
        <v>0</v>
      </c>
      <c r="U386" s="109" t="s">
        <v>61</v>
      </c>
      <c r="V386" s="110">
        <v>0</v>
      </c>
      <c r="W386" s="110">
        <v>0</v>
      </c>
      <c r="X386" s="110">
        <v>0</v>
      </c>
      <c r="Y386" s="110">
        <v>0</v>
      </c>
      <c r="Z386" s="110">
        <v>0</v>
      </c>
      <c r="AA386" s="110">
        <v>0</v>
      </c>
      <c r="AB386" s="110">
        <v>0</v>
      </c>
      <c r="AC386" s="111">
        <v>0</v>
      </c>
      <c r="AD386" s="110">
        <v>0</v>
      </c>
      <c r="AE386" s="110">
        <v>0</v>
      </c>
      <c r="AF386" s="110">
        <v>0</v>
      </c>
      <c r="AG386" s="110">
        <v>0</v>
      </c>
      <c r="AH386" s="110">
        <v>0</v>
      </c>
      <c r="AI386" s="112">
        <f t="shared" si="181"/>
        <v>0</v>
      </c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179"/>
        <v>0</v>
      </c>
      <c r="K387" s="50" t="s">
        <v>64</v>
      </c>
      <c r="L387" s="63">
        <v>0</v>
      </c>
      <c r="M387" s="63">
        <v>0</v>
      </c>
      <c r="N387" s="63">
        <v>0</v>
      </c>
      <c r="O387" s="63">
        <v>0</v>
      </c>
      <c r="P387" s="63">
        <v>0</v>
      </c>
      <c r="Q387" s="63">
        <v>0</v>
      </c>
      <c r="R387" s="83">
        <v>0</v>
      </c>
      <c r="S387" s="84">
        <f t="shared" si="180"/>
        <v>0</v>
      </c>
      <c r="U387" s="114" t="s">
        <v>62</v>
      </c>
      <c r="V387" s="105">
        <v>0</v>
      </c>
      <c r="W387" s="105">
        <v>0</v>
      </c>
      <c r="X387" s="105">
        <v>0</v>
      </c>
      <c r="Y387" s="105">
        <v>0</v>
      </c>
      <c r="Z387" s="105">
        <v>0</v>
      </c>
      <c r="AA387" s="105">
        <v>0</v>
      </c>
      <c r="AB387" s="105">
        <v>0</v>
      </c>
      <c r="AC387" s="106">
        <v>0</v>
      </c>
      <c r="AD387" s="107">
        <v>0</v>
      </c>
      <c r="AE387" s="107">
        <v>0</v>
      </c>
      <c r="AF387" s="107">
        <v>0</v>
      </c>
      <c r="AG387" s="107">
        <v>0</v>
      </c>
      <c r="AH387" s="107">
        <v>0</v>
      </c>
      <c r="AI387" s="108">
        <f t="shared" si="181"/>
        <v>0</v>
      </c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179"/>
        <v>0</v>
      </c>
      <c r="K388" s="51" t="s">
        <v>23</v>
      </c>
      <c r="L388" s="88">
        <v>0</v>
      </c>
      <c r="M388" s="88">
        <v>0</v>
      </c>
      <c r="N388" s="88">
        <v>0</v>
      </c>
      <c r="O388" s="88">
        <v>0</v>
      </c>
      <c r="P388" s="88">
        <v>0</v>
      </c>
      <c r="Q388" s="88">
        <v>0</v>
      </c>
      <c r="R388" s="89">
        <v>0</v>
      </c>
      <c r="S388" s="90">
        <f t="shared" si="180"/>
        <v>0</v>
      </c>
      <c r="U388" s="115" t="s">
        <v>65</v>
      </c>
      <c r="V388" s="116">
        <v>0</v>
      </c>
      <c r="W388" s="116">
        <v>0</v>
      </c>
      <c r="X388" s="116">
        <v>0</v>
      </c>
      <c r="Y388" s="116">
        <v>0</v>
      </c>
      <c r="Z388" s="116">
        <v>0</v>
      </c>
      <c r="AA388" s="116">
        <v>0</v>
      </c>
      <c r="AB388" s="116">
        <v>0</v>
      </c>
      <c r="AC388" s="116">
        <v>0</v>
      </c>
      <c r="AD388" s="116">
        <v>0</v>
      </c>
      <c r="AE388" s="116">
        <v>0</v>
      </c>
      <c r="AF388" s="116">
        <v>0</v>
      </c>
      <c r="AG388" s="116">
        <v>0</v>
      </c>
      <c r="AH388" s="117">
        <v>0</v>
      </c>
      <c r="AI388" s="118">
        <f t="shared" si="181"/>
        <v>0</v>
      </c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179"/>
        <v>0</v>
      </c>
      <c r="K389" s="52" t="s">
        <v>19</v>
      </c>
      <c r="L389" s="68">
        <v>0</v>
      </c>
      <c r="M389" s="68">
        <v>0</v>
      </c>
      <c r="N389" s="68">
        <v>0</v>
      </c>
      <c r="O389" s="68">
        <v>0</v>
      </c>
      <c r="P389" s="68">
        <v>0</v>
      </c>
      <c r="Q389" s="68">
        <v>0</v>
      </c>
      <c r="R389" s="91">
        <v>0</v>
      </c>
      <c r="S389" s="92">
        <f t="shared" si="180"/>
        <v>0</v>
      </c>
      <c r="U389" s="119" t="s">
        <v>19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0</v>
      </c>
      <c r="AD389" s="121">
        <v>0</v>
      </c>
      <c r="AE389" s="121">
        <v>0</v>
      </c>
      <c r="AF389" s="121">
        <v>0</v>
      </c>
      <c r="AG389" s="121">
        <v>0</v>
      </c>
      <c r="AH389" s="121">
        <v>0</v>
      </c>
      <c r="AI389" s="122">
        <f t="shared" si="181"/>
        <v>0</v>
      </c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179"/>
        <v>0</v>
      </c>
      <c r="K390" s="51" t="s">
        <v>20</v>
      </c>
      <c r="L390" s="88">
        <v>0</v>
      </c>
      <c r="M390" s="88">
        <v>0</v>
      </c>
      <c r="N390" s="88">
        <v>0</v>
      </c>
      <c r="O390" s="88">
        <v>0</v>
      </c>
      <c r="P390" s="88">
        <v>0</v>
      </c>
      <c r="Q390" s="88">
        <v>0</v>
      </c>
      <c r="R390" s="89">
        <v>0</v>
      </c>
      <c r="S390" s="90">
        <f t="shared" si="180"/>
        <v>0</v>
      </c>
      <c r="U390" s="115" t="s">
        <v>20</v>
      </c>
      <c r="V390" s="116">
        <v>0</v>
      </c>
      <c r="W390" s="116">
        <v>0</v>
      </c>
      <c r="X390" s="116">
        <v>0</v>
      </c>
      <c r="Y390" s="116">
        <v>0</v>
      </c>
      <c r="Z390" s="116">
        <v>0</v>
      </c>
      <c r="AA390" s="116">
        <v>0</v>
      </c>
      <c r="AB390" s="116">
        <v>0</v>
      </c>
      <c r="AC390" s="116">
        <v>0</v>
      </c>
      <c r="AD390" s="116">
        <v>0</v>
      </c>
      <c r="AE390" s="116">
        <v>0</v>
      </c>
      <c r="AF390" s="116">
        <v>0</v>
      </c>
      <c r="AG390" s="116">
        <v>0</v>
      </c>
      <c r="AH390" s="117">
        <v>0</v>
      </c>
      <c r="AI390" s="118">
        <f t="shared" si="181"/>
        <v>0</v>
      </c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179"/>
        <v>0</v>
      </c>
      <c r="K391" s="53" t="s">
        <v>11</v>
      </c>
      <c r="L391" s="71">
        <v>0</v>
      </c>
      <c r="M391" s="71">
        <v>0</v>
      </c>
      <c r="N391" s="71">
        <v>0</v>
      </c>
      <c r="O391" s="71">
        <v>0</v>
      </c>
      <c r="P391" s="71">
        <v>0</v>
      </c>
      <c r="Q391" s="71">
        <v>0</v>
      </c>
      <c r="R391" s="93">
        <v>0</v>
      </c>
      <c r="S391" s="94">
        <f t="shared" si="180"/>
        <v>0</v>
      </c>
      <c r="U391" s="119" t="s">
        <v>11</v>
      </c>
      <c r="V391" s="120">
        <v>0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1">
        <v>0</v>
      </c>
      <c r="AE391" s="121">
        <v>0</v>
      </c>
      <c r="AF391" s="121">
        <v>0</v>
      </c>
      <c r="AG391" s="121">
        <v>0</v>
      </c>
      <c r="AH391" s="121">
        <v>0</v>
      </c>
      <c r="AI391" s="122">
        <f t="shared" si="181"/>
        <v>0</v>
      </c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">
      <c r="A392" s="42" t="s">
        <v>26</v>
      </c>
      <c r="B392" s="74">
        <f>SUM(B371:B387)</f>
        <v>402.06196728163906</v>
      </c>
      <c r="C392" s="74">
        <f t="shared" ref="C392:I392" si="182">SUM(C371:C387)</f>
        <v>1.4665737088990474</v>
      </c>
      <c r="D392" s="74">
        <f t="shared" si="182"/>
        <v>41.920733614721513</v>
      </c>
      <c r="E392" s="74">
        <f t="shared" si="182"/>
        <v>1030.6037207681497</v>
      </c>
      <c r="F392" s="74">
        <f t="shared" si="182"/>
        <v>0</v>
      </c>
      <c r="G392" s="74">
        <f t="shared" si="182"/>
        <v>81.483974359566915</v>
      </c>
      <c r="H392" s="75">
        <f t="shared" si="182"/>
        <v>0</v>
      </c>
      <c r="I392" s="59">
        <f t="shared" si="182"/>
        <v>1557.5369697329761</v>
      </c>
      <c r="K392" s="54" t="s">
        <v>26</v>
      </c>
      <c r="L392" s="74">
        <f>SUM(L371:L387)</f>
        <v>402.06196728163906</v>
      </c>
      <c r="M392" s="74">
        <f t="shared" ref="M392:S392" si="183">SUM(M371:M387)</f>
        <v>1.4665737088990474</v>
      </c>
      <c r="N392" s="74">
        <f t="shared" si="183"/>
        <v>41.920733614721513</v>
      </c>
      <c r="O392" s="74">
        <f t="shared" si="183"/>
        <v>1030.6037207681497</v>
      </c>
      <c r="P392" s="74">
        <f t="shared" si="183"/>
        <v>672.2451301913585</v>
      </c>
      <c r="Q392" s="74">
        <f t="shared" si="183"/>
        <v>81.483974359566915</v>
      </c>
      <c r="R392" s="75">
        <f t="shared" si="183"/>
        <v>0</v>
      </c>
      <c r="S392" s="95">
        <f t="shared" si="183"/>
        <v>2229.7820999243349</v>
      </c>
      <c r="U392" s="123" t="s">
        <v>63</v>
      </c>
      <c r="V392" s="124">
        <f>SUM(V371:V387)</f>
        <v>382.08472542860278</v>
      </c>
      <c r="W392" s="124">
        <f t="shared" ref="W392:AH392" si="184">SUM(W371:W387)</f>
        <v>11.298145723917877</v>
      </c>
      <c r="X392" s="124">
        <f t="shared" si="184"/>
        <v>81.483974359566915</v>
      </c>
      <c r="Y392" s="124">
        <f t="shared" si="184"/>
        <v>1.4665737088990474</v>
      </c>
      <c r="Z392" s="124">
        <f t="shared" si="184"/>
        <v>41.920733614721513</v>
      </c>
      <c r="AA392" s="124">
        <f t="shared" si="184"/>
        <v>1009.8325612178348</v>
      </c>
      <c r="AB392" s="124">
        <f t="shared" si="184"/>
        <v>672.2451301913585</v>
      </c>
      <c r="AC392" s="124">
        <f t="shared" si="184"/>
        <v>29.450255679433237</v>
      </c>
      <c r="AD392" s="125">
        <f t="shared" si="184"/>
        <v>8.6790961291183617</v>
      </c>
      <c r="AE392" s="125">
        <f t="shared" si="184"/>
        <v>0</v>
      </c>
      <c r="AF392" s="125">
        <f t="shared" si="184"/>
        <v>0</v>
      </c>
      <c r="AG392" s="125">
        <f t="shared" si="184"/>
        <v>0</v>
      </c>
      <c r="AH392" s="125">
        <f t="shared" si="184"/>
        <v>20.771159550314874</v>
      </c>
      <c r="AI392" s="126">
        <f>SUM(V392:AC392)</f>
        <v>2229.7820999243345</v>
      </c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s="14" customFormat="1" ht="15" thickBot="1">
      <c r="A393" s="43" t="s">
        <v>91</v>
      </c>
      <c r="B393" s="78">
        <f>IF($I392=0,"-",B392/$I392)</f>
        <v>0.25813959802865449</v>
      </c>
      <c r="C393" s="78">
        <f t="shared" ref="C393:H393" si="185">IF($I392=0,"-",C392/$I392)</f>
        <v>9.4159800852141348E-4</v>
      </c>
      <c r="D393" s="78">
        <f t="shared" si="185"/>
        <v>2.6914759925029834E-2</v>
      </c>
      <c r="E393" s="78">
        <f t="shared" si="185"/>
        <v>0.66168812734174542</v>
      </c>
      <c r="F393" s="78">
        <f t="shared" si="185"/>
        <v>0</v>
      </c>
      <c r="G393" s="78">
        <f t="shared" si="185"/>
        <v>5.2315916696048965E-2</v>
      </c>
      <c r="H393" s="79">
        <f t="shared" si="185"/>
        <v>0</v>
      </c>
      <c r="I393" s="80">
        <f>SUM(B393:H393)</f>
        <v>1.0000000000000002</v>
      </c>
      <c r="K393" s="55" t="s">
        <v>91</v>
      </c>
      <c r="L393" s="96">
        <f>IF($S392=0,"-",L392/$S392)</f>
        <v>0.18031446538891965</v>
      </c>
      <c r="M393" s="96">
        <f t="shared" ref="M393:R393" si="186">IF($S392=0,"-",M392/$S392)</f>
        <v>6.5772063958573072E-4</v>
      </c>
      <c r="N393" s="96">
        <f t="shared" si="186"/>
        <v>1.8800372294738594E-2</v>
      </c>
      <c r="O393" s="96">
        <f t="shared" si="186"/>
        <v>0.46219929777134816</v>
      </c>
      <c r="P393" s="96">
        <f t="shared" si="186"/>
        <v>0.30148467431601067</v>
      </c>
      <c r="Q393" s="96">
        <f t="shared" si="186"/>
        <v>3.6543469589397089E-2</v>
      </c>
      <c r="R393" s="97">
        <f t="shared" si="186"/>
        <v>0</v>
      </c>
      <c r="S393" s="98">
        <f>SUM(L393:R393)</f>
        <v>1</v>
      </c>
      <c r="U393" s="127" t="s">
        <v>91</v>
      </c>
      <c r="V393" s="128">
        <f>+V392/$AI392</f>
        <v>0.17135518553206094</v>
      </c>
      <c r="W393" s="128">
        <f t="shared" ref="W393:AH393" si="187">+W392/$AI392</f>
        <v>5.0669281649992921E-3</v>
      </c>
      <c r="X393" s="128">
        <f t="shared" si="187"/>
        <v>3.6543469589397096E-2</v>
      </c>
      <c r="Y393" s="128">
        <f t="shared" si="187"/>
        <v>6.5772063958573093E-4</v>
      </c>
      <c r="Z393" s="128">
        <f t="shared" si="187"/>
        <v>1.8800372294738601E-2</v>
      </c>
      <c r="AA393" s="128">
        <f t="shared" si="187"/>
        <v>0.4528839662189873</v>
      </c>
      <c r="AB393" s="128">
        <f t="shared" si="187"/>
        <v>0.30148467431601073</v>
      </c>
      <c r="AC393" s="128">
        <f t="shared" si="187"/>
        <v>1.3207683244220413E-2</v>
      </c>
      <c r="AD393" s="128">
        <f t="shared" si="187"/>
        <v>3.8923516918594326E-3</v>
      </c>
      <c r="AE393" s="128">
        <f t="shared" si="187"/>
        <v>0</v>
      </c>
      <c r="AF393" s="128">
        <f t="shared" si="187"/>
        <v>0</v>
      </c>
      <c r="AG393" s="128">
        <f t="shared" si="187"/>
        <v>0</v>
      </c>
      <c r="AH393" s="128">
        <f t="shared" si="187"/>
        <v>9.3153315523609795E-3</v>
      </c>
      <c r="AI393" s="129">
        <f>SUM(V393:AC393)</f>
        <v>1.0000000000000002</v>
      </c>
    </row>
    <row r="394" spans="1:69" ht="15" thickBot="1">
      <c r="A394" s="44"/>
      <c r="B394" s="44"/>
      <c r="C394" s="44"/>
      <c r="D394" s="44"/>
      <c r="E394" s="44"/>
      <c r="F394" s="44"/>
      <c r="G394" s="44"/>
      <c r="H394" s="44"/>
      <c r="I394" s="44"/>
      <c r="K394" s="44"/>
      <c r="L394" s="44"/>
      <c r="M394" s="44"/>
      <c r="N394" s="44"/>
      <c r="O394" s="44"/>
      <c r="P394" s="44"/>
      <c r="Q394" s="44"/>
      <c r="R394" s="44"/>
      <c r="S394" s="44"/>
      <c r="U39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48.7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  <c r="K395" s="426" t="s">
        <v>42</v>
      </c>
      <c r="L395" s="32" t="s">
        <v>0</v>
      </c>
      <c r="M395" s="32" t="s">
        <v>1</v>
      </c>
      <c r="N395" s="32" t="s">
        <v>2</v>
      </c>
      <c r="O395" s="32" t="s">
        <v>3</v>
      </c>
      <c r="P395" s="32" t="s">
        <v>27</v>
      </c>
      <c r="Q395" s="32" t="s">
        <v>4</v>
      </c>
      <c r="R395" s="32" t="s">
        <v>5</v>
      </c>
      <c r="S395" s="33" t="s">
        <v>6</v>
      </c>
      <c r="U395" s="470" t="s">
        <v>42</v>
      </c>
      <c r="V395" s="99" t="s">
        <v>77</v>
      </c>
      <c r="W395" s="99" t="s">
        <v>78</v>
      </c>
      <c r="X395" s="99" t="s">
        <v>4</v>
      </c>
      <c r="Y395" s="99" t="s">
        <v>1</v>
      </c>
      <c r="Z395" s="99" t="s">
        <v>2</v>
      </c>
      <c r="AA395" s="99" t="s">
        <v>3</v>
      </c>
      <c r="AB395" s="99" t="s">
        <v>55</v>
      </c>
      <c r="AC395" s="99" t="s">
        <v>67</v>
      </c>
      <c r="AD395" s="100" t="s">
        <v>79</v>
      </c>
      <c r="AE395" s="100" t="s">
        <v>80</v>
      </c>
      <c r="AF395" s="100" t="s">
        <v>81</v>
      </c>
      <c r="AG395" s="100" t="s">
        <v>82</v>
      </c>
      <c r="AH395" s="100" t="s">
        <v>83</v>
      </c>
      <c r="AI395" s="101" t="s">
        <v>63</v>
      </c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" customHeight="1">
      <c r="A396" s="433" t="s">
        <v>42</v>
      </c>
      <c r="B396" s="434" t="s">
        <v>118</v>
      </c>
      <c r="C396" s="435"/>
      <c r="D396" s="435"/>
      <c r="E396" s="435"/>
      <c r="F396" s="435"/>
      <c r="G396" s="435"/>
      <c r="H396" s="435"/>
      <c r="I396" s="436"/>
      <c r="K396" s="427" t="s">
        <v>42</v>
      </c>
      <c r="L396" s="416" t="s">
        <v>118</v>
      </c>
      <c r="M396" s="417"/>
      <c r="N396" s="417"/>
      <c r="O396" s="417"/>
      <c r="P396" s="417"/>
      <c r="Q396" s="417"/>
      <c r="R396" s="417"/>
      <c r="S396" s="418"/>
      <c r="U396" s="471" t="s">
        <v>42</v>
      </c>
      <c r="V396" s="468" t="s">
        <v>118</v>
      </c>
      <c r="W396" s="468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469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  <c r="K397" s="56" t="s">
        <v>7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102">
        <v>0</v>
      </c>
      <c r="S397" s="103">
        <f>SUM(L397:R397)</f>
        <v>0</v>
      </c>
      <c r="U397" s="104" t="s">
        <v>7</v>
      </c>
      <c r="V397" s="105">
        <v>0</v>
      </c>
      <c r="W397" s="105">
        <v>0</v>
      </c>
      <c r="X397" s="105">
        <v>0</v>
      </c>
      <c r="Y397" s="105">
        <v>0</v>
      </c>
      <c r="Z397" s="105">
        <v>0</v>
      </c>
      <c r="AA397" s="105">
        <v>0</v>
      </c>
      <c r="AB397" s="105">
        <v>0</v>
      </c>
      <c r="AC397" s="106">
        <v>0</v>
      </c>
      <c r="AD397" s="107">
        <v>0</v>
      </c>
      <c r="AE397" s="107">
        <v>0</v>
      </c>
      <c r="AF397" s="107">
        <v>0</v>
      </c>
      <c r="AG397" s="107">
        <v>0</v>
      </c>
      <c r="AH397" s="107">
        <v>0</v>
      </c>
      <c r="AI397" s="108">
        <f>SUM(V397:AC397)</f>
        <v>0</v>
      </c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">
      <c r="A398" s="36" t="s">
        <v>8</v>
      </c>
      <c r="B398" s="60">
        <v>0.15440000000000001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188">SUM(B398:H398)</f>
        <v>0.15440000000000001</v>
      </c>
      <c r="K398" s="48" t="s">
        <v>8</v>
      </c>
      <c r="L398" s="85">
        <v>0.15440000000000001</v>
      </c>
      <c r="M398" s="85">
        <v>0</v>
      </c>
      <c r="N398" s="85">
        <v>0</v>
      </c>
      <c r="O398" s="85">
        <v>0</v>
      </c>
      <c r="P398" s="85">
        <v>0</v>
      </c>
      <c r="Q398" s="85">
        <v>0</v>
      </c>
      <c r="R398" s="86">
        <v>0</v>
      </c>
      <c r="S398" s="87">
        <f t="shared" ref="S398:S417" si="189">SUM(L398:R398)</f>
        <v>0.15440000000000001</v>
      </c>
      <c r="U398" s="109" t="s">
        <v>8</v>
      </c>
      <c r="V398" s="110">
        <v>0.15440000000000001</v>
      </c>
      <c r="W398" s="110">
        <v>0</v>
      </c>
      <c r="X398" s="110">
        <v>0</v>
      </c>
      <c r="Y398" s="110">
        <v>0</v>
      </c>
      <c r="Z398" s="110">
        <v>0</v>
      </c>
      <c r="AA398" s="110">
        <v>0</v>
      </c>
      <c r="AB398" s="110">
        <v>0</v>
      </c>
      <c r="AC398" s="111">
        <v>0</v>
      </c>
      <c r="AD398" s="110">
        <v>0</v>
      </c>
      <c r="AE398" s="110">
        <v>0</v>
      </c>
      <c r="AF398" s="110">
        <v>0</v>
      </c>
      <c r="AG398" s="110">
        <v>0</v>
      </c>
      <c r="AH398" s="110">
        <v>0</v>
      </c>
      <c r="AI398" s="112">
        <f t="shared" ref="AI398:AI417" si="190">SUM(V398:AC398)</f>
        <v>0.15440000000000001</v>
      </c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188"/>
        <v>0</v>
      </c>
      <c r="K399" s="49" t="s">
        <v>10</v>
      </c>
      <c r="L399" s="63">
        <v>0</v>
      </c>
      <c r="M399" s="63">
        <v>0</v>
      </c>
      <c r="N399" s="63">
        <v>0</v>
      </c>
      <c r="O399" s="63">
        <v>0</v>
      </c>
      <c r="P399" s="63">
        <v>0</v>
      </c>
      <c r="Q399" s="63">
        <v>0</v>
      </c>
      <c r="R399" s="83">
        <v>0</v>
      </c>
      <c r="S399" s="84">
        <f t="shared" si="189"/>
        <v>0</v>
      </c>
      <c r="U399" s="113" t="s">
        <v>10</v>
      </c>
      <c r="V399" s="105">
        <v>0</v>
      </c>
      <c r="W399" s="105">
        <v>0</v>
      </c>
      <c r="X399" s="105">
        <v>0</v>
      </c>
      <c r="Y399" s="105">
        <v>0</v>
      </c>
      <c r="Z399" s="105">
        <v>0</v>
      </c>
      <c r="AA399" s="105">
        <v>0</v>
      </c>
      <c r="AB399" s="105">
        <v>0</v>
      </c>
      <c r="AC399" s="106">
        <v>0</v>
      </c>
      <c r="AD399" s="107">
        <v>0</v>
      </c>
      <c r="AE399" s="107">
        <v>0</v>
      </c>
      <c r="AF399" s="107">
        <v>0</v>
      </c>
      <c r="AG399" s="107">
        <v>0</v>
      </c>
      <c r="AH399" s="107">
        <v>0</v>
      </c>
      <c r="AI399" s="108">
        <f t="shared" si="190"/>
        <v>0</v>
      </c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188"/>
        <v>0</v>
      </c>
      <c r="K400" s="48" t="s">
        <v>56</v>
      </c>
      <c r="L400" s="85">
        <v>0</v>
      </c>
      <c r="M400" s="85">
        <v>0</v>
      </c>
      <c r="N400" s="85">
        <v>0</v>
      </c>
      <c r="O400" s="85">
        <v>0</v>
      </c>
      <c r="P400" s="85">
        <v>0</v>
      </c>
      <c r="Q400" s="85">
        <v>0</v>
      </c>
      <c r="R400" s="86">
        <v>0</v>
      </c>
      <c r="S400" s="87">
        <f t="shared" si="189"/>
        <v>0</v>
      </c>
      <c r="U400" s="109" t="s">
        <v>56</v>
      </c>
      <c r="V400" s="110">
        <v>0</v>
      </c>
      <c r="W400" s="110">
        <v>0</v>
      </c>
      <c r="X400" s="110">
        <v>0</v>
      </c>
      <c r="Y400" s="110">
        <v>0</v>
      </c>
      <c r="Z400" s="110">
        <v>0</v>
      </c>
      <c r="AA400" s="110">
        <v>0</v>
      </c>
      <c r="AB400" s="110">
        <v>0</v>
      </c>
      <c r="AC400" s="111">
        <v>0</v>
      </c>
      <c r="AD400" s="110">
        <v>0</v>
      </c>
      <c r="AE400" s="110">
        <v>0</v>
      </c>
      <c r="AF400" s="110">
        <v>0</v>
      </c>
      <c r="AG400" s="110">
        <v>0</v>
      </c>
      <c r="AH400" s="110">
        <v>0</v>
      </c>
      <c r="AI400" s="112">
        <f t="shared" si="190"/>
        <v>0</v>
      </c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">
      <c r="A401" s="37" t="s">
        <v>16</v>
      </c>
      <c r="B401" s="63">
        <v>15.705911601974952</v>
      </c>
      <c r="C401" s="63">
        <v>6.8479070924472616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188"/>
        <v>22.553818694422212</v>
      </c>
      <c r="K401" s="49" t="s">
        <v>16</v>
      </c>
      <c r="L401" s="63">
        <v>15.705911601974952</v>
      </c>
      <c r="M401" s="63">
        <v>6.8479070924472616</v>
      </c>
      <c r="N401" s="63">
        <v>0</v>
      </c>
      <c r="O401" s="63">
        <v>0</v>
      </c>
      <c r="P401" s="63">
        <v>0</v>
      </c>
      <c r="Q401" s="63">
        <v>0</v>
      </c>
      <c r="R401" s="83">
        <v>0</v>
      </c>
      <c r="S401" s="84">
        <f t="shared" si="189"/>
        <v>22.553818694422212</v>
      </c>
      <c r="U401" s="113" t="s">
        <v>16</v>
      </c>
      <c r="V401" s="105">
        <v>15.705911601974952</v>
      </c>
      <c r="W401" s="105">
        <v>0</v>
      </c>
      <c r="X401" s="105">
        <v>0</v>
      </c>
      <c r="Y401" s="105">
        <v>6.8479070924472616</v>
      </c>
      <c r="Z401" s="105">
        <v>0</v>
      </c>
      <c r="AA401" s="105">
        <v>0</v>
      </c>
      <c r="AB401" s="105">
        <v>0</v>
      </c>
      <c r="AC401" s="106">
        <v>0</v>
      </c>
      <c r="AD401" s="107">
        <v>0</v>
      </c>
      <c r="AE401" s="107">
        <v>0</v>
      </c>
      <c r="AF401" s="107">
        <v>0</v>
      </c>
      <c r="AG401" s="107">
        <v>0</v>
      </c>
      <c r="AH401" s="107">
        <v>0</v>
      </c>
      <c r="AI401" s="108">
        <f t="shared" si="190"/>
        <v>22.553818694422212</v>
      </c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">
      <c r="A402" s="36" t="s">
        <v>123</v>
      </c>
      <c r="B402" s="60">
        <v>5.1776877627798541</v>
      </c>
      <c r="C402" s="60">
        <v>3.2685107460178187</v>
      </c>
      <c r="D402" s="60">
        <v>0.78773391171091756</v>
      </c>
      <c r="E402" s="60">
        <v>0</v>
      </c>
      <c r="F402" s="420"/>
      <c r="G402" s="60">
        <v>0</v>
      </c>
      <c r="H402" s="61">
        <v>0</v>
      </c>
      <c r="I402" s="62">
        <f t="shared" si="188"/>
        <v>9.2339324205085909</v>
      </c>
      <c r="K402" s="48" t="s">
        <v>123</v>
      </c>
      <c r="L402" s="85">
        <v>5.1776877627798541</v>
      </c>
      <c r="M402" s="85">
        <v>3.2685107460178187</v>
      </c>
      <c r="N402" s="85">
        <v>0.78773391171091756</v>
      </c>
      <c r="O402" s="85">
        <v>0</v>
      </c>
      <c r="P402" s="85">
        <v>0</v>
      </c>
      <c r="Q402" s="85">
        <v>0</v>
      </c>
      <c r="R402" s="86">
        <v>0</v>
      </c>
      <c r="S402" s="87">
        <f t="shared" si="189"/>
        <v>9.2339324205085909</v>
      </c>
      <c r="U402" s="109" t="s">
        <v>57</v>
      </c>
      <c r="V402" s="110">
        <v>5.1776877627798541</v>
      </c>
      <c r="W402" s="110">
        <v>0</v>
      </c>
      <c r="X402" s="110">
        <v>0</v>
      </c>
      <c r="Y402" s="110">
        <v>3.2685107460178187</v>
      </c>
      <c r="Z402" s="110">
        <v>0.78773391171091756</v>
      </c>
      <c r="AA402" s="110">
        <v>0</v>
      </c>
      <c r="AB402" s="110">
        <v>0</v>
      </c>
      <c r="AC402" s="111">
        <v>0</v>
      </c>
      <c r="AD402" s="110">
        <v>0</v>
      </c>
      <c r="AE402" s="110">
        <v>0</v>
      </c>
      <c r="AF402" s="110">
        <v>0</v>
      </c>
      <c r="AG402" s="110">
        <v>0</v>
      </c>
      <c r="AH402" s="110">
        <v>0</v>
      </c>
      <c r="AI402" s="112">
        <f t="shared" si="190"/>
        <v>9.2339324205085909</v>
      </c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">
      <c r="A403" s="37" t="s">
        <v>58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188"/>
        <v>0</v>
      </c>
      <c r="K403" s="49" t="s">
        <v>58</v>
      </c>
      <c r="L403" s="63">
        <v>0</v>
      </c>
      <c r="M403" s="63">
        <v>0</v>
      </c>
      <c r="N403" s="63">
        <v>0</v>
      </c>
      <c r="O403" s="63">
        <v>0</v>
      </c>
      <c r="P403" s="63">
        <v>13.020365080241636</v>
      </c>
      <c r="Q403" s="63">
        <v>0</v>
      </c>
      <c r="R403" s="83">
        <v>0</v>
      </c>
      <c r="S403" s="84">
        <f t="shared" si="189"/>
        <v>13.020365080241636</v>
      </c>
      <c r="U403" s="113" t="s">
        <v>58</v>
      </c>
      <c r="V403" s="105">
        <v>0</v>
      </c>
      <c r="W403" s="105">
        <v>0</v>
      </c>
      <c r="X403" s="105">
        <v>0</v>
      </c>
      <c r="Y403" s="105">
        <v>0</v>
      </c>
      <c r="Z403" s="105">
        <v>0</v>
      </c>
      <c r="AA403" s="105">
        <v>0</v>
      </c>
      <c r="AB403" s="105">
        <v>13.020365080241636</v>
      </c>
      <c r="AC403" s="106">
        <v>0</v>
      </c>
      <c r="AD403" s="105">
        <v>0</v>
      </c>
      <c r="AE403" s="105">
        <v>0</v>
      </c>
      <c r="AF403" s="105">
        <v>0</v>
      </c>
      <c r="AG403" s="105">
        <v>0</v>
      </c>
      <c r="AH403" s="105">
        <v>0</v>
      </c>
      <c r="AI403" s="108">
        <f t="shared" si="190"/>
        <v>13.020365080241636</v>
      </c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">
      <c r="A404" s="36" t="s">
        <v>12</v>
      </c>
      <c r="B404" s="60">
        <v>0</v>
      </c>
      <c r="C404" s="60">
        <v>9.5794464676835583E-2</v>
      </c>
      <c r="D404" s="60">
        <v>0</v>
      </c>
      <c r="E404" s="60">
        <v>0</v>
      </c>
      <c r="F404" s="420"/>
      <c r="G404" s="60">
        <v>0</v>
      </c>
      <c r="H404" s="61">
        <v>0</v>
      </c>
      <c r="I404" s="62">
        <f t="shared" si="188"/>
        <v>9.5794464676835583E-2</v>
      </c>
      <c r="K404" s="48" t="s">
        <v>12</v>
      </c>
      <c r="L404" s="85">
        <v>0</v>
      </c>
      <c r="M404" s="85">
        <v>9.5794464676835583E-2</v>
      </c>
      <c r="N404" s="85">
        <v>0</v>
      </c>
      <c r="O404" s="85">
        <v>0</v>
      </c>
      <c r="P404" s="85">
        <v>2.0771024674191203</v>
      </c>
      <c r="Q404" s="85">
        <v>0</v>
      </c>
      <c r="R404" s="86">
        <v>0</v>
      </c>
      <c r="S404" s="87">
        <f t="shared" si="189"/>
        <v>2.1728969320959557</v>
      </c>
      <c r="U404" s="109" t="s">
        <v>12</v>
      </c>
      <c r="V404" s="110">
        <v>0</v>
      </c>
      <c r="W404" s="110">
        <v>0</v>
      </c>
      <c r="X404" s="110">
        <v>0</v>
      </c>
      <c r="Y404" s="110">
        <v>9.5794464676835583E-2</v>
      </c>
      <c r="Z404" s="110">
        <v>0</v>
      </c>
      <c r="AA404" s="110">
        <v>0</v>
      </c>
      <c r="AB404" s="110">
        <v>2.0771024674191203</v>
      </c>
      <c r="AC404" s="111">
        <v>0</v>
      </c>
      <c r="AD404" s="110">
        <v>0</v>
      </c>
      <c r="AE404" s="110">
        <v>0</v>
      </c>
      <c r="AF404" s="110">
        <v>0</v>
      </c>
      <c r="AG404" s="110">
        <v>0</v>
      </c>
      <c r="AH404" s="110">
        <v>0</v>
      </c>
      <c r="AI404" s="112">
        <f t="shared" si="190"/>
        <v>2.1728969320959557</v>
      </c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188"/>
        <v>0</v>
      </c>
      <c r="K405" s="49" t="s">
        <v>59</v>
      </c>
      <c r="L405" s="63">
        <v>0</v>
      </c>
      <c r="M405" s="63">
        <v>0</v>
      </c>
      <c r="N405" s="63">
        <v>0</v>
      </c>
      <c r="O405" s="63">
        <v>0</v>
      </c>
      <c r="P405" s="63">
        <v>0</v>
      </c>
      <c r="Q405" s="63">
        <v>0</v>
      </c>
      <c r="R405" s="83">
        <v>0</v>
      </c>
      <c r="S405" s="84">
        <f t="shared" si="189"/>
        <v>0</v>
      </c>
      <c r="U405" s="113" t="s">
        <v>59</v>
      </c>
      <c r="V405" s="105">
        <v>0</v>
      </c>
      <c r="W405" s="105">
        <v>0</v>
      </c>
      <c r="X405" s="105">
        <v>0</v>
      </c>
      <c r="Y405" s="105">
        <v>0</v>
      </c>
      <c r="Z405" s="105">
        <v>0</v>
      </c>
      <c r="AA405" s="105">
        <v>0</v>
      </c>
      <c r="AB405" s="105">
        <v>0</v>
      </c>
      <c r="AC405" s="106">
        <v>0</v>
      </c>
      <c r="AD405" s="105">
        <v>0</v>
      </c>
      <c r="AE405" s="105">
        <v>0</v>
      </c>
      <c r="AF405" s="105">
        <v>0</v>
      </c>
      <c r="AG405" s="105">
        <v>0</v>
      </c>
      <c r="AH405" s="105">
        <v>0</v>
      </c>
      <c r="AI405" s="108">
        <f t="shared" si="190"/>
        <v>0</v>
      </c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" customHeight="1">
      <c r="A406" s="36" t="s">
        <v>17</v>
      </c>
      <c r="B406" s="60">
        <v>0</v>
      </c>
      <c r="C406" s="60">
        <v>0</v>
      </c>
      <c r="D406" s="60">
        <v>1.5310162240230389</v>
      </c>
      <c r="E406" s="60">
        <v>0</v>
      </c>
      <c r="F406" s="420"/>
      <c r="G406" s="60">
        <v>0</v>
      </c>
      <c r="H406" s="61">
        <v>0</v>
      </c>
      <c r="I406" s="62">
        <f t="shared" si="188"/>
        <v>1.5310162240230389</v>
      </c>
      <c r="K406" s="48" t="s">
        <v>17</v>
      </c>
      <c r="L406" s="85">
        <v>0</v>
      </c>
      <c r="M406" s="85">
        <v>0</v>
      </c>
      <c r="N406" s="85">
        <v>1.5310162240230389</v>
      </c>
      <c r="O406" s="85">
        <v>0</v>
      </c>
      <c r="P406" s="85">
        <v>0</v>
      </c>
      <c r="Q406" s="85">
        <v>0</v>
      </c>
      <c r="R406" s="86">
        <v>0</v>
      </c>
      <c r="S406" s="87">
        <f t="shared" si="189"/>
        <v>1.5310162240230389</v>
      </c>
      <c r="U406" s="109" t="s">
        <v>17</v>
      </c>
      <c r="V406" s="110">
        <v>0</v>
      </c>
      <c r="W406" s="110">
        <v>0</v>
      </c>
      <c r="X406" s="110">
        <v>0</v>
      </c>
      <c r="Y406" s="110">
        <v>0</v>
      </c>
      <c r="Z406" s="110">
        <v>1.5310162240230389</v>
      </c>
      <c r="AA406" s="110">
        <v>0</v>
      </c>
      <c r="AB406" s="110">
        <v>0</v>
      </c>
      <c r="AC406" s="111">
        <v>0</v>
      </c>
      <c r="AD406" s="110">
        <v>0</v>
      </c>
      <c r="AE406" s="110">
        <v>0</v>
      </c>
      <c r="AF406" s="110">
        <v>0</v>
      </c>
      <c r="AG406" s="110">
        <v>0</v>
      </c>
      <c r="AH406" s="110">
        <v>0</v>
      </c>
      <c r="AI406" s="112">
        <f t="shared" si="190"/>
        <v>1.5310162240230389</v>
      </c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" customHeight="1">
      <c r="A407" s="37" t="s">
        <v>139</v>
      </c>
      <c r="B407" s="63">
        <v>3.3560273144257242</v>
      </c>
      <c r="C407" s="63">
        <v>24.788374058624594</v>
      </c>
      <c r="D407" s="63">
        <v>9.7947178151552201</v>
      </c>
      <c r="E407" s="63">
        <v>0</v>
      </c>
      <c r="F407" s="420"/>
      <c r="G407" s="63">
        <v>0</v>
      </c>
      <c r="H407" s="64">
        <v>0</v>
      </c>
      <c r="I407" s="59">
        <f t="shared" si="188"/>
        <v>37.939119188205538</v>
      </c>
      <c r="K407" s="49" t="s">
        <v>139</v>
      </c>
      <c r="L407" s="63">
        <v>3.3560273144257242</v>
      </c>
      <c r="M407" s="63">
        <v>24.788374058624594</v>
      </c>
      <c r="N407" s="63">
        <v>9.7947178151552201</v>
      </c>
      <c r="O407" s="63">
        <v>0</v>
      </c>
      <c r="P407" s="63">
        <v>0</v>
      </c>
      <c r="Q407" s="63">
        <v>0</v>
      </c>
      <c r="R407" s="83">
        <v>0</v>
      </c>
      <c r="S407" s="84">
        <f t="shared" si="189"/>
        <v>37.939119188205538</v>
      </c>
      <c r="U407" s="113" t="s">
        <v>139</v>
      </c>
      <c r="V407" s="105">
        <v>3.3560273144257242</v>
      </c>
      <c r="W407" s="105">
        <v>0</v>
      </c>
      <c r="X407" s="105">
        <v>0</v>
      </c>
      <c r="Y407" s="105">
        <v>24.788374058624594</v>
      </c>
      <c r="Z407" s="105">
        <v>4.2459797726431141</v>
      </c>
      <c r="AA407" s="105">
        <v>0</v>
      </c>
      <c r="AB407" s="105">
        <v>0</v>
      </c>
      <c r="AC407" s="106">
        <v>5.548738042512106</v>
      </c>
      <c r="AD407" s="105">
        <v>0</v>
      </c>
      <c r="AE407" s="105">
        <v>0</v>
      </c>
      <c r="AF407" s="105">
        <v>0</v>
      </c>
      <c r="AG407" s="105">
        <v>5.548738042512106</v>
      </c>
      <c r="AH407" s="105">
        <v>0</v>
      </c>
      <c r="AI407" s="108">
        <f t="shared" si="190"/>
        <v>37.939119188205538</v>
      </c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">
      <c r="A408" s="36" t="s">
        <v>25</v>
      </c>
      <c r="B408" s="60">
        <v>4.3701541735274816</v>
      </c>
      <c r="C408" s="60">
        <v>0.10681158941774252</v>
      </c>
      <c r="D408" s="60">
        <v>0.86085054804537708</v>
      </c>
      <c r="E408" s="60">
        <v>31.9642646946475</v>
      </c>
      <c r="F408" s="420"/>
      <c r="G408" s="60">
        <v>4.4493893459659386</v>
      </c>
      <c r="H408" s="61">
        <v>0</v>
      </c>
      <c r="I408" s="62">
        <f t="shared" si="188"/>
        <v>41.751470351604041</v>
      </c>
      <c r="K408" s="48" t="s">
        <v>25</v>
      </c>
      <c r="L408" s="85">
        <v>4.3701541735274816</v>
      </c>
      <c r="M408" s="85">
        <v>0.10681158941774252</v>
      </c>
      <c r="N408" s="85">
        <v>0.86085054804537708</v>
      </c>
      <c r="O408" s="85">
        <v>31.9642646946475</v>
      </c>
      <c r="P408" s="85">
        <v>0.44328964317383673</v>
      </c>
      <c r="Q408" s="85">
        <v>4.4493893459659386</v>
      </c>
      <c r="R408" s="86">
        <v>0</v>
      </c>
      <c r="S408" s="87">
        <f t="shared" si="189"/>
        <v>42.194759994777876</v>
      </c>
      <c r="U408" s="109" t="s">
        <v>25</v>
      </c>
      <c r="V408" s="110">
        <v>0</v>
      </c>
      <c r="W408" s="110">
        <v>3.3731983897926106</v>
      </c>
      <c r="X408" s="110">
        <v>4.4493893459659386</v>
      </c>
      <c r="Y408" s="110">
        <v>0.10681158941774252</v>
      </c>
      <c r="Z408" s="110">
        <v>0.86085054804537708</v>
      </c>
      <c r="AA408" s="110">
        <v>30.661103376567603</v>
      </c>
      <c r="AB408" s="110">
        <v>0.44328964317383673</v>
      </c>
      <c r="AC408" s="111">
        <v>2.3001171018147697</v>
      </c>
      <c r="AD408" s="110">
        <v>0.99695578373487148</v>
      </c>
      <c r="AE408" s="110">
        <v>1.3031613180798975</v>
      </c>
      <c r="AF408" s="110">
        <v>0</v>
      </c>
      <c r="AG408" s="110">
        <v>0</v>
      </c>
      <c r="AH408" s="110">
        <v>0</v>
      </c>
      <c r="AI408" s="112">
        <f t="shared" si="190"/>
        <v>42.194759994777876</v>
      </c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">
      <c r="A409" s="37" t="s">
        <v>24</v>
      </c>
      <c r="B409" s="63">
        <v>7.9000606141839897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188"/>
        <v>7.9000606141839897</v>
      </c>
      <c r="K409" s="49" t="s">
        <v>24</v>
      </c>
      <c r="L409" s="63">
        <v>7.9000606141839897</v>
      </c>
      <c r="M409" s="63">
        <v>0</v>
      </c>
      <c r="N409" s="63">
        <v>0</v>
      </c>
      <c r="O409" s="63">
        <v>0</v>
      </c>
      <c r="P409" s="63">
        <v>0</v>
      </c>
      <c r="Q409" s="63">
        <v>0</v>
      </c>
      <c r="R409" s="83">
        <v>0</v>
      </c>
      <c r="S409" s="84">
        <f t="shared" si="189"/>
        <v>7.9000606141839897</v>
      </c>
      <c r="U409" s="113" t="s">
        <v>24</v>
      </c>
      <c r="V409" s="105">
        <v>7.9000606141839897</v>
      </c>
      <c r="W409" s="105">
        <v>0</v>
      </c>
      <c r="X409" s="105">
        <v>0</v>
      </c>
      <c r="Y409" s="105">
        <v>0</v>
      </c>
      <c r="Z409" s="105">
        <v>0</v>
      </c>
      <c r="AA409" s="105">
        <v>0</v>
      </c>
      <c r="AB409" s="105">
        <v>0</v>
      </c>
      <c r="AC409" s="106">
        <v>0</v>
      </c>
      <c r="AD409" s="105">
        <v>0</v>
      </c>
      <c r="AE409" s="105">
        <v>0</v>
      </c>
      <c r="AF409" s="105">
        <v>0</v>
      </c>
      <c r="AG409" s="105">
        <v>0</v>
      </c>
      <c r="AH409" s="105">
        <v>0</v>
      </c>
      <c r="AI409" s="108">
        <f t="shared" si="190"/>
        <v>7.9000606141839897</v>
      </c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">
      <c r="A410" s="36" t="s">
        <v>60</v>
      </c>
      <c r="B410" s="60">
        <v>0.13896807698984884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188"/>
        <v>0.13896807698984884</v>
      </c>
      <c r="K410" s="48" t="s">
        <v>60</v>
      </c>
      <c r="L410" s="85">
        <v>0.13896807698984884</v>
      </c>
      <c r="M410" s="85">
        <v>0</v>
      </c>
      <c r="N410" s="85">
        <v>0</v>
      </c>
      <c r="O410" s="85">
        <v>0</v>
      </c>
      <c r="P410" s="85">
        <v>0</v>
      </c>
      <c r="Q410" s="85">
        <v>0</v>
      </c>
      <c r="R410" s="86">
        <v>0</v>
      </c>
      <c r="S410" s="87">
        <f t="shared" si="189"/>
        <v>0.13896807698984884</v>
      </c>
      <c r="U410" s="109" t="s">
        <v>60</v>
      </c>
      <c r="V410" s="110">
        <v>0.13896807698984884</v>
      </c>
      <c r="W410" s="110">
        <v>0</v>
      </c>
      <c r="X410" s="110">
        <v>0</v>
      </c>
      <c r="Y410" s="110">
        <v>0</v>
      </c>
      <c r="Z410" s="110">
        <v>0</v>
      </c>
      <c r="AA410" s="110">
        <v>0</v>
      </c>
      <c r="AB410" s="110">
        <v>0</v>
      </c>
      <c r="AC410" s="111">
        <v>0</v>
      </c>
      <c r="AD410" s="110">
        <v>0</v>
      </c>
      <c r="AE410" s="110">
        <v>0</v>
      </c>
      <c r="AF410" s="110">
        <v>0</v>
      </c>
      <c r="AG410" s="110">
        <v>0</v>
      </c>
      <c r="AH410" s="110">
        <v>0</v>
      </c>
      <c r="AI410" s="112">
        <f t="shared" si="190"/>
        <v>0.13896807698984884</v>
      </c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">
      <c r="A411" s="37" t="s">
        <v>22</v>
      </c>
      <c r="B411" s="63">
        <v>0.94281000455378816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188"/>
        <v>0.94281000455378816</v>
      </c>
      <c r="K411" s="49" t="s">
        <v>22</v>
      </c>
      <c r="L411" s="63">
        <v>0.94281000455378816</v>
      </c>
      <c r="M411" s="63">
        <v>0</v>
      </c>
      <c r="N411" s="63">
        <v>0</v>
      </c>
      <c r="O411" s="63">
        <v>0</v>
      </c>
      <c r="P411" s="63">
        <v>0.4751849618038651</v>
      </c>
      <c r="Q411" s="63">
        <v>0</v>
      </c>
      <c r="R411" s="83">
        <v>0</v>
      </c>
      <c r="S411" s="84">
        <f t="shared" si="189"/>
        <v>1.4179949663576532</v>
      </c>
      <c r="U411" s="113" t="s">
        <v>22</v>
      </c>
      <c r="V411" s="105">
        <v>0</v>
      </c>
      <c r="W411" s="105">
        <v>0</v>
      </c>
      <c r="X411" s="105">
        <v>0</v>
      </c>
      <c r="Y411" s="105">
        <v>0</v>
      </c>
      <c r="Z411" s="105">
        <v>0</v>
      </c>
      <c r="AA411" s="105">
        <v>0</v>
      </c>
      <c r="AB411" s="105">
        <v>0.4751849618038651</v>
      </c>
      <c r="AC411" s="106">
        <v>0.94281000455378816</v>
      </c>
      <c r="AD411" s="105">
        <v>0.94281000455378816</v>
      </c>
      <c r="AE411" s="105">
        <v>0</v>
      </c>
      <c r="AF411" s="105">
        <v>0</v>
      </c>
      <c r="AG411" s="105">
        <v>0</v>
      </c>
      <c r="AH411" s="105">
        <v>0</v>
      </c>
      <c r="AI411" s="108">
        <f t="shared" si="190"/>
        <v>1.4179949663576532</v>
      </c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188"/>
        <v>0</v>
      </c>
      <c r="K412" s="48" t="s">
        <v>21</v>
      </c>
      <c r="L412" s="85">
        <v>0</v>
      </c>
      <c r="M412" s="85">
        <v>0</v>
      </c>
      <c r="N412" s="85">
        <v>0</v>
      </c>
      <c r="O412" s="85">
        <v>0</v>
      </c>
      <c r="P412" s="85">
        <v>0</v>
      </c>
      <c r="Q412" s="85">
        <v>0</v>
      </c>
      <c r="R412" s="86">
        <v>0</v>
      </c>
      <c r="S412" s="87">
        <f t="shared" si="189"/>
        <v>0</v>
      </c>
      <c r="U412" s="109" t="s">
        <v>61</v>
      </c>
      <c r="V412" s="110">
        <v>0</v>
      </c>
      <c r="W412" s="110">
        <v>0</v>
      </c>
      <c r="X412" s="110">
        <v>0</v>
      </c>
      <c r="Y412" s="110">
        <v>0</v>
      </c>
      <c r="Z412" s="110">
        <v>0</v>
      </c>
      <c r="AA412" s="110">
        <v>0</v>
      </c>
      <c r="AB412" s="110">
        <v>0</v>
      </c>
      <c r="AC412" s="111">
        <v>0</v>
      </c>
      <c r="AD412" s="110">
        <v>0</v>
      </c>
      <c r="AE412" s="110">
        <v>0</v>
      </c>
      <c r="AF412" s="110">
        <v>0</v>
      </c>
      <c r="AG412" s="110">
        <v>0</v>
      </c>
      <c r="AH412" s="110">
        <v>0</v>
      </c>
      <c r="AI412" s="112">
        <f t="shared" si="190"/>
        <v>0</v>
      </c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188"/>
        <v>0</v>
      </c>
      <c r="K413" s="50" t="s">
        <v>64</v>
      </c>
      <c r="L413" s="63">
        <v>0</v>
      </c>
      <c r="M413" s="63">
        <v>0</v>
      </c>
      <c r="N413" s="63">
        <v>0</v>
      </c>
      <c r="O413" s="63">
        <v>0</v>
      </c>
      <c r="P413" s="63">
        <v>0</v>
      </c>
      <c r="Q413" s="63">
        <v>0</v>
      </c>
      <c r="R413" s="83">
        <v>0</v>
      </c>
      <c r="S413" s="84">
        <f t="shared" si="189"/>
        <v>0</v>
      </c>
      <c r="U413" s="114" t="s">
        <v>62</v>
      </c>
      <c r="V413" s="105">
        <v>0</v>
      </c>
      <c r="W413" s="105">
        <v>0</v>
      </c>
      <c r="X413" s="105">
        <v>0</v>
      </c>
      <c r="Y413" s="105">
        <v>0</v>
      </c>
      <c r="Z413" s="105">
        <v>0</v>
      </c>
      <c r="AA413" s="105">
        <v>0</v>
      </c>
      <c r="AB413" s="105">
        <v>0</v>
      </c>
      <c r="AC413" s="106">
        <v>0</v>
      </c>
      <c r="AD413" s="107">
        <v>0</v>
      </c>
      <c r="AE413" s="107">
        <v>0</v>
      </c>
      <c r="AF413" s="107">
        <v>0</v>
      </c>
      <c r="AG413" s="107">
        <v>0</v>
      </c>
      <c r="AH413" s="107">
        <v>0</v>
      </c>
      <c r="AI413" s="108">
        <f t="shared" si="190"/>
        <v>0</v>
      </c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188"/>
        <v>0</v>
      </c>
      <c r="K414" s="51" t="s">
        <v>23</v>
      </c>
      <c r="L414" s="88">
        <v>0</v>
      </c>
      <c r="M414" s="88">
        <v>0</v>
      </c>
      <c r="N414" s="88">
        <v>0</v>
      </c>
      <c r="O414" s="88">
        <v>0</v>
      </c>
      <c r="P414" s="88">
        <v>0</v>
      </c>
      <c r="Q414" s="88">
        <v>0</v>
      </c>
      <c r="R414" s="89">
        <v>0</v>
      </c>
      <c r="S414" s="90">
        <f t="shared" si="189"/>
        <v>0</v>
      </c>
      <c r="U414" s="115" t="s">
        <v>65</v>
      </c>
      <c r="V414" s="116">
        <v>0</v>
      </c>
      <c r="W414" s="116">
        <v>0</v>
      </c>
      <c r="X414" s="116">
        <v>0</v>
      </c>
      <c r="Y414" s="116">
        <v>0</v>
      </c>
      <c r="Z414" s="116">
        <v>0</v>
      </c>
      <c r="AA414" s="116">
        <v>0</v>
      </c>
      <c r="AB414" s="116">
        <v>0</v>
      </c>
      <c r="AC414" s="116">
        <v>0</v>
      </c>
      <c r="AD414" s="116">
        <v>0</v>
      </c>
      <c r="AE414" s="116">
        <v>0</v>
      </c>
      <c r="AF414" s="116">
        <v>0</v>
      </c>
      <c r="AG414" s="116">
        <v>0</v>
      </c>
      <c r="AH414" s="117">
        <v>0</v>
      </c>
      <c r="AI414" s="118">
        <f t="shared" si="190"/>
        <v>0</v>
      </c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188"/>
        <v>0</v>
      </c>
      <c r="K415" s="52" t="s">
        <v>19</v>
      </c>
      <c r="L415" s="68">
        <v>0</v>
      </c>
      <c r="M415" s="68">
        <v>0</v>
      </c>
      <c r="N415" s="68">
        <v>0</v>
      </c>
      <c r="O415" s="68">
        <v>0</v>
      </c>
      <c r="P415" s="68">
        <v>0</v>
      </c>
      <c r="Q415" s="68">
        <v>0</v>
      </c>
      <c r="R415" s="91">
        <v>0</v>
      </c>
      <c r="S415" s="92">
        <f t="shared" si="189"/>
        <v>0</v>
      </c>
      <c r="U415" s="119" t="s">
        <v>19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1">
        <v>0</v>
      </c>
      <c r="AE415" s="121">
        <v>0</v>
      </c>
      <c r="AF415" s="121">
        <v>0</v>
      </c>
      <c r="AG415" s="121">
        <v>0</v>
      </c>
      <c r="AH415" s="121">
        <v>0</v>
      </c>
      <c r="AI415" s="122">
        <f t="shared" si="190"/>
        <v>0</v>
      </c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188"/>
        <v>0</v>
      </c>
      <c r="K416" s="51" t="s">
        <v>20</v>
      </c>
      <c r="L416" s="88">
        <v>0</v>
      </c>
      <c r="M416" s="88">
        <v>0</v>
      </c>
      <c r="N416" s="88">
        <v>0</v>
      </c>
      <c r="O416" s="88">
        <v>0</v>
      </c>
      <c r="P416" s="88">
        <v>0</v>
      </c>
      <c r="Q416" s="88">
        <v>0</v>
      </c>
      <c r="R416" s="89">
        <v>0</v>
      </c>
      <c r="S416" s="90">
        <f t="shared" si="189"/>
        <v>0</v>
      </c>
      <c r="U416" s="115" t="s">
        <v>20</v>
      </c>
      <c r="V416" s="116">
        <v>0</v>
      </c>
      <c r="W416" s="116">
        <v>0</v>
      </c>
      <c r="X416" s="116">
        <v>0</v>
      </c>
      <c r="Y416" s="116">
        <v>0</v>
      </c>
      <c r="Z416" s="116">
        <v>0</v>
      </c>
      <c r="AA416" s="116">
        <v>0</v>
      </c>
      <c r="AB416" s="116">
        <v>0</v>
      </c>
      <c r="AC416" s="116">
        <v>0</v>
      </c>
      <c r="AD416" s="116">
        <v>0</v>
      </c>
      <c r="AE416" s="116">
        <v>0</v>
      </c>
      <c r="AF416" s="116">
        <v>0</v>
      </c>
      <c r="AG416" s="116">
        <v>0</v>
      </c>
      <c r="AH416" s="117">
        <v>0</v>
      </c>
      <c r="AI416" s="118">
        <f t="shared" si="190"/>
        <v>0</v>
      </c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188"/>
        <v>0</v>
      </c>
      <c r="K417" s="53" t="s">
        <v>11</v>
      </c>
      <c r="L417" s="71">
        <v>0</v>
      </c>
      <c r="M417" s="71">
        <v>0</v>
      </c>
      <c r="N417" s="71">
        <v>0</v>
      </c>
      <c r="O417" s="71">
        <v>0</v>
      </c>
      <c r="P417" s="71">
        <v>0</v>
      </c>
      <c r="Q417" s="71">
        <v>0</v>
      </c>
      <c r="R417" s="93">
        <v>0</v>
      </c>
      <c r="S417" s="94">
        <f t="shared" si="189"/>
        <v>0</v>
      </c>
      <c r="U417" s="119" t="s">
        <v>11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1">
        <v>0</v>
      </c>
      <c r="AE417" s="121">
        <v>0</v>
      </c>
      <c r="AF417" s="121">
        <v>0</v>
      </c>
      <c r="AG417" s="121">
        <v>0</v>
      </c>
      <c r="AH417" s="121">
        <v>0</v>
      </c>
      <c r="AI417" s="122">
        <f t="shared" si="190"/>
        <v>0</v>
      </c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">
      <c r="A418" s="42" t="s">
        <v>26</v>
      </c>
      <c r="B418" s="74">
        <f>SUM(B397:B413)</f>
        <v>37.74601954843564</v>
      </c>
      <c r="C418" s="74">
        <f t="shared" ref="C418:I418" si="191">SUM(C397:C413)</f>
        <v>35.107397951184254</v>
      </c>
      <c r="D418" s="74">
        <f t="shared" si="191"/>
        <v>12.974318498934554</v>
      </c>
      <c r="E418" s="74">
        <f t="shared" si="191"/>
        <v>31.9642646946475</v>
      </c>
      <c r="F418" s="74">
        <f t="shared" si="191"/>
        <v>0</v>
      </c>
      <c r="G418" s="74">
        <f t="shared" si="191"/>
        <v>4.4493893459659386</v>
      </c>
      <c r="H418" s="75">
        <f t="shared" si="191"/>
        <v>0</v>
      </c>
      <c r="I418" s="59">
        <f t="shared" si="191"/>
        <v>122.24139003916788</v>
      </c>
      <c r="K418" s="54" t="s">
        <v>26</v>
      </c>
      <c r="L418" s="74">
        <f>SUM(L397:L413)</f>
        <v>37.74601954843564</v>
      </c>
      <c r="M418" s="74">
        <f t="shared" ref="M418:S418" si="192">SUM(M397:M413)</f>
        <v>35.107397951184254</v>
      </c>
      <c r="N418" s="74">
        <f t="shared" si="192"/>
        <v>12.974318498934554</v>
      </c>
      <c r="O418" s="74">
        <f t="shared" si="192"/>
        <v>31.9642646946475</v>
      </c>
      <c r="P418" s="74">
        <f t="shared" si="192"/>
        <v>16.015942152638456</v>
      </c>
      <c r="Q418" s="74">
        <f t="shared" si="192"/>
        <v>4.4493893459659386</v>
      </c>
      <c r="R418" s="75">
        <f t="shared" si="192"/>
        <v>0</v>
      </c>
      <c r="S418" s="95">
        <f t="shared" si="192"/>
        <v>138.25733219180631</v>
      </c>
      <c r="U418" s="123" t="s">
        <v>63</v>
      </c>
      <c r="V418" s="124">
        <f>SUM(V397:V413)</f>
        <v>32.433055370354367</v>
      </c>
      <c r="W418" s="124">
        <f t="shared" ref="W418:AH418" si="193">SUM(W397:W413)</f>
        <v>3.3731983897926106</v>
      </c>
      <c r="X418" s="124">
        <f t="shared" si="193"/>
        <v>4.4493893459659386</v>
      </c>
      <c r="Y418" s="124">
        <f t="shared" si="193"/>
        <v>35.107397951184254</v>
      </c>
      <c r="Z418" s="124">
        <f t="shared" si="193"/>
        <v>7.4255804564224483</v>
      </c>
      <c r="AA418" s="124">
        <f t="shared" si="193"/>
        <v>30.661103376567603</v>
      </c>
      <c r="AB418" s="124">
        <f t="shared" si="193"/>
        <v>16.015942152638456</v>
      </c>
      <c r="AC418" s="124">
        <f t="shared" si="193"/>
        <v>8.7916651488806643</v>
      </c>
      <c r="AD418" s="125">
        <f t="shared" si="193"/>
        <v>1.9397657882886596</v>
      </c>
      <c r="AE418" s="125">
        <f t="shared" si="193"/>
        <v>1.3031613180798975</v>
      </c>
      <c r="AF418" s="125">
        <f t="shared" si="193"/>
        <v>0</v>
      </c>
      <c r="AG418" s="125">
        <f t="shared" si="193"/>
        <v>5.548738042512106</v>
      </c>
      <c r="AH418" s="125">
        <f t="shared" si="193"/>
        <v>0</v>
      </c>
      <c r="AI418" s="126">
        <f>SUM(V418:AC418)</f>
        <v>138.25733219180634</v>
      </c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s="14" customFormat="1" ht="15" thickBot="1">
      <c r="A419" s="43" t="s">
        <v>91</v>
      </c>
      <c r="B419" s="78">
        <f>IF($I418=0,"-",B418/$I418)</f>
        <v>0.3087826433938724</v>
      </c>
      <c r="C419" s="78">
        <f t="shared" ref="C419:H419" si="194">IF($I418=0,"-",C418/$I418)</f>
        <v>0.28719730641099012</v>
      </c>
      <c r="D419" s="78">
        <f t="shared" si="194"/>
        <v>0.10613686980144285</v>
      </c>
      <c r="E419" s="78">
        <f t="shared" si="194"/>
        <v>0.26148479401621411</v>
      </c>
      <c r="F419" s="78">
        <f t="shared" si="194"/>
        <v>0</v>
      </c>
      <c r="G419" s="78">
        <f t="shared" si="194"/>
        <v>3.6398386377480579E-2</v>
      </c>
      <c r="H419" s="79">
        <f t="shared" si="194"/>
        <v>0</v>
      </c>
      <c r="I419" s="80">
        <f>SUM(B419:H419)</f>
        <v>1.0000000000000002</v>
      </c>
      <c r="K419" s="55" t="s">
        <v>91</v>
      </c>
      <c r="L419" s="96">
        <f>IF($S418=0,"-",L418/$S418)</f>
        <v>0.27301278673647533</v>
      </c>
      <c r="M419" s="96">
        <f t="shared" ref="M419:R419" si="195">IF($S418=0,"-",M418/$S418)</f>
        <v>0.25392792841163225</v>
      </c>
      <c r="N419" s="96">
        <f t="shared" si="195"/>
        <v>9.384181144863335E-2</v>
      </c>
      <c r="O419" s="96">
        <f t="shared" si="195"/>
        <v>0.23119399302673535</v>
      </c>
      <c r="P419" s="96">
        <f t="shared" si="195"/>
        <v>0.11584153909768284</v>
      </c>
      <c r="Q419" s="96">
        <f t="shared" si="195"/>
        <v>3.2181941278841102E-2</v>
      </c>
      <c r="R419" s="97">
        <f t="shared" si="195"/>
        <v>0</v>
      </c>
      <c r="S419" s="98">
        <f>SUM(L419:R419)</f>
        <v>1.0000000000000002</v>
      </c>
      <c r="U419" s="127" t="s">
        <v>91</v>
      </c>
      <c r="V419" s="128">
        <f>+V418/$AI418</f>
        <v>0.23458470416136434</v>
      </c>
      <c r="W419" s="128">
        <f t="shared" ref="W419:AH419" si="196">+W418/$AI418</f>
        <v>2.4397971061042353E-2</v>
      </c>
      <c r="X419" s="128">
        <f t="shared" si="196"/>
        <v>3.2181941278841095E-2</v>
      </c>
      <c r="Y419" s="128">
        <f t="shared" si="196"/>
        <v>0.2539279284116322</v>
      </c>
      <c r="Z419" s="128">
        <f t="shared" si="196"/>
        <v>5.3708402575863651E-2</v>
      </c>
      <c r="AA419" s="128">
        <f t="shared" si="196"/>
        <v>0.22176837127184706</v>
      </c>
      <c r="AB419" s="128">
        <f t="shared" si="196"/>
        <v>0.11584153909768281</v>
      </c>
      <c r="AC419" s="128">
        <f t="shared" si="196"/>
        <v>6.3589142141726437E-2</v>
      </c>
      <c r="AD419" s="128">
        <f t="shared" si="196"/>
        <v>1.4030111514068529E-2</v>
      </c>
      <c r="AE419" s="128">
        <f t="shared" si="196"/>
        <v>9.4256217548882217E-3</v>
      </c>
      <c r="AF419" s="128">
        <f t="shared" si="196"/>
        <v>0</v>
      </c>
      <c r="AG419" s="128">
        <f t="shared" si="196"/>
        <v>4.0133408872769685E-2</v>
      </c>
      <c r="AH419" s="128">
        <f t="shared" si="196"/>
        <v>0</v>
      </c>
      <c r="AI419" s="129">
        <f>SUM(V419:AC419)</f>
        <v>0.99999999999999989</v>
      </c>
    </row>
    <row r="420" spans="1:69" ht="15" thickBot="1">
      <c r="A420" s="44"/>
      <c r="B420" s="44"/>
      <c r="C420" s="44"/>
      <c r="D420" s="44"/>
      <c r="E420" s="44"/>
      <c r="F420" s="44"/>
      <c r="G420" s="44"/>
      <c r="H420" s="44"/>
      <c r="I420" s="44"/>
      <c r="K420" s="44"/>
      <c r="L420" s="44"/>
      <c r="M420" s="44"/>
      <c r="N420" s="44"/>
      <c r="O420" s="44"/>
      <c r="P420" s="44"/>
      <c r="Q420" s="44"/>
      <c r="R420" s="44"/>
      <c r="S420" s="44"/>
      <c r="U420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51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  <c r="K421" s="426" t="s">
        <v>43</v>
      </c>
      <c r="L421" s="32" t="s">
        <v>0</v>
      </c>
      <c r="M421" s="32" t="s">
        <v>1</v>
      </c>
      <c r="N421" s="32" t="s">
        <v>2</v>
      </c>
      <c r="O421" s="32" t="s">
        <v>3</v>
      </c>
      <c r="P421" s="32" t="s">
        <v>27</v>
      </c>
      <c r="Q421" s="32" t="s">
        <v>4</v>
      </c>
      <c r="R421" s="32" t="s">
        <v>5</v>
      </c>
      <c r="S421" s="33" t="s">
        <v>6</v>
      </c>
      <c r="U421" s="470" t="s">
        <v>43</v>
      </c>
      <c r="V421" s="99" t="s">
        <v>77</v>
      </c>
      <c r="W421" s="99" t="s">
        <v>78</v>
      </c>
      <c r="X421" s="99" t="s">
        <v>4</v>
      </c>
      <c r="Y421" s="99" t="s">
        <v>1</v>
      </c>
      <c r="Z421" s="99" t="s">
        <v>2</v>
      </c>
      <c r="AA421" s="99" t="s">
        <v>3</v>
      </c>
      <c r="AB421" s="99" t="s">
        <v>55</v>
      </c>
      <c r="AC421" s="99" t="s">
        <v>67</v>
      </c>
      <c r="AD421" s="100" t="s">
        <v>79</v>
      </c>
      <c r="AE421" s="100" t="s">
        <v>80</v>
      </c>
      <c r="AF421" s="100" t="s">
        <v>81</v>
      </c>
      <c r="AG421" s="100" t="s">
        <v>82</v>
      </c>
      <c r="AH421" s="100" t="s">
        <v>83</v>
      </c>
      <c r="AI421" s="101" t="s">
        <v>63</v>
      </c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" customHeight="1">
      <c r="A422" s="433" t="s">
        <v>43</v>
      </c>
      <c r="B422" s="434" t="s">
        <v>118</v>
      </c>
      <c r="C422" s="435"/>
      <c r="D422" s="435"/>
      <c r="E422" s="435"/>
      <c r="F422" s="435"/>
      <c r="G422" s="435"/>
      <c r="H422" s="435"/>
      <c r="I422" s="436"/>
      <c r="K422" s="427" t="s">
        <v>43</v>
      </c>
      <c r="L422" s="416" t="s">
        <v>118</v>
      </c>
      <c r="M422" s="417"/>
      <c r="N422" s="417"/>
      <c r="O422" s="417"/>
      <c r="P422" s="417"/>
      <c r="Q422" s="417"/>
      <c r="R422" s="417"/>
      <c r="S422" s="418"/>
      <c r="U422" s="471" t="s">
        <v>43</v>
      </c>
      <c r="V422" s="468" t="s">
        <v>118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9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  <c r="K423" s="56" t="s">
        <v>7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102">
        <v>0</v>
      </c>
      <c r="S423" s="103">
        <f>SUM(L423:R423)</f>
        <v>0</v>
      </c>
      <c r="U423" s="104" t="s">
        <v>7</v>
      </c>
      <c r="V423" s="105">
        <v>0</v>
      </c>
      <c r="W423" s="105">
        <v>0</v>
      </c>
      <c r="X423" s="105">
        <v>0</v>
      </c>
      <c r="Y423" s="105">
        <v>0</v>
      </c>
      <c r="Z423" s="105">
        <v>0</v>
      </c>
      <c r="AA423" s="105">
        <v>0</v>
      </c>
      <c r="AB423" s="105">
        <v>0</v>
      </c>
      <c r="AC423" s="106">
        <v>0</v>
      </c>
      <c r="AD423" s="107">
        <v>0</v>
      </c>
      <c r="AE423" s="107">
        <v>0</v>
      </c>
      <c r="AF423" s="107">
        <v>0</v>
      </c>
      <c r="AG423" s="107">
        <v>0</v>
      </c>
      <c r="AH423" s="107">
        <v>0</v>
      </c>
      <c r="AI423" s="108">
        <f>SUM(V423:AC423)</f>
        <v>0</v>
      </c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197">SUM(B424:H424)</f>
        <v>0</v>
      </c>
      <c r="K424" s="48" t="s">
        <v>8</v>
      </c>
      <c r="L424" s="85">
        <v>0</v>
      </c>
      <c r="M424" s="85">
        <v>0</v>
      </c>
      <c r="N424" s="85">
        <v>0</v>
      </c>
      <c r="O424" s="85">
        <v>0</v>
      </c>
      <c r="P424" s="85">
        <v>0</v>
      </c>
      <c r="Q424" s="85">
        <v>0</v>
      </c>
      <c r="R424" s="86">
        <v>0</v>
      </c>
      <c r="S424" s="87">
        <f t="shared" ref="S424:S443" si="198">SUM(L424:R424)</f>
        <v>0</v>
      </c>
      <c r="U424" s="109" t="s">
        <v>8</v>
      </c>
      <c r="V424" s="110">
        <v>0</v>
      </c>
      <c r="W424" s="110">
        <v>0</v>
      </c>
      <c r="X424" s="110">
        <v>0</v>
      </c>
      <c r="Y424" s="110">
        <v>0</v>
      </c>
      <c r="Z424" s="110">
        <v>0</v>
      </c>
      <c r="AA424" s="110">
        <v>0</v>
      </c>
      <c r="AB424" s="110">
        <v>0</v>
      </c>
      <c r="AC424" s="111">
        <v>0</v>
      </c>
      <c r="AD424" s="110">
        <v>0</v>
      </c>
      <c r="AE424" s="110">
        <v>0</v>
      </c>
      <c r="AF424" s="110">
        <v>0</v>
      </c>
      <c r="AG424" s="110">
        <v>0</v>
      </c>
      <c r="AH424" s="110">
        <v>0</v>
      </c>
      <c r="AI424" s="112">
        <f t="shared" ref="AI424:AI443" si="199">SUM(V424:AC424)</f>
        <v>0</v>
      </c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197"/>
        <v>0</v>
      </c>
      <c r="K425" s="49" t="s">
        <v>10</v>
      </c>
      <c r="L425" s="63">
        <v>0</v>
      </c>
      <c r="M425" s="63">
        <v>0</v>
      </c>
      <c r="N425" s="63">
        <v>0</v>
      </c>
      <c r="O425" s="63">
        <v>0</v>
      </c>
      <c r="P425" s="63">
        <v>0</v>
      </c>
      <c r="Q425" s="63">
        <v>0</v>
      </c>
      <c r="R425" s="83">
        <v>0</v>
      </c>
      <c r="S425" s="84">
        <f t="shared" si="198"/>
        <v>0</v>
      </c>
      <c r="U425" s="113" t="s">
        <v>10</v>
      </c>
      <c r="V425" s="105">
        <v>0</v>
      </c>
      <c r="W425" s="105">
        <v>0</v>
      </c>
      <c r="X425" s="105">
        <v>0</v>
      </c>
      <c r="Y425" s="105">
        <v>0</v>
      </c>
      <c r="Z425" s="105">
        <v>0</v>
      </c>
      <c r="AA425" s="105">
        <v>0</v>
      </c>
      <c r="AB425" s="105">
        <v>0</v>
      </c>
      <c r="AC425" s="106">
        <v>0</v>
      </c>
      <c r="AD425" s="107">
        <v>0</v>
      </c>
      <c r="AE425" s="107">
        <v>0</v>
      </c>
      <c r="AF425" s="107">
        <v>0</v>
      </c>
      <c r="AG425" s="107">
        <v>0</v>
      </c>
      <c r="AH425" s="107">
        <v>0</v>
      </c>
      <c r="AI425" s="108">
        <f t="shared" si="199"/>
        <v>0</v>
      </c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197"/>
        <v>0</v>
      </c>
      <c r="K426" s="48" t="s">
        <v>56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s="85">
        <v>0</v>
      </c>
      <c r="R426" s="86">
        <v>0</v>
      </c>
      <c r="S426" s="87">
        <f t="shared" si="198"/>
        <v>0</v>
      </c>
      <c r="U426" s="109" t="s">
        <v>56</v>
      </c>
      <c r="V426" s="110">
        <v>0</v>
      </c>
      <c r="W426" s="110">
        <v>0</v>
      </c>
      <c r="X426" s="110">
        <v>0</v>
      </c>
      <c r="Y426" s="110">
        <v>0</v>
      </c>
      <c r="Z426" s="110">
        <v>0</v>
      </c>
      <c r="AA426" s="110">
        <v>0</v>
      </c>
      <c r="AB426" s="110">
        <v>0</v>
      </c>
      <c r="AC426" s="111">
        <v>0</v>
      </c>
      <c r="AD426" s="110">
        <v>0</v>
      </c>
      <c r="AE426" s="110">
        <v>0</v>
      </c>
      <c r="AF426" s="110">
        <v>0</v>
      </c>
      <c r="AG426" s="110">
        <v>0</v>
      </c>
      <c r="AH426" s="110">
        <v>0</v>
      </c>
      <c r="AI426" s="112">
        <f t="shared" si="199"/>
        <v>0</v>
      </c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">
      <c r="A427" s="37" t="s">
        <v>16</v>
      </c>
      <c r="B427" s="63">
        <v>58.526464918712264</v>
      </c>
      <c r="C427" s="63">
        <v>0</v>
      </c>
      <c r="D427" s="63">
        <v>2.0923415107709364</v>
      </c>
      <c r="E427" s="63">
        <v>0</v>
      </c>
      <c r="F427" s="420"/>
      <c r="G427" s="63">
        <v>0</v>
      </c>
      <c r="H427" s="64">
        <v>0</v>
      </c>
      <c r="I427" s="59">
        <f t="shared" si="197"/>
        <v>60.6188064294832</v>
      </c>
      <c r="K427" s="49" t="s">
        <v>16</v>
      </c>
      <c r="L427" s="63">
        <v>58.526464918712264</v>
      </c>
      <c r="M427" s="63">
        <v>0</v>
      </c>
      <c r="N427" s="63">
        <v>2.0923415107709364</v>
      </c>
      <c r="O427" s="63">
        <v>0</v>
      </c>
      <c r="P427" s="63">
        <v>0</v>
      </c>
      <c r="Q427" s="63">
        <v>0</v>
      </c>
      <c r="R427" s="83">
        <v>0</v>
      </c>
      <c r="S427" s="84">
        <f t="shared" si="198"/>
        <v>60.6188064294832</v>
      </c>
      <c r="U427" s="113" t="s">
        <v>16</v>
      </c>
      <c r="V427" s="105">
        <v>39.526497728894746</v>
      </c>
      <c r="W427" s="105">
        <v>0</v>
      </c>
      <c r="X427" s="105">
        <v>0</v>
      </c>
      <c r="Y427" s="105">
        <v>0</v>
      </c>
      <c r="Z427" s="105">
        <v>1.9608321124249537</v>
      </c>
      <c r="AA427" s="105">
        <v>0</v>
      </c>
      <c r="AB427" s="105">
        <v>0</v>
      </c>
      <c r="AC427" s="106">
        <v>19.131476588163501</v>
      </c>
      <c r="AD427" s="107">
        <v>18.999967189817518</v>
      </c>
      <c r="AE427" s="107">
        <v>0</v>
      </c>
      <c r="AF427" s="107">
        <v>0</v>
      </c>
      <c r="AG427" s="107">
        <v>0.13150939834598255</v>
      </c>
      <c r="AH427" s="107">
        <v>0</v>
      </c>
      <c r="AI427" s="108">
        <f t="shared" si="199"/>
        <v>60.6188064294832</v>
      </c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">
      <c r="A428" s="36" t="s">
        <v>123</v>
      </c>
      <c r="B428" s="60">
        <v>13.667439564984848</v>
      </c>
      <c r="C428" s="60">
        <v>6.4129987784721498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197"/>
        <v>20.080438343456997</v>
      </c>
      <c r="K428" s="48" t="s">
        <v>123</v>
      </c>
      <c r="L428" s="85">
        <v>13.667439564984848</v>
      </c>
      <c r="M428" s="85">
        <v>6.4129987784721498</v>
      </c>
      <c r="N428" s="85">
        <v>0</v>
      </c>
      <c r="O428" s="85">
        <v>0</v>
      </c>
      <c r="P428" s="85">
        <v>0</v>
      </c>
      <c r="Q428" s="85">
        <v>0</v>
      </c>
      <c r="R428" s="86">
        <v>0</v>
      </c>
      <c r="S428" s="87">
        <f t="shared" si="198"/>
        <v>20.080438343456997</v>
      </c>
      <c r="U428" s="109" t="s">
        <v>57</v>
      </c>
      <c r="V428" s="110">
        <v>13.573529214122596</v>
      </c>
      <c r="W428" s="110">
        <v>0</v>
      </c>
      <c r="X428" s="110">
        <v>0</v>
      </c>
      <c r="Y428" s="110">
        <v>6.4129987784721498</v>
      </c>
      <c r="Z428" s="110">
        <v>0</v>
      </c>
      <c r="AA428" s="110">
        <v>0</v>
      </c>
      <c r="AB428" s="110">
        <v>0</v>
      </c>
      <c r="AC428" s="111">
        <v>9.3910350862251524E-2</v>
      </c>
      <c r="AD428" s="110">
        <v>9.3910350862251524E-2</v>
      </c>
      <c r="AE428" s="110">
        <v>0</v>
      </c>
      <c r="AF428" s="110">
        <v>0</v>
      </c>
      <c r="AG428" s="110">
        <v>0</v>
      </c>
      <c r="AH428" s="110">
        <v>0</v>
      </c>
      <c r="AI428" s="112">
        <f t="shared" si="199"/>
        <v>20.080438343456997</v>
      </c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">
      <c r="A429" s="37" t="s">
        <v>58</v>
      </c>
      <c r="B429" s="63">
        <v>0</v>
      </c>
      <c r="C429" s="63">
        <v>0</v>
      </c>
      <c r="D429" s="63">
        <v>0</v>
      </c>
      <c r="E429" s="63">
        <v>9.7309788032911345E-3</v>
      </c>
      <c r="F429" s="420"/>
      <c r="G429" s="63">
        <v>0</v>
      </c>
      <c r="H429" s="64">
        <v>0</v>
      </c>
      <c r="I429" s="59">
        <f t="shared" si="197"/>
        <v>9.7309788032911345E-3</v>
      </c>
      <c r="K429" s="49" t="s">
        <v>58</v>
      </c>
      <c r="L429" s="63">
        <v>0</v>
      </c>
      <c r="M429" s="63">
        <v>0</v>
      </c>
      <c r="N429" s="63">
        <v>0</v>
      </c>
      <c r="O429" s="63">
        <v>9.7309788032911345E-3</v>
      </c>
      <c r="P429" s="63">
        <v>112.42212125706044</v>
      </c>
      <c r="Q429" s="63">
        <v>0</v>
      </c>
      <c r="R429" s="83">
        <v>0</v>
      </c>
      <c r="S429" s="84">
        <f t="shared" si="198"/>
        <v>112.43185223586373</v>
      </c>
      <c r="U429" s="113" t="s">
        <v>58</v>
      </c>
      <c r="V429" s="105">
        <v>0</v>
      </c>
      <c r="W429" s="105">
        <v>0</v>
      </c>
      <c r="X429" s="105">
        <v>0</v>
      </c>
      <c r="Y429" s="105">
        <v>0</v>
      </c>
      <c r="Z429" s="105">
        <v>0</v>
      </c>
      <c r="AA429" s="105">
        <v>9.7309788032911345E-3</v>
      </c>
      <c r="AB429" s="105">
        <v>112.42212125706044</v>
      </c>
      <c r="AC429" s="106">
        <v>0</v>
      </c>
      <c r="AD429" s="105">
        <v>0</v>
      </c>
      <c r="AE429" s="105">
        <v>0</v>
      </c>
      <c r="AF429" s="105">
        <v>0</v>
      </c>
      <c r="AG429" s="105">
        <v>0</v>
      </c>
      <c r="AH429" s="105">
        <v>0</v>
      </c>
      <c r="AI429" s="108">
        <f t="shared" si="199"/>
        <v>112.43185223586373</v>
      </c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197"/>
        <v>0</v>
      </c>
      <c r="K430" s="48" t="s">
        <v>12</v>
      </c>
      <c r="L430" s="85">
        <v>0</v>
      </c>
      <c r="M430" s="85">
        <v>0</v>
      </c>
      <c r="N430" s="85">
        <v>0</v>
      </c>
      <c r="O430" s="85">
        <v>0</v>
      </c>
      <c r="P430" s="85">
        <v>12.07536074596927</v>
      </c>
      <c r="Q430" s="85">
        <v>0</v>
      </c>
      <c r="R430" s="86">
        <v>0</v>
      </c>
      <c r="S430" s="87">
        <f t="shared" si="198"/>
        <v>12.07536074596927</v>
      </c>
      <c r="U430" s="109" t="s">
        <v>12</v>
      </c>
      <c r="V430" s="110">
        <v>0</v>
      </c>
      <c r="W430" s="110">
        <v>0</v>
      </c>
      <c r="X430" s="110">
        <v>0</v>
      </c>
      <c r="Y430" s="110">
        <v>0</v>
      </c>
      <c r="Z430" s="110">
        <v>0</v>
      </c>
      <c r="AA430" s="110">
        <v>0</v>
      </c>
      <c r="AB430" s="110">
        <v>12.07536074596927</v>
      </c>
      <c r="AC430" s="111">
        <v>0</v>
      </c>
      <c r="AD430" s="110">
        <v>0</v>
      </c>
      <c r="AE430" s="110">
        <v>0</v>
      </c>
      <c r="AF430" s="110">
        <v>0</v>
      </c>
      <c r="AG430" s="110">
        <v>0</v>
      </c>
      <c r="AH430" s="110">
        <v>0</v>
      </c>
      <c r="AI430" s="112">
        <f t="shared" si="199"/>
        <v>12.07536074596927</v>
      </c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197"/>
        <v>0</v>
      </c>
      <c r="K431" s="49" t="s">
        <v>59</v>
      </c>
      <c r="L431" s="63">
        <v>0</v>
      </c>
      <c r="M431" s="63">
        <v>0</v>
      </c>
      <c r="N431" s="63">
        <v>0</v>
      </c>
      <c r="O431" s="63">
        <v>0</v>
      </c>
      <c r="P431" s="63">
        <v>0</v>
      </c>
      <c r="Q431" s="63">
        <v>0</v>
      </c>
      <c r="R431" s="83">
        <v>0</v>
      </c>
      <c r="S431" s="84">
        <f t="shared" si="198"/>
        <v>0</v>
      </c>
      <c r="U431" s="113" t="s">
        <v>59</v>
      </c>
      <c r="V431" s="105">
        <v>0</v>
      </c>
      <c r="W431" s="105">
        <v>0</v>
      </c>
      <c r="X431" s="105">
        <v>0</v>
      </c>
      <c r="Y431" s="105">
        <v>0</v>
      </c>
      <c r="Z431" s="105">
        <v>0</v>
      </c>
      <c r="AA431" s="105">
        <v>0</v>
      </c>
      <c r="AB431" s="105">
        <v>0</v>
      </c>
      <c r="AC431" s="106">
        <v>0</v>
      </c>
      <c r="AD431" s="105">
        <v>0</v>
      </c>
      <c r="AE431" s="105">
        <v>0</v>
      </c>
      <c r="AF431" s="105">
        <v>0</v>
      </c>
      <c r="AG431" s="105">
        <v>0</v>
      </c>
      <c r="AH431" s="105">
        <v>0</v>
      </c>
      <c r="AI431" s="108">
        <f t="shared" si="199"/>
        <v>0</v>
      </c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" customHeight="1">
      <c r="A432" s="36" t="s">
        <v>17</v>
      </c>
      <c r="B432" s="60">
        <v>0</v>
      </c>
      <c r="C432" s="60">
        <v>0</v>
      </c>
      <c r="D432" s="60">
        <v>0</v>
      </c>
      <c r="E432" s="60">
        <v>0</v>
      </c>
      <c r="F432" s="420"/>
      <c r="G432" s="60">
        <v>0</v>
      </c>
      <c r="H432" s="61">
        <v>0</v>
      </c>
      <c r="I432" s="62">
        <f t="shared" si="197"/>
        <v>0</v>
      </c>
      <c r="K432" s="48" t="s">
        <v>17</v>
      </c>
      <c r="L432" s="85">
        <v>0</v>
      </c>
      <c r="M432" s="85">
        <v>0</v>
      </c>
      <c r="N432" s="85">
        <v>0</v>
      </c>
      <c r="O432" s="85">
        <v>0</v>
      </c>
      <c r="P432" s="85">
        <v>3.2363281867121914</v>
      </c>
      <c r="Q432" s="85">
        <v>0</v>
      </c>
      <c r="R432" s="86">
        <v>0</v>
      </c>
      <c r="S432" s="87">
        <f t="shared" si="198"/>
        <v>3.2363281867121914</v>
      </c>
      <c r="U432" s="109" t="s">
        <v>17</v>
      </c>
      <c r="V432" s="110">
        <v>0</v>
      </c>
      <c r="W432" s="110">
        <v>0</v>
      </c>
      <c r="X432" s="110">
        <v>0</v>
      </c>
      <c r="Y432" s="110">
        <v>0</v>
      </c>
      <c r="Z432" s="110">
        <v>0</v>
      </c>
      <c r="AA432" s="110">
        <v>0</v>
      </c>
      <c r="AB432" s="110">
        <v>3.2363281867121914</v>
      </c>
      <c r="AC432" s="111">
        <v>0</v>
      </c>
      <c r="AD432" s="110">
        <v>0</v>
      </c>
      <c r="AE432" s="110">
        <v>0</v>
      </c>
      <c r="AF432" s="110">
        <v>0</v>
      </c>
      <c r="AG432" s="110">
        <v>0</v>
      </c>
      <c r="AH432" s="110">
        <v>0</v>
      </c>
      <c r="AI432" s="112">
        <f t="shared" si="199"/>
        <v>3.2363281867121914</v>
      </c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">
      <c r="A433" s="37" t="s">
        <v>139</v>
      </c>
      <c r="B433" s="63">
        <v>41.726682943486225</v>
      </c>
      <c r="C433" s="63">
        <v>82.870583805828232</v>
      </c>
      <c r="D433" s="63">
        <v>33.966710830721098</v>
      </c>
      <c r="E433" s="63">
        <v>0</v>
      </c>
      <c r="F433" s="420"/>
      <c r="G433" s="63">
        <v>0</v>
      </c>
      <c r="H433" s="64">
        <v>0</v>
      </c>
      <c r="I433" s="59">
        <f t="shared" si="197"/>
        <v>158.56397758003556</v>
      </c>
      <c r="K433" s="49" t="s">
        <v>139</v>
      </c>
      <c r="L433" s="63">
        <v>41.726682943486225</v>
      </c>
      <c r="M433" s="63">
        <v>82.870583805828232</v>
      </c>
      <c r="N433" s="63">
        <v>33.966710830721098</v>
      </c>
      <c r="O433" s="63">
        <v>0</v>
      </c>
      <c r="P433" s="63">
        <v>4.1093795163673293E-2</v>
      </c>
      <c r="Q433" s="63">
        <v>0</v>
      </c>
      <c r="R433" s="83">
        <v>0</v>
      </c>
      <c r="S433" s="84">
        <f t="shared" si="198"/>
        <v>158.60507137519923</v>
      </c>
      <c r="U433" s="113" t="s">
        <v>139</v>
      </c>
      <c r="V433" s="105">
        <v>40.028575297907857</v>
      </c>
      <c r="W433" s="105">
        <v>0</v>
      </c>
      <c r="X433" s="105">
        <v>0</v>
      </c>
      <c r="Y433" s="105">
        <v>82.870583805828232</v>
      </c>
      <c r="Z433" s="105">
        <v>33.966710830721098</v>
      </c>
      <c r="AA433" s="105">
        <v>0</v>
      </c>
      <c r="AB433" s="105">
        <v>4.1093795163673293E-2</v>
      </c>
      <c r="AC433" s="106">
        <v>1.698107645578365</v>
      </c>
      <c r="AD433" s="105">
        <v>1.698107645578365</v>
      </c>
      <c r="AE433" s="105">
        <v>0</v>
      </c>
      <c r="AF433" s="105">
        <v>0</v>
      </c>
      <c r="AG433" s="105">
        <v>0</v>
      </c>
      <c r="AH433" s="105">
        <v>0</v>
      </c>
      <c r="AI433" s="108">
        <f t="shared" si="199"/>
        <v>158.60507137519923</v>
      </c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">
      <c r="A434" s="36" t="s">
        <v>25</v>
      </c>
      <c r="B434" s="60">
        <v>98.530941395986702</v>
      </c>
      <c r="C434" s="60">
        <v>1.9855755383112086E-4</v>
      </c>
      <c r="D434" s="60">
        <v>2.8153601397442887</v>
      </c>
      <c r="E434" s="60">
        <v>187.18473619686222</v>
      </c>
      <c r="F434" s="420"/>
      <c r="G434" s="60">
        <v>52.403207793129091</v>
      </c>
      <c r="H434" s="61">
        <v>0</v>
      </c>
      <c r="I434" s="62">
        <f t="shared" si="197"/>
        <v>340.93444408327611</v>
      </c>
      <c r="K434" s="48" t="s">
        <v>25</v>
      </c>
      <c r="L434" s="85">
        <v>98.530941395986702</v>
      </c>
      <c r="M434" s="85">
        <v>1.9855755383112086E-4</v>
      </c>
      <c r="N434" s="85">
        <v>2.8153601397442887</v>
      </c>
      <c r="O434" s="85">
        <v>187.18473619686222</v>
      </c>
      <c r="P434" s="85">
        <v>0.3901431493359393</v>
      </c>
      <c r="Q434" s="85">
        <v>52.403207793129091</v>
      </c>
      <c r="R434" s="86">
        <v>0</v>
      </c>
      <c r="S434" s="87">
        <f t="shared" si="198"/>
        <v>341.32458723261203</v>
      </c>
      <c r="U434" s="109" t="s">
        <v>25</v>
      </c>
      <c r="V434" s="110">
        <v>0.13425018731154953</v>
      </c>
      <c r="W434" s="110">
        <v>93.589001018876232</v>
      </c>
      <c r="X434" s="110">
        <v>52.403207793129091</v>
      </c>
      <c r="Y434" s="110">
        <v>1.9855755383112086E-4</v>
      </c>
      <c r="Z434" s="110">
        <v>1.5092622841780237</v>
      </c>
      <c r="AA434" s="110">
        <v>186.18784380031917</v>
      </c>
      <c r="AB434" s="110">
        <v>0.3901431493359393</v>
      </c>
      <c r="AC434" s="111">
        <v>7.1106804419082312</v>
      </c>
      <c r="AD434" s="110">
        <v>4.8076901897989179</v>
      </c>
      <c r="AE434" s="110">
        <v>0.99689239654304895</v>
      </c>
      <c r="AF434" s="110">
        <v>0</v>
      </c>
      <c r="AG434" s="110">
        <v>1.306097855566265</v>
      </c>
      <c r="AH434" s="110">
        <v>0</v>
      </c>
      <c r="AI434" s="112">
        <f t="shared" si="199"/>
        <v>341.32458723261209</v>
      </c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">
      <c r="A435" s="37" t="s">
        <v>24</v>
      </c>
      <c r="B435" s="63">
        <v>44.984085038926324</v>
      </c>
      <c r="C435" s="63">
        <v>0</v>
      </c>
      <c r="D435" s="63">
        <v>0</v>
      </c>
      <c r="E435" s="63">
        <v>0</v>
      </c>
      <c r="F435" s="420"/>
      <c r="G435" s="63">
        <v>0</v>
      </c>
      <c r="H435" s="64">
        <v>0</v>
      </c>
      <c r="I435" s="59">
        <f t="shared" si="197"/>
        <v>44.984085038926324</v>
      </c>
      <c r="K435" s="49" t="s">
        <v>24</v>
      </c>
      <c r="L435" s="63">
        <v>44.984085038926324</v>
      </c>
      <c r="M435" s="63">
        <v>0</v>
      </c>
      <c r="N435" s="63">
        <v>0</v>
      </c>
      <c r="O435" s="63">
        <v>0</v>
      </c>
      <c r="P435" s="63">
        <v>0</v>
      </c>
      <c r="Q435" s="63">
        <v>0</v>
      </c>
      <c r="R435" s="83">
        <v>0</v>
      </c>
      <c r="S435" s="84">
        <f t="shared" si="198"/>
        <v>44.984085038926324</v>
      </c>
      <c r="U435" s="113" t="s">
        <v>24</v>
      </c>
      <c r="V435" s="105">
        <v>37.93795113552919</v>
      </c>
      <c r="W435" s="105">
        <v>0</v>
      </c>
      <c r="X435" s="105">
        <v>0</v>
      </c>
      <c r="Y435" s="105">
        <v>0</v>
      </c>
      <c r="Z435" s="105">
        <v>0</v>
      </c>
      <c r="AA435" s="105">
        <v>0</v>
      </c>
      <c r="AB435" s="105">
        <v>0</v>
      </c>
      <c r="AC435" s="106">
        <v>7.046133903397136</v>
      </c>
      <c r="AD435" s="105">
        <v>7.046133903397136</v>
      </c>
      <c r="AE435" s="105">
        <v>0</v>
      </c>
      <c r="AF435" s="105">
        <v>0</v>
      </c>
      <c r="AG435" s="105">
        <v>0</v>
      </c>
      <c r="AH435" s="105">
        <v>0</v>
      </c>
      <c r="AI435" s="108">
        <f t="shared" si="199"/>
        <v>44.984085038926324</v>
      </c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">
      <c r="A436" s="36" t="s">
        <v>60</v>
      </c>
      <c r="B436" s="60">
        <v>14.467475380109558</v>
      </c>
      <c r="C436" s="60">
        <v>0.95914381526170944</v>
      </c>
      <c r="D436" s="60">
        <v>10.976117670872837</v>
      </c>
      <c r="E436" s="60">
        <v>0</v>
      </c>
      <c r="F436" s="420"/>
      <c r="G436" s="60">
        <v>0</v>
      </c>
      <c r="H436" s="61">
        <v>0</v>
      </c>
      <c r="I436" s="62">
        <f t="shared" si="197"/>
        <v>26.402736866244105</v>
      </c>
      <c r="K436" s="48" t="s">
        <v>60</v>
      </c>
      <c r="L436" s="85">
        <v>14.467475380109558</v>
      </c>
      <c r="M436" s="85">
        <v>0.95914381526170944</v>
      </c>
      <c r="N436" s="85">
        <v>10.976117670872837</v>
      </c>
      <c r="O436" s="85">
        <v>0</v>
      </c>
      <c r="P436" s="85">
        <v>0</v>
      </c>
      <c r="Q436" s="85">
        <v>0</v>
      </c>
      <c r="R436" s="86">
        <v>0</v>
      </c>
      <c r="S436" s="87">
        <f t="shared" si="198"/>
        <v>26.402736866244105</v>
      </c>
      <c r="U436" s="109" t="s">
        <v>60</v>
      </c>
      <c r="V436" s="110">
        <v>14.467475380109558</v>
      </c>
      <c r="W436" s="110">
        <v>0</v>
      </c>
      <c r="X436" s="110">
        <v>0</v>
      </c>
      <c r="Y436" s="110">
        <v>0.95914381526170944</v>
      </c>
      <c r="Z436" s="110">
        <v>10.976117670872837</v>
      </c>
      <c r="AA436" s="110">
        <v>0</v>
      </c>
      <c r="AB436" s="110">
        <v>0</v>
      </c>
      <c r="AC436" s="111">
        <v>0</v>
      </c>
      <c r="AD436" s="110">
        <v>0</v>
      </c>
      <c r="AE436" s="110">
        <v>0</v>
      </c>
      <c r="AF436" s="110">
        <v>0</v>
      </c>
      <c r="AG436" s="110">
        <v>0</v>
      </c>
      <c r="AH436" s="110">
        <v>0</v>
      </c>
      <c r="AI436" s="112">
        <f t="shared" si="199"/>
        <v>26.402736866244105</v>
      </c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">
      <c r="A437" s="37" t="s">
        <v>22</v>
      </c>
      <c r="B437" s="63">
        <v>13.990683879715624</v>
      </c>
      <c r="C437" s="63">
        <v>0</v>
      </c>
      <c r="D437" s="63">
        <v>74.492250466123068</v>
      </c>
      <c r="E437" s="63">
        <v>0</v>
      </c>
      <c r="F437" s="420"/>
      <c r="G437" s="63">
        <v>0</v>
      </c>
      <c r="H437" s="64">
        <v>0</v>
      </c>
      <c r="I437" s="59">
        <f t="shared" si="197"/>
        <v>88.482934345838686</v>
      </c>
      <c r="K437" s="49" t="s">
        <v>22</v>
      </c>
      <c r="L437" s="63">
        <v>13.990683879715624</v>
      </c>
      <c r="M437" s="63">
        <v>0</v>
      </c>
      <c r="N437" s="63">
        <v>74.492250466123068</v>
      </c>
      <c r="O437" s="63">
        <v>0</v>
      </c>
      <c r="P437" s="63">
        <v>4.1028886653199068</v>
      </c>
      <c r="Q437" s="63">
        <v>0</v>
      </c>
      <c r="R437" s="83">
        <v>0</v>
      </c>
      <c r="S437" s="84">
        <f t="shared" si="198"/>
        <v>92.585823011158595</v>
      </c>
      <c r="U437" s="113" t="s">
        <v>22</v>
      </c>
      <c r="V437" s="105">
        <v>13.948114314891594</v>
      </c>
      <c r="W437" s="105">
        <v>0</v>
      </c>
      <c r="X437" s="105">
        <v>0</v>
      </c>
      <c r="Y437" s="105">
        <v>0</v>
      </c>
      <c r="Z437" s="105">
        <v>69.267200106343552</v>
      </c>
      <c r="AA437" s="105">
        <v>0</v>
      </c>
      <c r="AB437" s="105">
        <v>4.1028886653199068</v>
      </c>
      <c r="AC437" s="106">
        <v>5.2676199246035411</v>
      </c>
      <c r="AD437" s="105">
        <v>4.2569564824029224E-2</v>
      </c>
      <c r="AE437" s="105">
        <v>0</v>
      </c>
      <c r="AF437" s="105">
        <v>0</v>
      </c>
      <c r="AG437" s="105">
        <v>5.2250503597795106</v>
      </c>
      <c r="AH437" s="105">
        <v>0</v>
      </c>
      <c r="AI437" s="108">
        <f t="shared" si="199"/>
        <v>92.585823011158595</v>
      </c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">
      <c r="A438" s="36" t="s">
        <v>21</v>
      </c>
      <c r="B438" s="60">
        <v>8.5656705530858428</v>
      </c>
      <c r="C438" s="60">
        <v>0.10010956379941183</v>
      </c>
      <c r="D438" s="60">
        <v>5.1268647891091597</v>
      </c>
      <c r="E438" s="60">
        <v>0</v>
      </c>
      <c r="F438" s="420"/>
      <c r="G438" s="60">
        <v>0</v>
      </c>
      <c r="H438" s="61">
        <v>0</v>
      </c>
      <c r="I438" s="62">
        <f t="shared" si="197"/>
        <v>13.792644905994415</v>
      </c>
      <c r="K438" s="48" t="s">
        <v>21</v>
      </c>
      <c r="L438" s="85">
        <v>8.5656705530858428</v>
      </c>
      <c r="M438" s="85">
        <v>0.10010956379941183</v>
      </c>
      <c r="N438" s="85">
        <v>5.1268647891091597</v>
      </c>
      <c r="O438" s="85">
        <v>0</v>
      </c>
      <c r="P438" s="85">
        <v>0</v>
      </c>
      <c r="Q438" s="85">
        <v>0</v>
      </c>
      <c r="R438" s="86">
        <v>0</v>
      </c>
      <c r="S438" s="87">
        <f t="shared" si="198"/>
        <v>13.792644905994415</v>
      </c>
      <c r="U438" s="109" t="s">
        <v>61</v>
      </c>
      <c r="V438" s="110">
        <v>8.5656705530858428</v>
      </c>
      <c r="W438" s="110">
        <v>0</v>
      </c>
      <c r="X438" s="110">
        <v>0</v>
      </c>
      <c r="Y438" s="110">
        <v>0.10010956379941183</v>
      </c>
      <c r="Z438" s="110">
        <v>5.1268647891091597</v>
      </c>
      <c r="AA438" s="110">
        <v>0</v>
      </c>
      <c r="AB438" s="110">
        <v>0</v>
      </c>
      <c r="AC438" s="111">
        <v>0</v>
      </c>
      <c r="AD438" s="110">
        <v>0</v>
      </c>
      <c r="AE438" s="110">
        <v>0</v>
      </c>
      <c r="AF438" s="110">
        <v>0</v>
      </c>
      <c r="AG438" s="110">
        <v>0</v>
      </c>
      <c r="AH438" s="110">
        <v>0</v>
      </c>
      <c r="AI438" s="112">
        <f t="shared" si="199"/>
        <v>13.792644905994415</v>
      </c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197"/>
        <v>0</v>
      </c>
      <c r="K439" s="50" t="s">
        <v>64</v>
      </c>
      <c r="L439" s="63">
        <v>0</v>
      </c>
      <c r="M439" s="63">
        <v>0</v>
      </c>
      <c r="N439" s="63">
        <v>0</v>
      </c>
      <c r="O439" s="63">
        <v>0</v>
      </c>
      <c r="P439" s="63">
        <v>0</v>
      </c>
      <c r="Q439" s="63">
        <v>0</v>
      </c>
      <c r="R439" s="83">
        <v>0</v>
      </c>
      <c r="S439" s="84">
        <f t="shared" si="198"/>
        <v>0</v>
      </c>
      <c r="U439" s="114" t="s">
        <v>62</v>
      </c>
      <c r="V439" s="105">
        <v>0</v>
      </c>
      <c r="W439" s="105">
        <v>0</v>
      </c>
      <c r="X439" s="105">
        <v>0</v>
      </c>
      <c r="Y439" s="105">
        <v>0</v>
      </c>
      <c r="Z439" s="105">
        <v>0</v>
      </c>
      <c r="AA439" s="105">
        <v>0</v>
      </c>
      <c r="AB439" s="105">
        <v>0</v>
      </c>
      <c r="AC439" s="106">
        <v>0</v>
      </c>
      <c r="AD439" s="107">
        <v>0</v>
      </c>
      <c r="AE439" s="107">
        <v>0</v>
      </c>
      <c r="AF439" s="107">
        <v>0</v>
      </c>
      <c r="AG439" s="107">
        <v>0</v>
      </c>
      <c r="AH439" s="107">
        <v>0</v>
      </c>
      <c r="AI439" s="108">
        <f t="shared" si="199"/>
        <v>0</v>
      </c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197"/>
        <v>0</v>
      </c>
      <c r="K440" s="51" t="s">
        <v>23</v>
      </c>
      <c r="L440" s="88">
        <v>0</v>
      </c>
      <c r="M440" s="88">
        <v>0</v>
      </c>
      <c r="N440" s="88">
        <v>0</v>
      </c>
      <c r="O440" s="88">
        <v>0</v>
      </c>
      <c r="P440" s="88">
        <v>0</v>
      </c>
      <c r="Q440" s="88">
        <v>0</v>
      </c>
      <c r="R440" s="89">
        <v>0</v>
      </c>
      <c r="S440" s="90">
        <f t="shared" si="198"/>
        <v>0</v>
      </c>
      <c r="U440" s="115" t="s">
        <v>65</v>
      </c>
      <c r="V440" s="116">
        <v>0</v>
      </c>
      <c r="W440" s="116">
        <v>0</v>
      </c>
      <c r="X440" s="116">
        <v>0</v>
      </c>
      <c r="Y440" s="116">
        <v>0</v>
      </c>
      <c r="Z440" s="116">
        <v>0</v>
      </c>
      <c r="AA440" s="116">
        <v>0</v>
      </c>
      <c r="AB440" s="116">
        <v>0</v>
      </c>
      <c r="AC440" s="116">
        <v>0</v>
      </c>
      <c r="AD440" s="116">
        <v>0</v>
      </c>
      <c r="AE440" s="116">
        <v>0</v>
      </c>
      <c r="AF440" s="116">
        <v>0</v>
      </c>
      <c r="AG440" s="116">
        <v>0</v>
      </c>
      <c r="AH440" s="117">
        <v>0</v>
      </c>
      <c r="AI440" s="118">
        <f t="shared" si="199"/>
        <v>0</v>
      </c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197"/>
        <v>0</v>
      </c>
      <c r="K441" s="52" t="s">
        <v>19</v>
      </c>
      <c r="L441" s="68">
        <v>0</v>
      </c>
      <c r="M441" s="68">
        <v>0</v>
      </c>
      <c r="N441" s="68">
        <v>0</v>
      </c>
      <c r="O441" s="68">
        <v>0</v>
      </c>
      <c r="P441" s="68">
        <v>0</v>
      </c>
      <c r="Q441" s="68">
        <v>0</v>
      </c>
      <c r="R441" s="91">
        <v>0</v>
      </c>
      <c r="S441" s="92">
        <f t="shared" si="198"/>
        <v>0</v>
      </c>
      <c r="U441" s="119" t="s">
        <v>19</v>
      </c>
      <c r="V441" s="120">
        <v>0</v>
      </c>
      <c r="W441" s="120">
        <v>0</v>
      </c>
      <c r="X441" s="120">
        <v>0</v>
      </c>
      <c r="Y441" s="120">
        <v>0</v>
      </c>
      <c r="Z441" s="120">
        <v>0</v>
      </c>
      <c r="AA441" s="120">
        <v>0</v>
      </c>
      <c r="AB441" s="120">
        <v>0</v>
      </c>
      <c r="AC441" s="120">
        <v>0</v>
      </c>
      <c r="AD441" s="121">
        <v>0</v>
      </c>
      <c r="AE441" s="121">
        <v>0</v>
      </c>
      <c r="AF441" s="121">
        <v>0</v>
      </c>
      <c r="AG441" s="121">
        <v>0</v>
      </c>
      <c r="AH441" s="121">
        <v>0</v>
      </c>
      <c r="AI441" s="122">
        <f t="shared" si="199"/>
        <v>0</v>
      </c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197"/>
        <v>0</v>
      </c>
      <c r="K442" s="51" t="s">
        <v>20</v>
      </c>
      <c r="L442" s="88">
        <v>0</v>
      </c>
      <c r="M442" s="88">
        <v>0</v>
      </c>
      <c r="N442" s="88">
        <v>0</v>
      </c>
      <c r="O442" s="88">
        <v>0</v>
      </c>
      <c r="P442" s="88">
        <v>0</v>
      </c>
      <c r="Q442" s="88">
        <v>0</v>
      </c>
      <c r="R442" s="89">
        <v>0</v>
      </c>
      <c r="S442" s="90">
        <f t="shared" si="198"/>
        <v>0</v>
      </c>
      <c r="U442" s="115" t="s">
        <v>20</v>
      </c>
      <c r="V442" s="116">
        <v>0</v>
      </c>
      <c r="W442" s="116">
        <v>0</v>
      </c>
      <c r="X442" s="116">
        <v>0</v>
      </c>
      <c r="Y442" s="116">
        <v>0</v>
      </c>
      <c r="Z442" s="116">
        <v>0</v>
      </c>
      <c r="AA442" s="116">
        <v>0</v>
      </c>
      <c r="AB442" s="116">
        <v>0</v>
      </c>
      <c r="AC442" s="116">
        <v>0</v>
      </c>
      <c r="AD442" s="116">
        <v>0</v>
      </c>
      <c r="AE442" s="116">
        <v>0</v>
      </c>
      <c r="AF442" s="116">
        <v>0</v>
      </c>
      <c r="AG442" s="116">
        <v>0</v>
      </c>
      <c r="AH442" s="117">
        <v>0</v>
      </c>
      <c r="AI442" s="118">
        <f t="shared" si="199"/>
        <v>0</v>
      </c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197"/>
        <v>0</v>
      </c>
      <c r="K443" s="53" t="s">
        <v>11</v>
      </c>
      <c r="L443" s="71">
        <v>0</v>
      </c>
      <c r="M443" s="71">
        <v>0</v>
      </c>
      <c r="N443" s="71">
        <v>0</v>
      </c>
      <c r="O443" s="71">
        <v>0</v>
      </c>
      <c r="P443" s="71">
        <v>0</v>
      </c>
      <c r="Q443" s="71">
        <v>0</v>
      </c>
      <c r="R443" s="93">
        <v>0</v>
      </c>
      <c r="S443" s="94">
        <f t="shared" si="198"/>
        <v>0</v>
      </c>
      <c r="U443" s="119" t="s">
        <v>11</v>
      </c>
      <c r="V443" s="120">
        <v>0</v>
      </c>
      <c r="W443" s="120">
        <v>0</v>
      </c>
      <c r="X443" s="120">
        <v>0</v>
      </c>
      <c r="Y443" s="120">
        <v>0</v>
      </c>
      <c r="Z443" s="120">
        <v>0</v>
      </c>
      <c r="AA443" s="120">
        <v>0</v>
      </c>
      <c r="AB443" s="120">
        <v>0</v>
      </c>
      <c r="AC443" s="120">
        <v>0</v>
      </c>
      <c r="AD443" s="121">
        <v>0</v>
      </c>
      <c r="AE443" s="121">
        <v>0</v>
      </c>
      <c r="AF443" s="121">
        <v>0</v>
      </c>
      <c r="AG443" s="121">
        <v>0</v>
      </c>
      <c r="AH443" s="121">
        <v>0</v>
      </c>
      <c r="AI443" s="122">
        <f t="shared" si="199"/>
        <v>0</v>
      </c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">
      <c r="A444" s="42" t="s">
        <v>26</v>
      </c>
      <c r="B444" s="74">
        <f>SUM(B423:B439)</f>
        <v>294.45944367500738</v>
      </c>
      <c r="C444" s="74">
        <f t="shared" ref="C444:I444" si="200">SUM(C423:C439)</f>
        <v>90.343034520915324</v>
      </c>
      <c r="D444" s="74">
        <f t="shared" si="200"/>
        <v>129.46964540734137</v>
      </c>
      <c r="E444" s="74">
        <f t="shared" si="200"/>
        <v>187.19446717566552</v>
      </c>
      <c r="F444" s="74">
        <f t="shared" si="200"/>
        <v>0</v>
      </c>
      <c r="G444" s="74">
        <f t="shared" si="200"/>
        <v>52.403207793129091</v>
      </c>
      <c r="H444" s="75">
        <f t="shared" si="200"/>
        <v>0</v>
      </c>
      <c r="I444" s="59">
        <f t="shared" si="200"/>
        <v>753.86979857205858</v>
      </c>
      <c r="K444" s="54" t="s">
        <v>26</v>
      </c>
      <c r="L444" s="74">
        <f>SUM(L423:L439)</f>
        <v>294.45944367500738</v>
      </c>
      <c r="M444" s="74">
        <f t="shared" ref="M444:S444" si="201">SUM(M423:M439)</f>
        <v>90.343034520915324</v>
      </c>
      <c r="N444" s="74">
        <f t="shared" si="201"/>
        <v>129.46964540734137</v>
      </c>
      <c r="O444" s="74">
        <f t="shared" si="201"/>
        <v>187.19446717566552</v>
      </c>
      <c r="P444" s="74">
        <f t="shared" si="201"/>
        <v>132.26793579956143</v>
      </c>
      <c r="Q444" s="74">
        <f t="shared" si="201"/>
        <v>52.403207793129091</v>
      </c>
      <c r="R444" s="75">
        <f t="shared" si="201"/>
        <v>0</v>
      </c>
      <c r="S444" s="95">
        <f t="shared" si="201"/>
        <v>886.13773437162013</v>
      </c>
      <c r="U444" s="123" t="s">
        <v>63</v>
      </c>
      <c r="V444" s="124">
        <f>SUM(V423:V439)</f>
        <v>168.18206381185294</v>
      </c>
      <c r="W444" s="124">
        <f t="shared" ref="W444:AH444" si="202">SUM(W423:W439)</f>
        <v>93.589001018876232</v>
      </c>
      <c r="X444" s="124">
        <f t="shared" si="202"/>
        <v>52.403207793129091</v>
      </c>
      <c r="Y444" s="124">
        <f t="shared" si="202"/>
        <v>90.343034520915324</v>
      </c>
      <c r="Z444" s="124">
        <f t="shared" si="202"/>
        <v>122.80698779364963</v>
      </c>
      <c r="AA444" s="124">
        <f t="shared" si="202"/>
        <v>186.19757477912248</v>
      </c>
      <c r="AB444" s="124">
        <f t="shared" si="202"/>
        <v>132.26793579956143</v>
      </c>
      <c r="AC444" s="124">
        <f t="shared" si="202"/>
        <v>40.347928854513029</v>
      </c>
      <c r="AD444" s="125">
        <f t="shared" si="202"/>
        <v>32.688378844278219</v>
      </c>
      <c r="AE444" s="125">
        <f t="shared" si="202"/>
        <v>0.99689239654304895</v>
      </c>
      <c r="AF444" s="125">
        <f t="shared" si="202"/>
        <v>0</v>
      </c>
      <c r="AG444" s="125">
        <f t="shared" si="202"/>
        <v>6.6626576136917581</v>
      </c>
      <c r="AH444" s="125">
        <f t="shared" si="202"/>
        <v>0</v>
      </c>
      <c r="AI444" s="126">
        <f>SUM(V444:AC444)</f>
        <v>886.13773437162024</v>
      </c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s="14" customFormat="1" ht="15" thickBot="1">
      <c r="A445" s="43" t="s">
        <v>91</v>
      </c>
      <c r="B445" s="78">
        <f>IF($I444=0,"-",B444/$I444)</f>
        <v>0.39059721484102072</v>
      </c>
      <c r="C445" s="78">
        <f t="shared" ref="C445:H445" si="203">IF($I444=0,"-",C444/$I444)</f>
        <v>0.11983904208928181</v>
      </c>
      <c r="D445" s="78">
        <f t="shared" si="203"/>
        <v>0.17174006128455618</v>
      </c>
      <c r="E445" s="78">
        <f t="shared" si="203"/>
        <v>0.2483114027518275</v>
      </c>
      <c r="F445" s="78">
        <f t="shared" si="203"/>
        <v>0</v>
      </c>
      <c r="G445" s="78">
        <f t="shared" si="203"/>
        <v>6.9512279033313917E-2</v>
      </c>
      <c r="H445" s="79">
        <f t="shared" si="203"/>
        <v>0</v>
      </c>
      <c r="I445" s="80">
        <f>SUM(B445:H445)</f>
        <v>1</v>
      </c>
      <c r="K445" s="55" t="s">
        <v>91</v>
      </c>
      <c r="L445" s="96">
        <f>IF($S444=0,"-",L444/$S444)</f>
        <v>0.33229534445208464</v>
      </c>
      <c r="M445" s="96">
        <f t="shared" ref="M445:R445" si="204">IF($S444=0,"-",M444/$S444)</f>
        <v>0.10195145857881741</v>
      </c>
      <c r="N445" s="96">
        <f t="shared" si="204"/>
        <v>0.14610555491032234</v>
      </c>
      <c r="O445" s="96">
        <f t="shared" si="204"/>
        <v>0.21124759720158995</v>
      </c>
      <c r="P445" s="96">
        <f t="shared" si="204"/>
        <v>0.14926340530273835</v>
      </c>
      <c r="Q445" s="96">
        <f t="shared" si="204"/>
        <v>5.9136639554447326E-2</v>
      </c>
      <c r="R445" s="97">
        <f t="shared" si="204"/>
        <v>0</v>
      </c>
      <c r="S445" s="98">
        <f>SUM(L445:R445)</f>
        <v>1</v>
      </c>
      <c r="U445" s="127" t="s">
        <v>91</v>
      </c>
      <c r="V445" s="128">
        <f>+V444/$AI444</f>
        <v>0.18979223803296735</v>
      </c>
      <c r="W445" s="128">
        <f t="shared" ref="W445:AH445" si="205">+W444/$AI444</f>
        <v>0.10561450820649484</v>
      </c>
      <c r="X445" s="128">
        <f t="shared" si="205"/>
        <v>5.9136639554447319E-2</v>
      </c>
      <c r="Y445" s="128">
        <f t="shared" si="205"/>
        <v>0.10195145857881739</v>
      </c>
      <c r="Z445" s="128">
        <f t="shared" si="205"/>
        <v>0.13858679416325134</v>
      </c>
      <c r="AA445" s="128">
        <f t="shared" si="205"/>
        <v>0.21012261136939311</v>
      </c>
      <c r="AB445" s="128">
        <f t="shared" si="205"/>
        <v>0.14926340530273832</v>
      </c>
      <c r="AC445" s="128">
        <f t="shared" si="205"/>
        <v>4.5532344791890202E-2</v>
      </c>
      <c r="AD445" s="128">
        <f t="shared" si="205"/>
        <v>3.6888598212622407E-2</v>
      </c>
      <c r="AE445" s="128">
        <f t="shared" si="205"/>
        <v>1.1249858321968054E-3</v>
      </c>
      <c r="AF445" s="128">
        <f t="shared" si="205"/>
        <v>0</v>
      </c>
      <c r="AG445" s="128">
        <f t="shared" si="205"/>
        <v>7.5187607470709903E-3</v>
      </c>
      <c r="AH445" s="128">
        <f t="shared" si="205"/>
        <v>0</v>
      </c>
      <c r="AI445" s="129">
        <f>SUM(V445:AC445)</f>
        <v>0.99999999999999978</v>
      </c>
    </row>
    <row r="446" spans="1:69" ht="15" thickBot="1">
      <c r="A446" s="44"/>
      <c r="B446" s="44"/>
      <c r="C446" s="44"/>
      <c r="D446" s="44"/>
      <c r="E446" s="44"/>
      <c r="F446" s="44"/>
      <c r="G446" s="44"/>
      <c r="H446" s="44"/>
      <c r="I446" s="44"/>
      <c r="K446" s="44"/>
      <c r="L446" s="44"/>
      <c r="M446" s="44"/>
      <c r="N446" s="44"/>
      <c r="O446" s="44"/>
      <c r="P446" s="44"/>
      <c r="Q446" s="44"/>
      <c r="R446" s="44"/>
      <c r="S446" s="44"/>
    </row>
    <row r="447" spans="1:6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  <c r="K447" s="428" t="s">
        <v>44</v>
      </c>
      <c r="L447" s="32" t="s">
        <v>0</v>
      </c>
      <c r="M447" s="32" t="s">
        <v>1</v>
      </c>
      <c r="N447" s="32" t="s">
        <v>2</v>
      </c>
      <c r="O447" s="32" t="s">
        <v>3</v>
      </c>
      <c r="P447" s="32" t="s">
        <v>27</v>
      </c>
      <c r="Q447" s="32" t="s">
        <v>4</v>
      </c>
      <c r="R447" s="32" t="s">
        <v>5</v>
      </c>
      <c r="S447" s="33" t="s">
        <v>6</v>
      </c>
    </row>
    <row r="448" spans="1:69" ht="15" customHeight="1">
      <c r="A448" s="431" t="s">
        <v>44</v>
      </c>
      <c r="B448" s="434" t="s">
        <v>118</v>
      </c>
      <c r="C448" s="435"/>
      <c r="D448" s="435"/>
      <c r="E448" s="435"/>
      <c r="F448" s="435"/>
      <c r="G448" s="435"/>
      <c r="H448" s="435"/>
      <c r="I448" s="436"/>
      <c r="K448" s="429" t="s">
        <v>44</v>
      </c>
      <c r="L448" s="416" t="s">
        <v>118</v>
      </c>
      <c r="M448" s="417"/>
      <c r="N448" s="417"/>
      <c r="O448" s="417"/>
      <c r="P448" s="417"/>
      <c r="Q448" s="417"/>
      <c r="R448" s="417"/>
      <c r="S448" s="418"/>
    </row>
    <row r="449" spans="1:38" ht="15">
      <c r="A449" s="35" t="s">
        <v>7</v>
      </c>
      <c r="B449" s="404"/>
      <c r="C449" s="405"/>
      <c r="D449" s="405"/>
      <c r="E449" s="406"/>
      <c r="F449" s="57">
        <v>0.1161148425212814</v>
      </c>
      <c r="G449" s="404"/>
      <c r="H449" s="406"/>
      <c r="I449" s="59">
        <f>SUM(B449:H449)</f>
        <v>0.1161148425212814</v>
      </c>
      <c r="K449" s="56" t="s">
        <v>7</v>
      </c>
      <c r="L449" s="404"/>
      <c r="M449" s="405"/>
      <c r="N449" s="405"/>
      <c r="O449" s="406"/>
      <c r="P449" s="57">
        <v>0</v>
      </c>
      <c r="Q449" s="404"/>
      <c r="R449" s="413"/>
      <c r="S449" s="103">
        <f>SUM(L449:R449)</f>
        <v>0</v>
      </c>
    </row>
    <row r="450" spans="1:38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206">SUM(B450:H450)</f>
        <v>0</v>
      </c>
      <c r="K450" s="48" t="s">
        <v>8</v>
      </c>
      <c r="L450" s="407"/>
      <c r="M450" s="408"/>
      <c r="N450" s="408"/>
      <c r="O450" s="409"/>
      <c r="P450" s="85">
        <v>0</v>
      </c>
      <c r="Q450" s="407"/>
      <c r="R450" s="414"/>
      <c r="S450" s="87">
        <f t="shared" ref="S450:S469" si="207">SUM(L450:R450)</f>
        <v>0</v>
      </c>
    </row>
    <row r="451" spans="1:38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206"/>
        <v>0</v>
      </c>
      <c r="K451" s="49" t="s">
        <v>10</v>
      </c>
      <c r="L451" s="407"/>
      <c r="M451" s="408"/>
      <c r="N451" s="408"/>
      <c r="O451" s="409"/>
      <c r="P451" s="63">
        <v>0</v>
      </c>
      <c r="Q451" s="407"/>
      <c r="R451" s="414"/>
      <c r="S451" s="84">
        <f t="shared" si="207"/>
        <v>0</v>
      </c>
    </row>
    <row r="452" spans="1:38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206"/>
        <v>0</v>
      </c>
      <c r="K452" s="48" t="s">
        <v>56</v>
      </c>
      <c r="L452" s="407"/>
      <c r="M452" s="408"/>
      <c r="N452" s="408"/>
      <c r="O452" s="409"/>
      <c r="P452" s="85">
        <v>0</v>
      </c>
      <c r="Q452" s="407"/>
      <c r="R452" s="414"/>
      <c r="S452" s="87">
        <f t="shared" si="207"/>
        <v>0</v>
      </c>
    </row>
    <row r="453" spans="1:38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206"/>
        <v>0</v>
      </c>
      <c r="K453" s="49" t="s">
        <v>16</v>
      </c>
      <c r="L453" s="407"/>
      <c r="M453" s="408"/>
      <c r="N453" s="408"/>
      <c r="O453" s="409"/>
      <c r="P453" s="63">
        <v>0</v>
      </c>
      <c r="Q453" s="407"/>
      <c r="R453" s="414"/>
      <c r="S453" s="84">
        <f t="shared" si="207"/>
        <v>0</v>
      </c>
    </row>
    <row r="454" spans="1:38" ht="15">
      <c r="A454" s="36" t="s">
        <v>123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206"/>
        <v>0</v>
      </c>
      <c r="K454" s="48" t="s">
        <v>123</v>
      </c>
      <c r="L454" s="407"/>
      <c r="M454" s="408"/>
      <c r="N454" s="408"/>
      <c r="O454" s="409"/>
      <c r="P454" s="85">
        <v>0</v>
      </c>
      <c r="Q454" s="407"/>
      <c r="R454" s="414"/>
      <c r="S454" s="87">
        <f t="shared" si="207"/>
        <v>0</v>
      </c>
    </row>
    <row r="455" spans="1:38" ht="15">
      <c r="A455" s="37" t="s">
        <v>58</v>
      </c>
      <c r="B455" s="407"/>
      <c r="C455" s="408"/>
      <c r="D455" s="408"/>
      <c r="E455" s="409"/>
      <c r="F455" s="63">
        <v>182.70438226230144</v>
      </c>
      <c r="G455" s="407"/>
      <c r="H455" s="409"/>
      <c r="I455" s="59">
        <f t="shared" si="206"/>
        <v>182.70438226230144</v>
      </c>
      <c r="K455" s="49" t="s">
        <v>58</v>
      </c>
      <c r="L455" s="407"/>
      <c r="M455" s="408"/>
      <c r="N455" s="408"/>
      <c r="O455" s="409"/>
      <c r="P455" s="63">
        <v>0</v>
      </c>
      <c r="Q455" s="407"/>
      <c r="R455" s="414"/>
      <c r="S455" s="84">
        <f t="shared" si="207"/>
        <v>0</v>
      </c>
    </row>
    <row r="456" spans="1:38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206"/>
        <v>0</v>
      </c>
      <c r="K456" s="48" t="s">
        <v>12</v>
      </c>
      <c r="L456" s="407"/>
      <c r="M456" s="408"/>
      <c r="N456" s="408"/>
      <c r="O456" s="409"/>
      <c r="P456" s="85">
        <v>0</v>
      </c>
      <c r="Q456" s="407"/>
      <c r="R456" s="414"/>
      <c r="S456" s="87">
        <f t="shared" si="207"/>
        <v>0</v>
      </c>
    </row>
    <row r="457" spans="1:38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206"/>
        <v>0</v>
      </c>
      <c r="K457" s="49" t="s">
        <v>59</v>
      </c>
      <c r="L457" s="407"/>
      <c r="M457" s="408"/>
      <c r="N457" s="408"/>
      <c r="O457" s="409"/>
      <c r="P457" s="63">
        <v>0</v>
      </c>
      <c r="Q457" s="407"/>
      <c r="R457" s="414"/>
      <c r="S457" s="84">
        <f t="shared" si="207"/>
        <v>0</v>
      </c>
    </row>
    <row r="458" spans="1:38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206"/>
        <v>0</v>
      </c>
      <c r="K458" s="48" t="s">
        <v>17</v>
      </c>
      <c r="L458" s="407"/>
      <c r="M458" s="408"/>
      <c r="N458" s="408"/>
      <c r="O458" s="409"/>
      <c r="P458" s="85">
        <v>0</v>
      </c>
      <c r="Q458" s="407"/>
      <c r="R458" s="414"/>
      <c r="S458" s="87">
        <f t="shared" si="207"/>
        <v>0</v>
      </c>
    </row>
    <row r="459" spans="1:38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206"/>
        <v>0</v>
      </c>
      <c r="K459" s="49" t="s">
        <v>139</v>
      </c>
      <c r="L459" s="407"/>
      <c r="M459" s="408"/>
      <c r="N459" s="408"/>
      <c r="O459" s="409"/>
      <c r="P459" s="63">
        <v>0</v>
      </c>
      <c r="Q459" s="407"/>
      <c r="R459" s="414"/>
      <c r="S459" s="84">
        <f t="shared" si="207"/>
        <v>0</v>
      </c>
    </row>
    <row r="460" spans="1:38" ht="15">
      <c r="A460" s="36" t="s">
        <v>25</v>
      </c>
      <c r="B460" s="407"/>
      <c r="C460" s="408"/>
      <c r="D460" s="408"/>
      <c r="E460" s="409"/>
      <c r="F460" s="60">
        <v>608.51067112817236</v>
      </c>
      <c r="G460" s="407"/>
      <c r="H460" s="409"/>
      <c r="I460" s="62">
        <f t="shared" si="206"/>
        <v>608.51067112817236</v>
      </c>
      <c r="K460" s="48" t="s">
        <v>25</v>
      </c>
      <c r="L460" s="407"/>
      <c r="M460" s="408"/>
      <c r="N460" s="408"/>
      <c r="O460" s="409"/>
      <c r="P460" s="85">
        <v>0</v>
      </c>
      <c r="Q460" s="407"/>
      <c r="R460" s="414"/>
      <c r="S460" s="87">
        <f t="shared" si="207"/>
        <v>0</v>
      </c>
    </row>
    <row r="461" spans="1:38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206"/>
        <v>0</v>
      </c>
      <c r="K461" s="49" t="s">
        <v>24</v>
      </c>
      <c r="L461" s="407"/>
      <c r="M461" s="408"/>
      <c r="N461" s="408"/>
      <c r="O461" s="409"/>
      <c r="P461" s="63">
        <v>0</v>
      </c>
      <c r="Q461" s="407"/>
      <c r="R461" s="414"/>
      <c r="S461" s="84">
        <f t="shared" si="207"/>
        <v>0</v>
      </c>
    </row>
    <row r="462" spans="1:38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206"/>
        <v>0</v>
      </c>
      <c r="K462" s="48" t="s">
        <v>60</v>
      </c>
      <c r="L462" s="407"/>
      <c r="M462" s="408"/>
      <c r="N462" s="408"/>
      <c r="O462" s="409"/>
      <c r="P462" s="85">
        <v>0</v>
      </c>
      <c r="Q462" s="407"/>
      <c r="R462" s="414"/>
      <c r="S462" s="87">
        <f t="shared" si="207"/>
        <v>0</v>
      </c>
    </row>
    <row r="463" spans="1:38" ht="15">
      <c r="A463" s="37" t="s">
        <v>22</v>
      </c>
      <c r="B463" s="407"/>
      <c r="C463" s="408"/>
      <c r="D463" s="408"/>
      <c r="E463" s="409"/>
      <c r="F463" s="63">
        <v>7.4878522143522535</v>
      </c>
      <c r="G463" s="407"/>
      <c r="H463" s="409"/>
      <c r="I463" s="59">
        <f t="shared" si="206"/>
        <v>7.4878522143522535</v>
      </c>
      <c r="K463" s="49" t="s">
        <v>22</v>
      </c>
      <c r="L463" s="407"/>
      <c r="M463" s="408"/>
      <c r="N463" s="408"/>
      <c r="O463" s="409"/>
      <c r="P463" s="63">
        <v>0</v>
      </c>
      <c r="Q463" s="407"/>
      <c r="R463" s="414"/>
      <c r="S463" s="84">
        <f t="shared" si="207"/>
        <v>0</v>
      </c>
    </row>
    <row r="464" spans="1:38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206"/>
        <v>0</v>
      </c>
      <c r="K464" s="48" t="s">
        <v>21</v>
      </c>
      <c r="L464" s="407"/>
      <c r="M464" s="408"/>
      <c r="N464" s="408"/>
      <c r="O464" s="409"/>
      <c r="P464" s="85">
        <v>0</v>
      </c>
      <c r="Q464" s="407"/>
      <c r="R464" s="414"/>
      <c r="S464" s="87">
        <f t="shared" si="207"/>
        <v>0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18"/>
    </row>
    <row r="465" spans="1:38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206"/>
        <v>0</v>
      </c>
      <c r="K465" s="50" t="s">
        <v>64</v>
      </c>
      <c r="L465" s="407"/>
      <c r="M465" s="408"/>
      <c r="N465" s="408"/>
      <c r="O465" s="409"/>
      <c r="P465" s="63">
        <v>0</v>
      </c>
      <c r="Q465" s="407"/>
      <c r="R465" s="414"/>
      <c r="S465" s="84">
        <f t="shared" si="207"/>
        <v>0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18"/>
    </row>
    <row r="466" spans="1:38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206"/>
        <v>0</v>
      </c>
      <c r="K466" s="51" t="s">
        <v>23</v>
      </c>
      <c r="L466" s="407"/>
      <c r="M466" s="408"/>
      <c r="N466" s="408"/>
      <c r="O466" s="409"/>
      <c r="P466" s="88">
        <v>0</v>
      </c>
      <c r="Q466" s="407"/>
      <c r="R466" s="414"/>
      <c r="S466" s="90">
        <f t="shared" si="207"/>
        <v>0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18"/>
    </row>
    <row r="467" spans="1:38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206"/>
        <v>0</v>
      </c>
      <c r="K467" s="52" t="s">
        <v>19</v>
      </c>
      <c r="L467" s="407"/>
      <c r="M467" s="408"/>
      <c r="N467" s="408"/>
      <c r="O467" s="409"/>
      <c r="P467" s="68">
        <v>0</v>
      </c>
      <c r="Q467" s="407"/>
      <c r="R467" s="414"/>
      <c r="S467" s="92">
        <f t="shared" si="207"/>
        <v>0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18"/>
    </row>
    <row r="468" spans="1:38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206"/>
        <v>0</v>
      </c>
      <c r="K468" s="51" t="s">
        <v>20</v>
      </c>
      <c r="L468" s="407"/>
      <c r="M468" s="408"/>
      <c r="N468" s="408"/>
      <c r="O468" s="409"/>
      <c r="P468" s="88">
        <v>0</v>
      </c>
      <c r="Q468" s="407"/>
      <c r="R468" s="414"/>
      <c r="S468" s="90">
        <f t="shared" si="207"/>
        <v>0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18"/>
    </row>
    <row r="469" spans="1:38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206"/>
        <v>0</v>
      </c>
      <c r="K469" s="53" t="s">
        <v>11</v>
      </c>
      <c r="L469" s="410"/>
      <c r="M469" s="411"/>
      <c r="N469" s="411"/>
      <c r="O469" s="412"/>
      <c r="P469" s="71">
        <v>0</v>
      </c>
      <c r="Q469" s="410"/>
      <c r="R469" s="415"/>
      <c r="S469" s="94">
        <f t="shared" si="207"/>
        <v>0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18"/>
    </row>
    <row r="470" spans="1:38" ht="15">
      <c r="A470" s="42" t="s">
        <v>26</v>
      </c>
      <c r="B470" s="74">
        <f>SUM(B449:B465)</f>
        <v>0</v>
      </c>
      <c r="C470" s="74">
        <f t="shared" ref="C470:I470" si="208">SUM(C449:C465)</f>
        <v>0</v>
      </c>
      <c r="D470" s="74">
        <f t="shared" si="208"/>
        <v>0</v>
      </c>
      <c r="E470" s="74">
        <f t="shared" si="208"/>
        <v>0</v>
      </c>
      <c r="F470" s="74">
        <f t="shared" si="208"/>
        <v>798.81902044734738</v>
      </c>
      <c r="G470" s="74">
        <f t="shared" si="208"/>
        <v>0</v>
      </c>
      <c r="H470" s="75">
        <f t="shared" si="208"/>
        <v>0</v>
      </c>
      <c r="I470" s="59">
        <f t="shared" si="208"/>
        <v>798.81902044734738</v>
      </c>
      <c r="K470" s="54" t="s">
        <v>26</v>
      </c>
      <c r="L470" s="74">
        <f>SUM(L449:L465)</f>
        <v>0</v>
      </c>
      <c r="M470" s="74">
        <f t="shared" ref="M470:S470" si="209">SUM(M449:M465)</f>
        <v>0</v>
      </c>
      <c r="N470" s="74">
        <f t="shared" si="209"/>
        <v>0</v>
      </c>
      <c r="O470" s="74">
        <f t="shared" si="209"/>
        <v>0</v>
      </c>
      <c r="P470" s="74">
        <f t="shared" si="209"/>
        <v>0</v>
      </c>
      <c r="Q470" s="74">
        <f t="shared" si="209"/>
        <v>0</v>
      </c>
      <c r="R470" s="75">
        <f t="shared" si="209"/>
        <v>0</v>
      </c>
      <c r="S470" s="95">
        <f t="shared" si="209"/>
        <v>0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18"/>
    </row>
    <row r="471" spans="1:38" s="14" customFormat="1" ht="15.75" thickBot="1">
      <c r="A471" s="43" t="s">
        <v>91</v>
      </c>
      <c r="B471" s="78">
        <f>IF($I470=0,"-",B470/$I470)</f>
        <v>0</v>
      </c>
      <c r="C471" s="78">
        <f t="shared" ref="C471:H471" si="210">IF($I470=0,"-",C470/$I470)</f>
        <v>0</v>
      </c>
      <c r="D471" s="78">
        <f t="shared" si="210"/>
        <v>0</v>
      </c>
      <c r="E471" s="78">
        <f t="shared" si="210"/>
        <v>0</v>
      </c>
      <c r="F471" s="78">
        <f t="shared" si="210"/>
        <v>1</v>
      </c>
      <c r="G471" s="78">
        <f t="shared" si="210"/>
        <v>0</v>
      </c>
      <c r="H471" s="79">
        <f t="shared" si="210"/>
        <v>0</v>
      </c>
      <c r="I471" s="80">
        <f>SUM(B471:H471)</f>
        <v>1</v>
      </c>
      <c r="K471" s="55" t="s">
        <v>91</v>
      </c>
      <c r="L471" s="96" t="str">
        <f>IF($S470=0,"-",L470/$S470)</f>
        <v>-</v>
      </c>
      <c r="M471" s="96" t="str">
        <f t="shared" ref="M471:R471" si="211">IF($S470=0,"-",M470/$S470)</f>
        <v>-</v>
      </c>
      <c r="N471" s="96" t="str">
        <f t="shared" si="211"/>
        <v>-</v>
      </c>
      <c r="O471" s="96" t="str">
        <f t="shared" si="211"/>
        <v>-</v>
      </c>
      <c r="P471" s="96" t="str">
        <f t="shared" si="211"/>
        <v>-</v>
      </c>
      <c r="Q471" s="96" t="str">
        <f t="shared" si="211"/>
        <v>-</v>
      </c>
      <c r="R471" s="97" t="str">
        <f t="shared" si="211"/>
        <v>-</v>
      </c>
      <c r="S471" s="98">
        <f>SUM(L471:R471)</f>
        <v>0</v>
      </c>
      <c r="U471" s="22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21"/>
      <c r="AK471" s="13"/>
      <c r="AL471" s="13"/>
    </row>
    <row r="472" spans="1:38" ht="15" thickBot="1">
      <c r="A472" s="44"/>
      <c r="B472" s="44"/>
      <c r="C472" s="44"/>
      <c r="D472" s="44"/>
      <c r="E472" s="44"/>
      <c r="F472" s="44"/>
      <c r="G472" s="44"/>
      <c r="H472" s="44"/>
      <c r="I472" s="44"/>
      <c r="K472" s="44"/>
      <c r="L472" s="44"/>
      <c r="M472" s="44"/>
      <c r="N472" s="44"/>
      <c r="O472" s="44"/>
      <c r="P472" s="44"/>
      <c r="Q472" s="44"/>
      <c r="R472" s="44"/>
      <c r="S472" s="44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18"/>
    </row>
    <row r="473" spans="1:38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  <c r="K473" s="428" t="s">
        <v>45</v>
      </c>
      <c r="L473" s="32" t="s">
        <v>0</v>
      </c>
      <c r="M473" s="32" t="s">
        <v>1</v>
      </c>
      <c r="N473" s="32" t="s">
        <v>2</v>
      </c>
      <c r="O473" s="32" t="s">
        <v>3</v>
      </c>
      <c r="P473" s="32" t="s">
        <v>27</v>
      </c>
      <c r="Q473" s="32" t="s">
        <v>4</v>
      </c>
      <c r="R473" s="32" t="s">
        <v>5</v>
      </c>
      <c r="S473" s="33" t="s">
        <v>6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18"/>
    </row>
    <row r="474" spans="1:38" ht="15" customHeight="1">
      <c r="A474" s="431" t="s">
        <v>45</v>
      </c>
      <c r="B474" s="434" t="s">
        <v>118</v>
      </c>
      <c r="C474" s="435"/>
      <c r="D474" s="435"/>
      <c r="E474" s="435"/>
      <c r="F474" s="435"/>
      <c r="G474" s="435"/>
      <c r="H474" s="435"/>
      <c r="I474" s="436"/>
      <c r="K474" s="429" t="s">
        <v>45</v>
      </c>
      <c r="L474" s="416" t="s">
        <v>118</v>
      </c>
      <c r="M474" s="417"/>
      <c r="N474" s="417"/>
      <c r="O474" s="417"/>
      <c r="P474" s="417"/>
      <c r="Q474" s="417"/>
      <c r="R474" s="417"/>
      <c r="S474" s="418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18"/>
    </row>
    <row r="475" spans="1:38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  <c r="K475" s="56" t="s">
        <v>7</v>
      </c>
      <c r="L475" s="404"/>
      <c r="M475" s="405"/>
      <c r="N475" s="405"/>
      <c r="O475" s="406"/>
      <c r="P475" s="57">
        <v>0</v>
      </c>
      <c r="Q475" s="404"/>
      <c r="R475" s="413"/>
      <c r="S475" s="103">
        <f>SUM(L475:R475)</f>
        <v>0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18"/>
    </row>
    <row r="476" spans="1:38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212">SUM(B476:H476)</f>
        <v>0</v>
      </c>
      <c r="K476" s="48" t="s">
        <v>8</v>
      </c>
      <c r="L476" s="407"/>
      <c r="M476" s="408"/>
      <c r="N476" s="408"/>
      <c r="O476" s="409"/>
      <c r="P476" s="85">
        <v>0</v>
      </c>
      <c r="Q476" s="407"/>
      <c r="R476" s="414"/>
      <c r="S476" s="87">
        <f t="shared" ref="S476:S495" si="213">SUM(L476:R476)</f>
        <v>0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18"/>
    </row>
    <row r="477" spans="1:38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212"/>
        <v>0</v>
      </c>
      <c r="K477" s="49" t="s">
        <v>10</v>
      </c>
      <c r="L477" s="407"/>
      <c r="M477" s="408"/>
      <c r="N477" s="408"/>
      <c r="O477" s="409"/>
      <c r="P477" s="63">
        <v>0</v>
      </c>
      <c r="Q477" s="407"/>
      <c r="R477" s="414"/>
      <c r="S477" s="84">
        <f t="shared" si="213"/>
        <v>0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18"/>
    </row>
    <row r="478" spans="1:38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212"/>
        <v>0</v>
      </c>
      <c r="K478" s="48" t="s">
        <v>56</v>
      </c>
      <c r="L478" s="407"/>
      <c r="M478" s="408"/>
      <c r="N478" s="408"/>
      <c r="O478" s="409"/>
      <c r="P478" s="85">
        <v>0</v>
      </c>
      <c r="Q478" s="407"/>
      <c r="R478" s="414"/>
      <c r="S478" s="87">
        <f t="shared" si="213"/>
        <v>0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18"/>
    </row>
    <row r="479" spans="1:38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212"/>
        <v>0</v>
      </c>
      <c r="K479" s="49" t="s">
        <v>16</v>
      </c>
      <c r="L479" s="407"/>
      <c r="M479" s="408"/>
      <c r="N479" s="408"/>
      <c r="O479" s="409"/>
      <c r="P479" s="63">
        <v>0</v>
      </c>
      <c r="Q479" s="407"/>
      <c r="R479" s="414"/>
      <c r="S479" s="84">
        <f t="shared" si="213"/>
        <v>0</v>
      </c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18"/>
    </row>
    <row r="480" spans="1:38" ht="15">
      <c r="A480" s="36" t="s">
        <v>123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212"/>
        <v>0</v>
      </c>
      <c r="K480" s="48" t="s">
        <v>123</v>
      </c>
      <c r="L480" s="407"/>
      <c r="M480" s="408"/>
      <c r="N480" s="408"/>
      <c r="O480" s="409"/>
      <c r="P480" s="85">
        <v>0</v>
      </c>
      <c r="Q480" s="407"/>
      <c r="R480" s="414"/>
      <c r="S480" s="87">
        <f t="shared" si="213"/>
        <v>0</v>
      </c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18"/>
    </row>
    <row r="481" spans="1:38" ht="14.25" customHeight="1">
      <c r="A481" s="37" t="s">
        <v>58</v>
      </c>
      <c r="B481" s="407"/>
      <c r="C481" s="408"/>
      <c r="D481" s="408"/>
      <c r="E481" s="409"/>
      <c r="F481" s="63">
        <v>14485.088672028127</v>
      </c>
      <c r="G481" s="407"/>
      <c r="H481" s="409"/>
      <c r="I481" s="59">
        <f t="shared" si="212"/>
        <v>14485.088672028127</v>
      </c>
      <c r="K481" s="49" t="s">
        <v>58</v>
      </c>
      <c r="L481" s="407"/>
      <c r="M481" s="408"/>
      <c r="N481" s="408"/>
      <c r="O481" s="409"/>
      <c r="P481" s="63">
        <v>3045.5109835486801</v>
      </c>
      <c r="Q481" s="407"/>
      <c r="R481" s="414"/>
      <c r="S481" s="84">
        <f t="shared" si="213"/>
        <v>3045.5109835486801</v>
      </c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18"/>
    </row>
    <row r="482" spans="1:38" ht="14.25" customHeight="1">
      <c r="A482" s="36" t="s">
        <v>12</v>
      </c>
      <c r="B482" s="407"/>
      <c r="C482" s="408"/>
      <c r="D482" s="408"/>
      <c r="E482" s="409"/>
      <c r="F482" s="60">
        <v>4942.4432403766505</v>
      </c>
      <c r="G482" s="407"/>
      <c r="H482" s="409"/>
      <c r="I482" s="62">
        <f t="shared" si="212"/>
        <v>4942.4432403766505</v>
      </c>
      <c r="K482" s="48" t="s">
        <v>12</v>
      </c>
      <c r="L482" s="407"/>
      <c r="M482" s="408"/>
      <c r="N482" s="408"/>
      <c r="O482" s="409"/>
      <c r="P482" s="85">
        <v>1608.7723297914276</v>
      </c>
      <c r="Q482" s="407"/>
      <c r="R482" s="414"/>
      <c r="S482" s="87">
        <f t="shared" si="213"/>
        <v>1608.7723297914276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18"/>
    </row>
    <row r="483" spans="1:38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212"/>
        <v>0</v>
      </c>
      <c r="K483" s="49" t="s">
        <v>59</v>
      </c>
      <c r="L483" s="407"/>
      <c r="M483" s="408"/>
      <c r="N483" s="408"/>
      <c r="O483" s="409"/>
      <c r="P483" s="63">
        <v>0</v>
      </c>
      <c r="Q483" s="407"/>
      <c r="R483" s="414"/>
      <c r="S483" s="84">
        <f t="shared" si="213"/>
        <v>0</v>
      </c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18"/>
    </row>
    <row r="484" spans="1:38" ht="15">
      <c r="A484" s="36" t="s">
        <v>17</v>
      </c>
      <c r="B484" s="407"/>
      <c r="C484" s="408"/>
      <c r="D484" s="408"/>
      <c r="E484" s="409"/>
      <c r="F484" s="60">
        <v>15.710194984419182</v>
      </c>
      <c r="G484" s="407"/>
      <c r="H484" s="409"/>
      <c r="I484" s="62">
        <f t="shared" si="212"/>
        <v>15.710194984419182</v>
      </c>
      <c r="K484" s="48" t="s">
        <v>17</v>
      </c>
      <c r="L484" s="407"/>
      <c r="M484" s="408"/>
      <c r="N484" s="408"/>
      <c r="O484" s="409"/>
      <c r="P484" s="85">
        <v>0.73293999470472448</v>
      </c>
      <c r="Q484" s="407"/>
      <c r="R484" s="414"/>
      <c r="S484" s="87">
        <f t="shared" si="213"/>
        <v>0.73293999470472448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18"/>
    </row>
    <row r="485" spans="1:38" ht="15">
      <c r="A485" s="37" t="s">
        <v>139</v>
      </c>
      <c r="B485" s="407"/>
      <c r="C485" s="408"/>
      <c r="D485" s="408"/>
      <c r="E485" s="409"/>
      <c r="F485" s="63">
        <v>0.57799193643647373</v>
      </c>
      <c r="G485" s="407"/>
      <c r="H485" s="409"/>
      <c r="I485" s="59">
        <f t="shared" si="212"/>
        <v>0.57799193643647373</v>
      </c>
      <c r="K485" s="49" t="s">
        <v>139</v>
      </c>
      <c r="L485" s="407"/>
      <c r="M485" s="408"/>
      <c r="N485" s="408"/>
      <c r="O485" s="409"/>
      <c r="P485" s="63">
        <v>-6.4106294409249642E-4</v>
      </c>
      <c r="Q485" s="407"/>
      <c r="R485" s="414"/>
      <c r="S485" s="84">
        <f t="shared" si="213"/>
        <v>-6.4106294409249642E-4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18"/>
    </row>
    <row r="486" spans="1:38" ht="15">
      <c r="A486" s="36" t="s">
        <v>25</v>
      </c>
      <c r="B486" s="407"/>
      <c r="C486" s="408"/>
      <c r="D486" s="408"/>
      <c r="E486" s="409"/>
      <c r="F486" s="60">
        <v>455.56371176671001</v>
      </c>
      <c r="G486" s="407"/>
      <c r="H486" s="409"/>
      <c r="I486" s="62">
        <f t="shared" si="212"/>
        <v>455.56371176671001</v>
      </c>
      <c r="K486" s="48" t="s">
        <v>25</v>
      </c>
      <c r="L486" s="407"/>
      <c r="M486" s="408"/>
      <c r="N486" s="408"/>
      <c r="O486" s="409"/>
      <c r="P486" s="85">
        <v>3.3750779948604759E-13</v>
      </c>
      <c r="Q486" s="407"/>
      <c r="R486" s="414"/>
      <c r="S486" s="87">
        <f t="shared" si="213"/>
        <v>3.3750779948604759E-13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18"/>
    </row>
    <row r="487" spans="1:38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212"/>
        <v>0</v>
      </c>
      <c r="K487" s="49" t="s">
        <v>24</v>
      </c>
      <c r="L487" s="407"/>
      <c r="M487" s="408"/>
      <c r="N487" s="408"/>
      <c r="O487" s="409"/>
      <c r="P487" s="63">
        <v>-3.8813396940895473E-13</v>
      </c>
      <c r="Q487" s="407"/>
      <c r="R487" s="414"/>
      <c r="S487" s="84">
        <f t="shared" si="213"/>
        <v>-3.8813396940895473E-13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18"/>
    </row>
    <row r="488" spans="1:38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212"/>
        <v>0</v>
      </c>
      <c r="K488" s="48" t="s">
        <v>60</v>
      </c>
      <c r="L488" s="407"/>
      <c r="M488" s="408"/>
      <c r="N488" s="408"/>
      <c r="O488" s="409"/>
      <c r="P488" s="85">
        <v>-1.3204801835309254E-13</v>
      </c>
      <c r="Q488" s="407"/>
      <c r="R488" s="414"/>
      <c r="S488" s="87">
        <f t="shared" si="213"/>
        <v>-1.3204801835309254E-13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18"/>
    </row>
    <row r="489" spans="1:38" ht="15">
      <c r="A489" s="37" t="s">
        <v>22</v>
      </c>
      <c r="B489" s="407"/>
      <c r="C489" s="408"/>
      <c r="D489" s="408"/>
      <c r="E489" s="409"/>
      <c r="F489" s="63">
        <v>699.88330727549067</v>
      </c>
      <c r="G489" s="407"/>
      <c r="H489" s="409"/>
      <c r="I489" s="59">
        <f t="shared" si="212"/>
        <v>699.88330727549067</v>
      </c>
      <c r="K489" s="49" t="s">
        <v>22</v>
      </c>
      <c r="L489" s="407"/>
      <c r="M489" s="408"/>
      <c r="N489" s="408"/>
      <c r="O489" s="409"/>
      <c r="P489" s="63">
        <v>214.45440539191881</v>
      </c>
      <c r="Q489" s="407"/>
      <c r="R489" s="414"/>
      <c r="S489" s="84">
        <f t="shared" si="213"/>
        <v>214.45440539191881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18"/>
    </row>
    <row r="490" spans="1:38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212"/>
        <v>0</v>
      </c>
      <c r="K490" s="48" t="s">
        <v>21</v>
      </c>
      <c r="L490" s="407"/>
      <c r="M490" s="408"/>
      <c r="N490" s="408"/>
      <c r="O490" s="409"/>
      <c r="P490" s="85">
        <v>0</v>
      </c>
      <c r="Q490" s="407"/>
      <c r="R490" s="414"/>
      <c r="S490" s="87">
        <f t="shared" si="213"/>
        <v>0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18"/>
    </row>
    <row r="491" spans="1:38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212"/>
        <v>0</v>
      </c>
      <c r="K491" s="50" t="s">
        <v>64</v>
      </c>
      <c r="L491" s="407"/>
      <c r="M491" s="408"/>
      <c r="N491" s="408"/>
      <c r="O491" s="409"/>
      <c r="P491" s="63">
        <v>0</v>
      </c>
      <c r="Q491" s="407"/>
      <c r="R491" s="414"/>
      <c r="S491" s="84">
        <f t="shared" si="213"/>
        <v>0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18"/>
    </row>
    <row r="492" spans="1:38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212"/>
        <v>0</v>
      </c>
      <c r="K492" s="51" t="s">
        <v>23</v>
      </c>
      <c r="L492" s="407"/>
      <c r="M492" s="408"/>
      <c r="N492" s="408"/>
      <c r="O492" s="409"/>
      <c r="P492" s="88">
        <v>0</v>
      </c>
      <c r="Q492" s="407"/>
      <c r="R492" s="414"/>
      <c r="S492" s="90">
        <f t="shared" si="213"/>
        <v>0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18"/>
    </row>
    <row r="493" spans="1:38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212"/>
        <v>0</v>
      </c>
      <c r="K493" s="52" t="s">
        <v>19</v>
      </c>
      <c r="L493" s="407"/>
      <c r="M493" s="408"/>
      <c r="N493" s="408"/>
      <c r="O493" s="409"/>
      <c r="P493" s="68">
        <v>0</v>
      </c>
      <c r="Q493" s="407"/>
      <c r="R493" s="414"/>
      <c r="S493" s="92">
        <f t="shared" si="213"/>
        <v>0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18"/>
    </row>
    <row r="494" spans="1:38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212"/>
        <v>0</v>
      </c>
      <c r="K494" s="51" t="s">
        <v>20</v>
      </c>
      <c r="L494" s="407"/>
      <c r="M494" s="408"/>
      <c r="N494" s="408"/>
      <c r="O494" s="409"/>
      <c r="P494" s="88">
        <v>0</v>
      </c>
      <c r="Q494" s="407"/>
      <c r="R494" s="414"/>
      <c r="S494" s="90">
        <f t="shared" si="213"/>
        <v>0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18"/>
    </row>
    <row r="495" spans="1:38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212"/>
        <v>0</v>
      </c>
      <c r="K495" s="53" t="s">
        <v>11</v>
      </c>
      <c r="L495" s="410"/>
      <c r="M495" s="411"/>
      <c r="N495" s="411"/>
      <c r="O495" s="412"/>
      <c r="P495" s="71">
        <v>0</v>
      </c>
      <c r="Q495" s="410"/>
      <c r="R495" s="415"/>
      <c r="S495" s="94">
        <f t="shared" si="213"/>
        <v>0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18"/>
    </row>
    <row r="496" spans="1:38" ht="15">
      <c r="A496" s="42" t="s">
        <v>26</v>
      </c>
      <c r="B496" s="74">
        <f>SUM(B475:B491)</f>
        <v>0</v>
      </c>
      <c r="C496" s="74">
        <f t="shared" ref="C496:I496" si="214">SUM(C475:C491)</f>
        <v>0</v>
      </c>
      <c r="D496" s="74">
        <f t="shared" si="214"/>
        <v>0</v>
      </c>
      <c r="E496" s="74">
        <f t="shared" si="214"/>
        <v>0</v>
      </c>
      <c r="F496" s="74">
        <f t="shared" si="214"/>
        <v>20599.267118367832</v>
      </c>
      <c r="G496" s="74">
        <f t="shared" si="214"/>
        <v>0</v>
      </c>
      <c r="H496" s="75">
        <f t="shared" si="214"/>
        <v>0</v>
      </c>
      <c r="I496" s="59">
        <f t="shared" si="214"/>
        <v>20599.267118367832</v>
      </c>
      <c r="K496" s="54" t="s">
        <v>26</v>
      </c>
      <c r="L496" s="74">
        <f>SUM(L475:L491)</f>
        <v>0</v>
      </c>
      <c r="M496" s="74">
        <f t="shared" ref="M496:S496" si="215">SUM(M475:M491)</f>
        <v>0</v>
      </c>
      <c r="N496" s="74">
        <f t="shared" si="215"/>
        <v>0</v>
      </c>
      <c r="O496" s="74">
        <f t="shared" si="215"/>
        <v>0</v>
      </c>
      <c r="P496" s="74">
        <f t="shared" si="215"/>
        <v>4869.4700176637871</v>
      </c>
      <c r="Q496" s="74">
        <f t="shared" si="215"/>
        <v>0</v>
      </c>
      <c r="R496" s="75">
        <f t="shared" si="215"/>
        <v>0</v>
      </c>
      <c r="S496" s="95">
        <f t="shared" si="215"/>
        <v>4869.4700176637871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18"/>
    </row>
    <row r="497" spans="1:38" s="14" customFormat="1" ht="15.75" thickBot="1">
      <c r="A497" s="43" t="s">
        <v>91</v>
      </c>
      <c r="B497" s="78">
        <f>IF($I496=0,"-",B496/$I496)</f>
        <v>0</v>
      </c>
      <c r="C497" s="78">
        <f t="shared" ref="C497:H497" si="216">IF($I496=0,"-",C496/$I496)</f>
        <v>0</v>
      </c>
      <c r="D497" s="78">
        <f t="shared" si="216"/>
        <v>0</v>
      </c>
      <c r="E497" s="78">
        <f t="shared" si="216"/>
        <v>0</v>
      </c>
      <c r="F497" s="78">
        <f t="shared" si="216"/>
        <v>1</v>
      </c>
      <c r="G497" s="78">
        <f t="shared" si="216"/>
        <v>0</v>
      </c>
      <c r="H497" s="79">
        <f t="shared" si="216"/>
        <v>0</v>
      </c>
      <c r="I497" s="80">
        <f>SUM(B497:H497)</f>
        <v>1</v>
      </c>
      <c r="K497" s="55" t="s">
        <v>91</v>
      </c>
      <c r="L497" s="96">
        <f>IF($S496=0,"-",L496/$S496)</f>
        <v>0</v>
      </c>
      <c r="M497" s="96">
        <f t="shared" ref="M497:R497" si="217">IF($S496=0,"-",M496/$S496)</f>
        <v>0</v>
      </c>
      <c r="N497" s="96">
        <f t="shared" si="217"/>
        <v>0</v>
      </c>
      <c r="O497" s="96">
        <f t="shared" si="217"/>
        <v>0</v>
      </c>
      <c r="P497" s="96">
        <f t="shared" si="217"/>
        <v>1</v>
      </c>
      <c r="Q497" s="96">
        <f t="shared" si="217"/>
        <v>0</v>
      </c>
      <c r="R497" s="97">
        <f t="shared" si="217"/>
        <v>0</v>
      </c>
      <c r="S497" s="98">
        <f>SUM(L497:R497)</f>
        <v>1</v>
      </c>
      <c r="U497" s="22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21"/>
      <c r="AK497" s="13"/>
      <c r="AL497" s="13"/>
    </row>
    <row r="498" spans="1:38" ht="15" thickBot="1">
      <c r="A498" s="44"/>
      <c r="B498" s="44"/>
      <c r="C498" s="44"/>
      <c r="D498" s="44"/>
      <c r="E498" s="44"/>
      <c r="F498" s="44"/>
      <c r="G498" s="44"/>
      <c r="H498" s="44"/>
      <c r="I498" s="44"/>
      <c r="K498" s="44"/>
      <c r="L498" s="44"/>
      <c r="M498" s="44"/>
      <c r="N498" s="44"/>
      <c r="O498" s="44"/>
      <c r="P498" s="44"/>
      <c r="Q498" s="44"/>
      <c r="R498" s="44"/>
      <c r="S498" s="44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18"/>
    </row>
    <row r="499" spans="1:38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  <c r="K499" s="428" t="s">
        <v>46</v>
      </c>
      <c r="L499" s="32" t="s">
        <v>0</v>
      </c>
      <c r="M499" s="32" t="s">
        <v>1</v>
      </c>
      <c r="N499" s="32" t="s">
        <v>2</v>
      </c>
      <c r="O499" s="32" t="s">
        <v>3</v>
      </c>
      <c r="P499" s="32" t="s">
        <v>27</v>
      </c>
      <c r="Q499" s="32" t="s">
        <v>4</v>
      </c>
      <c r="R499" s="32" t="s">
        <v>5</v>
      </c>
      <c r="S499" s="33" t="s">
        <v>6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18"/>
    </row>
    <row r="500" spans="1:38" ht="15" customHeight="1">
      <c r="A500" s="431" t="s">
        <v>46</v>
      </c>
      <c r="B500" s="434" t="s">
        <v>118</v>
      </c>
      <c r="C500" s="435"/>
      <c r="D500" s="435"/>
      <c r="E500" s="435"/>
      <c r="F500" s="435"/>
      <c r="G500" s="435"/>
      <c r="H500" s="435"/>
      <c r="I500" s="436"/>
      <c r="K500" s="429" t="s">
        <v>46</v>
      </c>
      <c r="L500" s="416" t="s">
        <v>118</v>
      </c>
      <c r="M500" s="417"/>
      <c r="N500" s="417"/>
      <c r="O500" s="417"/>
      <c r="P500" s="417"/>
      <c r="Q500" s="417"/>
      <c r="R500" s="417"/>
      <c r="S500" s="418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18"/>
    </row>
    <row r="501" spans="1:38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  <c r="K501" s="56" t="s">
        <v>7</v>
      </c>
      <c r="L501" s="404"/>
      <c r="M501" s="405"/>
      <c r="N501" s="405"/>
      <c r="O501" s="406"/>
      <c r="P501" s="57">
        <v>0</v>
      </c>
      <c r="Q501" s="404"/>
      <c r="R501" s="413"/>
      <c r="S501" s="103">
        <f>SUM(L501:R501)</f>
        <v>0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18"/>
    </row>
    <row r="502" spans="1:38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218">SUM(B502:H502)</f>
        <v>0</v>
      </c>
      <c r="K502" s="48" t="s">
        <v>8</v>
      </c>
      <c r="L502" s="407"/>
      <c r="M502" s="408"/>
      <c r="N502" s="408"/>
      <c r="O502" s="409"/>
      <c r="P502" s="85">
        <v>0</v>
      </c>
      <c r="Q502" s="407"/>
      <c r="R502" s="414"/>
      <c r="S502" s="87">
        <f t="shared" ref="S502:S521" si="219">SUM(L502:R502)</f>
        <v>0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18"/>
    </row>
    <row r="503" spans="1:38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218"/>
        <v>0</v>
      </c>
      <c r="K503" s="49" t="s">
        <v>10</v>
      </c>
      <c r="L503" s="407"/>
      <c r="M503" s="408"/>
      <c r="N503" s="408"/>
      <c r="O503" s="409"/>
      <c r="P503" s="63">
        <v>0</v>
      </c>
      <c r="Q503" s="407"/>
      <c r="R503" s="414"/>
      <c r="S503" s="84">
        <f t="shared" si="219"/>
        <v>0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18"/>
    </row>
    <row r="504" spans="1:38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218"/>
        <v>0</v>
      </c>
      <c r="K504" s="48" t="s">
        <v>56</v>
      </c>
      <c r="L504" s="407"/>
      <c r="M504" s="408"/>
      <c r="N504" s="408"/>
      <c r="O504" s="409"/>
      <c r="P504" s="85">
        <v>0</v>
      </c>
      <c r="Q504" s="407"/>
      <c r="R504" s="414"/>
      <c r="S504" s="87">
        <f t="shared" si="219"/>
        <v>0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18"/>
    </row>
    <row r="505" spans="1:38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218"/>
        <v>0</v>
      </c>
      <c r="K505" s="49" t="s">
        <v>16</v>
      </c>
      <c r="L505" s="407"/>
      <c r="M505" s="408"/>
      <c r="N505" s="408"/>
      <c r="O505" s="409"/>
      <c r="P505" s="63">
        <v>0</v>
      </c>
      <c r="Q505" s="407"/>
      <c r="R505" s="414"/>
      <c r="S505" s="84">
        <f t="shared" si="219"/>
        <v>0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18"/>
    </row>
    <row r="506" spans="1:38" ht="14.25" customHeight="1">
      <c r="A506" s="36" t="s">
        <v>123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218"/>
        <v>0</v>
      </c>
      <c r="K506" s="48" t="s">
        <v>123</v>
      </c>
      <c r="L506" s="407"/>
      <c r="M506" s="408"/>
      <c r="N506" s="408"/>
      <c r="O506" s="409"/>
      <c r="P506" s="85">
        <v>0</v>
      </c>
      <c r="Q506" s="407"/>
      <c r="R506" s="414"/>
      <c r="S506" s="87">
        <f t="shared" si="219"/>
        <v>0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18"/>
    </row>
    <row r="507" spans="1:38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218"/>
        <v>0</v>
      </c>
      <c r="K507" s="49" t="s">
        <v>58</v>
      </c>
      <c r="L507" s="407"/>
      <c r="M507" s="408"/>
      <c r="N507" s="408"/>
      <c r="O507" s="409"/>
      <c r="P507" s="63">
        <v>0</v>
      </c>
      <c r="Q507" s="407"/>
      <c r="R507" s="414"/>
      <c r="S507" s="84">
        <f t="shared" si="219"/>
        <v>0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18"/>
    </row>
    <row r="508" spans="1:38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218"/>
        <v>0</v>
      </c>
      <c r="K508" s="48" t="s">
        <v>12</v>
      </c>
      <c r="L508" s="407"/>
      <c r="M508" s="408"/>
      <c r="N508" s="408"/>
      <c r="O508" s="409"/>
      <c r="P508" s="85">
        <v>0</v>
      </c>
      <c r="Q508" s="407"/>
      <c r="R508" s="414"/>
      <c r="S508" s="87">
        <f t="shared" si="219"/>
        <v>0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18"/>
    </row>
    <row r="509" spans="1:38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218"/>
        <v>0</v>
      </c>
      <c r="K509" s="49" t="s">
        <v>59</v>
      </c>
      <c r="L509" s="407"/>
      <c r="M509" s="408"/>
      <c r="N509" s="408"/>
      <c r="O509" s="409"/>
      <c r="P509" s="63">
        <v>0</v>
      </c>
      <c r="Q509" s="407"/>
      <c r="R509" s="414"/>
      <c r="S509" s="84">
        <f t="shared" si="219"/>
        <v>0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18"/>
    </row>
    <row r="510" spans="1:38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218"/>
        <v>0</v>
      </c>
      <c r="K510" s="48" t="s">
        <v>17</v>
      </c>
      <c r="L510" s="407"/>
      <c r="M510" s="408"/>
      <c r="N510" s="408"/>
      <c r="O510" s="409"/>
      <c r="P510" s="85">
        <v>0</v>
      </c>
      <c r="Q510" s="407"/>
      <c r="R510" s="414"/>
      <c r="S510" s="87">
        <f t="shared" si="219"/>
        <v>0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18"/>
    </row>
    <row r="511" spans="1:38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218"/>
        <v>0</v>
      </c>
      <c r="K511" s="49" t="s">
        <v>139</v>
      </c>
      <c r="L511" s="407"/>
      <c r="M511" s="408"/>
      <c r="N511" s="408"/>
      <c r="O511" s="409"/>
      <c r="P511" s="63">
        <v>0</v>
      </c>
      <c r="Q511" s="407"/>
      <c r="R511" s="414"/>
      <c r="S511" s="84">
        <f t="shared" si="219"/>
        <v>0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18"/>
    </row>
    <row r="512" spans="1:38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218"/>
        <v>0</v>
      </c>
      <c r="K512" s="48" t="s">
        <v>25</v>
      </c>
      <c r="L512" s="407"/>
      <c r="M512" s="408"/>
      <c r="N512" s="408"/>
      <c r="O512" s="409"/>
      <c r="P512" s="85">
        <v>0</v>
      </c>
      <c r="Q512" s="407"/>
      <c r="R512" s="414"/>
      <c r="S512" s="87">
        <f t="shared" si="219"/>
        <v>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18"/>
    </row>
    <row r="513" spans="1:67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218"/>
        <v>0</v>
      </c>
      <c r="K513" s="49" t="s">
        <v>24</v>
      </c>
      <c r="L513" s="407"/>
      <c r="M513" s="408"/>
      <c r="N513" s="408"/>
      <c r="O513" s="409"/>
      <c r="P513" s="63">
        <v>0</v>
      </c>
      <c r="Q513" s="407"/>
      <c r="R513" s="414"/>
      <c r="S513" s="84">
        <f t="shared" si="219"/>
        <v>0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18"/>
    </row>
    <row r="514" spans="1:67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218"/>
        <v>0</v>
      </c>
      <c r="K514" s="48" t="s">
        <v>60</v>
      </c>
      <c r="L514" s="407"/>
      <c r="M514" s="408"/>
      <c r="N514" s="408"/>
      <c r="O514" s="409"/>
      <c r="P514" s="85">
        <v>0</v>
      </c>
      <c r="Q514" s="407"/>
      <c r="R514" s="414"/>
      <c r="S514" s="87">
        <f t="shared" si="219"/>
        <v>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18"/>
    </row>
    <row r="515" spans="1:67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218"/>
        <v>0</v>
      </c>
      <c r="K515" s="49" t="s">
        <v>22</v>
      </c>
      <c r="L515" s="407"/>
      <c r="M515" s="408"/>
      <c r="N515" s="408"/>
      <c r="O515" s="409"/>
      <c r="P515" s="63">
        <v>0</v>
      </c>
      <c r="Q515" s="407"/>
      <c r="R515" s="414"/>
      <c r="S515" s="84">
        <f t="shared" si="219"/>
        <v>0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18"/>
    </row>
    <row r="516" spans="1:67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218"/>
        <v>0</v>
      </c>
      <c r="K516" s="48" t="s">
        <v>21</v>
      </c>
      <c r="L516" s="407"/>
      <c r="M516" s="408"/>
      <c r="N516" s="408"/>
      <c r="O516" s="409"/>
      <c r="P516" s="85">
        <v>0</v>
      </c>
      <c r="Q516" s="407"/>
      <c r="R516" s="414"/>
      <c r="S516" s="87">
        <f t="shared" si="219"/>
        <v>0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18"/>
    </row>
    <row r="517" spans="1:67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218"/>
        <v>0</v>
      </c>
      <c r="K517" s="50" t="s">
        <v>64</v>
      </c>
      <c r="L517" s="407"/>
      <c r="M517" s="408"/>
      <c r="N517" s="408"/>
      <c r="O517" s="409"/>
      <c r="P517" s="63">
        <v>0</v>
      </c>
      <c r="Q517" s="407"/>
      <c r="R517" s="414"/>
      <c r="S517" s="84">
        <f t="shared" si="219"/>
        <v>0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18"/>
    </row>
    <row r="518" spans="1:67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218"/>
        <v>0</v>
      </c>
      <c r="K518" s="51" t="s">
        <v>23</v>
      </c>
      <c r="L518" s="407"/>
      <c r="M518" s="408"/>
      <c r="N518" s="408"/>
      <c r="O518" s="409"/>
      <c r="P518" s="88">
        <v>0</v>
      </c>
      <c r="Q518" s="407"/>
      <c r="R518" s="414"/>
      <c r="S518" s="90">
        <f t="shared" si="219"/>
        <v>0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18"/>
    </row>
    <row r="519" spans="1:67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218"/>
        <v>0</v>
      </c>
      <c r="K519" s="52" t="s">
        <v>19</v>
      </c>
      <c r="L519" s="407"/>
      <c r="M519" s="408"/>
      <c r="N519" s="408"/>
      <c r="O519" s="409"/>
      <c r="P519" s="68">
        <v>0</v>
      </c>
      <c r="Q519" s="407"/>
      <c r="R519" s="414"/>
      <c r="S519" s="92">
        <f t="shared" si="219"/>
        <v>0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18"/>
    </row>
    <row r="520" spans="1:67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218"/>
        <v>0</v>
      </c>
      <c r="K520" s="51" t="s">
        <v>20</v>
      </c>
      <c r="L520" s="407"/>
      <c r="M520" s="408"/>
      <c r="N520" s="408"/>
      <c r="O520" s="409"/>
      <c r="P520" s="88">
        <v>0</v>
      </c>
      <c r="Q520" s="407"/>
      <c r="R520" s="414"/>
      <c r="S520" s="90">
        <f t="shared" si="219"/>
        <v>0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18"/>
    </row>
    <row r="521" spans="1:67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218"/>
        <v>0</v>
      </c>
      <c r="K521" s="53" t="s">
        <v>11</v>
      </c>
      <c r="L521" s="410"/>
      <c r="M521" s="411"/>
      <c r="N521" s="411"/>
      <c r="O521" s="412"/>
      <c r="P521" s="71">
        <v>0</v>
      </c>
      <c r="Q521" s="410"/>
      <c r="R521" s="415"/>
      <c r="S521" s="94">
        <f t="shared" si="219"/>
        <v>0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18"/>
    </row>
    <row r="522" spans="1:67" ht="15">
      <c r="A522" s="42" t="s">
        <v>26</v>
      </c>
      <c r="B522" s="74">
        <f>SUM(B501:B517)</f>
        <v>0</v>
      </c>
      <c r="C522" s="74">
        <f t="shared" ref="C522:I522" si="220">SUM(C501:C517)</f>
        <v>0</v>
      </c>
      <c r="D522" s="74">
        <f t="shared" si="220"/>
        <v>0</v>
      </c>
      <c r="E522" s="74">
        <f t="shared" si="220"/>
        <v>0</v>
      </c>
      <c r="F522" s="74">
        <f t="shared" si="220"/>
        <v>0</v>
      </c>
      <c r="G522" s="74">
        <f t="shared" si="220"/>
        <v>0</v>
      </c>
      <c r="H522" s="75">
        <f t="shared" si="220"/>
        <v>0</v>
      </c>
      <c r="I522" s="59">
        <f t="shared" si="220"/>
        <v>0</v>
      </c>
      <c r="K522" s="54" t="s">
        <v>26</v>
      </c>
      <c r="L522" s="74">
        <f>SUM(L501:L517)</f>
        <v>0</v>
      </c>
      <c r="M522" s="74">
        <f t="shared" ref="M522:S522" si="221">SUM(M501:M517)</f>
        <v>0</v>
      </c>
      <c r="N522" s="74">
        <f t="shared" si="221"/>
        <v>0</v>
      </c>
      <c r="O522" s="74">
        <f t="shared" si="221"/>
        <v>0</v>
      </c>
      <c r="P522" s="74">
        <f t="shared" si="221"/>
        <v>0</v>
      </c>
      <c r="Q522" s="74">
        <f t="shared" si="221"/>
        <v>0</v>
      </c>
      <c r="R522" s="75">
        <f t="shared" si="221"/>
        <v>0</v>
      </c>
      <c r="S522" s="95">
        <f t="shared" si="221"/>
        <v>0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18"/>
    </row>
    <row r="523" spans="1:67" s="6" customFormat="1" ht="15.75" thickBot="1">
      <c r="A523" s="43" t="s">
        <v>91</v>
      </c>
      <c r="B523" s="78" t="str">
        <f>IF($I522=0,"-",B522/$I522)</f>
        <v>-</v>
      </c>
      <c r="C523" s="78" t="str">
        <f t="shared" ref="C523:H523" si="222">IF($I522=0,"-",C522/$I522)</f>
        <v>-</v>
      </c>
      <c r="D523" s="78" t="str">
        <f t="shared" si="222"/>
        <v>-</v>
      </c>
      <c r="E523" s="78" t="str">
        <f t="shared" si="222"/>
        <v>-</v>
      </c>
      <c r="F523" s="78" t="str">
        <f t="shared" si="222"/>
        <v>-</v>
      </c>
      <c r="G523" s="78" t="str">
        <f t="shared" si="222"/>
        <v>-</v>
      </c>
      <c r="H523" s="79" t="str">
        <f t="shared" si="222"/>
        <v>-</v>
      </c>
      <c r="I523" s="80">
        <f>SUM(B523:H523)</f>
        <v>0</v>
      </c>
      <c r="J523" s="15"/>
      <c r="K523" s="55" t="s">
        <v>91</v>
      </c>
      <c r="L523" s="96" t="str">
        <f>IF($S522=0,"-",L522/$S522)</f>
        <v>-</v>
      </c>
      <c r="M523" s="96" t="str">
        <f t="shared" ref="M523:R523" si="223">IF($S522=0,"-",M522/$S522)</f>
        <v>-</v>
      </c>
      <c r="N523" s="96" t="str">
        <f t="shared" si="223"/>
        <v>-</v>
      </c>
      <c r="O523" s="96" t="str">
        <f t="shared" si="223"/>
        <v>-</v>
      </c>
      <c r="P523" s="96" t="str">
        <f t="shared" si="223"/>
        <v>-</v>
      </c>
      <c r="Q523" s="96" t="str">
        <f t="shared" si="223"/>
        <v>-</v>
      </c>
      <c r="R523" s="97" t="str">
        <f t="shared" si="223"/>
        <v>-</v>
      </c>
      <c r="S523" s="98">
        <f>SUM(L523:R523)</f>
        <v>0</v>
      </c>
      <c r="T523" s="15"/>
      <c r="U523" s="11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2"/>
      <c r="AK523" s="10"/>
      <c r="AL523" s="18"/>
      <c r="AM523" s="16"/>
      <c r="AN523" s="16"/>
      <c r="AO523" s="16"/>
      <c r="AP523" s="16"/>
      <c r="AQ523" s="16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6"/>
      <c r="BC523" s="16"/>
      <c r="BD523" s="16"/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</row>
    <row r="524" spans="1:67" ht="15" thickBot="1">
      <c r="A524" s="44"/>
      <c r="B524" s="44"/>
      <c r="C524" s="44"/>
      <c r="D524" s="44"/>
      <c r="E524" s="44"/>
      <c r="F524" s="44"/>
      <c r="G524" s="44"/>
      <c r="H524" s="44"/>
      <c r="I524" s="44"/>
      <c r="K524" s="44"/>
      <c r="L524" s="44"/>
      <c r="M524" s="44"/>
      <c r="N524" s="44"/>
      <c r="O524" s="44"/>
      <c r="P524" s="44"/>
      <c r="Q524" s="44"/>
      <c r="R524" s="44"/>
      <c r="S524" s="44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18"/>
    </row>
    <row r="525" spans="1:67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  <c r="K525" s="428" t="s">
        <v>47</v>
      </c>
      <c r="L525" s="32" t="s">
        <v>0</v>
      </c>
      <c r="M525" s="32" t="s">
        <v>1</v>
      </c>
      <c r="N525" s="32" t="s">
        <v>2</v>
      </c>
      <c r="O525" s="32" t="s">
        <v>3</v>
      </c>
      <c r="P525" s="32" t="s">
        <v>27</v>
      </c>
      <c r="Q525" s="32" t="s">
        <v>4</v>
      </c>
      <c r="R525" s="32" t="s">
        <v>5</v>
      </c>
      <c r="S525" s="33" t="s">
        <v>6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18"/>
    </row>
    <row r="526" spans="1:67" ht="15" customHeight="1">
      <c r="A526" s="431" t="s">
        <v>47</v>
      </c>
      <c r="B526" s="434" t="s">
        <v>118</v>
      </c>
      <c r="C526" s="435"/>
      <c r="D526" s="435"/>
      <c r="E526" s="435"/>
      <c r="F526" s="435"/>
      <c r="G526" s="435"/>
      <c r="H526" s="435"/>
      <c r="I526" s="436"/>
      <c r="K526" s="429" t="s">
        <v>47</v>
      </c>
      <c r="L526" s="416" t="s">
        <v>118</v>
      </c>
      <c r="M526" s="417"/>
      <c r="N526" s="417"/>
      <c r="O526" s="417"/>
      <c r="P526" s="417"/>
      <c r="Q526" s="417"/>
      <c r="R526" s="417"/>
      <c r="S526" s="418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18"/>
    </row>
    <row r="527" spans="1:67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  <c r="K527" s="56" t="s">
        <v>7</v>
      </c>
      <c r="L527" s="404"/>
      <c r="M527" s="405"/>
      <c r="N527" s="405"/>
      <c r="O527" s="406"/>
      <c r="P527" s="57">
        <v>0</v>
      </c>
      <c r="Q527" s="404"/>
      <c r="R527" s="413"/>
      <c r="S527" s="103">
        <f>SUM(L527:R527)</f>
        <v>0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18"/>
    </row>
    <row r="528" spans="1:67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224">SUM(B528:H528)</f>
        <v>0</v>
      </c>
      <c r="K528" s="48" t="s">
        <v>8</v>
      </c>
      <c r="L528" s="407"/>
      <c r="M528" s="408"/>
      <c r="N528" s="408"/>
      <c r="O528" s="409"/>
      <c r="P528" s="85">
        <v>0</v>
      </c>
      <c r="Q528" s="407"/>
      <c r="R528" s="414"/>
      <c r="S528" s="87">
        <f t="shared" ref="S528:S547" si="225">SUM(L528:R528)</f>
        <v>0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18"/>
    </row>
    <row r="529" spans="1:38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224"/>
        <v>0</v>
      </c>
      <c r="K529" s="49" t="s">
        <v>10</v>
      </c>
      <c r="L529" s="407"/>
      <c r="M529" s="408"/>
      <c r="N529" s="408"/>
      <c r="O529" s="409"/>
      <c r="P529" s="63">
        <v>0</v>
      </c>
      <c r="Q529" s="407"/>
      <c r="R529" s="414"/>
      <c r="S529" s="84">
        <f t="shared" si="225"/>
        <v>0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18"/>
    </row>
    <row r="530" spans="1:38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224"/>
        <v>0</v>
      </c>
      <c r="K530" s="48" t="s">
        <v>56</v>
      </c>
      <c r="L530" s="407"/>
      <c r="M530" s="408"/>
      <c r="N530" s="408"/>
      <c r="O530" s="409"/>
      <c r="P530" s="85">
        <v>0</v>
      </c>
      <c r="Q530" s="407"/>
      <c r="R530" s="414"/>
      <c r="S530" s="87">
        <f t="shared" si="225"/>
        <v>0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18"/>
    </row>
    <row r="531" spans="1:38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224"/>
        <v>0</v>
      </c>
      <c r="K531" s="49" t="s">
        <v>16</v>
      </c>
      <c r="L531" s="407"/>
      <c r="M531" s="408"/>
      <c r="N531" s="408"/>
      <c r="O531" s="409"/>
      <c r="P531" s="63">
        <v>0</v>
      </c>
      <c r="Q531" s="407"/>
      <c r="R531" s="414"/>
      <c r="S531" s="84">
        <f t="shared" si="225"/>
        <v>0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18"/>
    </row>
    <row r="532" spans="1:38" ht="14.25" customHeight="1">
      <c r="A532" s="36" t="s">
        <v>123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224"/>
        <v>0</v>
      </c>
      <c r="K532" s="48" t="s">
        <v>123</v>
      </c>
      <c r="L532" s="407"/>
      <c r="M532" s="408"/>
      <c r="N532" s="408"/>
      <c r="O532" s="409"/>
      <c r="P532" s="85">
        <v>0</v>
      </c>
      <c r="Q532" s="407"/>
      <c r="R532" s="414"/>
      <c r="S532" s="87">
        <f t="shared" si="225"/>
        <v>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18"/>
    </row>
    <row r="533" spans="1:38" ht="15">
      <c r="A533" s="37" t="s">
        <v>58</v>
      </c>
      <c r="B533" s="407"/>
      <c r="C533" s="408"/>
      <c r="D533" s="408"/>
      <c r="E533" s="409"/>
      <c r="F533" s="63">
        <v>3.7364753760121299</v>
      </c>
      <c r="G533" s="407"/>
      <c r="H533" s="409"/>
      <c r="I533" s="59">
        <f t="shared" si="224"/>
        <v>3.7364753760121299</v>
      </c>
      <c r="K533" s="49" t="s">
        <v>58</v>
      </c>
      <c r="L533" s="407"/>
      <c r="M533" s="408"/>
      <c r="N533" s="408"/>
      <c r="O533" s="409"/>
      <c r="P533" s="63">
        <v>0</v>
      </c>
      <c r="Q533" s="407"/>
      <c r="R533" s="414"/>
      <c r="S533" s="84">
        <f t="shared" si="225"/>
        <v>0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18"/>
    </row>
    <row r="534" spans="1:38" ht="15">
      <c r="A534" s="36" t="s">
        <v>12</v>
      </c>
      <c r="B534" s="407"/>
      <c r="C534" s="408"/>
      <c r="D534" s="408"/>
      <c r="E534" s="409"/>
      <c r="F534" s="60">
        <v>0.41145535815866785</v>
      </c>
      <c r="G534" s="407"/>
      <c r="H534" s="409"/>
      <c r="I534" s="62">
        <f t="shared" si="224"/>
        <v>0.41145535815866785</v>
      </c>
      <c r="K534" s="48" t="s">
        <v>12</v>
      </c>
      <c r="L534" s="407"/>
      <c r="M534" s="408"/>
      <c r="N534" s="408"/>
      <c r="O534" s="409"/>
      <c r="P534" s="85">
        <v>0</v>
      </c>
      <c r="Q534" s="407"/>
      <c r="R534" s="414"/>
      <c r="S534" s="87">
        <f t="shared" si="225"/>
        <v>0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18"/>
    </row>
    <row r="535" spans="1:38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224"/>
        <v>0</v>
      </c>
      <c r="K535" s="49" t="s">
        <v>59</v>
      </c>
      <c r="L535" s="407"/>
      <c r="M535" s="408"/>
      <c r="N535" s="408"/>
      <c r="O535" s="409"/>
      <c r="P535" s="63">
        <v>0</v>
      </c>
      <c r="Q535" s="407"/>
      <c r="R535" s="414"/>
      <c r="S535" s="84">
        <f t="shared" si="225"/>
        <v>0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18"/>
    </row>
    <row r="536" spans="1:38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224"/>
        <v>0</v>
      </c>
      <c r="K536" s="48" t="s">
        <v>17</v>
      </c>
      <c r="L536" s="407"/>
      <c r="M536" s="408"/>
      <c r="N536" s="408"/>
      <c r="O536" s="409"/>
      <c r="P536" s="85">
        <v>0</v>
      </c>
      <c r="Q536" s="407"/>
      <c r="R536" s="414"/>
      <c r="S536" s="87">
        <f t="shared" si="225"/>
        <v>0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18"/>
    </row>
    <row r="537" spans="1:38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224"/>
        <v>0</v>
      </c>
      <c r="K537" s="49" t="s">
        <v>139</v>
      </c>
      <c r="L537" s="407"/>
      <c r="M537" s="408"/>
      <c r="N537" s="408"/>
      <c r="O537" s="409"/>
      <c r="P537" s="63">
        <v>0</v>
      </c>
      <c r="Q537" s="407"/>
      <c r="R537" s="414"/>
      <c r="S537" s="84">
        <f t="shared" si="225"/>
        <v>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18"/>
    </row>
    <row r="538" spans="1:38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224"/>
        <v>0</v>
      </c>
      <c r="K538" s="48" t="s">
        <v>25</v>
      </c>
      <c r="L538" s="407"/>
      <c r="M538" s="408"/>
      <c r="N538" s="408"/>
      <c r="O538" s="409"/>
      <c r="P538" s="85">
        <v>0</v>
      </c>
      <c r="Q538" s="407"/>
      <c r="R538" s="414"/>
      <c r="S538" s="87">
        <f t="shared" si="225"/>
        <v>0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18"/>
    </row>
    <row r="539" spans="1:38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224"/>
        <v>0</v>
      </c>
      <c r="K539" s="49" t="s">
        <v>24</v>
      </c>
      <c r="L539" s="407"/>
      <c r="M539" s="408"/>
      <c r="N539" s="408"/>
      <c r="O539" s="409"/>
      <c r="P539" s="63">
        <v>0</v>
      </c>
      <c r="Q539" s="407"/>
      <c r="R539" s="414"/>
      <c r="S539" s="84">
        <f t="shared" si="225"/>
        <v>0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18"/>
    </row>
    <row r="540" spans="1:38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224"/>
        <v>0</v>
      </c>
      <c r="K540" s="48" t="s">
        <v>60</v>
      </c>
      <c r="L540" s="407"/>
      <c r="M540" s="408"/>
      <c r="N540" s="408"/>
      <c r="O540" s="409"/>
      <c r="P540" s="85">
        <v>0</v>
      </c>
      <c r="Q540" s="407"/>
      <c r="R540" s="414"/>
      <c r="S540" s="87">
        <f t="shared" si="225"/>
        <v>0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18"/>
    </row>
    <row r="541" spans="1:38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224"/>
        <v>0</v>
      </c>
      <c r="K541" s="49" t="s">
        <v>22</v>
      </c>
      <c r="L541" s="407"/>
      <c r="M541" s="408"/>
      <c r="N541" s="408"/>
      <c r="O541" s="409"/>
      <c r="P541" s="63">
        <v>0</v>
      </c>
      <c r="Q541" s="407"/>
      <c r="R541" s="414"/>
      <c r="S541" s="84">
        <f t="shared" si="225"/>
        <v>0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18"/>
    </row>
    <row r="542" spans="1:38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224"/>
        <v>0</v>
      </c>
      <c r="K542" s="48" t="s">
        <v>21</v>
      </c>
      <c r="L542" s="407"/>
      <c r="M542" s="408"/>
      <c r="N542" s="408"/>
      <c r="O542" s="409"/>
      <c r="P542" s="85">
        <v>0</v>
      </c>
      <c r="Q542" s="407"/>
      <c r="R542" s="414"/>
      <c r="S542" s="87">
        <f t="shared" si="225"/>
        <v>0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18"/>
    </row>
    <row r="543" spans="1:38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224"/>
        <v>0</v>
      </c>
      <c r="K543" s="50" t="s">
        <v>64</v>
      </c>
      <c r="L543" s="407"/>
      <c r="M543" s="408"/>
      <c r="N543" s="408"/>
      <c r="O543" s="409"/>
      <c r="P543" s="63">
        <v>0</v>
      </c>
      <c r="Q543" s="407"/>
      <c r="R543" s="414"/>
      <c r="S543" s="84">
        <f t="shared" si="225"/>
        <v>0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18"/>
    </row>
    <row r="544" spans="1:38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224"/>
        <v>0</v>
      </c>
      <c r="K544" s="51" t="s">
        <v>23</v>
      </c>
      <c r="L544" s="407"/>
      <c r="M544" s="408"/>
      <c r="N544" s="408"/>
      <c r="O544" s="409"/>
      <c r="P544" s="88">
        <v>0</v>
      </c>
      <c r="Q544" s="407"/>
      <c r="R544" s="414"/>
      <c r="S544" s="90">
        <f t="shared" si="225"/>
        <v>0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18"/>
    </row>
    <row r="545" spans="1:67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224"/>
        <v>0</v>
      </c>
      <c r="K545" s="52" t="s">
        <v>19</v>
      </c>
      <c r="L545" s="407"/>
      <c r="M545" s="408"/>
      <c r="N545" s="408"/>
      <c r="O545" s="409"/>
      <c r="P545" s="68">
        <v>0</v>
      </c>
      <c r="Q545" s="407"/>
      <c r="R545" s="414"/>
      <c r="S545" s="92">
        <f t="shared" si="225"/>
        <v>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18"/>
    </row>
    <row r="546" spans="1:67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224"/>
        <v>0</v>
      </c>
      <c r="K546" s="51" t="s">
        <v>20</v>
      </c>
      <c r="L546" s="407"/>
      <c r="M546" s="408"/>
      <c r="N546" s="408"/>
      <c r="O546" s="409"/>
      <c r="P546" s="88">
        <v>0</v>
      </c>
      <c r="Q546" s="407"/>
      <c r="R546" s="414"/>
      <c r="S546" s="90">
        <f t="shared" si="225"/>
        <v>0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18"/>
    </row>
    <row r="547" spans="1:67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224"/>
        <v>0</v>
      </c>
      <c r="K547" s="53" t="s">
        <v>11</v>
      </c>
      <c r="L547" s="410"/>
      <c r="M547" s="411"/>
      <c r="N547" s="411"/>
      <c r="O547" s="412"/>
      <c r="P547" s="71">
        <v>0</v>
      </c>
      <c r="Q547" s="410"/>
      <c r="R547" s="415"/>
      <c r="S547" s="94">
        <f t="shared" si="225"/>
        <v>0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18"/>
    </row>
    <row r="548" spans="1:67" ht="15">
      <c r="A548" s="42" t="s">
        <v>26</v>
      </c>
      <c r="B548" s="74">
        <f>SUM(B527:B543)</f>
        <v>0</v>
      </c>
      <c r="C548" s="74">
        <f t="shared" ref="C548:I548" si="226">SUM(C527:C543)</f>
        <v>0</v>
      </c>
      <c r="D548" s="74">
        <f t="shared" si="226"/>
        <v>0</v>
      </c>
      <c r="E548" s="74">
        <f t="shared" si="226"/>
        <v>0</v>
      </c>
      <c r="F548" s="74">
        <f t="shared" si="226"/>
        <v>4.1479307341707976</v>
      </c>
      <c r="G548" s="74">
        <f t="shared" si="226"/>
        <v>0</v>
      </c>
      <c r="H548" s="75">
        <f t="shared" si="226"/>
        <v>0</v>
      </c>
      <c r="I548" s="59">
        <f t="shared" si="226"/>
        <v>4.1479307341707976</v>
      </c>
      <c r="K548" s="54" t="s">
        <v>26</v>
      </c>
      <c r="L548" s="74">
        <f>SUM(L527:L543)</f>
        <v>0</v>
      </c>
      <c r="M548" s="74">
        <f t="shared" ref="M548:S548" si="227">SUM(M527:M543)</f>
        <v>0</v>
      </c>
      <c r="N548" s="74">
        <f t="shared" si="227"/>
        <v>0</v>
      </c>
      <c r="O548" s="74">
        <f t="shared" si="227"/>
        <v>0</v>
      </c>
      <c r="P548" s="74">
        <f t="shared" si="227"/>
        <v>0</v>
      </c>
      <c r="Q548" s="74">
        <f t="shared" si="227"/>
        <v>0</v>
      </c>
      <c r="R548" s="75">
        <f t="shared" si="227"/>
        <v>0</v>
      </c>
      <c r="S548" s="95">
        <f t="shared" si="227"/>
        <v>0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18"/>
    </row>
    <row r="549" spans="1:67" s="6" customFormat="1" ht="15.75" thickBot="1">
      <c r="A549" s="43" t="s">
        <v>91</v>
      </c>
      <c r="B549" s="78">
        <f>IF($I548=0,"-",B548/$I548)</f>
        <v>0</v>
      </c>
      <c r="C549" s="78">
        <f t="shared" ref="C549:H549" si="228">IF($I548=0,"-",C548/$I548)</f>
        <v>0</v>
      </c>
      <c r="D549" s="78">
        <f t="shared" si="228"/>
        <v>0</v>
      </c>
      <c r="E549" s="78">
        <f t="shared" si="228"/>
        <v>0</v>
      </c>
      <c r="F549" s="78">
        <f t="shared" si="228"/>
        <v>1</v>
      </c>
      <c r="G549" s="78">
        <f t="shared" si="228"/>
        <v>0</v>
      </c>
      <c r="H549" s="79">
        <f t="shared" si="228"/>
        <v>0</v>
      </c>
      <c r="I549" s="80">
        <f>SUM(B549:H549)</f>
        <v>1</v>
      </c>
      <c r="J549" s="15"/>
      <c r="K549" s="55" t="s">
        <v>91</v>
      </c>
      <c r="L549" s="96" t="str">
        <f>IF($S548=0,"-",L548/$S548)</f>
        <v>-</v>
      </c>
      <c r="M549" s="96" t="str">
        <f t="shared" ref="M549:R549" si="229">IF($S548=0,"-",M548/$S548)</f>
        <v>-</v>
      </c>
      <c r="N549" s="96" t="str">
        <f t="shared" si="229"/>
        <v>-</v>
      </c>
      <c r="O549" s="96" t="str">
        <f t="shared" si="229"/>
        <v>-</v>
      </c>
      <c r="P549" s="96" t="str">
        <f t="shared" si="229"/>
        <v>-</v>
      </c>
      <c r="Q549" s="96" t="str">
        <f t="shared" si="229"/>
        <v>-</v>
      </c>
      <c r="R549" s="97" t="str">
        <f t="shared" si="229"/>
        <v>-</v>
      </c>
      <c r="S549" s="98">
        <f>SUM(L549:R549)</f>
        <v>0</v>
      </c>
      <c r="T549" s="15"/>
      <c r="U549" s="11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2"/>
      <c r="AK549" s="10"/>
      <c r="AL549" s="18"/>
      <c r="AM549" s="16"/>
      <c r="AN549" s="16"/>
      <c r="AO549" s="16"/>
      <c r="AP549" s="16"/>
      <c r="AQ549" s="16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6"/>
      <c r="BC549" s="16"/>
      <c r="BD549" s="16"/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</row>
    <row r="550" spans="1:67" ht="15" thickBot="1">
      <c r="A550" s="44"/>
      <c r="B550" s="44"/>
      <c r="C550" s="44"/>
      <c r="D550" s="44"/>
      <c r="E550" s="44"/>
      <c r="F550" s="44"/>
      <c r="G550" s="44"/>
      <c r="H550" s="44"/>
      <c r="I550" s="44"/>
      <c r="K550" s="44"/>
      <c r="L550" s="44"/>
      <c r="M550" s="44"/>
      <c r="N550" s="44"/>
      <c r="O550" s="44"/>
      <c r="P550" s="44"/>
      <c r="Q550" s="44"/>
      <c r="R550" s="44"/>
      <c r="S550" s="44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18"/>
    </row>
    <row r="551" spans="1:67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  <c r="K551" s="428" t="s">
        <v>48</v>
      </c>
      <c r="L551" s="32" t="s">
        <v>0</v>
      </c>
      <c r="M551" s="32" t="s">
        <v>1</v>
      </c>
      <c r="N551" s="32" t="s">
        <v>2</v>
      </c>
      <c r="O551" s="32" t="s">
        <v>3</v>
      </c>
      <c r="P551" s="32" t="s">
        <v>27</v>
      </c>
      <c r="Q551" s="32" t="s">
        <v>4</v>
      </c>
      <c r="R551" s="32" t="s">
        <v>5</v>
      </c>
      <c r="S551" s="33" t="s">
        <v>6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18"/>
    </row>
    <row r="552" spans="1:67" ht="15" customHeight="1">
      <c r="A552" s="431" t="s">
        <v>48</v>
      </c>
      <c r="B552" s="434" t="s">
        <v>118</v>
      </c>
      <c r="C552" s="435"/>
      <c r="D552" s="435"/>
      <c r="E552" s="435"/>
      <c r="F552" s="435"/>
      <c r="G552" s="435"/>
      <c r="H552" s="435"/>
      <c r="I552" s="436"/>
      <c r="K552" s="429" t="s">
        <v>48</v>
      </c>
      <c r="L552" s="416" t="s">
        <v>118</v>
      </c>
      <c r="M552" s="417"/>
      <c r="N552" s="417"/>
      <c r="O552" s="417"/>
      <c r="P552" s="417"/>
      <c r="Q552" s="417"/>
      <c r="R552" s="417"/>
      <c r="S552" s="418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18"/>
    </row>
    <row r="553" spans="1:67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  <c r="K553" s="56" t="s">
        <v>7</v>
      </c>
      <c r="L553" s="404"/>
      <c r="M553" s="405"/>
      <c r="N553" s="405"/>
      <c r="O553" s="406"/>
      <c r="P553" s="57">
        <v>0</v>
      </c>
      <c r="Q553" s="404"/>
      <c r="R553" s="413"/>
      <c r="S553" s="103">
        <f>SUM(L553:R553)</f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18"/>
    </row>
    <row r="554" spans="1:67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230">SUM(B554:H554)</f>
        <v>0</v>
      </c>
      <c r="K554" s="48" t="s">
        <v>8</v>
      </c>
      <c r="L554" s="407"/>
      <c r="M554" s="408"/>
      <c r="N554" s="408"/>
      <c r="O554" s="409"/>
      <c r="P554" s="85">
        <v>0</v>
      </c>
      <c r="Q554" s="407"/>
      <c r="R554" s="414"/>
      <c r="S554" s="87">
        <f t="shared" ref="S554:S573" si="231">SUM(L554:R554)</f>
        <v>0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18"/>
    </row>
    <row r="555" spans="1:67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230"/>
        <v>0</v>
      </c>
      <c r="K555" s="49" t="s">
        <v>10</v>
      </c>
      <c r="L555" s="407"/>
      <c r="M555" s="408"/>
      <c r="N555" s="408"/>
      <c r="O555" s="409"/>
      <c r="P555" s="63">
        <v>0</v>
      </c>
      <c r="Q555" s="407"/>
      <c r="R555" s="414"/>
      <c r="S555" s="84">
        <f t="shared" si="231"/>
        <v>0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18"/>
    </row>
    <row r="556" spans="1:67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230"/>
        <v>0</v>
      </c>
      <c r="K556" s="48" t="s">
        <v>56</v>
      </c>
      <c r="L556" s="407"/>
      <c r="M556" s="408"/>
      <c r="N556" s="408"/>
      <c r="O556" s="409"/>
      <c r="P556" s="85">
        <v>0</v>
      </c>
      <c r="Q556" s="407"/>
      <c r="R556" s="414"/>
      <c r="S556" s="87">
        <f t="shared" si="231"/>
        <v>0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18"/>
    </row>
    <row r="557" spans="1:67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230"/>
        <v>0</v>
      </c>
      <c r="K557" s="49" t="s">
        <v>16</v>
      </c>
      <c r="L557" s="407"/>
      <c r="M557" s="408"/>
      <c r="N557" s="408"/>
      <c r="O557" s="409"/>
      <c r="P557" s="63">
        <v>0</v>
      </c>
      <c r="Q557" s="407"/>
      <c r="R557" s="414"/>
      <c r="S557" s="84">
        <f t="shared" si="231"/>
        <v>0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18"/>
    </row>
    <row r="558" spans="1:67" ht="15">
      <c r="A558" s="36" t="s">
        <v>123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230"/>
        <v>0</v>
      </c>
      <c r="K558" s="48" t="s">
        <v>123</v>
      </c>
      <c r="L558" s="407"/>
      <c r="M558" s="408"/>
      <c r="N558" s="408"/>
      <c r="O558" s="409"/>
      <c r="P558" s="85">
        <v>0</v>
      </c>
      <c r="Q558" s="407"/>
      <c r="R558" s="414"/>
      <c r="S558" s="87">
        <f t="shared" si="231"/>
        <v>0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18"/>
    </row>
    <row r="559" spans="1:67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230"/>
        <v>0</v>
      </c>
      <c r="K559" s="49" t="s">
        <v>58</v>
      </c>
      <c r="L559" s="407"/>
      <c r="M559" s="408"/>
      <c r="N559" s="408"/>
      <c r="O559" s="409"/>
      <c r="P559" s="63">
        <v>0</v>
      </c>
      <c r="Q559" s="407"/>
      <c r="R559" s="414"/>
      <c r="S559" s="84">
        <f t="shared" si="231"/>
        <v>0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18"/>
    </row>
    <row r="560" spans="1:67" ht="15">
      <c r="A560" s="36" t="s">
        <v>12</v>
      </c>
      <c r="B560" s="407"/>
      <c r="C560" s="408"/>
      <c r="D560" s="408"/>
      <c r="E560" s="409"/>
      <c r="F560" s="60">
        <v>13.538588559357974</v>
      </c>
      <c r="G560" s="407"/>
      <c r="H560" s="409"/>
      <c r="I560" s="62">
        <f t="shared" si="230"/>
        <v>13.538588559357974</v>
      </c>
      <c r="K560" s="48" t="s">
        <v>12</v>
      </c>
      <c r="L560" s="407"/>
      <c r="M560" s="408"/>
      <c r="N560" s="408"/>
      <c r="O560" s="409"/>
      <c r="P560" s="85">
        <v>0</v>
      </c>
      <c r="Q560" s="407"/>
      <c r="R560" s="414"/>
      <c r="S560" s="87">
        <f t="shared" si="231"/>
        <v>0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18"/>
    </row>
    <row r="561" spans="1:38" ht="15">
      <c r="A561" s="37" t="s">
        <v>59</v>
      </c>
      <c r="B561" s="407"/>
      <c r="C561" s="408"/>
      <c r="D561" s="408"/>
      <c r="E561" s="409"/>
      <c r="F561" s="63">
        <v>1798.5817505521613</v>
      </c>
      <c r="G561" s="407"/>
      <c r="H561" s="409"/>
      <c r="I561" s="59">
        <f t="shared" si="230"/>
        <v>1798.5817505521613</v>
      </c>
      <c r="K561" s="49" t="s">
        <v>59</v>
      </c>
      <c r="L561" s="407"/>
      <c r="M561" s="408"/>
      <c r="N561" s="408"/>
      <c r="O561" s="409"/>
      <c r="P561" s="63">
        <v>0</v>
      </c>
      <c r="Q561" s="407"/>
      <c r="R561" s="414"/>
      <c r="S561" s="84">
        <f t="shared" si="231"/>
        <v>0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18"/>
    </row>
    <row r="562" spans="1:38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230"/>
        <v>0</v>
      </c>
      <c r="K562" s="48" t="s">
        <v>17</v>
      </c>
      <c r="L562" s="407"/>
      <c r="M562" s="408"/>
      <c r="N562" s="408"/>
      <c r="O562" s="409"/>
      <c r="P562" s="85">
        <v>0</v>
      </c>
      <c r="Q562" s="407"/>
      <c r="R562" s="414"/>
      <c r="S562" s="87">
        <f t="shared" si="231"/>
        <v>0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18"/>
    </row>
    <row r="563" spans="1:38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230"/>
        <v>0</v>
      </c>
      <c r="K563" s="49" t="s">
        <v>139</v>
      </c>
      <c r="L563" s="407"/>
      <c r="M563" s="408"/>
      <c r="N563" s="408"/>
      <c r="O563" s="409"/>
      <c r="P563" s="63">
        <v>0</v>
      </c>
      <c r="Q563" s="407"/>
      <c r="R563" s="414"/>
      <c r="S563" s="84">
        <f t="shared" si="231"/>
        <v>0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18"/>
    </row>
    <row r="564" spans="1:38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230"/>
        <v>0</v>
      </c>
      <c r="K564" s="48" t="s">
        <v>25</v>
      </c>
      <c r="L564" s="407"/>
      <c r="M564" s="408"/>
      <c r="N564" s="408"/>
      <c r="O564" s="409"/>
      <c r="P564" s="85">
        <v>0</v>
      </c>
      <c r="Q564" s="407"/>
      <c r="R564" s="414"/>
      <c r="S564" s="87">
        <f t="shared" si="231"/>
        <v>0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18"/>
    </row>
    <row r="565" spans="1:38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230"/>
        <v>0</v>
      </c>
      <c r="K565" s="49" t="s">
        <v>24</v>
      </c>
      <c r="L565" s="407"/>
      <c r="M565" s="408"/>
      <c r="N565" s="408"/>
      <c r="O565" s="409"/>
      <c r="P565" s="63">
        <v>0</v>
      </c>
      <c r="Q565" s="407"/>
      <c r="R565" s="414"/>
      <c r="S565" s="84">
        <f t="shared" si="231"/>
        <v>0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18"/>
    </row>
    <row r="566" spans="1:38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230"/>
        <v>0</v>
      </c>
      <c r="K566" s="48" t="s">
        <v>60</v>
      </c>
      <c r="L566" s="407"/>
      <c r="M566" s="408"/>
      <c r="N566" s="408"/>
      <c r="O566" s="409"/>
      <c r="P566" s="85">
        <v>0</v>
      </c>
      <c r="Q566" s="407"/>
      <c r="R566" s="414"/>
      <c r="S566" s="87">
        <f t="shared" si="231"/>
        <v>0</v>
      </c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18"/>
    </row>
    <row r="567" spans="1:38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230"/>
        <v>0</v>
      </c>
      <c r="K567" s="49" t="s">
        <v>22</v>
      </c>
      <c r="L567" s="407"/>
      <c r="M567" s="408"/>
      <c r="N567" s="408"/>
      <c r="O567" s="409"/>
      <c r="P567" s="63">
        <v>0</v>
      </c>
      <c r="Q567" s="407"/>
      <c r="R567" s="414"/>
      <c r="S567" s="84">
        <f t="shared" si="231"/>
        <v>0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18"/>
    </row>
    <row r="568" spans="1:38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230"/>
        <v>0</v>
      </c>
      <c r="K568" s="48" t="s">
        <v>21</v>
      </c>
      <c r="L568" s="407"/>
      <c r="M568" s="408"/>
      <c r="N568" s="408"/>
      <c r="O568" s="409"/>
      <c r="P568" s="85">
        <v>0</v>
      </c>
      <c r="Q568" s="407"/>
      <c r="R568" s="414"/>
      <c r="S568" s="87">
        <f t="shared" si="231"/>
        <v>0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18"/>
    </row>
    <row r="569" spans="1:38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230"/>
        <v>0</v>
      </c>
      <c r="K569" s="50" t="s">
        <v>64</v>
      </c>
      <c r="L569" s="407"/>
      <c r="M569" s="408"/>
      <c r="N569" s="408"/>
      <c r="O569" s="409"/>
      <c r="P569" s="63">
        <v>0</v>
      </c>
      <c r="Q569" s="407"/>
      <c r="R569" s="414"/>
      <c r="S569" s="84">
        <f t="shared" si="231"/>
        <v>0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18"/>
    </row>
    <row r="570" spans="1:38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230"/>
        <v>0</v>
      </c>
      <c r="K570" s="51" t="s">
        <v>23</v>
      </c>
      <c r="L570" s="407"/>
      <c r="M570" s="408"/>
      <c r="N570" s="408"/>
      <c r="O570" s="409"/>
      <c r="P570" s="88">
        <v>0</v>
      </c>
      <c r="Q570" s="407"/>
      <c r="R570" s="414"/>
      <c r="S570" s="90">
        <f t="shared" si="231"/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18"/>
    </row>
    <row r="571" spans="1:38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230"/>
        <v>0</v>
      </c>
      <c r="K571" s="52" t="s">
        <v>19</v>
      </c>
      <c r="L571" s="407"/>
      <c r="M571" s="408"/>
      <c r="N571" s="408"/>
      <c r="O571" s="409"/>
      <c r="P571" s="68">
        <v>0</v>
      </c>
      <c r="Q571" s="407"/>
      <c r="R571" s="414"/>
      <c r="S571" s="92">
        <f t="shared" si="231"/>
        <v>0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18"/>
    </row>
    <row r="572" spans="1:38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230"/>
        <v>0</v>
      </c>
      <c r="K572" s="51" t="s">
        <v>20</v>
      </c>
      <c r="L572" s="407"/>
      <c r="M572" s="408"/>
      <c r="N572" s="408"/>
      <c r="O572" s="409"/>
      <c r="P572" s="88">
        <v>0</v>
      </c>
      <c r="Q572" s="407"/>
      <c r="R572" s="414"/>
      <c r="S572" s="90">
        <f t="shared" si="231"/>
        <v>0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18"/>
    </row>
    <row r="573" spans="1:38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230"/>
        <v>0</v>
      </c>
      <c r="K573" s="53" t="s">
        <v>11</v>
      </c>
      <c r="L573" s="410"/>
      <c r="M573" s="411"/>
      <c r="N573" s="411"/>
      <c r="O573" s="412"/>
      <c r="P573" s="71">
        <v>0</v>
      </c>
      <c r="Q573" s="410"/>
      <c r="R573" s="415"/>
      <c r="S573" s="94">
        <f t="shared" si="231"/>
        <v>0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18"/>
    </row>
    <row r="574" spans="1:38" ht="15">
      <c r="A574" s="42" t="s">
        <v>26</v>
      </c>
      <c r="B574" s="74">
        <f>SUM(B553:B569)</f>
        <v>0</v>
      </c>
      <c r="C574" s="74">
        <f t="shared" ref="C574:I574" si="232">SUM(C553:C569)</f>
        <v>0</v>
      </c>
      <c r="D574" s="74">
        <f t="shared" si="232"/>
        <v>0</v>
      </c>
      <c r="E574" s="74">
        <f t="shared" si="232"/>
        <v>0</v>
      </c>
      <c r="F574" s="74">
        <f t="shared" si="232"/>
        <v>1812.1203391115193</v>
      </c>
      <c r="G574" s="74">
        <f t="shared" si="232"/>
        <v>0</v>
      </c>
      <c r="H574" s="75">
        <f t="shared" si="232"/>
        <v>0</v>
      </c>
      <c r="I574" s="59">
        <f t="shared" si="232"/>
        <v>1812.1203391115193</v>
      </c>
      <c r="K574" s="54" t="s">
        <v>26</v>
      </c>
      <c r="L574" s="74">
        <f>SUM(L553:L569)</f>
        <v>0</v>
      </c>
      <c r="M574" s="74">
        <f t="shared" ref="M574:S574" si="233">SUM(M553:M569)</f>
        <v>0</v>
      </c>
      <c r="N574" s="74">
        <f t="shared" si="233"/>
        <v>0</v>
      </c>
      <c r="O574" s="74">
        <f t="shared" si="233"/>
        <v>0</v>
      </c>
      <c r="P574" s="74">
        <f t="shared" si="233"/>
        <v>0</v>
      </c>
      <c r="Q574" s="74">
        <f t="shared" si="233"/>
        <v>0</v>
      </c>
      <c r="R574" s="75">
        <f t="shared" si="233"/>
        <v>0</v>
      </c>
      <c r="S574" s="95">
        <f t="shared" si="233"/>
        <v>0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18"/>
    </row>
    <row r="575" spans="1:38" s="14" customFormat="1" ht="15.75" thickBot="1">
      <c r="A575" s="43" t="s">
        <v>91</v>
      </c>
      <c r="B575" s="78">
        <f>IF($I574=0,"-",B574/$I574)</f>
        <v>0</v>
      </c>
      <c r="C575" s="78">
        <f t="shared" ref="C575:H575" si="234">IF($I574=0,"-",C574/$I574)</f>
        <v>0</v>
      </c>
      <c r="D575" s="78">
        <f t="shared" si="234"/>
        <v>0</v>
      </c>
      <c r="E575" s="78">
        <f t="shared" si="234"/>
        <v>0</v>
      </c>
      <c r="F575" s="78">
        <f t="shared" si="234"/>
        <v>1</v>
      </c>
      <c r="G575" s="78">
        <f t="shared" si="234"/>
        <v>0</v>
      </c>
      <c r="H575" s="79">
        <f t="shared" si="234"/>
        <v>0</v>
      </c>
      <c r="I575" s="80">
        <f>SUM(B575:H575)</f>
        <v>1</v>
      </c>
      <c r="K575" s="55" t="s">
        <v>91</v>
      </c>
      <c r="L575" s="96" t="str">
        <f>IF($S574=0,"-",L574/$S574)</f>
        <v>-</v>
      </c>
      <c r="M575" s="96" t="str">
        <f t="shared" ref="M575:R575" si="235">IF($S574=0,"-",M574/$S574)</f>
        <v>-</v>
      </c>
      <c r="N575" s="96" t="str">
        <f t="shared" si="235"/>
        <v>-</v>
      </c>
      <c r="O575" s="96" t="str">
        <f t="shared" si="235"/>
        <v>-</v>
      </c>
      <c r="P575" s="96" t="str">
        <f t="shared" si="235"/>
        <v>-</v>
      </c>
      <c r="Q575" s="96" t="str">
        <f t="shared" si="235"/>
        <v>-</v>
      </c>
      <c r="R575" s="97" t="str">
        <f t="shared" si="235"/>
        <v>-</v>
      </c>
      <c r="S575" s="98">
        <f>SUM(L575:R575)</f>
        <v>0</v>
      </c>
      <c r="U575" s="22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21"/>
      <c r="AK575" s="13"/>
      <c r="AL575" s="13"/>
    </row>
    <row r="576" spans="1:38" ht="15" thickBot="1">
      <c r="A576" s="44"/>
      <c r="B576" s="44"/>
      <c r="C576" s="44"/>
      <c r="D576" s="44"/>
      <c r="E576" s="44"/>
      <c r="F576" s="44"/>
      <c r="G576" s="44"/>
      <c r="H576" s="44"/>
      <c r="I576" s="44"/>
      <c r="K576" s="44"/>
      <c r="L576" s="44"/>
      <c r="M576" s="44"/>
      <c r="N576" s="44"/>
      <c r="O576" s="44"/>
      <c r="P576" s="44"/>
      <c r="Q576" s="44"/>
      <c r="R576" s="44"/>
      <c r="S576" s="44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18"/>
    </row>
    <row r="577" spans="1:38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  <c r="K577" s="422" t="s">
        <v>49</v>
      </c>
      <c r="L577" s="32" t="s">
        <v>0</v>
      </c>
      <c r="M577" s="32" t="s">
        <v>1</v>
      </c>
      <c r="N577" s="32" t="s">
        <v>2</v>
      </c>
      <c r="O577" s="32" t="s">
        <v>3</v>
      </c>
      <c r="P577" s="32" t="s">
        <v>27</v>
      </c>
      <c r="Q577" s="32" t="s">
        <v>4</v>
      </c>
      <c r="R577" s="32" t="s">
        <v>5</v>
      </c>
      <c r="S577" s="33" t="s">
        <v>6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18"/>
    </row>
    <row r="578" spans="1:38" ht="15" customHeight="1">
      <c r="A578" s="438" t="s">
        <v>49</v>
      </c>
      <c r="B578" s="434" t="s">
        <v>118</v>
      </c>
      <c r="C578" s="435"/>
      <c r="D578" s="435"/>
      <c r="E578" s="435"/>
      <c r="F578" s="435"/>
      <c r="G578" s="435"/>
      <c r="H578" s="435"/>
      <c r="I578" s="436"/>
      <c r="K578" s="423" t="s">
        <v>49</v>
      </c>
      <c r="L578" s="416" t="s">
        <v>118</v>
      </c>
      <c r="M578" s="417"/>
      <c r="N578" s="417"/>
      <c r="O578" s="417"/>
      <c r="P578" s="417"/>
      <c r="Q578" s="417"/>
      <c r="R578" s="417"/>
      <c r="S578" s="418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18"/>
    </row>
    <row r="579" spans="1:38" ht="15">
      <c r="A579" s="35" t="s">
        <v>7</v>
      </c>
      <c r="B579" s="57">
        <v>14.095048261078173</v>
      </c>
      <c r="C579" s="57">
        <v>0</v>
      </c>
      <c r="D579" s="57">
        <v>2.6874433538187348</v>
      </c>
      <c r="E579" s="57">
        <v>0</v>
      </c>
      <c r="F579" s="419"/>
      <c r="G579" s="57">
        <v>0</v>
      </c>
      <c r="H579" s="58">
        <v>0</v>
      </c>
      <c r="I579" s="59">
        <f>SUM(B579:H579)</f>
        <v>16.782491614896909</v>
      </c>
      <c r="K579" s="56" t="s">
        <v>7</v>
      </c>
      <c r="L579" s="57">
        <v>14.095048261078173</v>
      </c>
      <c r="M579" s="57">
        <v>0</v>
      </c>
      <c r="N579" s="57">
        <v>2.6874433538187348</v>
      </c>
      <c r="O579" s="57">
        <v>0</v>
      </c>
      <c r="P579" s="57">
        <v>0.1161148425212814</v>
      </c>
      <c r="Q579" s="57">
        <v>0</v>
      </c>
      <c r="R579" s="102">
        <v>0</v>
      </c>
      <c r="S579" s="103">
        <f>SUM(L579:R579)</f>
        <v>16.89860645741819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18"/>
    </row>
    <row r="580" spans="1:38" ht="15">
      <c r="A580" s="36" t="s">
        <v>8</v>
      </c>
      <c r="B580" s="60">
        <v>17.918102361144598</v>
      </c>
      <c r="C580" s="60">
        <v>0</v>
      </c>
      <c r="D580" s="60">
        <v>4.3802564677193985</v>
      </c>
      <c r="E580" s="60">
        <v>0</v>
      </c>
      <c r="F580" s="420"/>
      <c r="G580" s="60">
        <v>0</v>
      </c>
      <c r="H580" s="61">
        <v>0</v>
      </c>
      <c r="I580" s="62">
        <f t="shared" ref="I580:I599" si="236">SUM(B580:H580)</f>
        <v>22.298358828863996</v>
      </c>
      <c r="K580" s="48" t="s">
        <v>8</v>
      </c>
      <c r="L580" s="85">
        <v>17.918102361144598</v>
      </c>
      <c r="M580" s="85">
        <v>0</v>
      </c>
      <c r="N580" s="85">
        <v>4.3802564677193985</v>
      </c>
      <c r="O580" s="85">
        <v>0</v>
      </c>
      <c r="P580" s="85">
        <v>0</v>
      </c>
      <c r="Q580" s="85">
        <v>0</v>
      </c>
      <c r="R580" s="86">
        <v>0</v>
      </c>
      <c r="S580" s="87">
        <f t="shared" ref="S580:S599" si="237">SUM(L580:R580)</f>
        <v>22.298358828863996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18"/>
    </row>
    <row r="581" spans="1:38" ht="15" customHeight="1">
      <c r="A581" s="37" t="s">
        <v>10</v>
      </c>
      <c r="B581" s="63">
        <v>7.5445240115744179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236"/>
        <v>7.5445240115744179</v>
      </c>
      <c r="K581" s="49" t="s">
        <v>10</v>
      </c>
      <c r="L581" s="63">
        <v>7.5445240115744179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83">
        <v>0</v>
      </c>
      <c r="S581" s="84">
        <f t="shared" si="237"/>
        <v>7.5445240115744179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18"/>
    </row>
    <row r="582" spans="1:38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236"/>
        <v>0</v>
      </c>
      <c r="K582" s="48" t="s">
        <v>56</v>
      </c>
      <c r="L582" s="85">
        <v>0</v>
      </c>
      <c r="M582" s="85">
        <v>0</v>
      </c>
      <c r="N582" s="85">
        <v>0</v>
      </c>
      <c r="O582" s="85">
        <v>0</v>
      </c>
      <c r="P582" s="85">
        <v>0</v>
      </c>
      <c r="Q582" s="85">
        <v>0</v>
      </c>
      <c r="R582" s="86">
        <v>0</v>
      </c>
      <c r="S582" s="87">
        <f t="shared" si="237"/>
        <v>0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18"/>
    </row>
    <row r="583" spans="1:38" ht="15">
      <c r="A583" s="37" t="s">
        <v>16</v>
      </c>
      <c r="B583" s="63">
        <v>438.00190463173095</v>
      </c>
      <c r="C583" s="63">
        <v>53.052892663577047</v>
      </c>
      <c r="D583" s="63">
        <v>11.439366593557935</v>
      </c>
      <c r="E583" s="63">
        <v>25.513035670178677</v>
      </c>
      <c r="F583" s="420"/>
      <c r="G583" s="63">
        <v>0</v>
      </c>
      <c r="H583" s="64">
        <v>0</v>
      </c>
      <c r="I583" s="59">
        <f t="shared" si="236"/>
        <v>528.00719955904458</v>
      </c>
      <c r="K583" s="49" t="s">
        <v>16</v>
      </c>
      <c r="L583" s="63">
        <v>438.00190463173095</v>
      </c>
      <c r="M583" s="63">
        <v>53.052892663577047</v>
      </c>
      <c r="N583" s="63">
        <v>11.439366593557935</v>
      </c>
      <c r="O583" s="63">
        <v>25.513035670178677</v>
      </c>
      <c r="P583" s="63">
        <v>0</v>
      </c>
      <c r="Q583" s="63">
        <v>0</v>
      </c>
      <c r="R583" s="83">
        <v>0</v>
      </c>
      <c r="S583" s="84">
        <f t="shared" si="237"/>
        <v>528.00719955904458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18"/>
    </row>
    <row r="584" spans="1:38" ht="15">
      <c r="A584" s="36" t="s">
        <v>123</v>
      </c>
      <c r="B584" s="60">
        <v>1481.572478303355</v>
      </c>
      <c r="C584" s="60">
        <v>22.484114157354586</v>
      </c>
      <c r="D584" s="60">
        <v>26.585161438380787</v>
      </c>
      <c r="E584" s="60">
        <v>0</v>
      </c>
      <c r="F584" s="420"/>
      <c r="G584" s="60">
        <v>0</v>
      </c>
      <c r="H584" s="61">
        <v>0</v>
      </c>
      <c r="I584" s="62">
        <f t="shared" si="236"/>
        <v>1530.6417538990902</v>
      </c>
      <c r="K584" s="48" t="s">
        <v>123</v>
      </c>
      <c r="L584" s="85">
        <v>1481.572478303355</v>
      </c>
      <c r="M584" s="85">
        <v>22.484114157354586</v>
      </c>
      <c r="N584" s="85">
        <v>26.585161438380787</v>
      </c>
      <c r="O584" s="85">
        <v>0</v>
      </c>
      <c r="P584" s="85">
        <v>0</v>
      </c>
      <c r="Q584" s="85">
        <v>0</v>
      </c>
      <c r="R584" s="86">
        <v>0</v>
      </c>
      <c r="S584" s="87">
        <f t="shared" si="237"/>
        <v>1530.6417538990902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18"/>
    </row>
    <row r="585" spans="1:38" ht="15">
      <c r="A585" s="37" t="s">
        <v>58</v>
      </c>
      <c r="B585" s="63">
        <v>0</v>
      </c>
      <c r="C585" s="63">
        <v>0</v>
      </c>
      <c r="D585" s="63">
        <v>0.21518114628412882</v>
      </c>
      <c r="E585" s="63">
        <v>100.37870274716275</v>
      </c>
      <c r="F585" s="420"/>
      <c r="G585" s="63">
        <v>0</v>
      </c>
      <c r="H585" s="64">
        <v>0</v>
      </c>
      <c r="I585" s="59">
        <f t="shared" si="236"/>
        <v>100.59388389344687</v>
      </c>
      <c r="K585" s="49" t="s">
        <v>58</v>
      </c>
      <c r="L585" s="63">
        <v>0</v>
      </c>
      <c r="M585" s="63">
        <v>0</v>
      </c>
      <c r="N585" s="63">
        <v>0.21518114628412882</v>
      </c>
      <c r="O585" s="63">
        <v>100.37870274716275</v>
      </c>
      <c r="P585" s="63">
        <v>4555.3315463043327</v>
      </c>
      <c r="Q585" s="63">
        <v>0</v>
      </c>
      <c r="R585" s="83">
        <v>0</v>
      </c>
      <c r="S585" s="84">
        <f t="shared" si="237"/>
        <v>4655.9254301977799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18"/>
    </row>
    <row r="586" spans="1:38" ht="15">
      <c r="A586" s="36" t="s">
        <v>12</v>
      </c>
      <c r="B586" s="60">
        <v>0</v>
      </c>
      <c r="C586" s="60">
        <v>0</v>
      </c>
      <c r="D586" s="60">
        <v>3.344218627495104E-2</v>
      </c>
      <c r="E586" s="60">
        <v>0.97776622345596109</v>
      </c>
      <c r="F586" s="420"/>
      <c r="G586" s="60">
        <v>0</v>
      </c>
      <c r="H586" s="61">
        <v>0</v>
      </c>
      <c r="I586" s="62">
        <f t="shared" si="236"/>
        <v>1.0112084097309122</v>
      </c>
      <c r="K586" s="48" t="s">
        <v>12</v>
      </c>
      <c r="L586" s="85">
        <v>0</v>
      </c>
      <c r="M586" s="85">
        <v>0</v>
      </c>
      <c r="N586" s="85">
        <v>3.344218627495104E-2</v>
      </c>
      <c r="O586" s="85">
        <v>0.97776622345596109</v>
      </c>
      <c r="P586" s="85">
        <v>167.55552592554488</v>
      </c>
      <c r="Q586" s="85">
        <v>0</v>
      </c>
      <c r="R586" s="86">
        <v>0</v>
      </c>
      <c r="S586" s="87">
        <f t="shared" si="237"/>
        <v>168.56673433527578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18"/>
    </row>
    <row r="587" spans="1:38" ht="15">
      <c r="A587" s="37" t="s">
        <v>59</v>
      </c>
      <c r="B587" s="63">
        <v>0</v>
      </c>
      <c r="C587" s="63">
        <v>0</v>
      </c>
      <c r="D587" s="63">
        <v>0</v>
      </c>
      <c r="E587" s="63">
        <v>0</v>
      </c>
      <c r="F587" s="420"/>
      <c r="G587" s="63">
        <v>0</v>
      </c>
      <c r="H587" s="64">
        <v>0</v>
      </c>
      <c r="I587" s="59">
        <f t="shared" si="236"/>
        <v>0</v>
      </c>
      <c r="K587" s="49" t="s">
        <v>59</v>
      </c>
      <c r="L587" s="63">
        <v>0</v>
      </c>
      <c r="M587" s="63">
        <v>0</v>
      </c>
      <c r="N587" s="63">
        <v>0</v>
      </c>
      <c r="O587" s="63">
        <v>0</v>
      </c>
      <c r="P587" s="63">
        <v>1798.5817505521613</v>
      </c>
      <c r="Q587" s="63">
        <v>0</v>
      </c>
      <c r="R587" s="83">
        <v>0</v>
      </c>
      <c r="S587" s="84">
        <f t="shared" si="237"/>
        <v>1798.5817505521613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18"/>
    </row>
    <row r="588" spans="1:38" ht="15">
      <c r="A588" s="36" t="s">
        <v>17</v>
      </c>
      <c r="B588" s="60">
        <v>190.21596973122644</v>
      </c>
      <c r="C588" s="60">
        <v>1.0306461814155157</v>
      </c>
      <c r="D588" s="60">
        <v>24.141528007104434</v>
      </c>
      <c r="E588" s="60">
        <v>3.2909084309283236</v>
      </c>
      <c r="F588" s="420"/>
      <c r="G588" s="60">
        <v>0</v>
      </c>
      <c r="H588" s="61">
        <v>0</v>
      </c>
      <c r="I588" s="62">
        <f t="shared" si="236"/>
        <v>218.67905235067468</v>
      </c>
      <c r="K588" s="48" t="s">
        <v>17</v>
      </c>
      <c r="L588" s="85">
        <v>190.21596973122644</v>
      </c>
      <c r="M588" s="85">
        <v>1.0306461814155157</v>
      </c>
      <c r="N588" s="85">
        <v>24.141528007104434</v>
      </c>
      <c r="O588" s="85">
        <v>3.2909084309283236</v>
      </c>
      <c r="P588" s="85">
        <v>0</v>
      </c>
      <c r="Q588" s="85">
        <v>0</v>
      </c>
      <c r="R588" s="86">
        <v>0</v>
      </c>
      <c r="S588" s="87">
        <f t="shared" si="237"/>
        <v>218.67905235067468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18"/>
    </row>
    <row r="589" spans="1:38" ht="15">
      <c r="A589" s="37" t="s">
        <v>139</v>
      </c>
      <c r="B589" s="63">
        <v>1671.7736572987301</v>
      </c>
      <c r="C589" s="63">
        <v>263.44943354409526</v>
      </c>
      <c r="D589" s="63">
        <v>51.38085844177899</v>
      </c>
      <c r="E589" s="63">
        <v>40.458286131840865</v>
      </c>
      <c r="F589" s="420"/>
      <c r="G589" s="63">
        <v>0</v>
      </c>
      <c r="H589" s="64">
        <v>0</v>
      </c>
      <c r="I589" s="59">
        <f t="shared" si="236"/>
        <v>2027.0622354164452</v>
      </c>
      <c r="K589" s="49" t="s">
        <v>139</v>
      </c>
      <c r="L589" s="63">
        <v>1671.7736572987301</v>
      </c>
      <c r="M589" s="63">
        <v>263.44943354409526</v>
      </c>
      <c r="N589" s="63">
        <v>51.38085844177899</v>
      </c>
      <c r="O589" s="63">
        <v>40.458286131840865</v>
      </c>
      <c r="P589" s="63">
        <v>0</v>
      </c>
      <c r="Q589" s="63">
        <v>0</v>
      </c>
      <c r="R589" s="83">
        <v>0</v>
      </c>
      <c r="S589" s="84">
        <f t="shared" si="237"/>
        <v>2027.0622354164452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18"/>
    </row>
    <row r="590" spans="1:38" ht="15">
      <c r="A590" s="36" t="s">
        <v>25</v>
      </c>
      <c r="B590" s="60">
        <v>749.58942901572448</v>
      </c>
      <c r="C590" s="60">
        <v>0</v>
      </c>
      <c r="D590" s="60">
        <v>1653.2416542909168</v>
      </c>
      <c r="E590" s="60">
        <v>364.31397457343115</v>
      </c>
      <c r="F590" s="420"/>
      <c r="G590" s="60">
        <v>1132.6578708160343</v>
      </c>
      <c r="H590" s="61">
        <v>0.29486827587574171</v>
      </c>
      <c r="I590" s="62">
        <f t="shared" si="236"/>
        <v>3900.097796971982</v>
      </c>
      <c r="K590" s="48" t="s">
        <v>25</v>
      </c>
      <c r="L590" s="85">
        <v>749.58942901572448</v>
      </c>
      <c r="M590" s="85">
        <v>0</v>
      </c>
      <c r="N590" s="85">
        <v>1653.2416542909168</v>
      </c>
      <c r="O590" s="85">
        <v>364.31397457343115</v>
      </c>
      <c r="P590" s="85">
        <v>1024.3993295197683</v>
      </c>
      <c r="Q590" s="85">
        <v>1132.6578708160343</v>
      </c>
      <c r="R590" s="86">
        <v>0.29486827587574171</v>
      </c>
      <c r="S590" s="87">
        <f t="shared" si="237"/>
        <v>4924.4971264917513</v>
      </c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18"/>
    </row>
    <row r="591" spans="1:38" ht="15">
      <c r="A591" s="37" t="s">
        <v>24</v>
      </c>
      <c r="B591" s="63">
        <v>1525.5465309638184</v>
      </c>
      <c r="C591" s="63">
        <v>9.6716927661230443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236"/>
        <v>1535.2182237299414</v>
      </c>
      <c r="K591" s="49" t="s">
        <v>24</v>
      </c>
      <c r="L591" s="63">
        <v>1525.5465309638184</v>
      </c>
      <c r="M591" s="63">
        <v>9.6716927661230443</v>
      </c>
      <c r="N591" s="63">
        <v>0</v>
      </c>
      <c r="O591" s="63">
        <v>0</v>
      </c>
      <c r="P591" s="63">
        <v>0</v>
      </c>
      <c r="Q591" s="63">
        <v>0</v>
      </c>
      <c r="R591" s="83">
        <v>0</v>
      </c>
      <c r="S591" s="84">
        <f t="shared" si="237"/>
        <v>1535.2182237299414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18"/>
    </row>
    <row r="592" spans="1:38" ht="15">
      <c r="A592" s="36" t="s">
        <v>60</v>
      </c>
      <c r="B592" s="60">
        <v>49.090781842661023</v>
      </c>
      <c r="C592" s="60">
        <v>0</v>
      </c>
      <c r="D592" s="60">
        <v>8.7268953935084088</v>
      </c>
      <c r="E592" s="60">
        <v>0</v>
      </c>
      <c r="F592" s="420"/>
      <c r="G592" s="60">
        <v>0</v>
      </c>
      <c r="H592" s="61">
        <v>0</v>
      </c>
      <c r="I592" s="62">
        <f t="shared" si="236"/>
        <v>57.81767723616943</v>
      </c>
      <c r="K592" s="48" t="s">
        <v>60</v>
      </c>
      <c r="L592" s="85">
        <v>49.090781842661023</v>
      </c>
      <c r="M592" s="85">
        <v>0</v>
      </c>
      <c r="N592" s="85">
        <v>8.7268953935084088</v>
      </c>
      <c r="O592" s="85">
        <v>0</v>
      </c>
      <c r="P592" s="85">
        <v>0</v>
      </c>
      <c r="Q592" s="85">
        <v>0</v>
      </c>
      <c r="R592" s="86">
        <v>0</v>
      </c>
      <c r="S592" s="87">
        <f t="shared" si="237"/>
        <v>57.81767723616943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18"/>
    </row>
    <row r="593" spans="1:67" ht="15">
      <c r="A593" s="37" t="s">
        <v>22</v>
      </c>
      <c r="B593" s="63">
        <v>227.1271068281057</v>
      </c>
      <c r="C593" s="63">
        <v>0</v>
      </c>
      <c r="D593" s="63">
        <v>14.009022375751448</v>
      </c>
      <c r="E593" s="63">
        <v>0</v>
      </c>
      <c r="F593" s="420"/>
      <c r="G593" s="63">
        <v>0</v>
      </c>
      <c r="H593" s="64">
        <v>0</v>
      </c>
      <c r="I593" s="59">
        <f t="shared" si="236"/>
        <v>241.13612920385714</v>
      </c>
      <c r="K593" s="49" t="s">
        <v>22</v>
      </c>
      <c r="L593" s="63">
        <v>227.1271068281057</v>
      </c>
      <c r="M593" s="63">
        <v>0</v>
      </c>
      <c r="N593" s="63">
        <v>14.009022375751448</v>
      </c>
      <c r="O593" s="63">
        <v>0</v>
      </c>
      <c r="P593" s="63">
        <v>186.47202711136387</v>
      </c>
      <c r="Q593" s="63">
        <v>0</v>
      </c>
      <c r="R593" s="83">
        <v>0</v>
      </c>
      <c r="S593" s="84">
        <f t="shared" si="237"/>
        <v>427.60815631522098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18"/>
    </row>
    <row r="594" spans="1:67" ht="15">
      <c r="A594" s="36" t="s">
        <v>21</v>
      </c>
      <c r="B594" s="60">
        <v>65.231384304962944</v>
      </c>
      <c r="C594" s="60">
        <v>0</v>
      </c>
      <c r="D594" s="60">
        <v>1.2052318562462778</v>
      </c>
      <c r="E594" s="60">
        <v>0</v>
      </c>
      <c r="F594" s="420"/>
      <c r="G594" s="60">
        <v>0</v>
      </c>
      <c r="H594" s="61">
        <v>0</v>
      </c>
      <c r="I594" s="62">
        <f t="shared" si="236"/>
        <v>66.436616161209216</v>
      </c>
      <c r="K594" s="48" t="s">
        <v>21</v>
      </c>
      <c r="L594" s="85">
        <v>65.231384304962944</v>
      </c>
      <c r="M594" s="85">
        <v>0</v>
      </c>
      <c r="N594" s="85">
        <v>1.2052318562462778</v>
      </c>
      <c r="O594" s="85">
        <v>0</v>
      </c>
      <c r="P594" s="85">
        <v>0</v>
      </c>
      <c r="Q594" s="85">
        <v>0</v>
      </c>
      <c r="R594" s="86">
        <v>0</v>
      </c>
      <c r="S594" s="87">
        <f t="shared" si="237"/>
        <v>66.436616161209216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18"/>
    </row>
    <row r="595" spans="1:67" ht="15">
      <c r="A595" s="38" t="s">
        <v>64</v>
      </c>
      <c r="B595" s="63">
        <v>206.66715588374569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236"/>
        <v>206.66715588374569</v>
      </c>
      <c r="K595" s="50" t="s">
        <v>64</v>
      </c>
      <c r="L595" s="63">
        <v>206.66715588374569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83">
        <v>0</v>
      </c>
      <c r="S595" s="84">
        <f t="shared" si="237"/>
        <v>206.66715588374569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18"/>
    </row>
    <row r="596" spans="1:67">
      <c r="A596" s="39" t="s">
        <v>23</v>
      </c>
      <c r="B596" s="65">
        <v>206.66715588374569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236"/>
        <v>206.66715588374569</v>
      </c>
      <c r="K596" s="51" t="s">
        <v>23</v>
      </c>
      <c r="L596" s="88">
        <v>206.66715588374569</v>
      </c>
      <c r="M596" s="88">
        <v>0</v>
      </c>
      <c r="N596" s="88">
        <v>0</v>
      </c>
      <c r="O596" s="88">
        <v>0</v>
      </c>
      <c r="P596" s="88">
        <v>0</v>
      </c>
      <c r="Q596" s="88">
        <v>0</v>
      </c>
      <c r="R596" s="89">
        <v>0</v>
      </c>
      <c r="S596" s="90">
        <f t="shared" si="237"/>
        <v>206.66715588374569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18"/>
    </row>
    <row r="597" spans="1:67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236"/>
        <v>0</v>
      </c>
      <c r="K597" s="52" t="s">
        <v>19</v>
      </c>
      <c r="L597" s="68">
        <v>0</v>
      </c>
      <c r="M597" s="68">
        <v>0</v>
      </c>
      <c r="N597" s="68">
        <v>0</v>
      </c>
      <c r="O597" s="68">
        <v>0</v>
      </c>
      <c r="P597" s="68">
        <v>0</v>
      </c>
      <c r="Q597" s="68">
        <v>0</v>
      </c>
      <c r="R597" s="91">
        <v>0</v>
      </c>
      <c r="S597" s="92">
        <f t="shared" si="237"/>
        <v>0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18"/>
    </row>
    <row r="598" spans="1:67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236"/>
        <v>0</v>
      </c>
      <c r="K598" s="51" t="s">
        <v>20</v>
      </c>
      <c r="L598" s="88">
        <v>0</v>
      </c>
      <c r="M598" s="88">
        <v>0</v>
      </c>
      <c r="N598" s="88">
        <v>0</v>
      </c>
      <c r="O598" s="88">
        <v>0</v>
      </c>
      <c r="P598" s="88">
        <v>0</v>
      </c>
      <c r="Q598" s="88">
        <v>0</v>
      </c>
      <c r="R598" s="89">
        <v>0</v>
      </c>
      <c r="S598" s="90">
        <f t="shared" si="237"/>
        <v>0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18"/>
    </row>
    <row r="599" spans="1:67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236"/>
        <v>0</v>
      </c>
      <c r="K599" s="53" t="s">
        <v>11</v>
      </c>
      <c r="L599" s="71">
        <v>0</v>
      </c>
      <c r="M599" s="71">
        <v>0</v>
      </c>
      <c r="N599" s="71">
        <v>0</v>
      </c>
      <c r="O599" s="71">
        <v>0</v>
      </c>
      <c r="P599" s="71">
        <v>0</v>
      </c>
      <c r="Q599" s="71">
        <v>0</v>
      </c>
      <c r="R599" s="93">
        <v>0</v>
      </c>
      <c r="S599" s="94">
        <f t="shared" si="237"/>
        <v>0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18"/>
    </row>
    <row r="600" spans="1:67" ht="15">
      <c r="A600" s="42" t="s">
        <v>26</v>
      </c>
      <c r="B600" s="74">
        <f>SUM(B579:B595)</f>
        <v>6644.3740734378589</v>
      </c>
      <c r="C600" s="74">
        <f t="shared" ref="C600:I600" si="238">SUM(C579:C595)</f>
        <v>349.68877931256549</v>
      </c>
      <c r="D600" s="74">
        <f t="shared" si="238"/>
        <v>1798.0460415513423</v>
      </c>
      <c r="E600" s="74">
        <f t="shared" si="238"/>
        <v>534.93267377699772</v>
      </c>
      <c r="F600" s="74">
        <f t="shared" si="238"/>
        <v>0</v>
      </c>
      <c r="G600" s="74">
        <f t="shared" si="238"/>
        <v>1132.6578708160343</v>
      </c>
      <c r="H600" s="75">
        <f t="shared" si="238"/>
        <v>0.29486827587574171</v>
      </c>
      <c r="I600" s="59">
        <f t="shared" si="238"/>
        <v>10459.994307170673</v>
      </c>
      <c r="K600" s="54" t="s">
        <v>26</v>
      </c>
      <c r="L600" s="74">
        <f>SUM(L579:L595)</f>
        <v>6644.3740734378589</v>
      </c>
      <c r="M600" s="74">
        <f t="shared" ref="M600:S600" si="239">SUM(M579:M595)</f>
        <v>349.68877931256549</v>
      </c>
      <c r="N600" s="74">
        <f t="shared" si="239"/>
        <v>1798.0460415513423</v>
      </c>
      <c r="O600" s="74">
        <f t="shared" si="239"/>
        <v>534.93267377699772</v>
      </c>
      <c r="P600" s="74">
        <f t="shared" si="239"/>
        <v>7732.4562942556931</v>
      </c>
      <c r="Q600" s="74">
        <f t="shared" si="239"/>
        <v>1132.6578708160343</v>
      </c>
      <c r="R600" s="75">
        <f t="shared" si="239"/>
        <v>0.29486827587574171</v>
      </c>
      <c r="S600" s="95">
        <f t="shared" si="239"/>
        <v>18192.450601426368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18"/>
    </row>
    <row r="601" spans="1:67" s="14" customFormat="1" ht="15.75" thickBot="1">
      <c r="A601" s="45" t="s">
        <v>91</v>
      </c>
      <c r="B601" s="78">
        <f>IF($I600=0,"-",B600/$I600)</f>
        <v>0.63521775235412126</v>
      </c>
      <c r="C601" s="78">
        <f t="shared" ref="C601:H601" si="240">IF($I600=0,"-",C600/$I600)</f>
        <v>3.3431067842249418E-2</v>
      </c>
      <c r="D601" s="78">
        <f t="shared" si="240"/>
        <v>0.17189742066290822</v>
      </c>
      <c r="E601" s="78">
        <f t="shared" si="240"/>
        <v>5.114081882532992E-2</v>
      </c>
      <c r="F601" s="78">
        <f t="shared" si="240"/>
        <v>0</v>
      </c>
      <c r="G601" s="78">
        <f t="shared" si="240"/>
        <v>0.1082847502163132</v>
      </c>
      <c r="H601" s="79">
        <f t="shared" si="240"/>
        <v>2.8190099078122798E-5</v>
      </c>
      <c r="I601" s="80">
        <f>SUM(B601:H601)</f>
        <v>1.0000000000000002</v>
      </c>
      <c r="K601" s="55" t="s">
        <v>91</v>
      </c>
      <c r="L601" s="96">
        <f>IF($S600=0,"-",L600/$S600)</f>
        <v>0.36522699547233678</v>
      </c>
      <c r="M601" s="96">
        <f t="shared" ref="M601:R601" si="241">IF($S600=0,"-",M600/$S600)</f>
        <v>1.9221642370992522E-2</v>
      </c>
      <c r="N601" s="96">
        <f t="shared" si="241"/>
        <v>9.883473540449618E-2</v>
      </c>
      <c r="O601" s="96">
        <f t="shared" si="241"/>
        <v>2.9404102036426946E-2</v>
      </c>
      <c r="P601" s="96">
        <f t="shared" si="241"/>
        <v>0.42503654200657465</v>
      </c>
      <c r="Q601" s="96">
        <f t="shared" si="241"/>
        <v>6.2259774432325735E-2</v>
      </c>
      <c r="R601" s="97">
        <f t="shared" si="241"/>
        <v>1.6208276847134753E-5</v>
      </c>
      <c r="S601" s="98">
        <f>SUM(L601:R601)</f>
        <v>0.99999999999999989</v>
      </c>
      <c r="U601" s="22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21"/>
      <c r="AK601" s="13"/>
      <c r="AL601" s="13"/>
    </row>
    <row r="602" spans="1:67" ht="15" thickBot="1">
      <c r="A602" s="44"/>
      <c r="B602" s="44"/>
      <c r="C602" s="44"/>
      <c r="D602" s="44"/>
      <c r="E602" s="44"/>
      <c r="F602" s="44"/>
      <c r="G602" s="44"/>
      <c r="H602" s="44"/>
      <c r="I602" s="44"/>
      <c r="K602" s="44"/>
      <c r="L602" s="44"/>
      <c r="M602" s="44"/>
      <c r="N602" s="44"/>
      <c r="O602" s="44"/>
      <c r="P602" s="44"/>
      <c r="Q602" s="44"/>
      <c r="R602" s="44"/>
      <c r="S602" s="44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18"/>
    </row>
    <row r="603" spans="1:67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5</v>
      </c>
      <c r="I603" s="31" t="s">
        <v>6</v>
      </c>
      <c r="K603" s="424" t="s">
        <v>50</v>
      </c>
      <c r="L603" s="32" t="s">
        <v>0</v>
      </c>
      <c r="M603" s="32" t="s">
        <v>28</v>
      </c>
      <c r="N603" s="32" t="s">
        <v>29</v>
      </c>
      <c r="O603" s="32" t="s">
        <v>30</v>
      </c>
      <c r="P603" s="32" t="s">
        <v>27</v>
      </c>
      <c r="Q603" s="32" t="s">
        <v>4</v>
      </c>
      <c r="R603" s="32" t="s">
        <v>5</v>
      </c>
      <c r="S603" s="33" t="s">
        <v>6</v>
      </c>
      <c r="U603" s="402" t="s">
        <v>50</v>
      </c>
      <c r="V603" s="100" t="s">
        <v>71</v>
      </c>
      <c r="W603" s="100" t="s">
        <v>72</v>
      </c>
      <c r="X603" s="100" t="s">
        <v>69</v>
      </c>
      <c r="Y603" s="100" t="s">
        <v>73</v>
      </c>
      <c r="Z603" s="100" t="s">
        <v>74</v>
      </c>
      <c r="AA603" s="100" t="s">
        <v>70</v>
      </c>
      <c r="AB603" s="100" t="s">
        <v>75</v>
      </c>
      <c r="AC603" s="100" t="s">
        <v>76</v>
      </c>
      <c r="AD603" s="100" t="s">
        <v>67</v>
      </c>
      <c r="AE603" s="136" t="s">
        <v>27</v>
      </c>
      <c r="AF603" s="137" t="s">
        <v>63</v>
      </c>
      <c r="AG603" s="16"/>
      <c r="AH603" s="16"/>
      <c r="AI603" s="16"/>
      <c r="AJ603" s="16"/>
      <c r="AK603" s="16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</row>
    <row r="604" spans="1:67" ht="15" customHeight="1">
      <c r="A604" s="403" t="s">
        <v>50</v>
      </c>
      <c r="B604" s="434" t="s">
        <v>118</v>
      </c>
      <c r="C604" s="435"/>
      <c r="D604" s="435"/>
      <c r="E604" s="435"/>
      <c r="F604" s="435"/>
      <c r="G604" s="435"/>
      <c r="H604" s="435"/>
      <c r="I604" s="436"/>
      <c r="K604" s="425" t="s">
        <v>50</v>
      </c>
      <c r="L604" s="416" t="s">
        <v>118</v>
      </c>
      <c r="M604" s="417"/>
      <c r="N604" s="417"/>
      <c r="O604" s="417"/>
      <c r="P604" s="417"/>
      <c r="Q604" s="417"/>
      <c r="R604" s="417"/>
      <c r="S604" s="418"/>
      <c r="U604" s="403" t="s">
        <v>50</v>
      </c>
      <c r="V604" s="474" t="s">
        <v>118</v>
      </c>
      <c r="W604" s="475"/>
      <c r="X604" s="475"/>
      <c r="Y604" s="475"/>
      <c r="Z604" s="475"/>
      <c r="AA604" s="475"/>
      <c r="AB604" s="475"/>
      <c r="AC604" s="475"/>
      <c r="AD604" s="475"/>
      <c r="AE604" s="475"/>
      <c r="AF604" s="476"/>
      <c r="AG604" s="16"/>
      <c r="AH604" s="16"/>
      <c r="AI604" s="16"/>
      <c r="AJ604" s="16"/>
      <c r="AK604" s="16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</row>
    <row r="605" spans="1:67" ht="15">
      <c r="A605" s="35" t="s">
        <v>7</v>
      </c>
      <c r="B605" s="57">
        <v>33.10456996677302</v>
      </c>
      <c r="C605" s="57">
        <v>0</v>
      </c>
      <c r="D605" s="57">
        <v>2.2146401038626786</v>
      </c>
      <c r="E605" s="57">
        <v>0</v>
      </c>
      <c r="F605" s="419"/>
      <c r="G605" s="57">
        <v>0</v>
      </c>
      <c r="H605" s="58">
        <v>0</v>
      </c>
      <c r="I605" s="59">
        <f>SUM(B605:H605)</f>
        <v>35.319210070635698</v>
      </c>
      <c r="K605" s="56" t="s">
        <v>7</v>
      </c>
      <c r="L605" s="57">
        <v>33.10456996677302</v>
      </c>
      <c r="M605" s="57">
        <v>0</v>
      </c>
      <c r="N605" s="57">
        <v>2.2146401038626786</v>
      </c>
      <c r="O605" s="57">
        <v>0</v>
      </c>
      <c r="P605" s="57">
        <v>0</v>
      </c>
      <c r="Q605" s="57">
        <v>0</v>
      </c>
      <c r="R605" s="102">
        <v>0</v>
      </c>
      <c r="S605" s="103">
        <f>SUM(L605:R605)</f>
        <v>35.319210070635698</v>
      </c>
      <c r="U605" s="104" t="s">
        <v>7</v>
      </c>
      <c r="V605" s="105">
        <v>33.10456996677302</v>
      </c>
      <c r="W605" s="105">
        <v>2.2146401038626786</v>
      </c>
      <c r="X605" s="105">
        <v>0</v>
      </c>
      <c r="Y605" s="105">
        <v>0</v>
      </c>
      <c r="Z605" s="105">
        <v>0</v>
      </c>
      <c r="AA605" s="105">
        <v>0</v>
      </c>
      <c r="AB605" s="105">
        <v>0</v>
      </c>
      <c r="AC605" s="105">
        <v>0</v>
      </c>
      <c r="AD605" s="107">
        <v>0</v>
      </c>
      <c r="AE605" s="107">
        <f t="shared" ref="AE605:AE610" si="242">+P605</f>
        <v>0</v>
      </c>
      <c r="AF605" s="108">
        <f t="shared" ref="AF605:AF625" si="243">SUM(V605:AE605)</f>
        <v>35.319210070635698</v>
      </c>
      <c r="AG605" s="16" t="str">
        <f>+IF(ABS(S605-AF605)&gt;0.01,S605-AF605,"")</f>
        <v/>
      </c>
      <c r="AH605" s="16"/>
      <c r="AI605" s="16"/>
      <c r="AJ605" s="16"/>
      <c r="AK605" s="16"/>
      <c r="BF605" s="4"/>
      <c r="BG605" s="4"/>
      <c r="BH605" s="4"/>
      <c r="BI605" s="4"/>
      <c r="BJ605" s="4"/>
      <c r="BK605" s="4"/>
      <c r="BL605" s="4"/>
      <c r="BM605" s="4"/>
      <c r="BN605" s="4"/>
      <c r="BO605" s="4"/>
    </row>
    <row r="606" spans="1:67" ht="15" customHeight="1">
      <c r="A606" s="36" t="s">
        <v>8</v>
      </c>
      <c r="B606" s="60">
        <v>39.983425763349203</v>
      </c>
      <c r="C606" s="60">
        <v>0</v>
      </c>
      <c r="D606" s="60">
        <v>4.7432543647962611</v>
      </c>
      <c r="E606" s="60">
        <v>0</v>
      </c>
      <c r="F606" s="420"/>
      <c r="G606" s="60">
        <v>0</v>
      </c>
      <c r="H606" s="61">
        <v>0</v>
      </c>
      <c r="I606" s="62">
        <f t="shared" ref="I606:I625" si="244">SUM(B606:H606)</f>
        <v>44.72668012814546</v>
      </c>
      <c r="K606" s="48" t="s">
        <v>8</v>
      </c>
      <c r="L606" s="85">
        <v>39.983425763349203</v>
      </c>
      <c r="M606" s="85">
        <v>0</v>
      </c>
      <c r="N606" s="85">
        <v>4.7432543647962611</v>
      </c>
      <c r="O606" s="85">
        <v>0</v>
      </c>
      <c r="P606" s="85">
        <v>0</v>
      </c>
      <c r="Q606" s="85">
        <v>0</v>
      </c>
      <c r="R606" s="86">
        <v>0</v>
      </c>
      <c r="S606" s="87">
        <f t="shared" ref="S606:S625" si="245">SUM(L606:R606)</f>
        <v>44.72668012814546</v>
      </c>
      <c r="U606" s="109" t="s">
        <v>8</v>
      </c>
      <c r="V606" s="110">
        <v>39.983425763349203</v>
      </c>
      <c r="W606" s="110">
        <v>3.857578783900784</v>
      </c>
      <c r="X606" s="110">
        <v>0.88567558089547682</v>
      </c>
      <c r="Y606" s="110">
        <v>0</v>
      </c>
      <c r="Z606" s="110">
        <v>0</v>
      </c>
      <c r="AA606" s="110">
        <v>0</v>
      </c>
      <c r="AB606" s="110">
        <v>0</v>
      </c>
      <c r="AC606" s="110">
        <v>0</v>
      </c>
      <c r="AD606" s="110">
        <v>0</v>
      </c>
      <c r="AE606" s="110">
        <f t="shared" si="242"/>
        <v>0</v>
      </c>
      <c r="AF606" s="112">
        <f t="shared" si="243"/>
        <v>44.726680128145468</v>
      </c>
      <c r="AG606" s="16" t="str">
        <f t="shared" ref="AG606:AG626" si="246">+IF(ABS(S606-AF606)&gt;0.01,S606-AF606,"")</f>
        <v/>
      </c>
      <c r="AH606" s="16"/>
      <c r="AI606" s="16"/>
      <c r="AJ606" s="16"/>
      <c r="AK606" s="16"/>
      <c r="BF606" s="4"/>
      <c r="BG606" s="4"/>
      <c r="BH606" s="4"/>
      <c r="BI606" s="4"/>
      <c r="BJ606" s="4"/>
      <c r="BK606" s="4"/>
      <c r="BL606" s="4"/>
      <c r="BM606" s="4"/>
      <c r="BN606" s="4"/>
      <c r="BO606" s="4"/>
    </row>
    <row r="607" spans="1:67" ht="15" customHeight="1">
      <c r="A607" s="37" t="s">
        <v>10</v>
      </c>
      <c r="B607" s="63">
        <v>16.772589877233784</v>
      </c>
      <c r="C607" s="63">
        <v>0</v>
      </c>
      <c r="D607" s="63">
        <v>9.6788126541447889E-2</v>
      </c>
      <c r="E607" s="63">
        <v>0</v>
      </c>
      <c r="F607" s="420"/>
      <c r="G607" s="63">
        <v>0</v>
      </c>
      <c r="H607" s="64">
        <v>0</v>
      </c>
      <c r="I607" s="59">
        <f t="shared" si="244"/>
        <v>16.869378003775232</v>
      </c>
      <c r="K607" s="49" t="s">
        <v>10</v>
      </c>
      <c r="L607" s="63">
        <v>16.772589877233784</v>
      </c>
      <c r="M607" s="63">
        <v>0</v>
      </c>
      <c r="N607" s="63">
        <v>9.6788126541447889E-2</v>
      </c>
      <c r="O607" s="63">
        <v>0</v>
      </c>
      <c r="P607" s="63">
        <v>0</v>
      </c>
      <c r="Q607" s="63">
        <v>0</v>
      </c>
      <c r="R607" s="83">
        <v>0</v>
      </c>
      <c r="S607" s="84">
        <f t="shared" si="245"/>
        <v>16.869378003775232</v>
      </c>
      <c r="U607" s="276" t="s">
        <v>10</v>
      </c>
      <c r="V607" s="105">
        <v>16.772589877233784</v>
      </c>
      <c r="W607" s="105">
        <v>9.6788126541447889E-2</v>
      </c>
      <c r="X607" s="105">
        <v>0</v>
      </c>
      <c r="Y607" s="105">
        <v>0</v>
      </c>
      <c r="Z607" s="105">
        <v>0</v>
      </c>
      <c r="AA607" s="105">
        <v>0</v>
      </c>
      <c r="AB607" s="105">
        <v>0</v>
      </c>
      <c r="AC607" s="105">
        <v>0</v>
      </c>
      <c r="AD607" s="107">
        <v>0</v>
      </c>
      <c r="AE607" s="107">
        <f t="shared" si="242"/>
        <v>0</v>
      </c>
      <c r="AF607" s="108">
        <f t="shared" si="243"/>
        <v>16.869378003775232</v>
      </c>
      <c r="AG607" s="16" t="str">
        <f t="shared" si="246"/>
        <v/>
      </c>
      <c r="AH607" s="16"/>
      <c r="AI607" s="16"/>
      <c r="AJ607" s="16"/>
      <c r="AK607" s="16"/>
      <c r="BF607" s="4"/>
      <c r="BG607" s="4"/>
      <c r="BH607" s="4"/>
      <c r="BI607" s="4"/>
      <c r="BJ607" s="4"/>
      <c r="BK607" s="4"/>
      <c r="BL607" s="4"/>
      <c r="BM607" s="4"/>
      <c r="BN607" s="4"/>
      <c r="BO607" s="4"/>
    </row>
    <row r="608" spans="1:67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244"/>
        <v>0</v>
      </c>
      <c r="K608" s="48" t="s">
        <v>56</v>
      </c>
      <c r="L608" s="85">
        <v>0</v>
      </c>
      <c r="M608" s="85">
        <v>0</v>
      </c>
      <c r="N608" s="85">
        <v>0</v>
      </c>
      <c r="O608" s="85">
        <v>0</v>
      </c>
      <c r="P608" s="85">
        <v>0</v>
      </c>
      <c r="Q608" s="85">
        <v>0</v>
      </c>
      <c r="R608" s="86">
        <v>0</v>
      </c>
      <c r="S608" s="87">
        <f t="shared" si="245"/>
        <v>0</v>
      </c>
      <c r="U608" s="109" t="s">
        <v>56</v>
      </c>
      <c r="V608" s="110">
        <v>0</v>
      </c>
      <c r="W608" s="110">
        <v>0</v>
      </c>
      <c r="X608" s="110">
        <v>0</v>
      </c>
      <c r="Y608" s="110">
        <v>0</v>
      </c>
      <c r="Z608" s="110">
        <v>0</v>
      </c>
      <c r="AA608" s="110">
        <v>0</v>
      </c>
      <c r="AB608" s="110">
        <v>0</v>
      </c>
      <c r="AC608" s="110">
        <v>0</v>
      </c>
      <c r="AD608" s="110">
        <v>0</v>
      </c>
      <c r="AE608" s="110">
        <f t="shared" si="242"/>
        <v>0</v>
      </c>
      <c r="AF608" s="112">
        <f t="shared" si="243"/>
        <v>0</v>
      </c>
      <c r="AG608" s="16" t="str">
        <f t="shared" si="246"/>
        <v/>
      </c>
      <c r="AH608" s="16"/>
      <c r="AI608" s="16"/>
      <c r="AJ608" s="16"/>
      <c r="AK608" s="16"/>
      <c r="BF608" s="4"/>
      <c r="BG608" s="4"/>
      <c r="BH608" s="4"/>
      <c r="BI608" s="4"/>
      <c r="BJ608" s="4"/>
      <c r="BK608" s="4"/>
      <c r="BL608" s="4"/>
      <c r="BM608" s="4"/>
      <c r="BN608" s="4"/>
      <c r="BO608" s="4"/>
    </row>
    <row r="609" spans="1:67" ht="15">
      <c r="A609" s="37" t="s">
        <v>16</v>
      </c>
      <c r="B609" s="63">
        <v>300.55809876821547</v>
      </c>
      <c r="C609" s="63">
        <v>0</v>
      </c>
      <c r="D609" s="63">
        <v>47.506795757305127</v>
      </c>
      <c r="E609" s="63">
        <v>0</v>
      </c>
      <c r="F609" s="420"/>
      <c r="G609" s="63">
        <v>0</v>
      </c>
      <c r="H609" s="64">
        <v>0</v>
      </c>
      <c r="I609" s="59">
        <f t="shared" si="244"/>
        <v>348.06489452552057</v>
      </c>
      <c r="K609" s="49" t="s">
        <v>16</v>
      </c>
      <c r="L609" s="63">
        <v>300.55809876821547</v>
      </c>
      <c r="M609" s="63">
        <v>0</v>
      </c>
      <c r="N609" s="63">
        <v>47.506795757305127</v>
      </c>
      <c r="O609" s="63">
        <v>0</v>
      </c>
      <c r="P609" s="63">
        <v>0</v>
      </c>
      <c r="Q609" s="63">
        <v>0</v>
      </c>
      <c r="R609" s="83">
        <v>0</v>
      </c>
      <c r="S609" s="84">
        <f t="shared" si="245"/>
        <v>348.06489452552057</v>
      </c>
      <c r="U609" s="276" t="s">
        <v>16</v>
      </c>
      <c r="V609" s="105">
        <v>300.55809876821547</v>
      </c>
      <c r="W609" s="105">
        <v>47.506795757305127</v>
      </c>
      <c r="X609" s="105">
        <v>0</v>
      </c>
      <c r="Y609" s="105">
        <v>0</v>
      </c>
      <c r="Z609" s="105">
        <v>0</v>
      </c>
      <c r="AA609" s="105">
        <v>0</v>
      </c>
      <c r="AB609" s="105">
        <v>0</v>
      </c>
      <c r="AC609" s="105">
        <v>0</v>
      </c>
      <c r="AD609" s="107">
        <v>0</v>
      </c>
      <c r="AE609" s="107">
        <f t="shared" si="242"/>
        <v>0</v>
      </c>
      <c r="AF609" s="108">
        <f t="shared" si="243"/>
        <v>348.06489452552057</v>
      </c>
      <c r="AG609" s="16" t="str">
        <f t="shared" si="246"/>
        <v/>
      </c>
      <c r="AH609" s="16"/>
      <c r="AI609" s="16"/>
      <c r="AJ609" s="16"/>
      <c r="AK609" s="16"/>
      <c r="BF609" s="4"/>
      <c r="BG609" s="4"/>
      <c r="BH609" s="4"/>
      <c r="BI609" s="4"/>
      <c r="BJ609" s="4"/>
      <c r="BK609" s="4"/>
      <c r="BL609" s="4"/>
      <c r="BM609" s="4"/>
      <c r="BN609" s="4"/>
      <c r="BO609" s="4"/>
    </row>
    <row r="610" spans="1:67" ht="15">
      <c r="A610" s="36" t="s">
        <v>123</v>
      </c>
      <c r="B610" s="60">
        <v>4088.2740378508252</v>
      </c>
      <c r="C610" s="60">
        <v>0</v>
      </c>
      <c r="D610" s="60">
        <v>646.20052000612225</v>
      </c>
      <c r="E610" s="60">
        <v>0</v>
      </c>
      <c r="F610" s="420"/>
      <c r="G610" s="60">
        <v>0</v>
      </c>
      <c r="H610" s="61">
        <v>0</v>
      </c>
      <c r="I610" s="62">
        <f t="shared" si="244"/>
        <v>4734.4745578569473</v>
      </c>
      <c r="K610" s="48" t="s">
        <v>123</v>
      </c>
      <c r="L610" s="85">
        <v>4088.2740378508252</v>
      </c>
      <c r="M610" s="85">
        <v>0</v>
      </c>
      <c r="N610" s="85">
        <v>646.20052000612225</v>
      </c>
      <c r="O610" s="85">
        <v>0</v>
      </c>
      <c r="P610" s="85">
        <v>0</v>
      </c>
      <c r="Q610" s="85">
        <v>0</v>
      </c>
      <c r="R610" s="86">
        <v>0</v>
      </c>
      <c r="S610" s="87">
        <f t="shared" si="245"/>
        <v>4734.4745578569473</v>
      </c>
      <c r="U610" s="109" t="s">
        <v>15</v>
      </c>
      <c r="V610" s="110">
        <v>4088.2740378508252</v>
      </c>
      <c r="W610" s="110">
        <v>646.20052000612225</v>
      </c>
      <c r="X610" s="110">
        <v>0</v>
      </c>
      <c r="Y610" s="110">
        <v>0</v>
      </c>
      <c r="Z610" s="110">
        <v>0</v>
      </c>
      <c r="AA610" s="110">
        <v>0</v>
      </c>
      <c r="AB610" s="110">
        <v>0</v>
      </c>
      <c r="AC610" s="110">
        <v>0</v>
      </c>
      <c r="AD610" s="110">
        <v>0</v>
      </c>
      <c r="AE610" s="110">
        <f t="shared" si="242"/>
        <v>0</v>
      </c>
      <c r="AF610" s="112">
        <f t="shared" si="243"/>
        <v>4734.4745578569473</v>
      </c>
      <c r="AG610" s="16" t="str">
        <f t="shared" si="246"/>
        <v/>
      </c>
      <c r="AH610" s="16"/>
      <c r="AI610" s="16"/>
      <c r="AJ610" s="16"/>
      <c r="AK610" s="16"/>
      <c r="BF610" s="4"/>
      <c r="BG610" s="4"/>
      <c r="BH610" s="4"/>
      <c r="BI610" s="4"/>
      <c r="BJ610" s="4"/>
      <c r="BK610" s="4"/>
      <c r="BL610" s="4"/>
      <c r="BM610" s="4"/>
      <c r="BN610" s="4"/>
      <c r="BO610" s="4"/>
    </row>
    <row r="611" spans="1:67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244"/>
        <v>0</v>
      </c>
      <c r="K611" s="49" t="s">
        <v>58</v>
      </c>
      <c r="L611" s="63">
        <v>0</v>
      </c>
      <c r="M611" s="63">
        <v>0</v>
      </c>
      <c r="N611" s="63">
        <v>0</v>
      </c>
      <c r="O611" s="63">
        <v>0</v>
      </c>
      <c r="P611" s="63">
        <v>5129.6364595990062</v>
      </c>
      <c r="Q611" s="63">
        <v>0</v>
      </c>
      <c r="R611" s="83">
        <v>0</v>
      </c>
      <c r="S611" s="84">
        <f t="shared" si="245"/>
        <v>5129.6364595990062</v>
      </c>
      <c r="U611" s="277" t="s">
        <v>58</v>
      </c>
      <c r="V611" s="105">
        <v>0</v>
      </c>
      <c r="W611" s="105">
        <v>0</v>
      </c>
      <c r="X611" s="105">
        <v>0</v>
      </c>
      <c r="Y611" s="105">
        <v>0</v>
      </c>
      <c r="Z611" s="105">
        <v>0</v>
      </c>
      <c r="AA611" s="105">
        <v>0</v>
      </c>
      <c r="AB611" s="105">
        <v>0</v>
      </c>
      <c r="AC611" s="105">
        <v>0</v>
      </c>
      <c r="AD611" s="105">
        <v>0</v>
      </c>
      <c r="AE611" s="105">
        <f>+P611</f>
        <v>5129.6364595990062</v>
      </c>
      <c r="AF611" s="138">
        <f t="shared" si="243"/>
        <v>5129.6364595990062</v>
      </c>
      <c r="AG611" s="16" t="str">
        <f t="shared" si="246"/>
        <v/>
      </c>
      <c r="AH611" s="16"/>
      <c r="AI611" s="16"/>
      <c r="AJ611" s="16"/>
      <c r="AK611" s="16"/>
      <c r="BF611" s="4"/>
      <c r="BG611" s="4"/>
      <c r="BH611" s="4"/>
      <c r="BI611" s="4"/>
      <c r="BJ611" s="4"/>
      <c r="BK611" s="4"/>
      <c r="BL611" s="4"/>
      <c r="BM611" s="4"/>
      <c r="BN611" s="4"/>
      <c r="BO611" s="4"/>
    </row>
    <row r="612" spans="1:67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244"/>
        <v>0</v>
      </c>
      <c r="K612" s="48" t="s">
        <v>12</v>
      </c>
      <c r="L612" s="85">
        <v>0</v>
      </c>
      <c r="M612" s="85">
        <v>0</v>
      </c>
      <c r="N612" s="85">
        <v>0</v>
      </c>
      <c r="O612" s="85">
        <v>0</v>
      </c>
      <c r="P612" s="85">
        <v>3077.5548483479579</v>
      </c>
      <c r="Q612" s="85">
        <v>0</v>
      </c>
      <c r="R612" s="86">
        <v>0</v>
      </c>
      <c r="S612" s="87">
        <f t="shared" si="245"/>
        <v>3077.5548483479579</v>
      </c>
      <c r="U612" s="109" t="s">
        <v>12</v>
      </c>
      <c r="V612" s="110">
        <v>0</v>
      </c>
      <c r="W612" s="110">
        <v>0</v>
      </c>
      <c r="X612" s="110">
        <v>0</v>
      </c>
      <c r="Y612" s="110">
        <v>0</v>
      </c>
      <c r="Z612" s="110">
        <v>0</v>
      </c>
      <c r="AA612" s="110">
        <v>0</v>
      </c>
      <c r="AB612" s="110">
        <v>0</v>
      </c>
      <c r="AC612" s="110">
        <v>0</v>
      </c>
      <c r="AD612" s="110">
        <v>0</v>
      </c>
      <c r="AE612" s="110">
        <f t="shared" ref="AE612:AE625" si="247">+P612</f>
        <v>3077.5548483479579</v>
      </c>
      <c r="AF612" s="112">
        <f t="shared" si="243"/>
        <v>3077.5548483479579</v>
      </c>
      <c r="AG612" s="16" t="str">
        <f t="shared" si="246"/>
        <v/>
      </c>
      <c r="AH612" s="16"/>
      <c r="AI612" s="16"/>
      <c r="AJ612" s="16"/>
      <c r="AK612" s="16"/>
      <c r="BF612" s="4"/>
      <c r="BG612" s="4"/>
      <c r="BH612" s="4"/>
      <c r="BI612" s="4"/>
      <c r="BJ612" s="4"/>
      <c r="BK612" s="4"/>
      <c r="BL612" s="4"/>
      <c r="BM612" s="4"/>
      <c r="BN612" s="4"/>
      <c r="BO612" s="4"/>
    </row>
    <row r="613" spans="1:67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244"/>
        <v>0</v>
      </c>
      <c r="K613" s="49" t="s">
        <v>59</v>
      </c>
      <c r="L613" s="63">
        <v>0</v>
      </c>
      <c r="M613" s="63">
        <v>0</v>
      </c>
      <c r="N613" s="63">
        <v>0</v>
      </c>
      <c r="O613" s="63">
        <v>0</v>
      </c>
      <c r="P613" s="63">
        <v>0</v>
      </c>
      <c r="Q613" s="63">
        <v>0</v>
      </c>
      <c r="R613" s="83">
        <v>0</v>
      </c>
      <c r="S613" s="84">
        <f t="shared" si="245"/>
        <v>0</v>
      </c>
      <c r="U613" s="278" t="s">
        <v>59</v>
      </c>
      <c r="V613" s="105">
        <v>0</v>
      </c>
      <c r="W613" s="105">
        <v>0</v>
      </c>
      <c r="X613" s="105">
        <v>0</v>
      </c>
      <c r="Y613" s="105">
        <v>0</v>
      </c>
      <c r="Z613" s="105">
        <v>0</v>
      </c>
      <c r="AA613" s="105">
        <v>0</v>
      </c>
      <c r="AB613" s="105">
        <v>0</v>
      </c>
      <c r="AC613" s="105">
        <v>0</v>
      </c>
      <c r="AD613" s="105">
        <v>0</v>
      </c>
      <c r="AE613" s="105">
        <f t="shared" si="247"/>
        <v>0</v>
      </c>
      <c r="AF613" s="138">
        <f t="shared" si="243"/>
        <v>0</v>
      </c>
      <c r="AG613" s="16" t="str">
        <f t="shared" si="246"/>
        <v/>
      </c>
      <c r="AH613" s="16"/>
      <c r="AI613" s="16"/>
      <c r="AJ613" s="16"/>
      <c r="AK613" s="16"/>
      <c r="BF613" s="4"/>
      <c r="BG613" s="4"/>
      <c r="BH613" s="4"/>
      <c r="BI613" s="4"/>
      <c r="BJ613" s="4"/>
      <c r="BK613" s="4"/>
      <c r="BL613" s="4"/>
      <c r="BM613" s="4"/>
      <c r="BN613" s="4"/>
      <c r="BO613" s="4"/>
    </row>
    <row r="614" spans="1:67" ht="15">
      <c r="A614" s="36" t="s">
        <v>17</v>
      </c>
      <c r="B614" s="60">
        <v>80.339445257256898</v>
      </c>
      <c r="C614" s="60">
        <v>0</v>
      </c>
      <c r="D614" s="60">
        <v>16.604142532052698</v>
      </c>
      <c r="E614" s="60">
        <v>0</v>
      </c>
      <c r="F614" s="420"/>
      <c r="G614" s="60">
        <v>0</v>
      </c>
      <c r="H614" s="61">
        <v>0</v>
      </c>
      <c r="I614" s="62">
        <f t="shared" si="244"/>
        <v>96.943587789309589</v>
      </c>
      <c r="K614" s="48" t="s">
        <v>17</v>
      </c>
      <c r="L614" s="85">
        <v>80.339445257256898</v>
      </c>
      <c r="M614" s="85">
        <v>0</v>
      </c>
      <c r="N614" s="85">
        <v>16.604142532052698</v>
      </c>
      <c r="O614" s="85">
        <v>0</v>
      </c>
      <c r="P614" s="85">
        <v>0</v>
      </c>
      <c r="Q614" s="85">
        <v>0</v>
      </c>
      <c r="R614" s="86">
        <v>0</v>
      </c>
      <c r="S614" s="87">
        <f t="shared" si="245"/>
        <v>96.943587789309589</v>
      </c>
      <c r="U614" s="109" t="s">
        <v>17</v>
      </c>
      <c r="V614" s="110">
        <v>80.339445257256898</v>
      </c>
      <c r="W614" s="110">
        <v>16.242726956433945</v>
      </c>
      <c r="X614" s="110">
        <v>0.36141557561875431</v>
      </c>
      <c r="Y614" s="110">
        <v>0</v>
      </c>
      <c r="Z614" s="110">
        <v>0</v>
      </c>
      <c r="AA614" s="110">
        <v>0</v>
      </c>
      <c r="AB614" s="110">
        <v>0</v>
      </c>
      <c r="AC614" s="110">
        <v>0</v>
      </c>
      <c r="AD614" s="110">
        <v>0</v>
      </c>
      <c r="AE614" s="110">
        <f t="shared" si="247"/>
        <v>0</v>
      </c>
      <c r="AF614" s="112">
        <f t="shared" si="243"/>
        <v>96.943587789309589</v>
      </c>
      <c r="AG614" s="16" t="str">
        <f t="shared" si="246"/>
        <v/>
      </c>
      <c r="AH614" s="16"/>
      <c r="AI614" s="16"/>
      <c r="AJ614" s="16"/>
      <c r="AK614" s="16"/>
      <c r="BF614" s="4"/>
      <c r="BG614" s="4"/>
      <c r="BH614" s="4"/>
      <c r="BI614" s="4"/>
      <c r="BJ614" s="4"/>
      <c r="BK614" s="4"/>
      <c r="BL614" s="4"/>
      <c r="BM614" s="4"/>
      <c r="BN614" s="4"/>
      <c r="BO614" s="4"/>
    </row>
    <row r="615" spans="1:67" ht="15">
      <c r="A615" s="37" t="s">
        <v>139</v>
      </c>
      <c r="B615" s="63">
        <v>1952.3956320384191</v>
      </c>
      <c r="C615" s="63">
        <v>0</v>
      </c>
      <c r="D615" s="63">
        <v>300.90106310783347</v>
      </c>
      <c r="E615" s="63">
        <v>0</v>
      </c>
      <c r="F615" s="420"/>
      <c r="G615" s="63">
        <v>0</v>
      </c>
      <c r="H615" s="64">
        <v>0</v>
      </c>
      <c r="I615" s="59">
        <f t="shared" si="244"/>
        <v>2253.2966951462527</v>
      </c>
      <c r="K615" s="49" t="s">
        <v>139</v>
      </c>
      <c r="L615" s="63">
        <v>1952.3956320384191</v>
      </c>
      <c r="M615" s="63">
        <v>0</v>
      </c>
      <c r="N615" s="63">
        <v>300.90106310783347</v>
      </c>
      <c r="O615" s="63">
        <v>0</v>
      </c>
      <c r="P615" s="63">
        <v>0</v>
      </c>
      <c r="Q615" s="63">
        <v>0</v>
      </c>
      <c r="R615" s="83">
        <v>0</v>
      </c>
      <c r="S615" s="84">
        <f t="shared" si="245"/>
        <v>2253.2966951462527</v>
      </c>
      <c r="U615" s="113" t="s">
        <v>139</v>
      </c>
      <c r="V615" s="105">
        <v>1952.3956320384191</v>
      </c>
      <c r="W615" s="105">
        <v>297.4337276090281</v>
      </c>
      <c r="X615" s="105">
        <v>3.4673354988053537</v>
      </c>
      <c r="Y615" s="105">
        <v>0</v>
      </c>
      <c r="Z615" s="105">
        <v>0</v>
      </c>
      <c r="AA615" s="105">
        <v>0</v>
      </c>
      <c r="AB615" s="105">
        <v>0</v>
      </c>
      <c r="AC615" s="105">
        <v>0</v>
      </c>
      <c r="AD615" s="105">
        <v>0</v>
      </c>
      <c r="AE615" s="105">
        <f t="shared" si="247"/>
        <v>0</v>
      </c>
      <c r="AF615" s="138">
        <f t="shared" si="243"/>
        <v>2253.2966951462527</v>
      </c>
      <c r="AG615" s="16" t="str">
        <f t="shared" si="246"/>
        <v/>
      </c>
      <c r="AH615" s="16"/>
      <c r="AI615" s="16"/>
      <c r="AJ615" s="16"/>
      <c r="AK615" s="16"/>
      <c r="BF615" s="4"/>
      <c r="BG615" s="4"/>
      <c r="BH615" s="4"/>
      <c r="BI615" s="4"/>
      <c r="BJ615" s="4"/>
      <c r="BK615" s="4"/>
      <c r="BL615" s="4"/>
      <c r="BM615" s="4"/>
      <c r="BN615" s="4"/>
      <c r="BO615" s="4"/>
    </row>
    <row r="616" spans="1:67" ht="15">
      <c r="A616" s="36" t="s">
        <v>25</v>
      </c>
      <c r="B616" s="60">
        <v>716.54518084005383</v>
      </c>
      <c r="C616" s="60">
        <v>0</v>
      </c>
      <c r="D616" s="60">
        <v>1174.1575492323102</v>
      </c>
      <c r="E616" s="60">
        <v>1434.38573189765</v>
      </c>
      <c r="F616" s="420"/>
      <c r="G616" s="60">
        <v>701.43917512334599</v>
      </c>
      <c r="H616" s="61">
        <v>0</v>
      </c>
      <c r="I616" s="62">
        <f t="shared" si="244"/>
        <v>4026.5276370933598</v>
      </c>
      <c r="K616" s="48" t="s">
        <v>25</v>
      </c>
      <c r="L616" s="85">
        <v>716.54518084005383</v>
      </c>
      <c r="M616" s="85">
        <v>0</v>
      </c>
      <c r="N616" s="85">
        <v>1174.1575492323102</v>
      </c>
      <c r="O616" s="85">
        <v>1434.38573189765</v>
      </c>
      <c r="P616" s="85">
        <v>0</v>
      </c>
      <c r="Q616" s="85">
        <v>701.43917512334599</v>
      </c>
      <c r="R616" s="86">
        <v>0</v>
      </c>
      <c r="S616" s="87">
        <f t="shared" si="245"/>
        <v>4026.5276370933598</v>
      </c>
      <c r="U616" s="109" t="s">
        <v>25</v>
      </c>
      <c r="V616" s="110">
        <v>716.54518084005383</v>
      </c>
      <c r="W616" s="110">
        <v>782.47739280618509</v>
      </c>
      <c r="X616" s="110">
        <v>391.68015642612517</v>
      </c>
      <c r="Y616" s="110">
        <v>456.44927825968034</v>
      </c>
      <c r="Z616" s="110">
        <v>426.20341966600904</v>
      </c>
      <c r="AA616" s="110">
        <v>189.73880450983739</v>
      </c>
      <c r="AB616" s="110">
        <v>374.54888685219044</v>
      </c>
      <c r="AC616" s="110">
        <v>326.89028827115555</v>
      </c>
      <c r="AD616" s="110">
        <v>361.9942294621232</v>
      </c>
      <c r="AE616" s="110">
        <f t="shared" si="247"/>
        <v>0</v>
      </c>
      <c r="AF616" s="112">
        <f t="shared" si="243"/>
        <v>4026.5276370933598</v>
      </c>
      <c r="AG616" s="16" t="str">
        <f t="shared" si="246"/>
        <v/>
      </c>
      <c r="AH616" s="16"/>
      <c r="AI616" s="16"/>
      <c r="AJ616" s="16"/>
      <c r="AK616" s="16"/>
      <c r="BF616" s="4"/>
      <c r="BG616" s="4"/>
      <c r="BH616" s="4"/>
      <c r="BI616" s="4"/>
      <c r="BJ616" s="4"/>
      <c r="BK616" s="4"/>
      <c r="BL616" s="4"/>
      <c r="BM616" s="4"/>
      <c r="BN616" s="4"/>
      <c r="BO616" s="4"/>
    </row>
    <row r="617" spans="1:67" ht="15">
      <c r="A617" s="37" t="s">
        <v>24</v>
      </c>
      <c r="B617" s="63">
        <v>1124.0753195480843</v>
      </c>
      <c r="C617" s="63">
        <v>0</v>
      </c>
      <c r="D617" s="63">
        <v>198.49143488087415</v>
      </c>
      <c r="E617" s="63">
        <v>0</v>
      </c>
      <c r="F617" s="420"/>
      <c r="G617" s="63">
        <v>0</v>
      </c>
      <c r="H617" s="64">
        <v>0</v>
      </c>
      <c r="I617" s="59">
        <f t="shared" si="244"/>
        <v>1322.5667544289583</v>
      </c>
      <c r="K617" s="49" t="s">
        <v>24</v>
      </c>
      <c r="L617" s="63">
        <v>1124.0753195480843</v>
      </c>
      <c r="M617" s="63">
        <v>0</v>
      </c>
      <c r="N617" s="63">
        <v>198.49143488087415</v>
      </c>
      <c r="O617" s="63">
        <v>0</v>
      </c>
      <c r="P617" s="63">
        <v>0</v>
      </c>
      <c r="Q617" s="63">
        <v>0</v>
      </c>
      <c r="R617" s="83">
        <v>0</v>
      </c>
      <c r="S617" s="84">
        <f t="shared" si="245"/>
        <v>1322.5667544289583</v>
      </c>
      <c r="U617" s="278" t="s">
        <v>24</v>
      </c>
      <c r="V617" s="105">
        <v>1124.0753195480843</v>
      </c>
      <c r="W617" s="105">
        <v>198.49143488087415</v>
      </c>
      <c r="X617" s="105">
        <v>0</v>
      </c>
      <c r="Y617" s="105">
        <v>0</v>
      </c>
      <c r="Z617" s="105">
        <v>0</v>
      </c>
      <c r="AA617" s="105">
        <v>0</v>
      </c>
      <c r="AB617" s="105">
        <v>0</v>
      </c>
      <c r="AC617" s="105">
        <v>0</v>
      </c>
      <c r="AD617" s="105">
        <v>0</v>
      </c>
      <c r="AE617" s="105">
        <f t="shared" si="247"/>
        <v>0</v>
      </c>
      <c r="AF617" s="138">
        <f t="shared" si="243"/>
        <v>1322.5667544289583</v>
      </c>
      <c r="AG617" s="16" t="str">
        <f t="shared" si="246"/>
        <v/>
      </c>
      <c r="AH617" s="16"/>
      <c r="AI617" s="16"/>
      <c r="AJ617" s="16"/>
      <c r="AK617" s="16"/>
      <c r="BF617" s="4"/>
      <c r="BG617" s="4"/>
      <c r="BH617" s="4"/>
      <c r="BI617" s="4"/>
      <c r="BJ617" s="4"/>
      <c r="BK617" s="4"/>
      <c r="BL617" s="4"/>
      <c r="BM617" s="4"/>
      <c r="BN617" s="4"/>
      <c r="BO617" s="4"/>
    </row>
    <row r="618" spans="1:67" ht="15">
      <c r="A618" s="36" t="s">
        <v>60</v>
      </c>
      <c r="B618" s="60">
        <v>2684.9857521545473</v>
      </c>
      <c r="C618" s="60">
        <v>0</v>
      </c>
      <c r="D618" s="60">
        <v>321.02712220302749</v>
      </c>
      <c r="E618" s="60">
        <v>0</v>
      </c>
      <c r="F618" s="420"/>
      <c r="G618" s="60">
        <v>0</v>
      </c>
      <c r="H618" s="61">
        <v>0</v>
      </c>
      <c r="I618" s="62">
        <f t="shared" si="244"/>
        <v>3006.0128743575747</v>
      </c>
      <c r="K618" s="48" t="s">
        <v>60</v>
      </c>
      <c r="L618" s="85">
        <v>2684.9857521545473</v>
      </c>
      <c r="M618" s="85">
        <v>0</v>
      </c>
      <c r="N618" s="85">
        <v>321.02712220302749</v>
      </c>
      <c r="O618" s="85">
        <v>0</v>
      </c>
      <c r="P618" s="85">
        <v>0</v>
      </c>
      <c r="Q618" s="85">
        <v>0</v>
      </c>
      <c r="R618" s="86">
        <v>0</v>
      </c>
      <c r="S618" s="87">
        <f t="shared" si="245"/>
        <v>3006.0128743575747</v>
      </c>
      <c r="U618" s="109" t="s">
        <v>60</v>
      </c>
      <c r="V618" s="110">
        <v>2684.9857521545473</v>
      </c>
      <c r="W618" s="110">
        <v>287.24080097783639</v>
      </c>
      <c r="X618" s="110">
        <v>33.786321225191109</v>
      </c>
      <c r="Y618" s="110">
        <v>0</v>
      </c>
      <c r="Z618" s="110">
        <v>0</v>
      </c>
      <c r="AA618" s="110">
        <v>0</v>
      </c>
      <c r="AB618" s="110">
        <v>0</v>
      </c>
      <c r="AC618" s="110">
        <v>0</v>
      </c>
      <c r="AD618" s="110">
        <v>0</v>
      </c>
      <c r="AE618" s="110">
        <f t="shared" si="247"/>
        <v>0</v>
      </c>
      <c r="AF618" s="112">
        <f t="shared" si="243"/>
        <v>3006.0128743575747</v>
      </c>
      <c r="AG618" s="16" t="str">
        <f t="shared" si="246"/>
        <v/>
      </c>
      <c r="AH618" s="16"/>
      <c r="AI618" s="16"/>
      <c r="AJ618" s="16"/>
      <c r="AK618" s="16"/>
      <c r="BF618" s="4"/>
      <c r="BG618" s="4"/>
      <c r="BH618" s="4"/>
      <c r="BI618" s="4"/>
      <c r="BJ618" s="4"/>
      <c r="BK618" s="4"/>
      <c r="BL618" s="4"/>
      <c r="BM618" s="4"/>
      <c r="BN618" s="4"/>
      <c r="BO618" s="4"/>
    </row>
    <row r="619" spans="1:67" ht="15">
      <c r="A619" s="37" t="s">
        <v>22</v>
      </c>
      <c r="B619" s="63">
        <v>354.57231617767212</v>
      </c>
      <c r="C619" s="63">
        <v>0</v>
      </c>
      <c r="D619" s="63">
        <v>124.78533318292055</v>
      </c>
      <c r="E619" s="63">
        <v>0</v>
      </c>
      <c r="F619" s="420"/>
      <c r="G619" s="63">
        <v>0</v>
      </c>
      <c r="H619" s="64">
        <v>0</v>
      </c>
      <c r="I619" s="59">
        <f t="shared" si="244"/>
        <v>479.35764936059269</v>
      </c>
      <c r="K619" s="49" t="s">
        <v>22</v>
      </c>
      <c r="L619" s="63">
        <v>354.57231617767212</v>
      </c>
      <c r="M619" s="63">
        <v>0</v>
      </c>
      <c r="N619" s="63">
        <v>124.78533318292055</v>
      </c>
      <c r="O619" s="63">
        <v>0</v>
      </c>
      <c r="P619" s="63">
        <v>209.98113951591665</v>
      </c>
      <c r="Q619" s="63">
        <v>0</v>
      </c>
      <c r="R619" s="83">
        <v>0</v>
      </c>
      <c r="S619" s="84">
        <f t="shared" si="245"/>
        <v>689.3387888765094</v>
      </c>
      <c r="U619" s="278" t="s">
        <v>22</v>
      </c>
      <c r="V619" s="105">
        <v>354.57231617767212</v>
      </c>
      <c r="W619" s="105">
        <v>124.37045252145899</v>
      </c>
      <c r="X619" s="105">
        <v>0.41488066146157287</v>
      </c>
      <c r="Y619" s="105">
        <v>0</v>
      </c>
      <c r="Z619" s="105">
        <v>0</v>
      </c>
      <c r="AA619" s="105">
        <v>0</v>
      </c>
      <c r="AB619" s="105">
        <v>0</v>
      </c>
      <c r="AC619" s="105">
        <v>0</v>
      </c>
      <c r="AD619" s="105">
        <v>0</v>
      </c>
      <c r="AE619" s="105">
        <f t="shared" si="247"/>
        <v>209.98113951591665</v>
      </c>
      <c r="AF619" s="138">
        <f t="shared" si="243"/>
        <v>689.33878887650928</v>
      </c>
      <c r="AG619" s="16" t="str">
        <f t="shared" si="246"/>
        <v/>
      </c>
      <c r="AH619" s="16"/>
      <c r="AI619" s="16"/>
      <c r="AJ619" s="16"/>
      <c r="AK619" s="16"/>
      <c r="BF619" s="4"/>
      <c r="BG619" s="4"/>
      <c r="BH619" s="4"/>
      <c r="BI619" s="4"/>
      <c r="BJ619" s="4"/>
      <c r="BK619" s="4"/>
      <c r="BL619" s="4"/>
      <c r="BM619" s="4"/>
      <c r="BN619" s="4"/>
      <c r="BO619" s="4"/>
    </row>
    <row r="620" spans="1:67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244"/>
        <v>0</v>
      </c>
      <c r="K620" s="48" t="s">
        <v>21</v>
      </c>
      <c r="L620" s="85">
        <v>0</v>
      </c>
      <c r="M620" s="85">
        <v>0</v>
      </c>
      <c r="N620" s="85">
        <v>0</v>
      </c>
      <c r="O620" s="85">
        <v>0</v>
      </c>
      <c r="P620" s="85">
        <v>0</v>
      </c>
      <c r="Q620" s="85">
        <v>0</v>
      </c>
      <c r="R620" s="86">
        <v>0</v>
      </c>
      <c r="S620" s="87">
        <f t="shared" si="245"/>
        <v>0</v>
      </c>
      <c r="U620" s="109" t="s">
        <v>21</v>
      </c>
      <c r="V620" s="110">
        <v>0</v>
      </c>
      <c r="W620" s="110">
        <v>0</v>
      </c>
      <c r="X620" s="110">
        <v>0</v>
      </c>
      <c r="Y620" s="110">
        <v>0</v>
      </c>
      <c r="Z620" s="110">
        <v>0</v>
      </c>
      <c r="AA620" s="110">
        <v>0</v>
      </c>
      <c r="AB620" s="110">
        <v>0</v>
      </c>
      <c r="AC620" s="110">
        <v>0</v>
      </c>
      <c r="AD620" s="110">
        <v>0</v>
      </c>
      <c r="AE620" s="110">
        <f t="shared" si="247"/>
        <v>0</v>
      </c>
      <c r="AF620" s="112">
        <f t="shared" si="243"/>
        <v>0</v>
      </c>
      <c r="AG620" s="16" t="str">
        <f t="shared" si="246"/>
        <v/>
      </c>
      <c r="AH620" s="16"/>
      <c r="AI620" s="16"/>
      <c r="AJ620" s="16"/>
      <c r="AK620" s="16"/>
      <c r="BF620" s="4"/>
      <c r="BG620" s="4"/>
      <c r="BH620" s="4"/>
      <c r="BI620" s="4"/>
      <c r="BJ620" s="4"/>
      <c r="BK620" s="4"/>
      <c r="BL620" s="4"/>
      <c r="BM620" s="4"/>
      <c r="BN620" s="4"/>
      <c r="BO620" s="4"/>
    </row>
    <row r="621" spans="1:67" ht="15">
      <c r="A621" s="38" t="s">
        <v>64</v>
      </c>
      <c r="B621" s="63">
        <v>91.268738050621039</v>
      </c>
      <c r="C621" s="63">
        <v>0</v>
      </c>
      <c r="D621" s="63">
        <v>197.35619622869871</v>
      </c>
      <c r="E621" s="63">
        <v>0</v>
      </c>
      <c r="F621" s="420"/>
      <c r="G621" s="63">
        <v>0</v>
      </c>
      <c r="H621" s="64">
        <v>0</v>
      </c>
      <c r="I621" s="59">
        <f t="shared" si="244"/>
        <v>288.62493427931975</v>
      </c>
      <c r="K621" s="50" t="s">
        <v>64</v>
      </c>
      <c r="L621" s="63">
        <v>91.268738050621039</v>
      </c>
      <c r="M621" s="63">
        <v>0</v>
      </c>
      <c r="N621" s="63">
        <v>197.35619622869871</v>
      </c>
      <c r="O621" s="63">
        <v>0</v>
      </c>
      <c r="P621" s="63">
        <v>0</v>
      </c>
      <c r="Q621" s="63">
        <v>0</v>
      </c>
      <c r="R621" s="83">
        <v>0</v>
      </c>
      <c r="S621" s="84">
        <f t="shared" si="245"/>
        <v>288.62493427931975</v>
      </c>
      <c r="U621" s="279" t="s">
        <v>64</v>
      </c>
      <c r="V621" s="105">
        <v>91.268738050621039</v>
      </c>
      <c r="W621" s="105">
        <v>197.35619622869871</v>
      </c>
      <c r="X621" s="105">
        <v>0</v>
      </c>
      <c r="Y621" s="105">
        <v>0</v>
      </c>
      <c r="Z621" s="105">
        <v>0</v>
      </c>
      <c r="AA621" s="105">
        <v>0</v>
      </c>
      <c r="AB621" s="105">
        <v>0</v>
      </c>
      <c r="AC621" s="105">
        <v>0</v>
      </c>
      <c r="AD621" s="107">
        <v>0</v>
      </c>
      <c r="AE621" s="107">
        <f t="shared" si="247"/>
        <v>0</v>
      </c>
      <c r="AF621" s="108">
        <f t="shared" si="243"/>
        <v>288.62493427931975</v>
      </c>
      <c r="AG621" s="16" t="str">
        <f t="shared" si="246"/>
        <v/>
      </c>
      <c r="AH621" s="16"/>
      <c r="AI621" s="16"/>
      <c r="AJ621" s="16"/>
      <c r="AK621" s="16"/>
      <c r="BF621" s="4"/>
      <c r="BG621" s="4"/>
      <c r="BH621" s="4"/>
      <c r="BI621" s="4"/>
      <c r="BJ621" s="4"/>
      <c r="BK621" s="4"/>
      <c r="BL621" s="4"/>
      <c r="BM621" s="4"/>
      <c r="BN621" s="4"/>
      <c r="BO621" s="4"/>
    </row>
    <row r="622" spans="1:67" ht="15">
      <c r="A622" s="39" t="s">
        <v>23</v>
      </c>
      <c r="B622" s="65">
        <v>91.268738050621039</v>
      </c>
      <c r="C622" s="65">
        <v>0</v>
      </c>
      <c r="D622" s="65">
        <v>197.35619622869871</v>
      </c>
      <c r="E622" s="65">
        <v>0</v>
      </c>
      <c r="F622" s="420"/>
      <c r="G622" s="65">
        <v>0</v>
      </c>
      <c r="H622" s="66">
        <v>0</v>
      </c>
      <c r="I622" s="67">
        <f t="shared" si="244"/>
        <v>288.62493427931975</v>
      </c>
      <c r="K622" s="51" t="s">
        <v>23</v>
      </c>
      <c r="L622" s="88">
        <v>91.268738050621039</v>
      </c>
      <c r="M622" s="88">
        <v>0</v>
      </c>
      <c r="N622" s="88">
        <v>197.35619622869871</v>
      </c>
      <c r="O622" s="88">
        <v>0</v>
      </c>
      <c r="P622" s="88">
        <v>0</v>
      </c>
      <c r="Q622" s="88">
        <v>0</v>
      </c>
      <c r="R622" s="89">
        <v>0</v>
      </c>
      <c r="S622" s="90">
        <f t="shared" si="245"/>
        <v>288.62493427931975</v>
      </c>
      <c r="U622" s="280" t="s">
        <v>134</v>
      </c>
      <c r="V622" s="110">
        <v>91.268738050621039</v>
      </c>
      <c r="W622" s="110">
        <v>197.35619622869871</v>
      </c>
      <c r="X622" s="110">
        <v>0</v>
      </c>
      <c r="Y622" s="110">
        <v>0</v>
      </c>
      <c r="Z622" s="110">
        <v>0</v>
      </c>
      <c r="AA622" s="110">
        <v>0</v>
      </c>
      <c r="AB622" s="110">
        <v>0</v>
      </c>
      <c r="AC622" s="110">
        <v>0</v>
      </c>
      <c r="AD622" s="110">
        <v>0</v>
      </c>
      <c r="AE622" s="110">
        <f t="shared" si="247"/>
        <v>0</v>
      </c>
      <c r="AF622" s="112">
        <f t="shared" si="243"/>
        <v>288.62493427931975</v>
      </c>
      <c r="AG622" s="16" t="str">
        <f t="shared" si="246"/>
        <v/>
      </c>
      <c r="AH622" s="16"/>
      <c r="AI622" s="16"/>
      <c r="AJ622" s="16"/>
      <c r="AK622" s="16"/>
      <c r="BF622" s="4"/>
      <c r="BG622" s="4"/>
      <c r="BH622" s="4"/>
      <c r="BI622" s="4"/>
      <c r="BJ622" s="4"/>
      <c r="BK622" s="4"/>
      <c r="BL622" s="4"/>
      <c r="BM622" s="4"/>
      <c r="BN622" s="4"/>
      <c r="BO622" s="4"/>
    </row>
    <row r="623" spans="1:67" ht="15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244"/>
        <v>0</v>
      </c>
      <c r="K623" s="52" t="s">
        <v>19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91">
        <v>0</v>
      </c>
      <c r="S623" s="92">
        <f t="shared" si="245"/>
        <v>0</v>
      </c>
      <c r="U623" s="281" t="s">
        <v>19</v>
      </c>
      <c r="V623" s="105">
        <v>0</v>
      </c>
      <c r="W623" s="105">
        <v>0</v>
      </c>
      <c r="X623" s="105">
        <v>0</v>
      </c>
      <c r="Y623" s="105">
        <v>0</v>
      </c>
      <c r="Z623" s="105">
        <v>0</v>
      </c>
      <c r="AA623" s="105">
        <v>0</v>
      </c>
      <c r="AB623" s="105">
        <v>0</v>
      </c>
      <c r="AC623" s="105">
        <v>0</v>
      </c>
      <c r="AD623" s="105">
        <v>0</v>
      </c>
      <c r="AE623" s="105">
        <f t="shared" si="247"/>
        <v>0</v>
      </c>
      <c r="AF623" s="138">
        <f t="shared" si="243"/>
        <v>0</v>
      </c>
      <c r="AG623" s="16" t="str">
        <f t="shared" si="246"/>
        <v/>
      </c>
      <c r="AH623" s="16"/>
      <c r="AI623" s="16"/>
      <c r="AJ623" s="16"/>
      <c r="AK623" s="16"/>
      <c r="BF623" s="4"/>
      <c r="BG623" s="4"/>
      <c r="BH623" s="4"/>
      <c r="BI623" s="4"/>
      <c r="BJ623" s="4"/>
      <c r="BK623" s="4"/>
      <c r="BL623" s="4"/>
      <c r="BM623" s="4"/>
      <c r="BN623" s="4"/>
      <c r="BO623" s="4"/>
    </row>
    <row r="624" spans="1:67" ht="15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244"/>
        <v>0</v>
      </c>
      <c r="K624" s="51" t="s">
        <v>20</v>
      </c>
      <c r="L624" s="88">
        <v>0</v>
      </c>
      <c r="M624" s="88">
        <v>0</v>
      </c>
      <c r="N624" s="88">
        <v>0</v>
      </c>
      <c r="O624" s="88">
        <v>0</v>
      </c>
      <c r="P624" s="88">
        <v>0</v>
      </c>
      <c r="Q624" s="88">
        <v>0</v>
      </c>
      <c r="R624" s="89">
        <v>0</v>
      </c>
      <c r="S624" s="90">
        <f t="shared" si="245"/>
        <v>0</v>
      </c>
      <c r="U624" s="280" t="s">
        <v>135</v>
      </c>
      <c r="V624" s="110">
        <v>0</v>
      </c>
      <c r="W624" s="110">
        <v>0</v>
      </c>
      <c r="X624" s="110">
        <v>0</v>
      </c>
      <c r="Y624" s="110">
        <v>0</v>
      </c>
      <c r="Z624" s="110">
        <v>0</v>
      </c>
      <c r="AA624" s="110">
        <v>0</v>
      </c>
      <c r="AB624" s="110">
        <v>0</v>
      </c>
      <c r="AC624" s="110">
        <v>0</v>
      </c>
      <c r="AD624" s="110">
        <v>0</v>
      </c>
      <c r="AE624" s="110">
        <f t="shared" si="247"/>
        <v>0</v>
      </c>
      <c r="AF624" s="112">
        <f t="shared" si="243"/>
        <v>0</v>
      </c>
      <c r="AG624" s="16" t="str">
        <f t="shared" si="246"/>
        <v/>
      </c>
      <c r="AH624" s="16"/>
      <c r="AI624" s="16"/>
      <c r="AJ624" s="16"/>
      <c r="AK624" s="16"/>
      <c r="BF624" s="4"/>
      <c r="BG624" s="4"/>
      <c r="BH624" s="4"/>
      <c r="BI624" s="4"/>
      <c r="BJ624" s="4"/>
      <c r="BK624" s="4"/>
      <c r="BL624" s="4"/>
      <c r="BM624" s="4"/>
      <c r="BN624" s="4"/>
      <c r="BO624" s="4"/>
    </row>
    <row r="625" spans="1:67" ht="15.7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244"/>
        <v>0</v>
      </c>
      <c r="K625" s="53" t="s">
        <v>11</v>
      </c>
      <c r="L625" s="71">
        <v>0</v>
      </c>
      <c r="M625" s="71">
        <v>0</v>
      </c>
      <c r="N625" s="71">
        <v>0</v>
      </c>
      <c r="O625" s="71">
        <v>0</v>
      </c>
      <c r="P625" s="71">
        <v>0</v>
      </c>
      <c r="Q625" s="71">
        <v>0</v>
      </c>
      <c r="R625" s="93">
        <v>0</v>
      </c>
      <c r="S625" s="94">
        <f t="shared" si="245"/>
        <v>0</v>
      </c>
      <c r="U625" s="282" t="s">
        <v>11</v>
      </c>
      <c r="V625" s="105">
        <v>0</v>
      </c>
      <c r="W625" s="105">
        <v>0</v>
      </c>
      <c r="X625" s="105">
        <v>0</v>
      </c>
      <c r="Y625" s="105">
        <v>0</v>
      </c>
      <c r="Z625" s="105">
        <v>0</v>
      </c>
      <c r="AA625" s="105">
        <v>0</v>
      </c>
      <c r="AB625" s="105">
        <v>0</v>
      </c>
      <c r="AC625" s="105">
        <v>0</v>
      </c>
      <c r="AD625" s="105">
        <v>0</v>
      </c>
      <c r="AE625" s="139">
        <f t="shared" si="247"/>
        <v>0</v>
      </c>
      <c r="AF625" s="138">
        <f t="shared" si="243"/>
        <v>0</v>
      </c>
      <c r="AG625" s="16" t="str">
        <f t="shared" si="246"/>
        <v/>
      </c>
      <c r="AH625" s="16"/>
      <c r="AI625" s="16"/>
      <c r="AJ625" s="16"/>
      <c r="AK625" s="16"/>
      <c r="BF625" s="4"/>
      <c r="BG625" s="4"/>
      <c r="BH625" s="4"/>
      <c r="BI625" s="4"/>
      <c r="BJ625" s="4"/>
      <c r="BK625" s="4"/>
      <c r="BL625" s="4"/>
      <c r="BM625" s="4"/>
      <c r="BN625" s="4"/>
      <c r="BO625" s="4"/>
    </row>
    <row r="626" spans="1:67" ht="15">
      <c r="A626" s="42" t="s">
        <v>26</v>
      </c>
      <c r="B626" s="74">
        <f>SUM(B605:B621)</f>
        <v>11482.875106293051</v>
      </c>
      <c r="C626" s="74">
        <f t="shared" ref="C626:I626" si="248">SUM(C605:C621)</f>
        <v>0</v>
      </c>
      <c r="D626" s="74">
        <f t="shared" si="248"/>
        <v>3034.0848397263449</v>
      </c>
      <c r="E626" s="74">
        <f t="shared" si="248"/>
        <v>1434.38573189765</v>
      </c>
      <c r="F626" s="74">
        <f t="shared" si="248"/>
        <v>0</v>
      </c>
      <c r="G626" s="74">
        <f t="shared" si="248"/>
        <v>701.43917512334599</v>
      </c>
      <c r="H626" s="75">
        <f t="shared" si="248"/>
        <v>0</v>
      </c>
      <c r="I626" s="59">
        <f t="shared" si="248"/>
        <v>16652.78485304039</v>
      </c>
      <c r="K626" s="54" t="s">
        <v>26</v>
      </c>
      <c r="L626" s="74">
        <f>SUM(L605:L621)</f>
        <v>11482.875106293051</v>
      </c>
      <c r="M626" s="74">
        <f t="shared" ref="M626:S626" si="249">SUM(M605:M621)</f>
        <v>0</v>
      </c>
      <c r="N626" s="74">
        <f t="shared" si="249"/>
        <v>3034.0848397263449</v>
      </c>
      <c r="O626" s="74">
        <f t="shared" si="249"/>
        <v>1434.38573189765</v>
      </c>
      <c r="P626" s="74">
        <f t="shared" si="249"/>
        <v>8417.1724474628791</v>
      </c>
      <c r="Q626" s="74">
        <f t="shared" si="249"/>
        <v>701.43917512334599</v>
      </c>
      <c r="R626" s="75">
        <f t="shared" si="249"/>
        <v>0</v>
      </c>
      <c r="S626" s="95">
        <f t="shared" si="249"/>
        <v>25069.957300503273</v>
      </c>
      <c r="U626" s="123" t="s">
        <v>63</v>
      </c>
      <c r="V626" s="124">
        <f>SUM(V605:V621)</f>
        <v>11482.875106293051</v>
      </c>
      <c r="W626" s="124">
        <f t="shared" ref="W626:AE626" si="250">SUM(W605:W621)</f>
        <v>2603.4890547582472</v>
      </c>
      <c r="X626" s="124">
        <f t="shared" si="250"/>
        <v>430.5957849680974</v>
      </c>
      <c r="Y626" s="124">
        <f t="shared" si="250"/>
        <v>456.44927825968034</v>
      </c>
      <c r="Z626" s="124">
        <f t="shared" si="250"/>
        <v>426.20341966600904</v>
      </c>
      <c r="AA626" s="124">
        <f t="shared" si="250"/>
        <v>189.73880450983739</v>
      </c>
      <c r="AB626" s="124">
        <f t="shared" si="250"/>
        <v>374.54888685219044</v>
      </c>
      <c r="AC626" s="124">
        <f t="shared" si="250"/>
        <v>326.89028827115555</v>
      </c>
      <c r="AD626" s="125">
        <f t="shared" si="250"/>
        <v>361.9942294621232</v>
      </c>
      <c r="AE626" s="140">
        <f t="shared" si="250"/>
        <v>8417.1724474628791</v>
      </c>
      <c r="AF626" s="126">
        <f>SUM(AF605:AF621)</f>
        <v>25069.957300503273</v>
      </c>
      <c r="AG626" s="16" t="str">
        <f t="shared" si="246"/>
        <v/>
      </c>
      <c r="AH626" s="16"/>
      <c r="AI626" s="16"/>
      <c r="AJ626" s="16"/>
      <c r="AK626" s="16"/>
      <c r="BF626" s="4"/>
      <c r="BG626" s="4"/>
      <c r="BH626" s="4"/>
      <c r="BI626" s="4"/>
      <c r="BJ626" s="4"/>
      <c r="BK626" s="4"/>
      <c r="BL626" s="4"/>
      <c r="BM626" s="4"/>
      <c r="BN626" s="4"/>
      <c r="BO626" s="4"/>
    </row>
    <row r="627" spans="1:67" s="14" customFormat="1" ht="15" thickBot="1">
      <c r="A627" s="45" t="s">
        <v>91</v>
      </c>
      <c r="B627" s="78">
        <f>IF($I626=0,"-",B626/$I626)</f>
        <v>0.68954683601743405</v>
      </c>
      <c r="C627" s="78">
        <f t="shared" ref="C627:H627" si="251">IF($I626=0,"-",C626/$I626)</f>
        <v>0</v>
      </c>
      <c r="D627" s="78">
        <f t="shared" si="251"/>
        <v>0.18219684374126743</v>
      </c>
      <c r="E627" s="78">
        <f t="shared" si="251"/>
        <v>8.6134886420259391E-2</v>
      </c>
      <c r="F627" s="78">
        <f t="shared" si="251"/>
        <v>0</v>
      </c>
      <c r="G627" s="78">
        <f t="shared" si="251"/>
        <v>4.2121433821039271E-2</v>
      </c>
      <c r="H627" s="79">
        <f t="shared" si="251"/>
        <v>0</v>
      </c>
      <c r="I627" s="80">
        <f>SUM(B627:H627)</f>
        <v>1</v>
      </c>
      <c r="K627" s="55" t="s">
        <v>91</v>
      </c>
      <c r="L627" s="96">
        <f>IF($S626=0,"-",L626/$S626)</f>
        <v>0.45803329334200882</v>
      </c>
      <c r="M627" s="96">
        <f t="shared" ref="M627:R627" si="252">IF($S626=0,"-",M626/$S626)</f>
        <v>0</v>
      </c>
      <c r="N627" s="96">
        <f t="shared" si="252"/>
        <v>0.12102473104991832</v>
      </c>
      <c r="O627" s="96">
        <f t="shared" si="252"/>
        <v>5.7215324091072745E-2</v>
      </c>
      <c r="P627" s="96">
        <f t="shared" si="252"/>
        <v>0.33574737868795279</v>
      </c>
      <c r="Q627" s="96">
        <f t="shared" si="252"/>
        <v>2.797927282904725E-2</v>
      </c>
      <c r="R627" s="97">
        <f t="shared" si="252"/>
        <v>0</v>
      </c>
      <c r="S627" s="98">
        <f>SUM(L627:R627)</f>
        <v>0.99999999999999989</v>
      </c>
      <c r="U627" s="127" t="s">
        <v>91</v>
      </c>
      <c r="V627" s="128">
        <f>V626/$AF626</f>
        <v>0.45803329334200882</v>
      </c>
      <c r="W627" s="128">
        <f t="shared" ref="W627:AF627" si="253">W626/$AF626</f>
        <v>0.1038489624673586</v>
      </c>
      <c r="X627" s="128">
        <f t="shared" si="253"/>
        <v>1.7175768582559703E-2</v>
      </c>
      <c r="Y627" s="128">
        <f t="shared" si="253"/>
        <v>1.8207022564434811E-2</v>
      </c>
      <c r="Z627" s="128">
        <f t="shared" si="253"/>
        <v>1.7000564243380388E-2</v>
      </c>
      <c r="AA627" s="128">
        <f t="shared" si="253"/>
        <v>7.5683736607731851E-3</v>
      </c>
      <c r="AB627" s="128">
        <f t="shared" si="253"/>
        <v>1.4940148575549088E-2</v>
      </c>
      <c r="AC627" s="128">
        <f t="shared" si="253"/>
        <v>1.3039124253498163E-2</v>
      </c>
      <c r="AD627" s="128">
        <f t="shared" si="253"/>
        <v>1.4439363622484361E-2</v>
      </c>
      <c r="AE627" s="128">
        <f t="shared" si="253"/>
        <v>0.33574737868795279</v>
      </c>
      <c r="AF627" s="129">
        <f t="shared" si="253"/>
        <v>1</v>
      </c>
      <c r="AG627" s="13"/>
    </row>
    <row r="628" spans="1:67" ht="15" thickBot="1">
      <c r="A628" s="44"/>
      <c r="B628" s="44"/>
      <c r="C628" s="44"/>
      <c r="D628" s="44"/>
      <c r="E628" s="44"/>
      <c r="F628" s="44"/>
      <c r="G628" s="44"/>
      <c r="H628" s="44"/>
      <c r="I628" s="44"/>
      <c r="K628" s="44"/>
      <c r="L628" s="44"/>
      <c r="M628" s="44"/>
      <c r="N628" s="44"/>
      <c r="O628" s="44"/>
      <c r="P628" s="44"/>
      <c r="Q628" s="44"/>
      <c r="R628" s="44"/>
      <c r="S628" s="44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18"/>
    </row>
    <row r="629" spans="1:67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  <c r="K629" s="424" t="s">
        <v>51</v>
      </c>
      <c r="L629" s="32" t="s">
        <v>0</v>
      </c>
      <c r="M629" s="32" t="s">
        <v>1</v>
      </c>
      <c r="N629" s="32" t="s">
        <v>2</v>
      </c>
      <c r="O629" s="32" t="s">
        <v>3</v>
      </c>
      <c r="P629" s="32" t="s">
        <v>27</v>
      </c>
      <c r="Q629" s="32" t="s">
        <v>4</v>
      </c>
      <c r="R629" s="32" t="s">
        <v>5</v>
      </c>
      <c r="S629" s="33" t="s">
        <v>6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18"/>
    </row>
    <row r="630" spans="1:67" ht="15" customHeight="1">
      <c r="A630" s="403" t="s">
        <v>51</v>
      </c>
      <c r="B630" s="434" t="s">
        <v>118</v>
      </c>
      <c r="C630" s="435"/>
      <c r="D630" s="435"/>
      <c r="E630" s="435"/>
      <c r="F630" s="435"/>
      <c r="G630" s="435"/>
      <c r="H630" s="435"/>
      <c r="I630" s="436"/>
      <c r="K630" s="425" t="s">
        <v>51</v>
      </c>
      <c r="L630" s="416" t="s">
        <v>118</v>
      </c>
      <c r="M630" s="417"/>
      <c r="N630" s="417"/>
      <c r="O630" s="417"/>
      <c r="P630" s="417"/>
      <c r="Q630" s="417"/>
      <c r="R630" s="417"/>
      <c r="S630" s="418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  <c r="AG630" s="5"/>
      <c r="AH630" s="5"/>
      <c r="AI630" s="5"/>
      <c r="AJ630" s="5"/>
      <c r="AK630" s="5"/>
      <c r="AL630" s="18"/>
    </row>
    <row r="631" spans="1:67" ht="15">
      <c r="A631" s="35" t="s">
        <v>7</v>
      </c>
      <c r="B631" s="57">
        <v>0.10532044056462576</v>
      </c>
      <c r="C631" s="57">
        <v>0</v>
      </c>
      <c r="D631" s="57">
        <v>0.15810616654570409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0.26342660711032984</v>
      </c>
      <c r="K631" s="56" t="s">
        <v>7</v>
      </c>
      <c r="L631" s="57">
        <v>0.10532044056462576</v>
      </c>
      <c r="M631" s="57">
        <v>0</v>
      </c>
      <c r="N631" s="57">
        <v>0.15810616654570409</v>
      </c>
      <c r="O631" s="57">
        <v>0</v>
      </c>
      <c r="P631" s="57">
        <v>0</v>
      </c>
      <c r="Q631" s="57">
        <v>0</v>
      </c>
      <c r="R631" s="102">
        <v>0</v>
      </c>
      <c r="S631" s="103">
        <f>SUM(L631:R631)</f>
        <v>0.26342660711032984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  <c r="AG631" s="5"/>
      <c r="AH631" s="5"/>
      <c r="AI631" s="5"/>
      <c r="AJ631" s="5"/>
      <c r="AK631" s="5"/>
      <c r="AL631" s="18"/>
    </row>
    <row r="632" spans="1:67" ht="15">
      <c r="A632" s="36" t="s">
        <v>8</v>
      </c>
      <c r="B632" s="60">
        <v>3.5058024878148353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254">SUM(B632:H632)</f>
        <v>3.5058024878148353</v>
      </c>
      <c r="K632" s="48" t="s">
        <v>8</v>
      </c>
      <c r="L632" s="85">
        <v>3.5058024878148353</v>
      </c>
      <c r="M632" s="85">
        <v>0</v>
      </c>
      <c r="N632" s="85">
        <v>0</v>
      </c>
      <c r="O632" s="85">
        <v>0</v>
      </c>
      <c r="P632" s="85">
        <v>0</v>
      </c>
      <c r="Q632" s="85">
        <v>0</v>
      </c>
      <c r="R632" s="86">
        <v>0</v>
      </c>
      <c r="S632" s="87">
        <f t="shared" ref="S632:S651" si="255">SUM(L632:R632)</f>
        <v>3.5058024878148353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18"/>
    </row>
    <row r="633" spans="1:67" ht="15">
      <c r="A633" s="37" t="s">
        <v>10</v>
      </c>
      <c r="B633" s="63">
        <v>0.38845436149275803</v>
      </c>
      <c r="C633" s="63">
        <v>0</v>
      </c>
      <c r="D633" s="63">
        <v>1.2443923526789589E-3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254"/>
        <v>0.38969875384543701</v>
      </c>
      <c r="K633" s="49" t="s">
        <v>10</v>
      </c>
      <c r="L633" s="63">
        <v>0.38845436149275803</v>
      </c>
      <c r="M633" s="63">
        <v>0</v>
      </c>
      <c r="N633" s="63">
        <v>1.2443923526789589E-3</v>
      </c>
      <c r="O633" s="63">
        <v>0</v>
      </c>
      <c r="P633" s="63">
        <v>0</v>
      </c>
      <c r="Q633" s="63">
        <v>0</v>
      </c>
      <c r="R633" s="83">
        <v>0</v>
      </c>
      <c r="S633" s="84">
        <f t="shared" si="255"/>
        <v>0.38969875384543701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18"/>
    </row>
    <row r="634" spans="1:67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254"/>
        <v>0</v>
      </c>
      <c r="K634" s="48" t="s">
        <v>56</v>
      </c>
      <c r="L634" s="85">
        <v>0</v>
      </c>
      <c r="M634" s="85">
        <v>0</v>
      </c>
      <c r="N634" s="85">
        <v>0</v>
      </c>
      <c r="O634" s="85">
        <v>0</v>
      </c>
      <c r="P634" s="85">
        <v>0</v>
      </c>
      <c r="Q634" s="85">
        <v>0</v>
      </c>
      <c r="R634" s="86">
        <v>0</v>
      </c>
      <c r="S634" s="87">
        <f t="shared" si="255"/>
        <v>0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18"/>
    </row>
    <row r="635" spans="1:67" ht="15">
      <c r="A635" s="37" t="s">
        <v>16</v>
      </c>
      <c r="B635" s="63">
        <v>85.792271000757509</v>
      </c>
      <c r="C635" s="63">
        <v>0.37079957253388124</v>
      </c>
      <c r="D635" s="63">
        <v>6.9131180180664078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254"/>
        <v>93.076188591357806</v>
      </c>
      <c r="K635" s="49" t="s">
        <v>16</v>
      </c>
      <c r="L635" s="63">
        <v>85.792271000757509</v>
      </c>
      <c r="M635" s="63">
        <v>0.37079957253388124</v>
      </c>
      <c r="N635" s="63">
        <v>6.9131180180664078</v>
      </c>
      <c r="O635" s="63">
        <v>0</v>
      </c>
      <c r="P635" s="63">
        <v>0</v>
      </c>
      <c r="Q635" s="63">
        <v>0</v>
      </c>
      <c r="R635" s="83">
        <v>0</v>
      </c>
      <c r="S635" s="84">
        <f t="shared" si="255"/>
        <v>93.076188591357806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18"/>
    </row>
    <row r="636" spans="1:67" ht="15">
      <c r="A636" s="36" t="s">
        <v>123</v>
      </c>
      <c r="B636" s="60">
        <v>4.7245298239568285</v>
      </c>
      <c r="C636" s="60">
        <v>0.10662227431077101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254"/>
        <v>4.8311520982675997</v>
      </c>
      <c r="K636" s="48" t="s">
        <v>123</v>
      </c>
      <c r="L636" s="85">
        <v>4.7245298239568285</v>
      </c>
      <c r="M636" s="85">
        <v>0.10662227431077101</v>
      </c>
      <c r="N636" s="85">
        <v>0</v>
      </c>
      <c r="O636" s="85">
        <v>0</v>
      </c>
      <c r="P636" s="85">
        <v>0</v>
      </c>
      <c r="Q636" s="85">
        <v>0</v>
      </c>
      <c r="R636" s="86">
        <v>0</v>
      </c>
      <c r="S636" s="87">
        <f t="shared" si="255"/>
        <v>4.8311520982675997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18"/>
    </row>
    <row r="637" spans="1:67" ht="15">
      <c r="A637" s="37" t="s">
        <v>58</v>
      </c>
      <c r="B637" s="63">
        <v>0</v>
      </c>
      <c r="C637" s="63">
        <v>0.2560094862262548</v>
      </c>
      <c r="D637" s="63">
        <v>0</v>
      </c>
      <c r="E637" s="63">
        <v>12.425589565234761</v>
      </c>
      <c r="F637" s="63">
        <v>490.72107072058782</v>
      </c>
      <c r="G637" s="63">
        <v>0</v>
      </c>
      <c r="H637" s="64">
        <v>0</v>
      </c>
      <c r="I637" s="59">
        <f t="shared" si="254"/>
        <v>503.40266977204885</v>
      </c>
      <c r="K637" s="49" t="s">
        <v>58</v>
      </c>
      <c r="L637" s="63">
        <v>0</v>
      </c>
      <c r="M637" s="63">
        <v>0.2560094862262548</v>
      </c>
      <c r="N637" s="63">
        <v>0</v>
      </c>
      <c r="O637" s="63">
        <v>12.425589565234761</v>
      </c>
      <c r="P637" s="63">
        <v>490.72107072058782</v>
      </c>
      <c r="Q637" s="63">
        <v>0</v>
      </c>
      <c r="R637" s="83">
        <v>0</v>
      </c>
      <c r="S637" s="84">
        <f t="shared" si="255"/>
        <v>503.40266977204885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18"/>
    </row>
    <row r="638" spans="1:67" ht="15">
      <c r="A638" s="36" t="s">
        <v>12</v>
      </c>
      <c r="B638" s="60">
        <v>0</v>
      </c>
      <c r="C638" s="60">
        <v>0</v>
      </c>
      <c r="D638" s="60">
        <v>0</v>
      </c>
      <c r="E638" s="60">
        <v>13.468068295368971</v>
      </c>
      <c r="F638" s="60">
        <v>0</v>
      </c>
      <c r="G638" s="60">
        <v>0</v>
      </c>
      <c r="H638" s="61">
        <v>0</v>
      </c>
      <c r="I638" s="62">
        <f t="shared" si="254"/>
        <v>13.468068295368971</v>
      </c>
      <c r="K638" s="48" t="s">
        <v>12</v>
      </c>
      <c r="L638" s="85">
        <v>0</v>
      </c>
      <c r="M638" s="85">
        <v>0</v>
      </c>
      <c r="N638" s="85">
        <v>0</v>
      </c>
      <c r="O638" s="85">
        <v>13.468068295368971</v>
      </c>
      <c r="P638" s="85">
        <v>0</v>
      </c>
      <c r="Q638" s="85">
        <v>0</v>
      </c>
      <c r="R638" s="86">
        <v>0</v>
      </c>
      <c r="S638" s="87">
        <f t="shared" si="255"/>
        <v>13.468068295368971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18"/>
    </row>
    <row r="639" spans="1:67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254"/>
        <v>0</v>
      </c>
      <c r="K639" s="49" t="s">
        <v>59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83">
        <v>0</v>
      </c>
      <c r="S639" s="84">
        <f t="shared" si="255"/>
        <v>0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18"/>
    </row>
    <row r="640" spans="1:67" ht="15">
      <c r="A640" s="36" t="s">
        <v>17</v>
      </c>
      <c r="B640" s="60">
        <v>9.5901881672419691</v>
      </c>
      <c r="C640" s="60">
        <v>0</v>
      </c>
      <c r="D640" s="60">
        <v>4.6428323931800505E-2</v>
      </c>
      <c r="E640" s="60">
        <v>0.28250303688610151</v>
      </c>
      <c r="F640" s="60">
        <v>0</v>
      </c>
      <c r="G640" s="60">
        <v>0</v>
      </c>
      <c r="H640" s="61">
        <v>0</v>
      </c>
      <c r="I640" s="62">
        <f t="shared" si="254"/>
        <v>9.9191195280598716</v>
      </c>
      <c r="K640" s="48" t="s">
        <v>17</v>
      </c>
      <c r="L640" s="85">
        <v>9.5901881672419691</v>
      </c>
      <c r="M640" s="85">
        <v>0</v>
      </c>
      <c r="N640" s="85">
        <v>4.6428323931800505E-2</v>
      </c>
      <c r="O640" s="85">
        <v>0.28250303688610151</v>
      </c>
      <c r="P640" s="85">
        <v>0</v>
      </c>
      <c r="Q640" s="85">
        <v>0</v>
      </c>
      <c r="R640" s="86">
        <v>0</v>
      </c>
      <c r="S640" s="87">
        <f t="shared" si="255"/>
        <v>9.9191195280598716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18"/>
    </row>
    <row r="641" spans="1:38" ht="15">
      <c r="A641" s="37" t="s">
        <v>139</v>
      </c>
      <c r="B641" s="63">
        <v>21.68207385272974</v>
      </c>
      <c r="C641" s="63">
        <v>0</v>
      </c>
      <c r="D641" s="63">
        <v>5.6038693852854005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254"/>
        <v>27.28594323801514</v>
      </c>
      <c r="K641" s="49" t="s">
        <v>139</v>
      </c>
      <c r="L641" s="63">
        <v>21.68207385272974</v>
      </c>
      <c r="M641" s="63">
        <v>0</v>
      </c>
      <c r="N641" s="63">
        <v>5.6038693852854005</v>
      </c>
      <c r="O641" s="63">
        <v>0</v>
      </c>
      <c r="P641" s="63">
        <v>0</v>
      </c>
      <c r="Q641" s="63">
        <v>0</v>
      </c>
      <c r="R641" s="83">
        <v>0</v>
      </c>
      <c r="S641" s="84">
        <f t="shared" si="255"/>
        <v>27.28594323801514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18"/>
    </row>
    <row r="642" spans="1:38" ht="15">
      <c r="A642" s="36" t="s">
        <v>25</v>
      </c>
      <c r="B642" s="60">
        <v>66.918331680357397</v>
      </c>
      <c r="C642" s="60">
        <v>8.694855877251241E-2</v>
      </c>
      <c r="D642" s="60">
        <v>1.3841589294177326</v>
      </c>
      <c r="E642" s="60">
        <v>111.19731335484948</v>
      </c>
      <c r="F642" s="60">
        <v>0</v>
      </c>
      <c r="G642" s="60">
        <v>37.497986190792915</v>
      </c>
      <c r="H642" s="61">
        <v>0.52609641538833085</v>
      </c>
      <c r="I642" s="62">
        <f t="shared" si="254"/>
        <v>217.61083512957839</v>
      </c>
      <c r="K642" s="48" t="s">
        <v>25</v>
      </c>
      <c r="L642" s="85">
        <v>66.918331680357397</v>
      </c>
      <c r="M642" s="85">
        <v>8.694855877251241E-2</v>
      </c>
      <c r="N642" s="85">
        <v>1.3841589294177326</v>
      </c>
      <c r="O642" s="85">
        <v>111.19731335484948</v>
      </c>
      <c r="P642" s="85">
        <v>0</v>
      </c>
      <c r="Q642" s="85">
        <v>37.497986190792915</v>
      </c>
      <c r="R642" s="86">
        <v>0.52609641538833085</v>
      </c>
      <c r="S642" s="87">
        <f t="shared" si="255"/>
        <v>217.61083512957839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18"/>
    </row>
    <row r="643" spans="1:38" ht="15">
      <c r="A643" s="37" t="s">
        <v>24</v>
      </c>
      <c r="B643" s="63">
        <v>18.6959939874043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254"/>
        <v>18.6959939874043</v>
      </c>
      <c r="K643" s="49" t="s">
        <v>24</v>
      </c>
      <c r="L643" s="63">
        <v>18.6959939874043</v>
      </c>
      <c r="M643" s="63">
        <v>0</v>
      </c>
      <c r="N643" s="63">
        <v>0</v>
      </c>
      <c r="O643" s="63">
        <v>0</v>
      </c>
      <c r="P643" s="63">
        <v>0</v>
      </c>
      <c r="Q643" s="63">
        <v>0</v>
      </c>
      <c r="R643" s="83">
        <v>0</v>
      </c>
      <c r="S643" s="84">
        <f t="shared" si="255"/>
        <v>18.6959939874043</v>
      </c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18"/>
    </row>
    <row r="644" spans="1:38" ht="15">
      <c r="A644" s="36" t="s">
        <v>60</v>
      </c>
      <c r="B644" s="60">
        <v>143.68365878294483</v>
      </c>
      <c r="C644" s="60">
        <v>6.5083820846510605</v>
      </c>
      <c r="D644" s="60">
        <v>81.814566863007457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254"/>
        <v>232.00660773060335</v>
      </c>
      <c r="K644" s="48" t="s">
        <v>60</v>
      </c>
      <c r="L644" s="85">
        <v>143.68365878294483</v>
      </c>
      <c r="M644" s="85">
        <v>6.5083820846510605</v>
      </c>
      <c r="N644" s="85">
        <v>81.814566863007457</v>
      </c>
      <c r="O644" s="85">
        <v>0</v>
      </c>
      <c r="P644" s="85">
        <v>0</v>
      </c>
      <c r="Q644" s="85">
        <v>0</v>
      </c>
      <c r="R644" s="86">
        <v>0</v>
      </c>
      <c r="S644" s="87">
        <f t="shared" si="255"/>
        <v>232.00660773060335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18"/>
    </row>
    <row r="645" spans="1:38" ht="15">
      <c r="A645" s="37" t="s">
        <v>22</v>
      </c>
      <c r="B645" s="63">
        <v>104.83830224532609</v>
      </c>
      <c r="C645" s="63">
        <v>0</v>
      </c>
      <c r="D645" s="63">
        <v>0</v>
      </c>
      <c r="E645" s="63">
        <v>0.6062631584770658</v>
      </c>
      <c r="F645" s="63">
        <v>32.736641302704804</v>
      </c>
      <c r="G645" s="63">
        <v>0</v>
      </c>
      <c r="H645" s="64">
        <v>0</v>
      </c>
      <c r="I645" s="59">
        <f t="shared" si="254"/>
        <v>138.18120670650796</v>
      </c>
      <c r="K645" s="49" t="s">
        <v>22</v>
      </c>
      <c r="L645" s="63">
        <v>104.83830224532609</v>
      </c>
      <c r="M645" s="63">
        <v>0</v>
      </c>
      <c r="N645" s="63">
        <v>0</v>
      </c>
      <c r="O645" s="63">
        <v>0.6062631584770658</v>
      </c>
      <c r="P645" s="63">
        <v>32.736641302704804</v>
      </c>
      <c r="Q645" s="63">
        <v>0</v>
      </c>
      <c r="R645" s="83">
        <v>0</v>
      </c>
      <c r="S645" s="84">
        <f t="shared" si="255"/>
        <v>138.18120670650796</v>
      </c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18"/>
    </row>
    <row r="646" spans="1:38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254"/>
        <v>0</v>
      </c>
      <c r="K646" s="48" t="s">
        <v>21</v>
      </c>
      <c r="L646" s="85">
        <v>0</v>
      </c>
      <c r="M646" s="85">
        <v>0</v>
      </c>
      <c r="N646" s="85">
        <v>0</v>
      </c>
      <c r="O646" s="85">
        <v>0</v>
      </c>
      <c r="P646" s="85">
        <v>0</v>
      </c>
      <c r="Q646" s="85">
        <v>0</v>
      </c>
      <c r="R646" s="86">
        <v>0</v>
      </c>
      <c r="S646" s="87">
        <f t="shared" si="255"/>
        <v>0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18"/>
    </row>
    <row r="647" spans="1:38" ht="15">
      <c r="A647" s="38" t="s">
        <v>64</v>
      </c>
      <c r="B647" s="63">
        <v>3.8972413003574493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254"/>
        <v>3.8972413003574493</v>
      </c>
      <c r="K647" s="50" t="s">
        <v>64</v>
      </c>
      <c r="L647" s="63">
        <v>3.8972413003574493</v>
      </c>
      <c r="M647" s="63">
        <v>0</v>
      </c>
      <c r="N647" s="63">
        <v>0</v>
      </c>
      <c r="O647" s="63">
        <v>0</v>
      </c>
      <c r="P647" s="63">
        <v>0</v>
      </c>
      <c r="Q647" s="63">
        <v>0</v>
      </c>
      <c r="R647" s="83">
        <v>0</v>
      </c>
      <c r="S647" s="84">
        <f t="shared" si="255"/>
        <v>3.8972413003574493</v>
      </c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18"/>
    </row>
    <row r="648" spans="1:38">
      <c r="A648" s="39" t="s">
        <v>23</v>
      </c>
      <c r="B648" s="65">
        <v>3.8972413003574493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254"/>
        <v>3.8972413003574493</v>
      </c>
      <c r="K648" s="51" t="s">
        <v>23</v>
      </c>
      <c r="L648" s="88">
        <v>3.8972413003574493</v>
      </c>
      <c r="M648" s="88">
        <v>0</v>
      </c>
      <c r="N648" s="88">
        <v>0</v>
      </c>
      <c r="O648" s="88">
        <v>0</v>
      </c>
      <c r="P648" s="88">
        <v>0</v>
      </c>
      <c r="Q648" s="88">
        <v>0</v>
      </c>
      <c r="R648" s="89">
        <v>0</v>
      </c>
      <c r="S648" s="90">
        <f t="shared" si="255"/>
        <v>3.8972413003574493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18"/>
    </row>
    <row r="649" spans="1:38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254"/>
        <v>0</v>
      </c>
      <c r="K649" s="52" t="s">
        <v>19</v>
      </c>
      <c r="L649" s="68">
        <v>0</v>
      </c>
      <c r="M649" s="68">
        <v>0</v>
      </c>
      <c r="N649" s="68">
        <v>0</v>
      </c>
      <c r="O649" s="68">
        <v>0</v>
      </c>
      <c r="P649" s="68">
        <v>0</v>
      </c>
      <c r="Q649" s="68">
        <v>0</v>
      </c>
      <c r="R649" s="91">
        <v>0</v>
      </c>
      <c r="S649" s="92">
        <f t="shared" si="255"/>
        <v>0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18"/>
    </row>
    <row r="650" spans="1:38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254"/>
        <v>0</v>
      </c>
      <c r="K650" s="51" t="s">
        <v>20</v>
      </c>
      <c r="L650" s="88">
        <v>0</v>
      </c>
      <c r="M650" s="88">
        <v>0</v>
      </c>
      <c r="N650" s="88">
        <v>0</v>
      </c>
      <c r="O650" s="88">
        <v>0</v>
      </c>
      <c r="P650" s="88">
        <v>0</v>
      </c>
      <c r="Q650" s="88">
        <v>0</v>
      </c>
      <c r="R650" s="89">
        <v>0</v>
      </c>
      <c r="S650" s="90">
        <f t="shared" si="255"/>
        <v>0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18"/>
    </row>
    <row r="651" spans="1:38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254"/>
        <v>0</v>
      </c>
      <c r="K651" s="53" t="s">
        <v>11</v>
      </c>
      <c r="L651" s="71">
        <v>0</v>
      </c>
      <c r="M651" s="71">
        <v>0</v>
      </c>
      <c r="N651" s="71">
        <v>0</v>
      </c>
      <c r="O651" s="71">
        <v>0</v>
      </c>
      <c r="P651" s="71">
        <v>0</v>
      </c>
      <c r="Q651" s="71">
        <v>0</v>
      </c>
      <c r="R651" s="93">
        <v>0</v>
      </c>
      <c r="S651" s="94">
        <f t="shared" si="255"/>
        <v>0</v>
      </c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18"/>
    </row>
    <row r="652" spans="1:38" ht="15">
      <c r="A652" s="42" t="s">
        <v>26</v>
      </c>
      <c r="B652" s="74">
        <f>SUM(B631:B647)</f>
        <v>463.82216813094834</v>
      </c>
      <c r="C652" s="74">
        <f t="shared" ref="C652:I652" si="256">SUM(C631:C647)</f>
        <v>7.32876197649448</v>
      </c>
      <c r="D652" s="74">
        <f t="shared" si="256"/>
        <v>95.921492078607187</v>
      </c>
      <c r="E652" s="74">
        <f t="shared" si="256"/>
        <v>137.9797374108164</v>
      </c>
      <c r="F652" s="74">
        <f t="shared" si="256"/>
        <v>523.45771202329263</v>
      </c>
      <c r="G652" s="74">
        <f t="shared" si="256"/>
        <v>37.497986190792915</v>
      </c>
      <c r="H652" s="75">
        <f t="shared" si="256"/>
        <v>0.52609641538833085</v>
      </c>
      <c r="I652" s="59">
        <f t="shared" si="256"/>
        <v>1266.5339542263403</v>
      </c>
      <c r="K652" s="54" t="s">
        <v>26</v>
      </c>
      <c r="L652" s="74">
        <f>SUM(L631:L647)</f>
        <v>463.82216813094834</v>
      </c>
      <c r="M652" s="74">
        <f t="shared" ref="M652:S652" si="257">SUM(M631:M647)</f>
        <v>7.32876197649448</v>
      </c>
      <c r="N652" s="74">
        <f t="shared" si="257"/>
        <v>95.921492078607187</v>
      </c>
      <c r="O652" s="74">
        <f t="shared" si="257"/>
        <v>137.9797374108164</v>
      </c>
      <c r="P652" s="74">
        <f t="shared" si="257"/>
        <v>523.45771202329263</v>
      </c>
      <c r="Q652" s="74">
        <f t="shared" si="257"/>
        <v>37.497986190792915</v>
      </c>
      <c r="R652" s="75">
        <f t="shared" si="257"/>
        <v>0.52609641538833085</v>
      </c>
      <c r="S652" s="95">
        <f t="shared" si="257"/>
        <v>1266.5339542263403</v>
      </c>
      <c r="U652" s="22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5"/>
      <c r="AH652" s="5"/>
      <c r="AI652" s="5"/>
      <c r="AJ652" s="5"/>
      <c r="AK652" s="5"/>
      <c r="AL652" s="18"/>
    </row>
    <row r="653" spans="1:38" s="14" customFormat="1" ht="15.75" thickBot="1">
      <c r="A653" s="45" t="s">
        <v>91</v>
      </c>
      <c r="B653" s="78">
        <f>IF($I652=0,"-",B652/$I652)</f>
        <v>0.36621376520005988</v>
      </c>
      <c r="C653" s="78">
        <f t="shared" ref="C653:H653" si="258">IF($I652=0,"-",C652/$I652)</f>
        <v>5.7864709840892026E-3</v>
      </c>
      <c r="D653" s="78">
        <f t="shared" si="258"/>
        <v>7.5735428772772728E-2</v>
      </c>
      <c r="E653" s="78">
        <f t="shared" si="258"/>
        <v>0.10894278590035988</v>
      </c>
      <c r="F653" s="78">
        <f t="shared" si="258"/>
        <v>0.41329939104794527</v>
      </c>
      <c r="G653" s="78">
        <f t="shared" si="258"/>
        <v>2.9606775298573407E-2</v>
      </c>
      <c r="H653" s="79">
        <f t="shared" si="258"/>
        <v>4.1538279619964533E-4</v>
      </c>
      <c r="I653" s="80">
        <f>SUM(B653:H653)</f>
        <v>1</v>
      </c>
      <c r="K653" s="55" t="s">
        <v>91</v>
      </c>
      <c r="L653" s="96">
        <f>IF($S652=0,"-",L652/$S652)</f>
        <v>0.36621376520005988</v>
      </c>
      <c r="M653" s="96">
        <f t="shared" ref="M653:R653" si="259">IF($S652=0,"-",M652/$S652)</f>
        <v>5.7864709840892026E-3</v>
      </c>
      <c r="N653" s="96">
        <f t="shared" si="259"/>
        <v>7.5735428772772728E-2</v>
      </c>
      <c r="O653" s="96">
        <f t="shared" si="259"/>
        <v>0.10894278590035988</v>
      </c>
      <c r="P653" s="96">
        <f t="shared" si="259"/>
        <v>0.41329939104794527</v>
      </c>
      <c r="Q653" s="96">
        <f t="shared" si="259"/>
        <v>2.9606775298573407E-2</v>
      </c>
      <c r="R653" s="97">
        <f t="shared" si="259"/>
        <v>4.1538279619964533E-4</v>
      </c>
      <c r="S653" s="98">
        <f>SUM(L653:R653)</f>
        <v>1</v>
      </c>
      <c r="U653" s="4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3"/>
      <c r="AH653" s="13"/>
      <c r="AI653" s="13"/>
      <c r="AJ653" s="21"/>
      <c r="AK653" s="13"/>
      <c r="AL653" s="13"/>
    </row>
    <row r="654" spans="1:38">
      <c r="AG654" s="5"/>
      <c r="AH654" s="5"/>
      <c r="AI654" s="5"/>
      <c r="AJ654" s="5"/>
      <c r="AK654" s="5"/>
      <c r="AL654" s="18"/>
    </row>
    <row r="655" spans="1:38">
      <c r="I655" s="5"/>
    </row>
  </sheetData>
  <mergeCells count="173">
    <mergeCell ref="B630:I630"/>
    <mergeCell ref="L630:S630"/>
    <mergeCell ref="L578:S578"/>
    <mergeCell ref="B604:I604"/>
    <mergeCell ref="L604:S604"/>
    <mergeCell ref="B578:I578"/>
    <mergeCell ref="K629:K630"/>
    <mergeCell ref="V604:AF604"/>
    <mergeCell ref="V370:AI370"/>
    <mergeCell ref="B396:I396"/>
    <mergeCell ref="L396:S396"/>
    <mergeCell ref="V396:AI396"/>
    <mergeCell ref="B370:I370"/>
    <mergeCell ref="L370:S370"/>
    <mergeCell ref="U369:U370"/>
    <mergeCell ref="U395:U396"/>
    <mergeCell ref="B474:I474"/>
    <mergeCell ref="L474:S474"/>
    <mergeCell ref="V422:AI422"/>
    <mergeCell ref="B448:I448"/>
    <mergeCell ref="L448:S448"/>
    <mergeCell ref="B422:I422"/>
    <mergeCell ref="L422:S422"/>
    <mergeCell ref="G449:H469"/>
    <mergeCell ref="U421:U422"/>
    <mergeCell ref="L449:O469"/>
    <mergeCell ref="Q449:R469"/>
    <mergeCell ref="V318:AI318"/>
    <mergeCell ref="B344:I344"/>
    <mergeCell ref="L344:S344"/>
    <mergeCell ref="V344:AI344"/>
    <mergeCell ref="B318:I318"/>
    <mergeCell ref="L318:S318"/>
    <mergeCell ref="K343:K344"/>
    <mergeCell ref="F319:F339"/>
    <mergeCell ref="U343:U344"/>
    <mergeCell ref="B449:E469"/>
    <mergeCell ref="K317:K318"/>
    <mergeCell ref="U317:U318"/>
    <mergeCell ref="V214:AI214"/>
    <mergeCell ref="B240:I240"/>
    <mergeCell ref="L240:S240"/>
    <mergeCell ref="V240:AI240"/>
    <mergeCell ref="B214:I214"/>
    <mergeCell ref="L214:S214"/>
    <mergeCell ref="V266:AI266"/>
    <mergeCell ref="B292:I292"/>
    <mergeCell ref="L292:S292"/>
    <mergeCell ref="V292:AI292"/>
    <mergeCell ref="B266:I266"/>
    <mergeCell ref="L266:S266"/>
    <mergeCell ref="K213:K214"/>
    <mergeCell ref="K239:K240"/>
    <mergeCell ref="K265:K266"/>
    <mergeCell ref="K291:K292"/>
    <mergeCell ref="U213:U214"/>
    <mergeCell ref="U239:U240"/>
    <mergeCell ref="U265:U266"/>
    <mergeCell ref="U291:U292"/>
    <mergeCell ref="F215:F235"/>
    <mergeCell ref="F241:F261"/>
    <mergeCell ref="F267:F287"/>
    <mergeCell ref="K161:K162"/>
    <mergeCell ref="B59:E79"/>
    <mergeCell ref="G59:H79"/>
    <mergeCell ref="F111:F131"/>
    <mergeCell ref="F137:F157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87:K188"/>
    <mergeCell ref="F163:F183"/>
    <mergeCell ref="L162:S162"/>
    <mergeCell ref="B84:I84"/>
    <mergeCell ref="L84:S84"/>
    <mergeCell ref="U109:U110"/>
    <mergeCell ref="U135:U136"/>
    <mergeCell ref="U161:U162"/>
    <mergeCell ref="U187:U188"/>
    <mergeCell ref="B162:I162"/>
    <mergeCell ref="B110:I110"/>
    <mergeCell ref="L110:S110"/>
    <mergeCell ref="K83:K84"/>
    <mergeCell ref="K109:K110"/>
    <mergeCell ref="K135:K136"/>
    <mergeCell ref="A1:I3"/>
    <mergeCell ref="K1:S3"/>
    <mergeCell ref="A135:A136"/>
    <mergeCell ref="L59:O79"/>
    <mergeCell ref="Q59:R79"/>
    <mergeCell ref="U1:AI3"/>
    <mergeCell ref="B6:I6"/>
    <mergeCell ref="L6:S6"/>
    <mergeCell ref="V32:AI32"/>
    <mergeCell ref="B58:I58"/>
    <mergeCell ref="L58:S58"/>
    <mergeCell ref="K5:K6"/>
    <mergeCell ref="K31:K32"/>
    <mergeCell ref="K57:K58"/>
    <mergeCell ref="F33:F53"/>
    <mergeCell ref="U31:U32"/>
    <mergeCell ref="B32:I32"/>
    <mergeCell ref="L32:S32"/>
    <mergeCell ref="A161:A162"/>
    <mergeCell ref="A187:A188"/>
    <mergeCell ref="A213:A214"/>
    <mergeCell ref="A239:A240"/>
    <mergeCell ref="A5:A6"/>
    <mergeCell ref="A31:A32"/>
    <mergeCell ref="A57:A58"/>
    <mergeCell ref="A83:A84"/>
    <mergeCell ref="A109:A110"/>
    <mergeCell ref="A629:A630"/>
    <mergeCell ref="A395:A396"/>
    <mergeCell ref="A421:A422"/>
    <mergeCell ref="A447:A448"/>
    <mergeCell ref="A473:A474"/>
    <mergeCell ref="A499:A500"/>
    <mergeCell ref="A265:A266"/>
    <mergeCell ref="A291:A292"/>
    <mergeCell ref="A317:A318"/>
    <mergeCell ref="A343:A344"/>
    <mergeCell ref="A369:A370"/>
    <mergeCell ref="A525:A526"/>
    <mergeCell ref="A551:A552"/>
    <mergeCell ref="A577:A578"/>
    <mergeCell ref="A603:A604"/>
    <mergeCell ref="F605:F625"/>
    <mergeCell ref="G475:H495"/>
    <mergeCell ref="G501:H521"/>
    <mergeCell ref="G527:H547"/>
    <mergeCell ref="F371:F391"/>
    <mergeCell ref="F397:F417"/>
    <mergeCell ref="F423:F443"/>
    <mergeCell ref="K603:K604"/>
    <mergeCell ref="F579:F599"/>
    <mergeCell ref="B552:I552"/>
    <mergeCell ref="B526:I526"/>
    <mergeCell ref="B500:I500"/>
    <mergeCell ref="K577:K578"/>
    <mergeCell ref="F189:F209"/>
    <mergeCell ref="B553:E573"/>
    <mergeCell ref="G553:H573"/>
    <mergeCell ref="B475:E495"/>
    <mergeCell ref="B501:E521"/>
    <mergeCell ref="B527:E547"/>
    <mergeCell ref="F293:F313"/>
    <mergeCell ref="F345:F365"/>
    <mergeCell ref="K499:K500"/>
    <mergeCell ref="K525:K526"/>
    <mergeCell ref="K551:K552"/>
    <mergeCell ref="K369:K370"/>
    <mergeCell ref="K395:K396"/>
    <mergeCell ref="K421:K422"/>
    <mergeCell ref="K447:K448"/>
    <mergeCell ref="K473:K474"/>
    <mergeCell ref="U603:U604"/>
    <mergeCell ref="L553:O573"/>
    <mergeCell ref="Q553:R573"/>
    <mergeCell ref="L475:O495"/>
    <mergeCell ref="Q475:R495"/>
    <mergeCell ref="L501:O521"/>
    <mergeCell ref="Q501:R521"/>
    <mergeCell ref="L527:O547"/>
    <mergeCell ref="Q527:R547"/>
    <mergeCell ref="L552:S552"/>
    <mergeCell ref="L526:S526"/>
    <mergeCell ref="L500:S50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CG656"/>
  <sheetViews>
    <sheetView zoomScale="60" zoomScaleNormal="60" workbookViewId="0">
      <pane xSplit="1" ySplit="5" topLeftCell="B99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39.125" style="4" customWidth="1"/>
    <col min="2" max="9" width="16.625" style="4" customWidth="1"/>
    <col min="10" max="10" width="16.625" style="15" customWidth="1"/>
    <col min="11" max="11" width="38.75" style="4" customWidth="1"/>
    <col min="12" max="19" width="16.625" style="4" customWidth="1"/>
    <col min="20" max="20" width="16.625" style="15" customWidth="1"/>
    <col min="21" max="21" width="36.625" style="4" customWidth="1"/>
    <col min="22" max="24" width="16.625" style="4" customWidth="1"/>
    <col min="25" max="25" width="19.375" style="4" customWidth="1"/>
    <col min="26" max="26" width="16.625" style="4" customWidth="1"/>
    <col min="27" max="27" width="17.875" style="4" customWidth="1"/>
    <col min="28" max="28" width="17.625" style="4" customWidth="1"/>
    <col min="29" max="42" width="16.625" style="4" customWidth="1"/>
    <col min="43" max="51" width="11.125" style="4" bestFit="1" customWidth="1"/>
    <col min="52" max="52" width="11" style="4"/>
    <col min="53" max="68" width="11.125" style="4" bestFit="1" customWidth="1"/>
    <col min="69" max="70" width="11" style="4"/>
    <col min="71" max="71" width="11.125" style="4" bestFit="1" customWidth="1"/>
    <col min="72" max="16384" width="11" style="4"/>
  </cols>
  <sheetData>
    <row r="1" spans="1:85" customFormat="1" ht="15" customHeight="1" thickTop="1">
      <c r="A1" s="441" t="s">
        <v>84</v>
      </c>
      <c r="B1" s="442"/>
      <c r="C1" s="442"/>
      <c r="D1" s="442"/>
      <c r="E1" s="442"/>
      <c r="F1" s="442"/>
      <c r="G1" s="442"/>
      <c r="H1" s="442"/>
      <c r="I1" s="443"/>
      <c r="K1" s="450" t="s">
        <v>85</v>
      </c>
      <c r="L1" s="451"/>
      <c r="M1" s="451"/>
      <c r="N1" s="451"/>
      <c r="O1" s="451"/>
      <c r="P1" s="451"/>
      <c r="Q1" s="451"/>
      <c r="R1" s="451"/>
      <c r="S1" s="452"/>
      <c r="U1" s="459" t="s">
        <v>86</v>
      </c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1"/>
      <c r="BA1" s="28"/>
      <c r="BR1" s="28"/>
      <c r="CG1" s="26"/>
    </row>
    <row r="2" spans="1:8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K2" s="453"/>
      <c r="L2" s="454"/>
      <c r="M2" s="454"/>
      <c r="N2" s="454"/>
      <c r="O2" s="454"/>
      <c r="P2" s="454"/>
      <c r="Q2" s="454"/>
      <c r="R2" s="454"/>
      <c r="S2" s="455"/>
      <c r="U2" s="462"/>
      <c r="V2" s="463"/>
      <c r="W2" s="463"/>
      <c r="X2" s="463"/>
      <c r="Y2" s="463"/>
      <c r="Z2" s="463"/>
      <c r="AA2" s="463"/>
      <c r="AB2" s="463"/>
      <c r="AC2" s="463"/>
      <c r="AD2" s="463"/>
      <c r="AE2" s="463"/>
      <c r="AF2" s="463"/>
      <c r="AG2" s="463"/>
      <c r="AH2" s="463"/>
      <c r="AI2" s="464"/>
      <c r="BA2" s="28"/>
      <c r="BR2" s="28"/>
      <c r="CG2" s="26"/>
    </row>
    <row r="3" spans="1:8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K3" s="456"/>
      <c r="L3" s="457"/>
      <c r="M3" s="457"/>
      <c r="N3" s="457"/>
      <c r="O3" s="457"/>
      <c r="P3" s="457"/>
      <c r="Q3" s="457"/>
      <c r="R3" s="457"/>
      <c r="S3" s="458"/>
      <c r="U3" s="465"/>
      <c r="V3" s="466"/>
      <c r="W3" s="466"/>
      <c r="X3" s="466"/>
      <c r="Y3" s="466"/>
      <c r="Z3" s="466"/>
      <c r="AA3" s="466"/>
      <c r="AB3" s="466"/>
      <c r="AC3" s="466"/>
      <c r="AD3" s="466"/>
      <c r="AE3" s="466"/>
      <c r="AF3" s="466"/>
      <c r="AG3" s="466"/>
      <c r="AH3" s="466"/>
      <c r="AI3" s="467"/>
      <c r="BA3" s="28"/>
      <c r="BR3" s="28"/>
      <c r="CG3" s="26"/>
    </row>
    <row r="4" spans="1:85" ht="15.75" thickTop="1" thickBot="1"/>
    <row r="5" spans="1:85" ht="80.099999999999994" customHeight="1">
      <c r="A5" s="439" t="s">
        <v>124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472" t="s">
        <v>124</v>
      </c>
      <c r="L5" s="32" t="s">
        <v>0</v>
      </c>
      <c r="M5" s="32" t="s">
        <v>1</v>
      </c>
      <c r="N5" s="32" t="s">
        <v>2</v>
      </c>
      <c r="O5" s="32" t="s">
        <v>3</v>
      </c>
      <c r="P5" s="32" t="s">
        <v>27</v>
      </c>
      <c r="Q5" s="32" t="s">
        <v>4</v>
      </c>
      <c r="R5" s="32" t="s">
        <v>5</v>
      </c>
      <c r="S5" s="33" t="s">
        <v>6</v>
      </c>
      <c r="V5" s="8"/>
      <c r="W5" s="7"/>
      <c r="X5" s="7"/>
      <c r="Y5" s="7"/>
      <c r="Z5" s="7"/>
      <c r="AA5" s="7"/>
      <c r="AB5" s="7"/>
      <c r="AC5" s="7"/>
      <c r="AD5" s="7"/>
      <c r="AE5" s="8"/>
      <c r="AF5" s="8"/>
      <c r="AG5" s="7"/>
      <c r="AH5" s="7"/>
      <c r="AI5" s="7"/>
      <c r="AJ5" s="7"/>
      <c r="AK5" s="7"/>
      <c r="AL5" s="7"/>
      <c r="AM5" s="7"/>
      <c r="AN5" s="7"/>
      <c r="AO5" s="7"/>
      <c r="AP5" s="8"/>
      <c r="AQ5" s="8"/>
    </row>
    <row r="6" spans="1:85" ht="15" customHeight="1">
      <c r="A6" s="440" t="s">
        <v>87</v>
      </c>
      <c r="B6" s="434" t="s">
        <v>118</v>
      </c>
      <c r="C6" s="435"/>
      <c r="D6" s="435"/>
      <c r="E6" s="435"/>
      <c r="F6" s="435"/>
      <c r="G6" s="435"/>
      <c r="H6" s="435"/>
      <c r="I6" s="436"/>
      <c r="K6" s="473" t="s">
        <v>87</v>
      </c>
      <c r="L6" s="416" t="s">
        <v>118</v>
      </c>
      <c r="M6" s="417"/>
      <c r="N6" s="417"/>
      <c r="O6" s="417"/>
      <c r="P6" s="417"/>
      <c r="Q6" s="417"/>
      <c r="R6" s="417"/>
      <c r="S6" s="41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</row>
    <row r="7" spans="1:85" ht="15">
      <c r="A7" s="35" t="s">
        <v>7</v>
      </c>
      <c r="B7" s="57">
        <f>B33+B85</f>
        <v>56.087213357721055</v>
      </c>
      <c r="C7" s="57">
        <f t="shared" ref="C7:E7" si="0">C33+C85</f>
        <v>0</v>
      </c>
      <c r="D7" s="57">
        <f t="shared" si="0"/>
        <v>6.3685935677827787</v>
      </c>
      <c r="E7" s="57">
        <f t="shared" si="0"/>
        <v>0</v>
      </c>
      <c r="F7" s="57">
        <f>F59+F85</f>
        <v>0.13232203424838657</v>
      </c>
      <c r="G7" s="57">
        <f t="shared" ref="G7:H7" si="1">G33+G85</f>
        <v>0</v>
      </c>
      <c r="H7" s="57">
        <f t="shared" si="1"/>
        <v>0</v>
      </c>
      <c r="I7" s="59">
        <f>SUM(B7:H7)</f>
        <v>62.588128959752225</v>
      </c>
      <c r="K7" s="47" t="s">
        <v>7</v>
      </c>
      <c r="L7" s="57">
        <f>L33+L85</f>
        <v>56.087213357721055</v>
      </c>
      <c r="M7" s="57">
        <f t="shared" ref="M7:O7" si="2">M33+M85</f>
        <v>0</v>
      </c>
      <c r="N7" s="57">
        <f t="shared" si="2"/>
        <v>6.3685935677827787</v>
      </c>
      <c r="O7" s="57">
        <f t="shared" si="2"/>
        <v>0</v>
      </c>
      <c r="P7" s="63">
        <f>P59+P85+P33</f>
        <v>0.13232203424838657</v>
      </c>
      <c r="Q7" s="57">
        <f t="shared" ref="Q7:R7" si="3">Q33+Q85</f>
        <v>0</v>
      </c>
      <c r="R7" s="57">
        <f t="shared" si="3"/>
        <v>0</v>
      </c>
      <c r="S7" s="84">
        <f>SUM(L7:R7)</f>
        <v>62.588128959752225</v>
      </c>
      <c r="T7" s="15" t="str">
        <f>IF(ABS(S7-I7)&gt;0.01,S7-I7,"")</f>
        <v/>
      </c>
      <c r="V7" s="8"/>
      <c r="W7" s="9"/>
      <c r="X7" s="9"/>
      <c r="Y7" s="9"/>
      <c r="Z7" s="9"/>
      <c r="AA7" s="9"/>
      <c r="AB7" s="9"/>
      <c r="AC7" s="9"/>
      <c r="AD7" s="9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</row>
    <row r="8" spans="1:85" ht="15">
      <c r="A8" s="36" t="s">
        <v>8</v>
      </c>
      <c r="B8" s="60">
        <f t="shared" ref="B8:E27" si="4">B34+B86</f>
        <v>70.721257972606523</v>
      </c>
      <c r="C8" s="60">
        <f t="shared" si="4"/>
        <v>0</v>
      </c>
      <c r="D8" s="60">
        <f t="shared" si="4"/>
        <v>414.41482414923297</v>
      </c>
      <c r="E8" s="60">
        <f t="shared" si="4"/>
        <v>0</v>
      </c>
      <c r="F8" s="60">
        <f t="shared" ref="F8:F27" si="5">F60+F86</f>
        <v>0</v>
      </c>
      <c r="G8" s="60">
        <f t="shared" ref="G8:H8" si="6">G34+G86</f>
        <v>0</v>
      </c>
      <c r="H8" s="60">
        <f t="shared" si="6"/>
        <v>0</v>
      </c>
      <c r="I8" s="62">
        <f t="shared" ref="I8:I27" si="7">SUM(B8:H8)</f>
        <v>485.13608212183948</v>
      </c>
      <c r="K8" s="48" t="s">
        <v>8</v>
      </c>
      <c r="L8" s="85">
        <f t="shared" ref="L8:O27" si="8">L34+L86</f>
        <v>70.721257972606523</v>
      </c>
      <c r="M8" s="85">
        <f t="shared" si="8"/>
        <v>0</v>
      </c>
      <c r="N8" s="85">
        <f t="shared" si="8"/>
        <v>414.41482414923297</v>
      </c>
      <c r="O8" s="85">
        <f t="shared" si="8"/>
        <v>0</v>
      </c>
      <c r="P8" s="85">
        <f t="shared" ref="P8:P27" si="9">P60+P86+P34</f>
        <v>0</v>
      </c>
      <c r="Q8" s="85">
        <f t="shared" ref="Q8:R8" si="10">Q34+Q86</f>
        <v>0</v>
      </c>
      <c r="R8" s="85">
        <f t="shared" si="10"/>
        <v>0</v>
      </c>
      <c r="S8" s="87">
        <f t="shared" ref="S8:S27" si="11">SUM(L8:R8)</f>
        <v>485.13608212183948</v>
      </c>
      <c r="T8" s="15" t="str">
        <f t="shared" ref="T8:T24" si="12">IF(ABS(S8-I8)&gt;0.01,S8-I8,"")</f>
        <v/>
      </c>
      <c r="V8" s="8"/>
      <c r="W8" s="9"/>
      <c r="X8" s="9"/>
      <c r="Y8" s="9"/>
      <c r="Z8" s="9"/>
      <c r="AA8" s="9"/>
      <c r="AB8" s="9"/>
      <c r="AC8" s="9"/>
      <c r="AD8" s="9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</row>
    <row r="9" spans="1:85" ht="15">
      <c r="A9" s="37" t="s">
        <v>10</v>
      </c>
      <c r="B9" s="63">
        <f t="shared" si="4"/>
        <v>28.055211295558014</v>
      </c>
      <c r="C9" s="63">
        <f t="shared" si="4"/>
        <v>0</v>
      </c>
      <c r="D9" s="63">
        <f t="shared" si="4"/>
        <v>1.6847754908982955</v>
      </c>
      <c r="E9" s="63">
        <f t="shared" si="4"/>
        <v>0</v>
      </c>
      <c r="F9" s="63">
        <f t="shared" si="5"/>
        <v>0</v>
      </c>
      <c r="G9" s="63">
        <f t="shared" ref="G9:H9" si="13">G35+G87</f>
        <v>0</v>
      </c>
      <c r="H9" s="63">
        <f t="shared" si="13"/>
        <v>0</v>
      </c>
      <c r="I9" s="59">
        <f t="shared" si="7"/>
        <v>29.73998678645631</v>
      </c>
      <c r="K9" s="47" t="s">
        <v>10</v>
      </c>
      <c r="L9" s="63">
        <f t="shared" si="8"/>
        <v>28.055211295558014</v>
      </c>
      <c r="M9" s="63">
        <f t="shared" si="8"/>
        <v>0</v>
      </c>
      <c r="N9" s="63">
        <f t="shared" si="8"/>
        <v>1.6847754908982955</v>
      </c>
      <c r="O9" s="63">
        <f t="shared" si="8"/>
        <v>0</v>
      </c>
      <c r="P9" s="63">
        <f t="shared" si="9"/>
        <v>0</v>
      </c>
      <c r="Q9" s="63">
        <f t="shared" ref="Q9:R9" si="14">Q35+Q87</f>
        <v>0</v>
      </c>
      <c r="R9" s="63">
        <f t="shared" si="14"/>
        <v>0</v>
      </c>
      <c r="S9" s="84">
        <f t="shared" si="11"/>
        <v>29.73998678645631</v>
      </c>
      <c r="T9" s="15" t="str">
        <f t="shared" si="12"/>
        <v/>
      </c>
      <c r="V9" s="8"/>
      <c r="W9" s="9"/>
      <c r="X9" s="9"/>
      <c r="Y9" s="9"/>
      <c r="Z9" s="9"/>
      <c r="AA9" s="9"/>
      <c r="AB9" s="9"/>
      <c r="AC9" s="9"/>
      <c r="AD9" s="9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</row>
    <row r="10" spans="1:85" ht="15">
      <c r="A10" s="36" t="s">
        <v>56</v>
      </c>
      <c r="B10" s="60">
        <f t="shared" si="4"/>
        <v>0</v>
      </c>
      <c r="C10" s="60">
        <f t="shared" si="4"/>
        <v>0</v>
      </c>
      <c r="D10" s="60">
        <f t="shared" si="4"/>
        <v>0</v>
      </c>
      <c r="E10" s="60">
        <f t="shared" si="4"/>
        <v>0</v>
      </c>
      <c r="F10" s="60">
        <f t="shared" si="5"/>
        <v>0</v>
      </c>
      <c r="G10" s="60">
        <f t="shared" ref="G10:H10" si="15">G36+G88</f>
        <v>0</v>
      </c>
      <c r="H10" s="60">
        <f t="shared" si="15"/>
        <v>0</v>
      </c>
      <c r="I10" s="62">
        <f t="shared" si="7"/>
        <v>0</v>
      </c>
      <c r="K10" s="48" t="s">
        <v>56</v>
      </c>
      <c r="L10" s="85">
        <f t="shared" si="8"/>
        <v>0</v>
      </c>
      <c r="M10" s="85">
        <f t="shared" si="8"/>
        <v>0</v>
      </c>
      <c r="N10" s="85">
        <f t="shared" si="8"/>
        <v>0</v>
      </c>
      <c r="O10" s="85">
        <f t="shared" si="8"/>
        <v>0</v>
      </c>
      <c r="P10" s="85">
        <f t="shared" si="9"/>
        <v>0</v>
      </c>
      <c r="Q10" s="85">
        <f t="shared" ref="Q10:R10" si="16">Q36+Q88</f>
        <v>0</v>
      </c>
      <c r="R10" s="85">
        <f t="shared" si="16"/>
        <v>0</v>
      </c>
      <c r="S10" s="87">
        <f t="shared" si="11"/>
        <v>0</v>
      </c>
      <c r="T10" s="15" t="str">
        <f t="shared" si="12"/>
        <v/>
      </c>
      <c r="V10" s="8"/>
      <c r="W10" s="9"/>
      <c r="X10" s="9"/>
      <c r="Y10" s="9"/>
      <c r="Z10" s="9"/>
      <c r="AA10" s="9"/>
      <c r="AB10" s="9"/>
      <c r="AC10" s="9"/>
      <c r="AD10" s="9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</row>
    <row r="11" spans="1:85" ht="15">
      <c r="A11" s="37" t="s">
        <v>16</v>
      </c>
      <c r="B11" s="63">
        <f t="shared" si="4"/>
        <v>1237.7031109182774</v>
      </c>
      <c r="C11" s="63">
        <f t="shared" si="4"/>
        <v>218.3836597224213</v>
      </c>
      <c r="D11" s="63">
        <f t="shared" si="4"/>
        <v>408.2063196620129</v>
      </c>
      <c r="E11" s="63">
        <f t="shared" si="4"/>
        <v>17.51971098896686</v>
      </c>
      <c r="F11" s="63">
        <f t="shared" si="5"/>
        <v>0</v>
      </c>
      <c r="G11" s="63">
        <f t="shared" ref="G11:H11" si="17">G37+G89</f>
        <v>0</v>
      </c>
      <c r="H11" s="63">
        <f t="shared" si="17"/>
        <v>0</v>
      </c>
      <c r="I11" s="59">
        <f t="shared" si="7"/>
        <v>1881.8128012916784</v>
      </c>
      <c r="K11" s="47" t="s">
        <v>16</v>
      </c>
      <c r="L11" s="63">
        <f t="shared" si="8"/>
        <v>1237.7031109182774</v>
      </c>
      <c r="M11" s="63">
        <f t="shared" si="8"/>
        <v>218.3836597224213</v>
      </c>
      <c r="N11" s="63">
        <f t="shared" si="8"/>
        <v>408.2063196620129</v>
      </c>
      <c r="O11" s="63">
        <f t="shared" si="8"/>
        <v>17.51971098896686</v>
      </c>
      <c r="P11" s="63">
        <f t="shared" si="9"/>
        <v>0</v>
      </c>
      <c r="Q11" s="63">
        <f t="shared" ref="Q11:R11" si="18">Q37+Q89</f>
        <v>0</v>
      </c>
      <c r="R11" s="63">
        <f t="shared" si="18"/>
        <v>0</v>
      </c>
      <c r="S11" s="84">
        <f t="shared" si="11"/>
        <v>1881.8128012916784</v>
      </c>
      <c r="T11" s="15" t="str">
        <f t="shared" si="12"/>
        <v/>
      </c>
      <c r="V11" s="8"/>
      <c r="W11" s="9"/>
      <c r="X11" s="9"/>
      <c r="Y11" s="9"/>
      <c r="Z11" s="9"/>
      <c r="AA11" s="9"/>
      <c r="AB11" s="9"/>
      <c r="AC11" s="9"/>
      <c r="AD11" s="9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</row>
    <row r="12" spans="1:85" ht="15">
      <c r="A12" s="36" t="s">
        <v>123</v>
      </c>
      <c r="B12" s="60">
        <f t="shared" si="4"/>
        <v>6228.4842984106126</v>
      </c>
      <c r="C12" s="60">
        <f t="shared" si="4"/>
        <v>82.232094609371046</v>
      </c>
      <c r="D12" s="60">
        <f t="shared" si="4"/>
        <v>727.21123228865213</v>
      </c>
      <c r="E12" s="60">
        <f t="shared" si="4"/>
        <v>2.0662483259447493</v>
      </c>
      <c r="F12" s="60">
        <f t="shared" si="5"/>
        <v>0</v>
      </c>
      <c r="G12" s="60">
        <f t="shared" ref="G12:H12" si="19">G38+G90</f>
        <v>0</v>
      </c>
      <c r="H12" s="60">
        <f t="shared" si="19"/>
        <v>0</v>
      </c>
      <c r="I12" s="62">
        <f t="shared" si="7"/>
        <v>7039.9938736345812</v>
      </c>
      <c r="K12" s="48" t="s">
        <v>123</v>
      </c>
      <c r="L12" s="85">
        <f t="shared" si="8"/>
        <v>6228.4842984106126</v>
      </c>
      <c r="M12" s="85">
        <f t="shared" si="8"/>
        <v>82.232094609371046</v>
      </c>
      <c r="N12" s="85">
        <f t="shared" si="8"/>
        <v>727.21123228865213</v>
      </c>
      <c r="O12" s="85">
        <f t="shared" si="8"/>
        <v>2.0662483259447493</v>
      </c>
      <c r="P12" s="85">
        <f t="shared" si="9"/>
        <v>0</v>
      </c>
      <c r="Q12" s="85">
        <f t="shared" ref="Q12:R12" si="20">Q38+Q90</f>
        <v>0</v>
      </c>
      <c r="R12" s="85">
        <f t="shared" si="20"/>
        <v>0</v>
      </c>
      <c r="S12" s="87">
        <f t="shared" si="11"/>
        <v>7039.9938736345812</v>
      </c>
      <c r="T12" s="15" t="str">
        <f t="shared" si="12"/>
        <v/>
      </c>
      <c r="V12" s="8"/>
      <c r="W12" s="9"/>
      <c r="X12" s="9"/>
      <c r="Y12" s="9"/>
      <c r="Z12" s="9"/>
      <c r="AA12" s="9"/>
      <c r="AB12" s="9"/>
      <c r="AC12" s="9"/>
      <c r="AD12" s="9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</row>
    <row r="13" spans="1:85" ht="15">
      <c r="A13" s="37" t="s">
        <v>58</v>
      </c>
      <c r="B13" s="63">
        <f t="shared" si="4"/>
        <v>0</v>
      </c>
      <c r="C13" s="63">
        <f t="shared" si="4"/>
        <v>0.26764332257105955</v>
      </c>
      <c r="D13" s="63">
        <f t="shared" si="4"/>
        <v>4.3174630011020927</v>
      </c>
      <c r="E13" s="63">
        <f t="shared" si="4"/>
        <v>1116.1501851704531</v>
      </c>
      <c r="F13" s="63">
        <f t="shared" si="5"/>
        <v>16054.622931720043</v>
      </c>
      <c r="G13" s="63">
        <f t="shared" ref="G13:H13" si="21">G39+G91</f>
        <v>0</v>
      </c>
      <c r="H13" s="63">
        <f t="shared" si="21"/>
        <v>0</v>
      </c>
      <c r="I13" s="59">
        <f t="shared" si="7"/>
        <v>17175.358223214171</v>
      </c>
      <c r="K13" s="49" t="s">
        <v>58</v>
      </c>
      <c r="L13" s="63">
        <f t="shared" si="8"/>
        <v>0</v>
      </c>
      <c r="M13" s="63">
        <f t="shared" si="8"/>
        <v>0.26764332257105955</v>
      </c>
      <c r="N13" s="63">
        <f t="shared" si="8"/>
        <v>4.3174630011020927</v>
      </c>
      <c r="O13" s="63">
        <f t="shared" si="8"/>
        <v>1116.1501851704531</v>
      </c>
      <c r="P13" s="63">
        <f t="shared" si="9"/>
        <v>16054.622931720045</v>
      </c>
      <c r="Q13" s="63">
        <f t="shared" ref="Q13:R13" si="22">Q39+Q91</f>
        <v>0</v>
      </c>
      <c r="R13" s="63">
        <f t="shared" si="22"/>
        <v>0</v>
      </c>
      <c r="S13" s="84">
        <f t="shared" si="11"/>
        <v>17175.358223214171</v>
      </c>
      <c r="T13" s="15" t="str">
        <f t="shared" si="12"/>
        <v/>
      </c>
      <c r="V13" s="8"/>
      <c r="W13" s="9"/>
      <c r="X13" s="9"/>
      <c r="Y13" s="9"/>
      <c r="Z13" s="9"/>
      <c r="AA13" s="9"/>
      <c r="AB13" s="9"/>
      <c r="AC13" s="9"/>
      <c r="AD13" s="9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</row>
    <row r="14" spans="1:85" ht="15">
      <c r="A14" s="36" t="s">
        <v>12</v>
      </c>
      <c r="B14" s="60">
        <f t="shared" si="4"/>
        <v>0</v>
      </c>
      <c r="C14" s="60">
        <f t="shared" si="4"/>
        <v>0.10013024401058544</v>
      </c>
      <c r="D14" s="60">
        <f t="shared" si="4"/>
        <v>3.4564600447848107E-2</v>
      </c>
      <c r="E14" s="60">
        <f t="shared" si="4"/>
        <v>22.827716176939887</v>
      </c>
      <c r="F14" s="60">
        <f t="shared" si="5"/>
        <v>5136.9425463285752</v>
      </c>
      <c r="G14" s="60">
        <f t="shared" ref="G14:H14" si="23">G40+G92</f>
        <v>0</v>
      </c>
      <c r="H14" s="60">
        <f t="shared" si="23"/>
        <v>0</v>
      </c>
      <c r="I14" s="62">
        <f t="shared" si="7"/>
        <v>5159.9049573499733</v>
      </c>
      <c r="K14" s="48" t="s">
        <v>12</v>
      </c>
      <c r="L14" s="85">
        <f t="shared" si="8"/>
        <v>0</v>
      </c>
      <c r="M14" s="85">
        <f t="shared" si="8"/>
        <v>0.10013024401058544</v>
      </c>
      <c r="N14" s="85">
        <f t="shared" si="8"/>
        <v>3.4564600447848107E-2</v>
      </c>
      <c r="O14" s="85">
        <f t="shared" si="8"/>
        <v>22.827716176939887</v>
      </c>
      <c r="P14" s="85">
        <f t="shared" si="9"/>
        <v>5136.9425463285743</v>
      </c>
      <c r="Q14" s="85">
        <f t="shared" ref="Q14:R14" si="24">Q40+Q92</f>
        <v>0</v>
      </c>
      <c r="R14" s="85">
        <f t="shared" si="24"/>
        <v>0</v>
      </c>
      <c r="S14" s="87">
        <f t="shared" si="11"/>
        <v>5159.9049573499724</v>
      </c>
      <c r="T14" s="15" t="str">
        <f t="shared" si="12"/>
        <v/>
      </c>
      <c r="V14" s="8"/>
      <c r="W14" s="9"/>
      <c r="X14" s="9"/>
      <c r="Y14" s="9"/>
      <c r="Z14" s="9"/>
      <c r="AA14" s="9"/>
      <c r="AB14" s="9"/>
      <c r="AC14" s="9"/>
      <c r="AD14" s="9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</row>
    <row r="15" spans="1:85" ht="15">
      <c r="A15" s="37" t="s">
        <v>59</v>
      </c>
      <c r="B15" s="63">
        <f t="shared" si="4"/>
        <v>0</v>
      </c>
      <c r="C15" s="63">
        <f t="shared" si="4"/>
        <v>0</v>
      </c>
      <c r="D15" s="63">
        <f t="shared" si="4"/>
        <v>0</v>
      </c>
      <c r="E15" s="63">
        <f t="shared" si="4"/>
        <v>0</v>
      </c>
      <c r="F15" s="63">
        <f t="shared" si="5"/>
        <v>1538.2401653055326</v>
      </c>
      <c r="G15" s="63">
        <f t="shared" ref="G15:H15" si="25">G41+G93</f>
        <v>0</v>
      </c>
      <c r="H15" s="63">
        <f t="shared" si="25"/>
        <v>0</v>
      </c>
      <c r="I15" s="59">
        <f t="shared" si="7"/>
        <v>1538.2401653055326</v>
      </c>
      <c r="K15" s="49" t="s">
        <v>59</v>
      </c>
      <c r="L15" s="63">
        <f t="shared" si="8"/>
        <v>0</v>
      </c>
      <c r="M15" s="63">
        <f t="shared" si="8"/>
        <v>0</v>
      </c>
      <c r="N15" s="63">
        <f t="shared" si="8"/>
        <v>0</v>
      </c>
      <c r="O15" s="63">
        <f t="shared" si="8"/>
        <v>0</v>
      </c>
      <c r="P15" s="63">
        <f t="shared" si="9"/>
        <v>1538.2401653055326</v>
      </c>
      <c r="Q15" s="63">
        <f t="shared" ref="Q15:R15" si="26">Q41+Q93</f>
        <v>0</v>
      </c>
      <c r="R15" s="63">
        <f t="shared" si="26"/>
        <v>0</v>
      </c>
      <c r="S15" s="84">
        <f t="shared" si="11"/>
        <v>1538.2401653055326</v>
      </c>
      <c r="T15" s="15" t="str">
        <f t="shared" si="12"/>
        <v/>
      </c>
      <c r="V15" s="8"/>
      <c r="W15" s="9"/>
      <c r="X15" s="9"/>
      <c r="Y15" s="9"/>
      <c r="Z15" s="9"/>
      <c r="AA15" s="9"/>
      <c r="AB15" s="9"/>
      <c r="AC15" s="9"/>
      <c r="AD15" s="9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</row>
    <row r="16" spans="1:85" ht="15">
      <c r="A16" s="36" t="s">
        <v>17</v>
      </c>
      <c r="B16" s="60">
        <f t="shared" si="4"/>
        <v>348.51622377294512</v>
      </c>
      <c r="C16" s="60">
        <f t="shared" si="4"/>
        <v>2.2671032248673528</v>
      </c>
      <c r="D16" s="60">
        <f t="shared" si="4"/>
        <v>131.72973753414067</v>
      </c>
      <c r="E16" s="60">
        <f t="shared" si="4"/>
        <v>20.084981514210838</v>
      </c>
      <c r="F16" s="60">
        <f t="shared" si="5"/>
        <v>13.851319918914571</v>
      </c>
      <c r="G16" s="60">
        <f t="shared" ref="G16:H16" si="27">G42+G94</f>
        <v>0</v>
      </c>
      <c r="H16" s="60">
        <f t="shared" si="27"/>
        <v>0</v>
      </c>
      <c r="I16" s="62">
        <f t="shared" si="7"/>
        <v>516.44936596507853</v>
      </c>
      <c r="K16" s="48" t="s">
        <v>17</v>
      </c>
      <c r="L16" s="85">
        <f t="shared" si="8"/>
        <v>348.51622377294512</v>
      </c>
      <c r="M16" s="85">
        <f t="shared" si="8"/>
        <v>2.2671032248673528</v>
      </c>
      <c r="N16" s="85">
        <f t="shared" si="8"/>
        <v>131.72973753414067</v>
      </c>
      <c r="O16" s="85">
        <f t="shared" si="8"/>
        <v>20.084981514210838</v>
      </c>
      <c r="P16" s="85">
        <f t="shared" si="9"/>
        <v>13.851319918914582</v>
      </c>
      <c r="Q16" s="85">
        <f t="shared" ref="Q16:R16" si="28">Q42+Q94</f>
        <v>0</v>
      </c>
      <c r="R16" s="85">
        <f t="shared" si="28"/>
        <v>0</v>
      </c>
      <c r="S16" s="87">
        <f t="shared" si="11"/>
        <v>516.44936596507853</v>
      </c>
      <c r="T16" s="15" t="str">
        <f t="shared" si="12"/>
        <v/>
      </c>
      <c r="V16" s="8"/>
      <c r="W16" s="9"/>
      <c r="X16" s="9"/>
      <c r="Y16" s="9"/>
      <c r="Z16" s="9"/>
      <c r="AA16" s="9"/>
      <c r="AB16" s="9"/>
      <c r="AC16" s="9"/>
      <c r="AD16" s="9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</row>
    <row r="17" spans="1:43" ht="15">
      <c r="A17" s="37" t="s">
        <v>139</v>
      </c>
      <c r="B17" s="63">
        <f t="shared" si="4"/>
        <v>3604.7454671984524</v>
      </c>
      <c r="C17" s="63">
        <f t="shared" si="4"/>
        <v>3194.3789500638773</v>
      </c>
      <c r="D17" s="63">
        <f t="shared" si="4"/>
        <v>1601.5753600281753</v>
      </c>
      <c r="E17" s="63">
        <f t="shared" si="4"/>
        <v>28.014318939971073</v>
      </c>
      <c r="F17" s="63">
        <f t="shared" si="5"/>
        <v>0.68200368168023706</v>
      </c>
      <c r="G17" s="63">
        <f t="shared" ref="G17:H17" si="29">G43+G95</f>
        <v>0</v>
      </c>
      <c r="H17" s="63">
        <f t="shared" si="29"/>
        <v>0</v>
      </c>
      <c r="I17" s="59">
        <f t="shared" si="7"/>
        <v>8429.3960999121573</v>
      </c>
      <c r="K17" s="49" t="s">
        <v>139</v>
      </c>
      <c r="L17" s="63">
        <f t="shared" si="8"/>
        <v>3604.7454671984524</v>
      </c>
      <c r="M17" s="63">
        <f t="shared" si="8"/>
        <v>3194.3789500638773</v>
      </c>
      <c r="N17" s="63">
        <f t="shared" si="8"/>
        <v>1601.5753600281753</v>
      </c>
      <c r="O17" s="63">
        <f t="shared" si="8"/>
        <v>28.014318939971073</v>
      </c>
      <c r="P17" s="63">
        <f t="shared" si="9"/>
        <v>0.68200368168184067</v>
      </c>
      <c r="Q17" s="63">
        <f t="shared" ref="Q17:R17" si="30">Q43+Q95</f>
        <v>0</v>
      </c>
      <c r="R17" s="63">
        <f t="shared" si="30"/>
        <v>0</v>
      </c>
      <c r="S17" s="84">
        <f t="shared" si="11"/>
        <v>8429.3960999121591</v>
      </c>
      <c r="T17" s="15" t="str">
        <f t="shared" si="12"/>
        <v/>
      </c>
      <c r="V17" s="8"/>
      <c r="W17" s="9"/>
      <c r="X17" s="9"/>
      <c r="Y17" s="9"/>
      <c r="Z17" s="9"/>
      <c r="AA17" s="9"/>
      <c r="AB17" s="9"/>
      <c r="AC17" s="9"/>
      <c r="AD17" s="9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</row>
    <row r="18" spans="1:43" ht="15">
      <c r="A18" s="36" t="s">
        <v>25</v>
      </c>
      <c r="B18" s="60">
        <f t="shared" si="4"/>
        <v>1927.1052542687951</v>
      </c>
      <c r="C18" s="60">
        <f t="shared" si="4"/>
        <v>11.013280817806908</v>
      </c>
      <c r="D18" s="60">
        <f t="shared" si="4"/>
        <v>3280.0816450427455</v>
      </c>
      <c r="E18" s="60">
        <f t="shared" si="4"/>
        <v>5451.1024855562328</v>
      </c>
      <c r="F18" s="60">
        <f t="shared" si="5"/>
        <v>1034.8929353093865</v>
      </c>
      <c r="G18" s="60">
        <f t="shared" ref="G18:H18" si="31">G44+G96</f>
        <v>2181.1188312631311</v>
      </c>
      <c r="H18" s="60">
        <f t="shared" si="31"/>
        <v>11.870800749016693</v>
      </c>
      <c r="I18" s="62">
        <f t="shared" si="7"/>
        <v>13897.185233007114</v>
      </c>
      <c r="K18" s="48" t="s">
        <v>25</v>
      </c>
      <c r="L18" s="85">
        <f t="shared" si="8"/>
        <v>1927.1052542687951</v>
      </c>
      <c r="M18" s="85">
        <f t="shared" si="8"/>
        <v>11.013280817806908</v>
      </c>
      <c r="N18" s="85">
        <f t="shared" si="8"/>
        <v>3280.0816450427455</v>
      </c>
      <c r="O18" s="85">
        <f t="shared" si="8"/>
        <v>5451.1024855562328</v>
      </c>
      <c r="P18" s="85">
        <f t="shared" si="9"/>
        <v>1034.8929353093847</v>
      </c>
      <c r="Q18" s="85">
        <f t="shared" ref="Q18:R18" si="32">Q44+Q96</f>
        <v>2181.1188312631311</v>
      </c>
      <c r="R18" s="85">
        <f t="shared" si="32"/>
        <v>11.870800749016693</v>
      </c>
      <c r="S18" s="87">
        <f t="shared" si="11"/>
        <v>13897.185233007112</v>
      </c>
      <c r="T18" s="15" t="str">
        <f t="shared" si="12"/>
        <v/>
      </c>
      <c r="V18" s="8"/>
      <c r="W18" s="9"/>
      <c r="X18" s="9"/>
      <c r="Y18" s="9"/>
      <c r="Z18" s="9"/>
      <c r="AA18" s="9"/>
      <c r="AB18" s="9"/>
      <c r="AC18" s="9"/>
      <c r="AD18" s="9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</row>
    <row r="19" spans="1:43" ht="15">
      <c r="A19" s="37" t="s">
        <v>24</v>
      </c>
      <c r="B19" s="63">
        <f t="shared" si="4"/>
        <v>2728.9746842383038</v>
      </c>
      <c r="C19" s="63">
        <f t="shared" si="4"/>
        <v>8.7150190017990621</v>
      </c>
      <c r="D19" s="63">
        <f t="shared" si="4"/>
        <v>284.20018115890036</v>
      </c>
      <c r="E19" s="63">
        <f t="shared" si="4"/>
        <v>0</v>
      </c>
      <c r="F19" s="63">
        <f t="shared" si="5"/>
        <v>0</v>
      </c>
      <c r="G19" s="63">
        <f t="shared" ref="G19:H19" si="33">G45+G97</f>
        <v>0</v>
      </c>
      <c r="H19" s="63">
        <f t="shared" si="33"/>
        <v>0</v>
      </c>
      <c r="I19" s="59">
        <f t="shared" si="7"/>
        <v>3021.8898843990032</v>
      </c>
      <c r="K19" s="49" t="s">
        <v>24</v>
      </c>
      <c r="L19" s="63">
        <f t="shared" si="8"/>
        <v>2728.9746842383038</v>
      </c>
      <c r="M19" s="63">
        <f t="shared" si="8"/>
        <v>8.7150190017990621</v>
      </c>
      <c r="N19" s="63">
        <f t="shared" si="8"/>
        <v>284.20018115890036</v>
      </c>
      <c r="O19" s="63">
        <f t="shared" si="8"/>
        <v>0</v>
      </c>
      <c r="P19" s="63">
        <f t="shared" si="9"/>
        <v>-1.1812772982011666E-13</v>
      </c>
      <c r="Q19" s="63">
        <f t="shared" ref="Q19:R19" si="34">Q45+Q97</f>
        <v>0</v>
      </c>
      <c r="R19" s="63">
        <f t="shared" si="34"/>
        <v>0</v>
      </c>
      <c r="S19" s="84">
        <f t="shared" si="11"/>
        <v>3021.8898843990032</v>
      </c>
      <c r="T19" s="15" t="str">
        <f t="shared" si="12"/>
        <v/>
      </c>
      <c r="V19" s="8"/>
      <c r="W19" s="9"/>
      <c r="X19" s="9"/>
      <c r="Y19" s="9"/>
      <c r="Z19" s="9"/>
      <c r="AA19" s="9"/>
      <c r="AB19" s="9"/>
      <c r="AC19" s="9"/>
      <c r="AD19" s="9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</row>
    <row r="20" spans="1:43" ht="15">
      <c r="A20" s="36" t="s">
        <v>60</v>
      </c>
      <c r="B20" s="60">
        <f t="shared" si="4"/>
        <v>3142.1089296625937</v>
      </c>
      <c r="C20" s="60">
        <f t="shared" si="4"/>
        <v>18.719950072416683</v>
      </c>
      <c r="D20" s="60">
        <f t="shared" si="4"/>
        <v>384.66729247023329</v>
      </c>
      <c r="E20" s="60">
        <f t="shared" si="4"/>
        <v>0</v>
      </c>
      <c r="F20" s="60">
        <f t="shared" si="5"/>
        <v>0</v>
      </c>
      <c r="G20" s="60">
        <f t="shared" ref="G20:H20" si="35">G46+G98</f>
        <v>0</v>
      </c>
      <c r="H20" s="60">
        <f t="shared" si="35"/>
        <v>0</v>
      </c>
      <c r="I20" s="62">
        <f t="shared" si="7"/>
        <v>3545.496172205244</v>
      </c>
      <c r="K20" s="48" t="s">
        <v>60</v>
      </c>
      <c r="L20" s="85">
        <f t="shared" si="8"/>
        <v>3142.1089296625937</v>
      </c>
      <c r="M20" s="85">
        <f t="shared" si="8"/>
        <v>18.719950072416683</v>
      </c>
      <c r="N20" s="85">
        <f t="shared" si="8"/>
        <v>384.66729247023329</v>
      </c>
      <c r="O20" s="85">
        <f t="shared" si="8"/>
        <v>0</v>
      </c>
      <c r="P20" s="85">
        <f t="shared" si="9"/>
        <v>1.9041192234059423E-14</v>
      </c>
      <c r="Q20" s="85">
        <f t="shared" ref="Q20:R20" si="36">Q46+Q98</f>
        <v>0</v>
      </c>
      <c r="R20" s="85">
        <f t="shared" si="36"/>
        <v>0</v>
      </c>
      <c r="S20" s="87">
        <f t="shared" si="11"/>
        <v>3545.496172205244</v>
      </c>
      <c r="T20" s="15" t="str">
        <f t="shared" si="12"/>
        <v/>
      </c>
      <c r="V20" s="8"/>
      <c r="W20" s="9"/>
      <c r="X20" s="9"/>
      <c r="Y20" s="9"/>
      <c r="Z20" s="9"/>
      <c r="AA20" s="9"/>
      <c r="AB20" s="9"/>
      <c r="AC20" s="9"/>
      <c r="AD20" s="9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</row>
    <row r="21" spans="1:43" ht="15">
      <c r="A21" s="37" t="s">
        <v>22</v>
      </c>
      <c r="B21" s="63">
        <f t="shared" si="4"/>
        <v>678.86976149340614</v>
      </c>
      <c r="C21" s="63">
        <f t="shared" si="4"/>
        <v>5555.9597436724071</v>
      </c>
      <c r="D21" s="63">
        <f t="shared" si="4"/>
        <v>1562.9469342024045</v>
      </c>
      <c r="E21" s="63">
        <f t="shared" si="4"/>
        <v>8.4296719258605032E-2</v>
      </c>
      <c r="F21" s="63">
        <f t="shared" si="5"/>
        <v>218.92029504518106</v>
      </c>
      <c r="G21" s="63">
        <f t="shared" ref="G21:H21" si="37">G47+G99</f>
        <v>0</v>
      </c>
      <c r="H21" s="63">
        <f t="shared" si="37"/>
        <v>0</v>
      </c>
      <c r="I21" s="59">
        <f t="shared" si="7"/>
        <v>8016.7810311326566</v>
      </c>
      <c r="K21" s="49" t="s">
        <v>22</v>
      </c>
      <c r="L21" s="63">
        <f t="shared" si="8"/>
        <v>678.86976149340614</v>
      </c>
      <c r="M21" s="63">
        <f t="shared" si="8"/>
        <v>5555.9597436724071</v>
      </c>
      <c r="N21" s="63">
        <f t="shared" si="8"/>
        <v>1562.9469342024045</v>
      </c>
      <c r="O21" s="63">
        <f t="shared" si="8"/>
        <v>8.4296719258605032E-2</v>
      </c>
      <c r="P21" s="63">
        <f t="shared" si="9"/>
        <v>218.92029504518064</v>
      </c>
      <c r="Q21" s="63">
        <f t="shared" ref="Q21:R21" si="38">Q47+Q99</f>
        <v>0</v>
      </c>
      <c r="R21" s="63">
        <f t="shared" si="38"/>
        <v>0</v>
      </c>
      <c r="S21" s="84">
        <f t="shared" si="11"/>
        <v>8016.7810311326566</v>
      </c>
      <c r="T21" s="15" t="str">
        <f t="shared" si="12"/>
        <v/>
      </c>
      <c r="V21" s="8"/>
      <c r="W21" s="9"/>
      <c r="X21" s="9"/>
      <c r="Y21" s="9"/>
      <c r="Z21" s="9"/>
      <c r="AA21" s="9"/>
      <c r="AB21" s="9"/>
      <c r="AC21" s="9"/>
      <c r="AD21" s="9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</row>
    <row r="22" spans="1:43" ht="15">
      <c r="A22" s="36" t="s">
        <v>21</v>
      </c>
      <c r="B22" s="60">
        <f t="shared" si="4"/>
        <v>106.98209581845542</v>
      </c>
      <c r="C22" s="60">
        <f t="shared" si="4"/>
        <v>90.644662427574858</v>
      </c>
      <c r="D22" s="60">
        <f t="shared" si="4"/>
        <v>229.70063873422123</v>
      </c>
      <c r="E22" s="60">
        <f t="shared" si="4"/>
        <v>0</v>
      </c>
      <c r="F22" s="60">
        <f t="shared" si="5"/>
        <v>0</v>
      </c>
      <c r="G22" s="60">
        <f t="shared" ref="G22:H22" si="39">G48+G100</f>
        <v>0</v>
      </c>
      <c r="H22" s="60">
        <f t="shared" si="39"/>
        <v>0</v>
      </c>
      <c r="I22" s="62">
        <f t="shared" si="7"/>
        <v>427.32739698025148</v>
      </c>
      <c r="K22" s="48" t="s">
        <v>21</v>
      </c>
      <c r="L22" s="85">
        <f t="shared" si="8"/>
        <v>106.98209581845542</v>
      </c>
      <c r="M22" s="85">
        <f t="shared" si="8"/>
        <v>90.644662427574858</v>
      </c>
      <c r="N22" s="85">
        <f t="shared" si="8"/>
        <v>229.70063873422123</v>
      </c>
      <c r="O22" s="85">
        <f t="shared" si="8"/>
        <v>0</v>
      </c>
      <c r="P22" s="85">
        <f t="shared" si="9"/>
        <v>0</v>
      </c>
      <c r="Q22" s="85">
        <f t="shared" ref="Q22:R22" si="40">Q48+Q100</f>
        <v>0</v>
      </c>
      <c r="R22" s="85">
        <f t="shared" si="40"/>
        <v>0</v>
      </c>
      <c r="S22" s="87">
        <f t="shared" si="11"/>
        <v>427.32739698025148</v>
      </c>
      <c r="T22" s="15" t="str">
        <f t="shared" si="12"/>
        <v/>
      </c>
      <c r="V22" s="8"/>
      <c r="W22" s="9"/>
      <c r="X22" s="9"/>
      <c r="Y22" s="9"/>
      <c r="Z22" s="9"/>
      <c r="AA22" s="9"/>
      <c r="AB22" s="9"/>
      <c r="AC22" s="9"/>
      <c r="AD22" s="9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</row>
    <row r="23" spans="1:43" ht="15">
      <c r="A23" s="38" t="s">
        <v>64</v>
      </c>
      <c r="B23" s="63">
        <f t="shared" si="4"/>
        <v>305.83073853025144</v>
      </c>
      <c r="C23" s="63">
        <f t="shared" si="4"/>
        <v>0</v>
      </c>
      <c r="D23" s="63">
        <f t="shared" si="4"/>
        <v>147.32433331497066</v>
      </c>
      <c r="E23" s="63">
        <f t="shared" si="4"/>
        <v>0</v>
      </c>
      <c r="F23" s="63">
        <f t="shared" si="5"/>
        <v>0</v>
      </c>
      <c r="G23" s="63">
        <f t="shared" ref="G23:H23" si="41">G49+G101</f>
        <v>0</v>
      </c>
      <c r="H23" s="63">
        <f t="shared" si="41"/>
        <v>0</v>
      </c>
      <c r="I23" s="59">
        <f t="shared" si="7"/>
        <v>453.1550718452221</v>
      </c>
      <c r="K23" s="50" t="s">
        <v>64</v>
      </c>
      <c r="L23" s="63">
        <f t="shared" si="8"/>
        <v>305.83073853025144</v>
      </c>
      <c r="M23" s="63">
        <f t="shared" si="8"/>
        <v>0</v>
      </c>
      <c r="N23" s="63">
        <f t="shared" si="8"/>
        <v>147.32433331497066</v>
      </c>
      <c r="O23" s="63">
        <f t="shared" si="8"/>
        <v>0</v>
      </c>
      <c r="P23" s="63">
        <f t="shared" si="9"/>
        <v>0</v>
      </c>
      <c r="Q23" s="63">
        <f t="shared" ref="Q23:R23" si="42">Q49+Q101</f>
        <v>0</v>
      </c>
      <c r="R23" s="63">
        <f t="shared" si="42"/>
        <v>0</v>
      </c>
      <c r="S23" s="84">
        <f t="shared" si="11"/>
        <v>453.1550718452221</v>
      </c>
      <c r="T23" s="15" t="str">
        <f t="shared" si="12"/>
        <v/>
      </c>
      <c r="V23" s="8"/>
      <c r="W23" s="9"/>
      <c r="X23" s="9"/>
      <c r="Y23" s="9"/>
      <c r="Z23" s="9"/>
      <c r="AA23" s="9"/>
      <c r="AB23" s="9"/>
      <c r="AC23" s="9"/>
      <c r="AD23" s="9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</row>
    <row r="24" spans="1:43">
      <c r="A24" s="39" t="s">
        <v>23</v>
      </c>
      <c r="B24" s="65">
        <f t="shared" si="4"/>
        <v>305.83073853025144</v>
      </c>
      <c r="C24" s="65">
        <f t="shared" si="4"/>
        <v>0</v>
      </c>
      <c r="D24" s="65">
        <f t="shared" si="4"/>
        <v>147.32433331497066</v>
      </c>
      <c r="E24" s="65">
        <f t="shared" si="4"/>
        <v>0</v>
      </c>
      <c r="F24" s="65">
        <f t="shared" si="5"/>
        <v>0</v>
      </c>
      <c r="G24" s="65">
        <f t="shared" ref="G24:H24" si="43">G50+G102</f>
        <v>0</v>
      </c>
      <c r="H24" s="65">
        <f t="shared" si="43"/>
        <v>0</v>
      </c>
      <c r="I24" s="67">
        <f t="shared" si="7"/>
        <v>453.1550718452221</v>
      </c>
      <c r="K24" s="51" t="s">
        <v>23</v>
      </c>
      <c r="L24" s="88">
        <f t="shared" si="8"/>
        <v>305.83073853025144</v>
      </c>
      <c r="M24" s="88">
        <f t="shared" si="8"/>
        <v>0</v>
      </c>
      <c r="N24" s="88">
        <f t="shared" si="8"/>
        <v>147.32433331497066</v>
      </c>
      <c r="O24" s="88">
        <f t="shared" si="8"/>
        <v>0</v>
      </c>
      <c r="P24" s="88">
        <f t="shared" si="9"/>
        <v>0</v>
      </c>
      <c r="Q24" s="88">
        <f t="shared" ref="Q24:R24" si="44">Q50+Q102</f>
        <v>0</v>
      </c>
      <c r="R24" s="88">
        <f t="shared" si="44"/>
        <v>0</v>
      </c>
      <c r="S24" s="90">
        <f t="shared" si="11"/>
        <v>453.1550718452221</v>
      </c>
      <c r="T24" s="15" t="str">
        <f t="shared" si="12"/>
        <v/>
      </c>
      <c r="V24" s="8"/>
      <c r="W24" s="9"/>
      <c r="X24" s="9"/>
      <c r="Y24" s="9"/>
      <c r="Z24" s="9"/>
      <c r="AA24" s="9"/>
      <c r="AB24" s="9"/>
      <c r="AC24" s="9"/>
      <c r="AD24" s="9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</row>
    <row r="25" spans="1:43">
      <c r="A25" s="40" t="s">
        <v>19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5"/>
        <v>0</v>
      </c>
      <c r="G25" s="68">
        <f t="shared" ref="G25:H25" si="45">G51+G103</f>
        <v>0</v>
      </c>
      <c r="H25" s="68">
        <f t="shared" si="45"/>
        <v>0</v>
      </c>
      <c r="I25" s="70">
        <f t="shared" si="7"/>
        <v>0</v>
      </c>
      <c r="K25" s="52" t="s">
        <v>19</v>
      </c>
      <c r="L25" s="68">
        <f t="shared" si="8"/>
        <v>0</v>
      </c>
      <c r="M25" s="68">
        <f t="shared" si="8"/>
        <v>0</v>
      </c>
      <c r="N25" s="68">
        <f t="shared" si="8"/>
        <v>0</v>
      </c>
      <c r="O25" s="68">
        <f t="shared" si="8"/>
        <v>0</v>
      </c>
      <c r="P25" s="68">
        <f t="shared" si="9"/>
        <v>0</v>
      </c>
      <c r="Q25" s="68">
        <f t="shared" ref="Q25:R25" si="46">Q51+Q103</f>
        <v>0</v>
      </c>
      <c r="R25" s="68">
        <f t="shared" si="46"/>
        <v>0</v>
      </c>
      <c r="S25" s="92">
        <f t="shared" si="11"/>
        <v>0</v>
      </c>
      <c r="V25" s="8"/>
      <c r="W25" s="9"/>
      <c r="X25" s="9"/>
      <c r="Y25" s="9"/>
      <c r="Z25" s="9"/>
      <c r="AA25" s="9"/>
      <c r="AB25" s="9"/>
      <c r="AC25" s="9"/>
      <c r="AD25" s="9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</row>
    <row r="26" spans="1:43">
      <c r="A26" s="39" t="s">
        <v>20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5"/>
        <v>0</v>
      </c>
      <c r="G26" s="65">
        <f t="shared" ref="G26:H26" si="47">G52+G104</f>
        <v>0</v>
      </c>
      <c r="H26" s="65">
        <f t="shared" si="47"/>
        <v>0</v>
      </c>
      <c r="I26" s="67">
        <f t="shared" si="7"/>
        <v>0</v>
      </c>
      <c r="K26" s="51" t="s">
        <v>20</v>
      </c>
      <c r="L26" s="88">
        <f t="shared" si="8"/>
        <v>0</v>
      </c>
      <c r="M26" s="88">
        <f t="shared" si="8"/>
        <v>0</v>
      </c>
      <c r="N26" s="88">
        <f t="shared" si="8"/>
        <v>0</v>
      </c>
      <c r="O26" s="88">
        <f t="shared" si="8"/>
        <v>0</v>
      </c>
      <c r="P26" s="88">
        <f t="shared" si="9"/>
        <v>0</v>
      </c>
      <c r="Q26" s="88">
        <f t="shared" ref="Q26:R26" si="48">Q52+Q104</f>
        <v>0</v>
      </c>
      <c r="R26" s="88">
        <f t="shared" si="48"/>
        <v>0</v>
      </c>
      <c r="S26" s="90">
        <f t="shared" si="11"/>
        <v>0</v>
      </c>
      <c r="V26" s="8"/>
      <c r="W26" s="9"/>
      <c r="X26" s="9"/>
      <c r="Y26" s="9"/>
      <c r="Z26" s="9"/>
      <c r="AA26" s="9"/>
      <c r="AB26" s="9"/>
      <c r="AC26" s="9"/>
      <c r="AD26" s="9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</row>
    <row r="27" spans="1:43" ht="15" thickBot="1">
      <c r="A27" s="41" t="s">
        <v>11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5"/>
        <v>0</v>
      </c>
      <c r="G27" s="71">
        <f t="shared" ref="G27:H27" si="49">G53+G105</f>
        <v>0</v>
      </c>
      <c r="H27" s="71">
        <f t="shared" si="49"/>
        <v>0</v>
      </c>
      <c r="I27" s="73">
        <f t="shared" si="7"/>
        <v>0</v>
      </c>
      <c r="K27" s="53" t="s">
        <v>66</v>
      </c>
      <c r="L27" s="71">
        <f t="shared" si="8"/>
        <v>0</v>
      </c>
      <c r="M27" s="71">
        <f t="shared" si="8"/>
        <v>0</v>
      </c>
      <c r="N27" s="71">
        <f t="shared" si="8"/>
        <v>0</v>
      </c>
      <c r="O27" s="71">
        <f t="shared" si="8"/>
        <v>0</v>
      </c>
      <c r="P27" s="71">
        <f t="shared" si="9"/>
        <v>0</v>
      </c>
      <c r="Q27" s="71">
        <f t="shared" ref="Q27:R27" si="50">Q53+Q105</f>
        <v>0</v>
      </c>
      <c r="R27" s="71">
        <f t="shared" si="50"/>
        <v>0</v>
      </c>
      <c r="S27" s="94">
        <f t="shared" si="11"/>
        <v>0</v>
      </c>
      <c r="V27" s="8"/>
      <c r="W27" s="9"/>
      <c r="X27" s="9"/>
      <c r="Y27" s="9"/>
      <c r="Z27" s="9"/>
      <c r="AA27" s="9"/>
      <c r="AB27" s="9"/>
      <c r="AC27" s="9"/>
      <c r="AD27" s="9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</row>
    <row r="28" spans="1:43" ht="15">
      <c r="A28" s="42" t="s">
        <v>26</v>
      </c>
      <c r="B28" s="74">
        <f>SUM(B7:B23)</f>
        <v>20464.184246937977</v>
      </c>
      <c r="C28" s="74">
        <f t="shared" ref="C28:I28" si="51">SUM(C7:C23)</f>
        <v>9182.6822371791222</v>
      </c>
      <c r="D28" s="74">
        <f t="shared" si="51"/>
        <v>9184.4638952459209</v>
      </c>
      <c r="E28" s="74">
        <f t="shared" si="51"/>
        <v>6657.8499433919778</v>
      </c>
      <c r="F28" s="74">
        <f t="shared" si="51"/>
        <v>23998.284519343561</v>
      </c>
      <c r="G28" s="74">
        <f t="shared" si="51"/>
        <v>2181.1188312631311</v>
      </c>
      <c r="H28" s="75">
        <f t="shared" si="51"/>
        <v>11.870800749016693</v>
      </c>
      <c r="I28" s="59">
        <f t="shared" si="51"/>
        <v>71680.454474110709</v>
      </c>
      <c r="J28" s="490"/>
      <c r="K28" s="54" t="s">
        <v>26</v>
      </c>
      <c r="L28" s="74">
        <f>SUM(L7:L23)</f>
        <v>20464.184246937977</v>
      </c>
      <c r="M28" s="74">
        <f t="shared" ref="M28:S28" si="52">SUM(M7:M23)</f>
        <v>9182.6822371791222</v>
      </c>
      <c r="N28" s="74">
        <f t="shared" si="52"/>
        <v>9184.4638952459209</v>
      </c>
      <c r="O28" s="74">
        <f t="shared" si="52"/>
        <v>6657.8499433919778</v>
      </c>
      <c r="P28" s="74">
        <f t="shared" si="52"/>
        <v>23998.284519343561</v>
      </c>
      <c r="Q28" s="74">
        <f t="shared" si="52"/>
        <v>2181.1188312631311</v>
      </c>
      <c r="R28" s="75">
        <f t="shared" si="52"/>
        <v>11.870800749016693</v>
      </c>
      <c r="S28" s="95">
        <f t="shared" si="52"/>
        <v>71680.454474110709</v>
      </c>
      <c r="T28" s="15" t="str">
        <f>IF(ABS(S28-S54-S80-S106)&gt;0.01,S28-S54-S80-S106,"")</f>
        <v/>
      </c>
    </row>
    <row r="29" spans="1:43" s="14" customFormat="1" ht="15.75" thickBot="1">
      <c r="A29" s="43" t="s">
        <v>91</v>
      </c>
      <c r="B29" s="76">
        <f>IF($I28=0,"-",B28/$I28)</f>
        <v>0.28549183172839898</v>
      </c>
      <c r="C29" s="76">
        <f t="shared" ref="C29:H29" si="53">IF($I28=0,"-",C28/$I28)</f>
        <v>0.12810580380033293</v>
      </c>
      <c r="D29" s="76">
        <f t="shared" si="53"/>
        <v>0.12813065936353868</v>
      </c>
      <c r="E29" s="76">
        <f t="shared" si="53"/>
        <v>9.2882362315331535E-2</v>
      </c>
      <c r="F29" s="76">
        <f t="shared" si="53"/>
        <v>0.33479537337491594</v>
      </c>
      <c r="G29" s="76">
        <f t="shared" si="53"/>
        <v>3.0428362198106598E-2</v>
      </c>
      <c r="H29" s="76">
        <f t="shared" si="53"/>
        <v>1.6560721937532004E-4</v>
      </c>
      <c r="I29" s="77">
        <f>SUM(B29:H29)</f>
        <v>1</v>
      </c>
      <c r="K29" s="55" t="s">
        <v>91</v>
      </c>
      <c r="L29" s="96">
        <f>IF($S28=0,"-",L28/$S28)</f>
        <v>0.28549183172839898</v>
      </c>
      <c r="M29" s="96">
        <f t="shared" ref="M29:R29" si="54">IF($S28=0,"-",M28/$S28)</f>
        <v>0.12810580380033293</v>
      </c>
      <c r="N29" s="96">
        <f t="shared" si="54"/>
        <v>0.12813065936353868</v>
      </c>
      <c r="O29" s="96">
        <f t="shared" si="54"/>
        <v>9.2882362315331535E-2</v>
      </c>
      <c r="P29" s="96">
        <f t="shared" si="54"/>
        <v>0.33479537337491594</v>
      </c>
      <c r="Q29" s="96">
        <f t="shared" si="54"/>
        <v>3.0428362198106598E-2</v>
      </c>
      <c r="R29" s="97">
        <f t="shared" si="54"/>
        <v>1.6560721937532004E-4</v>
      </c>
      <c r="S29" s="98">
        <f>SUM(L29:R29)</f>
        <v>1</v>
      </c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J29" s="21"/>
    </row>
    <row r="30" spans="1:43" ht="15" customHeight="1" thickBot="1">
      <c r="A30"/>
      <c r="B30" s="34"/>
      <c r="C30" s="34"/>
      <c r="D30" s="34"/>
      <c r="E30" s="34"/>
      <c r="F30" s="34"/>
      <c r="G30" s="34"/>
      <c r="H30" s="34"/>
      <c r="I30" s="34"/>
      <c r="K30"/>
      <c r="L30" s="34"/>
      <c r="M30" s="34"/>
      <c r="N30" s="34"/>
      <c r="O30" s="34"/>
      <c r="P30" s="34"/>
      <c r="Q30" s="34"/>
      <c r="R30" s="34"/>
      <c r="S30" s="34"/>
    </row>
    <row r="31" spans="1:43" ht="42.7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  <c r="K31" s="426" t="s">
        <v>53</v>
      </c>
      <c r="L31" s="32" t="s">
        <v>0</v>
      </c>
      <c r="M31" s="32" t="s">
        <v>1</v>
      </c>
      <c r="N31" s="32" t="s">
        <v>2</v>
      </c>
      <c r="O31" s="32" t="s">
        <v>3</v>
      </c>
      <c r="P31" s="32" t="s">
        <v>27</v>
      </c>
      <c r="Q31" s="32" t="s">
        <v>4</v>
      </c>
      <c r="R31" s="32" t="s">
        <v>5</v>
      </c>
      <c r="S31" s="33" t="s">
        <v>6</v>
      </c>
      <c r="U31" s="470" t="s">
        <v>53</v>
      </c>
      <c r="V31" s="99" t="s">
        <v>77</v>
      </c>
      <c r="W31" s="99" t="s">
        <v>78</v>
      </c>
      <c r="X31" s="99" t="s">
        <v>4</v>
      </c>
      <c r="Y31" s="99" t="s">
        <v>1</v>
      </c>
      <c r="Z31" s="99" t="s">
        <v>2</v>
      </c>
      <c r="AA31" s="99" t="s">
        <v>3</v>
      </c>
      <c r="AB31" s="99" t="s">
        <v>55</v>
      </c>
      <c r="AC31" s="99" t="s">
        <v>67</v>
      </c>
      <c r="AD31" s="100" t="s">
        <v>79</v>
      </c>
      <c r="AE31" s="100" t="s">
        <v>80</v>
      </c>
      <c r="AF31" s="100" t="s">
        <v>81</v>
      </c>
      <c r="AG31" s="100" t="s">
        <v>82</v>
      </c>
      <c r="AH31" s="100" t="s">
        <v>83</v>
      </c>
      <c r="AI31" s="101" t="s">
        <v>63</v>
      </c>
    </row>
    <row r="32" spans="1:43" ht="15" customHeight="1">
      <c r="A32" s="433" t="s">
        <v>53</v>
      </c>
      <c r="B32" s="434" t="s">
        <v>118</v>
      </c>
      <c r="C32" s="435"/>
      <c r="D32" s="435"/>
      <c r="E32" s="435"/>
      <c r="F32" s="435"/>
      <c r="G32" s="435"/>
      <c r="H32" s="435"/>
      <c r="I32" s="436"/>
      <c r="K32" s="427" t="s">
        <v>53</v>
      </c>
      <c r="L32" s="416" t="s">
        <v>118</v>
      </c>
      <c r="M32" s="417"/>
      <c r="N32" s="417"/>
      <c r="O32" s="417"/>
      <c r="P32" s="417"/>
      <c r="Q32" s="417"/>
      <c r="R32" s="417"/>
      <c r="S32" s="418"/>
      <c r="U32" s="471" t="s">
        <v>53</v>
      </c>
      <c r="V32" s="468" t="s">
        <v>118</v>
      </c>
      <c r="W32" s="468"/>
      <c r="X32" s="468"/>
      <c r="Y32" s="468"/>
      <c r="Z32" s="468"/>
      <c r="AA32" s="468"/>
      <c r="AB32" s="468"/>
      <c r="AC32" s="468"/>
      <c r="AD32" s="468"/>
      <c r="AE32" s="468"/>
      <c r="AF32" s="468"/>
      <c r="AG32" s="468"/>
      <c r="AH32" s="468"/>
      <c r="AI32" s="469"/>
    </row>
    <row r="33" spans="1:36" ht="15">
      <c r="A33" s="35" t="s">
        <v>7</v>
      </c>
      <c r="B33" s="57">
        <f>B111+B137+B163+B189+B215+B241+B267+B293+B319+B345+B371+B397+B423</f>
        <v>0</v>
      </c>
      <c r="C33" s="57">
        <f t="shared" ref="C33:E33" si="55">C111+C137+C163+C189+C215+C241+C267+C293+C319+C345+C371+C397+C423</f>
        <v>0</v>
      </c>
      <c r="D33" s="57">
        <f t="shared" si="55"/>
        <v>0</v>
      </c>
      <c r="E33" s="57">
        <f t="shared" si="55"/>
        <v>0</v>
      </c>
      <c r="F33" s="419">
        <v>0</v>
      </c>
      <c r="G33" s="57">
        <f t="shared" ref="G33:H48" si="56">G111+G137+G163+G189+G215+G241+G267+G293+G319+G345+G371+G397+G423</f>
        <v>0</v>
      </c>
      <c r="H33" s="57">
        <f t="shared" si="56"/>
        <v>0</v>
      </c>
      <c r="I33" s="59">
        <f>SUM(B33:H33)</f>
        <v>0</v>
      </c>
      <c r="K33" s="56" t="s">
        <v>7</v>
      </c>
      <c r="L33" s="57">
        <f t="shared" ref="L33:R48" si="57">L111+L137+L163+L189+L215+L241+L267+L293+L319+L345+L371+L397+L423</f>
        <v>0</v>
      </c>
      <c r="M33" s="57">
        <f t="shared" si="57"/>
        <v>0</v>
      </c>
      <c r="N33" s="57">
        <f t="shared" si="57"/>
        <v>0</v>
      </c>
      <c r="O33" s="57">
        <f t="shared" si="57"/>
        <v>0</v>
      </c>
      <c r="P33" s="57">
        <f t="shared" si="57"/>
        <v>0</v>
      </c>
      <c r="Q33" s="57">
        <f t="shared" si="57"/>
        <v>0</v>
      </c>
      <c r="R33" s="57">
        <f t="shared" si="57"/>
        <v>0</v>
      </c>
      <c r="S33" s="103">
        <f>SUM(L33:R33)</f>
        <v>0</v>
      </c>
      <c r="U33" s="104" t="s">
        <v>7</v>
      </c>
      <c r="V33" s="105">
        <f t="shared" ref="V33:AH48" si="58">V111+V137+V163+V189+V215+V241+V267+V293+V319+V345+V371+V397+V423</f>
        <v>0</v>
      </c>
      <c r="W33" s="105">
        <f t="shared" si="58"/>
        <v>0</v>
      </c>
      <c r="X33" s="105">
        <f t="shared" si="58"/>
        <v>0</v>
      </c>
      <c r="Y33" s="105">
        <f t="shared" si="58"/>
        <v>0</v>
      </c>
      <c r="Z33" s="105">
        <f t="shared" si="58"/>
        <v>0</v>
      </c>
      <c r="AA33" s="105">
        <f t="shared" si="58"/>
        <v>0</v>
      </c>
      <c r="AB33" s="105">
        <f t="shared" si="58"/>
        <v>0</v>
      </c>
      <c r="AC33" s="106">
        <f t="shared" si="58"/>
        <v>0</v>
      </c>
      <c r="AD33" s="105">
        <f t="shared" si="58"/>
        <v>0</v>
      </c>
      <c r="AE33" s="105">
        <f t="shared" si="58"/>
        <v>0</v>
      </c>
      <c r="AF33" s="105">
        <f t="shared" si="58"/>
        <v>0</v>
      </c>
      <c r="AG33" s="105">
        <f t="shared" si="58"/>
        <v>0</v>
      </c>
      <c r="AH33" s="105">
        <f t="shared" si="58"/>
        <v>0</v>
      </c>
      <c r="AI33" s="108">
        <f>SUM(V33:AC33)</f>
        <v>0</v>
      </c>
      <c r="AJ33" s="4" t="str">
        <f>IF(ABS(S33-AI33)&gt;0.001,S33-AI33,"")</f>
        <v/>
      </c>
    </row>
    <row r="34" spans="1:36" ht="15">
      <c r="A34" s="36" t="s">
        <v>8</v>
      </c>
      <c r="B34" s="60">
        <f t="shared" ref="B34:E49" si="59">B112+B138+B164+B190+B216+B242+B268+B294+B320+B346+B372+B398+B424</f>
        <v>0.15440000000000001</v>
      </c>
      <c r="C34" s="60">
        <f t="shared" si="59"/>
        <v>0</v>
      </c>
      <c r="D34" s="60">
        <f t="shared" si="59"/>
        <v>405.2841315632258</v>
      </c>
      <c r="E34" s="60">
        <f t="shared" si="59"/>
        <v>0</v>
      </c>
      <c r="F34" s="420">
        <v>0</v>
      </c>
      <c r="G34" s="60">
        <f t="shared" si="56"/>
        <v>0</v>
      </c>
      <c r="H34" s="60">
        <f t="shared" si="56"/>
        <v>0</v>
      </c>
      <c r="I34" s="62">
        <f t="shared" ref="I34:I53" si="60">SUM(B34:H34)</f>
        <v>405.43853156322581</v>
      </c>
      <c r="K34" s="48" t="s">
        <v>8</v>
      </c>
      <c r="L34" s="85">
        <f t="shared" si="57"/>
        <v>0.15440000000000001</v>
      </c>
      <c r="M34" s="85">
        <f t="shared" si="57"/>
        <v>0</v>
      </c>
      <c r="N34" s="85">
        <f t="shared" si="57"/>
        <v>405.2841315632258</v>
      </c>
      <c r="O34" s="85">
        <f t="shared" si="57"/>
        <v>0</v>
      </c>
      <c r="P34" s="85">
        <f t="shared" si="57"/>
        <v>0</v>
      </c>
      <c r="Q34" s="85">
        <f t="shared" si="57"/>
        <v>0</v>
      </c>
      <c r="R34" s="85">
        <f t="shared" si="57"/>
        <v>0</v>
      </c>
      <c r="S34" s="87">
        <f t="shared" ref="S34:S53" si="61">SUM(L34:R34)</f>
        <v>405.43853156322581</v>
      </c>
      <c r="U34" s="109" t="s">
        <v>8</v>
      </c>
      <c r="V34" s="110">
        <f t="shared" si="58"/>
        <v>0.15440000000000001</v>
      </c>
      <c r="W34" s="110">
        <f t="shared" si="58"/>
        <v>0</v>
      </c>
      <c r="X34" s="110">
        <f t="shared" si="58"/>
        <v>0</v>
      </c>
      <c r="Y34" s="110">
        <f t="shared" si="58"/>
        <v>0</v>
      </c>
      <c r="Z34" s="110">
        <f t="shared" si="58"/>
        <v>405.2841315632258</v>
      </c>
      <c r="AA34" s="110">
        <f t="shared" si="58"/>
        <v>0</v>
      </c>
      <c r="AB34" s="110">
        <f t="shared" si="58"/>
        <v>0</v>
      </c>
      <c r="AC34" s="111">
        <f t="shared" si="58"/>
        <v>0</v>
      </c>
      <c r="AD34" s="110">
        <f t="shared" si="58"/>
        <v>0</v>
      </c>
      <c r="AE34" s="110">
        <f t="shared" si="58"/>
        <v>0</v>
      </c>
      <c r="AF34" s="110">
        <f t="shared" si="58"/>
        <v>0</v>
      </c>
      <c r="AG34" s="110">
        <f t="shared" si="58"/>
        <v>0</v>
      </c>
      <c r="AH34" s="110">
        <f t="shared" si="58"/>
        <v>0</v>
      </c>
      <c r="AI34" s="112">
        <f t="shared" ref="AI34:AI53" si="62">SUM(V34:AC34)</f>
        <v>405.43853156322581</v>
      </c>
      <c r="AJ34" s="4" t="str">
        <f t="shared" ref="AJ34:AJ55" si="63">IF(ABS(S34-AI34)&gt;0.001,S34-AI34,"")</f>
        <v/>
      </c>
    </row>
    <row r="35" spans="1:36" ht="15">
      <c r="A35" s="37" t="s">
        <v>10</v>
      </c>
      <c r="B35" s="63">
        <f t="shared" si="59"/>
        <v>0</v>
      </c>
      <c r="C35" s="63">
        <f t="shared" si="59"/>
        <v>0</v>
      </c>
      <c r="D35" s="63">
        <f t="shared" si="59"/>
        <v>0</v>
      </c>
      <c r="E35" s="63">
        <f t="shared" si="59"/>
        <v>0</v>
      </c>
      <c r="F35" s="420">
        <v>0</v>
      </c>
      <c r="G35" s="63">
        <f t="shared" si="56"/>
        <v>0</v>
      </c>
      <c r="H35" s="63">
        <f t="shared" si="56"/>
        <v>0</v>
      </c>
      <c r="I35" s="59">
        <f t="shared" si="60"/>
        <v>0</v>
      </c>
      <c r="K35" s="49" t="s">
        <v>10</v>
      </c>
      <c r="L35" s="63">
        <f t="shared" si="57"/>
        <v>0</v>
      </c>
      <c r="M35" s="63">
        <f t="shared" si="57"/>
        <v>0</v>
      </c>
      <c r="N35" s="63">
        <f t="shared" si="57"/>
        <v>0</v>
      </c>
      <c r="O35" s="63">
        <f t="shared" si="57"/>
        <v>0</v>
      </c>
      <c r="P35" s="63">
        <f t="shared" si="57"/>
        <v>0</v>
      </c>
      <c r="Q35" s="63">
        <f t="shared" si="57"/>
        <v>0</v>
      </c>
      <c r="R35" s="63">
        <f t="shared" si="57"/>
        <v>0</v>
      </c>
      <c r="S35" s="84">
        <f t="shared" si="61"/>
        <v>0</v>
      </c>
      <c r="U35" s="113" t="s">
        <v>10</v>
      </c>
      <c r="V35" s="105">
        <f t="shared" si="58"/>
        <v>0</v>
      </c>
      <c r="W35" s="105">
        <f t="shared" si="58"/>
        <v>0</v>
      </c>
      <c r="X35" s="105">
        <f t="shared" si="58"/>
        <v>0</v>
      </c>
      <c r="Y35" s="105">
        <f t="shared" si="58"/>
        <v>0</v>
      </c>
      <c r="Z35" s="105">
        <f t="shared" si="58"/>
        <v>0</v>
      </c>
      <c r="AA35" s="105">
        <f t="shared" si="58"/>
        <v>0</v>
      </c>
      <c r="AB35" s="105">
        <f t="shared" si="58"/>
        <v>0</v>
      </c>
      <c r="AC35" s="106">
        <f t="shared" si="58"/>
        <v>0</v>
      </c>
      <c r="AD35" s="105">
        <f t="shared" si="58"/>
        <v>0</v>
      </c>
      <c r="AE35" s="105">
        <f t="shared" si="58"/>
        <v>0</v>
      </c>
      <c r="AF35" s="105">
        <f t="shared" si="58"/>
        <v>0</v>
      </c>
      <c r="AG35" s="105">
        <f t="shared" si="58"/>
        <v>0</v>
      </c>
      <c r="AH35" s="105">
        <f t="shared" si="58"/>
        <v>0</v>
      </c>
      <c r="AI35" s="108">
        <f t="shared" si="62"/>
        <v>0</v>
      </c>
      <c r="AJ35" s="4" t="str">
        <f t="shared" si="63"/>
        <v/>
      </c>
    </row>
    <row r="36" spans="1:36" ht="15">
      <c r="A36" s="36" t="s">
        <v>56</v>
      </c>
      <c r="B36" s="60">
        <f t="shared" si="59"/>
        <v>0</v>
      </c>
      <c r="C36" s="60">
        <f t="shared" si="59"/>
        <v>0</v>
      </c>
      <c r="D36" s="60">
        <f t="shared" si="59"/>
        <v>0</v>
      </c>
      <c r="E36" s="60">
        <f t="shared" si="59"/>
        <v>0</v>
      </c>
      <c r="F36" s="420">
        <v>0</v>
      </c>
      <c r="G36" s="60">
        <f t="shared" si="56"/>
        <v>0</v>
      </c>
      <c r="H36" s="60">
        <f t="shared" si="56"/>
        <v>0</v>
      </c>
      <c r="I36" s="62">
        <f t="shared" si="60"/>
        <v>0</v>
      </c>
      <c r="K36" s="48" t="s">
        <v>56</v>
      </c>
      <c r="L36" s="85">
        <f t="shared" si="57"/>
        <v>0</v>
      </c>
      <c r="M36" s="85">
        <f t="shared" si="57"/>
        <v>0</v>
      </c>
      <c r="N36" s="85">
        <f t="shared" si="57"/>
        <v>0</v>
      </c>
      <c r="O36" s="85">
        <f t="shared" si="57"/>
        <v>0</v>
      </c>
      <c r="P36" s="85">
        <f t="shared" si="57"/>
        <v>0</v>
      </c>
      <c r="Q36" s="85">
        <f t="shared" si="57"/>
        <v>0</v>
      </c>
      <c r="R36" s="85">
        <f t="shared" si="57"/>
        <v>0</v>
      </c>
      <c r="S36" s="87">
        <f t="shared" si="61"/>
        <v>0</v>
      </c>
      <c r="U36" s="109" t="s">
        <v>56</v>
      </c>
      <c r="V36" s="110">
        <f t="shared" si="58"/>
        <v>0</v>
      </c>
      <c r="W36" s="110">
        <f t="shared" si="58"/>
        <v>0</v>
      </c>
      <c r="X36" s="110">
        <f t="shared" si="58"/>
        <v>0</v>
      </c>
      <c r="Y36" s="110">
        <f t="shared" si="58"/>
        <v>0</v>
      </c>
      <c r="Z36" s="110">
        <f t="shared" si="58"/>
        <v>0</v>
      </c>
      <c r="AA36" s="110">
        <f t="shared" si="58"/>
        <v>0</v>
      </c>
      <c r="AB36" s="110">
        <f t="shared" si="58"/>
        <v>0</v>
      </c>
      <c r="AC36" s="111">
        <f t="shared" si="58"/>
        <v>0</v>
      </c>
      <c r="AD36" s="110">
        <f t="shared" si="58"/>
        <v>0</v>
      </c>
      <c r="AE36" s="110">
        <f t="shared" si="58"/>
        <v>0</v>
      </c>
      <c r="AF36" s="110">
        <f t="shared" si="58"/>
        <v>0</v>
      </c>
      <c r="AG36" s="110">
        <f t="shared" si="58"/>
        <v>0</v>
      </c>
      <c r="AH36" s="110">
        <f t="shared" si="58"/>
        <v>0</v>
      </c>
      <c r="AI36" s="112">
        <f t="shared" si="62"/>
        <v>0</v>
      </c>
      <c r="AJ36" s="4" t="str">
        <f t="shared" si="63"/>
        <v/>
      </c>
    </row>
    <row r="37" spans="1:36" ht="15">
      <c r="A37" s="37" t="s">
        <v>16</v>
      </c>
      <c r="B37" s="63">
        <f t="shared" si="59"/>
        <v>505.79427897791828</v>
      </c>
      <c r="C37" s="63">
        <f t="shared" si="59"/>
        <v>181.53899594846436</v>
      </c>
      <c r="D37" s="63">
        <f t="shared" si="59"/>
        <v>341.22950562379117</v>
      </c>
      <c r="E37" s="63">
        <f t="shared" si="59"/>
        <v>0</v>
      </c>
      <c r="F37" s="420">
        <v>0</v>
      </c>
      <c r="G37" s="63">
        <f t="shared" si="56"/>
        <v>0</v>
      </c>
      <c r="H37" s="63">
        <f t="shared" si="56"/>
        <v>0</v>
      </c>
      <c r="I37" s="59">
        <f t="shared" si="60"/>
        <v>1028.5627805501738</v>
      </c>
      <c r="K37" s="49" t="s">
        <v>16</v>
      </c>
      <c r="L37" s="63">
        <f t="shared" si="57"/>
        <v>505.79427897791828</v>
      </c>
      <c r="M37" s="63">
        <f t="shared" si="57"/>
        <v>181.53899594846436</v>
      </c>
      <c r="N37" s="63">
        <f t="shared" si="57"/>
        <v>341.22950562379117</v>
      </c>
      <c r="O37" s="63">
        <f t="shared" si="57"/>
        <v>0</v>
      </c>
      <c r="P37" s="63">
        <f t="shared" si="57"/>
        <v>0</v>
      </c>
      <c r="Q37" s="63">
        <f t="shared" si="57"/>
        <v>0</v>
      </c>
      <c r="R37" s="63">
        <f t="shared" si="57"/>
        <v>0</v>
      </c>
      <c r="S37" s="84">
        <f t="shared" si="61"/>
        <v>1028.5627805501738</v>
      </c>
      <c r="U37" s="113" t="s">
        <v>16</v>
      </c>
      <c r="V37" s="105">
        <f t="shared" si="58"/>
        <v>492.65864119262812</v>
      </c>
      <c r="W37" s="105">
        <f t="shared" si="58"/>
        <v>0</v>
      </c>
      <c r="X37" s="105">
        <f t="shared" si="58"/>
        <v>0</v>
      </c>
      <c r="Y37" s="105">
        <f t="shared" si="58"/>
        <v>181.53899594846436</v>
      </c>
      <c r="Z37" s="105">
        <f t="shared" si="58"/>
        <v>333.07159214600875</v>
      </c>
      <c r="AA37" s="105">
        <f t="shared" si="58"/>
        <v>0</v>
      </c>
      <c r="AB37" s="105">
        <f t="shared" si="58"/>
        <v>0</v>
      </c>
      <c r="AC37" s="106">
        <f t="shared" si="58"/>
        <v>21.293551263072544</v>
      </c>
      <c r="AD37" s="105">
        <f t="shared" si="58"/>
        <v>13.135637785290122</v>
      </c>
      <c r="AE37" s="105">
        <f t="shared" si="58"/>
        <v>0</v>
      </c>
      <c r="AF37" s="105">
        <f t="shared" si="58"/>
        <v>0</v>
      </c>
      <c r="AG37" s="105">
        <f t="shared" si="58"/>
        <v>8.1579134777824205</v>
      </c>
      <c r="AH37" s="105">
        <f t="shared" si="58"/>
        <v>0</v>
      </c>
      <c r="AI37" s="108">
        <f t="shared" si="62"/>
        <v>1028.5627805501738</v>
      </c>
      <c r="AJ37" s="4" t="str">
        <f t="shared" si="63"/>
        <v/>
      </c>
    </row>
    <row r="38" spans="1:36" ht="15">
      <c r="A38" s="36" t="s">
        <v>123</v>
      </c>
      <c r="B38" s="60">
        <f t="shared" si="59"/>
        <v>320.65022377631396</v>
      </c>
      <c r="C38" s="60">
        <f t="shared" si="59"/>
        <v>57.646670708206337</v>
      </c>
      <c r="D38" s="60">
        <f t="shared" si="59"/>
        <v>40.780531410750605</v>
      </c>
      <c r="E38" s="60">
        <f t="shared" si="59"/>
        <v>2.0662483259447493</v>
      </c>
      <c r="F38" s="420">
        <v>0</v>
      </c>
      <c r="G38" s="60">
        <f t="shared" si="56"/>
        <v>0</v>
      </c>
      <c r="H38" s="60">
        <f t="shared" si="56"/>
        <v>0</v>
      </c>
      <c r="I38" s="62">
        <f t="shared" si="60"/>
        <v>421.14367422121563</v>
      </c>
      <c r="K38" s="48" t="s">
        <v>123</v>
      </c>
      <c r="L38" s="85">
        <f t="shared" si="57"/>
        <v>320.65022377631396</v>
      </c>
      <c r="M38" s="85">
        <f t="shared" si="57"/>
        <v>57.646670708206337</v>
      </c>
      <c r="N38" s="85">
        <f t="shared" si="57"/>
        <v>40.780531410750605</v>
      </c>
      <c r="O38" s="85">
        <f t="shared" si="57"/>
        <v>2.0662483259447493</v>
      </c>
      <c r="P38" s="85">
        <f t="shared" si="57"/>
        <v>0</v>
      </c>
      <c r="Q38" s="85">
        <f t="shared" si="57"/>
        <v>0</v>
      </c>
      <c r="R38" s="85">
        <f t="shared" si="57"/>
        <v>0</v>
      </c>
      <c r="S38" s="87">
        <f t="shared" si="61"/>
        <v>421.14367422121563</v>
      </c>
      <c r="U38" s="109" t="s">
        <v>57</v>
      </c>
      <c r="V38" s="110">
        <f t="shared" si="58"/>
        <v>317.43421673105632</v>
      </c>
      <c r="W38" s="110">
        <f t="shared" si="58"/>
        <v>1.8146451289659664</v>
      </c>
      <c r="X38" s="110">
        <f t="shared" si="58"/>
        <v>0</v>
      </c>
      <c r="Y38" s="110">
        <f t="shared" si="58"/>
        <v>57.646670708206337</v>
      </c>
      <c r="Z38" s="110">
        <f t="shared" si="58"/>
        <v>34.470791567159289</v>
      </c>
      <c r="AA38" s="110">
        <f t="shared" si="58"/>
        <v>0.59783447931128375</v>
      </c>
      <c r="AB38" s="110">
        <f t="shared" si="58"/>
        <v>0</v>
      </c>
      <c r="AC38" s="111">
        <f t="shared" si="58"/>
        <v>9.1795156065164907</v>
      </c>
      <c r="AD38" s="110">
        <f t="shared" si="58"/>
        <v>1.4013619162917039</v>
      </c>
      <c r="AE38" s="110">
        <f t="shared" si="58"/>
        <v>0</v>
      </c>
      <c r="AF38" s="110">
        <f t="shared" si="58"/>
        <v>0</v>
      </c>
      <c r="AG38" s="110">
        <f t="shared" si="58"/>
        <v>6.3097398435913217</v>
      </c>
      <c r="AH38" s="110">
        <f t="shared" si="58"/>
        <v>1.4684138466334655</v>
      </c>
      <c r="AI38" s="112">
        <f t="shared" si="62"/>
        <v>421.14367422121569</v>
      </c>
      <c r="AJ38" s="4" t="str">
        <f t="shared" si="63"/>
        <v/>
      </c>
    </row>
    <row r="39" spans="1:36" ht="15">
      <c r="A39" s="37" t="s">
        <v>58</v>
      </c>
      <c r="B39" s="63">
        <f t="shared" si="59"/>
        <v>0</v>
      </c>
      <c r="C39" s="63">
        <f t="shared" si="59"/>
        <v>0</v>
      </c>
      <c r="D39" s="63">
        <f t="shared" si="59"/>
        <v>4.0887901299400298</v>
      </c>
      <c r="E39" s="63">
        <f t="shared" si="59"/>
        <v>996.48755430177312</v>
      </c>
      <c r="F39" s="420">
        <v>0</v>
      </c>
      <c r="G39" s="63">
        <f t="shared" si="56"/>
        <v>0</v>
      </c>
      <c r="H39" s="63">
        <f t="shared" si="56"/>
        <v>0</v>
      </c>
      <c r="I39" s="59">
        <f t="shared" si="60"/>
        <v>1000.5763444317131</v>
      </c>
      <c r="K39" s="49" t="s">
        <v>58</v>
      </c>
      <c r="L39" s="63">
        <f t="shared" si="57"/>
        <v>0</v>
      </c>
      <c r="M39" s="63">
        <f t="shared" si="57"/>
        <v>0</v>
      </c>
      <c r="N39" s="63">
        <f t="shared" si="57"/>
        <v>4.0887901299400298</v>
      </c>
      <c r="O39" s="63">
        <f t="shared" si="57"/>
        <v>996.48755430177312</v>
      </c>
      <c r="P39" s="63">
        <f t="shared" si="57"/>
        <v>1939.4795474040113</v>
      </c>
      <c r="Q39" s="63">
        <f t="shared" si="57"/>
        <v>0</v>
      </c>
      <c r="R39" s="63">
        <f t="shared" si="57"/>
        <v>0</v>
      </c>
      <c r="S39" s="84">
        <f t="shared" si="61"/>
        <v>2940.0558918357247</v>
      </c>
      <c r="U39" s="113" t="s">
        <v>58</v>
      </c>
      <c r="V39" s="105">
        <f t="shared" si="58"/>
        <v>0</v>
      </c>
      <c r="W39" s="105">
        <f t="shared" si="58"/>
        <v>0</v>
      </c>
      <c r="X39" s="105">
        <f t="shared" si="58"/>
        <v>0</v>
      </c>
      <c r="Y39" s="105">
        <f t="shared" si="58"/>
        <v>0</v>
      </c>
      <c r="Z39" s="105">
        <f t="shared" si="58"/>
        <v>0</v>
      </c>
      <c r="AA39" s="105">
        <f t="shared" si="58"/>
        <v>994.43556551238123</v>
      </c>
      <c r="AB39" s="105">
        <f t="shared" si="58"/>
        <v>1939.4795474040113</v>
      </c>
      <c r="AC39" s="106">
        <f t="shared" si="58"/>
        <v>6.1407789193319591</v>
      </c>
      <c r="AD39" s="105">
        <f t="shared" si="58"/>
        <v>0</v>
      </c>
      <c r="AE39" s="105">
        <f t="shared" si="58"/>
        <v>2.0519887893919289</v>
      </c>
      <c r="AF39" s="105">
        <f t="shared" si="58"/>
        <v>0</v>
      </c>
      <c r="AG39" s="105">
        <f t="shared" si="58"/>
        <v>4.0887901299400298</v>
      </c>
      <c r="AH39" s="105">
        <f t="shared" si="58"/>
        <v>0</v>
      </c>
      <c r="AI39" s="108">
        <f t="shared" si="62"/>
        <v>2940.0558918357242</v>
      </c>
      <c r="AJ39" s="4" t="str">
        <f t="shared" si="63"/>
        <v/>
      </c>
    </row>
    <row r="40" spans="1:36" ht="15">
      <c r="A40" s="36" t="s">
        <v>12</v>
      </c>
      <c r="B40" s="60">
        <f t="shared" si="59"/>
        <v>0</v>
      </c>
      <c r="C40" s="60">
        <f t="shared" si="59"/>
        <v>0.10013024401058544</v>
      </c>
      <c r="D40" s="60">
        <f t="shared" si="59"/>
        <v>0</v>
      </c>
      <c r="E40" s="60">
        <f t="shared" si="59"/>
        <v>10.249177233359422</v>
      </c>
      <c r="F40" s="420">
        <v>0</v>
      </c>
      <c r="G40" s="60">
        <f t="shared" si="56"/>
        <v>0</v>
      </c>
      <c r="H40" s="60">
        <f t="shared" si="56"/>
        <v>0</v>
      </c>
      <c r="I40" s="62">
        <f t="shared" si="60"/>
        <v>10.349307477370008</v>
      </c>
      <c r="K40" s="48" t="s">
        <v>12</v>
      </c>
      <c r="L40" s="85">
        <f t="shared" si="57"/>
        <v>0</v>
      </c>
      <c r="M40" s="85">
        <f t="shared" si="57"/>
        <v>0.10013024401058544</v>
      </c>
      <c r="N40" s="85">
        <f t="shared" si="57"/>
        <v>0</v>
      </c>
      <c r="O40" s="85">
        <f t="shared" si="57"/>
        <v>10.249177233359422</v>
      </c>
      <c r="P40" s="85">
        <f t="shared" si="57"/>
        <v>97.141287868826794</v>
      </c>
      <c r="Q40" s="85">
        <f t="shared" si="57"/>
        <v>0</v>
      </c>
      <c r="R40" s="85">
        <f t="shared" si="57"/>
        <v>0</v>
      </c>
      <c r="S40" s="87">
        <f t="shared" si="61"/>
        <v>107.4905953461968</v>
      </c>
      <c r="U40" s="109" t="s">
        <v>12</v>
      </c>
      <c r="V40" s="110">
        <f t="shared" si="58"/>
        <v>0</v>
      </c>
      <c r="W40" s="110">
        <f t="shared" si="58"/>
        <v>0</v>
      </c>
      <c r="X40" s="110">
        <f t="shared" si="58"/>
        <v>0</v>
      </c>
      <c r="Y40" s="110">
        <f t="shared" si="58"/>
        <v>0.10013024401058544</v>
      </c>
      <c r="Z40" s="110">
        <f t="shared" si="58"/>
        <v>0</v>
      </c>
      <c r="AA40" s="110">
        <f t="shared" si="58"/>
        <v>10.249177233359422</v>
      </c>
      <c r="AB40" s="110">
        <f t="shared" si="58"/>
        <v>97.141287868826794</v>
      </c>
      <c r="AC40" s="111">
        <f t="shared" si="58"/>
        <v>0</v>
      </c>
      <c r="AD40" s="110">
        <f t="shared" si="58"/>
        <v>0</v>
      </c>
      <c r="AE40" s="110">
        <f t="shared" si="58"/>
        <v>0</v>
      </c>
      <c r="AF40" s="110">
        <f t="shared" si="58"/>
        <v>0</v>
      </c>
      <c r="AG40" s="110">
        <f t="shared" si="58"/>
        <v>0</v>
      </c>
      <c r="AH40" s="110">
        <f t="shared" si="58"/>
        <v>0</v>
      </c>
      <c r="AI40" s="112">
        <f t="shared" si="62"/>
        <v>107.4905953461968</v>
      </c>
      <c r="AJ40" s="4" t="str">
        <f t="shared" si="63"/>
        <v/>
      </c>
    </row>
    <row r="41" spans="1:36" ht="15">
      <c r="A41" s="37" t="s">
        <v>59</v>
      </c>
      <c r="B41" s="63">
        <f t="shared" si="59"/>
        <v>0</v>
      </c>
      <c r="C41" s="63">
        <f t="shared" si="59"/>
        <v>0</v>
      </c>
      <c r="D41" s="63">
        <f t="shared" si="59"/>
        <v>0</v>
      </c>
      <c r="E41" s="63">
        <f t="shared" si="59"/>
        <v>0</v>
      </c>
      <c r="F41" s="420">
        <v>0</v>
      </c>
      <c r="G41" s="63">
        <f t="shared" si="56"/>
        <v>0</v>
      </c>
      <c r="H41" s="63">
        <f t="shared" si="56"/>
        <v>0</v>
      </c>
      <c r="I41" s="59">
        <f t="shared" si="60"/>
        <v>0</v>
      </c>
      <c r="K41" s="49" t="s">
        <v>59</v>
      </c>
      <c r="L41" s="63">
        <f t="shared" si="57"/>
        <v>0</v>
      </c>
      <c r="M41" s="63">
        <f t="shared" si="57"/>
        <v>0</v>
      </c>
      <c r="N41" s="63">
        <f t="shared" si="57"/>
        <v>0</v>
      </c>
      <c r="O41" s="63">
        <f t="shared" si="57"/>
        <v>0</v>
      </c>
      <c r="P41" s="63">
        <f t="shared" si="57"/>
        <v>0</v>
      </c>
      <c r="Q41" s="63">
        <f t="shared" si="57"/>
        <v>0</v>
      </c>
      <c r="R41" s="63">
        <f t="shared" si="57"/>
        <v>0</v>
      </c>
      <c r="S41" s="84">
        <f t="shared" si="61"/>
        <v>0</v>
      </c>
      <c r="U41" s="113" t="s">
        <v>59</v>
      </c>
      <c r="V41" s="105">
        <f t="shared" si="58"/>
        <v>0</v>
      </c>
      <c r="W41" s="105">
        <f t="shared" si="58"/>
        <v>0</v>
      </c>
      <c r="X41" s="105">
        <f t="shared" si="58"/>
        <v>0</v>
      </c>
      <c r="Y41" s="105">
        <f t="shared" si="58"/>
        <v>0</v>
      </c>
      <c r="Z41" s="105">
        <f t="shared" si="58"/>
        <v>0</v>
      </c>
      <c r="AA41" s="105">
        <f t="shared" si="58"/>
        <v>0</v>
      </c>
      <c r="AB41" s="105">
        <f t="shared" si="58"/>
        <v>0</v>
      </c>
      <c r="AC41" s="106">
        <f t="shared" si="58"/>
        <v>0</v>
      </c>
      <c r="AD41" s="105">
        <f t="shared" si="58"/>
        <v>0</v>
      </c>
      <c r="AE41" s="105">
        <f t="shared" si="58"/>
        <v>0</v>
      </c>
      <c r="AF41" s="105">
        <f t="shared" si="58"/>
        <v>0</v>
      </c>
      <c r="AG41" s="105">
        <f t="shared" si="58"/>
        <v>0</v>
      </c>
      <c r="AH41" s="105">
        <f t="shared" si="58"/>
        <v>0</v>
      </c>
      <c r="AI41" s="108">
        <f t="shared" si="62"/>
        <v>0</v>
      </c>
      <c r="AJ41" s="4" t="str">
        <f t="shared" si="63"/>
        <v/>
      </c>
    </row>
    <row r="42" spans="1:36" ht="15">
      <c r="A42" s="36" t="s">
        <v>17</v>
      </c>
      <c r="B42" s="60">
        <f t="shared" si="59"/>
        <v>62.592702671737186</v>
      </c>
      <c r="C42" s="60">
        <f t="shared" si="59"/>
        <v>1.2329477628002363</v>
      </c>
      <c r="D42" s="60">
        <f t="shared" si="59"/>
        <v>91.528207456532058</v>
      </c>
      <c r="E42" s="60">
        <f t="shared" si="59"/>
        <v>16.488549673869173</v>
      </c>
      <c r="F42" s="420">
        <v>0</v>
      </c>
      <c r="G42" s="60">
        <f t="shared" si="56"/>
        <v>0</v>
      </c>
      <c r="H42" s="60">
        <f t="shared" si="56"/>
        <v>0</v>
      </c>
      <c r="I42" s="62">
        <f t="shared" si="60"/>
        <v>171.84240756493864</v>
      </c>
      <c r="K42" s="48" t="s">
        <v>17</v>
      </c>
      <c r="L42" s="85">
        <f t="shared" si="57"/>
        <v>62.592702671737186</v>
      </c>
      <c r="M42" s="85">
        <f t="shared" si="57"/>
        <v>1.2329477628002363</v>
      </c>
      <c r="N42" s="85">
        <f t="shared" si="57"/>
        <v>91.528207456532058</v>
      </c>
      <c r="O42" s="85">
        <f t="shared" si="57"/>
        <v>16.488549673869173</v>
      </c>
      <c r="P42" s="85">
        <f t="shared" si="57"/>
        <v>0</v>
      </c>
      <c r="Q42" s="85">
        <f t="shared" si="57"/>
        <v>0</v>
      </c>
      <c r="R42" s="85">
        <f t="shared" si="57"/>
        <v>0</v>
      </c>
      <c r="S42" s="87">
        <f t="shared" si="61"/>
        <v>171.84240756493864</v>
      </c>
      <c r="U42" s="109" t="s">
        <v>17</v>
      </c>
      <c r="V42" s="110">
        <f t="shared" si="58"/>
        <v>42.463167913338665</v>
      </c>
      <c r="W42" s="110">
        <f t="shared" si="58"/>
        <v>18.118189395506391</v>
      </c>
      <c r="X42" s="110">
        <f t="shared" si="58"/>
        <v>0</v>
      </c>
      <c r="Y42" s="110">
        <f t="shared" si="58"/>
        <v>1.2329477628002363</v>
      </c>
      <c r="Z42" s="110">
        <f t="shared" si="58"/>
        <v>88.25052200843858</v>
      </c>
      <c r="AA42" s="110">
        <f t="shared" si="58"/>
        <v>3.7150533855597496</v>
      </c>
      <c r="AB42" s="110">
        <f t="shared" si="58"/>
        <v>0</v>
      </c>
      <c r="AC42" s="111">
        <f t="shared" si="58"/>
        <v>18.062527099295021</v>
      </c>
      <c r="AD42" s="110">
        <f t="shared" si="58"/>
        <v>2.011345362892131</v>
      </c>
      <c r="AE42" s="110">
        <f t="shared" si="58"/>
        <v>0</v>
      </c>
      <c r="AF42" s="110">
        <f t="shared" si="58"/>
        <v>0</v>
      </c>
      <c r="AG42" s="110">
        <f t="shared" si="58"/>
        <v>3.2776854480934681</v>
      </c>
      <c r="AH42" s="110">
        <f t="shared" si="58"/>
        <v>12.773496288309422</v>
      </c>
      <c r="AI42" s="112">
        <f t="shared" si="62"/>
        <v>171.84240756493864</v>
      </c>
      <c r="AJ42" s="4" t="str">
        <f t="shared" si="63"/>
        <v/>
      </c>
    </row>
    <row r="43" spans="1:36" ht="15">
      <c r="A43" s="37" t="s">
        <v>139</v>
      </c>
      <c r="B43" s="63">
        <f t="shared" si="59"/>
        <v>450.58967792621183</v>
      </c>
      <c r="C43" s="63">
        <f t="shared" si="59"/>
        <v>3016.039003723849</v>
      </c>
      <c r="D43" s="63">
        <f t="shared" si="59"/>
        <v>1341.793837549299</v>
      </c>
      <c r="E43" s="63">
        <f t="shared" si="59"/>
        <v>0.62641196785630937</v>
      </c>
      <c r="F43" s="420">
        <v>0</v>
      </c>
      <c r="G43" s="63">
        <f t="shared" si="56"/>
        <v>0</v>
      </c>
      <c r="H43" s="63">
        <f t="shared" si="56"/>
        <v>0</v>
      </c>
      <c r="I43" s="59">
        <f t="shared" si="60"/>
        <v>4809.0489311672154</v>
      </c>
      <c r="K43" s="49" t="s">
        <v>139</v>
      </c>
      <c r="L43" s="63">
        <f t="shared" si="57"/>
        <v>450.58967792621183</v>
      </c>
      <c r="M43" s="63">
        <f t="shared" si="57"/>
        <v>3016.039003723849</v>
      </c>
      <c r="N43" s="63">
        <f t="shared" si="57"/>
        <v>1341.793837549299</v>
      </c>
      <c r="O43" s="63">
        <f t="shared" si="57"/>
        <v>0.62641196785630937</v>
      </c>
      <c r="P43" s="63">
        <f t="shared" si="57"/>
        <v>0</v>
      </c>
      <c r="Q43" s="63">
        <f t="shared" si="57"/>
        <v>0</v>
      </c>
      <c r="R43" s="63">
        <f t="shared" si="57"/>
        <v>0</v>
      </c>
      <c r="S43" s="84">
        <f t="shared" si="61"/>
        <v>4809.0489311672154</v>
      </c>
      <c r="U43" s="113" t="s">
        <v>139</v>
      </c>
      <c r="V43" s="105">
        <f t="shared" si="58"/>
        <v>425.08015730588517</v>
      </c>
      <c r="W43" s="105">
        <f t="shared" si="58"/>
        <v>0</v>
      </c>
      <c r="X43" s="105">
        <f t="shared" si="58"/>
        <v>0</v>
      </c>
      <c r="Y43" s="105">
        <f t="shared" si="58"/>
        <v>3016.039003723849</v>
      </c>
      <c r="Z43" s="105">
        <f t="shared" si="58"/>
        <v>1113.313391455674</v>
      </c>
      <c r="AA43" s="105">
        <f t="shared" si="58"/>
        <v>0.62641196785630937</v>
      </c>
      <c r="AB43" s="105">
        <f t="shared" si="58"/>
        <v>0</v>
      </c>
      <c r="AC43" s="106">
        <f t="shared" si="58"/>
        <v>253.98996671395187</v>
      </c>
      <c r="AD43" s="105">
        <f t="shared" si="58"/>
        <v>25.50952062032674</v>
      </c>
      <c r="AE43" s="105">
        <f t="shared" si="58"/>
        <v>0</v>
      </c>
      <c r="AF43" s="105">
        <f t="shared" si="58"/>
        <v>0</v>
      </c>
      <c r="AG43" s="105">
        <f t="shared" si="58"/>
        <v>228.48044609362515</v>
      </c>
      <c r="AH43" s="105">
        <f t="shared" si="58"/>
        <v>0</v>
      </c>
      <c r="AI43" s="108">
        <f t="shared" si="62"/>
        <v>4809.0489311672163</v>
      </c>
      <c r="AJ43" s="4" t="str">
        <f t="shared" si="63"/>
        <v/>
      </c>
    </row>
    <row r="44" spans="1:36" ht="15">
      <c r="A44" s="36" t="s">
        <v>25</v>
      </c>
      <c r="B44" s="60">
        <f t="shared" si="59"/>
        <v>359.11419517399435</v>
      </c>
      <c r="C44" s="60">
        <f t="shared" si="59"/>
        <v>10.930798012368987</v>
      </c>
      <c r="D44" s="60">
        <f t="shared" si="59"/>
        <v>423.6885280986732</v>
      </c>
      <c r="E44" s="60">
        <f t="shared" si="59"/>
        <v>3528.6671783234947</v>
      </c>
      <c r="F44" s="420">
        <v>0</v>
      </c>
      <c r="G44" s="60">
        <f t="shared" si="56"/>
        <v>328.53820783356406</v>
      </c>
      <c r="H44" s="60">
        <f t="shared" si="56"/>
        <v>11.08035930646202</v>
      </c>
      <c r="I44" s="62">
        <f t="shared" si="60"/>
        <v>4662.0192667485571</v>
      </c>
      <c r="K44" s="48" t="s">
        <v>25</v>
      </c>
      <c r="L44" s="85">
        <f t="shared" si="57"/>
        <v>359.11419517399435</v>
      </c>
      <c r="M44" s="85">
        <f t="shared" si="57"/>
        <v>10.930798012368987</v>
      </c>
      <c r="N44" s="85">
        <f t="shared" si="57"/>
        <v>423.6885280986732</v>
      </c>
      <c r="O44" s="85">
        <f t="shared" si="57"/>
        <v>3528.6671783234947</v>
      </c>
      <c r="P44" s="85">
        <f t="shared" si="57"/>
        <v>0.56484379894906245</v>
      </c>
      <c r="Q44" s="85">
        <f t="shared" si="57"/>
        <v>328.53820783356406</v>
      </c>
      <c r="R44" s="85">
        <f t="shared" si="57"/>
        <v>11.08035930646202</v>
      </c>
      <c r="S44" s="87">
        <f t="shared" si="61"/>
        <v>4662.5841105475065</v>
      </c>
      <c r="U44" s="109" t="s">
        <v>25</v>
      </c>
      <c r="V44" s="110">
        <f t="shared" si="58"/>
        <v>15.037001040059067</v>
      </c>
      <c r="W44" s="110">
        <f t="shared" si="58"/>
        <v>187.7932168727024</v>
      </c>
      <c r="X44" s="110">
        <f t="shared" si="58"/>
        <v>328.53820783356406</v>
      </c>
      <c r="Y44" s="110">
        <f t="shared" si="58"/>
        <v>10.930798012368987</v>
      </c>
      <c r="Z44" s="110">
        <f t="shared" si="58"/>
        <v>404.05627366045286</v>
      </c>
      <c r="AA44" s="110">
        <f t="shared" si="58"/>
        <v>3438.4310731721616</v>
      </c>
      <c r="AB44" s="110">
        <f t="shared" si="58"/>
        <v>0.56484379894906245</v>
      </c>
      <c r="AC44" s="111">
        <f t="shared" si="58"/>
        <v>277.23269615724934</v>
      </c>
      <c r="AD44" s="110">
        <f t="shared" si="58"/>
        <v>156.28397726123288</v>
      </c>
      <c r="AE44" s="110">
        <f t="shared" si="58"/>
        <v>84.53404117746328</v>
      </c>
      <c r="AF44" s="110">
        <f t="shared" si="58"/>
        <v>11.08035930646202</v>
      </c>
      <c r="AG44" s="110">
        <f t="shared" si="58"/>
        <v>19.632254438220468</v>
      </c>
      <c r="AH44" s="110">
        <f t="shared" si="58"/>
        <v>5.7020639738705681</v>
      </c>
      <c r="AI44" s="112">
        <f t="shared" si="62"/>
        <v>4662.5841105475074</v>
      </c>
      <c r="AJ44" s="4" t="str">
        <f t="shared" si="63"/>
        <v/>
      </c>
    </row>
    <row r="45" spans="1:36" ht="15">
      <c r="A45" s="37" t="s">
        <v>24</v>
      </c>
      <c r="B45" s="63">
        <f t="shared" si="59"/>
        <v>152.73743103470139</v>
      </c>
      <c r="C45" s="63">
        <f t="shared" si="59"/>
        <v>5.7226445899653693E-2</v>
      </c>
      <c r="D45" s="63">
        <f t="shared" si="59"/>
        <v>42.359581459142291</v>
      </c>
      <c r="E45" s="63">
        <f t="shared" si="59"/>
        <v>0</v>
      </c>
      <c r="F45" s="420">
        <v>0</v>
      </c>
      <c r="G45" s="63">
        <f t="shared" si="56"/>
        <v>0</v>
      </c>
      <c r="H45" s="63">
        <f t="shared" si="56"/>
        <v>0</v>
      </c>
      <c r="I45" s="59">
        <f t="shared" si="60"/>
        <v>195.15423893974332</v>
      </c>
      <c r="K45" s="49" t="s">
        <v>24</v>
      </c>
      <c r="L45" s="63">
        <f t="shared" si="57"/>
        <v>152.73743103470139</v>
      </c>
      <c r="M45" s="63">
        <f t="shared" si="57"/>
        <v>5.7226445899653693E-2</v>
      </c>
      <c r="N45" s="63">
        <f t="shared" si="57"/>
        <v>42.359581459142291</v>
      </c>
      <c r="O45" s="63">
        <f t="shared" si="57"/>
        <v>0</v>
      </c>
      <c r="P45" s="63">
        <f t="shared" si="57"/>
        <v>0</v>
      </c>
      <c r="Q45" s="63">
        <f t="shared" si="57"/>
        <v>0</v>
      </c>
      <c r="R45" s="63">
        <f t="shared" si="57"/>
        <v>0</v>
      </c>
      <c r="S45" s="84">
        <f t="shared" si="61"/>
        <v>195.15423893974332</v>
      </c>
      <c r="U45" s="113" t="s">
        <v>24</v>
      </c>
      <c r="V45" s="105">
        <f t="shared" si="58"/>
        <v>143.20691391850576</v>
      </c>
      <c r="W45" s="105">
        <f t="shared" si="58"/>
        <v>0</v>
      </c>
      <c r="X45" s="105">
        <f t="shared" si="58"/>
        <v>0</v>
      </c>
      <c r="Y45" s="105">
        <f t="shared" si="58"/>
        <v>5.7226445899653693E-2</v>
      </c>
      <c r="Z45" s="105">
        <f t="shared" si="58"/>
        <v>1.488392437110289</v>
      </c>
      <c r="AA45" s="105">
        <f t="shared" si="58"/>
        <v>0</v>
      </c>
      <c r="AB45" s="105">
        <f t="shared" si="58"/>
        <v>0</v>
      </c>
      <c r="AC45" s="106">
        <f t="shared" si="58"/>
        <v>50.40170613822761</v>
      </c>
      <c r="AD45" s="105">
        <f t="shared" si="58"/>
        <v>9.5305171161956057</v>
      </c>
      <c r="AE45" s="105">
        <f t="shared" si="58"/>
        <v>0</v>
      </c>
      <c r="AF45" s="105">
        <f t="shared" si="58"/>
        <v>0</v>
      </c>
      <c r="AG45" s="105">
        <f t="shared" si="58"/>
        <v>40.871189022032006</v>
      </c>
      <c r="AH45" s="105">
        <f t="shared" si="58"/>
        <v>0</v>
      </c>
      <c r="AI45" s="108">
        <f t="shared" si="62"/>
        <v>195.15423893974332</v>
      </c>
      <c r="AJ45" s="4" t="str">
        <f t="shared" si="63"/>
        <v/>
      </c>
    </row>
    <row r="46" spans="1:36" ht="15">
      <c r="A46" s="36" t="s">
        <v>60</v>
      </c>
      <c r="B46" s="60">
        <f t="shared" si="59"/>
        <v>46.961460246283266</v>
      </c>
      <c r="C46" s="60">
        <f t="shared" si="59"/>
        <v>12.035951308221385</v>
      </c>
      <c r="D46" s="60">
        <f t="shared" si="59"/>
        <v>33.65766041079182</v>
      </c>
      <c r="E46" s="60">
        <f t="shared" si="59"/>
        <v>0</v>
      </c>
      <c r="F46" s="420">
        <v>0</v>
      </c>
      <c r="G46" s="60">
        <f t="shared" si="56"/>
        <v>0</v>
      </c>
      <c r="H46" s="60">
        <f t="shared" si="56"/>
        <v>0</v>
      </c>
      <c r="I46" s="62">
        <f t="shared" si="60"/>
        <v>92.655071965296472</v>
      </c>
      <c r="K46" s="48" t="s">
        <v>60</v>
      </c>
      <c r="L46" s="85">
        <f t="shared" si="57"/>
        <v>46.961460246283266</v>
      </c>
      <c r="M46" s="85">
        <f t="shared" si="57"/>
        <v>12.035951308221385</v>
      </c>
      <c r="N46" s="85">
        <f t="shared" si="57"/>
        <v>33.65766041079182</v>
      </c>
      <c r="O46" s="85">
        <f t="shared" si="57"/>
        <v>0</v>
      </c>
      <c r="P46" s="85">
        <f t="shared" si="57"/>
        <v>0</v>
      </c>
      <c r="Q46" s="85">
        <f t="shared" si="57"/>
        <v>0</v>
      </c>
      <c r="R46" s="85">
        <f t="shared" si="57"/>
        <v>0</v>
      </c>
      <c r="S46" s="87">
        <f t="shared" si="61"/>
        <v>92.655071965296472</v>
      </c>
      <c r="U46" s="109" t="s">
        <v>60</v>
      </c>
      <c r="V46" s="110">
        <f t="shared" si="58"/>
        <v>45.531735322734093</v>
      </c>
      <c r="W46" s="110">
        <f t="shared" si="58"/>
        <v>0</v>
      </c>
      <c r="X46" s="110">
        <f t="shared" si="58"/>
        <v>0</v>
      </c>
      <c r="Y46" s="110">
        <f t="shared" si="58"/>
        <v>12.035951308221385</v>
      </c>
      <c r="Z46" s="110">
        <f t="shared" si="58"/>
        <v>33.65766041079182</v>
      </c>
      <c r="AA46" s="110">
        <f t="shared" si="58"/>
        <v>0</v>
      </c>
      <c r="AB46" s="110">
        <f t="shared" si="58"/>
        <v>0</v>
      </c>
      <c r="AC46" s="111">
        <f t="shared" si="58"/>
        <v>1.4297249235491809</v>
      </c>
      <c r="AD46" s="110">
        <f t="shared" si="58"/>
        <v>1.4297249235491809</v>
      </c>
      <c r="AE46" s="110">
        <f t="shared" si="58"/>
        <v>0</v>
      </c>
      <c r="AF46" s="110">
        <f t="shared" si="58"/>
        <v>0</v>
      </c>
      <c r="AG46" s="110">
        <f t="shared" si="58"/>
        <v>0</v>
      </c>
      <c r="AH46" s="110">
        <f t="shared" si="58"/>
        <v>0</v>
      </c>
      <c r="AI46" s="112">
        <f t="shared" si="62"/>
        <v>92.655071965296486</v>
      </c>
      <c r="AJ46" s="4" t="str">
        <f t="shared" si="63"/>
        <v/>
      </c>
    </row>
    <row r="47" spans="1:36" ht="15">
      <c r="A47" s="37" t="s">
        <v>22</v>
      </c>
      <c r="B47" s="63">
        <f t="shared" si="59"/>
        <v>74.82998528711434</v>
      </c>
      <c r="C47" s="63">
        <f t="shared" si="59"/>
        <v>5555.9597436724071</v>
      </c>
      <c r="D47" s="63">
        <f t="shared" si="59"/>
        <v>1479.9871180742155</v>
      </c>
      <c r="E47" s="63">
        <f t="shared" si="59"/>
        <v>0</v>
      </c>
      <c r="F47" s="420">
        <v>0</v>
      </c>
      <c r="G47" s="63">
        <f t="shared" si="56"/>
        <v>0</v>
      </c>
      <c r="H47" s="63">
        <f t="shared" si="56"/>
        <v>0</v>
      </c>
      <c r="I47" s="59">
        <f t="shared" si="60"/>
        <v>7110.7768470337369</v>
      </c>
      <c r="K47" s="49" t="s">
        <v>22</v>
      </c>
      <c r="L47" s="63">
        <f t="shared" si="57"/>
        <v>74.82998528711434</v>
      </c>
      <c r="M47" s="63">
        <f t="shared" si="57"/>
        <v>5555.9597436724071</v>
      </c>
      <c r="N47" s="63">
        <f t="shared" si="57"/>
        <v>1479.9871180742155</v>
      </c>
      <c r="O47" s="63">
        <f t="shared" si="57"/>
        <v>0</v>
      </c>
      <c r="P47" s="63">
        <f t="shared" si="57"/>
        <v>14.26152790598859</v>
      </c>
      <c r="Q47" s="63">
        <f t="shared" si="57"/>
        <v>0</v>
      </c>
      <c r="R47" s="63">
        <f t="shared" si="57"/>
        <v>0</v>
      </c>
      <c r="S47" s="84">
        <f t="shared" si="61"/>
        <v>7125.0383749397251</v>
      </c>
      <c r="U47" s="113" t="s">
        <v>22</v>
      </c>
      <c r="V47" s="105">
        <f t="shared" si="58"/>
        <v>74.1279184724077</v>
      </c>
      <c r="W47" s="105">
        <f t="shared" si="58"/>
        <v>0</v>
      </c>
      <c r="X47" s="105">
        <f t="shared" si="58"/>
        <v>0</v>
      </c>
      <c r="Y47" s="105">
        <f t="shared" si="58"/>
        <v>5555.9597436724071</v>
      </c>
      <c r="Z47" s="105">
        <f t="shared" si="58"/>
        <v>666.79424988564472</v>
      </c>
      <c r="AA47" s="105">
        <f t="shared" si="58"/>
        <v>0</v>
      </c>
      <c r="AB47" s="105">
        <f t="shared" si="58"/>
        <v>14.26152790598859</v>
      </c>
      <c r="AC47" s="106">
        <f t="shared" si="58"/>
        <v>813.89493500327751</v>
      </c>
      <c r="AD47" s="105">
        <f t="shared" si="58"/>
        <v>0.70206681470665411</v>
      </c>
      <c r="AE47" s="105">
        <f t="shared" si="58"/>
        <v>0</v>
      </c>
      <c r="AF47" s="105">
        <f t="shared" si="58"/>
        <v>0</v>
      </c>
      <c r="AG47" s="105">
        <f t="shared" si="58"/>
        <v>813.19286818857097</v>
      </c>
      <c r="AH47" s="105">
        <f t="shared" si="58"/>
        <v>0</v>
      </c>
      <c r="AI47" s="108">
        <f t="shared" si="62"/>
        <v>7125.0383749397251</v>
      </c>
      <c r="AJ47" s="4" t="str">
        <f t="shared" si="63"/>
        <v/>
      </c>
    </row>
    <row r="48" spans="1:36" ht="15">
      <c r="A48" s="36" t="s">
        <v>21</v>
      </c>
      <c r="B48" s="60">
        <f t="shared" si="59"/>
        <v>10.722305592383092</v>
      </c>
      <c r="C48" s="60">
        <f t="shared" si="59"/>
        <v>90.644662427574858</v>
      </c>
      <c r="D48" s="60">
        <f t="shared" si="59"/>
        <v>227.92211805905566</v>
      </c>
      <c r="E48" s="60">
        <f t="shared" si="59"/>
        <v>0</v>
      </c>
      <c r="F48" s="420">
        <v>0</v>
      </c>
      <c r="G48" s="60">
        <f t="shared" si="56"/>
        <v>0</v>
      </c>
      <c r="H48" s="60">
        <f t="shared" si="56"/>
        <v>0</v>
      </c>
      <c r="I48" s="62">
        <f t="shared" si="60"/>
        <v>329.2890860790136</v>
      </c>
      <c r="K48" s="48" t="s">
        <v>21</v>
      </c>
      <c r="L48" s="85">
        <f t="shared" si="57"/>
        <v>10.722305592383092</v>
      </c>
      <c r="M48" s="85">
        <f t="shared" si="57"/>
        <v>90.644662427574858</v>
      </c>
      <c r="N48" s="85">
        <f t="shared" si="57"/>
        <v>227.92211805905566</v>
      </c>
      <c r="O48" s="85">
        <f t="shared" si="57"/>
        <v>0</v>
      </c>
      <c r="P48" s="85">
        <f t="shared" si="57"/>
        <v>0</v>
      </c>
      <c r="Q48" s="85">
        <f t="shared" si="57"/>
        <v>0</v>
      </c>
      <c r="R48" s="85">
        <f t="shared" si="57"/>
        <v>0</v>
      </c>
      <c r="S48" s="87">
        <f t="shared" si="61"/>
        <v>329.2890860790136</v>
      </c>
      <c r="U48" s="109" t="s">
        <v>61</v>
      </c>
      <c r="V48" s="110">
        <f t="shared" si="58"/>
        <v>10.722305592383092</v>
      </c>
      <c r="W48" s="110">
        <f t="shared" si="58"/>
        <v>0</v>
      </c>
      <c r="X48" s="110">
        <f t="shared" si="58"/>
        <v>0</v>
      </c>
      <c r="Y48" s="110">
        <f t="shared" si="58"/>
        <v>90.644662427574858</v>
      </c>
      <c r="Z48" s="110">
        <f t="shared" si="58"/>
        <v>227.92211805905566</v>
      </c>
      <c r="AA48" s="110">
        <f t="shared" si="58"/>
        <v>0</v>
      </c>
      <c r="AB48" s="110">
        <f t="shared" si="58"/>
        <v>0</v>
      </c>
      <c r="AC48" s="111">
        <f t="shared" si="58"/>
        <v>0</v>
      </c>
      <c r="AD48" s="110">
        <f t="shared" si="58"/>
        <v>0</v>
      </c>
      <c r="AE48" s="110">
        <f t="shared" si="58"/>
        <v>0</v>
      </c>
      <c r="AF48" s="110">
        <f t="shared" si="58"/>
        <v>0</v>
      </c>
      <c r="AG48" s="110">
        <f t="shared" si="58"/>
        <v>0</v>
      </c>
      <c r="AH48" s="110">
        <f t="shared" si="58"/>
        <v>0</v>
      </c>
      <c r="AI48" s="112">
        <f t="shared" si="62"/>
        <v>329.2890860790136</v>
      </c>
      <c r="AJ48" s="4" t="str">
        <f t="shared" si="63"/>
        <v/>
      </c>
    </row>
    <row r="49" spans="1:36" ht="15">
      <c r="A49" s="38" t="s">
        <v>64</v>
      </c>
      <c r="B49" s="63">
        <f t="shared" si="59"/>
        <v>0.54720000000000002</v>
      </c>
      <c r="C49" s="63">
        <f t="shared" si="59"/>
        <v>0</v>
      </c>
      <c r="D49" s="63">
        <f t="shared" si="59"/>
        <v>0</v>
      </c>
      <c r="E49" s="63">
        <f t="shared" si="59"/>
        <v>0</v>
      </c>
      <c r="F49" s="420">
        <v>0</v>
      </c>
      <c r="G49" s="63">
        <f t="shared" ref="G49:H53" si="64">G127+G153+G179+G205+G231+G257+G283+G309+G335+G361+G387+G413+G439</f>
        <v>0</v>
      </c>
      <c r="H49" s="63">
        <f t="shared" si="64"/>
        <v>0</v>
      </c>
      <c r="I49" s="59">
        <f t="shared" si="60"/>
        <v>0.54720000000000002</v>
      </c>
      <c r="K49" s="50" t="s">
        <v>64</v>
      </c>
      <c r="L49" s="63">
        <f t="shared" ref="L49:R53" si="65">L127+L153+L179+L205+L231+L257+L283+L309+L335+L361+L387+L413+L439</f>
        <v>0.54720000000000002</v>
      </c>
      <c r="M49" s="63">
        <f t="shared" si="65"/>
        <v>0</v>
      </c>
      <c r="N49" s="63">
        <f t="shared" si="65"/>
        <v>0</v>
      </c>
      <c r="O49" s="63">
        <f t="shared" si="65"/>
        <v>0</v>
      </c>
      <c r="P49" s="63">
        <f t="shared" si="65"/>
        <v>0</v>
      </c>
      <c r="Q49" s="63">
        <f t="shared" si="65"/>
        <v>0</v>
      </c>
      <c r="R49" s="63">
        <f t="shared" si="65"/>
        <v>0</v>
      </c>
      <c r="S49" s="84">
        <f t="shared" si="61"/>
        <v>0.54720000000000002</v>
      </c>
      <c r="U49" s="114" t="s">
        <v>62</v>
      </c>
      <c r="V49" s="105">
        <f t="shared" ref="V49:AH53" si="66">V127+V153+V179+V205+V231+V257+V283+V309+V335+V361+V387+V413+V439</f>
        <v>0.54720000000000002</v>
      </c>
      <c r="W49" s="105">
        <f t="shared" si="66"/>
        <v>0</v>
      </c>
      <c r="X49" s="105">
        <f t="shared" si="66"/>
        <v>0</v>
      </c>
      <c r="Y49" s="105">
        <f t="shared" si="66"/>
        <v>0</v>
      </c>
      <c r="Z49" s="105">
        <f t="shared" si="66"/>
        <v>0</v>
      </c>
      <c r="AA49" s="105">
        <f t="shared" si="66"/>
        <v>0</v>
      </c>
      <c r="AB49" s="105">
        <f t="shared" si="66"/>
        <v>0</v>
      </c>
      <c r="AC49" s="106">
        <f t="shared" si="66"/>
        <v>0</v>
      </c>
      <c r="AD49" s="105">
        <f t="shared" si="66"/>
        <v>0</v>
      </c>
      <c r="AE49" s="105">
        <f t="shared" si="66"/>
        <v>0</v>
      </c>
      <c r="AF49" s="105">
        <f t="shared" si="66"/>
        <v>0</v>
      </c>
      <c r="AG49" s="105">
        <f t="shared" si="66"/>
        <v>0</v>
      </c>
      <c r="AH49" s="105">
        <f t="shared" si="66"/>
        <v>0</v>
      </c>
      <c r="AI49" s="108">
        <f t="shared" si="62"/>
        <v>0.54720000000000002</v>
      </c>
      <c r="AJ49" s="4" t="str">
        <f t="shared" si="63"/>
        <v/>
      </c>
    </row>
    <row r="50" spans="1:36">
      <c r="A50" s="39" t="s">
        <v>23</v>
      </c>
      <c r="B50" s="65">
        <f t="shared" ref="B50:E53" si="67">B128+B154+B180+B206+B232+B258+B284+B310+B336+B362+B388+B414+B440</f>
        <v>0.54720000000000002</v>
      </c>
      <c r="C50" s="65">
        <f t="shared" si="67"/>
        <v>0</v>
      </c>
      <c r="D50" s="65">
        <f t="shared" si="67"/>
        <v>0</v>
      </c>
      <c r="E50" s="65">
        <f t="shared" si="67"/>
        <v>0</v>
      </c>
      <c r="F50" s="420">
        <v>0</v>
      </c>
      <c r="G50" s="65">
        <f t="shared" si="64"/>
        <v>0</v>
      </c>
      <c r="H50" s="65">
        <f t="shared" si="64"/>
        <v>0</v>
      </c>
      <c r="I50" s="67">
        <f t="shared" si="60"/>
        <v>0.54720000000000002</v>
      </c>
      <c r="K50" s="51" t="s">
        <v>23</v>
      </c>
      <c r="L50" s="88">
        <f t="shared" si="65"/>
        <v>0.54720000000000002</v>
      </c>
      <c r="M50" s="88">
        <f t="shared" si="65"/>
        <v>0</v>
      </c>
      <c r="N50" s="88">
        <f t="shared" si="65"/>
        <v>0</v>
      </c>
      <c r="O50" s="88">
        <f t="shared" si="65"/>
        <v>0</v>
      </c>
      <c r="P50" s="88">
        <f t="shared" si="65"/>
        <v>0</v>
      </c>
      <c r="Q50" s="88">
        <f t="shared" si="65"/>
        <v>0</v>
      </c>
      <c r="R50" s="88">
        <f t="shared" si="65"/>
        <v>0</v>
      </c>
      <c r="S50" s="90">
        <f t="shared" si="61"/>
        <v>0.54720000000000002</v>
      </c>
      <c r="U50" s="115" t="s">
        <v>65</v>
      </c>
      <c r="V50" s="116">
        <f t="shared" si="66"/>
        <v>0.54720000000000002</v>
      </c>
      <c r="W50" s="116">
        <f t="shared" si="66"/>
        <v>0</v>
      </c>
      <c r="X50" s="116">
        <f t="shared" si="66"/>
        <v>0</v>
      </c>
      <c r="Y50" s="116">
        <f t="shared" si="66"/>
        <v>0</v>
      </c>
      <c r="Z50" s="116">
        <f t="shared" si="66"/>
        <v>0</v>
      </c>
      <c r="AA50" s="116">
        <f t="shared" si="66"/>
        <v>0</v>
      </c>
      <c r="AB50" s="116">
        <f t="shared" si="66"/>
        <v>0</v>
      </c>
      <c r="AC50" s="288">
        <f t="shared" si="66"/>
        <v>0</v>
      </c>
      <c r="AD50" s="116">
        <f t="shared" si="66"/>
        <v>0</v>
      </c>
      <c r="AE50" s="116">
        <f t="shared" si="66"/>
        <v>0</v>
      </c>
      <c r="AF50" s="116">
        <f t="shared" si="66"/>
        <v>0</v>
      </c>
      <c r="AG50" s="116">
        <f t="shared" si="66"/>
        <v>0</v>
      </c>
      <c r="AH50" s="116">
        <f t="shared" si="66"/>
        <v>0</v>
      </c>
      <c r="AI50" s="118">
        <f t="shared" si="62"/>
        <v>0.54720000000000002</v>
      </c>
      <c r="AJ50" s="4" t="str">
        <f t="shared" si="63"/>
        <v/>
      </c>
    </row>
    <row r="51" spans="1:36">
      <c r="A51" s="40" t="s">
        <v>19</v>
      </c>
      <c r="B51" s="68">
        <f t="shared" si="67"/>
        <v>0</v>
      </c>
      <c r="C51" s="68">
        <f t="shared" si="67"/>
        <v>0</v>
      </c>
      <c r="D51" s="68">
        <f t="shared" si="67"/>
        <v>0</v>
      </c>
      <c r="E51" s="68">
        <f t="shared" si="67"/>
        <v>0</v>
      </c>
      <c r="F51" s="420">
        <v>0</v>
      </c>
      <c r="G51" s="68">
        <f t="shared" si="64"/>
        <v>0</v>
      </c>
      <c r="H51" s="68">
        <f t="shared" si="64"/>
        <v>0</v>
      </c>
      <c r="I51" s="70">
        <f t="shared" si="60"/>
        <v>0</v>
      </c>
      <c r="K51" s="52" t="s">
        <v>19</v>
      </c>
      <c r="L51" s="68">
        <f t="shared" si="65"/>
        <v>0</v>
      </c>
      <c r="M51" s="68">
        <f t="shared" si="65"/>
        <v>0</v>
      </c>
      <c r="N51" s="68">
        <f t="shared" si="65"/>
        <v>0</v>
      </c>
      <c r="O51" s="68">
        <f t="shared" si="65"/>
        <v>0</v>
      </c>
      <c r="P51" s="68">
        <f t="shared" si="65"/>
        <v>0</v>
      </c>
      <c r="Q51" s="68">
        <f t="shared" si="65"/>
        <v>0</v>
      </c>
      <c r="R51" s="68">
        <f t="shared" si="65"/>
        <v>0</v>
      </c>
      <c r="S51" s="92">
        <f t="shared" si="61"/>
        <v>0</v>
      </c>
      <c r="U51" s="119" t="s">
        <v>19</v>
      </c>
      <c r="V51" s="120">
        <f t="shared" si="66"/>
        <v>0</v>
      </c>
      <c r="W51" s="120">
        <f t="shared" si="66"/>
        <v>0</v>
      </c>
      <c r="X51" s="120">
        <f t="shared" si="66"/>
        <v>0</v>
      </c>
      <c r="Y51" s="120">
        <f t="shared" si="66"/>
        <v>0</v>
      </c>
      <c r="Z51" s="120">
        <f t="shared" si="66"/>
        <v>0</v>
      </c>
      <c r="AA51" s="120">
        <f t="shared" si="66"/>
        <v>0</v>
      </c>
      <c r="AB51" s="120">
        <f t="shared" si="66"/>
        <v>0</v>
      </c>
      <c r="AC51" s="289">
        <f t="shared" si="66"/>
        <v>0</v>
      </c>
      <c r="AD51" s="120">
        <f t="shared" si="66"/>
        <v>0</v>
      </c>
      <c r="AE51" s="120">
        <f t="shared" si="66"/>
        <v>0</v>
      </c>
      <c r="AF51" s="120">
        <f t="shared" si="66"/>
        <v>0</v>
      </c>
      <c r="AG51" s="120">
        <f t="shared" si="66"/>
        <v>0</v>
      </c>
      <c r="AH51" s="120">
        <f t="shared" si="66"/>
        <v>0</v>
      </c>
      <c r="AI51" s="122">
        <f t="shared" si="62"/>
        <v>0</v>
      </c>
      <c r="AJ51" s="4" t="str">
        <f t="shared" si="63"/>
        <v/>
      </c>
    </row>
    <row r="52" spans="1:36">
      <c r="A52" s="39" t="s">
        <v>20</v>
      </c>
      <c r="B52" s="65">
        <f t="shared" si="67"/>
        <v>0</v>
      </c>
      <c r="C52" s="65">
        <f t="shared" si="67"/>
        <v>0</v>
      </c>
      <c r="D52" s="65">
        <f t="shared" si="67"/>
        <v>0</v>
      </c>
      <c r="E52" s="65">
        <f t="shared" si="67"/>
        <v>0</v>
      </c>
      <c r="F52" s="420">
        <v>0</v>
      </c>
      <c r="G52" s="65">
        <f t="shared" si="64"/>
        <v>0</v>
      </c>
      <c r="H52" s="65">
        <f t="shared" si="64"/>
        <v>0</v>
      </c>
      <c r="I52" s="67">
        <f t="shared" si="60"/>
        <v>0</v>
      </c>
      <c r="K52" s="51" t="s">
        <v>20</v>
      </c>
      <c r="L52" s="88">
        <f t="shared" si="65"/>
        <v>0</v>
      </c>
      <c r="M52" s="88">
        <f t="shared" si="65"/>
        <v>0</v>
      </c>
      <c r="N52" s="88">
        <f t="shared" si="65"/>
        <v>0</v>
      </c>
      <c r="O52" s="88">
        <f t="shared" si="65"/>
        <v>0</v>
      </c>
      <c r="P52" s="88">
        <f t="shared" si="65"/>
        <v>0</v>
      </c>
      <c r="Q52" s="88">
        <f t="shared" si="65"/>
        <v>0</v>
      </c>
      <c r="R52" s="88">
        <f t="shared" si="65"/>
        <v>0</v>
      </c>
      <c r="S52" s="90">
        <f t="shared" si="61"/>
        <v>0</v>
      </c>
      <c r="U52" s="115" t="s">
        <v>20</v>
      </c>
      <c r="V52" s="116">
        <f t="shared" si="66"/>
        <v>0</v>
      </c>
      <c r="W52" s="116">
        <f t="shared" si="66"/>
        <v>0</v>
      </c>
      <c r="X52" s="116">
        <f t="shared" si="66"/>
        <v>0</v>
      </c>
      <c r="Y52" s="116">
        <f t="shared" si="66"/>
        <v>0</v>
      </c>
      <c r="Z52" s="116">
        <f t="shared" si="66"/>
        <v>0</v>
      </c>
      <c r="AA52" s="116">
        <f t="shared" si="66"/>
        <v>0</v>
      </c>
      <c r="AB52" s="116">
        <f t="shared" si="66"/>
        <v>0</v>
      </c>
      <c r="AC52" s="288">
        <f t="shared" si="66"/>
        <v>0</v>
      </c>
      <c r="AD52" s="116">
        <f t="shared" si="66"/>
        <v>0</v>
      </c>
      <c r="AE52" s="116">
        <f t="shared" si="66"/>
        <v>0</v>
      </c>
      <c r="AF52" s="116">
        <f t="shared" si="66"/>
        <v>0</v>
      </c>
      <c r="AG52" s="116">
        <f t="shared" si="66"/>
        <v>0</v>
      </c>
      <c r="AH52" s="116">
        <f t="shared" si="66"/>
        <v>0</v>
      </c>
      <c r="AI52" s="118">
        <f t="shared" si="62"/>
        <v>0</v>
      </c>
      <c r="AJ52" s="4" t="str">
        <f t="shared" si="63"/>
        <v/>
      </c>
    </row>
    <row r="53" spans="1:36" ht="15" thickBot="1">
      <c r="A53" s="41" t="s">
        <v>11</v>
      </c>
      <c r="B53" s="71">
        <f t="shared" si="67"/>
        <v>0</v>
      </c>
      <c r="C53" s="71">
        <f t="shared" si="67"/>
        <v>0</v>
      </c>
      <c r="D53" s="71">
        <f t="shared" si="67"/>
        <v>0</v>
      </c>
      <c r="E53" s="71">
        <f t="shared" si="67"/>
        <v>0</v>
      </c>
      <c r="F53" s="421">
        <v>0</v>
      </c>
      <c r="G53" s="71">
        <f t="shared" si="64"/>
        <v>0</v>
      </c>
      <c r="H53" s="71">
        <f t="shared" si="64"/>
        <v>0</v>
      </c>
      <c r="I53" s="73">
        <f t="shared" si="60"/>
        <v>0</v>
      </c>
      <c r="K53" s="53" t="s">
        <v>11</v>
      </c>
      <c r="L53" s="71">
        <f t="shared" si="65"/>
        <v>0</v>
      </c>
      <c r="M53" s="71">
        <f t="shared" si="65"/>
        <v>0</v>
      </c>
      <c r="N53" s="71">
        <f t="shared" si="65"/>
        <v>0</v>
      </c>
      <c r="O53" s="71">
        <f t="shared" si="65"/>
        <v>0</v>
      </c>
      <c r="P53" s="71">
        <f t="shared" si="65"/>
        <v>0</v>
      </c>
      <c r="Q53" s="71">
        <f t="shared" si="65"/>
        <v>0</v>
      </c>
      <c r="R53" s="71">
        <f t="shared" si="65"/>
        <v>0</v>
      </c>
      <c r="S53" s="94">
        <f t="shared" si="61"/>
        <v>0</v>
      </c>
      <c r="U53" s="119" t="s">
        <v>11</v>
      </c>
      <c r="V53" s="120">
        <f t="shared" si="66"/>
        <v>0</v>
      </c>
      <c r="W53" s="120">
        <f t="shared" si="66"/>
        <v>0</v>
      </c>
      <c r="X53" s="120">
        <f t="shared" si="66"/>
        <v>0</v>
      </c>
      <c r="Y53" s="120">
        <f t="shared" si="66"/>
        <v>0</v>
      </c>
      <c r="Z53" s="120">
        <f t="shared" si="66"/>
        <v>0</v>
      </c>
      <c r="AA53" s="120">
        <f t="shared" si="66"/>
        <v>0</v>
      </c>
      <c r="AB53" s="120">
        <f t="shared" si="66"/>
        <v>0</v>
      </c>
      <c r="AC53" s="289">
        <f t="shared" si="66"/>
        <v>0</v>
      </c>
      <c r="AD53" s="120">
        <f t="shared" si="66"/>
        <v>0</v>
      </c>
      <c r="AE53" s="120">
        <f t="shared" si="66"/>
        <v>0</v>
      </c>
      <c r="AF53" s="120">
        <f t="shared" si="66"/>
        <v>0</v>
      </c>
      <c r="AG53" s="120">
        <f t="shared" si="66"/>
        <v>0</v>
      </c>
      <c r="AH53" s="120">
        <f t="shared" si="66"/>
        <v>0</v>
      </c>
      <c r="AI53" s="122">
        <f t="shared" si="62"/>
        <v>0</v>
      </c>
      <c r="AJ53" s="4" t="str">
        <f t="shared" si="63"/>
        <v/>
      </c>
    </row>
    <row r="54" spans="1:36" ht="15">
      <c r="A54" s="42" t="s">
        <v>26</v>
      </c>
      <c r="B54" s="74">
        <f>SUM(B33:B49)</f>
        <v>1984.6938606866577</v>
      </c>
      <c r="C54" s="74">
        <f t="shared" ref="C54:I54" si="68">SUM(C33:C49)</f>
        <v>8926.1861302538018</v>
      </c>
      <c r="D54" s="74">
        <f t="shared" si="68"/>
        <v>4432.3200098354164</v>
      </c>
      <c r="E54" s="74">
        <f t="shared" si="68"/>
        <v>4554.5851198262972</v>
      </c>
      <c r="F54" s="74">
        <f t="shared" si="68"/>
        <v>0</v>
      </c>
      <c r="G54" s="74">
        <f t="shared" si="68"/>
        <v>328.53820783356406</v>
      </c>
      <c r="H54" s="75">
        <f t="shared" si="68"/>
        <v>11.08035930646202</v>
      </c>
      <c r="I54" s="59">
        <f t="shared" si="68"/>
        <v>20237.4036877422</v>
      </c>
      <c r="K54" s="54" t="s">
        <v>26</v>
      </c>
      <c r="L54" s="74">
        <f>SUM(L33:L49)</f>
        <v>1984.6938606866577</v>
      </c>
      <c r="M54" s="74">
        <f t="shared" ref="M54:S54" si="69">SUM(M33:M49)</f>
        <v>8926.1861302538018</v>
      </c>
      <c r="N54" s="74">
        <f t="shared" si="69"/>
        <v>4432.3200098354164</v>
      </c>
      <c r="O54" s="74">
        <f t="shared" si="69"/>
        <v>4554.5851198262972</v>
      </c>
      <c r="P54" s="74">
        <f t="shared" si="69"/>
        <v>2051.4472069777757</v>
      </c>
      <c r="Q54" s="74">
        <f t="shared" si="69"/>
        <v>328.53820783356406</v>
      </c>
      <c r="R54" s="75">
        <f t="shared" si="69"/>
        <v>11.08035930646202</v>
      </c>
      <c r="S54" s="95">
        <f t="shared" si="69"/>
        <v>22288.850894719977</v>
      </c>
      <c r="U54" s="123" t="s">
        <v>63</v>
      </c>
      <c r="V54" s="124">
        <f>SUM(V33:V49)</f>
        <v>1566.9636574889976</v>
      </c>
      <c r="W54" s="124">
        <f t="shared" ref="W54:AH54" si="70">SUM(W33:W49)</f>
        <v>207.72605139717476</v>
      </c>
      <c r="X54" s="124">
        <f t="shared" si="70"/>
        <v>328.53820783356406</v>
      </c>
      <c r="Y54" s="124">
        <f t="shared" si="70"/>
        <v>8926.1861302538018</v>
      </c>
      <c r="Z54" s="124">
        <f t="shared" si="70"/>
        <v>3308.3091231935614</v>
      </c>
      <c r="AA54" s="124">
        <f t="shared" si="70"/>
        <v>4448.0551157506297</v>
      </c>
      <c r="AB54" s="124">
        <f t="shared" si="70"/>
        <v>2051.4472069777757</v>
      </c>
      <c r="AC54" s="124">
        <f t="shared" si="70"/>
        <v>1451.6254018244717</v>
      </c>
      <c r="AD54" s="125">
        <f t="shared" si="70"/>
        <v>210.004151800485</v>
      </c>
      <c r="AE54" s="125">
        <f t="shared" si="70"/>
        <v>86.586029966855207</v>
      </c>
      <c r="AF54" s="125">
        <f t="shared" si="70"/>
        <v>11.08035930646202</v>
      </c>
      <c r="AG54" s="125">
        <f t="shared" si="70"/>
        <v>1124.0108866418559</v>
      </c>
      <c r="AH54" s="125">
        <f t="shared" si="70"/>
        <v>19.943974108813457</v>
      </c>
      <c r="AI54" s="126">
        <f>SUM(V54:AC54)</f>
        <v>22288.850894719981</v>
      </c>
      <c r="AJ54" s="4" t="str">
        <f t="shared" si="63"/>
        <v/>
      </c>
    </row>
    <row r="55" spans="1:36" s="14" customFormat="1" ht="15" customHeight="1" thickBot="1">
      <c r="A55" s="43" t="s">
        <v>91</v>
      </c>
      <c r="B55" s="78">
        <f>IF($I54=0,"-",B54/$I54)</f>
        <v>9.8070577200018355E-2</v>
      </c>
      <c r="C55" s="78">
        <f t="shared" ref="C55:H55" si="71">IF($I54=0,"-",C54/$I54)</f>
        <v>0.44107368059571767</v>
      </c>
      <c r="D55" s="78">
        <f t="shared" si="71"/>
        <v>0.21901623737041295</v>
      </c>
      <c r="E55" s="78">
        <f t="shared" si="71"/>
        <v>0.22505777866085708</v>
      </c>
      <c r="F55" s="78">
        <f t="shared" si="71"/>
        <v>0</v>
      </c>
      <c r="G55" s="78">
        <f t="shared" si="71"/>
        <v>1.6234207356972362E-2</v>
      </c>
      <c r="H55" s="79">
        <f t="shared" si="71"/>
        <v>5.4751881602151348E-4</v>
      </c>
      <c r="I55" s="80">
        <f>SUM(B55:H55)</f>
        <v>1</v>
      </c>
      <c r="K55" s="55" t="s">
        <v>91</v>
      </c>
      <c r="L55" s="96">
        <f>IF($S54=0,"-",L54/$S54)</f>
        <v>8.9044243243460039E-2</v>
      </c>
      <c r="M55" s="96">
        <f t="shared" ref="M55:R55" si="72">IF($S54=0,"-",M54/$S54)</f>
        <v>0.4004776276900095</v>
      </c>
      <c r="N55" s="96">
        <f t="shared" si="72"/>
        <v>0.19885816594005715</v>
      </c>
      <c r="O55" s="96">
        <f t="shared" si="72"/>
        <v>0.20434364881974407</v>
      </c>
      <c r="P55" s="96">
        <f t="shared" si="72"/>
        <v>9.2039164184266886E-2</v>
      </c>
      <c r="Q55" s="96">
        <f t="shared" si="72"/>
        <v>1.4740024480642549E-2</v>
      </c>
      <c r="R55" s="97">
        <f t="shared" si="72"/>
        <v>4.9712564181973392E-4</v>
      </c>
      <c r="S55" s="98">
        <f>SUM(L55:R55)</f>
        <v>0.99999999999999989</v>
      </c>
      <c r="U55" s="127" t="s">
        <v>91</v>
      </c>
      <c r="V55" s="128">
        <f>+V54/$AI54</f>
        <v>7.030257705479992E-2</v>
      </c>
      <c r="W55" s="128">
        <f t="shared" ref="W55:AH55" si="73">+W54/$AI54</f>
        <v>9.3197290599841155E-3</v>
      </c>
      <c r="X55" s="128">
        <f t="shared" si="73"/>
        <v>1.4740024480642547E-2</v>
      </c>
      <c r="Y55" s="128">
        <f t="shared" si="73"/>
        <v>0.40047762769000944</v>
      </c>
      <c r="Z55" s="128">
        <f t="shared" si="73"/>
        <v>0.14842887768508822</v>
      </c>
      <c r="AA55" s="128">
        <f t="shared" si="73"/>
        <v>0.1995641290240015</v>
      </c>
      <c r="AB55" s="128">
        <f t="shared" si="73"/>
        <v>9.2039164184266872E-2</v>
      </c>
      <c r="AC55" s="128">
        <f t="shared" si="73"/>
        <v>6.5127870821207218E-2</v>
      </c>
      <c r="AD55" s="128">
        <f t="shared" si="73"/>
        <v>9.4219371286759796E-3</v>
      </c>
      <c r="AE55" s="128">
        <f t="shared" si="73"/>
        <v>3.884723818910136E-3</v>
      </c>
      <c r="AF55" s="128">
        <f t="shared" si="73"/>
        <v>4.9712564181973382E-4</v>
      </c>
      <c r="AG55" s="128">
        <f t="shared" si="73"/>
        <v>5.0429288254968924E-2</v>
      </c>
      <c r="AH55" s="128">
        <f t="shared" si="73"/>
        <v>8.9479597683243491E-4</v>
      </c>
      <c r="AI55" s="129">
        <f>SUM(V55:AC55)</f>
        <v>0.99999999999999989</v>
      </c>
      <c r="AJ55" s="21" t="str">
        <f t="shared" si="63"/>
        <v/>
      </c>
    </row>
    <row r="56" spans="1:36" ht="15" thickBot="1">
      <c r="A56"/>
      <c r="B56" s="34"/>
      <c r="C56" s="34"/>
      <c r="D56" s="34"/>
      <c r="E56" s="34"/>
      <c r="F56" s="34"/>
      <c r="G56" s="34"/>
      <c r="H56" s="34"/>
      <c r="I56" s="34"/>
      <c r="K56"/>
      <c r="L56" s="34"/>
      <c r="M56" s="34"/>
      <c r="N56" s="34"/>
      <c r="O56" s="34"/>
      <c r="P56" s="34"/>
      <c r="Q56" s="34"/>
      <c r="R56" s="34"/>
      <c r="S56" s="34"/>
    </row>
    <row r="57" spans="1:36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  <c r="K57" s="428" t="s">
        <v>52</v>
      </c>
      <c r="L57" s="32" t="s">
        <v>0</v>
      </c>
      <c r="M57" s="32" t="s">
        <v>1</v>
      </c>
      <c r="N57" s="32" t="s">
        <v>2</v>
      </c>
      <c r="O57" s="32" t="s">
        <v>3</v>
      </c>
      <c r="P57" s="32" t="s">
        <v>27</v>
      </c>
      <c r="Q57" s="32" t="s">
        <v>4</v>
      </c>
      <c r="R57" s="32" t="s">
        <v>5</v>
      </c>
      <c r="S57" s="33" t="s">
        <v>6</v>
      </c>
    </row>
    <row r="58" spans="1:36" ht="15" customHeight="1">
      <c r="A58" s="431" t="s">
        <v>52</v>
      </c>
      <c r="B58" s="434" t="s">
        <v>118</v>
      </c>
      <c r="C58" s="435"/>
      <c r="D58" s="435"/>
      <c r="E58" s="435"/>
      <c r="F58" s="435"/>
      <c r="G58" s="435"/>
      <c r="H58" s="435"/>
      <c r="I58" s="436"/>
      <c r="K58" s="429" t="s">
        <v>52</v>
      </c>
      <c r="L58" s="416" t="s">
        <v>118</v>
      </c>
      <c r="M58" s="417"/>
      <c r="N58" s="417"/>
      <c r="O58" s="417"/>
      <c r="P58" s="417"/>
      <c r="Q58" s="417"/>
      <c r="R58" s="417"/>
      <c r="S58" s="418"/>
    </row>
    <row r="59" spans="1:36" ht="15">
      <c r="A59" s="35" t="s">
        <v>7</v>
      </c>
      <c r="B59" s="404"/>
      <c r="C59" s="405"/>
      <c r="D59" s="405"/>
      <c r="E59" s="406"/>
      <c r="F59" s="57">
        <f>F449+F475+F501+F527+F553</f>
        <v>0.13232203424838657</v>
      </c>
      <c r="G59" s="404"/>
      <c r="H59" s="406"/>
      <c r="I59" s="59">
        <f>SUM(B59:H59)</f>
        <v>0.13232203424838657</v>
      </c>
      <c r="K59" s="56" t="s">
        <v>7</v>
      </c>
      <c r="L59" s="404"/>
      <c r="M59" s="405"/>
      <c r="N59" s="405"/>
      <c r="O59" s="406"/>
      <c r="P59" s="57">
        <f>P449+P475+P501+P527+P553</f>
        <v>0</v>
      </c>
      <c r="Q59" s="404"/>
      <c r="R59" s="413"/>
      <c r="S59" s="103">
        <f>SUM(L59:R59)</f>
        <v>0</v>
      </c>
    </row>
    <row r="60" spans="1:36" ht="15">
      <c r="A60" s="36" t="s">
        <v>8</v>
      </c>
      <c r="B60" s="407"/>
      <c r="C60" s="408"/>
      <c r="D60" s="408"/>
      <c r="E60" s="409"/>
      <c r="F60" s="60">
        <f t="shared" ref="F60:F79" si="74">F450+F476+F502+F528+F554</f>
        <v>0</v>
      </c>
      <c r="G60" s="407"/>
      <c r="H60" s="409"/>
      <c r="I60" s="62">
        <f t="shared" ref="I60:I79" si="75">SUM(B60:H60)</f>
        <v>0</v>
      </c>
      <c r="K60" s="48" t="s">
        <v>8</v>
      </c>
      <c r="L60" s="407"/>
      <c r="M60" s="408"/>
      <c r="N60" s="408"/>
      <c r="O60" s="409"/>
      <c r="P60" s="85">
        <f t="shared" ref="P60:P79" si="76">P450+P476+P502+P528+P554</f>
        <v>0</v>
      </c>
      <c r="Q60" s="407"/>
      <c r="R60" s="414"/>
      <c r="S60" s="87">
        <f t="shared" ref="S60:S79" si="77">SUM(L60:R60)</f>
        <v>0</v>
      </c>
    </row>
    <row r="61" spans="1:36" ht="15">
      <c r="A61" s="37" t="s">
        <v>10</v>
      </c>
      <c r="B61" s="407"/>
      <c r="C61" s="408"/>
      <c r="D61" s="408"/>
      <c r="E61" s="409"/>
      <c r="F61" s="63">
        <f t="shared" si="74"/>
        <v>0</v>
      </c>
      <c r="G61" s="407"/>
      <c r="H61" s="409"/>
      <c r="I61" s="59">
        <f t="shared" si="75"/>
        <v>0</v>
      </c>
      <c r="K61" s="49" t="s">
        <v>10</v>
      </c>
      <c r="L61" s="407"/>
      <c r="M61" s="408"/>
      <c r="N61" s="408"/>
      <c r="O61" s="409"/>
      <c r="P61" s="63">
        <f t="shared" si="76"/>
        <v>0</v>
      </c>
      <c r="Q61" s="407"/>
      <c r="R61" s="414"/>
      <c r="S61" s="84">
        <f t="shared" si="77"/>
        <v>0</v>
      </c>
    </row>
    <row r="62" spans="1:36" ht="15">
      <c r="A62" s="36" t="s">
        <v>56</v>
      </c>
      <c r="B62" s="407"/>
      <c r="C62" s="408"/>
      <c r="D62" s="408"/>
      <c r="E62" s="409"/>
      <c r="F62" s="60">
        <f t="shared" si="74"/>
        <v>0</v>
      </c>
      <c r="G62" s="407"/>
      <c r="H62" s="409"/>
      <c r="I62" s="62">
        <f t="shared" si="75"/>
        <v>0</v>
      </c>
      <c r="K62" s="48" t="s">
        <v>56</v>
      </c>
      <c r="L62" s="407"/>
      <c r="M62" s="408"/>
      <c r="N62" s="408"/>
      <c r="O62" s="409"/>
      <c r="P62" s="85">
        <f t="shared" si="76"/>
        <v>0</v>
      </c>
      <c r="Q62" s="407"/>
      <c r="R62" s="414"/>
      <c r="S62" s="87">
        <f t="shared" si="77"/>
        <v>0</v>
      </c>
    </row>
    <row r="63" spans="1:36" ht="15">
      <c r="A63" s="37" t="s">
        <v>16</v>
      </c>
      <c r="B63" s="407"/>
      <c r="C63" s="408"/>
      <c r="D63" s="408"/>
      <c r="E63" s="409"/>
      <c r="F63" s="63">
        <f t="shared" si="74"/>
        <v>0</v>
      </c>
      <c r="G63" s="407"/>
      <c r="H63" s="409"/>
      <c r="I63" s="59">
        <f t="shared" si="75"/>
        <v>0</v>
      </c>
      <c r="K63" s="49" t="s">
        <v>16</v>
      </c>
      <c r="L63" s="407"/>
      <c r="M63" s="408"/>
      <c r="N63" s="408"/>
      <c r="O63" s="409"/>
      <c r="P63" s="63">
        <f t="shared" si="76"/>
        <v>0</v>
      </c>
      <c r="Q63" s="407"/>
      <c r="R63" s="414"/>
      <c r="S63" s="84">
        <f t="shared" si="77"/>
        <v>0</v>
      </c>
    </row>
    <row r="64" spans="1:36" ht="15">
      <c r="A64" s="36" t="s">
        <v>123</v>
      </c>
      <c r="B64" s="407"/>
      <c r="C64" s="408"/>
      <c r="D64" s="408"/>
      <c r="E64" s="409"/>
      <c r="F64" s="60">
        <f t="shared" si="74"/>
        <v>0</v>
      </c>
      <c r="G64" s="407"/>
      <c r="H64" s="409"/>
      <c r="I64" s="62">
        <f t="shared" si="75"/>
        <v>0</v>
      </c>
      <c r="K64" s="48" t="s">
        <v>123</v>
      </c>
      <c r="L64" s="407"/>
      <c r="M64" s="408"/>
      <c r="N64" s="408"/>
      <c r="O64" s="409"/>
      <c r="P64" s="85">
        <f t="shared" si="76"/>
        <v>0</v>
      </c>
      <c r="Q64" s="407"/>
      <c r="R64" s="414"/>
      <c r="S64" s="87">
        <f t="shared" si="77"/>
        <v>0</v>
      </c>
    </row>
    <row r="65" spans="1:19" ht="15">
      <c r="A65" s="37" t="s">
        <v>58</v>
      </c>
      <c r="B65" s="407"/>
      <c r="C65" s="408"/>
      <c r="D65" s="408"/>
      <c r="E65" s="409"/>
      <c r="F65" s="63">
        <f t="shared" si="74"/>
        <v>15541.602028630488</v>
      </c>
      <c r="G65" s="407"/>
      <c r="H65" s="409"/>
      <c r="I65" s="59">
        <f t="shared" si="75"/>
        <v>15541.602028630488</v>
      </c>
      <c r="K65" s="49" t="s">
        <v>58</v>
      </c>
      <c r="L65" s="407"/>
      <c r="M65" s="408"/>
      <c r="N65" s="408"/>
      <c r="O65" s="409"/>
      <c r="P65" s="63">
        <f t="shared" si="76"/>
        <v>3812.5176005526896</v>
      </c>
      <c r="Q65" s="407"/>
      <c r="R65" s="414"/>
      <c r="S65" s="84">
        <f t="shared" si="77"/>
        <v>3812.5176005526896</v>
      </c>
    </row>
    <row r="66" spans="1:19" ht="15">
      <c r="A66" s="36" t="s">
        <v>12</v>
      </c>
      <c r="B66" s="407"/>
      <c r="C66" s="408"/>
      <c r="D66" s="408"/>
      <c r="E66" s="409"/>
      <c r="F66" s="60">
        <f t="shared" si="74"/>
        <v>5136.9425463285752</v>
      </c>
      <c r="G66" s="407"/>
      <c r="H66" s="409"/>
      <c r="I66" s="62">
        <f t="shared" si="75"/>
        <v>5136.9425463285752</v>
      </c>
      <c r="K66" s="48" t="s">
        <v>12</v>
      </c>
      <c r="L66" s="407"/>
      <c r="M66" s="408"/>
      <c r="N66" s="408"/>
      <c r="O66" s="409"/>
      <c r="P66" s="85">
        <f t="shared" si="76"/>
        <v>1702.3400353870716</v>
      </c>
      <c r="Q66" s="407"/>
      <c r="R66" s="414"/>
      <c r="S66" s="87">
        <f t="shared" si="77"/>
        <v>1702.3400353870716</v>
      </c>
    </row>
    <row r="67" spans="1:19" ht="15">
      <c r="A67" s="37" t="s">
        <v>59</v>
      </c>
      <c r="B67" s="407"/>
      <c r="C67" s="408"/>
      <c r="D67" s="408"/>
      <c r="E67" s="409"/>
      <c r="F67" s="63">
        <f t="shared" si="74"/>
        <v>1538.2401653055326</v>
      </c>
      <c r="G67" s="407"/>
      <c r="H67" s="409"/>
      <c r="I67" s="59">
        <f t="shared" si="75"/>
        <v>1538.2401653055326</v>
      </c>
      <c r="K67" s="49" t="s">
        <v>59</v>
      </c>
      <c r="L67" s="407"/>
      <c r="M67" s="408"/>
      <c r="N67" s="408"/>
      <c r="O67" s="409"/>
      <c r="P67" s="63">
        <f t="shared" si="76"/>
        <v>0</v>
      </c>
      <c r="Q67" s="407"/>
      <c r="R67" s="414"/>
      <c r="S67" s="84">
        <f t="shared" si="77"/>
        <v>0</v>
      </c>
    </row>
    <row r="68" spans="1:19" ht="15">
      <c r="A68" s="36" t="s">
        <v>17</v>
      </c>
      <c r="B68" s="407"/>
      <c r="C68" s="408"/>
      <c r="D68" s="408"/>
      <c r="E68" s="409"/>
      <c r="F68" s="60">
        <f t="shared" si="74"/>
        <v>13.851319918914571</v>
      </c>
      <c r="G68" s="407"/>
      <c r="H68" s="409"/>
      <c r="I68" s="62">
        <f t="shared" si="75"/>
        <v>13.851319918914571</v>
      </c>
      <c r="K68" s="48" t="s">
        <v>17</v>
      </c>
      <c r="L68" s="407"/>
      <c r="M68" s="408"/>
      <c r="N68" s="408"/>
      <c r="O68" s="409"/>
      <c r="P68" s="85">
        <f t="shared" si="76"/>
        <v>13.851319918914582</v>
      </c>
      <c r="Q68" s="407"/>
      <c r="R68" s="414"/>
      <c r="S68" s="87">
        <f t="shared" si="77"/>
        <v>13.851319918914582</v>
      </c>
    </row>
    <row r="69" spans="1:19" ht="15">
      <c r="A69" s="37" t="s">
        <v>139</v>
      </c>
      <c r="B69" s="407"/>
      <c r="C69" s="408"/>
      <c r="D69" s="408"/>
      <c r="E69" s="409"/>
      <c r="F69" s="63">
        <f t="shared" si="74"/>
        <v>0.68200368168023706</v>
      </c>
      <c r="G69" s="407"/>
      <c r="H69" s="409"/>
      <c r="I69" s="59">
        <f t="shared" si="75"/>
        <v>0.68200368168023706</v>
      </c>
      <c r="K69" s="49" t="s">
        <v>139</v>
      </c>
      <c r="L69" s="407"/>
      <c r="M69" s="408"/>
      <c r="N69" s="408"/>
      <c r="O69" s="409"/>
      <c r="P69" s="63">
        <f t="shared" si="76"/>
        <v>0.68200368168184067</v>
      </c>
      <c r="Q69" s="407"/>
      <c r="R69" s="414"/>
      <c r="S69" s="84">
        <f t="shared" si="77"/>
        <v>0.68200368168184067</v>
      </c>
    </row>
    <row r="70" spans="1:19" ht="15">
      <c r="A70" s="36" t="s">
        <v>25</v>
      </c>
      <c r="B70" s="407"/>
      <c r="C70" s="408"/>
      <c r="D70" s="408"/>
      <c r="E70" s="409"/>
      <c r="F70" s="60">
        <f t="shared" si="74"/>
        <v>1034.8929353093865</v>
      </c>
      <c r="G70" s="407"/>
      <c r="H70" s="409"/>
      <c r="I70" s="62">
        <f t="shared" si="75"/>
        <v>1034.8929353093865</v>
      </c>
      <c r="K70" s="48" t="s">
        <v>25</v>
      </c>
      <c r="L70" s="407"/>
      <c r="M70" s="408"/>
      <c r="N70" s="408"/>
      <c r="O70" s="409"/>
      <c r="P70" s="85">
        <f t="shared" si="76"/>
        <v>-1.765698698363849E-12</v>
      </c>
      <c r="Q70" s="407"/>
      <c r="R70" s="414"/>
      <c r="S70" s="87">
        <f t="shared" si="77"/>
        <v>-1.765698698363849E-12</v>
      </c>
    </row>
    <row r="71" spans="1:19" ht="15">
      <c r="A71" s="37" t="s">
        <v>24</v>
      </c>
      <c r="B71" s="407"/>
      <c r="C71" s="408"/>
      <c r="D71" s="408"/>
      <c r="E71" s="409"/>
      <c r="F71" s="63">
        <f t="shared" si="74"/>
        <v>0</v>
      </c>
      <c r="G71" s="407"/>
      <c r="H71" s="409"/>
      <c r="I71" s="59">
        <f t="shared" si="75"/>
        <v>0</v>
      </c>
      <c r="K71" s="49" t="s">
        <v>24</v>
      </c>
      <c r="L71" s="407"/>
      <c r="M71" s="408"/>
      <c r="N71" s="408"/>
      <c r="O71" s="409"/>
      <c r="P71" s="63">
        <f t="shared" si="76"/>
        <v>-1.1812772982011666E-13</v>
      </c>
      <c r="Q71" s="407"/>
      <c r="R71" s="414"/>
      <c r="S71" s="84">
        <f t="shared" si="77"/>
        <v>-1.1812772982011666E-13</v>
      </c>
    </row>
    <row r="72" spans="1:19" ht="15">
      <c r="A72" s="36" t="s">
        <v>60</v>
      </c>
      <c r="B72" s="407"/>
      <c r="C72" s="408"/>
      <c r="D72" s="408"/>
      <c r="E72" s="409"/>
      <c r="F72" s="60">
        <f t="shared" si="74"/>
        <v>0</v>
      </c>
      <c r="G72" s="407"/>
      <c r="H72" s="409"/>
      <c r="I72" s="62">
        <f t="shared" si="75"/>
        <v>0</v>
      </c>
      <c r="K72" s="48" t="s">
        <v>60</v>
      </c>
      <c r="L72" s="407"/>
      <c r="M72" s="408"/>
      <c r="N72" s="408"/>
      <c r="O72" s="409"/>
      <c r="P72" s="85">
        <f t="shared" si="76"/>
        <v>1.9041192234059423E-14</v>
      </c>
      <c r="Q72" s="407"/>
      <c r="R72" s="414"/>
      <c r="S72" s="87">
        <f t="shared" si="77"/>
        <v>1.9041192234059423E-14</v>
      </c>
    </row>
    <row r="73" spans="1:19" ht="15">
      <c r="A73" s="37" t="s">
        <v>22</v>
      </c>
      <c r="B73" s="407"/>
      <c r="C73" s="408"/>
      <c r="D73" s="408"/>
      <c r="E73" s="409"/>
      <c r="F73" s="81">
        <f t="shared" si="74"/>
        <v>207.11462079085197</v>
      </c>
      <c r="G73" s="407"/>
      <c r="H73" s="409"/>
      <c r="I73" s="59">
        <f t="shared" si="75"/>
        <v>207.11462079085197</v>
      </c>
      <c r="K73" s="49" t="s">
        <v>22</v>
      </c>
      <c r="L73" s="407"/>
      <c r="M73" s="408"/>
      <c r="N73" s="408"/>
      <c r="O73" s="409"/>
      <c r="P73" s="63">
        <f t="shared" si="76"/>
        <v>139.60205333689882</v>
      </c>
      <c r="Q73" s="407"/>
      <c r="R73" s="414"/>
      <c r="S73" s="84">
        <f t="shared" si="77"/>
        <v>139.60205333689882</v>
      </c>
    </row>
    <row r="74" spans="1:19" ht="15">
      <c r="A74" s="36" t="s">
        <v>21</v>
      </c>
      <c r="B74" s="407"/>
      <c r="C74" s="408"/>
      <c r="D74" s="408"/>
      <c r="E74" s="409"/>
      <c r="F74" s="60">
        <f t="shared" si="74"/>
        <v>0</v>
      </c>
      <c r="G74" s="407"/>
      <c r="H74" s="409"/>
      <c r="I74" s="62">
        <f t="shared" si="75"/>
        <v>0</v>
      </c>
      <c r="K74" s="48" t="s">
        <v>21</v>
      </c>
      <c r="L74" s="407"/>
      <c r="M74" s="408"/>
      <c r="N74" s="408"/>
      <c r="O74" s="409"/>
      <c r="P74" s="85">
        <f t="shared" si="76"/>
        <v>0</v>
      </c>
      <c r="Q74" s="407"/>
      <c r="R74" s="414"/>
      <c r="S74" s="87">
        <f t="shared" si="77"/>
        <v>0</v>
      </c>
    </row>
    <row r="75" spans="1:19" ht="15">
      <c r="A75" s="38" t="s">
        <v>64</v>
      </c>
      <c r="B75" s="407"/>
      <c r="C75" s="408"/>
      <c r="D75" s="408"/>
      <c r="E75" s="409"/>
      <c r="F75" s="63">
        <f t="shared" si="74"/>
        <v>0</v>
      </c>
      <c r="G75" s="407"/>
      <c r="H75" s="409"/>
      <c r="I75" s="59">
        <f t="shared" si="75"/>
        <v>0</v>
      </c>
      <c r="K75" s="50" t="s">
        <v>64</v>
      </c>
      <c r="L75" s="407"/>
      <c r="M75" s="408"/>
      <c r="N75" s="408"/>
      <c r="O75" s="409"/>
      <c r="P75" s="63">
        <f t="shared" si="76"/>
        <v>0</v>
      </c>
      <c r="Q75" s="407"/>
      <c r="R75" s="414"/>
      <c r="S75" s="84">
        <f t="shared" si="77"/>
        <v>0</v>
      </c>
    </row>
    <row r="76" spans="1:19">
      <c r="A76" s="39" t="s">
        <v>23</v>
      </c>
      <c r="B76" s="407"/>
      <c r="C76" s="408"/>
      <c r="D76" s="408"/>
      <c r="E76" s="409"/>
      <c r="F76" s="65">
        <f t="shared" si="74"/>
        <v>0</v>
      </c>
      <c r="G76" s="407"/>
      <c r="H76" s="409"/>
      <c r="I76" s="67">
        <f t="shared" si="75"/>
        <v>0</v>
      </c>
      <c r="K76" s="51" t="s">
        <v>23</v>
      </c>
      <c r="L76" s="407"/>
      <c r="M76" s="408"/>
      <c r="N76" s="408"/>
      <c r="O76" s="409"/>
      <c r="P76" s="88">
        <f t="shared" si="76"/>
        <v>0</v>
      </c>
      <c r="Q76" s="407"/>
      <c r="R76" s="414"/>
      <c r="S76" s="90">
        <f t="shared" si="77"/>
        <v>0</v>
      </c>
    </row>
    <row r="77" spans="1:19">
      <c r="A77" s="40" t="s">
        <v>19</v>
      </c>
      <c r="B77" s="407"/>
      <c r="C77" s="408"/>
      <c r="D77" s="408"/>
      <c r="E77" s="409"/>
      <c r="F77" s="68">
        <f t="shared" si="74"/>
        <v>0</v>
      </c>
      <c r="G77" s="407"/>
      <c r="H77" s="409"/>
      <c r="I77" s="70">
        <f t="shared" si="75"/>
        <v>0</v>
      </c>
      <c r="K77" s="52" t="s">
        <v>19</v>
      </c>
      <c r="L77" s="407"/>
      <c r="M77" s="408"/>
      <c r="N77" s="408"/>
      <c r="O77" s="409"/>
      <c r="P77" s="68">
        <f t="shared" si="76"/>
        <v>0</v>
      </c>
      <c r="Q77" s="407"/>
      <c r="R77" s="414"/>
      <c r="S77" s="92">
        <f t="shared" si="77"/>
        <v>0</v>
      </c>
    </row>
    <row r="78" spans="1:19">
      <c r="A78" s="39" t="s">
        <v>20</v>
      </c>
      <c r="B78" s="407"/>
      <c r="C78" s="408"/>
      <c r="D78" s="408"/>
      <c r="E78" s="409"/>
      <c r="F78" s="65">
        <f t="shared" si="74"/>
        <v>0</v>
      </c>
      <c r="G78" s="407"/>
      <c r="H78" s="409"/>
      <c r="I78" s="67">
        <f t="shared" si="75"/>
        <v>0</v>
      </c>
      <c r="K78" s="51" t="s">
        <v>20</v>
      </c>
      <c r="L78" s="407"/>
      <c r="M78" s="408"/>
      <c r="N78" s="408"/>
      <c r="O78" s="409"/>
      <c r="P78" s="88">
        <f t="shared" si="76"/>
        <v>0</v>
      </c>
      <c r="Q78" s="407"/>
      <c r="R78" s="414"/>
      <c r="S78" s="90">
        <f t="shared" si="77"/>
        <v>0</v>
      </c>
    </row>
    <row r="79" spans="1:19" ht="15" thickBot="1">
      <c r="A79" s="41" t="s">
        <v>11</v>
      </c>
      <c r="B79" s="410"/>
      <c r="C79" s="411"/>
      <c r="D79" s="411"/>
      <c r="E79" s="412"/>
      <c r="F79" s="71">
        <f t="shared" si="74"/>
        <v>0</v>
      </c>
      <c r="G79" s="410"/>
      <c r="H79" s="412"/>
      <c r="I79" s="73">
        <f t="shared" si="75"/>
        <v>0</v>
      </c>
      <c r="K79" s="53" t="s">
        <v>11</v>
      </c>
      <c r="L79" s="410"/>
      <c r="M79" s="411"/>
      <c r="N79" s="411"/>
      <c r="O79" s="412"/>
      <c r="P79" s="71">
        <f t="shared" si="76"/>
        <v>0</v>
      </c>
      <c r="Q79" s="410"/>
      <c r="R79" s="415"/>
      <c r="S79" s="94">
        <f t="shared" si="77"/>
        <v>0</v>
      </c>
    </row>
    <row r="80" spans="1:19" ht="15" customHeight="1">
      <c r="A80" s="42" t="s">
        <v>26</v>
      </c>
      <c r="B80" s="74">
        <f>SUM(B59:B75)</f>
        <v>0</v>
      </c>
      <c r="C80" s="74">
        <f t="shared" ref="C80:I80" si="78">SUM(C59:C75)</f>
        <v>0</v>
      </c>
      <c r="D80" s="74">
        <f t="shared" si="78"/>
        <v>0</v>
      </c>
      <c r="E80" s="74">
        <f t="shared" si="78"/>
        <v>0</v>
      </c>
      <c r="F80" s="74">
        <f t="shared" si="78"/>
        <v>23473.457941999677</v>
      </c>
      <c r="G80" s="74">
        <f t="shared" si="78"/>
        <v>0</v>
      </c>
      <c r="H80" s="75">
        <f t="shared" si="78"/>
        <v>0</v>
      </c>
      <c r="I80" s="59">
        <f t="shared" si="78"/>
        <v>23473.457941999677</v>
      </c>
      <c r="K80" s="54" t="s">
        <v>26</v>
      </c>
      <c r="L80" s="74">
        <f>SUM(L59:L75)</f>
        <v>0</v>
      </c>
      <c r="M80" s="74">
        <f t="shared" ref="M80:S80" si="79">SUM(M59:M75)</f>
        <v>0</v>
      </c>
      <c r="N80" s="74">
        <f t="shared" si="79"/>
        <v>0</v>
      </c>
      <c r="O80" s="74">
        <f t="shared" si="79"/>
        <v>0</v>
      </c>
      <c r="P80" s="74">
        <f t="shared" si="79"/>
        <v>5668.9930128772548</v>
      </c>
      <c r="Q80" s="74">
        <f t="shared" si="79"/>
        <v>0</v>
      </c>
      <c r="R80" s="75">
        <f t="shared" si="79"/>
        <v>0</v>
      </c>
      <c r="S80" s="95">
        <f t="shared" si="79"/>
        <v>5668.9930128772548</v>
      </c>
    </row>
    <row r="81" spans="1:36" s="14" customFormat="1" ht="15" customHeight="1" thickBot="1">
      <c r="A81" s="43" t="s">
        <v>91</v>
      </c>
      <c r="B81" s="78">
        <f>IF($I80=0,"-",B80/$I80)</f>
        <v>0</v>
      </c>
      <c r="C81" s="78">
        <f t="shared" ref="C81:H81" si="80">IF($I80=0,"-",C80/$I80)</f>
        <v>0</v>
      </c>
      <c r="D81" s="78">
        <f t="shared" si="80"/>
        <v>0</v>
      </c>
      <c r="E81" s="78">
        <f t="shared" si="80"/>
        <v>0</v>
      </c>
      <c r="F81" s="78">
        <f t="shared" si="80"/>
        <v>1</v>
      </c>
      <c r="G81" s="78">
        <f t="shared" si="80"/>
        <v>0</v>
      </c>
      <c r="H81" s="78">
        <f t="shared" si="80"/>
        <v>0</v>
      </c>
      <c r="I81" s="80">
        <f>SUM(B81:H81)</f>
        <v>1</v>
      </c>
      <c r="K81" s="55" t="s">
        <v>91</v>
      </c>
      <c r="L81" s="96">
        <f>IF($S80=0,"-",L80/$S80)</f>
        <v>0</v>
      </c>
      <c r="M81" s="96">
        <f t="shared" ref="M81:R81" si="81">IF($S80=0,"-",M80/$S80)</f>
        <v>0</v>
      </c>
      <c r="N81" s="96">
        <f t="shared" si="81"/>
        <v>0</v>
      </c>
      <c r="O81" s="96">
        <f t="shared" si="81"/>
        <v>0</v>
      </c>
      <c r="P81" s="96">
        <f t="shared" si="81"/>
        <v>1</v>
      </c>
      <c r="Q81" s="96">
        <f t="shared" si="81"/>
        <v>0</v>
      </c>
      <c r="R81" s="97">
        <f t="shared" si="81"/>
        <v>0</v>
      </c>
      <c r="S81" s="98">
        <f>SUM(L81:R81)</f>
        <v>1</v>
      </c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J81" s="23"/>
    </row>
    <row r="82" spans="1:36" ht="15" thickBot="1">
      <c r="A82" s="44"/>
      <c r="B82" s="44"/>
      <c r="C82" s="44"/>
      <c r="D82" s="44"/>
      <c r="E82" s="44"/>
      <c r="F82" s="44"/>
      <c r="G82" s="44"/>
      <c r="H82" s="44"/>
      <c r="I82" s="44"/>
      <c r="K82" s="44"/>
      <c r="L82" s="34"/>
      <c r="M82" s="34"/>
      <c r="N82" s="34"/>
      <c r="O82" s="34"/>
      <c r="P82" s="34"/>
      <c r="Q82" s="34"/>
      <c r="R82" s="34"/>
      <c r="S82" s="34"/>
    </row>
    <row r="83" spans="1:36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  <c r="K83" s="422" t="s">
        <v>54</v>
      </c>
      <c r="L83" s="32" t="s">
        <v>0</v>
      </c>
      <c r="M83" s="32" t="s">
        <v>1</v>
      </c>
      <c r="N83" s="32" t="s">
        <v>2</v>
      </c>
      <c r="O83" s="32" t="s">
        <v>3</v>
      </c>
      <c r="P83" s="32" t="s">
        <v>27</v>
      </c>
      <c r="Q83" s="32" t="s">
        <v>4</v>
      </c>
      <c r="R83" s="32" t="s">
        <v>5</v>
      </c>
      <c r="S83" s="33" t="s">
        <v>6</v>
      </c>
    </row>
    <row r="84" spans="1:36" ht="15" customHeight="1">
      <c r="A84" s="438" t="s">
        <v>54</v>
      </c>
      <c r="B84" s="434" t="s">
        <v>118</v>
      </c>
      <c r="C84" s="435"/>
      <c r="D84" s="435"/>
      <c r="E84" s="435"/>
      <c r="F84" s="435"/>
      <c r="G84" s="435"/>
      <c r="H84" s="435"/>
      <c r="I84" s="436"/>
      <c r="K84" s="423" t="s">
        <v>54</v>
      </c>
      <c r="L84" s="416" t="s">
        <v>118</v>
      </c>
      <c r="M84" s="417"/>
      <c r="N84" s="417"/>
      <c r="O84" s="417"/>
      <c r="P84" s="417"/>
      <c r="Q84" s="417"/>
      <c r="R84" s="417"/>
      <c r="S84" s="418"/>
    </row>
    <row r="85" spans="1:36" ht="15">
      <c r="A85" s="35" t="s">
        <v>7</v>
      </c>
      <c r="B85" s="57">
        <f t="shared" ref="B85:H105" si="82">B579+B605+B631</f>
        <v>56.087213357721055</v>
      </c>
      <c r="C85" s="57">
        <f t="shared" si="82"/>
        <v>0</v>
      </c>
      <c r="D85" s="57">
        <f t="shared" si="82"/>
        <v>6.3685935677827787</v>
      </c>
      <c r="E85" s="57">
        <f t="shared" si="82"/>
        <v>0</v>
      </c>
      <c r="F85" s="57">
        <f t="shared" si="82"/>
        <v>0</v>
      </c>
      <c r="G85" s="57">
        <f t="shared" si="82"/>
        <v>0</v>
      </c>
      <c r="H85" s="57">
        <f t="shared" si="82"/>
        <v>0</v>
      </c>
      <c r="I85" s="59">
        <f>SUM(B85:H85)</f>
        <v>62.455806925503836</v>
      </c>
      <c r="K85" s="56" t="s">
        <v>7</v>
      </c>
      <c r="L85" s="57">
        <f t="shared" ref="L85:R105" si="83">L579+L605+L631</f>
        <v>56.087213357721055</v>
      </c>
      <c r="M85" s="57">
        <f t="shared" si="83"/>
        <v>0</v>
      </c>
      <c r="N85" s="57">
        <f t="shared" si="83"/>
        <v>6.3685935677827787</v>
      </c>
      <c r="O85" s="57">
        <f t="shared" si="83"/>
        <v>0</v>
      </c>
      <c r="P85" s="57">
        <f t="shared" si="83"/>
        <v>0.13232203424838657</v>
      </c>
      <c r="Q85" s="57">
        <f t="shared" si="83"/>
        <v>0</v>
      </c>
      <c r="R85" s="57">
        <f t="shared" si="83"/>
        <v>0</v>
      </c>
      <c r="S85" s="103">
        <f>SUM(L85:R85)</f>
        <v>62.588128959752225</v>
      </c>
    </row>
    <row r="86" spans="1:36" ht="15">
      <c r="A86" s="36" t="s">
        <v>8</v>
      </c>
      <c r="B86" s="60">
        <f t="shared" si="82"/>
        <v>70.566857972606527</v>
      </c>
      <c r="C86" s="60">
        <f t="shared" si="82"/>
        <v>0</v>
      </c>
      <c r="D86" s="60">
        <f t="shared" si="82"/>
        <v>9.1306925860071715</v>
      </c>
      <c r="E86" s="60">
        <f t="shared" si="82"/>
        <v>0</v>
      </c>
      <c r="F86" s="60">
        <f t="shared" si="82"/>
        <v>0</v>
      </c>
      <c r="G86" s="60">
        <f t="shared" si="82"/>
        <v>0</v>
      </c>
      <c r="H86" s="60">
        <f t="shared" si="82"/>
        <v>0</v>
      </c>
      <c r="I86" s="62">
        <f t="shared" ref="I86:I105" si="84">SUM(B86:H86)</f>
        <v>79.697550558613699</v>
      </c>
      <c r="K86" s="48" t="s">
        <v>8</v>
      </c>
      <c r="L86" s="85">
        <f t="shared" si="83"/>
        <v>70.566857972606527</v>
      </c>
      <c r="M86" s="85">
        <f t="shared" si="83"/>
        <v>0</v>
      </c>
      <c r="N86" s="85">
        <f t="shared" si="83"/>
        <v>9.1306925860071715</v>
      </c>
      <c r="O86" s="85">
        <f t="shared" si="83"/>
        <v>0</v>
      </c>
      <c r="P86" s="85">
        <f t="shared" si="83"/>
        <v>0</v>
      </c>
      <c r="Q86" s="85">
        <f t="shared" si="83"/>
        <v>0</v>
      </c>
      <c r="R86" s="85">
        <f t="shared" si="83"/>
        <v>0</v>
      </c>
      <c r="S86" s="87">
        <f t="shared" ref="S86:S105" si="85">SUM(L86:R86)</f>
        <v>79.697550558613699</v>
      </c>
    </row>
    <row r="87" spans="1:36" ht="15">
      <c r="A87" s="37" t="s">
        <v>10</v>
      </c>
      <c r="B87" s="63">
        <f t="shared" si="82"/>
        <v>28.055211295558014</v>
      </c>
      <c r="C87" s="63">
        <f t="shared" si="82"/>
        <v>0</v>
      </c>
      <c r="D87" s="63">
        <f t="shared" si="82"/>
        <v>1.6847754908982955</v>
      </c>
      <c r="E87" s="63">
        <f t="shared" si="82"/>
        <v>0</v>
      </c>
      <c r="F87" s="63">
        <f t="shared" si="82"/>
        <v>0</v>
      </c>
      <c r="G87" s="63">
        <f t="shared" si="82"/>
        <v>0</v>
      </c>
      <c r="H87" s="63">
        <f t="shared" si="82"/>
        <v>0</v>
      </c>
      <c r="I87" s="59">
        <f t="shared" si="84"/>
        <v>29.73998678645631</v>
      </c>
      <c r="K87" s="49" t="s">
        <v>10</v>
      </c>
      <c r="L87" s="63">
        <f t="shared" si="83"/>
        <v>28.055211295558014</v>
      </c>
      <c r="M87" s="63">
        <f t="shared" si="83"/>
        <v>0</v>
      </c>
      <c r="N87" s="63">
        <f t="shared" si="83"/>
        <v>1.6847754908982955</v>
      </c>
      <c r="O87" s="63">
        <f t="shared" si="83"/>
        <v>0</v>
      </c>
      <c r="P87" s="63">
        <f t="shared" si="83"/>
        <v>0</v>
      </c>
      <c r="Q87" s="63">
        <f t="shared" si="83"/>
        <v>0</v>
      </c>
      <c r="R87" s="63">
        <f t="shared" si="83"/>
        <v>0</v>
      </c>
      <c r="S87" s="84">
        <f t="shared" si="85"/>
        <v>29.73998678645631</v>
      </c>
    </row>
    <row r="88" spans="1:36" ht="15">
      <c r="A88" s="36" t="s">
        <v>56</v>
      </c>
      <c r="B88" s="60">
        <f t="shared" si="82"/>
        <v>0</v>
      </c>
      <c r="C88" s="60">
        <f t="shared" si="82"/>
        <v>0</v>
      </c>
      <c r="D88" s="60">
        <f t="shared" si="82"/>
        <v>0</v>
      </c>
      <c r="E88" s="60">
        <f t="shared" si="82"/>
        <v>0</v>
      </c>
      <c r="F88" s="60">
        <f t="shared" si="82"/>
        <v>0</v>
      </c>
      <c r="G88" s="60">
        <f t="shared" si="82"/>
        <v>0</v>
      </c>
      <c r="H88" s="60">
        <f t="shared" si="82"/>
        <v>0</v>
      </c>
      <c r="I88" s="62">
        <f t="shared" si="84"/>
        <v>0</v>
      </c>
      <c r="K88" s="48" t="s">
        <v>56</v>
      </c>
      <c r="L88" s="85">
        <f t="shared" si="83"/>
        <v>0</v>
      </c>
      <c r="M88" s="85">
        <f t="shared" si="83"/>
        <v>0</v>
      </c>
      <c r="N88" s="85">
        <f t="shared" si="83"/>
        <v>0</v>
      </c>
      <c r="O88" s="85">
        <f t="shared" si="83"/>
        <v>0</v>
      </c>
      <c r="P88" s="85">
        <f t="shared" si="83"/>
        <v>0</v>
      </c>
      <c r="Q88" s="85">
        <f t="shared" si="83"/>
        <v>0</v>
      </c>
      <c r="R88" s="85">
        <f t="shared" si="83"/>
        <v>0</v>
      </c>
      <c r="S88" s="87">
        <f t="shared" si="85"/>
        <v>0</v>
      </c>
    </row>
    <row r="89" spans="1:36" ht="15">
      <c r="A89" s="37" t="s">
        <v>16</v>
      </c>
      <c r="B89" s="63">
        <f t="shared" si="82"/>
        <v>731.90883194035916</v>
      </c>
      <c r="C89" s="63">
        <f t="shared" si="82"/>
        <v>36.844663773956945</v>
      </c>
      <c r="D89" s="63">
        <f t="shared" si="82"/>
        <v>66.976814038221733</v>
      </c>
      <c r="E89" s="63">
        <f t="shared" si="82"/>
        <v>17.51971098896686</v>
      </c>
      <c r="F89" s="63">
        <f t="shared" si="82"/>
        <v>0</v>
      </c>
      <c r="G89" s="63">
        <f t="shared" si="82"/>
        <v>0</v>
      </c>
      <c r="H89" s="63">
        <f t="shared" si="82"/>
        <v>0</v>
      </c>
      <c r="I89" s="59">
        <f t="shared" si="84"/>
        <v>853.25002074150473</v>
      </c>
      <c r="K89" s="49" t="s">
        <v>16</v>
      </c>
      <c r="L89" s="63">
        <f t="shared" si="83"/>
        <v>731.90883194035916</v>
      </c>
      <c r="M89" s="63">
        <f t="shared" si="83"/>
        <v>36.844663773956945</v>
      </c>
      <c r="N89" s="63">
        <f t="shared" si="83"/>
        <v>66.976814038221733</v>
      </c>
      <c r="O89" s="63">
        <f t="shared" si="83"/>
        <v>17.51971098896686</v>
      </c>
      <c r="P89" s="63">
        <f t="shared" si="83"/>
        <v>0</v>
      </c>
      <c r="Q89" s="63">
        <f t="shared" si="83"/>
        <v>0</v>
      </c>
      <c r="R89" s="63">
        <f t="shared" si="83"/>
        <v>0</v>
      </c>
      <c r="S89" s="84">
        <f t="shared" si="85"/>
        <v>853.25002074150473</v>
      </c>
    </row>
    <row r="90" spans="1:36" ht="15">
      <c r="A90" s="36" t="s">
        <v>123</v>
      </c>
      <c r="B90" s="60">
        <f t="shared" si="82"/>
        <v>5907.8340746342983</v>
      </c>
      <c r="C90" s="60">
        <f t="shared" si="82"/>
        <v>24.585423901164706</v>
      </c>
      <c r="D90" s="60">
        <f t="shared" si="82"/>
        <v>686.43070087790147</v>
      </c>
      <c r="E90" s="60">
        <f t="shared" si="82"/>
        <v>0</v>
      </c>
      <c r="F90" s="60">
        <f t="shared" si="82"/>
        <v>0</v>
      </c>
      <c r="G90" s="60">
        <f t="shared" si="82"/>
        <v>0</v>
      </c>
      <c r="H90" s="60">
        <f t="shared" si="82"/>
        <v>0</v>
      </c>
      <c r="I90" s="62">
        <f t="shared" si="84"/>
        <v>6618.8501994133649</v>
      </c>
      <c r="K90" s="48" t="s">
        <v>123</v>
      </c>
      <c r="L90" s="85">
        <f t="shared" si="83"/>
        <v>5907.8340746342983</v>
      </c>
      <c r="M90" s="85">
        <f t="shared" si="83"/>
        <v>24.585423901164706</v>
      </c>
      <c r="N90" s="85">
        <f t="shared" si="83"/>
        <v>686.43070087790147</v>
      </c>
      <c r="O90" s="85">
        <f t="shared" si="83"/>
        <v>0</v>
      </c>
      <c r="P90" s="85">
        <f t="shared" si="83"/>
        <v>0</v>
      </c>
      <c r="Q90" s="85">
        <f t="shared" si="83"/>
        <v>0</v>
      </c>
      <c r="R90" s="85">
        <f t="shared" si="83"/>
        <v>0</v>
      </c>
      <c r="S90" s="87">
        <f t="shared" si="85"/>
        <v>6618.8501994133649</v>
      </c>
    </row>
    <row r="91" spans="1:36" ht="15">
      <c r="A91" s="37" t="s">
        <v>58</v>
      </c>
      <c r="B91" s="63">
        <f t="shared" si="82"/>
        <v>0</v>
      </c>
      <c r="C91" s="63">
        <f t="shared" si="82"/>
        <v>0.26764332257105955</v>
      </c>
      <c r="D91" s="63">
        <f t="shared" si="82"/>
        <v>0.22867287116206295</v>
      </c>
      <c r="E91" s="63">
        <f t="shared" si="82"/>
        <v>119.66263086868001</v>
      </c>
      <c r="F91" s="63">
        <f t="shared" si="82"/>
        <v>513.02090308955405</v>
      </c>
      <c r="G91" s="63">
        <f t="shared" si="82"/>
        <v>0</v>
      </c>
      <c r="H91" s="63">
        <f t="shared" si="82"/>
        <v>0</v>
      </c>
      <c r="I91" s="59">
        <f t="shared" si="84"/>
        <v>633.17985015196723</v>
      </c>
      <c r="K91" s="49" t="s">
        <v>58</v>
      </c>
      <c r="L91" s="63">
        <f t="shared" si="83"/>
        <v>0</v>
      </c>
      <c r="M91" s="63">
        <f t="shared" si="83"/>
        <v>0.26764332257105955</v>
      </c>
      <c r="N91" s="63">
        <f t="shared" si="83"/>
        <v>0.22867287116206295</v>
      </c>
      <c r="O91" s="63">
        <f t="shared" si="83"/>
        <v>119.66263086868001</v>
      </c>
      <c r="P91" s="63">
        <f t="shared" si="83"/>
        <v>10302.625783763344</v>
      </c>
      <c r="Q91" s="63">
        <f t="shared" si="83"/>
        <v>0</v>
      </c>
      <c r="R91" s="63">
        <f t="shared" si="83"/>
        <v>0</v>
      </c>
      <c r="S91" s="84">
        <f t="shared" si="85"/>
        <v>10422.784730825757</v>
      </c>
    </row>
    <row r="92" spans="1:36" ht="15">
      <c r="A92" s="36" t="s">
        <v>12</v>
      </c>
      <c r="B92" s="60">
        <f t="shared" si="82"/>
        <v>0</v>
      </c>
      <c r="C92" s="60">
        <f t="shared" si="82"/>
        <v>0</v>
      </c>
      <c r="D92" s="60">
        <f t="shared" si="82"/>
        <v>3.4564600447848107E-2</v>
      </c>
      <c r="E92" s="60">
        <f t="shared" si="82"/>
        <v>12.578538943580467</v>
      </c>
      <c r="F92" s="60">
        <f t="shared" si="82"/>
        <v>0</v>
      </c>
      <c r="G92" s="60">
        <f t="shared" si="82"/>
        <v>0</v>
      </c>
      <c r="H92" s="60">
        <f t="shared" si="82"/>
        <v>0</v>
      </c>
      <c r="I92" s="62">
        <f t="shared" si="84"/>
        <v>12.613103544028315</v>
      </c>
      <c r="K92" s="48" t="s">
        <v>12</v>
      </c>
      <c r="L92" s="85">
        <f t="shared" si="83"/>
        <v>0</v>
      </c>
      <c r="M92" s="85">
        <f t="shared" si="83"/>
        <v>0</v>
      </c>
      <c r="N92" s="85">
        <f t="shared" si="83"/>
        <v>3.4564600447848107E-2</v>
      </c>
      <c r="O92" s="85">
        <f t="shared" si="83"/>
        <v>12.578538943580467</v>
      </c>
      <c r="P92" s="85">
        <f t="shared" si="83"/>
        <v>3337.4612230726761</v>
      </c>
      <c r="Q92" s="85">
        <f t="shared" si="83"/>
        <v>0</v>
      </c>
      <c r="R92" s="85">
        <f t="shared" si="83"/>
        <v>0</v>
      </c>
      <c r="S92" s="87">
        <f t="shared" si="85"/>
        <v>3350.0743266167046</v>
      </c>
    </row>
    <row r="93" spans="1:36" ht="15">
      <c r="A93" s="37" t="s">
        <v>59</v>
      </c>
      <c r="B93" s="63">
        <f t="shared" si="82"/>
        <v>0</v>
      </c>
      <c r="C93" s="63">
        <f t="shared" si="82"/>
        <v>0</v>
      </c>
      <c r="D93" s="63">
        <f t="shared" si="82"/>
        <v>0</v>
      </c>
      <c r="E93" s="63">
        <f t="shared" si="82"/>
        <v>0</v>
      </c>
      <c r="F93" s="63">
        <f t="shared" si="82"/>
        <v>0</v>
      </c>
      <c r="G93" s="63">
        <f t="shared" si="82"/>
        <v>0</v>
      </c>
      <c r="H93" s="63">
        <f t="shared" si="82"/>
        <v>0</v>
      </c>
      <c r="I93" s="59">
        <f t="shared" si="84"/>
        <v>0</v>
      </c>
      <c r="K93" s="49" t="s">
        <v>59</v>
      </c>
      <c r="L93" s="63">
        <f t="shared" si="83"/>
        <v>0</v>
      </c>
      <c r="M93" s="63">
        <f t="shared" si="83"/>
        <v>0</v>
      </c>
      <c r="N93" s="63">
        <f t="shared" si="83"/>
        <v>0</v>
      </c>
      <c r="O93" s="63">
        <f t="shared" si="83"/>
        <v>0</v>
      </c>
      <c r="P93" s="63">
        <f t="shared" si="83"/>
        <v>1538.2401653055326</v>
      </c>
      <c r="Q93" s="63">
        <f t="shared" si="83"/>
        <v>0</v>
      </c>
      <c r="R93" s="63">
        <f t="shared" si="83"/>
        <v>0</v>
      </c>
      <c r="S93" s="84">
        <f t="shared" si="85"/>
        <v>1538.2401653055326</v>
      </c>
    </row>
    <row r="94" spans="1:36" ht="15">
      <c r="A94" s="36" t="s">
        <v>17</v>
      </c>
      <c r="B94" s="60">
        <f t="shared" si="82"/>
        <v>285.92352110120794</v>
      </c>
      <c r="C94" s="60">
        <f t="shared" si="82"/>
        <v>1.0341554620671165</v>
      </c>
      <c r="D94" s="60">
        <f t="shared" si="82"/>
        <v>40.201530077608609</v>
      </c>
      <c r="E94" s="60">
        <f t="shared" si="82"/>
        <v>3.5964318403416669</v>
      </c>
      <c r="F94" s="60">
        <f t="shared" si="82"/>
        <v>0</v>
      </c>
      <c r="G94" s="60">
        <f t="shared" si="82"/>
        <v>0</v>
      </c>
      <c r="H94" s="60">
        <f t="shared" si="82"/>
        <v>0</v>
      </c>
      <c r="I94" s="62">
        <f t="shared" si="84"/>
        <v>330.75563848122533</v>
      </c>
      <c r="K94" s="48" t="s">
        <v>17</v>
      </c>
      <c r="L94" s="85">
        <f t="shared" si="83"/>
        <v>285.92352110120794</v>
      </c>
      <c r="M94" s="85">
        <f t="shared" si="83"/>
        <v>1.0341554620671165</v>
      </c>
      <c r="N94" s="85">
        <f t="shared" si="83"/>
        <v>40.201530077608609</v>
      </c>
      <c r="O94" s="85">
        <f t="shared" si="83"/>
        <v>3.5964318403416669</v>
      </c>
      <c r="P94" s="85">
        <f t="shared" si="83"/>
        <v>0</v>
      </c>
      <c r="Q94" s="85">
        <f t="shared" si="83"/>
        <v>0</v>
      </c>
      <c r="R94" s="85">
        <f t="shared" si="83"/>
        <v>0</v>
      </c>
      <c r="S94" s="87">
        <f t="shared" si="85"/>
        <v>330.75563848122533</v>
      </c>
    </row>
    <row r="95" spans="1:36" ht="15">
      <c r="A95" s="37" t="s">
        <v>139</v>
      </c>
      <c r="B95" s="63">
        <f t="shared" si="82"/>
        <v>3154.1557892722403</v>
      </c>
      <c r="C95" s="63">
        <f t="shared" si="82"/>
        <v>178.33994634002832</v>
      </c>
      <c r="D95" s="63">
        <f t="shared" si="82"/>
        <v>259.78152247887624</v>
      </c>
      <c r="E95" s="63">
        <f t="shared" si="82"/>
        <v>27.387906972114763</v>
      </c>
      <c r="F95" s="63">
        <f t="shared" si="82"/>
        <v>0</v>
      </c>
      <c r="G95" s="63">
        <f t="shared" si="82"/>
        <v>0</v>
      </c>
      <c r="H95" s="63">
        <f t="shared" si="82"/>
        <v>0</v>
      </c>
      <c r="I95" s="59">
        <f t="shared" si="84"/>
        <v>3619.6651650632598</v>
      </c>
      <c r="K95" s="49" t="s">
        <v>139</v>
      </c>
      <c r="L95" s="63">
        <f t="shared" si="83"/>
        <v>3154.1557892722403</v>
      </c>
      <c r="M95" s="63">
        <f t="shared" si="83"/>
        <v>178.33994634002832</v>
      </c>
      <c r="N95" s="63">
        <f t="shared" si="83"/>
        <v>259.78152247887624</v>
      </c>
      <c r="O95" s="63">
        <f t="shared" si="83"/>
        <v>27.387906972114763</v>
      </c>
      <c r="P95" s="63">
        <f t="shared" si="83"/>
        <v>0</v>
      </c>
      <c r="Q95" s="63">
        <f t="shared" si="83"/>
        <v>0</v>
      </c>
      <c r="R95" s="63">
        <f t="shared" si="83"/>
        <v>0</v>
      </c>
      <c r="S95" s="84">
        <f t="shared" si="85"/>
        <v>3619.6651650632598</v>
      </c>
    </row>
    <row r="96" spans="1:36" ht="15">
      <c r="A96" s="36" t="s">
        <v>25</v>
      </c>
      <c r="B96" s="60">
        <f t="shared" si="82"/>
        <v>1567.9910590948007</v>
      </c>
      <c r="C96" s="60">
        <f t="shared" si="82"/>
        <v>8.2482805437920567E-2</v>
      </c>
      <c r="D96" s="60">
        <f t="shared" si="82"/>
        <v>2856.3931169440725</v>
      </c>
      <c r="E96" s="60">
        <f t="shared" si="82"/>
        <v>1922.4353072327381</v>
      </c>
      <c r="F96" s="60">
        <f t="shared" si="82"/>
        <v>0</v>
      </c>
      <c r="G96" s="60">
        <f t="shared" si="82"/>
        <v>1852.5806234295671</v>
      </c>
      <c r="H96" s="60">
        <f t="shared" si="82"/>
        <v>0.79044144255467264</v>
      </c>
      <c r="I96" s="62">
        <f t="shared" si="84"/>
        <v>8200.273030949169</v>
      </c>
      <c r="K96" s="48" t="s">
        <v>25</v>
      </c>
      <c r="L96" s="85">
        <f t="shared" si="83"/>
        <v>1567.9910590948007</v>
      </c>
      <c r="M96" s="85">
        <f t="shared" si="83"/>
        <v>8.2482805437920567E-2</v>
      </c>
      <c r="N96" s="85">
        <f t="shared" si="83"/>
        <v>2856.3931169440725</v>
      </c>
      <c r="O96" s="85">
        <f t="shared" si="83"/>
        <v>1922.4353072327381</v>
      </c>
      <c r="P96" s="85">
        <f t="shared" si="83"/>
        <v>1034.3280915104374</v>
      </c>
      <c r="Q96" s="85">
        <f t="shared" si="83"/>
        <v>1852.5806234295671</v>
      </c>
      <c r="R96" s="85">
        <f t="shared" si="83"/>
        <v>0.79044144255467264</v>
      </c>
      <c r="S96" s="87">
        <f t="shared" si="85"/>
        <v>9234.6011224596059</v>
      </c>
    </row>
    <row r="97" spans="1:69" ht="15">
      <c r="A97" s="37" t="s">
        <v>24</v>
      </c>
      <c r="B97" s="63">
        <f t="shared" si="82"/>
        <v>2576.2372532036024</v>
      </c>
      <c r="C97" s="63">
        <f t="shared" si="82"/>
        <v>8.6577925558994089</v>
      </c>
      <c r="D97" s="63">
        <f t="shared" si="82"/>
        <v>241.84059969975806</v>
      </c>
      <c r="E97" s="63">
        <f t="shared" si="82"/>
        <v>0</v>
      </c>
      <c r="F97" s="63">
        <f t="shared" si="82"/>
        <v>0</v>
      </c>
      <c r="G97" s="63">
        <f t="shared" si="82"/>
        <v>0</v>
      </c>
      <c r="H97" s="63">
        <f t="shared" si="82"/>
        <v>0</v>
      </c>
      <c r="I97" s="59">
        <f t="shared" si="84"/>
        <v>2826.73564545926</v>
      </c>
      <c r="K97" s="49" t="s">
        <v>24</v>
      </c>
      <c r="L97" s="63">
        <f t="shared" si="83"/>
        <v>2576.2372532036024</v>
      </c>
      <c r="M97" s="63">
        <f t="shared" si="83"/>
        <v>8.6577925558994089</v>
      </c>
      <c r="N97" s="63">
        <f t="shared" si="83"/>
        <v>241.84059969975806</v>
      </c>
      <c r="O97" s="63">
        <f t="shared" si="83"/>
        <v>0</v>
      </c>
      <c r="P97" s="63">
        <f t="shared" si="83"/>
        <v>0</v>
      </c>
      <c r="Q97" s="63">
        <f t="shared" si="83"/>
        <v>0</v>
      </c>
      <c r="R97" s="63">
        <f t="shared" si="83"/>
        <v>0</v>
      </c>
      <c r="S97" s="84">
        <f t="shared" si="85"/>
        <v>2826.73564545926</v>
      </c>
    </row>
    <row r="98" spans="1:69" ht="15">
      <c r="A98" s="36" t="s">
        <v>60</v>
      </c>
      <c r="B98" s="60">
        <f t="shared" si="82"/>
        <v>3095.1474694163103</v>
      </c>
      <c r="C98" s="60">
        <f t="shared" si="82"/>
        <v>6.6839987641952989</v>
      </c>
      <c r="D98" s="60">
        <f t="shared" si="82"/>
        <v>351.00963205944146</v>
      </c>
      <c r="E98" s="60">
        <f t="shared" si="82"/>
        <v>0</v>
      </c>
      <c r="F98" s="60">
        <f t="shared" si="82"/>
        <v>0</v>
      </c>
      <c r="G98" s="60">
        <f t="shared" si="82"/>
        <v>0</v>
      </c>
      <c r="H98" s="60">
        <f t="shared" si="82"/>
        <v>0</v>
      </c>
      <c r="I98" s="62">
        <f t="shared" si="84"/>
        <v>3452.8411002399471</v>
      </c>
      <c r="K98" s="48" t="s">
        <v>60</v>
      </c>
      <c r="L98" s="85">
        <f t="shared" si="83"/>
        <v>3095.1474694163103</v>
      </c>
      <c r="M98" s="85">
        <f t="shared" si="83"/>
        <v>6.6839987641952989</v>
      </c>
      <c r="N98" s="85">
        <f t="shared" si="83"/>
        <v>351.00963205944146</v>
      </c>
      <c r="O98" s="85">
        <f t="shared" si="83"/>
        <v>0</v>
      </c>
      <c r="P98" s="85">
        <f t="shared" si="83"/>
        <v>0</v>
      </c>
      <c r="Q98" s="85">
        <f t="shared" si="83"/>
        <v>0</v>
      </c>
      <c r="R98" s="85">
        <f t="shared" si="83"/>
        <v>0</v>
      </c>
      <c r="S98" s="87">
        <f t="shared" si="85"/>
        <v>3452.8411002399471</v>
      </c>
    </row>
    <row r="99" spans="1:69" ht="15">
      <c r="A99" s="37" t="s">
        <v>22</v>
      </c>
      <c r="B99" s="63">
        <f t="shared" si="82"/>
        <v>604.03977620629178</v>
      </c>
      <c r="C99" s="63">
        <f t="shared" si="82"/>
        <v>0</v>
      </c>
      <c r="D99" s="63">
        <f t="shared" si="82"/>
        <v>82.959816128188919</v>
      </c>
      <c r="E99" s="63">
        <f t="shared" si="82"/>
        <v>8.4296719258605032E-2</v>
      </c>
      <c r="F99" s="63">
        <f t="shared" si="82"/>
        <v>11.805674254329103</v>
      </c>
      <c r="G99" s="63">
        <f t="shared" si="82"/>
        <v>0</v>
      </c>
      <c r="H99" s="63">
        <f t="shared" si="82"/>
        <v>0</v>
      </c>
      <c r="I99" s="59">
        <f t="shared" si="84"/>
        <v>698.88956330806843</v>
      </c>
      <c r="K99" s="49" t="s">
        <v>22</v>
      </c>
      <c r="L99" s="63">
        <f t="shared" si="83"/>
        <v>604.03977620629178</v>
      </c>
      <c r="M99" s="63">
        <f t="shared" si="83"/>
        <v>0</v>
      </c>
      <c r="N99" s="63">
        <f t="shared" si="83"/>
        <v>82.959816128188919</v>
      </c>
      <c r="O99" s="63">
        <f t="shared" si="83"/>
        <v>8.4296719258605032E-2</v>
      </c>
      <c r="P99" s="63">
        <f t="shared" si="83"/>
        <v>65.056713802293231</v>
      </c>
      <c r="Q99" s="63">
        <f t="shared" si="83"/>
        <v>0</v>
      </c>
      <c r="R99" s="63">
        <f t="shared" si="83"/>
        <v>0</v>
      </c>
      <c r="S99" s="84">
        <f t="shared" si="85"/>
        <v>752.1406028560325</v>
      </c>
    </row>
    <row r="100" spans="1:69" ht="15">
      <c r="A100" s="36" t="s">
        <v>21</v>
      </c>
      <c r="B100" s="60">
        <f t="shared" si="82"/>
        <v>96.259790226072326</v>
      </c>
      <c r="C100" s="60">
        <f t="shared" si="82"/>
        <v>0</v>
      </c>
      <c r="D100" s="60">
        <f t="shared" si="82"/>
        <v>1.7785206751655547</v>
      </c>
      <c r="E100" s="60">
        <f t="shared" si="82"/>
        <v>0</v>
      </c>
      <c r="F100" s="60">
        <f t="shared" si="82"/>
        <v>0</v>
      </c>
      <c r="G100" s="60">
        <f t="shared" si="82"/>
        <v>0</v>
      </c>
      <c r="H100" s="60">
        <f t="shared" si="82"/>
        <v>0</v>
      </c>
      <c r="I100" s="62">
        <f t="shared" si="84"/>
        <v>98.038310901237878</v>
      </c>
      <c r="K100" s="48" t="s">
        <v>21</v>
      </c>
      <c r="L100" s="85">
        <f t="shared" si="83"/>
        <v>96.259790226072326</v>
      </c>
      <c r="M100" s="85">
        <f t="shared" si="83"/>
        <v>0</v>
      </c>
      <c r="N100" s="85">
        <f t="shared" si="83"/>
        <v>1.7785206751655547</v>
      </c>
      <c r="O100" s="85">
        <f t="shared" si="83"/>
        <v>0</v>
      </c>
      <c r="P100" s="85">
        <f t="shared" si="83"/>
        <v>0</v>
      </c>
      <c r="Q100" s="85">
        <f t="shared" si="83"/>
        <v>0</v>
      </c>
      <c r="R100" s="85">
        <f t="shared" si="83"/>
        <v>0</v>
      </c>
      <c r="S100" s="87">
        <f t="shared" si="85"/>
        <v>98.038310901237878</v>
      </c>
    </row>
    <row r="101" spans="1:69" ht="15">
      <c r="A101" s="38" t="s">
        <v>64</v>
      </c>
      <c r="B101" s="63">
        <f t="shared" si="82"/>
        <v>305.28353853025146</v>
      </c>
      <c r="C101" s="63">
        <f t="shared" si="82"/>
        <v>0</v>
      </c>
      <c r="D101" s="63">
        <f t="shared" si="82"/>
        <v>147.32433331497066</v>
      </c>
      <c r="E101" s="63">
        <f t="shared" si="82"/>
        <v>0</v>
      </c>
      <c r="F101" s="63">
        <f t="shared" si="82"/>
        <v>0</v>
      </c>
      <c r="G101" s="63">
        <f t="shared" si="82"/>
        <v>0</v>
      </c>
      <c r="H101" s="63">
        <f t="shared" si="82"/>
        <v>0</v>
      </c>
      <c r="I101" s="59">
        <f t="shared" si="84"/>
        <v>452.60787184522212</v>
      </c>
      <c r="K101" s="50" t="s">
        <v>64</v>
      </c>
      <c r="L101" s="63">
        <f t="shared" si="83"/>
        <v>305.28353853025146</v>
      </c>
      <c r="M101" s="63">
        <f t="shared" si="83"/>
        <v>0</v>
      </c>
      <c r="N101" s="63">
        <f t="shared" si="83"/>
        <v>147.32433331497066</v>
      </c>
      <c r="O101" s="63">
        <f t="shared" si="83"/>
        <v>0</v>
      </c>
      <c r="P101" s="63">
        <f t="shared" si="83"/>
        <v>0</v>
      </c>
      <c r="Q101" s="63">
        <f t="shared" si="83"/>
        <v>0</v>
      </c>
      <c r="R101" s="63">
        <f t="shared" si="83"/>
        <v>0</v>
      </c>
      <c r="S101" s="84">
        <f t="shared" si="85"/>
        <v>452.60787184522212</v>
      </c>
    </row>
    <row r="102" spans="1:69">
      <c r="A102" s="39" t="s">
        <v>23</v>
      </c>
      <c r="B102" s="65">
        <f t="shared" si="82"/>
        <v>305.28353853025146</v>
      </c>
      <c r="C102" s="65">
        <f t="shared" si="82"/>
        <v>0</v>
      </c>
      <c r="D102" s="65">
        <f t="shared" si="82"/>
        <v>147.32433331497066</v>
      </c>
      <c r="E102" s="65">
        <f t="shared" si="82"/>
        <v>0</v>
      </c>
      <c r="F102" s="65">
        <f t="shared" si="82"/>
        <v>0</v>
      </c>
      <c r="G102" s="65">
        <f t="shared" si="82"/>
        <v>0</v>
      </c>
      <c r="H102" s="65">
        <f t="shared" si="82"/>
        <v>0</v>
      </c>
      <c r="I102" s="67">
        <f t="shared" si="84"/>
        <v>452.60787184522212</v>
      </c>
      <c r="K102" s="51" t="s">
        <v>23</v>
      </c>
      <c r="L102" s="88">
        <f t="shared" si="83"/>
        <v>305.28353853025146</v>
      </c>
      <c r="M102" s="88">
        <f t="shared" si="83"/>
        <v>0</v>
      </c>
      <c r="N102" s="88">
        <f t="shared" si="83"/>
        <v>147.32433331497066</v>
      </c>
      <c r="O102" s="88">
        <f t="shared" si="83"/>
        <v>0</v>
      </c>
      <c r="P102" s="88">
        <f t="shared" si="83"/>
        <v>0</v>
      </c>
      <c r="Q102" s="88">
        <f t="shared" si="83"/>
        <v>0</v>
      </c>
      <c r="R102" s="88">
        <f t="shared" si="83"/>
        <v>0</v>
      </c>
      <c r="S102" s="90">
        <f t="shared" si="85"/>
        <v>452.60787184522212</v>
      </c>
    </row>
    <row r="103" spans="1:69">
      <c r="A103" s="40" t="s">
        <v>19</v>
      </c>
      <c r="B103" s="68">
        <f t="shared" si="82"/>
        <v>0</v>
      </c>
      <c r="C103" s="68">
        <f t="shared" si="82"/>
        <v>0</v>
      </c>
      <c r="D103" s="68">
        <f t="shared" si="82"/>
        <v>0</v>
      </c>
      <c r="E103" s="68">
        <f t="shared" si="82"/>
        <v>0</v>
      </c>
      <c r="F103" s="68">
        <f t="shared" si="82"/>
        <v>0</v>
      </c>
      <c r="G103" s="68">
        <f t="shared" si="82"/>
        <v>0</v>
      </c>
      <c r="H103" s="68">
        <f t="shared" si="82"/>
        <v>0</v>
      </c>
      <c r="I103" s="70">
        <f t="shared" si="84"/>
        <v>0</v>
      </c>
      <c r="K103" s="52" t="s">
        <v>19</v>
      </c>
      <c r="L103" s="68">
        <f t="shared" si="83"/>
        <v>0</v>
      </c>
      <c r="M103" s="68">
        <f t="shared" si="83"/>
        <v>0</v>
      </c>
      <c r="N103" s="68">
        <f t="shared" si="83"/>
        <v>0</v>
      </c>
      <c r="O103" s="68">
        <f t="shared" si="83"/>
        <v>0</v>
      </c>
      <c r="P103" s="68">
        <f t="shared" si="83"/>
        <v>0</v>
      </c>
      <c r="Q103" s="68">
        <f t="shared" si="83"/>
        <v>0</v>
      </c>
      <c r="R103" s="68">
        <f t="shared" si="83"/>
        <v>0</v>
      </c>
      <c r="S103" s="92">
        <f t="shared" si="85"/>
        <v>0</v>
      </c>
    </row>
    <row r="104" spans="1:69">
      <c r="A104" s="39" t="s">
        <v>20</v>
      </c>
      <c r="B104" s="65">
        <f t="shared" si="82"/>
        <v>0</v>
      </c>
      <c r="C104" s="65">
        <f t="shared" si="82"/>
        <v>0</v>
      </c>
      <c r="D104" s="65">
        <f t="shared" si="82"/>
        <v>0</v>
      </c>
      <c r="E104" s="65">
        <f t="shared" si="82"/>
        <v>0</v>
      </c>
      <c r="F104" s="65">
        <f t="shared" si="82"/>
        <v>0</v>
      </c>
      <c r="G104" s="65">
        <f t="shared" si="82"/>
        <v>0</v>
      </c>
      <c r="H104" s="65">
        <f t="shared" si="82"/>
        <v>0</v>
      </c>
      <c r="I104" s="67">
        <f t="shared" si="84"/>
        <v>0</v>
      </c>
      <c r="K104" s="51" t="s">
        <v>20</v>
      </c>
      <c r="L104" s="88">
        <f t="shared" si="83"/>
        <v>0</v>
      </c>
      <c r="M104" s="88">
        <f t="shared" si="83"/>
        <v>0</v>
      </c>
      <c r="N104" s="88">
        <f t="shared" si="83"/>
        <v>0</v>
      </c>
      <c r="O104" s="88">
        <f t="shared" si="83"/>
        <v>0</v>
      </c>
      <c r="P104" s="88">
        <f t="shared" si="83"/>
        <v>0</v>
      </c>
      <c r="Q104" s="88">
        <f t="shared" si="83"/>
        <v>0</v>
      </c>
      <c r="R104" s="88">
        <f t="shared" si="83"/>
        <v>0</v>
      </c>
      <c r="S104" s="90">
        <f t="shared" si="85"/>
        <v>0</v>
      </c>
    </row>
    <row r="105" spans="1:69" ht="15" thickBot="1">
      <c r="A105" s="41" t="s">
        <v>11</v>
      </c>
      <c r="B105" s="71">
        <f t="shared" si="82"/>
        <v>0</v>
      </c>
      <c r="C105" s="71">
        <f t="shared" si="82"/>
        <v>0</v>
      </c>
      <c r="D105" s="71">
        <f t="shared" si="82"/>
        <v>0</v>
      </c>
      <c r="E105" s="71">
        <f t="shared" si="82"/>
        <v>0</v>
      </c>
      <c r="F105" s="71">
        <f t="shared" si="82"/>
        <v>0</v>
      </c>
      <c r="G105" s="71">
        <f t="shared" si="82"/>
        <v>0</v>
      </c>
      <c r="H105" s="71">
        <f t="shared" si="82"/>
        <v>0</v>
      </c>
      <c r="I105" s="73">
        <f t="shared" si="84"/>
        <v>0</v>
      </c>
      <c r="K105" s="53" t="s">
        <v>11</v>
      </c>
      <c r="L105" s="71">
        <f t="shared" si="83"/>
        <v>0</v>
      </c>
      <c r="M105" s="71">
        <f t="shared" si="83"/>
        <v>0</v>
      </c>
      <c r="N105" s="71">
        <f t="shared" si="83"/>
        <v>0</v>
      </c>
      <c r="O105" s="71">
        <f t="shared" si="83"/>
        <v>0</v>
      </c>
      <c r="P105" s="71">
        <f t="shared" si="83"/>
        <v>0</v>
      </c>
      <c r="Q105" s="71">
        <f t="shared" si="83"/>
        <v>0</v>
      </c>
      <c r="R105" s="71">
        <f t="shared" si="83"/>
        <v>0</v>
      </c>
      <c r="S105" s="94">
        <f t="shared" si="85"/>
        <v>0</v>
      </c>
    </row>
    <row r="106" spans="1:69" ht="15" customHeight="1">
      <c r="A106" s="42" t="s">
        <v>26</v>
      </c>
      <c r="B106" s="74">
        <f>SUM(B85:B101)</f>
        <v>18479.490386251324</v>
      </c>
      <c r="C106" s="74">
        <f t="shared" ref="C106:I106" si="86">SUM(C85:C101)</f>
        <v>256.49610692532082</v>
      </c>
      <c r="D106" s="74">
        <f t="shared" si="86"/>
        <v>4752.1438854105036</v>
      </c>
      <c r="E106" s="74">
        <f t="shared" si="86"/>
        <v>2103.2648235656802</v>
      </c>
      <c r="F106" s="74">
        <f t="shared" si="86"/>
        <v>524.82657734388317</v>
      </c>
      <c r="G106" s="74">
        <f t="shared" si="86"/>
        <v>1852.5806234295671</v>
      </c>
      <c r="H106" s="75">
        <f t="shared" si="86"/>
        <v>0.79044144255467264</v>
      </c>
      <c r="I106" s="59">
        <f t="shared" si="86"/>
        <v>27969.592844368828</v>
      </c>
      <c r="K106" s="54" t="s">
        <v>26</v>
      </c>
      <c r="L106" s="74">
        <f>SUM(L85:L101)</f>
        <v>18479.490386251324</v>
      </c>
      <c r="M106" s="74">
        <f t="shared" ref="M106:S106" si="87">SUM(M85:M101)</f>
        <v>256.49610692532082</v>
      </c>
      <c r="N106" s="74">
        <f t="shared" si="87"/>
        <v>4752.1438854105036</v>
      </c>
      <c r="O106" s="74">
        <f t="shared" si="87"/>
        <v>2103.2648235656802</v>
      </c>
      <c r="P106" s="74">
        <f t="shared" si="87"/>
        <v>16277.844299488532</v>
      </c>
      <c r="Q106" s="74">
        <f t="shared" si="87"/>
        <v>1852.5806234295671</v>
      </c>
      <c r="R106" s="75">
        <f t="shared" si="87"/>
        <v>0.79044144255467264</v>
      </c>
      <c r="S106" s="95">
        <f t="shared" si="87"/>
        <v>43722.610566513467</v>
      </c>
      <c r="AJ106" s="1"/>
    </row>
    <row r="107" spans="1:69" s="14" customFormat="1" ht="15.75" thickBot="1">
      <c r="A107" s="45" t="s">
        <v>91</v>
      </c>
      <c r="B107" s="78">
        <f>IF($I106=0,"-",B106/$I106)</f>
        <v>0.66069929902364788</v>
      </c>
      <c r="C107" s="78">
        <f t="shared" ref="C107:H107" si="88">IF($I106=0,"-",C106/$I106)</f>
        <v>9.17053417089558E-3</v>
      </c>
      <c r="D107" s="78">
        <f t="shared" si="88"/>
        <v>0.1699039350287597</v>
      </c>
      <c r="E107" s="78">
        <f t="shared" si="88"/>
        <v>7.5198263888533318E-2</v>
      </c>
      <c r="F107" s="78">
        <f t="shared" si="88"/>
        <v>1.8764183671323893E-2</v>
      </c>
      <c r="G107" s="78">
        <f t="shared" si="88"/>
        <v>6.6235523475006566E-2</v>
      </c>
      <c r="H107" s="79">
        <f t="shared" si="88"/>
        <v>2.8260741833208835E-5</v>
      </c>
      <c r="I107" s="80">
        <f>SUM(B107:H107)</f>
        <v>1.0000000000000002</v>
      </c>
      <c r="K107" s="55" t="s">
        <v>91</v>
      </c>
      <c r="L107" s="96">
        <f>IF($S106=0,"-",L106/$S106)</f>
        <v>0.42265295111185575</v>
      </c>
      <c r="M107" s="96">
        <f t="shared" ref="M107:R107" si="89">IF($S106=0,"-",M106/$S106)</f>
        <v>5.8664408095011507E-3</v>
      </c>
      <c r="N107" s="96">
        <f t="shared" si="89"/>
        <v>0.10868847545553705</v>
      </c>
      <c r="O107" s="96">
        <f t="shared" si="89"/>
        <v>4.8104740231969159E-2</v>
      </c>
      <c r="P107" s="96">
        <f t="shared" si="89"/>
        <v>0.37229808761591887</v>
      </c>
      <c r="Q107" s="96">
        <f t="shared" si="89"/>
        <v>4.237122622427382E-2</v>
      </c>
      <c r="R107" s="97">
        <f t="shared" si="89"/>
        <v>1.8078550944532589E-5</v>
      </c>
      <c r="S107" s="98">
        <f>SUM(L107:R107)</f>
        <v>1.0000000000000004</v>
      </c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J107" s="21"/>
    </row>
    <row r="108" spans="1:69" ht="15" thickBot="1">
      <c r="A108" s="46"/>
      <c r="B108" s="82"/>
      <c r="C108" s="82"/>
      <c r="D108" s="82"/>
      <c r="E108" s="82"/>
      <c r="F108" s="82"/>
      <c r="G108" s="82"/>
      <c r="H108" s="82"/>
      <c r="I108" s="82"/>
      <c r="K108" s="46"/>
      <c r="L108" s="34"/>
      <c r="M108" s="34"/>
      <c r="N108" s="34"/>
      <c r="O108" s="34"/>
      <c r="P108" s="34"/>
      <c r="Q108" s="34"/>
      <c r="R108" s="34"/>
      <c r="S108" s="34"/>
    </row>
    <row r="109" spans="1:69" ht="30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  <c r="K109" s="426" t="s">
        <v>32</v>
      </c>
      <c r="L109" s="32" t="s">
        <v>0</v>
      </c>
      <c r="M109" s="32" t="s">
        <v>1</v>
      </c>
      <c r="N109" s="32" t="s">
        <v>2</v>
      </c>
      <c r="O109" s="32" t="s">
        <v>3</v>
      </c>
      <c r="P109" s="32" t="s">
        <v>27</v>
      </c>
      <c r="Q109" s="32" t="s">
        <v>4</v>
      </c>
      <c r="R109" s="32" t="s">
        <v>5</v>
      </c>
      <c r="S109" s="33" t="s">
        <v>6</v>
      </c>
      <c r="U109" s="470" t="s">
        <v>32</v>
      </c>
      <c r="V109" s="99" t="s">
        <v>77</v>
      </c>
      <c r="W109" s="99" t="s">
        <v>78</v>
      </c>
      <c r="X109" s="99" t="s">
        <v>4</v>
      </c>
      <c r="Y109" s="99" t="s">
        <v>1</v>
      </c>
      <c r="Z109" s="99" t="s">
        <v>2</v>
      </c>
      <c r="AA109" s="99" t="s">
        <v>3</v>
      </c>
      <c r="AB109" s="99" t="s">
        <v>55</v>
      </c>
      <c r="AC109" s="99" t="s">
        <v>67</v>
      </c>
      <c r="AD109" s="100" t="s">
        <v>79</v>
      </c>
      <c r="AE109" s="100" t="s">
        <v>80</v>
      </c>
      <c r="AF109" s="100" t="s">
        <v>81</v>
      </c>
      <c r="AG109" s="100" t="s">
        <v>82</v>
      </c>
      <c r="AH109" s="100" t="s">
        <v>83</v>
      </c>
      <c r="AI109" s="101" t="s">
        <v>63</v>
      </c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</row>
    <row r="110" spans="1:69" ht="15" customHeight="1">
      <c r="A110" s="433" t="s">
        <v>32</v>
      </c>
      <c r="B110" s="434" t="s">
        <v>118</v>
      </c>
      <c r="C110" s="435"/>
      <c r="D110" s="435"/>
      <c r="E110" s="435"/>
      <c r="F110" s="435"/>
      <c r="G110" s="435"/>
      <c r="H110" s="435"/>
      <c r="I110" s="436"/>
      <c r="K110" s="427" t="s">
        <v>32</v>
      </c>
      <c r="L110" s="416" t="s">
        <v>118</v>
      </c>
      <c r="M110" s="417"/>
      <c r="N110" s="417"/>
      <c r="O110" s="417"/>
      <c r="P110" s="417"/>
      <c r="Q110" s="417"/>
      <c r="R110" s="417"/>
      <c r="S110" s="418"/>
      <c r="U110" s="471" t="s">
        <v>32</v>
      </c>
      <c r="V110" s="468" t="s">
        <v>118</v>
      </c>
      <c r="W110" s="468"/>
      <c r="X110" s="468"/>
      <c r="Y110" s="468"/>
      <c r="Z110" s="468"/>
      <c r="AA110" s="468"/>
      <c r="AB110" s="468"/>
      <c r="AC110" s="468"/>
      <c r="AD110" s="468"/>
      <c r="AE110" s="468"/>
      <c r="AF110" s="468"/>
      <c r="AG110" s="468"/>
      <c r="AH110" s="468"/>
      <c r="AI110" s="469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</row>
    <row r="111" spans="1:69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  <c r="K111" s="56" t="s">
        <v>7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102">
        <v>0</v>
      </c>
      <c r="S111" s="103">
        <f>SUM(L111:R111)</f>
        <v>0</v>
      </c>
      <c r="U111" s="104" t="s">
        <v>7</v>
      </c>
      <c r="V111" s="105">
        <v>0</v>
      </c>
      <c r="W111" s="105">
        <v>0</v>
      </c>
      <c r="X111" s="105">
        <v>0</v>
      </c>
      <c r="Y111" s="105">
        <v>0</v>
      </c>
      <c r="Z111" s="105">
        <v>0</v>
      </c>
      <c r="AA111" s="105">
        <v>0</v>
      </c>
      <c r="AB111" s="105">
        <v>0</v>
      </c>
      <c r="AC111" s="106">
        <v>0</v>
      </c>
      <c r="AD111" s="107">
        <v>0</v>
      </c>
      <c r="AE111" s="107">
        <v>0</v>
      </c>
      <c r="AF111" s="107">
        <v>0</v>
      </c>
      <c r="AG111" s="107">
        <v>0</v>
      </c>
      <c r="AH111" s="107">
        <v>0</v>
      </c>
      <c r="AI111" s="108">
        <f>SUM(V111:AC111)</f>
        <v>0</v>
      </c>
      <c r="AJ111" s="15"/>
      <c r="AK111" s="15"/>
      <c r="AL111" s="15"/>
      <c r="AM111" s="15"/>
      <c r="AN111" s="15"/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</row>
    <row r="112" spans="1:69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90">SUM(B112:H112)</f>
        <v>0</v>
      </c>
      <c r="K112" s="48" t="s">
        <v>8</v>
      </c>
      <c r="L112" s="85">
        <v>0</v>
      </c>
      <c r="M112" s="85">
        <v>0</v>
      </c>
      <c r="N112" s="85">
        <v>0</v>
      </c>
      <c r="O112" s="85">
        <v>0</v>
      </c>
      <c r="P112" s="85">
        <v>0</v>
      </c>
      <c r="Q112" s="85">
        <v>0</v>
      </c>
      <c r="R112" s="86">
        <v>0</v>
      </c>
      <c r="S112" s="87">
        <f t="shared" ref="S112:S131" si="91">SUM(L112:R112)</f>
        <v>0</v>
      </c>
      <c r="U112" s="109" t="s">
        <v>8</v>
      </c>
      <c r="V112" s="110">
        <v>0</v>
      </c>
      <c r="W112" s="110">
        <v>0</v>
      </c>
      <c r="X112" s="110">
        <v>0</v>
      </c>
      <c r="Y112" s="110">
        <v>0</v>
      </c>
      <c r="Z112" s="110">
        <v>0</v>
      </c>
      <c r="AA112" s="110">
        <v>0</v>
      </c>
      <c r="AB112" s="110">
        <v>0</v>
      </c>
      <c r="AC112" s="111">
        <v>0</v>
      </c>
      <c r="AD112" s="110">
        <v>0</v>
      </c>
      <c r="AE112" s="110">
        <v>0</v>
      </c>
      <c r="AF112" s="110">
        <v>0</v>
      </c>
      <c r="AG112" s="110">
        <v>0</v>
      </c>
      <c r="AH112" s="110">
        <v>0</v>
      </c>
      <c r="AI112" s="112">
        <f t="shared" ref="AI112:AI131" si="92">SUM(V112:AC112)</f>
        <v>0</v>
      </c>
      <c r="AJ112" s="15"/>
      <c r="AK112" s="15"/>
      <c r="AL112" s="15"/>
      <c r="AM112" s="15"/>
      <c r="AN112" s="15"/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</row>
    <row r="113" spans="1:6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90"/>
        <v>0</v>
      </c>
      <c r="K113" s="49" t="s">
        <v>10</v>
      </c>
      <c r="L113" s="63">
        <v>0</v>
      </c>
      <c r="M113" s="63">
        <v>0</v>
      </c>
      <c r="N113" s="63">
        <v>0</v>
      </c>
      <c r="O113" s="63">
        <v>0</v>
      </c>
      <c r="P113" s="63">
        <v>0</v>
      </c>
      <c r="Q113" s="63">
        <v>0</v>
      </c>
      <c r="R113" s="83">
        <v>0</v>
      </c>
      <c r="S113" s="84">
        <f t="shared" si="91"/>
        <v>0</v>
      </c>
      <c r="U113" s="113" t="s">
        <v>10</v>
      </c>
      <c r="V113" s="105">
        <v>0</v>
      </c>
      <c r="W113" s="105">
        <v>0</v>
      </c>
      <c r="X113" s="105">
        <v>0</v>
      </c>
      <c r="Y113" s="105">
        <v>0</v>
      </c>
      <c r="Z113" s="105">
        <v>0</v>
      </c>
      <c r="AA113" s="105">
        <v>0</v>
      </c>
      <c r="AB113" s="105">
        <v>0</v>
      </c>
      <c r="AC113" s="106">
        <v>0</v>
      </c>
      <c r="AD113" s="107">
        <v>0</v>
      </c>
      <c r="AE113" s="107">
        <v>0</v>
      </c>
      <c r="AF113" s="107">
        <v>0</v>
      </c>
      <c r="AG113" s="107">
        <v>0</v>
      </c>
      <c r="AH113" s="107">
        <v>0</v>
      </c>
      <c r="AI113" s="108">
        <f t="shared" si="92"/>
        <v>0</v>
      </c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</row>
    <row r="114" spans="1:6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90"/>
        <v>0</v>
      </c>
      <c r="K114" s="48" t="s">
        <v>56</v>
      </c>
      <c r="L114" s="85">
        <v>0</v>
      </c>
      <c r="M114" s="85">
        <v>0</v>
      </c>
      <c r="N114" s="85">
        <v>0</v>
      </c>
      <c r="O114" s="85">
        <v>0</v>
      </c>
      <c r="P114" s="85">
        <v>0</v>
      </c>
      <c r="Q114" s="85">
        <v>0</v>
      </c>
      <c r="R114" s="86">
        <v>0</v>
      </c>
      <c r="S114" s="87">
        <f t="shared" si="91"/>
        <v>0</v>
      </c>
      <c r="U114" s="109" t="s">
        <v>56</v>
      </c>
      <c r="V114" s="110">
        <v>0</v>
      </c>
      <c r="W114" s="110">
        <v>0</v>
      </c>
      <c r="X114" s="110">
        <v>0</v>
      </c>
      <c r="Y114" s="110">
        <v>0</v>
      </c>
      <c r="Z114" s="110">
        <v>0</v>
      </c>
      <c r="AA114" s="110">
        <v>0</v>
      </c>
      <c r="AB114" s="110">
        <v>0</v>
      </c>
      <c r="AC114" s="111">
        <v>0</v>
      </c>
      <c r="AD114" s="110">
        <v>0</v>
      </c>
      <c r="AE114" s="110">
        <v>0</v>
      </c>
      <c r="AF114" s="110">
        <v>0</v>
      </c>
      <c r="AG114" s="110">
        <v>0</v>
      </c>
      <c r="AH114" s="110">
        <v>0</v>
      </c>
      <c r="AI114" s="112">
        <f t="shared" si="92"/>
        <v>0</v>
      </c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</row>
    <row r="115" spans="1:69" ht="15">
      <c r="A115" s="37" t="s">
        <v>16</v>
      </c>
      <c r="B115" s="63">
        <v>2.4949413229059369E-3</v>
      </c>
      <c r="C115" s="63">
        <v>0</v>
      </c>
      <c r="D115" s="63">
        <v>0.3742411984358906</v>
      </c>
      <c r="E115" s="63">
        <v>0</v>
      </c>
      <c r="F115" s="420"/>
      <c r="G115" s="63">
        <v>0</v>
      </c>
      <c r="H115" s="64">
        <v>0</v>
      </c>
      <c r="I115" s="59">
        <f t="shared" si="90"/>
        <v>0.37673613975879655</v>
      </c>
      <c r="K115" s="49" t="s">
        <v>16</v>
      </c>
      <c r="L115" s="63">
        <v>2.4949413229059369E-3</v>
      </c>
      <c r="M115" s="63">
        <v>0</v>
      </c>
      <c r="N115" s="63">
        <v>0.3742411984358906</v>
      </c>
      <c r="O115" s="63">
        <v>0</v>
      </c>
      <c r="P115" s="63">
        <v>0</v>
      </c>
      <c r="Q115" s="63">
        <v>0</v>
      </c>
      <c r="R115" s="83">
        <v>0</v>
      </c>
      <c r="S115" s="84">
        <f t="shared" si="91"/>
        <v>0.37673613975879655</v>
      </c>
      <c r="U115" s="113" t="s">
        <v>16</v>
      </c>
      <c r="V115" s="105">
        <v>2.4949413229059369E-3</v>
      </c>
      <c r="W115" s="105">
        <v>0</v>
      </c>
      <c r="X115" s="105">
        <v>0</v>
      </c>
      <c r="Y115" s="105">
        <v>0</v>
      </c>
      <c r="Z115" s="105">
        <v>0</v>
      </c>
      <c r="AA115" s="105">
        <v>0</v>
      </c>
      <c r="AB115" s="105">
        <v>0</v>
      </c>
      <c r="AC115" s="106">
        <v>0.3742411984358906</v>
      </c>
      <c r="AD115" s="107">
        <v>0</v>
      </c>
      <c r="AE115" s="107">
        <v>0</v>
      </c>
      <c r="AF115" s="107">
        <v>0</v>
      </c>
      <c r="AG115" s="107">
        <v>0.3742411984358906</v>
      </c>
      <c r="AH115" s="107">
        <v>0</v>
      </c>
      <c r="AI115" s="108">
        <f t="shared" si="92"/>
        <v>0.37673613975879655</v>
      </c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</row>
    <row r="116" spans="1:69" ht="15">
      <c r="A116" s="36" t="s">
        <v>123</v>
      </c>
      <c r="B116" s="60">
        <v>0</v>
      </c>
      <c r="C116" s="60">
        <v>0</v>
      </c>
      <c r="D116" s="60">
        <v>9.9400947253397605E-3</v>
      </c>
      <c r="E116" s="60">
        <v>0</v>
      </c>
      <c r="F116" s="420"/>
      <c r="G116" s="60">
        <v>0</v>
      </c>
      <c r="H116" s="61">
        <v>0</v>
      </c>
      <c r="I116" s="62">
        <f t="shared" si="90"/>
        <v>9.9400947253397605E-3</v>
      </c>
      <c r="K116" s="48" t="s">
        <v>123</v>
      </c>
      <c r="L116" s="85">
        <v>0</v>
      </c>
      <c r="M116" s="85">
        <v>0</v>
      </c>
      <c r="N116" s="85">
        <v>9.9400947253397605E-3</v>
      </c>
      <c r="O116" s="85">
        <v>0</v>
      </c>
      <c r="P116" s="85">
        <v>0</v>
      </c>
      <c r="Q116" s="85">
        <v>0</v>
      </c>
      <c r="R116" s="86">
        <v>0</v>
      </c>
      <c r="S116" s="87">
        <f t="shared" si="91"/>
        <v>9.9400947253397605E-3</v>
      </c>
      <c r="U116" s="109" t="s">
        <v>57</v>
      </c>
      <c r="V116" s="110">
        <v>0</v>
      </c>
      <c r="W116" s="110">
        <v>0</v>
      </c>
      <c r="X116" s="110">
        <v>0</v>
      </c>
      <c r="Y116" s="110">
        <v>0</v>
      </c>
      <c r="Z116" s="110">
        <v>9.9400947253397605E-3</v>
      </c>
      <c r="AA116" s="110">
        <v>0</v>
      </c>
      <c r="AB116" s="110">
        <v>0</v>
      </c>
      <c r="AC116" s="111">
        <v>0</v>
      </c>
      <c r="AD116" s="110">
        <v>0</v>
      </c>
      <c r="AE116" s="110">
        <v>0</v>
      </c>
      <c r="AF116" s="110">
        <v>0</v>
      </c>
      <c r="AG116" s="110">
        <v>0</v>
      </c>
      <c r="AH116" s="110">
        <v>0</v>
      </c>
      <c r="AI116" s="112">
        <f t="shared" si="92"/>
        <v>9.9400947253397605E-3</v>
      </c>
      <c r="AJ116" s="15"/>
      <c r="AK116" s="15"/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</row>
    <row r="117" spans="1:69" ht="15">
      <c r="A117" s="37" t="s">
        <v>58</v>
      </c>
      <c r="B117" s="63">
        <v>0</v>
      </c>
      <c r="C117" s="63">
        <v>0</v>
      </c>
      <c r="D117" s="63">
        <v>0</v>
      </c>
      <c r="E117" s="63">
        <v>3.1252297532149064E-3</v>
      </c>
      <c r="F117" s="420"/>
      <c r="G117" s="63">
        <v>0</v>
      </c>
      <c r="H117" s="64">
        <v>0</v>
      </c>
      <c r="I117" s="59">
        <f t="shared" si="90"/>
        <v>3.1252297532149064E-3</v>
      </c>
      <c r="K117" s="49" t="s">
        <v>58</v>
      </c>
      <c r="L117" s="63">
        <v>0</v>
      </c>
      <c r="M117" s="63">
        <v>0</v>
      </c>
      <c r="N117" s="63">
        <v>0</v>
      </c>
      <c r="O117" s="63">
        <v>3.1252297532149064E-3</v>
      </c>
      <c r="P117" s="63">
        <v>0.25328440470223168</v>
      </c>
      <c r="Q117" s="63">
        <v>0</v>
      </c>
      <c r="R117" s="83">
        <v>0</v>
      </c>
      <c r="S117" s="84">
        <f t="shared" si="91"/>
        <v>0.25640963445544657</v>
      </c>
      <c r="U117" s="113" t="s">
        <v>58</v>
      </c>
      <c r="V117" s="105">
        <v>0</v>
      </c>
      <c r="W117" s="105">
        <v>0</v>
      </c>
      <c r="X117" s="105">
        <v>0</v>
      </c>
      <c r="Y117" s="105">
        <v>0</v>
      </c>
      <c r="Z117" s="105">
        <v>0</v>
      </c>
      <c r="AA117" s="105">
        <v>3.1252297532149064E-3</v>
      </c>
      <c r="AB117" s="105">
        <v>0.25328440470223168</v>
      </c>
      <c r="AC117" s="106">
        <v>0</v>
      </c>
      <c r="AD117" s="105">
        <v>0</v>
      </c>
      <c r="AE117" s="105">
        <v>0</v>
      </c>
      <c r="AF117" s="105">
        <v>0</v>
      </c>
      <c r="AG117" s="105">
        <v>0</v>
      </c>
      <c r="AH117" s="105">
        <v>0</v>
      </c>
      <c r="AI117" s="108">
        <f t="shared" si="92"/>
        <v>0.25640963445544657</v>
      </c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</row>
    <row r="118" spans="1:6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90"/>
        <v>0</v>
      </c>
      <c r="K118" s="48" t="s">
        <v>12</v>
      </c>
      <c r="L118" s="85">
        <v>0</v>
      </c>
      <c r="M118" s="85">
        <v>0</v>
      </c>
      <c r="N118" s="85">
        <v>0</v>
      </c>
      <c r="O118" s="85">
        <v>0</v>
      </c>
      <c r="P118" s="85">
        <v>3.0153397189002635E-2</v>
      </c>
      <c r="Q118" s="85">
        <v>0</v>
      </c>
      <c r="R118" s="86">
        <v>0</v>
      </c>
      <c r="S118" s="87">
        <f t="shared" si="91"/>
        <v>3.0153397189002635E-2</v>
      </c>
      <c r="U118" s="109" t="s">
        <v>12</v>
      </c>
      <c r="V118" s="110">
        <v>0</v>
      </c>
      <c r="W118" s="110">
        <v>0</v>
      </c>
      <c r="X118" s="110">
        <v>0</v>
      </c>
      <c r="Y118" s="110">
        <v>0</v>
      </c>
      <c r="Z118" s="110">
        <v>0</v>
      </c>
      <c r="AA118" s="110">
        <v>0</v>
      </c>
      <c r="AB118" s="110">
        <v>3.0153397189002635E-2</v>
      </c>
      <c r="AC118" s="111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2">
        <f t="shared" si="92"/>
        <v>3.0153397189002635E-2</v>
      </c>
      <c r="AJ118" s="15"/>
      <c r="AK118" s="15"/>
      <c r="AL118" s="15"/>
      <c r="AM118" s="15"/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</row>
    <row r="119" spans="1:6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90"/>
        <v>0</v>
      </c>
      <c r="K119" s="49" t="s">
        <v>59</v>
      </c>
      <c r="L119" s="63">
        <v>0</v>
      </c>
      <c r="M119" s="63">
        <v>0</v>
      </c>
      <c r="N119" s="63">
        <v>0</v>
      </c>
      <c r="O119" s="63">
        <v>0</v>
      </c>
      <c r="P119" s="63">
        <v>0</v>
      </c>
      <c r="Q119" s="63">
        <v>0</v>
      </c>
      <c r="R119" s="83">
        <v>0</v>
      </c>
      <c r="S119" s="84">
        <f t="shared" si="91"/>
        <v>0</v>
      </c>
      <c r="U119" s="113" t="s">
        <v>59</v>
      </c>
      <c r="V119" s="105">
        <v>0</v>
      </c>
      <c r="W119" s="105">
        <v>0</v>
      </c>
      <c r="X119" s="105">
        <v>0</v>
      </c>
      <c r="Y119" s="105">
        <v>0</v>
      </c>
      <c r="Z119" s="105">
        <v>0</v>
      </c>
      <c r="AA119" s="105">
        <v>0</v>
      </c>
      <c r="AB119" s="105">
        <v>0</v>
      </c>
      <c r="AC119" s="106">
        <v>0</v>
      </c>
      <c r="AD119" s="105">
        <v>0</v>
      </c>
      <c r="AE119" s="105">
        <v>0</v>
      </c>
      <c r="AF119" s="105">
        <v>0</v>
      </c>
      <c r="AG119" s="105">
        <v>0</v>
      </c>
      <c r="AH119" s="105">
        <v>0</v>
      </c>
      <c r="AI119" s="108">
        <f t="shared" si="92"/>
        <v>0</v>
      </c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</row>
    <row r="120" spans="1:69" ht="15">
      <c r="A120" s="36" t="s">
        <v>17</v>
      </c>
      <c r="B120" s="60">
        <v>4.6542078622560266E-3</v>
      </c>
      <c r="C120" s="60">
        <v>0</v>
      </c>
      <c r="D120" s="60">
        <v>0.14895051037453833</v>
      </c>
      <c r="E120" s="60">
        <v>0</v>
      </c>
      <c r="F120" s="420"/>
      <c r="G120" s="60">
        <v>0</v>
      </c>
      <c r="H120" s="61">
        <v>0</v>
      </c>
      <c r="I120" s="62">
        <f t="shared" si="90"/>
        <v>0.15360471823679436</v>
      </c>
      <c r="K120" s="48" t="s">
        <v>17</v>
      </c>
      <c r="L120" s="85">
        <v>4.6542078622560266E-3</v>
      </c>
      <c r="M120" s="85">
        <v>0</v>
      </c>
      <c r="N120" s="85">
        <v>0.14895051037453833</v>
      </c>
      <c r="O120" s="85">
        <v>0</v>
      </c>
      <c r="P120" s="85">
        <v>0</v>
      </c>
      <c r="Q120" s="85">
        <v>0</v>
      </c>
      <c r="R120" s="86">
        <v>0</v>
      </c>
      <c r="S120" s="87">
        <f t="shared" si="91"/>
        <v>0.15360471823679436</v>
      </c>
      <c r="U120" s="109" t="s">
        <v>17</v>
      </c>
      <c r="V120" s="110">
        <v>4.6542078622560266E-3</v>
      </c>
      <c r="W120" s="110">
        <v>0</v>
      </c>
      <c r="X120" s="110">
        <v>0</v>
      </c>
      <c r="Y120" s="110">
        <v>0</v>
      </c>
      <c r="Z120" s="110">
        <v>0.14895051037453833</v>
      </c>
      <c r="AA120" s="110">
        <v>0</v>
      </c>
      <c r="AB120" s="110">
        <v>0</v>
      </c>
      <c r="AC120" s="111">
        <v>0</v>
      </c>
      <c r="AD120" s="110">
        <v>0</v>
      </c>
      <c r="AE120" s="110">
        <v>0</v>
      </c>
      <c r="AF120" s="110">
        <v>0</v>
      </c>
      <c r="AG120" s="110">
        <v>0</v>
      </c>
      <c r="AH120" s="110">
        <v>0</v>
      </c>
      <c r="AI120" s="112">
        <f t="shared" si="92"/>
        <v>0.15360471823679436</v>
      </c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</row>
    <row r="121" spans="1:69" ht="15">
      <c r="A121" s="37" t="s">
        <v>139</v>
      </c>
      <c r="B121" s="63">
        <v>0.32569185048486915</v>
      </c>
      <c r="C121" s="63">
        <v>0.25199520363406863</v>
      </c>
      <c r="D121" s="63">
        <v>6.4525170556063456</v>
      </c>
      <c r="E121" s="63">
        <v>0</v>
      </c>
      <c r="F121" s="420"/>
      <c r="G121" s="63">
        <v>0</v>
      </c>
      <c r="H121" s="64">
        <v>0</v>
      </c>
      <c r="I121" s="59">
        <f t="shared" si="90"/>
        <v>7.0302041097252834</v>
      </c>
      <c r="K121" s="49" t="s">
        <v>139</v>
      </c>
      <c r="L121" s="63">
        <v>0.32569185048486915</v>
      </c>
      <c r="M121" s="63">
        <v>0.25199520363406863</v>
      </c>
      <c r="N121" s="63">
        <v>6.4525170556063456</v>
      </c>
      <c r="O121" s="63">
        <v>0</v>
      </c>
      <c r="P121" s="63">
        <v>0</v>
      </c>
      <c r="Q121" s="63">
        <v>0</v>
      </c>
      <c r="R121" s="83">
        <v>0</v>
      </c>
      <c r="S121" s="84">
        <f t="shared" si="91"/>
        <v>7.0302041097252834</v>
      </c>
      <c r="U121" s="113" t="s">
        <v>139</v>
      </c>
      <c r="V121" s="105">
        <v>0.3055283256364118</v>
      </c>
      <c r="W121" s="105">
        <v>0</v>
      </c>
      <c r="X121" s="105">
        <v>0</v>
      </c>
      <c r="Y121" s="105">
        <v>0.25199520363406863</v>
      </c>
      <c r="Z121" s="105">
        <v>6.2986790478307642</v>
      </c>
      <c r="AA121" s="105">
        <v>0</v>
      </c>
      <c r="AB121" s="105">
        <v>0</v>
      </c>
      <c r="AC121" s="106">
        <v>0.1740015326240387</v>
      </c>
      <c r="AD121" s="105">
        <v>2.0163524848457345E-2</v>
      </c>
      <c r="AE121" s="105">
        <v>0</v>
      </c>
      <c r="AF121" s="105">
        <v>0</v>
      </c>
      <c r="AG121" s="105">
        <v>0.15383800777558135</v>
      </c>
      <c r="AH121" s="105">
        <v>0</v>
      </c>
      <c r="AI121" s="108">
        <f t="shared" si="92"/>
        <v>7.0302041097252834</v>
      </c>
      <c r="AJ121" s="15"/>
      <c r="AK121" s="15"/>
      <c r="AL121" s="15"/>
      <c r="AM121" s="15"/>
      <c r="AN121" s="15"/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</row>
    <row r="122" spans="1:69" ht="15">
      <c r="A122" s="36" t="s">
        <v>25</v>
      </c>
      <c r="B122" s="60">
        <v>0.2834815010986963</v>
      </c>
      <c r="C122" s="60">
        <v>4.7981390989955252E-3</v>
      </c>
      <c r="D122" s="60">
        <v>3.5002128525802356</v>
      </c>
      <c r="E122" s="60">
        <v>5.0251085117293801</v>
      </c>
      <c r="F122" s="420"/>
      <c r="G122" s="60">
        <v>0.40559519676773464</v>
      </c>
      <c r="H122" s="61">
        <v>1.2055873579079973E-2</v>
      </c>
      <c r="I122" s="62">
        <f t="shared" si="90"/>
        <v>9.2312520748541225</v>
      </c>
      <c r="K122" s="48" t="s">
        <v>25</v>
      </c>
      <c r="L122" s="85">
        <v>0.2834815010986963</v>
      </c>
      <c r="M122" s="85">
        <v>4.7981390989955252E-3</v>
      </c>
      <c r="N122" s="85">
        <v>3.5002128525802356</v>
      </c>
      <c r="O122" s="85">
        <v>5.0251085117293801</v>
      </c>
      <c r="P122" s="85">
        <v>4.3449522996081728E-2</v>
      </c>
      <c r="Q122" s="85">
        <v>0.40559519676773464</v>
      </c>
      <c r="R122" s="86">
        <v>1.2055873579079973E-2</v>
      </c>
      <c r="S122" s="87">
        <f t="shared" si="91"/>
        <v>9.2747015978502034</v>
      </c>
      <c r="U122" s="109" t="s">
        <v>25</v>
      </c>
      <c r="V122" s="110">
        <v>5.9150136968480881E-3</v>
      </c>
      <c r="W122" s="110">
        <v>0.13868008233336615</v>
      </c>
      <c r="X122" s="110">
        <v>0.40559519676773464</v>
      </c>
      <c r="Y122" s="110">
        <v>4.7981390989955252E-3</v>
      </c>
      <c r="Z122" s="110">
        <v>3.5002128525802356</v>
      </c>
      <c r="AA122" s="110">
        <v>5.0173999278509793</v>
      </c>
      <c r="AB122" s="110">
        <v>4.3449522996081728E-2</v>
      </c>
      <c r="AC122" s="111">
        <v>0.15865086252596272</v>
      </c>
      <c r="AD122" s="110">
        <v>0.13888640506848207</v>
      </c>
      <c r="AE122" s="110">
        <v>7.7085838784006523E-3</v>
      </c>
      <c r="AF122" s="110">
        <v>1.2055873579079973E-2</v>
      </c>
      <c r="AG122" s="110">
        <v>0</v>
      </c>
      <c r="AH122" s="110">
        <v>0</v>
      </c>
      <c r="AI122" s="112">
        <f t="shared" si="92"/>
        <v>9.2747015978502034</v>
      </c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</row>
    <row r="123" spans="1:69" ht="15">
      <c r="A123" s="37" t="s">
        <v>24</v>
      </c>
      <c r="B123" s="63">
        <v>0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90"/>
        <v>0</v>
      </c>
      <c r="K123" s="49" t="s">
        <v>24</v>
      </c>
      <c r="L123" s="63">
        <v>0</v>
      </c>
      <c r="M123" s="63">
        <v>0</v>
      </c>
      <c r="N123" s="63">
        <v>0</v>
      </c>
      <c r="O123" s="63">
        <v>0</v>
      </c>
      <c r="P123" s="63">
        <v>0</v>
      </c>
      <c r="Q123" s="63">
        <v>0</v>
      </c>
      <c r="R123" s="83">
        <v>0</v>
      </c>
      <c r="S123" s="84">
        <f t="shared" si="91"/>
        <v>0</v>
      </c>
      <c r="U123" s="113" t="s">
        <v>24</v>
      </c>
      <c r="V123" s="105">
        <v>0</v>
      </c>
      <c r="W123" s="105">
        <v>0</v>
      </c>
      <c r="X123" s="105">
        <v>0</v>
      </c>
      <c r="Y123" s="105">
        <v>0</v>
      </c>
      <c r="Z123" s="105">
        <v>0</v>
      </c>
      <c r="AA123" s="105">
        <v>0</v>
      </c>
      <c r="AB123" s="105">
        <v>0</v>
      </c>
      <c r="AC123" s="106">
        <v>0</v>
      </c>
      <c r="AD123" s="105">
        <v>0</v>
      </c>
      <c r="AE123" s="105">
        <v>0</v>
      </c>
      <c r="AF123" s="105">
        <v>0</v>
      </c>
      <c r="AG123" s="105">
        <v>0</v>
      </c>
      <c r="AH123" s="105">
        <v>0</v>
      </c>
      <c r="AI123" s="108">
        <f t="shared" si="92"/>
        <v>0</v>
      </c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</row>
    <row r="124" spans="1:6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90"/>
        <v>0</v>
      </c>
      <c r="K124" s="48" t="s">
        <v>60</v>
      </c>
      <c r="L124" s="85">
        <v>0</v>
      </c>
      <c r="M124" s="85">
        <v>0</v>
      </c>
      <c r="N124" s="85">
        <v>0</v>
      </c>
      <c r="O124" s="85">
        <v>0</v>
      </c>
      <c r="P124" s="85">
        <v>0</v>
      </c>
      <c r="Q124" s="85">
        <v>0</v>
      </c>
      <c r="R124" s="86">
        <v>0</v>
      </c>
      <c r="S124" s="87">
        <f t="shared" si="91"/>
        <v>0</v>
      </c>
      <c r="U124" s="109" t="s">
        <v>60</v>
      </c>
      <c r="V124" s="110">
        <v>0</v>
      </c>
      <c r="W124" s="110">
        <v>0</v>
      </c>
      <c r="X124" s="110">
        <v>0</v>
      </c>
      <c r="Y124" s="110">
        <v>0</v>
      </c>
      <c r="Z124" s="110">
        <v>0</v>
      </c>
      <c r="AA124" s="110">
        <v>0</v>
      </c>
      <c r="AB124" s="110">
        <v>0</v>
      </c>
      <c r="AC124" s="111">
        <v>0</v>
      </c>
      <c r="AD124" s="110">
        <v>0</v>
      </c>
      <c r="AE124" s="110">
        <v>0</v>
      </c>
      <c r="AF124" s="110">
        <v>0</v>
      </c>
      <c r="AG124" s="110">
        <v>0</v>
      </c>
      <c r="AH124" s="110">
        <v>0</v>
      </c>
      <c r="AI124" s="112">
        <f t="shared" si="92"/>
        <v>0</v>
      </c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</row>
    <row r="125" spans="1:69" ht="15">
      <c r="A125" s="37" t="s">
        <v>22</v>
      </c>
      <c r="B125" s="63">
        <v>0</v>
      </c>
      <c r="C125" s="63">
        <v>3.0329767383256644E-5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90"/>
        <v>3.0329767383256644E-5</v>
      </c>
      <c r="K125" s="49" t="s">
        <v>22</v>
      </c>
      <c r="L125" s="63">
        <v>0</v>
      </c>
      <c r="M125" s="63">
        <v>3.0329767383256644E-5</v>
      </c>
      <c r="N125" s="63">
        <v>0</v>
      </c>
      <c r="O125" s="63">
        <v>0</v>
      </c>
      <c r="P125" s="63">
        <v>1.1846715753941731E-3</v>
      </c>
      <c r="Q125" s="63">
        <v>0</v>
      </c>
      <c r="R125" s="83">
        <v>0</v>
      </c>
      <c r="S125" s="84">
        <f t="shared" si="91"/>
        <v>1.2150013427774298E-3</v>
      </c>
      <c r="U125" s="113" t="s">
        <v>22</v>
      </c>
      <c r="V125" s="105">
        <v>0</v>
      </c>
      <c r="W125" s="105">
        <v>0</v>
      </c>
      <c r="X125" s="105">
        <v>0</v>
      </c>
      <c r="Y125" s="105">
        <v>3.0329767383256644E-5</v>
      </c>
      <c r="Z125" s="105">
        <v>0</v>
      </c>
      <c r="AA125" s="105">
        <v>0</v>
      </c>
      <c r="AB125" s="105">
        <v>1.1846715753941731E-3</v>
      </c>
      <c r="AC125" s="106">
        <v>0</v>
      </c>
      <c r="AD125" s="105">
        <v>0</v>
      </c>
      <c r="AE125" s="105">
        <v>0</v>
      </c>
      <c r="AF125" s="105">
        <v>0</v>
      </c>
      <c r="AG125" s="105">
        <v>0</v>
      </c>
      <c r="AH125" s="105">
        <v>0</v>
      </c>
      <c r="AI125" s="108">
        <f t="shared" si="92"/>
        <v>1.2150013427774298E-3</v>
      </c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</row>
    <row r="126" spans="1:6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90"/>
        <v>0</v>
      </c>
      <c r="K126" s="48" t="s">
        <v>21</v>
      </c>
      <c r="L126" s="85">
        <v>0</v>
      </c>
      <c r="M126" s="85">
        <v>0</v>
      </c>
      <c r="N126" s="85">
        <v>0</v>
      </c>
      <c r="O126" s="85">
        <v>0</v>
      </c>
      <c r="P126" s="85">
        <v>0</v>
      </c>
      <c r="Q126" s="85">
        <v>0</v>
      </c>
      <c r="R126" s="86">
        <v>0</v>
      </c>
      <c r="S126" s="87">
        <f t="shared" si="91"/>
        <v>0</v>
      </c>
      <c r="U126" s="109" t="s">
        <v>61</v>
      </c>
      <c r="V126" s="110">
        <v>0</v>
      </c>
      <c r="W126" s="110">
        <v>0</v>
      </c>
      <c r="X126" s="110">
        <v>0</v>
      </c>
      <c r="Y126" s="110">
        <v>0</v>
      </c>
      <c r="Z126" s="110">
        <v>0</v>
      </c>
      <c r="AA126" s="110">
        <v>0</v>
      </c>
      <c r="AB126" s="110">
        <v>0</v>
      </c>
      <c r="AC126" s="111">
        <v>0</v>
      </c>
      <c r="AD126" s="110">
        <v>0</v>
      </c>
      <c r="AE126" s="110">
        <v>0</v>
      </c>
      <c r="AF126" s="110">
        <v>0</v>
      </c>
      <c r="AG126" s="110">
        <v>0</v>
      </c>
      <c r="AH126" s="110">
        <v>0</v>
      </c>
      <c r="AI126" s="112">
        <f t="shared" si="92"/>
        <v>0</v>
      </c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</row>
    <row r="127" spans="1:6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90"/>
        <v>0</v>
      </c>
      <c r="K127" s="50" t="s">
        <v>64</v>
      </c>
      <c r="L127" s="63">
        <v>0</v>
      </c>
      <c r="M127" s="63">
        <v>0</v>
      </c>
      <c r="N127" s="63">
        <v>0</v>
      </c>
      <c r="O127" s="63">
        <v>0</v>
      </c>
      <c r="P127" s="63">
        <v>0</v>
      </c>
      <c r="Q127" s="63">
        <v>0</v>
      </c>
      <c r="R127" s="83">
        <v>0</v>
      </c>
      <c r="S127" s="84">
        <f t="shared" si="91"/>
        <v>0</v>
      </c>
      <c r="U127" s="114" t="s">
        <v>62</v>
      </c>
      <c r="V127" s="105">
        <v>0</v>
      </c>
      <c r="W127" s="105">
        <v>0</v>
      </c>
      <c r="X127" s="105">
        <v>0</v>
      </c>
      <c r="Y127" s="105">
        <v>0</v>
      </c>
      <c r="Z127" s="105">
        <v>0</v>
      </c>
      <c r="AA127" s="105">
        <v>0</v>
      </c>
      <c r="AB127" s="105">
        <v>0</v>
      </c>
      <c r="AC127" s="106">
        <v>0</v>
      </c>
      <c r="AD127" s="107">
        <v>0</v>
      </c>
      <c r="AE127" s="107">
        <v>0</v>
      </c>
      <c r="AF127" s="107">
        <v>0</v>
      </c>
      <c r="AG127" s="107">
        <v>0</v>
      </c>
      <c r="AH127" s="107">
        <v>0</v>
      </c>
      <c r="AI127" s="108">
        <f t="shared" si="92"/>
        <v>0</v>
      </c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</row>
    <row r="128" spans="1:6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90"/>
        <v>0</v>
      </c>
      <c r="K128" s="51" t="s">
        <v>23</v>
      </c>
      <c r="L128" s="88">
        <v>0</v>
      </c>
      <c r="M128" s="88">
        <v>0</v>
      </c>
      <c r="N128" s="88">
        <v>0</v>
      </c>
      <c r="O128" s="88">
        <v>0</v>
      </c>
      <c r="P128" s="88">
        <v>0</v>
      </c>
      <c r="Q128" s="88">
        <v>0</v>
      </c>
      <c r="R128" s="89">
        <v>0</v>
      </c>
      <c r="S128" s="90">
        <f t="shared" si="91"/>
        <v>0</v>
      </c>
      <c r="U128" s="115" t="s">
        <v>65</v>
      </c>
      <c r="V128" s="116">
        <v>0</v>
      </c>
      <c r="W128" s="116">
        <v>0</v>
      </c>
      <c r="X128" s="116">
        <v>0</v>
      </c>
      <c r="Y128" s="116">
        <v>0</v>
      </c>
      <c r="Z128" s="116">
        <v>0</v>
      </c>
      <c r="AA128" s="116">
        <v>0</v>
      </c>
      <c r="AB128" s="116">
        <v>0</v>
      </c>
      <c r="AC128" s="116">
        <v>0</v>
      </c>
      <c r="AD128" s="116">
        <v>0</v>
      </c>
      <c r="AE128" s="116">
        <v>0</v>
      </c>
      <c r="AF128" s="116">
        <v>0</v>
      </c>
      <c r="AG128" s="116">
        <v>0</v>
      </c>
      <c r="AH128" s="117">
        <v>0</v>
      </c>
      <c r="AI128" s="118">
        <f t="shared" si="92"/>
        <v>0</v>
      </c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</row>
    <row r="129" spans="1:6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90"/>
        <v>0</v>
      </c>
      <c r="K129" s="52" t="s">
        <v>19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91">
        <v>0</v>
      </c>
      <c r="S129" s="92">
        <f t="shared" si="91"/>
        <v>0</v>
      </c>
      <c r="U129" s="119" t="s">
        <v>19</v>
      </c>
      <c r="V129" s="120">
        <v>0</v>
      </c>
      <c r="W129" s="120">
        <v>0</v>
      </c>
      <c r="X129" s="120">
        <v>0</v>
      </c>
      <c r="Y129" s="120">
        <v>0</v>
      </c>
      <c r="Z129" s="120">
        <v>0</v>
      </c>
      <c r="AA129" s="120">
        <v>0</v>
      </c>
      <c r="AB129" s="120">
        <v>0</v>
      </c>
      <c r="AC129" s="120">
        <v>0</v>
      </c>
      <c r="AD129" s="121">
        <v>0</v>
      </c>
      <c r="AE129" s="121">
        <v>0</v>
      </c>
      <c r="AF129" s="121">
        <v>0</v>
      </c>
      <c r="AG129" s="121">
        <v>0</v>
      </c>
      <c r="AH129" s="121">
        <v>0</v>
      </c>
      <c r="AI129" s="122">
        <f t="shared" si="92"/>
        <v>0</v>
      </c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</row>
    <row r="130" spans="1:6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90"/>
        <v>0</v>
      </c>
      <c r="K130" s="51" t="s">
        <v>20</v>
      </c>
      <c r="L130" s="88">
        <v>0</v>
      </c>
      <c r="M130" s="88">
        <v>0</v>
      </c>
      <c r="N130" s="88">
        <v>0</v>
      </c>
      <c r="O130" s="88">
        <v>0</v>
      </c>
      <c r="P130" s="88">
        <v>0</v>
      </c>
      <c r="Q130" s="88">
        <v>0</v>
      </c>
      <c r="R130" s="89">
        <v>0</v>
      </c>
      <c r="S130" s="90">
        <f t="shared" si="91"/>
        <v>0</v>
      </c>
      <c r="U130" s="115" t="s">
        <v>20</v>
      </c>
      <c r="V130" s="116">
        <v>0</v>
      </c>
      <c r="W130" s="116">
        <v>0</v>
      </c>
      <c r="X130" s="116">
        <v>0</v>
      </c>
      <c r="Y130" s="116">
        <v>0</v>
      </c>
      <c r="Z130" s="116">
        <v>0</v>
      </c>
      <c r="AA130" s="116">
        <v>0</v>
      </c>
      <c r="AB130" s="116">
        <v>0</v>
      </c>
      <c r="AC130" s="116">
        <v>0</v>
      </c>
      <c r="AD130" s="116">
        <v>0</v>
      </c>
      <c r="AE130" s="116">
        <v>0</v>
      </c>
      <c r="AF130" s="116">
        <v>0</v>
      </c>
      <c r="AG130" s="116">
        <v>0</v>
      </c>
      <c r="AH130" s="117">
        <v>0</v>
      </c>
      <c r="AI130" s="118">
        <f t="shared" si="92"/>
        <v>0</v>
      </c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</row>
    <row r="131" spans="1:6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90"/>
        <v>0</v>
      </c>
      <c r="K131" s="53" t="s">
        <v>11</v>
      </c>
      <c r="L131" s="71">
        <v>0</v>
      </c>
      <c r="M131" s="71">
        <v>0</v>
      </c>
      <c r="N131" s="71">
        <v>0</v>
      </c>
      <c r="O131" s="71">
        <v>0</v>
      </c>
      <c r="P131" s="71">
        <v>0</v>
      </c>
      <c r="Q131" s="71">
        <v>0</v>
      </c>
      <c r="R131" s="93">
        <v>0</v>
      </c>
      <c r="S131" s="94">
        <f t="shared" si="91"/>
        <v>0</v>
      </c>
      <c r="U131" s="119" t="s">
        <v>11</v>
      </c>
      <c r="V131" s="120">
        <v>0</v>
      </c>
      <c r="W131" s="120">
        <v>0</v>
      </c>
      <c r="X131" s="120">
        <v>0</v>
      </c>
      <c r="Y131" s="120">
        <v>0</v>
      </c>
      <c r="Z131" s="120">
        <v>0</v>
      </c>
      <c r="AA131" s="120">
        <v>0</v>
      </c>
      <c r="AB131" s="120">
        <v>0</v>
      </c>
      <c r="AC131" s="120">
        <v>0</v>
      </c>
      <c r="AD131" s="121">
        <v>0</v>
      </c>
      <c r="AE131" s="121">
        <v>0</v>
      </c>
      <c r="AF131" s="121">
        <v>0</v>
      </c>
      <c r="AG131" s="121">
        <v>0</v>
      </c>
      <c r="AH131" s="121">
        <v>0</v>
      </c>
      <c r="AI131" s="122">
        <f t="shared" si="92"/>
        <v>0</v>
      </c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</row>
    <row r="132" spans="1:69" ht="15">
      <c r="A132" s="42" t="s">
        <v>26</v>
      </c>
      <c r="B132" s="74">
        <f>SUM(B111:B127)</f>
        <v>0.61632250076872741</v>
      </c>
      <c r="C132" s="74">
        <f t="shared" ref="C132:I132" si="93">SUM(C111:C127)</f>
        <v>0.25682367250044741</v>
      </c>
      <c r="D132" s="74">
        <f t="shared" si="93"/>
        <v>10.48586171172235</v>
      </c>
      <c r="E132" s="74">
        <f t="shared" si="93"/>
        <v>5.0282337414825946</v>
      </c>
      <c r="F132" s="74">
        <f t="shared" si="93"/>
        <v>0</v>
      </c>
      <c r="G132" s="74">
        <f t="shared" si="93"/>
        <v>0.40559519676773464</v>
      </c>
      <c r="H132" s="75">
        <f t="shared" si="93"/>
        <v>1.2055873579079973E-2</v>
      </c>
      <c r="I132" s="59">
        <f t="shared" si="93"/>
        <v>16.804892696820936</v>
      </c>
      <c r="K132" s="54" t="s">
        <v>26</v>
      </c>
      <c r="L132" s="74">
        <f>SUM(L111:L127)</f>
        <v>0.61632250076872741</v>
      </c>
      <c r="M132" s="74">
        <f t="shared" ref="M132:S132" si="94">SUM(M111:M127)</f>
        <v>0.25682367250044741</v>
      </c>
      <c r="N132" s="74">
        <f t="shared" si="94"/>
        <v>10.48586171172235</v>
      </c>
      <c r="O132" s="74">
        <f t="shared" si="94"/>
        <v>5.0282337414825946</v>
      </c>
      <c r="P132" s="74">
        <f t="shared" si="94"/>
        <v>0.32807199646271018</v>
      </c>
      <c r="Q132" s="74">
        <f t="shared" si="94"/>
        <v>0.40559519676773464</v>
      </c>
      <c r="R132" s="75">
        <f t="shared" si="94"/>
        <v>1.2055873579079973E-2</v>
      </c>
      <c r="S132" s="95">
        <f t="shared" si="94"/>
        <v>17.132964693283647</v>
      </c>
      <c r="U132" s="123" t="s">
        <v>63</v>
      </c>
      <c r="V132" s="124">
        <f>SUM(V111:V127)</f>
        <v>0.31859248851842187</v>
      </c>
      <c r="W132" s="124">
        <f t="shared" ref="W132:AH132" si="95">SUM(W111:W127)</f>
        <v>0.13868008233336615</v>
      </c>
      <c r="X132" s="124">
        <f t="shared" si="95"/>
        <v>0.40559519676773464</v>
      </c>
      <c r="Y132" s="124">
        <f t="shared" si="95"/>
        <v>0.25682367250044741</v>
      </c>
      <c r="Z132" s="124">
        <f t="shared" si="95"/>
        <v>9.9577825055108775</v>
      </c>
      <c r="AA132" s="124">
        <f t="shared" si="95"/>
        <v>5.0205251576041938</v>
      </c>
      <c r="AB132" s="124">
        <f t="shared" si="95"/>
        <v>0.32807199646271018</v>
      </c>
      <c r="AC132" s="124">
        <f t="shared" si="95"/>
        <v>0.70689359358589199</v>
      </c>
      <c r="AD132" s="125">
        <f t="shared" si="95"/>
        <v>0.15904992991693942</v>
      </c>
      <c r="AE132" s="125">
        <f t="shared" si="95"/>
        <v>7.7085838784006523E-3</v>
      </c>
      <c r="AF132" s="125">
        <f t="shared" si="95"/>
        <v>1.2055873579079973E-2</v>
      </c>
      <c r="AG132" s="125">
        <f t="shared" si="95"/>
        <v>0.52807920621147197</v>
      </c>
      <c r="AH132" s="125">
        <f t="shared" si="95"/>
        <v>0</v>
      </c>
      <c r="AI132" s="126">
        <f>SUM(V132:AC132)</f>
        <v>17.132964693283643</v>
      </c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</row>
    <row r="133" spans="1:69" s="14" customFormat="1" ht="15" thickBot="1">
      <c r="A133" s="43" t="s">
        <v>91</v>
      </c>
      <c r="B133" s="78">
        <f>IF($I132=0,"-",B132/$I132)</f>
        <v>3.6675182156046746E-2</v>
      </c>
      <c r="C133" s="78">
        <f t="shared" ref="C133:H133" si="96">IF($I132=0,"-",C132/$I132)</f>
        <v>1.5282672560535421E-2</v>
      </c>
      <c r="D133" s="78">
        <f t="shared" si="96"/>
        <v>0.62397671326434667</v>
      </c>
      <c r="E133" s="78">
        <f t="shared" si="96"/>
        <v>0.29921248723199584</v>
      </c>
      <c r="F133" s="78">
        <f t="shared" si="96"/>
        <v>0</v>
      </c>
      <c r="G133" s="78">
        <f t="shared" si="96"/>
        <v>2.4135542195069363E-2</v>
      </c>
      <c r="H133" s="79">
        <f t="shared" si="96"/>
        <v>7.1740259200587706E-4</v>
      </c>
      <c r="I133" s="80">
        <f>SUM(B133:H133)</f>
        <v>1</v>
      </c>
      <c r="K133" s="55" t="s">
        <v>91</v>
      </c>
      <c r="L133" s="96">
        <f>IF($S132=0,"-",L132/$S132)</f>
        <v>3.5972904386497341E-2</v>
      </c>
      <c r="M133" s="96">
        <f t="shared" ref="M133:R133" si="97">IF($S132=0,"-",M132/$S132)</f>
        <v>1.4990031036550595E-2</v>
      </c>
      <c r="N133" s="96">
        <f t="shared" si="97"/>
        <v>0.61202844338043549</v>
      </c>
      <c r="O133" s="96">
        <f t="shared" si="97"/>
        <v>0.29348299208564471</v>
      </c>
      <c r="P133" s="96">
        <f t="shared" si="97"/>
        <v>1.9148582999842335E-2</v>
      </c>
      <c r="Q133" s="96">
        <f t="shared" si="97"/>
        <v>2.3673380762100876E-2</v>
      </c>
      <c r="R133" s="97">
        <f t="shared" si="97"/>
        <v>7.0366534892855046E-4</v>
      </c>
      <c r="S133" s="98">
        <f>SUM(L133:R133)</f>
        <v>0.99999999999999989</v>
      </c>
      <c r="U133" s="127" t="s">
        <v>91</v>
      </c>
      <c r="V133" s="128"/>
      <c r="W133" s="128"/>
      <c r="X133" s="128"/>
      <c r="Y133" s="128"/>
      <c r="Z133" s="128"/>
      <c r="AA133" s="128"/>
      <c r="AB133" s="128"/>
      <c r="AC133" s="128"/>
      <c r="AD133" s="128"/>
      <c r="AE133" s="128"/>
      <c r="AF133" s="128"/>
      <c r="AG133" s="128"/>
      <c r="AH133" s="128"/>
      <c r="AI133" s="129"/>
    </row>
    <row r="134" spans="1:69" ht="15" thickBot="1">
      <c r="A134" s="46"/>
      <c r="B134" s="44"/>
      <c r="C134" s="44"/>
      <c r="D134" s="44"/>
      <c r="E134" s="44"/>
      <c r="F134" s="44"/>
      <c r="G134" s="44"/>
      <c r="H134" s="44"/>
      <c r="I134" s="44"/>
      <c r="K134" s="46"/>
      <c r="L134" s="44"/>
      <c r="M134" s="44"/>
      <c r="N134" s="44"/>
      <c r="O134" s="44"/>
      <c r="P134" s="44"/>
      <c r="Q134" s="44"/>
      <c r="R134" s="44"/>
      <c r="S134" s="44"/>
      <c r="U1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15"/>
      <c r="AK134" s="15"/>
      <c r="AL134" s="15"/>
      <c r="AM134" s="15"/>
      <c r="AN134" s="15"/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</row>
    <row r="135" spans="1:69" ht="30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  <c r="K135" s="426" t="s">
        <v>33</v>
      </c>
      <c r="L135" s="32" t="s">
        <v>0</v>
      </c>
      <c r="M135" s="32" t="s">
        <v>1</v>
      </c>
      <c r="N135" s="32" t="s">
        <v>2</v>
      </c>
      <c r="O135" s="32" t="s">
        <v>3</v>
      </c>
      <c r="P135" s="32" t="s">
        <v>27</v>
      </c>
      <c r="Q135" s="32" t="s">
        <v>4</v>
      </c>
      <c r="R135" s="32" t="s">
        <v>5</v>
      </c>
      <c r="S135" s="33" t="s">
        <v>6</v>
      </c>
      <c r="U135" s="470" t="s">
        <v>33</v>
      </c>
      <c r="V135" s="99" t="s">
        <v>77</v>
      </c>
      <c r="W135" s="99" t="s">
        <v>78</v>
      </c>
      <c r="X135" s="99" t="s">
        <v>4</v>
      </c>
      <c r="Y135" s="99" t="s">
        <v>1</v>
      </c>
      <c r="Z135" s="99" t="s">
        <v>2</v>
      </c>
      <c r="AA135" s="99" t="s">
        <v>3</v>
      </c>
      <c r="AB135" s="99" t="s">
        <v>55</v>
      </c>
      <c r="AC135" s="99" t="s">
        <v>67</v>
      </c>
      <c r="AD135" s="100" t="s">
        <v>79</v>
      </c>
      <c r="AE135" s="100" t="s">
        <v>80</v>
      </c>
      <c r="AF135" s="100" t="s">
        <v>81</v>
      </c>
      <c r="AG135" s="100" t="s">
        <v>82</v>
      </c>
      <c r="AH135" s="100" t="s">
        <v>83</v>
      </c>
      <c r="AI135" s="101" t="s">
        <v>63</v>
      </c>
      <c r="AJ135" s="15"/>
      <c r="AK135" s="15"/>
      <c r="AL135" s="15"/>
      <c r="AM135" s="15"/>
      <c r="AN135" s="15"/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</row>
    <row r="136" spans="1:69" ht="15" customHeight="1">
      <c r="A136" s="433" t="s">
        <v>33</v>
      </c>
      <c r="B136" s="434" t="s">
        <v>118</v>
      </c>
      <c r="C136" s="435"/>
      <c r="D136" s="435"/>
      <c r="E136" s="435"/>
      <c r="F136" s="435"/>
      <c r="G136" s="435"/>
      <c r="H136" s="435"/>
      <c r="I136" s="436"/>
      <c r="K136" s="427" t="s">
        <v>33</v>
      </c>
      <c r="L136" s="416" t="s">
        <v>118</v>
      </c>
      <c r="M136" s="417"/>
      <c r="N136" s="417"/>
      <c r="O136" s="417"/>
      <c r="P136" s="417"/>
      <c r="Q136" s="417"/>
      <c r="R136" s="417"/>
      <c r="S136" s="418"/>
      <c r="U136" s="471" t="s">
        <v>33</v>
      </c>
      <c r="V136" s="468" t="s">
        <v>118</v>
      </c>
      <c r="W136" s="468"/>
      <c r="X136" s="468"/>
      <c r="Y136" s="468"/>
      <c r="Z136" s="468"/>
      <c r="AA136" s="468"/>
      <c r="AB136" s="468"/>
      <c r="AC136" s="468"/>
      <c r="AD136" s="468"/>
      <c r="AE136" s="468"/>
      <c r="AF136" s="468"/>
      <c r="AG136" s="468"/>
      <c r="AH136" s="468"/>
      <c r="AI136" s="469"/>
      <c r="AJ136" s="15"/>
      <c r="AK136" s="15"/>
      <c r="AL136" s="15"/>
      <c r="AM136" s="15"/>
      <c r="AN136" s="15"/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</row>
    <row r="137" spans="1:6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  <c r="K137" s="56" t="s">
        <v>7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102">
        <v>0</v>
      </c>
      <c r="S137" s="103">
        <f>SUM(L137:R137)</f>
        <v>0</v>
      </c>
      <c r="U137" s="104" t="s">
        <v>7</v>
      </c>
      <c r="V137" s="105">
        <v>0</v>
      </c>
      <c r="W137" s="105">
        <v>0</v>
      </c>
      <c r="X137" s="105">
        <v>0</v>
      </c>
      <c r="Y137" s="105">
        <v>0</v>
      </c>
      <c r="Z137" s="105">
        <v>0</v>
      </c>
      <c r="AA137" s="105">
        <v>0</v>
      </c>
      <c r="AB137" s="105">
        <v>0</v>
      </c>
      <c r="AC137" s="106">
        <v>0</v>
      </c>
      <c r="AD137" s="107">
        <v>0</v>
      </c>
      <c r="AE137" s="107">
        <v>0</v>
      </c>
      <c r="AF137" s="107">
        <v>0</v>
      </c>
      <c r="AG137" s="107">
        <v>0</v>
      </c>
      <c r="AH137" s="107">
        <v>0</v>
      </c>
      <c r="AI137" s="108">
        <f>SUM(V137:AC137)</f>
        <v>0</v>
      </c>
      <c r="AJ137" s="15"/>
      <c r="AK137" s="15"/>
      <c r="AL137" s="15"/>
      <c r="AM137" s="15"/>
      <c r="AN137" s="15"/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</row>
    <row r="138" spans="1:6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98">SUM(B138:H138)</f>
        <v>0</v>
      </c>
      <c r="K138" s="48" t="s">
        <v>8</v>
      </c>
      <c r="L138" s="85">
        <v>0</v>
      </c>
      <c r="M138" s="85">
        <v>0</v>
      </c>
      <c r="N138" s="85">
        <v>0</v>
      </c>
      <c r="O138" s="85">
        <v>0</v>
      </c>
      <c r="P138" s="85">
        <v>0</v>
      </c>
      <c r="Q138" s="85">
        <v>0</v>
      </c>
      <c r="R138" s="86">
        <v>0</v>
      </c>
      <c r="S138" s="87">
        <f t="shared" ref="S138:S157" si="99">SUM(L138:R138)</f>
        <v>0</v>
      </c>
      <c r="U138" s="109" t="s">
        <v>8</v>
      </c>
      <c r="V138" s="110">
        <v>0</v>
      </c>
      <c r="W138" s="110">
        <v>0</v>
      </c>
      <c r="X138" s="110">
        <v>0</v>
      </c>
      <c r="Y138" s="110">
        <v>0</v>
      </c>
      <c r="Z138" s="110">
        <v>0</v>
      </c>
      <c r="AA138" s="110">
        <v>0</v>
      </c>
      <c r="AB138" s="110">
        <v>0</v>
      </c>
      <c r="AC138" s="111">
        <v>0</v>
      </c>
      <c r="AD138" s="110">
        <v>0</v>
      </c>
      <c r="AE138" s="110">
        <v>0</v>
      </c>
      <c r="AF138" s="110">
        <v>0</v>
      </c>
      <c r="AG138" s="110">
        <v>0</v>
      </c>
      <c r="AH138" s="110">
        <v>0</v>
      </c>
      <c r="AI138" s="112">
        <f t="shared" ref="AI138:AI157" si="100">SUM(V138:AC138)</f>
        <v>0</v>
      </c>
      <c r="AJ138" s="15"/>
      <c r="AK138" s="15"/>
      <c r="AL138" s="15"/>
      <c r="AM138" s="15"/>
      <c r="AN138" s="15"/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</row>
    <row r="139" spans="1:6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98"/>
        <v>0</v>
      </c>
      <c r="K139" s="49" t="s">
        <v>10</v>
      </c>
      <c r="L139" s="63">
        <v>0</v>
      </c>
      <c r="M139" s="63">
        <v>0</v>
      </c>
      <c r="N139" s="63">
        <v>0</v>
      </c>
      <c r="O139" s="63">
        <v>0</v>
      </c>
      <c r="P139" s="63">
        <v>0</v>
      </c>
      <c r="Q139" s="63">
        <v>0</v>
      </c>
      <c r="R139" s="83">
        <v>0</v>
      </c>
      <c r="S139" s="84">
        <f t="shared" si="99"/>
        <v>0</v>
      </c>
      <c r="U139" s="113" t="s">
        <v>10</v>
      </c>
      <c r="V139" s="105">
        <v>0</v>
      </c>
      <c r="W139" s="105">
        <v>0</v>
      </c>
      <c r="X139" s="105">
        <v>0</v>
      </c>
      <c r="Y139" s="105">
        <v>0</v>
      </c>
      <c r="Z139" s="105">
        <v>0</v>
      </c>
      <c r="AA139" s="105">
        <v>0</v>
      </c>
      <c r="AB139" s="105">
        <v>0</v>
      </c>
      <c r="AC139" s="106">
        <v>0</v>
      </c>
      <c r="AD139" s="107">
        <v>0</v>
      </c>
      <c r="AE139" s="107">
        <v>0</v>
      </c>
      <c r="AF139" s="107">
        <v>0</v>
      </c>
      <c r="AG139" s="107">
        <v>0</v>
      </c>
      <c r="AH139" s="107">
        <v>0</v>
      </c>
      <c r="AI139" s="108">
        <f t="shared" si="100"/>
        <v>0</v>
      </c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</row>
    <row r="140" spans="1:6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98"/>
        <v>0</v>
      </c>
      <c r="K140" s="48" t="s">
        <v>56</v>
      </c>
      <c r="L140" s="85">
        <v>0</v>
      </c>
      <c r="M140" s="85">
        <v>0</v>
      </c>
      <c r="N140" s="85">
        <v>0</v>
      </c>
      <c r="O140" s="85">
        <v>0</v>
      </c>
      <c r="P140" s="85">
        <v>0</v>
      </c>
      <c r="Q140" s="85">
        <v>0</v>
      </c>
      <c r="R140" s="86">
        <v>0</v>
      </c>
      <c r="S140" s="87">
        <f t="shared" si="99"/>
        <v>0</v>
      </c>
      <c r="U140" s="109" t="s">
        <v>56</v>
      </c>
      <c r="V140" s="110">
        <v>0</v>
      </c>
      <c r="W140" s="110">
        <v>0</v>
      </c>
      <c r="X140" s="110">
        <v>0</v>
      </c>
      <c r="Y140" s="110">
        <v>0</v>
      </c>
      <c r="Z140" s="110">
        <v>0</v>
      </c>
      <c r="AA140" s="110">
        <v>0</v>
      </c>
      <c r="AB140" s="110">
        <v>0</v>
      </c>
      <c r="AC140" s="111">
        <v>0</v>
      </c>
      <c r="AD140" s="110">
        <v>0</v>
      </c>
      <c r="AE140" s="110">
        <v>0</v>
      </c>
      <c r="AF140" s="110">
        <v>0</v>
      </c>
      <c r="AG140" s="110">
        <v>0</v>
      </c>
      <c r="AH140" s="110">
        <v>0</v>
      </c>
      <c r="AI140" s="112">
        <f t="shared" si="100"/>
        <v>0</v>
      </c>
      <c r="AJ140" s="15"/>
      <c r="AK140" s="15"/>
      <c r="AL140" s="15"/>
      <c r="AM140" s="15"/>
      <c r="AN140" s="15"/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</row>
    <row r="141" spans="1:69" ht="15">
      <c r="A141" s="37" t="s">
        <v>16</v>
      </c>
      <c r="B141" s="63">
        <v>0.84762139990684315</v>
      </c>
      <c r="C141" s="63">
        <v>10.543351489174199</v>
      </c>
      <c r="D141" s="63">
        <v>1.0750466744346279</v>
      </c>
      <c r="E141" s="63">
        <v>0</v>
      </c>
      <c r="F141" s="420"/>
      <c r="G141" s="63">
        <v>0</v>
      </c>
      <c r="H141" s="64">
        <v>0</v>
      </c>
      <c r="I141" s="59">
        <f t="shared" si="98"/>
        <v>12.466019563515671</v>
      </c>
      <c r="K141" s="49" t="s">
        <v>16</v>
      </c>
      <c r="L141" s="63">
        <v>0.84762139990684315</v>
      </c>
      <c r="M141" s="63">
        <v>10.543351489174199</v>
      </c>
      <c r="N141" s="63">
        <v>1.0750466744346279</v>
      </c>
      <c r="O141" s="63">
        <v>0</v>
      </c>
      <c r="P141" s="63">
        <v>0</v>
      </c>
      <c r="Q141" s="63">
        <v>0</v>
      </c>
      <c r="R141" s="83">
        <v>0</v>
      </c>
      <c r="S141" s="84">
        <f t="shared" si="99"/>
        <v>12.466019563515671</v>
      </c>
      <c r="U141" s="113" t="s">
        <v>16</v>
      </c>
      <c r="V141" s="105">
        <v>0.84762139990684315</v>
      </c>
      <c r="W141" s="105">
        <v>0</v>
      </c>
      <c r="X141" s="105">
        <v>0</v>
      </c>
      <c r="Y141" s="105">
        <v>10.543351489174199</v>
      </c>
      <c r="Z141" s="105">
        <v>6.5848748893459999E-2</v>
      </c>
      <c r="AA141" s="105">
        <v>0</v>
      </c>
      <c r="AB141" s="105">
        <v>0</v>
      </c>
      <c r="AC141" s="106">
        <v>1.0091979255411678</v>
      </c>
      <c r="AD141" s="107">
        <v>0</v>
      </c>
      <c r="AE141" s="107">
        <v>0</v>
      </c>
      <c r="AF141" s="107">
        <v>0</v>
      </c>
      <c r="AG141" s="107">
        <v>1.0091979255411678</v>
      </c>
      <c r="AH141" s="107">
        <v>0</v>
      </c>
      <c r="AI141" s="108">
        <f t="shared" si="100"/>
        <v>12.466019563515671</v>
      </c>
      <c r="AJ141" s="15"/>
      <c r="AK141" s="15"/>
      <c r="AL141" s="15"/>
      <c r="AM141" s="15"/>
      <c r="AN141" s="15"/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</row>
    <row r="142" spans="1:69" ht="15">
      <c r="A142" s="36" t="s">
        <v>123</v>
      </c>
      <c r="B142" s="60">
        <v>6.4629392740653211</v>
      </c>
      <c r="C142" s="60">
        <v>0.93440085890101032</v>
      </c>
      <c r="D142" s="60">
        <v>3.3794164396919877</v>
      </c>
      <c r="E142" s="60">
        <v>0</v>
      </c>
      <c r="F142" s="420"/>
      <c r="G142" s="60">
        <v>0</v>
      </c>
      <c r="H142" s="61">
        <v>0</v>
      </c>
      <c r="I142" s="62">
        <f t="shared" si="98"/>
        <v>10.776756572658318</v>
      </c>
      <c r="K142" s="48" t="s">
        <v>123</v>
      </c>
      <c r="L142" s="85">
        <v>6.4629392740653211</v>
      </c>
      <c r="M142" s="85">
        <v>0.93440085890101032</v>
      </c>
      <c r="N142" s="85">
        <v>3.3794164396919877</v>
      </c>
      <c r="O142" s="85">
        <v>0</v>
      </c>
      <c r="P142" s="85">
        <v>0</v>
      </c>
      <c r="Q142" s="85">
        <v>0</v>
      </c>
      <c r="R142" s="86">
        <v>0</v>
      </c>
      <c r="S142" s="87">
        <f t="shared" si="99"/>
        <v>10.776756572658318</v>
      </c>
      <c r="U142" s="109" t="s">
        <v>57</v>
      </c>
      <c r="V142" s="110">
        <v>6.4629392740653211</v>
      </c>
      <c r="W142" s="110">
        <v>0</v>
      </c>
      <c r="X142" s="110">
        <v>0</v>
      </c>
      <c r="Y142" s="110">
        <v>0.93440085890101032</v>
      </c>
      <c r="Z142" s="110">
        <v>1.2977789706958476</v>
      </c>
      <c r="AA142" s="110">
        <v>0</v>
      </c>
      <c r="AB142" s="110">
        <v>0</v>
      </c>
      <c r="AC142" s="111">
        <v>2.0816374689961399</v>
      </c>
      <c r="AD142" s="110">
        <v>0</v>
      </c>
      <c r="AE142" s="110">
        <v>0</v>
      </c>
      <c r="AF142" s="110">
        <v>0</v>
      </c>
      <c r="AG142" s="110">
        <v>2.0816374689961399</v>
      </c>
      <c r="AH142" s="110">
        <v>0</v>
      </c>
      <c r="AI142" s="112">
        <f t="shared" si="100"/>
        <v>10.77675657265832</v>
      </c>
      <c r="AJ142" s="15"/>
      <c r="AK142" s="15"/>
      <c r="AL142" s="15"/>
      <c r="AM142" s="15"/>
      <c r="AN142" s="15"/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</row>
    <row r="143" spans="1:69" ht="15">
      <c r="A143" s="37" t="s">
        <v>58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98"/>
        <v>0</v>
      </c>
      <c r="K143" s="49" t="s">
        <v>58</v>
      </c>
      <c r="L143" s="63">
        <v>0</v>
      </c>
      <c r="M143" s="63">
        <v>0</v>
      </c>
      <c r="N143" s="63">
        <v>0</v>
      </c>
      <c r="O143" s="63">
        <v>0</v>
      </c>
      <c r="P143" s="63">
        <v>10.146453621488401</v>
      </c>
      <c r="Q143" s="63">
        <v>0</v>
      </c>
      <c r="R143" s="83">
        <v>0</v>
      </c>
      <c r="S143" s="84">
        <f t="shared" si="99"/>
        <v>10.146453621488401</v>
      </c>
      <c r="U143" s="113" t="s">
        <v>58</v>
      </c>
      <c r="V143" s="105">
        <v>0</v>
      </c>
      <c r="W143" s="105">
        <v>0</v>
      </c>
      <c r="X143" s="105">
        <v>0</v>
      </c>
      <c r="Y143" s="105">
        <v>0</v>
      </c>
      <c r="Z143" s="105">
        <v>0</v>
      </c>
      <c r="AA143" s="105">
        <v>0</v>
      </c>
      <c r="AB143" s="105">
        <v>10.146453621488401</v>
      </c>
      <c r="AC143" s="106">
        <v>0</v>
      </c>
      <c r="AD143" s="105">
        <v>0</v>
      </c>
      <c r="AE143" s="105">
        <v>0</v>
      </c>
      <c r="AF143" s="105">
        <v>0</v>
      </c>
      <c r="AG143" s="105">
        <v>0</v>
      </c>
      <c r="AH143" s="105">
        <v>0</v>
      </c>
      <c r="AI143" s="108">
        <f t="shared" si="100"/>
        <v>10.146453621488401</v>
      </c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</row>
    <row r="144" spans="1:6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98"/>
        <v>0</v>
      </c>
      <c r="K144" s="48" t="s">
        <v>12</v>
      </c>
      <c r="L144" s="85">
        <v>0</v>
      </c>
      <c r="M144" s="85">
        <v>0</v>
      </c>
      <c r="N144" s="85">
        <v>0</v>
      </c>
      <c r="O144" s="85">
        <v>0</v>
      </c>
      <c r="P144" s="85">
        <v>0.43701525970022143</v>
      </c>
      <c r="Q144" s="85">
        <v>0</v>
      </c>
      <c r="R144" s="86">
        <v>0</v>
      </c>
      <c r="S144" s="87">
        <f t="shared" si="99"/>
        <v>0.43701525970022143</v>
      </c>
      <c r="U144" s="109" t="s">
        <v>12</v>
      </c>
      <c r="V144" s="110">
        <v>0</v>
      </c>
      <c r="W144" s="110">
        <v>0</v>
      </c>
      <c r="X144" s="110">
        <v>0</v>
      </c>
      <c r="Y144" s="110">
        <v>0</v>
      </c>
      <c r="Z144" s="110">
        <v>0</v>
      </c>
      <c r="AA144" s="110">
        <v>0</v>
      </c>
      <c r="AB144" s="110">
        <v>0.43701525970022143</v>
      </c>
      <c r="AC144" s="111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2">
        <f t="shared" si="100"/>
        <v>0.43701525970022143</v>
      </c>
      <c r="AJ144" s="15"/>
      <c r="AK144" s="15"/>
      <c r="AL144" s="15"/>
      <c r="AM144" s="15"/>
      <c r="AN144" s="15"/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</row>
    <row r="145" spans="1:6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98"/>
        <v>0</v>
      </c>
      <c r="K145" s="49" t="s">
        <v>59</v>
      </c>
      <c r="L145" s="63">
        <v>0</v>
      </c>
      <c r="M145" s="63">
        <v>0</v>
      </c>
      <c r="N145" s="63">
        <v>0</v>
      </c>
      <c r="O145" s="63">
        <v>0</v>
      </c>
      <c r="P145" s="63">
        <v>0</v>
      </c>
      <c r="Q145" s="63">
        <v>0</v>
      </c>
      <c r="R145" s="83">
        <v>0</v>
      </c>
      <c r="S145" s="84">
        <f t="shared" si="99"/>
        <v>0</v>
      </c>
      <c r="U145" s="113" t="s">
        <v>59</v>
      </c>
      <c r="V145" s="105">
        <v>0</v>
      </c>
      <c r="W145" s="105">
        <v>0</v>
      </c>
      <c r="X145" s="105">
        <v>0</v>
      </c>
      <c r="Y145" s="105">
        <v>0</v>
      </c>
      <c r="Z145" s="105">
        <v>0</v>
      </c>
      <c r="AA145" s="105">
        <v>0</v>
      </c>
      <c r="AB145" s="105">
        <v>0</v>
      </c>
      <c r="AC145" s="106">
        <v>0</v>
      </c>
      <c r="AD145" s="105">
        <v>0</v>
      </c>
      <c r="AE145" s="105">
        <v>0</v>
      </c>
      <c r="AF145" s="105">
        <v>0</v>
      </c>
      <c r="AG145" s="105">
        <v>0</v>
      </c>
      <c r="AH145" s="105">
        <v>0</v>
      </c>
      <c r="AI145" s="108">
        <f t="shared" si="100"/>
        <v>0</v>
      </c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</row>
    <row r="146" spans="1:69" ht="15">
      <c r="A146" s="36" t="s">
        <v>17</v>
      </c>
      <c r="B146" s="60">
        <v>0</v>
      </c>
      <c r="C146" s="60">
        <v>0</v>
      </c>
      <c r="D146" s="60">
        <v>1.2259733282635077</v>
      </c>
      <c r="E146" s="60">
        <v>0</v>
      </c>
      <c r="F146" s="420"/>
      <c r="G146" s="60">
        <v>0</v>
      </c>
      <c r="H146" s="61">
        <v>0</v>
      </c>
      <c r="I146" s="62">
        <f t="shared" si="98"/>
        <v>1.2259733282635077</v>
      </c>
      <c r="K146" s="48" t="s">
        <v>17</v>
      </c>
      <c r="L146" s="85">
        <v>0</v>
      </c>
      <c r="M146" s="85">
        <v>0</v>
      </c>
      <c r="N146" s="85">
        <v>1.2259733282635077</v>
      </c>
      <c r="O146" s="85">
        <v>0</v>
      </c>
      <c r="P146" s="85">
        <v>0</v>
      </c>
      <c r="Q146" s="85">
        <v>0</v>
      </c>
      <c r="R146" s="86">
        <v>0</v>
      </c>
      <c r="S146" s="87">
        <f t="shared" si="99"/>
        <v>1.2259733282635077</v>
      </c>
      <c r="U146" s="109" t="s">
        <v>17</v>
      </c>
      <c r="V146" s="110">
        <v>0</v>
      </c>
      <c r="W146" s="110">
        <v>0</v>
      </c>
      <c r="X146" s="110">
        <v>0</v>
      </c>
      <c r="Y146" s="110">
        <v>0</v>
      </c>
      <c r="Z146" s="110">
        <v>1.2259733282635077</v>
      </c>
      <c r="AA146" s="110">
        <v>0</v>
      </c>
      <c r="AB146" s="110">
        <v>0</v>
      </c>
      <c r="AC146" s="111">
        <v>0</v>
      </c>
      <c r="AD146" s="110">
        <v>0</v>
      </c>
      <c r="AE146" s="110">
        <v>0</v>
      </c>
      <c r="AF146" s="110">
        <v>0</v>
      </c>
      <c r="AG146" s="110">
        <v>0</v>
      </c>
      <c r="AH146" s="110">
        <v>0</v>
      </c>
      <c r="AI146" s="112">
        <f t="shared" si="100"/>
        <v>1.2259733282635077</v>
      </c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</row>
    <row r="147" spans="1:69" ht="15">
      <c r="A147" s="37" t="s">
        <v>139</v>
      </c>
      <c r="B147" s="63">
        <v>6.5920257757625134</v>
      </c>
      <c r="C147" s="63">
        <v>26.734200381922005</v>
      </c>
      <c r="D147" s="63">
        <v>6.0001118448657698</v>
      </c>
      <c r="E147" s="63">
        <v>0</v>
      </c>
      <c r="F147" s="420"/>
      <c r="G147" s="63">
        <v>0</v>
      </c>
      <c r="H147" s="64">
        <v>0</v>
      </c>
      <c r="I147" s="59">
        <f t="shared" si="98"/>
        <v>39.326338002550287</v>
      </c>
      <c r="K147" s="49" t="s">
        <v>139</v>
      </c>
      <c r="L147" s="63">
        <v>6.5920257757625134</v>
      </c>
      <c r="M147" s="63">
        <v>26.734200381922005</v>
      </c>
      <c r="N147" s="63">
        <v>6.0001118448657698</v>
      </c>
      <c r="O147" s="63">
        <v>0</v>
      </c>
      <c r="P147" s="63">
        <v>0</v>
      </c>
      <c r="Q147" s="63">
        <v>0</v>
      </c>
      <c r="R147" s="83">
        <v>0</v>
      </c>
      <c r="S147" s="84">
        <f t="shared" si="99"/>
        <v>39.326338002550287</v>
      </c>
      <c r="U147" s="113" t="s">
        <v>139</v>
      </c>
      <c r="V147" s="105">
        <v>6.4762382063903452</v>
      </c>
      <c r="W147" s="105">
        <v>0</v>
      </c>
      <c r="X147" s="105">
        <v>0</v>
      </c>
      <c r="Y147" s="105">
        <v>26.734200381922005</v>
      </c>
      <c r="Z147" s="105">
        <v>6.0001118448657698</v>
      </c>
      <c r="AA147" s="105">
        <v>0</v>
      </c>
      <c r="AB147" s="105">
        <v>0</v>
      </c>
      <c r="AC147" s="106">
        <v>0.11578756937216847</v>
      </c>
      <c r="AD147" s="105">
        <v>0.11578756937216847</v>
      </c>
      <c r="AE147" s="105">
        <v>0</v>
      </c>
      <c r="AF147" s="105">
        <v>0</v>
      </c>
      <c r="AG147" s="105">
        <v>0</v>
      </c>
      <c r="AH147" s="105">
        <v>0</v>
      </c>
      <c r="AI147" s="108">
        <f t="shared" si="100"/>
        <v>39.326338002550287</v>
      </c>
      <c r="AJ147" s="15"/>
      <c r="AK147" s="15"/>
      <c r="AL147" s="15"/>
      <c r="AM147" s="15"/>
      <c r="AN147" s="15"/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</row>
    <row r="148" spans="1:69" ht="15">
      <c r="A148" s="36" t="s">
        <v>25</v>
      </c>
      <c r="B148" s="60">
        <v>8.2095345983056927</v>
      </c>
      <c r="C148" s="60">
        <v>0.3470450465060792</v>
      </c>
      <c r="D148" s="60">
        <v>0.11127164745185311</v>
      </c>
      <c r="E148" s="60">
        <v>16.388422840439091</v>
      </c>
      <c r="F148" s="420"/>
      <c r="G148" s="60">
        <v>3.0801635214010523</v>
      </c>
      <c r="H148" s="61">
        <v>0</v>
      </c>
      <c r="I148" s="62">
        <f t="shared" si="98"/>
        <v>28.136437654103766</v>
      </c>
      <c r="K148" s="48" t="s">
        <v>25</v>
      </c>
      <c r="L148" s="85">
        <v>8.2095345983056927</v>
      </c>
      <c r="M148" s="85">
        <v>0.3470450465060792</v>
      </c>
      <c r="N148" s="85">
        <v>0.11127164745185311</v>
      </c>
      <c r="O148" s="85">
        <v>16.388422840439091</v>
      </c>
      <c r="P148" s="85">
        <v>4.3449522996081728E-2</v>
      </c>
      <c r="Q148" s="85">
        <v>3.0801635214010523</v>
      </c>
      <c r="R148" s="86">
        <v>0</v>
      </c>
      <c r="S148" s="87">
        <f t="shared" si="99"/>
        <v>28.179887177099847</v>
      </c>
      <c r="U148" s="109" t="s">
        <v>25</v>
      </c>
      <c r="V148" s="110">
        <v>0.2296028857054081</v>
      </c>
      <c r="W148" s="110">
        <v>5.6824006287681321</v>
      </c>
      <c r="X148" s="110">
        <v>3.0801635214010523</v>
      </c>
      <c r="Y148" s="110">
        <v>0.3470450465060792</v>
      </c>
      <c r="Z148" s="110">
        <v>0.11007207816828733</v>
      </c>
      <c r="AA148" s="110">
        <v>9.3557218693384758</v>
      </c>
      <c r="AB148" s="110">
        <v>4.3449522996081728E-2</v>
      </c>
      <c r="AC148" s="111">
        <v>9.3314316242163358</v>
      </c>
      <c r="AD148" s="110">
        <v>2.2975310838321525</v>
      </c>
      <c r="AE148" s="110">
        <v>7.0327009711006161</v>
      </c>
      <c r="AF148" s="110">
        <v>0</v>
      </c>
      <c r="AG148" s="110">
        <v>1.199569283565773E-3</v>
      </c>
      <c r="AH148" s="110">
        <v>0</v>
      </c>
      <c r="AI148" s="112">
        <f t="shared" si="100"/>
        <v>28.17988717709985</v>
      </c>
      <c r="AJ148" s="15"/>
      <c r="AK148" s="15"/>
      <c r="AL148" s="15"/>
      <c r="AM148" s="15"/>
      <c r="AN148" s="15"/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</row>
    <row r="149" spans="1:69" ht="15">
      <c r="A149" s="37" t="s">
        <v>24</v>
      </c>
      <c r="B149" s="63">
        <v>1.4466537116997076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98"/>
        <v>1.4466537116997076</v>
      </c>
      <c r="K149" s="49" t="s">
        <v>24</v>
      </c>
      <c r="L149" s="63">
        <v>1.4466537116997076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83">
        <v>0</v>
      </c>
      <c r="S149" s="84">
        <f t="shared" si="99"/>
        <v>1.4466537116997076</v>
      </c>
      <c r="U149" s="113" t="s">
        <v>24</v>
      </c>
      <c r="V149" s="105">
        <v>0.28933074233994149</v>
      </c>
      <c r="W149" s="105">
        <v>0</v>
      </c>
      <c r="X149" s="105">
        <v>0</v>
      </c>
      <c r="Y149" s="105">
        <v>0</v>
      </c>
      <c r="Z149" s="105">
        <v>0</v>
      </c>
      <c r="AA149" s="105">
        <v>0</v>
      </c>
      <c r="AB149" s="105">
        <v>0</v>
      </c>
      <c r="AC149" s="106">
        <v>1.157322969359766</v>
      </c>
      <c r="AD149" s="105">
        <v>1.157322969359766</v>
      </c>
      <c r="AE149" s="105">
        <v>0</v>
      </c>
      <c r="AF149" s="105">
        <v>0</v>
      </c>
      <c r="AG149" s="105">
        <v>0</v>
      </c>
      <c r="AH149" s="105">
        <v>0</v>
      </c>
      <c r="AI149" s="108">
        <f t="shared" si="100"/>
        <v>1.4466537116997076</v>
      </c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</row>
    <row r="150" spans="1:69" ht="15">
      <c r="A150" s="36" t="s">
        <v>60</v>
      </c>
      <c r="B150" s="60">
        <v>3.9550558111028358E-3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98"/>
        <v>3.9550558111028358E-3</v>
      </c>
      <c r="K150" s="48" t="s">
        <v>60</v>
      </c>
      <c r="L150" s="85">
        <v>3.9550558111028358E-3</v>
      </c>
      <c r="M150" s="85">
        <v>0</v>
      </c>
      <c r="N150" s="85">
        <v>0</v>
      </c>
      <c r="O150" s="85">
        <v>0</v>
      </c>
      <c r="P150" s="85">
        <v>0</v>
      </c>
      <c r="Q150" s="85">
        <v>0</v>
      </c>
      <c r="R150" s="86">
        <v>0</v>
      </c>
      <c r="S150" s="87">
        <f t="shared" si="99"/>
        <v>3.9550558111028358E-3</v>
      </c>
      <c r="U150" s="109" t="s">
        <v>60</v>
      </c>
      <c r="V150" s="110">
        <v>3.9550558111028358E-3</v>
      </c>
      <c r="W150" s="110">
        <v>0</v>
      </c>
      <c r="X150" s="110">
        <v>0</v>
      </c>
      <c r="Y150" s="110">
        <v>0</v>
      </c>
      <c r="Z150" s="110">
        <v>0</v>
      </c>
      <c r="AA150" s="110">
        <v>0</v>
      </c>
      <c r="AB150" s="110">
        <v>0</v>
      </c>
      <c r="AC150" s="111">
        <v>0</v>
      </c>
      <c r="AD150" s="110">
        <v>0</v>
      </c>
      <c r="AE150" s="110">
        <v>0</v>
      </c>
      <c r="AF150" s="110">
        <v>0</v>
      </c>
      <c r="AG150" s="110">
        <v>0</v>
      </c>
      <c r="AH150" s="110">
        <v>0</v>
      </c>
      <c r="AI150" s="112">
        <f t="shared" si="100"/>
        <v>3.9550558111028358E-3</v>
      </c>
      <c r="AJ150" s="15"/>
      <c r="AK150" s="15"/>
      <c r="AL150" s="15"/>
      <c r="AM150" s="15"/>
      <c r="AN150" s="15"/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</row>
    <row r="151" spans="1:6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98"/>
        <v>0</v>
      </c>
      <c r="K151" s="49" t="s">
        <v>22</v>
      </c>
      <c r="L151" s="63">
        <v>0</v>
      </c>
      <c r="M151" s="63">
        <v>0</v>
      </c>
      <c r="N151" s="63">
        <v>0</v>
      </c>
      <c r="O151" s="63">
        <v>0</v>
      </c>
      <c r="P151" s="63">
        <v>4.7460692086242831E-2</v>
      </c>
      <c r="Q151" s="63">
        <v>0</v>
      </c>
      <c r="R151" s="83">
        <v>0</v>
      </c>
      <c r="S151" s="84">
        <f t="shared" si="99"/>
        <v>4.7460692086242831E-2</v>
      </c>
      <c r="U151" s="113" t="s">
        <v>22</v>
      </c>
      <c r="V151" s="105">
        <v>0</v>
      </c>
      <c r="W151" s="105">
        <v>0</v>
      </c>
      <c r="X151" s="105">
        <v>0</v>
      </c>
      <c r="Y151" s="105">
        <v>0</v>
      </c>
      <c r="Z151" s="105">
        <v>0</v>
      </c>
      <c r="AA151" s="105">
        <v>0</v>
      </c>
      <c r="AB151" s="105">
        <v>4.7460692086242831E-2</v>
      </c>
      <c r="AC151" s="106">
        <v>0</v>
      </c>
      <c r="AD151" s="105">
        <v>0</v>
      </c>
      <c r="AE151" s="105">
        <v>0</v>
      </c>
      <c r="AF151" s="105">
        <v>0</v>
      </c>
      <c r="AG151" s="105">
        <v>0</v>
      </c>
      <c r="AH151" s="105">
        <v>0</v>
      </c>
      <c r="AI151" s="108">
        <f t="shared" si="100"/>
        <v>4.7460692086242831E-2</v>
      </c>
      <c r="AJ151" s="15"/>
      <c r="AK151" s="15"/>
      <c r="AL151" s="15"/>
      <c r="AM151" s="15"/>
      <c r="AN151" s="15"/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</row>
    <row r="152" spans="1:69" ht="15">
      <c r="A152" s="36" t="s">
        <v>21</v>
      </c>
      <c r="B152" s="60">
        <v>0</v>
      </c>
      <c r="C152" s="60">
        <v>1.6128655866787143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98"/>
        <v>1.6128655866787143</v>
      </c>
      <c r="K152" s="48" t="s">
        <v>21</v>
      </c>
      <c r="L152" s="85">
        <v>0</v>
      </c>
      <c r="M152" s="85">
        <v>1.6128655866787143</v>
      </c>
      <c r="N152" s="85">
        <v>0</v>
      </c>
      <c r="O152" s="85">
        <v>0</v>
      </c>
      <c r="P152" s="85">
        <v>0</v>
      </c>
      <c r="Q152" s="85">
        <v>0</v>
      </c>
      <c r="R152" s="86">
        <v>0</v>
      </c>
      <c r="S152" s="87">
        <f t="shared" si="99"/>
        <v>1.6128655866787143</v>
      </c>
      <c r="U152" s="109" t="s">
        <v>61</v>
      </c>
      <c r="V152" s="110">
        <v>0</v>
      </c>
      <c r="W152" s="110">
        <v>0</v>
      </c>
      <c r="X152" s="110">
        <v>0</v>
      </c>
      <c r="Y152" s="110">
        <v>1.6128655866787143</v>
      </c>
      <c r="Z152" s="110">
        <v>0</v>
      </c>
      <c r="AA152" s="110">
        <v>0</v>
      </c>
      <c r="AB152" s="110">
        <v>0</v>
      </c>
      <c r="AC152" s="111">
        <v>0</v>
      </c>
      <c r="AD152" s="110">
        <v>0</v>
      </c>
      <c r="AE152" s="110">
        <v>0</v>
      </c>
      <c r="AF152" s="110">
        <v>0</v>
      </c>
      <c r="AG152" s="110">
        <v>0</v>
      </c>
      <c r="AH152" s="110">
        <v>0</v>
      </c>
      <c r="AI152" s="112">
        <f t="shared" si="100"/>
        <v>1.6128655866787143</v>
      </c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</row>
    <row r="153" spans="1:6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98"/>
        <v>0</v>
      </c>
      <c r="K153" s="50" t="s">
        <v>64</v>
      </c>
      <c r="L153" s="63">
        <v>0</v>
      </c>
      <c r="M153" s="63">
        <v>0</v>
      </c>
      <c r="N153" s="63">
        <v>0</v>
      </c>
      <c r="O153" s="63">
        <v>0</v>
      </c>
      <c r="P153" s="63">
        <v>0</v>
      </c>
      <c r="Q153" s="63">
        <v>0</v>
      </c>
      <c r="R153" s="83">
        <v>0</v>
      </c>
      <c r="S153" s="84">
        <f t="shared" si="99"/>
        <v>0</v>
      </c>
      <c r="U153" s="114" t="s">
        <v>62</v>
      </c>
      <c r="V153" s="105">
        <v>0</v>
      </c>
      <c r="W153" s="105">
        <v>0</v>
      </c>
      <c r="X153" s="105">
        <v>0</v>
      </c>
      <c r="Y153" s="105">
        <v>0</v>
      </c>
      <c r="Z153" s="105">
        <v>0</v>
      </c>
      <c r="AA153" s="105">
        <v>0</v>
      </c>
      <c r="AB153" s="105">
        <v>0</v>
      </c>
      <c r="AC153" s="106">
        <v>0</v>
      </c>
      <c r="AD153" s="107">
        <v>0</v>
      </c>
      <c r="AE153" s="107">
        <v>0</v>
      </c>
      <c r="AF153" s="107">
        <v>0</v>
      </c>
      <c r="AG153" s="107">
        <v>0</v>
      </c>
      <c r="AH153" s="107">
        <v>0</v>
      </c>
      <c r="AI153" s="108">
        <f t="shared" si="100"/>
        <v>0</v>
      </c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</row>
    <row r="154" spans="1:6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98"/>
        <v>0</v>
      </c>
      <c r="K154" s="51" t="s">
        <v>23</v>
      </c>
      <c r="L154" s="88">
        <v>0</v>
      </c>
      <c r="M154" s="88">
        <v>0</v>
      </c>
      <c r="N154" s="88">
        <v>0</v>
      </c>
      <c r="O154" s="88">
        <v>0</v>
      </c>
      <c r="P154" s="88">
        <v>0</v>
      </c>
      <c r="Q154" s="88">
        <v>0</v>
      </c>
      <c r="R154" s="89">
        <v>0</v>
      </c>
      <c r="S154" s="90">
        <f t="shared" si="99"/>
        <v>0</v>
      </c>
      <c r="U154" s="115" t="s">
        <v>65</v>
      </c>
      <c r="V154" s="116">
        <v>0</v>
      </c>
      <c r="W154" s="116">
        <v>0</v>
      </c>
      <c r="X154" s="116">
        <v>0</v>
      </c>
      <c r="Y154" s="116">
        <v>0</v>
      </c>
      <c r="Z154" s="116">
        <v>0</v>
      </c>
      <c r="AA154" s="116">
        <v>0</v>
      </c>
      <c r="AB154" s="116">
        <v>0</v>
      </c>
      <c r="AC154" s="116">
        <v>0</v>
      </c>
      <c r="AD154" s="116">
        <v>0</v>
      </c>
      <c r="AE154" s="116">
        <v>0</v>
      </c>
      <c r="AF154" s="116">
        <v>0</v>
      </c>
      <c r="AG154" s="116">
        <v>0</v>
      </c>
      <c r="AH154" s="117">
        <v>0</v>
      </c>
      <c r="AI154" s="118">
        <f t="shared" si="100"/>
        <v>0</v>
      </c>
      <c r="AJ154" s="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</row>
    <row r="155" spans="1:6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98"/>
        <v>0</v>
      </c>
      <c r="K155" s="52" t="s">
        <v>19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91">
        <v>0</v>
      </c>
      <c r="S155" s="92">
        <f t="shared" si="99"/>
        <v>0</v>
      </c>
      <c r="U155" s="119" t="s">
        <v>19</v>
      </c>
      <c r="V155" s="120">
        <v>0</v>
      </c>
      <c r="W155" s="120">
        <v>0</v>
      </c>
      <c r="X155" s="120">
        <v>0</v>
      </c>
      <c r="Y155" s="120">
        <v>0</v>
      </c>
      <c r="Z155" s="120">
        <v>0</v>
      </c>
      <c r="AA155" s="120">
        <v>0</v>
      </c>
      <c r="AB155" s="120">
        <v>0</v>
      </c>
      <c r="AC155" s="120">
        <v>0</v>
      </c>
      <c r="AD155" s="121">
        <v>0</v>
      </c>
      <c r="AE155" s="121">
        <v>0</v>
      </c>
      <c r="AF155" s="121">
        <v>0</v>
      </c>
      <c r="AG155" s="121">
        <v>0</v>
      </c>
      <c r="AH155" s="121">
        <v>0</v>
      </c>
      <c r="AI155" s="122">
        <f t="shared" si="100"/>
        <v>0</v>
      </c>
      <c r="AJ155" s="15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</row>
    <row r="156" spans="1:6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98"/>
        <v>0</v>
      </c>
      <c r="K156" s="51" t="s">
        <v>20</v>
      </c>
      <c r="L156" s="88">
        <v>0</v>
      </c>
      <c r="M156" s="88">
        <v>0</v>
      </c>
      <c r="N156" s="88">
        <v>0</v>
      </c>
      <c r="O156" s="88">
        <v>0</v>
      </c>
      <c r="P156" s="88">
        <v>0</v>
      </c>
      <c r="Q156" s="88">
        <v>0</v>
      </c>
      <c r="R156" s="89">
        <v>0</v>
      </c>
      <c r="S156" s="90">
        <f t="shared" si="99"/>
        <v>0</v>
      </c>
      <c r="U156" s="115" t="s">
        <v>20</v>
      </c>
      <c r="V156" s="116">
        <v>0</v>
      </c>
      <c r="W156" s="116">
        <v>0</v>
      </c>
      <c r="X156" s="116">
        <v>0</v>
      </c>
      <c r="Y156" s="116">
        <v>0</v>
      </c>
      <c r="Z156" s="116">
        <v>0</v>
      </c>
      <c r="AA156" s="116">
        <v>0</v>
      </c>
      <c r="AB156" s="116">
        <v>0</v>
      </c>
      <c r="AC156" s="116">
        <v>0</v>
      </c>
      <c r="AD156" s="116">
        <v>0</v>
      </c>
      <c r="AE156" s="116">
        <v>0</v>
      </c>
      <c r="AF156" s="116">
        <v>0</v>
      </c>
      <c r="AG156" s="116">
        <v>0</v>
      </c>
      <c r="AH156" s="117">
        <v>0</v>
      </c>
      <c r="AI156" s="118">
        <f t="shared" si="100"/>
        <v>0</v>
      </c>
      <c r="AJ156" s="15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</row>
    <row r="157" spans="1:6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98"/>
        <v>0</v>
      </c>
      <c r="K157" s="53" t="s">
        <v>11</v>
      </c>
      <c r="L157" s="71">
        <v>0</v>
      </c>
      <c r="M157" s="71">
        <v>0</v>
      </c>
      <c r="N157" s="71">
        <v>0</v>
      </c>
      <c r="O157" s="71">
        <v>0</v>
      </c>
      <c r="P157" s="71">
        <v>0</v>
      </c>
      <c r="Q157" s="71">
        <v>0</v>
      </c>
      <c r="R157" s="93">
        <v>0</v>
      </c>
      <c r="S157" s="94">
        <f t="shared" si="99"/>
        <v>0</v>
      </c>
      <c r="U157" s="119" t="s">
        <v>11</v>
      </c>
      <c r="V157" s="120">
        <v>0</v>
      </c>
      <c r="W157" s="120">
        <v>0</v>
      </c>
      <c r="X157" s="120">
        <v>0</v>
      </c>
      <c r="Y157" s="120">
        <v>0</v>
      </c>
      <c r="Z157" s="120">
        <v>0</v>
      </c>
      <c r="AA157" s="120">
        <v>0</v>
      </c>
      <c r="AB157" s="120">
        <v>0</v>
      </c>
      <c r="AC157" s="120">
        <v>0</v>
      </c>
      <c r="AD157" s="121">
        <v>0</v>
      </c>
      <c r="AE157" s="121">
        <v>0</v>
      </c>
      <c r="AF157" s="121">
        <v>0</v>
      </c>
      <c r="AG157" s="121">
        <v>0</v>
      </c>
      <c r="AH157" s="121">
        <v>0</v>
      </c>
      <c r="AI157" s="122">
        <f t="shared" si="100"/>
        <v>0</v>
      </c>
      <c r="AJ157" s="15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</row>
    <row r="158" spans="1:69" ht="15">
      <c r="A158" s="42" t="s">
        <v>26</v>
      </c>
      <c r="B158" s="74">
        <f>SUM(B137:B153)</f>
        <v>23.562729815551183</v>
      </c>
      <c r="C158" s="74">
        <f t="shared" ref="C158:I158" si="101">SUM(C137:C153)</f>
        <v>40.171863363182013</v>
      </c>
      <c r="D158" s="74">
        <f t="shared" si="101"/>
        <v>11.791819934707744</v>
      </c>
      <c r="E158" s="74">
        <f t="shared" si="101"/>
        <v>16.388422840439091</v>
      </c>
      <c r="F158" s="74">
        <f t="shared" si="101"/>
        <v>0</v>
      </c>
      <c r="G158" s="74">
        <f t="shared" si="101"/>
        <v>3.0801635214010523</v>
      </c>
      <c r="H158" s="75">
        <f t="shared" si="101"/>
        <v>0</v>
      </c>
      <c r="I158" s="59">
        <f t="shared" si="101"/>
        <v>94.994999475281062</v>
      </c>
      <c r="K158" s="54" t="s">
        <v>26</v>
      </c>
      <c r="L158" s="74">
        <f>SUM(L137:L153)</f>
        <v>23.562729815551183</v>
      </c>
      <c r="M158" s="74">
        <f t="shared" ref="M158:S158" si="102">SUM(M137:M153)</f>
        <v>40.171863363182013</v>
      </c>
      <c r="N158" s="74">
        <f t="shared" si="102"/>
        <v>11.791819934707744</v>
      </c>
      <c r="O158" s="74">
        <f t="shared" si="102"/>
        <v>16.388422840439091</v>
      </c>
      <c r="P158" s="74">
        <f t="shared" si="102"/>
        <v>10.674379096270947</v>
      </c>
      <c r="Q158" s="74">
        <f t="shared" si="102"/>
        <v>3.0801635214010523</v>
      </c>
      <c r="R158" s="75">
        <f t="shared" si="102"/>
        <v>0</v>
      </c>
      <c r="S158" s="95">
        <f t="shared" si="102"/>
        <v>105.66937857155202</v>
      </c>
      <c r="U158" s="123" t="s">
        <v>63</v>
      </c>
      <c r="V158" s="124">
        <f>SUM(V137:V153)</f>
        <v>14.309687564218962</v>
      </c>
      <c r="W158" s="124">
        <f t="shared" ref="W158:AH158" si="103">SUM(W137:W153)</f>
        <v>5.6824006287681321</v>
      </c>
      <c r="X158" s="124">
        <f t="shared" si="103"/>
        <v>3.0801635214010523</v>
      </c>
      <c r="Y158" s="124">
        <f t="shared" si="103"/>
        <v>40.171863363182013</v>
      </c>
      <c r="Z158" s="124">
        <f t="shared" si="103"/>
        <v>8.6997849708868706</v>
      </c>
      <c r="AA158" s="124">
        <f t="shared" si="103"/>
        <v>9.3557218693384758</v>
      </c>
      <c r="AB158" s="124">
        <f t="shared" si="103"/>
        <v>10.674379096270947</v>
      </c>
      <c r="AC158" s="124">
        <f t="shared" si="103"/>
        <v>13.695377557485578</v>
      </c>
      <c r="AD158" s="125">
        <f t="shared" si="103"/>
        <v>3.5706416225640871</v>
      </c>
      <c r="AE158" s="125">
        <f t="shared" si="103"/>
        <v>7.0327009711006161</v>
      </c>
      <c r="AF158" s="125">
        <f t="shared" si="103"/>
        <v>0</v>
      </c>
      <c r="AG158" s="125">
        <f t="shared" si="103"/>
        <v>3.0920349638208737</v>
      </c>
      <c r="AH158" s="125">
        <f t="shared" si="103"/>
        <v>0</v>
      </c>
      <c r="AI158" s="126">
        <f>SUM(V158:AC158)</f>
        <v>105.66937857155204</v>
      </c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</row>
    <row r="159" spans="1:69" s="14" customFormat="1" ht="15" thickBot="1">
      <c r="A159" s="43" t="s">
        <v>91</v>
      </c>
      <c r="B159" s="78">
        <f>IF($I158=0,"-",B158/$I158)</f>
        <v>0.24804179110167279</v>
      </c>
      <c r="C159" s="78">
        <f t="shared" ref="C159:H159" si="104">IF($I158=0,"-",C158/$I158)</f>
        <v>0.42288397899970781</v>
      </c>
      <c r="D159" s="78">
        <f t="shared" si="104"/>
        <v>0.12413095425908319</v>
      </c>
      <c r="E159" s="78">
        <f t="shared" si="104"/>
        <v>0.17251879499934702</v>
      </c>
      <c r="F159" s="78">
        <f t="shared" si="104"/>
        <v>0</v>
      </c>
      <c r="G159" s="78">
        <f t="shared" si="104"/>
        <v>3.2424480640189393E-2</v>
      </c>
      <c r="H159" s="79">
        <f t="shared" si="104"/>
        <v>0</v>
      </c>
      <c r="I159" s="80">
        <f>SUM(B159:H159)</f>
        <v>1.0000000000000002</v>
      </c>
      <c r="K159" s="55" t="s">
        <v>91</v>
      </c>
      <c r="L159" s="96">
        <f>IF($S158=0,"-",L158/$S158)</f>
        <v>0.22298541104409095</v>
      </c>
      <c r="M159" s="96">
        <f t="shared" ref="M159:R159" si="105">IF($S158=0,"-",M158/$S158)</f>
        <v>0.38016560621656725</v>
      </c>
      <c r="N159" s="96">
        <f t="shared" si="105"/>
        <v>0.11159164645529866</v>
      </c>
      <c r="O159" s="96">
        <f t="shared" si="105"/>
        <v>0.15509150391512883</v>
      </c>
      <c r="P159" s="96">
        <f t="shared" si="105"/>
        <v>0.10101676796597221</v>
      </c>
      <c r="Q159" s="96">
        <f t="shared" si="105"/>
        <v>2.914906440294222E-2</v>
      </c>
      <c r="R159" s="97">
        <f t="shared" si="105"/>
        <v>0</v>
      </c>
      <c r="S159" s="98">
        <f>SUM(L159:R159)</f>
        <v>1.0000000000000002</v>
      </c>
      <c r="U159" s="127" t="s">
        <v>91</v>
      </c>
      <c r="V159" s="128">
        <f>+V158/$AI158</f>
        <v>0.13541943520117727</v>
      </c>
      <c r="W159" s="128">
        <f t="shared" ref="W159:AH159" si="106">+W158/$AI158</f>
        <v>5.3775281974620497E-2</v>
      </c>
      <c r="X159" s="128">
        <f t="shared" si="106"/>
        <v>2.9149064402942213E-2</v>
      </c>
      <c r="Y159" s="128">
        <f t="shared" si="106"/>
        <v>0.38016560621656714</v>
      </c>
      <c r="Z159" s="128">
        <f t="shared" si="106"/>
        <v>8.2330236900143919E-2</v>
      </c>
      <c r="AA159" s="128">
        <f t="shared" si="106"/>
        <v>8.853768230503431E-2</v>
      </c>
      <c r="AB159" s="128">
        <f t="shared" si="106"/>
        <v>0.10101676796597218</v>
      </c>
      <c r="AC159" s="128">
        <f t="shared" si="106"/>
        <v>0.12960592503354232</v>
      </c>
      <c r="AD159" s="128">
        <f t="shared" si="106"/>
        <v>3.3790693868293108E-2</v>
      </c>
      <c r="AE159" s="128">
        <f t="shared" si="106"/>
        <v>6.6553821610094488E-2</v>
      </c>
      <c r="AF159" s="128">
        <f t="shared" si="106"/>
        <v>0</v>
      </c>
      <c r="AG159" s="128">
        <f t="shared" si="106"/>
        <v>2.9261409555154713E-2</v>
      </c>
      <c r="AH159" s="128">
        <f t="shared" si="106"/>
        <v>0</v>
      </c>
      <c r="AI159" s="129">
        <f>SUM(V159:AC159)</f>
        <v>0.99999999999999989</v>
      </c>
    </row>
    <row r="160" spans="1:69" ht="15" thickBot="1">
      <c r="A160" s="44"/>
      <c r="B160" s="44"/>
      <c r="C160" s="44"/>
      <c r="D160" s="44"/>
      <c r="E160" s="44"/>
      <c r="F160" s="44"/>
      <c r="G160" s="44"/>
      <c r="H160" s="44"/>
      <c r="I160" s="44"/>
      <c r="K160" s="44"/>
      <c r="L160" s="34"/>
      <c r="M160" s="34"/>
      <c r="N160" s="34"/>
      <c r="O160" s="34"/>
      <c r="P160" s="34"/>
      <c r="Q160" s="34"/>
      <c r="R160" s="34"/>
      <c r="S160" s="34"/>
      <c r="U160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15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</row>
    <row r="161" spans="1:69" ht="30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  <c r="K161" s="426" t="s">
        <v>34</v>
      </c>
      <c r="L161" s="32" t="s">
        <v>0</v>
      </c>
      <c r="M161" s="32" t="s">
        <v>1</v>
      </c>
      <c r="N161" s="32" t="s">
        <v>2</v>
      </c>
      <c r="O161" s="32" t="s">
        <v>3</v>
      </c>
      <c r="P161" s="32" t="s">
        <v>27</v>
      </c>
      <c r="Q161" s="32" t="s">
        <v>4</v>
      </c>
      <c r="R161" s="32" t="s">
        <v>5</v>
      </c>
      <c r="S161" s="33" t="s">
        <v>6</v>
      </c>
      <c r="U161" s="470" t="s">
        <v>34</v>
      </c>
      <c r="V161" s="99" t="s">
        <v>77</v>
      </c>
      <c r="W161" s="99" t="s">
        <v>78</v>
      </c>
      <c r="X161" s="99" t="s">
        <v>4</v>
      </c>
      <c r="Y161" s="99" t="s">
        <v>1</v>
      </c>
      <c r="Z161" s="99" t="s">
        <v>2</v>
      </c>
      <c r="AA161" s="99" t="s">
        <v>3</v>
      </c>
      <c r="AB161" s="99" t="s">
        <v>55</v>
      </c>
      <c r="AC161" s="99" t="s">
        <v>67</v>
      </c>
      <c r="AD161" s="100" t="s">
        <v>79</v>
      </c>
      <c r="AE161" s="100" t="s">
        <v>80</v>
      </c>
      <c r="AF161" s="100" t="s">
        <v>81</v>
      </c>
      <c r="AG161" s="100" t="s">
        <v>82</v>
      </c>
      <c r="AH161" s="100" t="s">
        <v>83</v>
      </c>
      <c r="AI161" s="101" t="s">
        <v>63</v>
      </c>
      <c r="AJ161" s="15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</row>
    <row r="162" spans="1:69" ht="15" customHeight="1">
      <c r="A162" s="433" t="s">
        <v>34</v>
      </c>
      <c r="B162" s="434" t="s">
        <v>118</v>
      </c>
      <c r="C162" s="435"/>
      <c r="D162" s="435"/>
      <c r="E162" s="435"/>
      <c r="F162" s="435"/>
      <c r="G162" s="435"/>
      <c r="H162" s="435"/>
      <c r="I162" s="436"/>
      <c r="K162" s="427" t="s">
        <v>34</v>
      </c>
      <c r="L162" s="416" t="s">
        <v>118</v>
      </c>
      <c r="M162" s="417"/>
      <c r="N162" s="417"/>
      <c r="O162" s="417"/>
      <c r="P162" s="417"/>
      <c r="Q162" s="417"/>
      <c r="R162" s="417"/>
      <c r="S162" s="418"/>
      <c r="U162" s="471" t="s">
        <v>34</v>
      </c>
      <c r="V162" s="468" t="s">
        <v>118</v>
      </c>
      <c r="W162" s="468"/>
      <c r="X162" s="468"/>
      <c r="Y162" s="468"/>
      <c r="Z162" s="468"/>
      <c r="AA162" s="468"/>
      <c r="AB162" s="468"/>
      <c r="AC162" s="468"/>
      <c r="AD162" s="468"/>
      <c r="AE162" s="468"/>
      <c r="AF162" s="468"/>
      <c r="AG162" s="468"/>
      <c r="AH162" s="468"/>
      <c r="AI162" s="469"/>
      <c r="AJ162" s="15"/>
      <c r="AK162" s="15"/>
      <c r="AL162" s="15"/>
      <c r="AM162" s="15"/>
      <c r="AN162" s="15"/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</row>
    <row r="163" spans="1:6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  <c r="K163" s="56" t="s">
        <v>7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102">
        <v>0</v>
      </c>
      <c r="S163" s="103">
        <f>SUM(L163:R163)</f>
        <v>0</v>
      </c>
      <c r="U163" s="104" t="s">
        <v>7</v>
      </c>
      <c r="V163" s="105">
        <v>0</v>
      </c>
      <c r="W163" s="105">
        <v>0</v>
      </c>
      <c r="X163" s="105">
        <v>0</v>
      </c>
      <c r="Y163" s="105">
        <v>0</v>
      </c>
      <c r="Z163" s="105">
        <v>0</v>
      </c>
      <c r="AA163" s="105">
        <v>0</v>
      </c>
      <c r="AB163" s="105">
        <v>0</v>
      </c>
      <c r="AC163" s="106">
        <v>0</v>
      </c>
      <c r="AD163" s="107">
        <v>0</v>
      </c>
      <c r="AE163" s="107">
        <v>0</v>
      </c>
      <c r="AF163" s="107">
        <v>0</v>
      </c>
      <c r="AG163" s="107">
        <v>0</v>
      </c>
      <c r="AH163" s="107">
        <v>0</v>
      </c>
      <c r="AI163" s="108">
        <f>SUM(V163:AC163)</f>
        <v>0</v>
      </c>
      <c r="AJ163" s="15"/>
      <c r="AK163" s="15"/>
      <c r="AL163" s="15"/>
      <c r="AM163" s="15"/>
      <c r="AN163" s="15"/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</row>
    <row r="164" spans="1:6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107">SUM(B164:H164)</f>
        <v>0</v>
      </c>
      <c r="K164" s="48" t="s">
        <v>8</v>
      </c>
      <c r="L164" s="85">
        <v>0</v>
      </c>
      <c r="M164" s="85">
        <v>0</v>
      </c>
      <c r="N164" s="85">
        <v>0</v>
      </c>
      <c r="O164" s="85">
        <v>0</v>
      </c>
      <c r="P164" s="85">
        <v>0</v>
      </c>
      <c r="Q164" s="85">
        <v>0</v>
      </c>
      <c r="R164" s="86">
        <v>0</v>
      </c>
      <c r="S164" s="87">
        <f t="shared" ref="S164:S183" si="108">SUM(L164:R164)</f>
        <v>0</v>
      </c>
      <c r="U164" s="109" t="s">
        <v>8</v>
      </c>
      <c r="V164" s="110">
        <v>0</v>
      </c>
      <c r="W164" s="110">
        <v>0</v>
      </c>
      <c r="X164" s="110">
        <v>0</v>
      </c>
      <c r="Y164" s="110">
        <v>0</v>
      </c>
      <c r="Z164" s="110">
        <v>0</v>
      </c>
      <c r="AA164" s="110">
        <v>0</v>
      </c>
      <c r="AB164" s="110">
        <v>0</v>
      </c>
      <c r="AC164" s="111">
        <v>0</v>
      </c>
      <c r="AD164" s="110">
        <v>0</v>
      </c>
      <c r="AE164" s="110">
        <v>0</v>
      </c>
      <c r="AF164" s="110">
        <v>0</v>
      </c>
      <c r="AG164" s="110">
        <v>0</v>
      </c>
      <c r="AH164" s="110">
        <v>0</v>
      </c>
      <c r="AI164" s="112">
        <f t="shared" ref="AI164:AI183" si="109">SUM(V164:AC164)</f>
        <v>0</v>
      </c>
      <c r="AJ164" s="15"/>
      <c r="AK164" s="15"/>
      <c r="AL164" s="15"/>
      <c r="AM164" s="15"/>
      <c r="AN164" s="15"/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</row>
    <row r="165" spans="1:6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107"/>
        <v>0</v>
      </c>
      <c r="K165" s="49" t="s">
        <v>10</v>
      </c>
      <c r="L165" s="63">
        <v>0</v>
      </c>
      <c r="M165" s="63">
        <v>0</v>
      </c>
      <c r="N165" s="63">
        <v>0</v>
      </c>
      <c r="O165" s="63">
        <v>0</v>
      </c>
      <c r="P165" s="63">
        <v>0</v>
      </c>
      <c r="Q165" s="63">
        <v>0</v>
      </c>
      <c r="R165" s="83">
        <v>0</v>
      </c>
      <c r="S165" s="84">
        <f t="shared" si="108"/>
        <v>0</v>
      </c>
      <c r="U165" s="113" t="s">
        <v>10</v>
      </c>
      <c r="V165" s="105">
        <v>0</v>
      </c>
      <c r="W165" s="105">
        <v>0</v>
      </c>
      <c r="X165" s="105">
        <v>0</v>
      </c>
      <c r="Y165" s="105">
        <v>0</v>
      </c>
      <c r="Z165" s="105">
        <v>0</v>
      </c>
      <c r="AA165" s="105">
        <v>0</v>
      </c>
      <c r="AB165" s="105">
        <v>0</v>
      </c>
      <c r="AC165" s="106">
        <v>0</v>
      </c>
      <c r="AD165" s="107">
        <v>0</v>
      </c>
      <c r="AE165" s="107">
        <v>0</v>
      </c>
      <c r="AF165" s="107">
        <v>0</v>
      </c>
      <c r="AG165" s="107">
        <v>0</v>
      </c>
      <c r="AH165" s="107">
        <v>0</v>
      </c>
      <c r="AI165" s="108">
        <f t="shared" si="109"/>
        <v>0</v>
      </c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</row>
    <row r="166" spans="1:6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107"/>
        <v>0</v>
      </c>
      <c r="K166" s="48" t="s">
        <v>56</v>
      </c>
      <c r="L166" s="85">
        <v>0</v>
      </c>
      <c r="M166" s="85">
        <v>0</v>
      </c>
      <c r="N166" s="85">
        <v>0</v>
      </c>
      <c r="O166" s="85">
        <v>0</v>
      </c>
      <c r="P166" s="85">
        <v>0</v>
      </c>
      <c r="Q166" s="85">
        <v>0</v>
      </c>
      <c r="R166" s="86">
        <v>0</v>
      </c>
      <c r="S166" s="87">
        <f t="shared" si="108"/>
        <v>0</v>
      </c>
      <c r="U166" s="109" t="s">
        <v>56</v>
      </c>
      <c r="V166" s="110">
        <v>0</v>
      </c>
      <c r="W166" s="110">
        <v>0</v>
      </c>
      <c r="X166" s="110">
        <v>0</v>
      </c>
      <c r="Y166" s="110">
        <v>0</v>
      </c>
      <c r="Z166" s="110">
        <v>0</v>
      </c>
      <c r="AA166" s="110">
        <v>0</v>
      </c>
      <c r="AB166" s="110">
        <v>0</v>
      </c>
      <c r="AC166" s="111">
        <v>0</v>
      </c>
      <c r="AD166" s="110">
        <v>0</v>
      </c>
      <c r="AE166" s="110">
        <v>0</v>
      </c>
      <c r="AF166" s="110">
        <v>0</v>
      </c>
      <c r="AG166" s="110">
        <v>0</v>
      </c>
      <c r="AH166" s="110">
        <v>0</v>
      </c>
      <c r="AI166" s="112">
        <f t="shared" si="109"/>
        <v>0</v>
      </c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</row>
    <row r="167" spans="1:69" ht="15">
      <c r="A167" s="37" t="s">
        <v>16</v>
      </c>
      <c r="B167" s="63">
        <v>6.5763645980099006E-3</v>
      </c>
      <c r="C167" s="63">
        <v>0</v>
      </c>
      <c r="D167" s="63">
        <v>4.0619920509492494E-2</v>
      </c>
      <c r="E167" s="63">
        <v>0</v>
      </c>
      <c r="F167" s="420"/>
      <c r="G167" s="63">
        <v>0</v>
      </c>
      <c r="H167" s="64">
        <v>0</v>
      </c>
      <c r="I167" s="59">
        <f t="shared" si="107"/>
        <v>4.7196285107502393E-2</v>
      </c>
      <c r="K167" s="49" t="s">
        <v>16</v>
      </c>
      <c r="L167" s="63">
        <v>6.5763645980099006E-3</v>
      </c>
      <c r="M167" s="63">
        <v>0</v>
      </c>
      <c r="N167" s="63">
        <v>4.0619920509492494E-2</v>
      </c>
      <c r="O167" s="63">
        <v>0</v>
      </c>
      <c r="P167" s="63">
        <v>0</v>
      </c>
      <c r="Q167" s="63">
        <v>0</v>
      </c>
      <c r="R167" s="83">
        <v>0</v>
      </c>
      <c r="S167" s="84">
        <f t="shared" si="108"/>
        <v>4.7196285107502393E-2</v>
      </c>
      <c r="U167" s="113" t="s">
        <v>16</v>
      </c>
      <c r="V167" s="105">
        <v>6.5763645980099006E-3</v>
      </c>
      <c r="W167" s="105">
        <v>0</v>
      </c>
      <c r="X167" s="105">
        <v>0</v>
      </c>
      <c r="Y167" s="105">
        <v>0</v>
      </c>
      <c r="Z167" s="105">
        <v>4.0619920509492494E-2</v>
      </c>
      <c r="AA167" s="105">
        <v>0</v>
      </c>
      <c r="AB167" s="105">
        <v>0</v>
      </c>
      <c r="AC167" s="106">
        <v>0</v>
      </c>
      <c r="AD167" s="107">
        <v>0</v>
      </c>
      <c r="AE167" s="107">
        <v>0</v>
      </c>
      <c r="AF167" s="107">
        <v>0</v>
      </c>
      <c r="AG167" s="107">
        <v>0</v>
      </c>
      <c r="AH167" s="107">
        <v>0</v>
      </c>
      <c r="AI167" s="108">
        <f t="shared" si="109"/>
        <v>4.7196285107502393E-2</v>
      </c>
      <c r="AJ167" s="15"/>
      <c r="AK167" s="15"/>
      <c r="AL167" s="15"/>
      <c r="AM167" s="15"/>
      <c r="AN167" s="15"/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</row>
    <row r="168" spans="1:69" ht="15">
      <c r="A168" s="36" t="s">
        <v>123</v>
      </c>
      <c r="B168" s="60">
        <v>2.0688837710525059</v>
      </c>
      <c r="C168" s="60">
        <v>0</v>
      </c>
      <c r="D168" s="60">
        <v>8.7753987595158817E-2</v>
      </c>
      <c r="E168" s="60">
        <v>0</v>
      </c>
      <c r="F168" s="420"/>
      <c r="G168" s="60">
        <v>0</v>
      </c>
      <c r="H168" s="61">
        <v>0</v>
      </c>
      <c r="I168" s="62">
        <f t="shared" si="107"/>
        <v>2.1566377586476646</v>
      </c>
      <c r="K168" s="48" t="s">
        <v>123</v>
      </c>
      <c r="L168" s="85">
        <v>2.0688837710525059</v>
      </c>
      <c r="M168" s="85">
        <v>0</v>
      </c>
      <c r="N168" s="85">
        <v>8.7753987595158817E-2</v>
      </c>
      <c r="O168" s="85">
        <v>0</v>
      </c>
      <c r="P168" s="85">
        <v>0</v>
      </c>
      <c r="Q168" s="85">
        <v>0</v>
      </c>
      <c r="R168" s="86">
        <v>0</v>
      </c>
      <c r="S168" s="87">
        <f t="shared" si="108"/>
        <v>2.1566377586476646</v>
      </c>
      <c r="U168" s="109" t="s">
        <v>57</v>
      </c>
      <c r="V168" s="110">
        <v>2.0688837710525059</v>
      </c>
      <c r="W168" s="110">
        <v>0</v>
      </c>
      <c r="X168" s="110">
        <v>0</v>
      </c>
      <c r="Y168" s="110">
        <v>0</v>
      </c>
      <c r="Z168" s="110">
        <v>8.7753987595158817E-2</v>
      </c>
      <c r="AA168" s="110">
        <v>0</v>
      </c>
      <c r="AB168" s="110">
        <v>0</v>
      </c>
      <c r="AC168" s="111">
        <v>0</v>
      </c>
      <c r="AD168" s="110">
        <v>0</v>
      </c>
      <c r="AE168" s="110">
        <v>0</v>
      </c>
      <c r="AF168" s="110">
        <v>0</v>
      </c>
      <c r="AG168" s="110">
        <v>0</v>
      </c>
      <c r="AH168" s="110">
        <v>0</v>
      </c>
      <c r="AI168" s="112">
        <f t="shared" si="109"/>
        <v>2.1566377586476646</v>
      </c>
      <c r="AJ168" s="15"/>
      <c r="AK168" s="15"/>
      <c r="AL168" s="15"/>
      <c r="AM168" s="15"/>
      <c r="AN168" s="15"/>
      <c r="AO168" s="15"/>
      <c r="AP168" s="15"/>
      <c r="AQ168" s="15"/>
      <c r="AR168" s="15"/>
      <c r="AS168" s="15"/>
      <c r="AT168" s="15"/>
      <c r="AU168" s="15"/>
      <c r="AV168" s="15"/>
      <c r="AW168" s="15"/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</row>
    <row r="169" spans="1:69" ht="15">
      <c r="A169" s="37" t="s">
        <v>58</v>
      </c>
      <c r="B169" s="63">
        <v>0</v>
      </c>
      <c r="C169" s="63">
        <v>0</v>
      </c>
      <c r="D169" s="63">
        <v>0</v>
      </c>
      <c r="E169" s="63">
        <v>0.3276117506718621</v>
      </c>
      <c r="F169" s="420"/>
      <c r="G169" s="63">
        <v>0</v>
      </c>
      <c r="H169" s="64">
        <v>0</v>
      </c>
      <c r="I169" s="59">
        <f t="shared" si="107"/>
        <v>0.3276117506718621</v>
      </c>
      <c r="K169" s="49" t="s">
        <v>58</v>
      </c>
      <c r="L169" s="63">
        <v>0</v>
      </c>
      <c r="M169" s="63">
        <v>0</v>
      </c>
      <c r="N169" s="63">
        <v>0</v>
      </c>
      <c r="O169" s="63">
        <v>0.3276117506718621</v>
      </c>
      <c r="P169" s="63">
        <v>4.7991557758903598</v>
      </c>
      <c r="Q169" s="63">
        <v>0</v>
      </c>
      <c r="R169" s="83">
        <v>0</v>
      </c>
      <c r="S169" s="84">
        <f t="shared" si="108"/>
        <v>5.1267675265622223</v>
      </c>
      <c r="U169" s="113" t="s">
        <v>58</v>
      </c>
      <c r="V169" s="105">
        <v>0</v>
      </c>
      <c r="W169" s="105">
        <v>0</v>
      </c>
      <c r="X169" s="105">
        <v>0</v>
      </c>
      <c r="Y169" s="105">
        <v>0</v>
      </c>
      <c r="Z169" s="105">
        <v>0</v>
      </c>
      <c r="AA169" s="105">
        <v>0.3276117506718621</v>
      </c>
      <c r="AB169" s="105">
        <v>4.7991557758903598</v>
      </c>
      <c r="AC169" s="106">
        <v>0</v>
      </c>
      <c r="AD169" s="105">
        <v>0</v>
      </c>
      <c r="AE169" s="105">
        <v>0</v>
      </c>
      <c r="AF169" s="105">
        <v>0</v>
      </c>
      <c r="AG169" s="105">
        <v>0</v>
      </c>
      <c r="AH169" s="105">
        <v>0</v>
      </c>
      <c r="AI169" s="108">
        <f t="shared" si="109"/>
        <v>5.1267675265622223</v>
      </c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</row>
    <row r="170" spans="1:6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107"/>
        <v>0</v>
      </c>
      <c r="K170" s="48" t="s">
        <v>12</v>
      </c>
      <c r="L170" s="85">
        <v>0</v>
      </c>
      <c r="M170" s="85">
        <v>0</v>
      </c>
      <c r="N170" s="85">
        <v>0</v>
      </c>
      <c r="O170" s="85">
        <v>0</v>
      </c>
      <c r="P170" s="85">
        <v>0.44263448673479222</v>
      </c>
      <c r="Q170" s="85">
        <v>0</v>
      </c>
      <c r="R170" s="86">
        <v>0</v>
      </c>
      <c r="S170" s="87">
        <f t="shared" si="108"/>
        <v>0.44263448673479222</v>
      </c>
      <c r="U170" s="109" t="s">
        <v>12</v>
      </c>
      <c r="V170" s="110">
        <v>0</v>
      </c>
      <c r="W170" s="110">
        <v>0</v>
      </c>
      <c r="X170" s="110">
        <v>0</v>
      </c>
      <c r="Y170" s="110">
        <v>0</v>
      </c>
      <c r="Z170" s="110">
        <v>0</v>
      </c>
      <c r="AA170" s="110">
        <v>0</v>
      </c>
      <c r="AB170" s="110">
        <v>0.44263448673479222</v>
      </c>
      <c r="AC170" s="111">
        <v>0</v>
      </c>
      <c r="AD170" s="110">
        <v>0</v>
      </c>
      <c r="AE170" s="110">
        <v>0</v>
      </c>
      <c r="AF170" s="110">
        <v>0</v>
      </c>
      <c r="AG170" s="110">
        <v>0</v>
      </c>
      <c r="AH170" s="110">
        <v>0</v>
      </c>
      <c r="AI170" s="112">
        <f t="shared" si="109"/>
        <v>0.44263448673479222</v>
      </c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</row>
    <row r="171" spans="1:6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107"/>
        <v>0</v>
      </c>
      <c r="K171" s="49" t="s">
        <v>59</v>
      </c>
      <c r="L171" s="63">
        <v>0</v>
      </c>
      <c r="M171" s="63">
        <v>0</v>
      </c>
      <c r="N171" s="63">
        <v>0</v>
      </c>
      <c r="O171" s="63">
        <v>0</v>
      </c>
      <c r="P171" s="63">
        <v>0</v>
      </c>
      <c r="Q171" s="63">
        <v>0</v>
      </c>
      <c r="R171" s="83">
        <v>0</v>
      </c>
      <c r="S171" s="84">
        <f t="shared" si="108"/>
        <v>0</v>
      </c>
      <c r="U171" s="113" t="s">
        <v>59</v>
      </c>
      <c r="V171" s="105">
        <v>0</v>
      </c>
      <c r="W171" s="105">
        <v>0</v>
      </c>
      <c r="X171" s="105">
        <v>0</v>
      </c>
      <c r="Y171" s="105">
        <v>0</v>
      </c>
      <c r="Z171" s="105">
        <v>0</v>
      </c>
      <c r="AA171" s="105">
        <v>0</v>
      </c>
      <c r="AB171" s="105">
        <v>0</v>
      </c>
      <c r="AC171" s="106">
        <v>0</v>
      </c>
      <c r="AD171" s="105">
        <v>0</v>
      </c>
      <c r="AE171" s="105">
        <v>0</v>
      </c>
      <c r="AF171" s="105">
        <v>0</v>
      </c>
      <c r="AG171" s="105">
        <v>0</v>
      </c>
      <c r="AH171" s="105">
        <v>0</v>
      </c>
      <c r="AI171" s="108">
        <f t="shared" si="109"/>
        <v>0</v>
      </c>
      <c r="AJ171" s="15"/>
      <c r="AK171" s="15"/>
      <c r="AL171" s="15"/>
      <c r="AM171" s="15"/>
      <c r="AN171" s="15"/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</row>
    <row r="172" spans="1:69" ht="15">
      <c r="A172" s="36" t="s">
        <v>17</v>
      </c>
      <c r="B172" s="60">
        <v>1.1941868775574638</v>
      </c>
      <c r="C172" s="60">
        <v>0</v>
      </c>
      <c r="D172" s="60">
        <v>66.97000009342257</v>
      </c>
      <c r="E172" s="60">
        <v>0.45713473672899713</v>
      </c>
      <c r="F172" s="420"/>
      <c r="G172" s="60">
        <v>0</v>
      </c>
      <c r="H172" s="61">
        <v>0</v>
      </c>
      <c r="I172" s="62">
        <f t="shared" si="107"/>
        <v>68.621321707709043</v>
      </c>
      <c r="K172" s="48" t="s">
        <v>17</v>
      </c>
      <c r="L172" s="85">
        <v>1.1941868775574638</v>
      </c>
      <c r="M172" s="85">
        <v>0</v>
      </c>
      <c r="N172" s="85">
        <v>66.97000009342257</v>
      </c>
      <c r="O172" s="85">
        <v>0.45713473672899713</v>
      </c>
      <c r="P172" s="85">
        <v>0</v>
      </c>
      <c r="Q172" s="85">
        <v>0</v>
      </c>
      <c r="R172" s="86">
        <v>0</v>
      </c>
      <c r="S172" s="87">
        <f t="shared" si="108"/>
        <v>68.621321707709043</v>
      </c>
      <c r="U172" s="109" t="s">
        <v>17</v>
      </c>
      <c r="V172" s="110">
        <v>1.1941868775574638</v>
      </c>
      <c r="W172" s="110">
        <v>0</v>
      </c>
      <c r="X172" s="110">
        <v>0</v>
      </c>
      <c r="Y172" s="110">
        <v>0</v>
      </c>
      <c r="Z172" s="110">
        <v>66.97000009342257</v>
      </c>
      <c r="AA172" s="110">
        <v>0</v>
      </c>
      <c r="AB172" s="110">
        <v>0</v>
      </c>
      <c r="AC172" s="111">
        <v>0.45713473672899713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0.45713473672899713</v>
      </c>
      <c r="AI172" s="112">
        <f t="shared" si="109"/>
        <v>68.621321707709043</v>
      </c>
      <c r="AJ172" s="15"/>
      <c r="AK172" s="15"/>
      <c r="AL172" s="15"/>
      <c r="AM172" s="15"/>
      <c r="AN172" s="15"/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</row>
    <row r="173" spans="1:69" ht="15">
      <c r="A173" s="37" t="s">
        <v>139</v>
      </c>
      <c r="B173" s="63">
        <v>4.8498303089636048</v>
      </c>
      <c r="C173" s="63">
        <v>12.359650820571764</v>
      </c>
      <c r="D173" s="63">
        <v>153.26586961690333</v>
      </c>
      <c r="E173" s="63">
        <v>0</v>
      </c>
      <c r="F173" s="420"/>
      <c r="G173" s="63">
        <v>0</v>
      </c>
      <c r="H173" s="64">
        <v>0</v>
      </c>
      <c r="I173" s="59">
        <f t="shared" si="107"/>
        <v>170.47535074643869</v>
      </c>
      <c r="K173" s="49" t="s">
        <v>139</v>
      </c>
      <c r="L173" s="63">
        <v>4.8498303089636048</v>
      </c>
      <c r="M173" s="63">
        <v>12.359650820571764</v>
      </c>
      <c r="N173" s="63">
        <v>153.26586961690333</v>
      </c>
      <c r="O173" s="63">
        <v>0</v>
      </c>
      <c r="P173" s="63">
        <v>0</v>
      </c>
      <c r="Q173" s="63">
        <v>0</v>
      </c>
      <c r="R173" s="83">
        <v>0</v>
      </c>
      <c r="S173" s="84">
        <f t="shared" si="108"/>
        <v>170.47535074643869</v>
      </c>
      <c r="U173" s="113" t="s">
        <v>139</v>
      </c>
      <c r="V173" s="105">
        <v>4.8498303089636048</v>
      </c>
      <c r="W173" s="105">
        <v>0</v>
      </c>
      <c r="X173" s="105">
        <v>0</v>
      </c>
      <c r="Y173" s="105">
        <v>12.359650820571764</v>
      </c>
      <c r="Z173" s="105">
        <v>153.26586961690333</v>
      </c>
      <c r="AA173" s="105">
        <v>0</v>
      </c>
      <c r="AB173" s="105">
        <v>0</v>
      </c>
      <c r="AC173" s="106">
        <v>0</v>
      </c>
      <c r="AD173" s="105">
        <v>0</v>
      </c>
      <c r="AE173" s="105">
        <v>0</v>
      </c>
      <c r="AF173" s="105">
        <v>0</v>
      </c>
      <c r="AG173" s="105">
        <v>0</v>
      </c>
      <c r="AH173" s="105">
        <v>0</v>
      </c>
      <c r="AI173" s="108">
        <f t="shared" si="109"/>
        <v>170.47535074643869</v>
      </c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</row>
    <row r="174" spans="1:69" ht="15">
      <c r="A174" s="36" t="s">
        <v>25</v>
      </c>
      <c r="B174" s="60">
        <v>0.46800731680573981</v>
      </c>
      <c r="C174" s="60">
        <v>0.21604583001059746</v>
      </c>
      <c r="D174" s="60">
        <v>40.820945210819843</v>
      </c>
      <c r="E174" s="60">
        <v>4.0206262831928026</v>
      </c>
      <c r="F174" s="420"/>
      <c r="G174" s="60">
        <v>0.6687194510845863</v>
      </c>
      <c r="H174" s="61">
        <v>0.43832199155910861</v>
      </c>
      <c r="I174" s="62">
        <f t="shared" si="107"/>
        <v>46.632666083472678</v>
      </c>
      <c r="K174" s="48" t="s">
        <v>25</v>
      </c>
      <c r="L174" s="85">
        <v>0.46800731680573981</v>
      </c>
      <c r="M174" s="85">
        <v>0.21604583001059746</v>
      </c>
      <c r="N174" s="85">
        <v>40.820945210819843</v>
      </c>
      <c r="O174" s="85">
        <v>4.0206262831928026</v>
      </c>
      <c r="P174" s="85">
        <v>4.3449522996081728E-2</v>
      </c>
      <c r="Q174" s="85">
        <v>0.6687194510845863</v>
      </c>
      <c r="R174" s="86">
        <v>0.43832199155910861</v>
      </c>
      <c r="S174" s="87">
        <f t="shared" si="108"/>
        <v>46.676115606468763</v>
      </c>
      <c r="U174" s="109" t="s">
        <v>25</v>
      </c>
      <c r="V174" s="110">
        <v>0.11616723845558481</v>
      </c>
      <c r="W174" s="110">
        <v>0.1750015424077607</v>
      </c>
      <c r="X174" s="110">
        <v>0.6687194510845863</v>
      </c>
      <c r="Y174" s="110">
        <v>0.21604583001059746</v>
      </c>
      <c r="Z174" s="110">
        <v>40.632600261884427</v>
      </c>
      <c r="AA174" s="110">
        <v>4.019814849907057</v>
      </c>
      <c r="AB174" s="110">
        <v>4.3449522996081728E-2</v>
      </c>
      <c r="AC174" s="111">
        <v>0.80431690972266134</v>
      </c>
      <c r="AD174" s="110">
        <v>0.17683853594239426</v>
      </c>
      <c r="AE174" s="110">
        <v>8.1143328574542414E-4</v>
      </c>
      <c r="AF174" s="110">
        <v>0.43832199155910861</v>
      </c>
      <c r="AG174" s="110">
        <v>0.18834494893541309</v>
      </c>
      <c r="AH174" s="110">
        <v>0</v>
      </c>
      <c r="AI174" s="112">
        <f t="shared" si="109"/>
        <v>46.676115606468755</v>
      </c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</row>
    <row r="175" spans="1:69" ht="15">
      <c r="A175" s="37" t="s">
        <v>24</v>
      </c>
      <c r="B175" s="63">
        <v>12.846869631058759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107"/>
        <v>12.846869631058759</v>
      </c>
      <c r="K175" s="49" t="s">
        <v>24</v>
      </c>
      <c r="L175" s="63">
        <v>12.846869631058759</v>
      </c>
      <c r="M175" s="63">
        <v>0</v>
      </c>
      <c r="N175" s="63">
        <v>0</v>
      </c>
      <c r="O175" s="63">
        <v>0</v>
      </c>
      <c r="P175" s="63">
        <v>0</v>
      </c>
      <c r="Q175" s="63">
        <v>0</v>
      </c>
      <c r="R175" s="83">
        <v>0</v>
      </c>
      <c r="S175" s="84">
        <f t="shared" si="108"/>
        <v>12.846869631058759</v>
      </c>
      <c r="U175" s="113" t="s">
        <v>24</v>
      </c>
      <c r="V175" s="105">
        <v>12.846869631058759</v>
      </c>
      <c r="W175" s="105">
        <v>0</v>
      </c>
      <c r="X175" s="105">
        <v>0</v>
      </c>
      <c r="Y175" s="105">
        <v>0</v>
      </c>
      <c r="Z175" s="105">
        <v>0</v>
      </c>
      <c r="AA175" s="105">
        <v>0</v>
      </c>
      <c r="AB175" s="105">
        <v>0</v>
      </c>
      <c r="AC175" s="106">
        <v>0</v>
      </c>
      <c r="AD175" s="105">
        <v>0</v>
      </c>
      <c r="AE175" s="105">
        <v>0</v>
      </c>
      <c r="AF175" s="105">
        <v>0</v>
      </c>
      <c r="AG175" s="105">
        <v>0</v>
      </c>
      <c r="AH175" s="105">
        <v>0</v>
      </c>
      <c r="AI175" s="108">
        <f t="shared" si="109"/>
        <v>12.846869631058759</v>
      </c>
      <c r="AJ175" s="15"/>
      <c r="AK175" s="15"/>
      <c r="AL175" s="15"/>
      <c r="AM175" s="15"/>
      <c r="AN175" s="15"/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</row>
    <row r="176" spans="1:6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107"/>
        <v>0</v>
      </c>
      <c r="K176" s="48" t="s">
        <v>60</v>
      </c>
      <c r="L176" s="85">
        <v>0</v>
      </c>
      <c r="M176" s="85">
        <v>0</v>
      </c>
      <c r="N176" s="85">
        <v>0</v>
      </c>
      <c r="O176" s="85">
        <v>0</v>
      </c>
      <c r="P176" s="85">
        <v>0</v>
      </c>
      <c r="Q176" s="85">
        <v>0</v>
      </c>
      <c r="R176" s="86">
        <v>0</v>
      </c>
      <c r="S176" s="87">
        <f t="shared" si="108"/>
        <v>0</v>
      </c>
      <c r="U176" s="109" t="s">
        <v>60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0</v>
      </c>
      <c r="AD176" s="110">
        <v>0</v>
      </c>
      <c r="AE176" s="110">
        <v>0</v>
      </c>
      <c r="AF176" s="110">
        <v>0</v>
      </c>
      <c r="AG176" s="110">
        <v>0</v>
      </c>
      <c r="AH176" s="110">
        <v>0</v>
      </c>
      <c r="AI176" s="112">
        <f t="shared" si="109"/>
        <v>0</v>
      </c>
      <c r="AJ176" s="15"/>
      <c r="AK176" s="15"/>
      <c r="AL176" s="15"/>
      <c r="AM176" s="15"/>
      <c r="AN176" s="15"/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</row>
    <row r="177" spans="1:69" ht="15">
      <c r="A177" s="37" t="s">
        <v>22</v>
      </c>
      <c r="B177" s="63">
        <v>3.179410467239263E-3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107"/>
        <v>3.179410467239263E-3</v>
      </c>
      <c r="K177" s="49" t="s">
        <v>22</v>
      </c>
      <c r="L177" s="63">
        <v>3.179410467239263E-3</v>
      </c>
      <c r="M177" s="63">
        <v>0</v>
      </c>
      <c r="N177" s="63">
        <v>0</v>
      </c>
      <c r="O177" s="63">
        <v>0</v>
      </c>
      <c r="P177" s="63">
        <v>2.24397038476233E-2</v>
      </c>
      <c r="Q177" s="63">
        <v>0</v>
      </c>
      <c r="R177" s="83">
        <v>0</v>
      </c>
      <c r="S177" s="84">
        <f t="shared" si="108"/>
        <v>2.5619114314862561E-2</v>
      </c>
      <c r="U177" s="113" t="s">
        <v>22</v>
      </c>
      <c r="V177" s="105">
        <v>3.179410467239263E-3</v>
      </c>
      <c r="W177" s="105">
        <v>0</v>
      </c>
      <c r="X177" s="105">
        <v>0</v>
      </c>
      <c r="Y177" s="105">
        <v>0</v>
      </c>
      <c r="Z177" s="105">
        <v>0</v>
      </c>
      <c r="AA177" s="105">
        <v>0</v>
      </c>
      <c r="AB177" s="105">
        <v>2.24397038476233E-2</v>
      </c>
      <c r="AC177" s="106">
        <v>0</v>
      </c>
      <c r="AD177" s="105">
        <v>0</v>
      </c>
      <c r="AE177" s="105">
        <v>0</v>
      </c>
      <c r="AF177" s="105">
        <v>0</v>
      </c>
      <c r="AG177" s="105">
        <v>0</v>
      </c>
      <c r="AH177" s="105">
        <v>0</v>
      </c>
      <c r="AI177" s="108">
        <f t="shared" si="109"/>
        <v>2.5619114314862561E-2</v>
      </c>
      <c r="AJ177" s="15"/>
      <c r="AK177" s="15"/>
      <c r="AL177" s="15"/>
      <c r="AM177" s="15"/>
      <c r="AN177" s="15"/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</row>
    <row r="178" spans="1:6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107"/>
        <v>0</v>
      </c>
      <c r="K178" s="48" t="s">
        <v>21</v>
      </c>
      <c r="L178" s="85">
        <v>0</v>
      </c>
      <c r="M178" s="85">
        <v>0</v>
      </c>
      <c r="N178" s="85">
        <v>0</v>
      </c>
      <c r="O178" s="85">
        <v>0</v>
      </c>
      <c r="P178" s="85">
        <v>0</v>
      </c>
      <c r="Q178" s="85">
        <v>0</v>
      </c>
      <c r="R178" s="86">
        <v>0</v>
      </c>
      <c r="S178" s="87">
        <f t="shared" si="108"/>
        <v>0</v>
      </c>
      <c r="U178" s="109" t="s">
        <v>61</v>
      </c>
      <c r="V178" s="110">
        <v>0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0</v>
      </c>
      <c r="AD178" s="110">
        <v>0</v>
      </c>
      <c r="AE178" s="110">
        <v>0</v>
      </c>
      <c r="AF178" s="110">
        <v>0</v>
      </c>
      <c r="AG178" s="110">
        <v>0</v>
      </c>
      <c r="AH178" s="110">
        <v>0</v>
      </c>
      <c r="AI178" s="112">
        <f t="shared" si="109"/>
        <v>0</v>
      </c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</row>
    <row r="179" spans="1:6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107"/>
        <v>0</v>
      </c>
      <c r="K179" s="50" t="s">
        <v>64</v>
      </c>
      <c r="L179" s="63">
        <v>0</v>
      </c>
      <c r="M179" s="63">
        <v>0</v>
      </c>
      <c r="N179" s="63">
        <v>0</v>
      </c>
      <c r="O179" s="63">
        <v>0</v>
      </c>
      <c r="P179" s="63">
        <v>0</v>
      </c>
      <c r="Q179" s="63">
        <v>0</v>
      </c>
      <c r="R179" s="83">
        <v>0</v>
      </c>
      <c r="S179" s="84">
        <f t="shared" si="108"/>
        <v>0</v>
      </c>
      <c r="U179" s="114" t="s">
        <v>62</v>
      </c>
      <c r="V179" s="105">
        <v>0</v>
      </c>
      <c r="W179" s="105">
        <v>0</v>
      </c>
      <c r="X179" s="105">
        <v>0</v>
      </c>
      <c r="Y179" s="105">
        <v>0</v>
      </c>
      <c r="Z179" s="105">
        <v>0</v>
      </c>
      <c r="AA179" s="105">
        <v>0</v>
      </c>
      <c r="AB179" s="105">
        <v>0</v>
      </c>
      <c r="AC179" s="106">
        <v>0</v>
      </c>
      <c r="AD179" s="107">
        <v>0</v>
      </c>
      <c r="AE179" s="107">
        <v>0</v>
      </c>
      <c r="AF179" s="107">
        <v>0</v>
      </c>
      <c r="AG179" s="107">
        <v>0</v>
      </c>
      <c r="AH179" s="107">
        <v>0</v>
      </c>
      <c r="AI179" s="108">
        <f t="shared" si="109"/>
        <v>0</v>
      </c>
      <c r="AJ179" s="15"/>
      <c r="AK179" s="15"/>
      <c r="AL179" s="15"/>
      <c r="AM179" s="15"/>
      <c r="AN179" s="15"/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</row>
    <row r="180" spans="1:6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107"/>
        <v>0</v>
      </c>
      <c r="K180" s="51" t="s">
        <v>23</v>
      </c>
      <c r="L180" s="88">
        <v>0</v>
      </c>
      <c r="M180" s="88">
        <v>0</v>
      </c>
      <c r="N180" s="88">
        <v>0</v>
      </c>
      <c r="O180" s="88">
        <v>0</v>
      </c>
      <c r="P180" s="88">
        <v>0</v>
      </c>
      <c r="Q180" s="88">
        <v>0</v>
      </c>
      <c r="R180" s="89">
        <v>0</v>
      </c>
      <c r="S180" s="90">
        <f t="shared" si="108"/>
        <v>0</v>
      </c>
      <c r="U180" s="115" t="s">
        <v>65</v>
      </c>
      <c r="V180" s="116">
        <v>0</v>
      </c>
      <c r="W180" s="116">
        <v>0</v>
      </c>
      <c r="X180" s="116">
        <v>0</v>
      </c>
      <c r="Y180" s="116">
        <v>0</v>
      </c>
      <c r="Z180" s="116">
        <v>0</v>
      </c>
      <c r="AA180" s="116">
        <v>0</v>
      </c>
      <c r="AB180" s="116">
        <v>0</v>
      </c>
      <c r="AC180" s="116">
        <v>0</v>
      </c>
      <c r="AD180" s="116">
        <v>0</v>
      </c>
      <c r="AE180" s="116">
        <v>0</v>
      </c>
      <c r="AF180" s="116">
        <v>0</v>
      </c>
      <c r="AG180" s="116">
        <v>0</v>
      </c>
      <c r="AH180" s="117">
        <v>0</v>
      </c>
      <c r="AI180" s="118">
        <f t="shared" si="109"/>
        <v>0</v>
      </c>
      <c r="AJ180" s="15"/>
      <c r="AK180" s="15"/>
      <c r="AL180" s="15"/>
      <c r="AM180" s="15"/>
      <c r="AN180" s="15"/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</row>
    <row r="181" spans="1:6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107"/>
        <v>0</v>
      </c>
      <c r="K181" s="52" t="s">
        <v>19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91">
        <v>0</v>
      </c>
      <c r="S181" s="92">
        <f t="shared" si="108"/>
        <v>0</v>
      </c>
      <c r="U181" s="119" t="s">
        <v>19</v>
      </c>
      <c r="V181" s="120">
        <v>0</v>
      </c>
      <c r="W181" s="120">
        <v>0</v>
      </c>
      <c r="X181" s="120">
        <v>0</v>
      </c>
      <c r="Y181" s="120">
        <v>0</v>
      </c>
      <c r="Z181" s="120">
        <v>0</v>
      </c>
      <c r="AA181" s="120">
        <v>0</v>
      </c>
      <c r="AB181" s="120">
        <v>0</v>
      </c>
      <c r="AC181" s="120">
        <v>0</v>
      </c>
      <c r="AD181" s="121">
        <v>0</v>
      </c>
      <c r="AE181" s="121">
        <v>0</v>
      </c>
      <c r="AF181" s="121">
        <v>0</v>
      </c>
      <c r="AG181" s="121">
        <v>0</v>
      </c>
      <c r="AH181" s="121">
        <v>0</v>
      </c>
      <c r="AI181" s="122">
        <f t="shared" si="109"/>
        <v>0</v>
      </c>
      <c r="AJ181" s="15"/>
      <c r="AK181" s="15"/>
      <c r="AL181" s="15"/>
      <c r="AM181" s="15"/>
      <c r="AN181" s="15"/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</row>
    <row r="182" spans="1:6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107"/>
        <v>0</v>
      </c>
      <c r="K182" s="51" t="s">
        <v>20</v>
      </c>
      <c r="L182" s="88">
        <v>0</v>
      </c>
      <c r="M182" s="88">
        <v>0</v>
      </c>
      <c r="N182" s="88">
        <v>0</v>
      </c>
      <c r="O182" s="88">
        <v>0</v>
      </c>
      <c r="P182" s="88">
        <v>0</v>
      </c>
      <c r="Q182" s="88">
        <v>0</v>
      </c>
      <c r="R182" s="89">
        <v>0</v>
      </c>
      <c r="S182" s="90">
        <f t="shared" si="108"/>
        <v>0</v>
      </c>
      <c r="U182" s="115" t="s">
        <v>20</v>
      </c>
      <c r="V182" s="116">
        <v>0</v>
      </c>
      <c r="W182" s="116">
        <v>0</v>
      </c>
      <c r="X182" s="116">
        <v>0</v>
      </c>
      <c r="Y182" s="116">
        <v>0</v>
      </c>
      <c r="Z182" s="116">
        <v>0</v>
      </c>
      <c r="AA182" s="116">
        <v>0</v>
      </c>
      <c r="AB182" s="116">
        <v>0</v>
      </c>
      <c r="AC182" s="116">
        <v>0</v>
      </c>
      <c r="AD182" s="116">
        <v>0</v>
      </c>
      <c r="AE182" s="116">
        <v>0</v>
      </c>
      <c r="AF182" s="116">
        <v>0</v>
      </c>
      <c r="AG182" s="116">
        <v>0</v>
      </c>
      <c r="AH182" s="117">
        <v>0</v>
      </c>
      <c r="AI182" s="118">
        <f t="shared" si="109"/>
        <v>0</v>
      </c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</row>
    <row r="183" spans="1:6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107"/>
        <v>0</v>
      </c>
      <c r="K183" s="53" t="s">
        <v>11</v>
      </c>
      <c r="L183" s="71">
        <v>0</v>
      </c>
      <c r="M183" s="71">
        <v>0</v>
      </c>
      <c r="N183" s="71">
        <v>0</v>
      </c>
      <c r="O183" s="71">
        <v>0</v>
      </c>
      <c r="P183" s="71">
        <v>0</v>
      </c>
      <c r="Q183" s="71">
        <v>0</v>
      </c>
      <c r="R183" s="93">
        <v>0</v>
      </c>
      <c r="S183" s="94">
        <f t="shared" si="108"/>
        <v>0</v>
      </c>
      <c r="U183" s="119" t="s">
        <v>11</v>
      </c>
      <c r="V183" s="120">
        <v>0</v>
      </c>
      <c r="W183" s="120">
        <v>0</v>
      </c>
      <c r="X183" s="120">
        <v>0</v>
      </c>
      <c r="Y183" s="120">
        <v>0</v>
      </c>
      <c r="Z183" s="120">
        <v>0</v>
      </c>
      <c r="AA183" s="120">
        <v>0</v>
      </c>
      <c r="AB183" s="120">
        <v>0</v>
      </c>
      <c r="AC183" s="120">
        <v>0</v>
      </c>
      <c r="AD183" s="121">
        <v>0</v>
      </c>
      <c r="AE183" s="121">
        <v>0</v>
      </c>
      <c r="AF183" s="121">
        <v>0</v>
      </c>
      <c r="AG183" s="121">
        <v>0</v>
      </c>
      <c r="AH183" s="121">
        <v>0</v>
      </c>
      <c r="AI183" s="122">
        <f t="shared" si="109"/>
        <v>0</v>
      </c>
      <c r="AJ183" s="15"/>
      <c r="AK183" s="15"/>
      <c r="AL183" s="15"/>
      <c r="AM183" s="15"/>
      <c r="AN183" s="15"/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</row>
    <row r="184" spans="1:69" ht="15">
      <c r="A184" s="42" t="s">
        <v>26</v>
      </c>
      <c r="B184" s="74">
        <f>SUM(B163:B179)</f>
        <v>21.437533680503321</v>
      </c>
      <c r="C184" s="74">
        <f t="shared" ref="C184:I184" si="110">SUM(C163:C179)</f>
        <v>12.575696650582362</v>
      </c>
      <c r="D184" s="74">
        <f t="shared" si="110"/>
        <v>261.18518882925036</v>
      </c>
      <c r="E184" s="74">
        <f t="shared" si="110"/>
        <v>4.805372770593662</v>
      </c>
      <c r="F184" s="74">
        <f t="shared" si="110"/>
        <v>0</v>
      </c>
      <c r="G184" s="74">
        <f t="shared" si="110"/>
        <v>0.6687194510845863</v>
      </c>
      <c r="H184" s="75">
        <f t="shared" si="110"/>
        <v>0.43832199155910861</v>
      </c>
      <c r="I184" s="59">
        <f t="shared" si="110"/>
        <v>301.11083337357343</v>
      </c>
      <c r="K184" s="54" t="s">
        <v>26</v>
      </c>
      <c r="L184" s="74">
        <f>SUM(L163:L179)</f>
        <v>21.437533680503321</v>
      </c>
      <c r="M184" s="74">
        <f t="shared" ref="M184:S184" si="111">SUM(M163:M179)</f>
        <v>12.575696650582362</v>
      </c>
      <c r="N184" s="74">
        <f t="shared" si="111"/>
        <v>261.18518882925036</v>
      </c>
      <c r="O184" s="74">
        <f t="shared" si="111"/>
        <v>4.805372770593662</v>
      </c>
      <c r="P184" s="74">
        <f t="shared" si="111"/>
        <v>5.3076794894688568</v>
      </c>
      <c r="Q184" s="74">
        <f t="shared" si="111"/>
        <v>0.6687194510845863</v>
      </c>
      <c r="R184" s="75">
        <f t="shared" si="111"/>
        <v>0.43832199155910861</v>
      </c>
      <c r="S184" s="95">
        <f t="shared" si="111"/>
        <v>306.41851286304234</v>
      </c>
      <c r="U184" s="123" t="s">
        <v>63</v>
      </c>
      <c r="V184" s="124">
        <f>SUM(V163:V179)</f>
        <v>21.085693602153167</v>
      </c>
      <c r="W184" s="124">
        <f t="shared" ref="W184:AH184" si="112">SUM(W163:W179)</f>
        <v>0.1750015424077607</v>
      </c>
      <c r="X184" s="124">
        <f t="shared" si="112"/>
        <v>0.6687194510845863</v>
      </c>
      <c r="Y184" s="124">
        <f t="shared" si="112"/>
        <v>12.575696650582362</v>
      </c>
      <c r="Z184" s="124">
        <f t="shared" si="112"/>
        <v>260.996843880315</v>
      </c>
      <c r="AA184" s="124">
        <f t="shared" si="112"/>
        <v>4.3474266005789186</v>
      </c>
      <c r="AB184" s="124">
        <f t="shared" si="112"/>
        <v>5.3076794894688568</v>
      </c>
      <c r="AC184" s="124">
        <f t="shared" si="112"/>
        <v>1.2614516464516585</v>
      </c>
      <c r="AD184" s="125">
        <f t="shared" si="112"/>
        <v>0.17683853594239426</v>
      </c>
      <c r="AE184" s="125">
        <f t="shared" si="112"/>
        <v>8.1143328574542414E-4</v>
      </c>
      <c r="AF184" s="125">
        <f t="shared" si="112"/>
        <v>0.43832199155910861</v>
      </c>
      <c r="AG184" s="125">
        <f t="shared" si="112"/>
        <v>0.18834494893541309</v>
      </c>
      <c r="AH184" s="125">
        <f t="shared" si="112"/>
        <v>0.45713473672899713</v>
      </c>
      <c r="AI184" s="126">
        <f>SUM(V184:AC184)</f>
        <v>306.41851286304228</v>
      </c>
      <c r="AJ184" s="15"/>
      <c r="AK184" s="15"/>
      <c r="AL184" s="15"/>
      <c r="AM184" s="15"/>
      <c r="AN184" s="15"/>
      <c r="AO184" s="15"/>
      <c r="AP184" s="15"/>
      <c r="AQ184" s="15"/>
      <c r="AR184" s="15"/>
      <c r="AS184" s="15"/>
      <c r="AT184" s="15"/>
      <c r="AU184" s="15"/>
      <c r="AV184" s="15"/>
      <c r="AW184" s="15"/>
      <c r="AX184" s="15"/>
      <c r="AY184" s="15"/>
      <c r="AZ184" s="15"/>
      <c r="BA184" s="15"/>
      <c r="BB184" s="15"/>
      <c r="BC184" s="15"/>
      <c r="BD184" s="15"/>
      <c r="BE184" s="15"/>
      <c r="BF184" s="15"/>
      <c r="BG184" s="15"/>
      <c r="BH184" s="15"/>
      <c r="BI184" s="15"/>
      <c r="BJ184" s="15"/>
      <c r="BK184" s="15"/>
      <c r="BL184" s="15"/>
      <c r="BM184" s="15"/>
      <c r="BN184" s="15"/>
      <c r="BO184" s="15"/>
      <c r="BP184" s="15"/>
      <c r="BQ184" s="15"/>
    </row>
    <row r="185" spans="1:69" s="14" customFormat="1" ht="15" thickBot="1">
      <c r="A185" s="43" t="s">
        <v>91</v>
      </c>
      <c r="B185" s="78">
        <f>IF($I184=0,"-",B184/$I184)</f>
        <v>7.119482696893481E-2</v>
      </c>
      <c r="C185" s="78">
        <f t="shared" ref="C185:H185" si="113">IF($I184=0,"-",C184/$I184)</f>
        <v>4.1764344742058195E-2</v>
      </c>
      <c r="D185" s="78">
        <f t="shared" si="113"/>
        <v>0.86740548622244595</v>
      </c>
      <c r="E185" s="78">
        <f t="shared" si="113"/>
        <v>1.5958817279190591E-2</v>
      </c>
      <c r="F185" s="78">
        <f t="shared" si="113"/>
        <v>0</v>
      </c>
      <c r="G185" s="78">
        <f t="shared" si="113"/>
        <v>2.2208415538969963E-3</v>
      </c>
      <c r="H185" s="79">
        <f t="shared" si="113"/>
        <v>1.4556832334733836E-3</v>
      </c>
      <c r="I185" s="80">
        <f>SUM(B185:H185)</f>
        <v>0.99999999999999989</v>
      </c>
      <c r="K185" s="55" t="s">
        <v>91</v>
      </c>
      <c r="L185" s="96">
        <f>IF($S184=0,"-",L184/$S184)</f>
        <v>6.996161387313142E-2</v>
      </c>
      <c r="M185" s="96">
        <f t="shared" ref="M185:R185" si="114">IF($S184=0,"-",M184/$S184)</f>
        <v>4.1040916663554299E-2</v>
      </c>
      <c r="N185" s="96">
        <f t="shared" si="114"/>
        <v>0.85238057710302384</v>
      </c>
      <c r="O185" s="96">
        <f t="shared" si="114"/>
        <v>1.5682383958117715E-2</v>
      </c>
      <c r="P185" s="96">
        <f t="shared" si="114"/>
        <v>1.7321667153450328E-2</v>
      </c>
      <c r="Q185" s="96">
        <f t="shared" si="114"/>
        <v>2.1823728756998405E-3</v>
      </c>
      <c r="R185" s="97">
        <f t="shared" si="114"/>
        <v>1.4304683730222991E-3</v>
      </c>
      <c r="S185" s="98">
        <f>SUM(L185:R185)</f>
        <v>0.99999999999999978</v>
      </c>
      <c r="U185" s="127" t="s">
        <v>91</v>
      </c>
      <c r="V185" s="128">
        <f>+V184/$AI184</f>
        <v>6.8813380122295972E-2</v>
      </c>
      <c r="W185" s="128">
        <f t="shared" ref="W185:AH185" si="115">+W184/$AI184</f>
        <v>5.711193516756603E-4</v>
      </c>
      <c r="X185" s="128">
        <f t="shared" si="115"/>
        <v>2.1823728756998409E-3</v>
      </c>
      <c r="Y185" s="128">
        <f t="shared" si="115"/>
        <v>4.1040916663554305E-2</v>
      </c>
      <c r="Z185" s="128">
        <f t="shared" si="115"/>
        <v>0.85176591140552571</v>
      </c>
      <c r="AA185" s="128">
        <f t="shared" si="115"/>
        <v>1.418787187483694E-2</v>
      </c>
      <c r="AB185" s="128">
        <f t="shared" si="115"/>
        <v>1.7321667153450331E-2</v>
      </c>
      <c r="AC185" s="128">
        <f t="shared" si="115"/>
        <v>4.11676055296137E-3</v>
      </c>
      <c r="AD185" s="128">
        <f t="shared" si="115"/>
        <v>5.7711439915980058E-4</v>
      </c>
      <c r="AE185" s="128">
        <f t="shared" si="115"/>
        <v>2.6481209577180631E-6</v>
      </c>
      <c r="AF185" s="128">
        <f t="shared" si="115"/>
        <v>1.4304683730222993E-3</v>
      </c>
      <c r="AG185" s="128">
        <f t="shared" si="115"/>
        <v>6.1466569749849388E-4</v>
      </c>
      <c r="AH185" s="128">
        <f t="shared" si="115"/>
        <v>1.4918639623230578E-3</v>
      </c>
      <c r="AI185" s="129">
        <f>SUM(V185:AC185)</f>
        <v>1</v>
      </c>
    </row>
    <row r="186" spans="1:69" ht="15" thickBot="1">
      <c r="A186" s="44"/>
      <c r="B186" s="44"/>
      <c r="C186" s="44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Q186" s="44"/>
      <c r="R186" s="44"/>
      <c r="S186" s="44"/>
      <c r="U186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</row>
    <row r="187" spans="1:69" ht="30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  <c r="K187" s="426" t="s">
        <v>35</v>
      </c>
      <c r="L187" s="32" t="s">
        <v>0</v>
      </c>
      <c r="M187" s="32" t="s">
        <v>1</v>
      </c>
      <c r="N187" s="32" t="s">
        <v>2</v>
      </c>
      <c r="O187" s="32" t="s">
        <v>3</v>
      </c>
      <c r="P187" s="32" t="s">
        <v>27</v>
      </c>
      <c r="Q187" s="32" t="s">
        <v>4</v>
      </c>
      <c r="R187" s="32" t="s">
        <v>5</v>
      </c>
      <c r="S187" s="33" t="s">
        <v>6</v>
      </c>
      <c r="U187" s="470" t="s">
        <v>35</v>
      </c>
      <c r="V187" s="99" t="s">
        <v>77</v>
      </c>
      <c r="W187" s="99" t="s">
        <v>78</v>
      </c>
      <c r="X187" s="99" t="s">
        <v>4</v>
      </c>
      <c r="Y187" s="99" t="s">
        <v>1</v>
      </c>
      <c r="Z187" s="99" t="s">
        <v>2</v>
      </c>
      <c r="AA187" s="99" t="s">
        <v>3</v>
      </c>
      <c r="AB187" s="99" t="s">
        <v>55</v>
      </c>
      <c r="AC187" s="99" t="s">
        <v>67</v>
      </c>
      <c r="AD187" s="100" t="s">
        <v>79</v>
      </c>
      <c r="AE187" s="100" t="s">
        <v>80</v>
      </c>
      <c r="AF187" s="100" t="s">
        <v>81</v>
      </c>
      <c r="AG187" s="100" t="s">
        <v>82</v>
      </c>
      <c r="AH187" s="100" t="s">
        <v>83</v>
      </c>
      <c r="AI187" s="101" t="s">
        <v>63</v>
      </c>
      <c r="AJ187" s="15"/>
      <c r="AK187" s="15"/>
      <c r="AL187" s="15"/>
      <c r="AM187" s="15"/>
      <c r="AN187" s="15"/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</row>
    <row r="188" spans="1:69" ht="15" customHeight="1">
      <c r="A188" s="433" t="s">
        <v>35</v>
      </c>
      <c r="B188" s="434" t="s">
        <v>118</v>
      </c>
      <c r="C188" s="435"/>
      <c r="D188" s="435"/>
      <c r="E188" s="435"/>
      <c r="F188" s="435"/>
      <c r="G188" s="435"/>
      <c r="H188" s="435"/>
      <c r="I188" s="436"/>
      <c r="K188" s="427" t="s">
        <v>35</v>
      </c>
      <c r="L188" s="416" t="s">
        <v>118</v>
      </c>
      <c r="M188" s="417"/>
      <c r="N188" s="417"/>
      <c r="O188" s="417"/>
      <c r="P188" s="417"/>
      <c r="Q188" s="417"/>
      <c r="R188" s="417"/>
      <c r="S188" s="418"/>
      <c r="U188" s="471" t="s">
        <v>35</v>
      </c>
      <c r="V188" s="468" t="s">
        <v>118</v>
      </c>
      <c r="W188" s="468"/>
      <c r="X188" s="468"/>
      <c r="Y188" s="468"/>
      <c r="Z188" s="468"/>
      <c r="AA188" s="468"/>
      <c r="AB188" s="468"/>
      <c r="AC188" s="468"/>
      <c r="AD188" s="468"/>
      <c r="AE188" s="468"/>
      <c r="AF188" s="468"/>
      <c r="AG188" s="468"/>
      <c r="AH188" s="468"/>
      <c r="AI188" s="469"/>
      <c r="AJ188" s="15"/>
      <c r="AK188" s="15"/>
      <c r="AL188" s="15"/>
      <c r="AM188" s="15"/>
      <c r="AN188" s="15"/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</row>
    <row r="189" spans="1:6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  <c r="K189" s="56" t="s">
        <v>7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102">
        <v>0</v>
      </c>
      <c r="S189" s="103">
        <f>SUM(L189:R189)</f>
        <v>0</v>
      </c>
      <c r="U189" s="104" t="s">
        <v>7</v>
      </c>
      <c r="V189" s="105">
        <v>0</v>
      </c>
      <c r="W189" s="105">
        <v>0</v>
      </c>
      <c r="X189" s="105">
        <v>0</v>
      </c>
      <c r="Y189" s="105">
        <v>0</v>
      </c>
      <c r="Z189" s="105">
        <v>0</v>
      </c>
      <c r="AA189" s="105">
        <v>0</v>
      </c>
      <c r="AB189" s="105">
        <v>0</v>
      </c>
      <c r="AC189" s="106">
        <v>0</v>
      </c>
      <c r="AD189" s="107">
        <v>0</v>
      </c>
      <c r="AE189" s="107">
        <v>0</v>
      </c>
      <c r="AF189" s="107">
        <v>0</v>
      </c>
      <c r="AG189" s="107">
        <v>0</v>
      </c>
      <c r="AH189" s="107">
        <v>0</v>
      </c>
      <c r="AI189" s="108">
        <f>SUM(V189:AC189)</f>
        <v>0</v>
      </c>
      <c r="AJ189" s="15"/>
      <c r="AK189" s="15"/>
      <c r="AL189" s="15"/>
      <c r="AM189" s="15"/>
      <c r="AN189" s="15"/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</row>
    <row r="190" spans="1:69" ht="15">
      <c r="A190" s="36" t="s">
        <v>8</v>
      </c>
      <c r="B190" s="60">
        <v>0</v>
      </c>
      <c r="C190" s="60">
        <v>0</v>
      </c>
      <c r="D190" s="60">
        <v>405.2841315632258</v>
      </c>
      <c r="E190" s="60">
        <v>0</v>
      </c>
      <c r="F190" s="420"/>
      <c r="G190" s="60">
        <v>0</v>
      </c>
      <c r="H190" s="61">
        <v>0</v>
      </c>
      <c r="I190" s="62">
        <f t="shared" ref="I190:I209" si="116">SUM(B190:H190)</f>
        <v>405.2841315632258</v>
      </c>
      <c r="K190" s="48" t="s">
        <v>8</v>
      </c>
      <c r="L190" s="85">
        <v>0</v>
      </c>
      <c r="M190" s="85">
        <v>0</v>
      </c>
      <c r="N190" s="85">
        <v>405.2841315632258</v>
      </c>
      <c r="O190" s="85">
        <v>0</v>
      </c>
      <c r="P190" s="85">
        <v>0</v>
      </c>
      <c r="Q190" s="85">
        <v>0</v>
      </c>
      <c r="R190" s="86">
        <v>0</v>
      </c>
      <c r="S190" s="87">
        <f t="shared" ref="S190:S209" si="117">SUM(L190:R190)</f>
        <v>405.2841315632258</v>
      </c>
      <c r="U190" s="109" t="s">
        <v>8</v>
      </c>
      <c r="V190" s="110">
        <v>0</v>
      </c>
      <c r="W190" s="110">
        <v>0</v>
      </c>
      <c r="X190" s="110">
        <v>0</v>
      </c>
      <c r="Y190" s="110">
        <v>0</v>
      </c>
      <c r="Z190" s="110">
        <v>405.2841315632258</v>
      </c>
      <c r="AA190" s="110">
        <v>0</v>
      </c>
      <c r="AB190" s="110">
        <v>0</v>
      </c>
      <c r="AC190" s="111">
        <v>0</v>
      </c>
      <c r="AD190" s="110">
        <v>0</v>
      </c>
      <c r="AE190" s="110">
        <v>0</v>
      </c>
      <c r="AF190" s="110">
        <v>0</v>
      </c>
      <c r="AG190" s="110">
        <v>0</v>
      </c>
      <c r="AH190" s="110">
        <v>0</v>
      </c>
      <c r="AI190" s="112">
        <f t="shared" ref="AI190:AI209" si="118">SUM(V190:AC190)</f>
        <v>405.2841315632258</v>
      </c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</row>
    <row r="191" spans="1:6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116"/>
        <v>0</v>
      </c>
      <c r="K191" s="49" t="s">
        <v>10</v>
      </c>
      <c r="L191" s="63">
        <v>0</v>
      </c>
      <c r="M191" s="63">
        <v>0</v>
      </c>
      <c r="N191" s="63">
        <v>0</v>
      </c>
      <c r="O191" s="63">
        <v>0</v>
      </c>
      <c r="P191" s="63">
        <v>0</v>
      </c>
      <c r="Q191" s="63">
        <v>0</v>
      </c>
      <c r="R191" s="83">
        <v>0</v>
      </c>
      <c r="S191" s="84">
        <f t="shared" si="117"/>
        <v>0</v>
      </c>
      <c r="U191" s="113" t="s">
        <v>10</v>
      </c>
      <c r="V191" s="105">
        <v>0</v>
      </c>
      <c r="W191" s="105">
        <v>0</v>
      </c>
      <c r="X191" s="105">
        <v>0</v>
      </c>
      <c r="Y191" s="105">
        <v>0</v>
      </c>
      <c r="Z191" s="105">
        <v>0</v>
      </c>
      <c r="AA191" s="105">
        <v>0</v>
      </c>
      <c r="AB191" s="105">
        <v>0</v>
      </c>
      <c r="AC191" s="106">
        <v>0</v>
      </c>
      <c r="AD191" s="107">
        <v>0</v>
      </c>
      <c r="AE191" s="107">
        <v>0</v>
      </c>
      <c r="AF191" s="107">
        <v>0</v>
      </c>
      <c r="AG191" s="107">
        <v>0</v>
      </c>
      <c r="AH191" s="107">
        <v>0</v>
      </c>
      <c r="AI191" s="108">
        <f t="shared" si="118"/>
        <v>0</v>
      </c>
      <c r="AJ191" s="15"/>
      <c r="AK191" s="15"/>
      <c r="AL191" s="15"/>
      <c r="AM191" s="15"/>
      <c r="AN191" s="15"/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</row>
    <row r="192" spans="1:6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116"/>
        <v>0</v>
      </c>
      <c r="K192" s="48" t="s">
        <v>56</v>
      </c>
      <c r="L192" s="85">
        <v>0</v>
      </c>
      <c r="M192" s="85">
        <v>0</v>
      </c>
      <c r="N192" s="85">
        <v>0</v>
      </c>
      <c r="O192" s="85">
        <v>0</v>
      </c>
      <c r="P192" s="85">
        <v>0</v>
      </c>
      <c r="Q192" s="85">
        <v>0</v>
      </c>
      <c r="R192" s="86">
        <v>0</v>
      </c>
      <c r="S192" s="87">
        <f t="shared" si="117"/>
        <v>0</v>
      </c>
      <c r="U192" s="109" t="s">
        <v>56</v>
      </c>
      <c r="V192" s="110">
        <v>0</v>
      </c>
      <c r="W192" s="110">
        <v>0</v>
      </c>
      <c r="X192" s="110">
        <v>0</v>
      </c>
      <c r="Y192" s="110">
        <v>0</v>
      </c>
      <c r="Z192" s="110">
        <v>0</v>
      </c>
      <c r="AA192" s="110">
        <v>0</v>
      </c>
      <c r="AB192" s="110">
        <v>0</v>
      </c>
      <c r="AC192" s="111">
        <v>0</v>
      </c>
      <c r="AD192" s="110">
        <v>0</v>
      </c>
      <c r="AE192" s="110">
        <v>0</v>
      </c>
      <c r="AF192" s="110">
        <v>0</v>
      </c>
      <c r="AG192" s="110">
        <v>0</v>
      </c>
      <c r="AH192" s="110">
        <v>0</v>
      </c>
      <c r="AI192" s="112">
        <f t="shared" si="118"/>
        <v>0</v>
      </c>
      <c r="AJ192" s="15"/>
      <c r="AK192" s="15"/>
      <c r="AL192" s="15"/>
      <c r="AM192" s="15"/>
      <c r="AN192" s="15"/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</row>
    <row r="193" spans="1:69" ht="15">
      <c r="A193" s="37" t="s">
        <v>16</v>
      </c>
      <c r="B193" s="63">
        <v>193.69803364647606</v>
      </c>
      <c r="C193" s="63">
        <v>0</v>
      </c>
      <c r="D193" s="63">
        <v>239.86626280297762</v>
      </c>
      <c r="E193" s="63">
        <v>0</v>
      </c>
      <c r="F193" s="420"/>
      <c r="G193" s="63">
        <v>0</v>
      </c>
      <c r="H193" s="64">
        <v>0</v>
      </c>
      <c r="I193" s="59">
        <f t="shared" si="116"/>
        <v>433.56429644945365</v>
      </c>
      <c r="K193" s="49" t="s">
        <v>16</v>
      </c>
      <c r="L193" s="63">
        <v>193.69803364647606</v>
      </c>
      <c r="M193" s="63">
        <v>0</v>
      </c>
      <c r="N193" s="63">
        <v>239.86626280297762</v>
      </c>
      <c r="O193" s="63">
        <v>0</v>
      </c>
      <c r="P193" s="63">
        <v>0</v>
      </c>
      <c r="Q193" s="63">
        <v>0</v>
      </c>
      <c r="R193" s="83">
        <v>0</v>
      </c>
      <c r="S193" s="84">
        <f t="shared" si="117"/>
        <v>433.56429644945365</v>
      </c>
      <c r="U193" s="113" t="s">
        <v>16</v>
      </c>
      <c r="V193" s="105">
        <v>193.69803364647606</v>
      </c>
      <c r="W193" s="105">
        <v>0</v>
      </c>
      <c r="X193" s="105">
        <v>0</v>
      </c>
      <c r="Y193" s="105">
        <v>0</v>
      </c>
      <c r="Z193" s="105">
        <v>239.86626280297762</v>
      </c>
      <c r="AA193" s="105">
        <v>0</v>
      </c>
      <c r="AB193" s="105">
        <v>0</v>
      </c>
      <c r="AC193" s="106">
        <v>0</v>
      </c>
      <c r="AD193" s="107">
        <v>0</v>
      </c>
      <c r="AE193" s="107">
        <v>0</v>
      </c>
      <c r="AF193" s="107">
        <v>0</v>
      </c>
      <c r="AG193" s="107">
        <v>0</v>
      </c>
      <c r="AH193" s="107">
        <v>0</v>
      </c>
      <c r="AI193" s="108">
        <f t="shared" si="118"/>
        <v>433.56429644945365</v>
      </c>
      <c r="AJ193" s="15"/>
      <c r="AK193" s="15"/>
      <c r="AL193" s="15"/>
      <c r="AM193" s="15"/>
      <c r="AN193" s="15"/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</row>
    <row r="194" spans="1:69" ht="15">
      <c r="A194" s="36" t="s">
        <v>123</v>
      </c>
      <c r="B194" s="60">
        <v>3.5317360470280135</v>
      </c>
      <c r="C194" s="60">
        <v>2.2309895794367485</v>
      </c>
      <c r="D194" s="60">
        <v>10.188333443766057</v>
      </c>
      <c r="E194" s="60">
        <v>0</v>
      </c>
      <c r="F194" s="420"/>
      <c r="G194" s="60">
        <v>0</v>
      </c>
      <c r="H194" s="61">
        <v>0</v>
      </c>
      <c r="I194" s="62">
        <f t="shared" si="116"/>
        <v>15.951059070230819</v>
      </c>
      <c r="K194" s="48" t="s">
        <v>123</v>
      </c>
      <c r="L194" s="85">
        <v>3.5317360470280135</v>
      </c>
      <c r="M194" s="85">
        <v>2.2309895794367485</v>
      </c>
      <c r="N194" s="85">
        <v>10.188333443766057</v>
      </c>
      <c r="O194" s="85">
        <v>0</v>
      </c>
      <c r="P194" s="85">
        <v>0</v>
      </c>
      <c r="Q194" s="85">
        <v>0</v>
      </c>
      <c r="R194" s="86">
        <v>0</v>
      </c>
      <c r="S194" s="87">
        <f t="shared" si="117"/>
        <v>15.951059070230819</v>
      </c>
      <c r="U194" s="109" t="s">
        <v>57</v>
      </c>
      <c r="V194" s="110">
        <v>3.4422607795342821</v>
      </c>
      <c r="W194" s="110">
        <v>0</v>
      </c>
      <c r="X194" s="110">
        <v>0</v>
      </c>
      <c r="Y194" s="110">
        <v>2.2309895794367485</v>
      </c>
      <c r="Z194" s="110">
        <v>6.972117337579653</v>
      </c>
      <c r="AA194" s="110">
        <v>0</v>
      </c>
      <c r="AB194" s="110">
        <v>0</v>
      </c>
      <c r="AC194" s="111">
        <v>3.3056913736801357</v>
      </c>
      <c r="AD194" s="110">
        <v>8.9475267493731303E-2</v>
      </c>
      <c r="AE194" s="110">
        <v>0</v>
      </c>
      <c r="AF194" s="110">
        <v>0</v>
      </c>
      <c r="AG194" s="110">
        <v>3.2162161061864043</v>
      </c>
      <c r="AH194" s="110">
        <v>0</v>
      </c>
      <c r="AI194" s="112">
        <f t="shared" si="118"/>
        <v>15.951059070230817</v>
      </c>
      <c r="AJ194" s="15"/>
      <c r="AK194" s="15"/>
      <c r="AL194" s="15"/>
      <c r="AM194" s="15"/>
      <c r="AN194" s="15"/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</row>
    <row r="195" spans="1:69" ht="15">
      <c r="A195" s="37" t="s">
        <v>58</v>
      </c>
      <c r="B195" s="63">
        <v>0</v>
      </c>
      <c r="C195" s="63">
        <v>0</v>
      </c>
      <c r="D195" s="63">
        <v>0.16792414633649375</v>
      </c>
      <c r="E195" s="63">
        <v>2.3538899713792327</v>
      </c>
      <c r="F195" s="420"/>
      <c r="G195" s="63">
        <v>0</v>
      </c>
      <c r="H195" s="64">
        <v>0</v>
      </c>
      <c r="I195" s="59">
        <f t="shared" si="116"/>
        <v>2.5218141177157265</v>
      </c>
      <c r="K195" s="49" t="s">
        <v>58</v>
      </c>
      <c r="L195" s="63">
        <v>0</v>
      </c>
      <c r="M195" s="63">
        <v>0</v>
      </c>
      <c r="N195" s="63">
        <v>0.16792414633649375</v>
      </c>
      <c r="O195" s="63">
        <v>2.3538899713792327</v>
      </c>
      <c r="P195" s="63">
        <v>383.71160011302248</v>
      </c>
      <c r="Q195" s="63">
        <v>0</v>
      </c>
      <c r="R195" s="83">
        <v>0</v>
      </c>
      <c r="S195" s="84">
        <f t="shared" si="117"/>
        <v>386.23341423073822</v>
      </c>
      <c r="U195" s="113" t="s">
        <v>58</v>
      </c>
      <c r="V195" s="105">
        <v>0</v>
      </c>
      <c r="W195" s="105">
        <v>0</v>
      </c>
      <c r="X195" s="105">
        <v>0</v>
      </c>
      <c r="Y195" s="105">
        <v>0</v>
      </c>
      <c r="Z195" s="105">
        <v>0</v>
      </c>
      <c r="AA195" s="105">
        <v>0.30190118198730392</v>
      </c>
      <c r="AB195" s="105">
        <v>383.71160011302248</v>
      </c>
      <c r="AC195" s="106">
        <v>2.2199129357284226</v>
      </c>
      <c r="AD195" s="105">
        <v>0</v>
      </c>
      <c r="AE195" s="105">
        <v>2.0519887893919289</v>
      </c>
      <c r="AF195" s="105">
        <v>0</v>
      </c>
      <c r="AG195" s="105">
        <v>0.16792414633649375</v>
      </c>
      <c r="AH195" s="105">
        <v>0</v>
      </c>
      <c r="AI195" s="108">
        <f t="shared" si="118"/>
        <v>386.23341423073822</v>
      </c>
      <c r="AJ195" s="15"/>
      <c r="AK195" s="15"/>
      <c r="AL195" s="15"/>
      <c r="AM195" s="15"/>
      <c r="AN195" s="15"/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</row>
    <row r="196" spans="1:6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116"/>
        <v>0</v>
      </c>
      <c r="K196" s="48" t="s">
        <v>12</v>
      </c>
      <c r="L196" s="85">
        <v>0</v>
      </c>
      <c r="M196" s="85">
        <v>0</v>
      </c>
      <c r="N196" s="85">
        <v>0</v>
      </c>
      <c r="O196" s="85">
        <v>0</v>
      </c>
      <c r="P196" s="85">
        <v>7.2883740599872091</v>
      </c>
      <c r="Q196" s="85">
        <v>0</v>
      </c>
      <c r="R196" s="86">
        <v>0</v>
      </c>
      <c r="S196" s="87">
        <f t="shared" si="117"/>
        <v>7.2883740599872091</v>
      </c>
      <c r="U196" s="109" t="s">
        <v>12</v>
      </c>
      <c r="V196" s="110">
        <v>0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110">
        <v>7.2883740599872091</v>
      </c>
      <c r="AC196" s="111">
        <v>0</v>
      </c>
      <c r="AD196" s="110">
        <v>0</v>
      </c>
      <c r="AE196" s="110">
        <v>0</v>
      </c>
      <c r="AF196" s="110">
        <v>0</v>
      </c>
      <c r="AG196" s="110">
        <v>0</v>
      </c>
      <c r="AH196" s="110">
        <v>0</v>
      </c>
      <c r="AI196" s="112">
        <f t="shared" si="118"/>
        <v>7.2883740599872091</v>
      </c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</row>
    <row r="197" spans="1:6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116"/>
        <v>0</v>
      </c>
      <c r="K197" s="49" t="s">
        <v>59</v>
      </c>
      <c r="L197" s="63">
        <v>0</v>
      </c>
      <c r="M197" s="63">
        <v>0</v>
      </c>
      <c r="N197" s="63">
        <v>0</v>
      </c>
      <c r="O197" s="63">
        <v>0</v>
      </c>
      <c r="P197" s="63">
        <v>0</v>
      </c>
      <c r="Q197" s="63">
        <v>0</v>
      </c>
      <c r="R197" s="83">
        <v>0</v>
      </c>
      <c r="S197" s="84">
        <f t="shared" si="117"/>
        <v>0</v>
      </c>
      <c r="U197" s="113" t="s">
        <v>59</v>
      </c>
      <c r="V197" s="105">
        <v>0</v>
      </c>
      <c r="W197" s="105">
        <v>0</v>
      </c>
      <c r="X197" s="105">
        <v>0</v>
      </c>
      <c r="Y197" s="105">
        <v>0</v>
      </c>
      <c r="Z197" s="105">
        <v>0</v>
      </c>
      <c r="AA197" s="105">
        <v>0</v>
      </c>
      <c r="AB197" s="105">
        <v>0</v>
      </c>
      <c r="AC197" s="106">
        <v>0</v>
      </c>
      <c r="AD197" s="105">
        <v>0</v>
      </c>
      <c r="AE197" s="105">
        <v>0</v>
      </c>
      <c r="AF197" s="105">
        <v>0</v>
      </c>
      <c r="AG197" s="105">
        <v>0</v>
      </c>
      <c r="AH197" s="105">
        <v>0</v>
      </c>
      <c r="AI197" s="108">
        <f t="shared" si="118"/>
        <v>0</v>
      </c>
      <c r="AJ197" s="15"/>
      <c r="AK197" s="15"/>
      <c r="AL197" s="15"/>
      <c r="AM197" s="15"/>
      <c r="AN197" s="15"/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</row>
    <row r="198" spans="1:69" ht="15">
      <c r="A198" s="36" t="s">
        <v>17</v>
      </c>
      <c r="B198" s="60">
        <v>7.6466797915066387</v>
      </c>
      <c r="C198" s="60">
        <v>0</v>
      </c>
      <c r="D198" s="60">
        <v>4.5530320301177198</v>
      </c>
      <c r="E198" s="60">
        <v>0</v>
      </c>
      <c r="F198" s="420"/>
      <c r="G198" s="60">
        <v>0</v>
      </c>
      <c r="H198" s="61">
        <v>0</v>
      </c>
      <c r="I198" s="62">
        <f t="shared" si="116"/>
        <v>12.199711821624359</v>
      </c>
      <c r="K198" s="48" t="s">
        <v>17</v>
      </c>
      <c r="L198" s="85">
        <v>7.6466797915066387</v>
      </c>
      <c r="M198" s="85">
        <v>0</v>
      </c>
      <c r="N198" s="85">
        <v>4.5530320301177198</v>
      </c>
      <c r="O198" s="85">
        <v>0</v>
      </c>
      <c r="P198" s="85">
        <v>0</v>
      </c>
      <c r="Q198" s="85">
        <v>0</v>
      </c>
      <c r="R198" s="86">
        <v>0</v>
      </c>
      <c r="S198" s="87">
        <f t="shared" si="117"/>
        <v>12.199711821624359</v>
      </c>
      <c r="U198" s="109" t="s">
        <v>17</v>
      </c>
      <c r="V198" s="110">
        <v>7.6466797915066387</v>
      </c>
      <c r="W198" s="110">
        <v>0</v>
      </c>
      <c r="X198" s="110">
        <v>0</v>
      </c>
      <c r="Y198" s="110">
        <v>0</v>
      </c>
      <c r="Z198" s="110">
        <v>1.7004432774027545</v>
      </c>
      <c r="AA198" s="110">
        <v>0</v>
      </c>
      <c r="AB198" s="110">
        <v>0</v>
      </c>
      <c r="AC198" s="111">
        <v>2.8525887527149654</v>
      </c>
      <c r="AD198" s="110">
        <v>0</v>
      </c>
      <c r="AE198" s="110">
        <v>0</v>
      </c>
      <c r="AF198" s="110">
        <v>0</v>
      </c>
      <c r="AG198" s="110">
        <v>2.8525887527149654</v>
      </c>
      <c r="AH198" s="110">
        <v>0</v>
      </c>
      <c r="AI198" s="112">
        <f t="shared" si="118"/>
        <v>12.199711821624359</v>
      </c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</row>
    <row r="199" spans="1:69" ht="15">
      <c r="A199" s="37" t="s">
        <v>139</v>
      </c>
      <c r="B199" s="63">
        <v>62.210313460908523</v>
      </c>
      <c r="C199" s="63">
        <v>88.058004679476795</v>
      </c>
      <c r="D199" s="63">
        <v>689.03847789371298</v>
      </c>
      <c r="E199" s="63">
        <v>0</v>
      </c>
      <c r="F199" s="420"/>
      <c r="G199" s="63">
        <v>0</v>
      </c>
      <c r="H199" s="64">
        <v>0</v>
      </c>
      <c r="I199" s="59">
        <f t="shared" si="116"/>
        <v>839.30679603409828</v>
      </c>
      <c r="K199" s="49" t="s">
        <v>139</v>
      </c>
      <c r="L199" s="63">
        <v>62.210313460908523</v>
      </c>
      <c r="M199" s="63">
        <v>88.058004679476795</v>
      </c>
      <c r="N199" s="63">
        <v>689.03847789371298</v>
      </c>
      <c r="O199" s="63">
        <v>0</v>
      </c>
      <c r="P199" s="63">
        <v>0</v>
      </c>
      <c r="Q199" s="63">
        <v>0</v>
      </c>
      <c r="R199" s="83">
        <v>0</v>
      </c>
      <c r="S199" s="84">
        <f t="shared" si="117"/>
        <v>839.30679603409828</v>
      </c>
      <c r="U199" s="113" t="s">
        <v>139</v>
      </c>
      <c r="V199" s="105">
        <v>46.391278910607468</v>
      </c>
      <c r="W199" s="105">
        <v>0</v>
      </c>
      <c r="X199" s="105">
        <v>0</v>
      </c>
      <c r="Y199" s="105">
        <v>88.058004679476795</v>
      </c>
      <c r="Z199" s="105">
        <v>670.81902481916597</v>
      </c>
      <c r="AA199" s="105">
        <v>0</v>
      </c>
      <c r="AB199" s="105">
        <v>0</v>
      </c>
      <c r="AC199" s="106">
        <v>34.03848762484801</v>
      </c>
      <c r="AD199" s="105">
        <v>15.819034550301053</v>
      </c>
      <c r="AE199" s="105">
        <v>0</v>
      </c>
      <c r="AF199" s="105">
        <v>0</v>
      </c>
      <c r="AG199" s="105">
        <v>18.219453074546962</v>
      </c>
      <c r="AH199" s="105">
        <v>0</v>
      </c>
      <c r="AI199" s="108">
        <f t="shared" si="118"/>
        <v>839.30679603409828</v>
      </c>
      <c r="AJ199" s="15"/>
      <c r="AK199" s="15"/>
      <c r="AL199" s="15"/>
      <c r="AM199" s="15"/>
      <c r="AN199" s="15"/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</row>
    <row r="200" spans="1:69" ht="15">
      <c r="A200" s="36" t="s">
        <v>25</v>
      </c>
      <c r="B200" s="60">
        <v>20.908609200984991</v>
      </c>
      <c r="C200" s="60">
        <v>0.20790021264795097</v>
      </c>
      <c r="D200" s="60">
        <v>217.02832714618566</v>
      </c>
      <c r="E200" s="60">
        <v>160.41773896578704</v>
      </c>
      <c r="F200" s="420"/>
      <c r="G200" s="60">
        <v>18.099711526207248</v>
      </c>
      <c r="H200" s="61">
        <v>0</v>
      </c>
      <c r="I200" s="62">
        <f t="shared" si="116"/>
        <v>416.66228705181294</v>
      </c>
      <c r="K200" s="48" t="s">
        <v>25</v>
      </c>
      <c r="L200" s="85">
        <v>20.908609200984991</v>
      </c>
      <c r="M200" s="85">
        <v>0.20790021264795097</v>
      </c>
      <c r="N200" s="85">
        <v>217.02832714618566</v>
      </c>
      <c r="O200" s="85">
        <v>160.41773896578704</v>
      </c>
      <c r="P200" s="85">
        <v>4.3449522996081728E-2</v>
      </c>
      <c r="Q200" s="85">
        <v>18.099711526207248</v>
      </c>
      <c r="R200" s="86">
        <v>0</v>
      </c>
      <c r="S200" s="87">
        <f t="shared" si="117"/>
        <v>416.70573657480901</v>
      </c>
      <c r="U200" s="109" t="s">
        <v>25</v>
      </c>
      <c r="V200" s="110">
        <v>1.9780987615866092</v>
      </c>
      <c r="W200" s="110">
        <v>3.6660773804278546</v>
      </c>
      <c r="X200" s="110">
        <v>18.099711526207248</v>
      </c>
      <c r="Y200" s="110">
        <v>0.20790021264795097</v>
      </c>
      <c r="Z200" s="110">
        <v>213.56724947186746</v>
      </c>
      <c r="AA200" s="110">
        <v>160.2023122461984</v>
      </c>
      <c r="AB200" s="110">
        <v>4.3449522996081728E-2</v>
      </c>
      <c r="AC200" s="111">
        <v>18.940937452877371</v>
      </c>
      <c r="AD200" s="110">
        <v>15.264433058970528</v>
      </c>
      <c r="AE200" s="110">
        <v>0.16711401318572924</v>
      </c>
      <c r="AF200" s="110">
        <v>0</v>
      </c>
      <c r="AG200" s="110">
        <v>3.461077674318211</v>
      </c>
      <c r="AH200" s="110">
        <v>4.8312706402901126E-2</v>
      </c>
      <c r="AI200" s="112">
        <f t="shared" si="118"/>
        <v>416.70573657480895</v>
      </c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</row>
    <row r="201" spans="1:69" ht="15">
      <c r="A201" s="37" t="s">
        <v>24</v>
      </c>
      <c r="B201" s="63">
        <v>0.34914755326823438</v>
      </c>
      <c r="C201" s="63">
        <v>5.7226445899653693E-2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116"/>
        <v>0.40637399916788808</v>
      </c>
      <c r="K201" s="49" t="s">
        <v>24</v>
      </c>
      <c r="L201" s="63">
        <v>0.34914755326823438</v>
      </c>
      <c r="M201" s="63">
        <v>5.7226445899653693E-2</v>
      </c>
      <c r="N201" s="63">
        <v>0</v>
      </c>
      <c r="O201" s="63">
        <v>0</v>
      </c>
      <c r="P201" s="63">
        <v>0</v>
      </c>
      <c r="Q201" s="63">
        <v>0</v>
      </c>
      <c r="R201" s="83">
        <v>0</v>
      </c>
      <c r="S201" s="84">
        <f t="shared" si="117"/>
        <v>0.40637399916788808</v>
      </c>
      <c r="U201" s="113" t="s">
        <v>24</v>
      </c>
      <c r="V201" s="105">
        <v>0.34911477099536531</v>
      </c>
      <c r="W201" s="105">
        <v>0</v>
      </c>
      <c r="X201" s="105">
        <v>0</v>
      </c>
      <c r="Y201" s="105">
        <v>5.7226445899653693E-2</v>
      </c>
      <c r="Z201" s="105">
        <v>0</v>
      </c>
      <c r="AA201" s="105">
        <v>0</v>
      </c>
      <c r="AB201" s="105">
        <v>0</v>
      </c>
      <c r="AC201" s="106">
        <v>3.2782272869041963E-5</v>
      </c>
      <c r="AD201" s="105">
        <v>3.2782272869041963E-5</v>
      </c>
      <c r="AE201" s="105">
        <v>0</v>
      </c>
      <c r="AF201" s="105">
        <v>0</v>
      </c>
      <c r="AG201" s="105">
        <v>0</v>
      </c>
      <c r="AH201" s="105">
        <v>0</v>
      </c>
      <c r="AI201" s="108">
        <f t="shared" si="118"/>
        <v>0.40637399916788808</v>
      </c>
      <c r="AJ201" s="15"/>
      <c r="AK201" s="15"/>
      <c r="AL201" s="15"/>
      <c r="AM201" s="15"/>
      <c r="AN201" s="15"/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</row>
    <row r="202" spans="1:69" ht="15">
      <c r="A202" s="36" t="s">
        <v>60</v>
      </c>
      <c r="B202" s="60">
        <v>0.20052757179711078</v>
      </c>
      <c r="C202" s="60">
        <v>0.3400699542332446</v>
      </c>
      <c r="D202" s="60">
        <v>0.62018836638281682</v>
      </c>
      <c r="E202" s="60">
        <v>0</v>
      </c>
      <c r="F202" s="420"/>
      <c r="G202" s="60">
        <v>0</v>
      </c>
      <c r="H202" s="61">
        <v>0</v>
      </c>
      <c r="I202" s="62">
        <f t="shared" si="116"/>
        <v>1.1607858924131722</v>
      </c>
      <c r="K202" s="48" t="s">
        <v>60</v>
      </c>
      <c r="L202" s="85">
        <v>0.20052757179711078</v>
      </c>
      <c r="M202" s="85">
        <v>0.3400699542332446</v>
      </c>
      <c r="N202" s="85">
        <v>0.62018836638281682</v>
      </c>
      <c r="O202" s="85">
        <v>0</v>
      </c>
      <c r="P202" s="85">
        <v>0</v>
      </c>
      <c r="Q202" s="85">
        <v>0</v>
      </c>
      <c r="R202" s="86">
        <v>0</v>
      </c>
      <c r="S202" s="87">
        <f t="shared" si="117"/>
        <v>1.1607858924131722</v>
      </c>
      <c r="U202" s="109" t="s">
        <v>60</v>
      </c>
      <c r="V202" s="110">
        <v>0.20052757179711078</v>
      </c>
      <c r="W202" s="110">
        <v>0</v>
      </c>
      <c r="X202" s="110">
        <v>0</v>
      </c>
      <c r="Y202" s="110">
        <v>0.3400699542332446</v>
      </c>
      <c r="Z202" s="110">
        <v>0.62018836638281682</v>
      </c>
      <c r="AA202" s="110">
        <v>0</v>
      </c>
      <c r="AB202" s="110">
        <v>0</v>
      </c>
      <c r="AC202" s="111">
        <v>0</v>
      </c>
      <c r="AD202" s="110">
        <v>0</v>
      </c>
      <c r="AE202" s="110">
        <v>0</v>
      </c>
      <c r="AF202" s="110">
        <v>0</v>
      </c>
      <c r="AG202" s="110">
        <v>0</v>
      </c>
      <c r="AH202" s="110">
        <v>0</v>
      </c>
      <c r="AI202" s="112">
        <f t="shared" si="118"/>
        <v>1.1607858924131722</v>
      </c>
      <c r="AJ202" s="15"/>
      <c r="AK202" s="15"/>
      <c r="AL202" s="15"/>
      <c r="AM202" s="15"/>
      <c r="AN202" s="15"/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</row>
    <row r="203" spans="1:69" ht="15">
      <c r="A203" s="37" t="s">
        <v>22</v>
      </c>
      <c r="B203" s="63">
        <v>0</v>
      </c>
      <c r="C203" s="63">
        <v>0</v>
      </c>
      <c r="D203" s="63">
        <v>308.42479305942362</v>
      </c>
      <c r="E203" s="63">
        <v>0</v>
      </c>
      <c r="F203" s="420"/>
      <c r="G203" s="63">
        <v>0</v>
      </c>
      <c r="H203" s="64">
        <v>0</v>
      </c>
      <c r="I203" s="59">
        <f t="shared" si="116"/>
        <v>308.42479305942362</v>
      </c>
      <c r="K203" s="49" t="s">
        <v>22</v>
      </c>
      <c r="L203" s="63">
        <v>0</v>
      </c>
      <c r="M203" s="63">
        <v>0</v>
      </c>
      <c r="N203" s="63">
        <v>308.42479305942362</v>
      </c>
      <c r="O203" s="63">
        <v>0</v>
      </c>
      <c r="P203" s="63">
        <v>1.7947691505164114</v>
      </c>
      <c r="Q203" s="63">
        <v>0</v>
      </c>
      <c r="R203" s="83">
        <v>0</v>
      </c>
      <c r="S203" s="84">
        <f t="shared" si="117"/>
        <v>310.21956220994002</v>
      </c>
      <c r="U203" s="113" t="s">
        <v>22</v>
      </c>
      <c r="V203" s="105">
        <v>0</v>
      </c>
      <c r="W203" s="105">
        <v>0</v>
      </c>
      <c r="X203" s="105">
        <v>0</v>
      </c>
      <c r="Y203" s="105">
        <v>0</v>
      </c>
      <c r="Z203" s="105">
        <v>308.42479305942362</v>
      </c>
      <c r="AA203" s="105">
        <v>0</v>
      </c>
      <c r="AB203" s="105">
        <v>1.7947691505164114</v>
      </c>
      <c r="AC203" s="106">
        <v>0</v>
      </c>
      <c r="AD203" s="105">
        <v>0</v>
      </c>
      <c r="AE203" s="105">
        <v>0</v>
      </c>
      <c r="AF203" s="105">
        <v>0</v>
      </c>
      <c r="AG203" s="105">
        <v>0</v>
      </c>
      <c r="AH203" s="105">
        <v>0</v>
      </c>
      <c r="AI203" s="108">
        <f t="shared" si="118"/>
        <v>310.21956220994002</v>
      </c>
      <c r="AJ203" s="15"/>
      <c r="AK203" s="15"/>
      <c r="AL203" s="15"/>
      <c r="AM203" s="15"/>
      <c r="AN203" s="15"/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</row>
    <row r="204" spans="1:69" ht="15">
      <c r="A204" s="36" t="s">
        <v>21</v>
      </c>
      <c r="B204" s="60">
        <v>0</v>
      </c>
      <c r="C204" s="60">
        <v>0</v>
      </c>
      <c r="D204" s="60">
        <v>194.91631747280002</v>
      </c>
      <c r="E204" s="60">
        <v>0</v>
      </c>
      <c r="F204" s="420"/>
      <c r="G204" s="60">
        <v>0</v>
      </c>
      <c r="H204" s="61">
        <v>0</v>
      </c>
      <c r="I204" s="62">
        <f t="shared" si="116"/>
        <v>194.91631747280002</v>
      </c>
      <c r="K204" s="48" t="s">
        <v>21</v>
      </c>
      <c r="L204" s="85">
        <v>0</v>
      </c>
      <c r="M204" s="85">
        <v>0</v>
      </c>
      <c r="N204" s="85">
        <v>194.91631747280002</v>
      </c>
      <c r="O204" s="85">
        <v>0</v>
      </c>
      <c r="P204" s="85">
        <v>0</v>
      </c>
      <c r="Q204" s="85">
        <v>0</v>
      </c>
      <c r="R204" s="86">
        <v>0</v>
      </c>
      <c r="S204" s="87">
        <f t="shared" si="117"/>
        <v>194.91631747280002</v>
      </c>
      <c r="U204" s="109" t="s">
        <v>61</v>
      </c>
      <c r="V204" s="110">
        <v>0</v>
      </c>
      <c r="W204" s="110">
        <v>0</v>
      </c>
      <c r="X204" s="110">
        <v>0</v>
      </c>
      <c r="Y204" s="110">
        <v>0</v>
      </c>
      <c r="Z204" s="110">
        <v>194.91631747280002</v>
      </c>
      <c r="AA204" s="110">
        <v>0</v>
      </c>
      <c r="AB204" s="110">
        <v>0</v>
      </c>
      <c r="AC204" s="111">
        <v>0</v>
      </c>
      <c r="AD204" s="110">
        <v>0</v>
      </c>
      <c r="AE204" s="110">
        <v>0</v>
      </c>
      <c r="AF204" s="110">
        <v>0</v>
      </c>
      <c r="AG204" s="110">
        <v>0</v>
      </c>
      <c r="AH204" s="110">
        <v>0</v>
      </c>
      <c r="AI204" s="112">
        <f t="shared" si="118"/>
        <v>194.91631747280002</v>
      </c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</row>
    <row r="205" spans="1:6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116"/>
        <v>0</v>
      </c>
      <c r="K205" s="50" t="s">
        <v>64</v>
      </c>
      <c r="L205" s="63">
        <v>0</v>
      </c>
      <c r="M205" s="63">
        <v>0</v>
      </c>
      <c r="N205" s="63">
        <v>0</v>
      </c>
      <c r="O205" s="63">
        <v>0</v>
      </c>
      <c r="P205" s="63">
        <v>0</v>
      </c>
      <c r="Q205" s="63">
        <v>0</v>
      </c>
      <c r="R205" s="83">
        <v>0</v>
      </c>
      <c r="S205" s="84">
        <f t="shared" si="117"/>
        <v>0</v>
      </c>
      <c r="U205" s="114" t="s">
        <v>62</v>
      </c>
      <c r="V205" s="105">
        <v>0</v>
      </c>
      <c r="W205" s="105">
        <v>0</v>
      </c>
      <c r="X205" s="105">
        <v>0</v>
      </c>
      <c r="Y205" s="105">
        <v>0</v>
      </c>
      <c r="Z205" s="105">
        <v>0</v>
      </c>
      <c r="AA205" s="105">
        <v>0</v>
      </c>
      <c r="AB205" s="105">
        <v>0</v>
      </c>
      <c r="AC205" s="106">
        <v>0</v>
      </c>
      <c r="AD205" s="107">
        <v>0</v>
      </c>
      <c r="AE205" s="107">
        <v>0</v>
      </c>
      <c r="AF205" s="107">
        <v>0</v>
      </c>
      <c r="AG205" s="107">
        <v>0</v>
      </c>
      <c r="AH205" s="107">
        <v>0</v>
      </c>
      <c r="AI205" s="108">
        <f t="shared" si="118"/>
        <v>0</v>
      </c>
      <c r="AJ205" s="15"/>
      <c r="AK205" s="15"/>
      <c r="AL205" s="15"/>
      <c r="AM205" s="15"/>
      <c r="AN205" s="15"/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</row>
    <row r="206" spans="1:6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116"/>
        <v>0</v>
      </c>
      <c r="K206" s="51" t="s">
        <v>23</v>
      </c>
      <c r="L206" s="88">
        <v>0</v>
      </c>
      <c r="M206" s="88">
        <v>0</v>
      </c>
      <c r="N206" s="88">
        <v>0</v>
      </c>
      <c r="O206" s="88">
        <v>0</v>
      </c>
      <c r="P206" s="88">
        <v>0</v>
      </c>
      <c r="Q206" s="88">
        <v>0</v>
      </c>
      <c r="R206" s="89">
        <v>0</v>
      </c>
      <c r="S206" s="90">
        <f t="shared" si="117"/>
        <v>0</v>
      </c>
      <c r="U206" s="115" t="s">
        <v>65</v>
      </c>
      <c r="V206" s="116">
        <v>0</v>
      </c>
      <c r="W206" s="116">
        <v>0</v>
      </c>
      <c r="X206" s="116">
        <v>0</v>
      </c>
      <c r="Y206" s="116">
        <v>0</v>
      </c>
      <c r="Z206" s="116">
        <v>0</v>
      </c>
      <c r="AA206" s="116">
        <v>0</v>
      </c>
      <c r="AB206" s="116">
        <v>0</v>
      </c>
      <c r="AC206" s="116">
        <v>0</v>
      </c>
      <c r="AD206" s="116">
        <v>0</v>
      </c>
      <c r="AE206" s="116">
        <v>0</v>
      </c>
      <c r="AF206" s="116">
        <v>0</v>
      </c>
      <c r="AG206" s="116">
        <v>0</v>
      </c>
      <c r="AH206" s="117">
        <v>0</v>
      </c>
      <c r="AI206" s="118">
        <f t="shared" si="118"/>
        <v>0</v>
      </c>
      <c r="AJ206" s="15"/>
      <c r="AK206" s="15"/>
      <c r="AL206" s="15"/>
      <c r="AM206" s="15"/>
      <c r="AN206" s="15"/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</row>
    <row r="207" spans="1:6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116"/>
        <v>0</v>
      </c>
      <c r="K207" s="52" t="s">
        <v>19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91">
        <v>0</v>
      </c>
      <c r="S207" s="92">
        <f t="shared" si="117"/>
        <v>0</v>
      </c>
      <c r="U207" s="119" t="s">
        <v>19</v>
      </c>
      <c r="V207" s="120">
        <v>0</v>
      </c>
      <c r="W207" s="120">
        <v>0</v>
      </c>
      <c r="X207" s="120">
        <v>0</v>
      </c>
      <c r="Y207" s="120">
        <v>0</v>
      </c>
      <c r="Z207" s="120">
        <v>0</v>
      </c>
      <c r="AA207" s="120">
        <v>0</v>
      </c>
      <c r="AB207" s="120">
        <v>0</v>
      </c>
      <c r="AC207" s="120">
        <v>0</v>
      </c>
      <c r="AD207" s="121">
        <v>0</v>
      </c>
      <c r="AE207" s="121">
        <v>0</v>
      </c>
      <c r="AF207" s="121">
        <v>0</v>
      </c>
      <c r="AG207" s="121">
        <v>0</v>
      </c>
      <c r="AH207" s="121">
        <v>0</v>
      </c>
      <c r="AI207" s="122">
        <f t="shared" si="118"/>
        <v>0</v>
      </c>
      <c r="AJ207" s="15"/>
      <c r="AK207" s="15"/>
      <c r="AL207" s="15"/>
      <c r="AM207" s="15"/>
      <c r="AN207" s="15"/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</row>
    <row r="208" spans="1:6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116"/>
        <v>0</v>
      </c>
      <c r="K208" s="51" t="s">
        <v>20</v>
      </c>
      <c r="L208" s="88">
        <v>0</v>
      </c>
      <c r="M208" s="88">
        <v>0</v>
      </c>
      <c r="N208" s="88">
        <v>0</v>
      </c>
      <c r="O208" s="88">
        <v>0</v>
      </c>
      <c r="P208" s="88">
        <v>0</v>
      </c>
      <c r="Q208" s="88">
        <v>0</v>
      </c>
      <c r="R208" s="89">
        <v>0</v>
      </c>
      <c r="S208" s="90">
        <f t="shared" si="117"/>
        <v>0</v>
      </c>
      <c r="U208" s="115" t="s">
        <v>20</v>
      </c>
      <c r="V208" s="116">
        <v>0</v>
      </c>
      <c r="W208" s="116">
        <v>0</v>
      </c>
      <c r="X208" s="116">
        <v>0</v>
      </c>
      <c r="Y208" s="116">
        <v>0</v>
      </c>
      <c r="Z208" s="116">
        <v>0</v>
      </c>
      <c r="AA208" s="116">
        <v>0</v>
      </c>
      <c r="AB208" s="116">
        <v>0</v>
      </c>
      <c r="AC208" s="116">
        <v>0</v>
      </c>
      <c r="AD208" s="116">
        <v>0</v>
      </c>
      <c r="AE208" s="116">
        <v>0</v>
      </c>
      <c r="AF208" s="116">
        <v>0</v>
      </c>
      <c r="AG208" s="116">
        <v>0</v>
      </c>
      <c r="AH208" s="117">
        <v>0</v>
      </c>
      <c r="AI208" s="118">
        <f t="shared" si="118"/>
        <v>0</v>
      </c>
      <c r="AJ208" s="15"/>
      <c r="AK208" s="15"/>
      <c r="AL208" s="15"/>
      <c r="AM208" s="15"/>
      <c r="AN208" s="15"/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</row>
    <row r="209" spans="1:6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116"/>
        <v>0</v>
      </c>
      <c r="K209" s="53" t="s">
        <v>11</v>
      </c>
      <c r="L209" s="71">
        <v>0</v>
      </c>
      <c r="M209" s="71">
        <v>0</v>
      </c>
      <c r="N209" s="71">
        <v>0</v>
      </c>
      <c r="O209" s="71">
        <v>0</v>
      </c>
      <c r="P209" s="71">
        <v>0</v>
      </c>
      <c r="Q209" s="71">
        <v>0</v>
      </c>
      <c r="R209" s="93">
        <v>0</v>
      </c>
      <c r="S209" s="94">
        <f t="shared" si="117"/>
        <v>0</v>
      </c>
      <c r="U209" s="119" t="s">
        <v>11</v>
      </c>
      <c r="V209" s="120">
        <v>0</v>
      </c>
      <c r="W209" s="120">
        <v>0</v>
      </c>
      <c r="X209" s="120">
        <v>0</v>
      </c>
      <c r="Y209" s="120">
        <v>0</v>
      </c>
      <c r="Z209" s="120">
        <v>0</v>
      </c>
      <c r="AA209" s="120">
        <v>0</v>
      </c>
      <c r="AB209" s="120">
        <v>0</v>
      </c>
      <c r="AC209" s="120">
        <v>0</v>
      </c>
      <c r="AD209" s="121">
        <v>0</v>
      </c>
      <c r="AE209" s="121">
        <v>0</v>
      </c>
      <c r="AF209" s="121">
        <v>0</v>
      </c>
      <c r="AG209" s="121">
        <v>0</v>
      </c>
      <c r="AH209" s="121">
        <v>0</v>
      </c>
      <c r="AI209" s="122">
        <f t="shared" si="118"/>
        <v>0</v>
      </c>
      <c r="AJ209" s="15"/>
      <c r="AK209" s="15"/>
      <c r="AL209" s="15"/>
      <c r="AM209" s="15"/>
      <c r="AN209" s="15"/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</row>
    <row r="210" spans="1:69" ht="15">
      <c r="A210" s="42" t="s">
        <v>26</v>
      </c>
      <c r="B210" s="74">
        <f>SUM(B189:B205)</f>
        <v>288.54504727196957</v>
      </c>
      <c r="C210" s="74">
        <f t="shared" ref="C210:I210" si="119">SUM(C189:C205)</f>
        <v>90.894190871694406</v>
      </c>
      <c r="D210" s="74">
        <f t="shared" si="119"/>
        <v>2070.0877879249283</v>
      </c>
      <c r="E210" s="74">
        <f t="shared" si="119"/>
        <v>162.77162893716627</v>
      </c>
      <c r="F210" s="74">
        <f t="shared" si="119"/>
        <v>0</v>
      </c>
      <c r="G210" s="74">
        <f t="shared" si="119"/>
        <v>18.099711526207248</v>
      </c>
      <c r="H210" s="75">
        <f t="shared" si="119"/>
        <v>0</v>
      </c>
      <c r="I210" s="59">
        <f t="shared" si="119"/>
        <v>2630.3983665319665</v>
      </c>
      <c r="K210" s="54" t="s">
        <v>26</v>
      </c>
      <c r="L210" s="74">
        <f>SUM(L189:L205)</f>
        <v>288.54504727196957</v>
      </c>
      <c r="M210" s="74">
        <f t="shared" ref="M210:S210" si="120">SUM(M189:M205)</f>
        <v>90.894190871694406</v>
      </c>
      <c r="N210" s="74">
        <f t="shared" si="120"/>
        <v>2070.0877879249283</v>
      </c>
      <c r="O210" s="74">
        <f t="shared" si="120"/>
        <v>162.77162893716627</v>
      </c>
      <c r="P210" s="74">
        <f t="shared" si="120"/>
        <v>392.83819284652219</v>
      </c>
      <c r="Q210" s="74">
        <f t="shared" si="120"/>
        <v>18.099711526207248</v>
      </c>
      <c r="R210" s="75">
        <f t="shared" si="120"/>
        <v>0</v>
      </c>
      <c r="S210" s="95">
        <f t="shared" si="120"/>
        <v>3023.2365593784889</v>
      </c>
      <c r="U210" s="123" t="s">
        <v>63</v>
      </c>
      <c r="V210" s="124">
        <f>SUM(V189:V205)</f>
        <v>253.70599423250354</v>
      </c>
      <c r="W210" s="124">
        <f t="shared" ref="W210:AH210" si="121">SUM(W189:W205)</f>
        <v>3.6660773804278546</v>
      </c>
      <c r="X210" s="124">
        <f t="shared" si="121"/>
        <v>18.099711526207248</v>
      </c>
      <c r="Y210" s="124">
        <f t="shared" si="121"/>
        <v>90.894190871694406</v>
      </c>
      <c r="Z210" s="124">
        <f t="shared" si="121"/>
        <v>2042.1705281708255</v>
      </c>
      <c r="AA210" s="124">
        <f t="shared" si="121"/>
        <v>160.50421342818569</v>
      </c>
      <c r="AB210" s="124">
        <f t="shared" si="121"/>
        <v>392.83819284652219</v>
      </c>
      <c r="AC210" s="124">
        <f t="shared" si="121"/>
        <v>61.357650922121771</v>
      </c>
      <c r="AD210" s="125">
        <f t="shared" si="121"/>
        <v>31.17297565903818</v>
      </c>
      <c r="AE210" s="125">
        <f t="shared" si="121"/>
        <v>2.219102802577658</v>
      </c>
      <c r="AF210" s="125">
        <f t="shared" si="121"/>
        <v>0</v>
      </c>
      <c r="AG210" s="125">
        <f t="shared" si="121"/>
        <v>27.917259754103036</v>
      </c>
      <c r="AH210" s="125">
        <f t="shared" si="121"/>
        <v>4.8312706402901126E-2</v>
      </c>
      <c r="AI210" s="126">
        <f>SUM(V210:AC210)</f>
        <v>3023.2365593784884</v>
      </c>
      <c r="AJ210" s="15"/>
      <c r="AK210" s="15"/>
      <c r="AL210" s="15"/>
      <c r="AM210" s="15"/>
      <c r="AN210" s="15"/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</row>
    <row r="211" spans="1:69" s="14" customFormat="1" ht="15" thickBot="1">
      <c r="A211" s="43" t="s">
        <v>91</v>
      </c>
      <c r="B211" s="78">
        <f>IF($I210=0,"-",B210/$I210)</f>
        <v>0.10969633000966318</v>
      </c>
      <c r="C211" s="78">
        <f t="shared" ref="C211:H211" si="122">IF($I210=0,"-",C210/$I210)</f>
        <v>3.4555294752381296E-2</v>
      </c>
      <c r="D211" s="78">
        <f t="shared" si="122"/>
        <v>0.78698641782317691</v>
      </c>
      <c r="E211" s="78">
        <f t="shared" si="122"/>
        <v>6.188098008583072E-2</v>
      </c>
      <c r="F211" s="78">
        <f t="shared" si="122"/>
        <v>0</v>
      </c>
      <c r="G211" s="78">
        <f t="shared" si="122"/>
        <v>6.8809773289475948E-3</v>
      </c>
      <c r="H211" s="79">
        <f t="shared" si="122"/>
        <v>0</v>
      </c>
      <c r="I211" s="80">
        <f>SUM(B211:H211)</f>
        <v>0.99999999999999967</v>
      </c>
      <c r="K211" s="55" t="s">
        <v>91</v>
      </c>
      <c r="L211" s="96">
        <f>IF($S210=0,"-",L210/$S210)</f>
        <v>9.5442431184177029E-2</v>
      </c>
      <c r="M211" s="96">
        <f t="shared" ref="M211:R211" si="123">IF($S210=0,"-",M210/$S210)</f>
        <v>3.0065193075853865E-2</v>
      </c>
      <c r="N211" s="96">
        <f t="shared" si="123"/>
        <v>0.68472570613213701</v>
      </c>
      <c r="O211" s="96">
        <f t="shared" si="123"/>
        <v>5.3840189393127923E-2</v>
      </c>
      <c r="P211" s="96">
        <f t="shared" si="123"/>
        <v>0.12993961442675894</v>
      </c>
      <c r="Q211" s="96">
        <f t="shared" si="123"/>
        <v>5.9868657879448743E-3</v>
      </c>
      <c r="R211" s="97">
        <f t="shared" si="123"/>
        <v>0</v>
      </c>
      <c r="S211" s="98">
        <f>SUM(L211:R211)</f>
        <v>0.99999999999999967</v>
      </c>
      <c r="U211" s="127" t="s">
        <v>91</v>
      </c>
      <c r="V211" s="128">
        <f>+V210/$AI210</f>
        <v>8.391867101681913E-2</v>
      </c>
      <c r="W211" s="128">
        <f t="shared" ref="W211:AH211" si="124">+W210/$AI210</f>
        <v>1.212633318109093E-3</v>
      </c>
      <c r="X211" s="128">
        <f t="shared" si="124"/>
        <v>5.9868657879448752E-3</v>
      </c>
      <c r="Y211" s="128">
        <f t="shared" si="124"/>
        <v>3.0065193075853869E-2</v>
      </c>
      <c r="Z211" s="128">
        <f t="shared" si="124"/>
        <v>0.67549147678693433</v>
      </c>
      <c r="AA211" s="128">
        <f t="shared" si="124"/>
        <v>5.3090193332797568E-2</v>
      </c>
      <c r="AB211" s="128">
        <f t="shared" si="124"/>
        <v>0.12993961442675897</v>
      </c>
      <c r="AC211" s="128">
        <f t="shared" si="124"/>
        <v>2.0295352254782063E-2</v>
      </c>
      <c r="AD211" s="128">
        <f t="shared" si="124"/>
        <v>1.0311126849248828E-2</v>
      </c>
      <c r="AE211" s="128">
        <f t="shared" si="124"/>
        <v>7.3401560182040707E-4</v>
      </c>
      <c r="AF211" s="128">
        <f t="shared" si="124"/>
        <v>0</v>
      </c>
      <c r="AG211" s="128">
        <f t="shared" si="124"/>
        <v>9.234229345202882E-3</v>
      </c>
      <c r="AH211" s="128">
        <f t="shared" si="124"/>
        <v>1.5980458509946427E-5</v>
      </c>
      <c r="AI211" s="129">
        <f>SUM(V211:AC211)</f>
        <v>0.99999999999999989</v>
      </c>
    </row>
    <row r="212" spans="1:69" ht="15" thickBot="1">
      <c r="A212" s="44"/>
      <c r="B212" s="44"/>
      <c r="C212" s="44"/>
      <c r="D212" s="44"/>
      <c r="E212" s="44"/>
      <c r="F212" s="44"/>
      <c r="G212" s="44"/>
      <c r="H212" s="44"/>
      <c r="I212" s="44"/>
      <c r="K212" s="44"/>
      <c r="L212" s="44"/>
      <c r="M212" s="44"/>
      <c r="N212" s="44"/>
      <c r="O212" s="44"/>
      <c r="P212" s="44"/>
      <c r="Q212" s="44"/>
      <c r="R212" s="44"/>
      <c r="S212" s="44"/>
      <c r="U212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</row>
    <row r="213" spans="1:69" ht="30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  <c r="K213" s="426" t="s">
        <v>36</v>
      </c>
      <c r="L213" s="32" t="s">
        <v>0</v>
      </c>
      <c r="M213" s="32" t="s">
        <v>1</v>
      </c>
      <c r="N213" s="32" t="s">
        <v>2</v>
      </c>
      <c r="O213" s="32" t="s">
        <v>3</v>
      </c>
      <c r="P213" s="32" t="s">
        <v>27</v>
      </c>
      <c r="Q213" s="32" t="s">
        <v>4</v>
      </c>
      <c r="R213" s="32" t="s">
        <v>5</v>
      </c>
      <c r="S213" s="33" t="s">
        <v>6</v>
      </c>
      <c r="U213" s="470" t="s">
        <v>36</v>
      </c>
      <c r="V213" s="99" t="s">
        <v>77</v>
      </c>
      <c r="W213" s="99" t="s">
        <v>78</v>
      </c>
      <c r="X213" s="99" t="s">
        <v>4</v>
      </c>
      <c r="Y213" s="99" t="s">
        <v>1</v>
      </c>
      <c r="Z213" s="99" t="s">
        <v>2</v>
      </c>
      <c r="AA213" s="99" t="s">
        <v>3</v>
      </c>
      <c r="AB213" s="99" t="s">
        <v>55</v>
      </c>
      <c r="AC213" s="99" t="s">
        <v>67</v>
      </c>
      <c r="AD213" s="100" t="s">
        <v>79</v>
      </c>
      <c r="AE213" s="100" t="s">
        <v>80</v>
      </c>
      <c r="AF213" s="100" t="s">
        <v>81</v>
      </c>
      <c r="AG213" s="100" t="s">
        <v>82</v>
      </c>
      <c r="AH213" s="100" t="s">
        <v>83</v>
      </c>
      <c r="AI213" s="101" t="s">
        <v>63</v>
      </c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</row>
    <row r="214" spans="1:69" ht="15" customHeight="1">
      <c r="A214" s="433" t="s">
        <v>36</v>
      </c>
      <c r="B214" s="434" t="s">
        <v>118</v>
      </c>
      <c r="C214" s="435"/>
      <c r="D214" s="435"/>
      <c r="E214" s="435"/>
      <c r="F214" s="435"/>
      <c r="G214" s="435"/>
      <c r="H214" s="435"/>
      <c r="I214" s="436"/>
      <c r="K214" s="427" t="s">
        <v>36</v>
      </c>
      <c r="L214" s="416" t="s">
        <v>118</v>
      </c>
      <c r="M214" s="417"/>
      <c r="N214" s="417"/>
      <c r="O214" s="417"/>
      <c r="P214" s="417"/>
      <c r="Q214" s="417"/>
      <c r="R214" s="417"/>
      <c r="S214" s="418"/>
      <c r="U214" s="471" t="s">
        <v>36</v>
      </c>
      <c r="V214" s="468" t="s">
        <v>118</v>
      </c>
      <c r="W214" s="468"/>
      <c r="X214" s="468"/>
      <c r="Y214" s="468"/>
      <c r="Z214" s="468"/>
      <c r="AA214" s="468"/>
      <c r="AB214" s="468"/>
      <c r="AC214" s="468"/>
      <c r="AD214" s="468"/>
      <c r="AE214" s="468"/>
      <c r="AF214" s="468"/>
      <c r="AG214" s="468"/>
      <c r="AH214" s="468"/>
      <c r="AI214" s="469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</row>
    <row r="215" spans="1:6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  <c r="K215" s="56" t="s">
        <v>7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102">
        <v>0</v>
      </c>
      <c r="S215" s="103">
        <f>SUM(L215:R215)</f>
        <v>0</v>
      </c>
      <c r="U215" s="104" t="s">
        <v>7</v>
      </c>
      <c r="V215" s="105">
        <v>0</v>
      </c>
      <c r="W215" s="105">
        <v>0</v>
      </c>
      <c r="X215" s="105">
        <v>0</v>
      </c>
      <c r="Y215" s="105">
        <v>0</v>
      </c>
      <c r="Z215" s="105">
        <v>0</v>
      </c>
      <c r="AA215" s="105">
        <v>0</v>
      </c>
      <c r="AB215" s="105">
        <v>0</v>
      </c>
      <c r="AC215" s="106">
        <v>0</v>
      </c>
      <c r="AD215" s="107">
        <v>0</v>
      </c>
      <c r="AE215" s="107">
        <v>0</v>
      </c>
      <c r="AF215" s="107">
        <v>0</v>
      </c>
      <c r="AG215" s="107">
        <v>0</v>
      </c>
      <c r="AH215" s="107">
        <v>0</v>
      </c>
      <c r="AI215" s="108">
        <f>SUM(V215:AC215)</f>
        <v>0</v>
      </c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</row>
    <row r="216" spans="1:6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125">SUM(B216:H216)</f>
        <v>0</v>
      </c>
      <c r="K216" s="48" t="s">
        <v>8</v>
      </c>
      <c r="L216" s="85">
        <v>0</v>
      </c>
      <c r="M216" s="85">
        <v>0</v>
      </c>
      <c r="N216" s="85">
        <v>0</v>
      </c>
      <c r="O216" s="85">
        <v>0</v>
      </c>
      <c r="P216" s="85">
        <v>0</v>
      </c>
      <c r="Q216" s="85">
        <v>0</v>
      </c>
      <c r="R216" s="86">
        <v>0</v>
      </c>
      <c r="S216" s="87">
        <f t="shared" ref="S216:S235" si="126">SUM(L216:R216)</f>
        <v>0</v>
      </c>
      <c r="U216" s="109" t="s">
        <v>8</v>
      </c>
      <c r="V216" s="110">
        <v>0</v>
      </c>
      <c r="W216" s="110">
        <v>0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0</v>
      </c>
      <c r="AD216" s="110">
        <v>0</v>
      </c>
      <c r="AE216" s="110">
        <v>0</v>
      </c>
      <c r="AF216" s="110">
        <v>0</v>
      </c>
      <c r="AG216" s="110">
        <v>0</v>
      </c>
      <c r="AH216" s="110">
        <v>0</v>
      </c>
      <c r="AI216" s="112">
        <f t="shared" ref="AI216:AI235" si="127">SUM(V216:AC216)</f>
        <v>0</v>
      </c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</row>
    <row r="217" spans="1:6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125"/>
        <v>0</v>
      </c>
      <c r="K217" s="49" t="s">
        <v>10</v>
      </c>
      <c r="L217" s="63">
        <v>0</v>
      </c>
      <c r="M217" s="63">
        <v>0</v>
      </c>
      <c r="N217" s="63">
        <v>0</v>
      </c>
      <c r="O217" s="63">
        <v>0</v>
      </c>
      <c r="P217" s="63">
        <v>0</v>
      </c>
      <c r="Q217" s="63">
        <v>0</v>
      </c>
      <c r="R217" s="83">
        <v>0</v>
      </c>
      <c r="S217" s="84">
        <f t="shared" si="126"/>
        <v>0</v>
      </c>
      <c r="U217" s="113" t="s">
        <v>10</v>
      </c>
      <c r="V217" s="105">
        <v>0</v>
      </c>
      <c r="W217" s="105">
        <v>0</v>
      </c>
      <c r="X217" s="105">
        <v>0</v>
      </c>
      <c r="Y217" s="105">
        <v>0</v>
      </c>
      <c r="Z217" s="105">
        <v>0</v>
      </c>
      <c r="AA217" s="105">
        <v>0</v>
      </c>
      <c r="AB217" s="105">
        <v>0</v>
      </c>
      <c r="AC217" s="106">
        <v>0</v>
      </c>
      <c r="AD217" s="107">
        <v>0</v>
      </c>
      <c r="AE217" s="107">
        <v>0</v>
      </c>
      <c r="AF217" s="107">
        <v>0</v>
      </c>
      <c r="AG217" s="107">
        <v>0</v>
      </c>
      <c r="AH217" s="107">
        <v>0</v>
      </c>
      <c r="AI217" s="108">
        <f t="shared" si="127"/>
        <v>0</v>
      </c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</row>
    <row r="218" spans="1:6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125"/>
        <v>0</v>
      </c>
      <c r="K218" s="48" t="s">
        <v>56</v>
      </c>
      <c r="L218" s="85">
        <v>0</v>
      </c>
      <c r="M218" s="85">
        <v>0</v>
      </c>
      <c r="N218" s="85">
        <v>0</v>
      </c>
      <c r="O218" s="85">
        <v>0</v>
      </c>
      <c r="P218" s="85">
        <v>0</v>
      </c>
      <c r="Q218" s="85">
        <v>0</v>
      </c>
      <c r="R218" s="86">
        <v>0</v>
      </c>
      <c r="S218" s="87">
        <f t="shared" si="126"/>
        <v>0</v>
      </c>
      <c r="U218" s="109" t="s">
        <v>56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0</v>
      </c>
      <c r="AD218" s="110">
        <v>0</v>
      </c>
      <c r="AE218" s="110">
        <v>0</v>
      </c>
      <c r="AF218" s="110">
        <v>0</v>
      </c>
      <c r="AG218" s="110">
        <v>0</v>
      </c>
      <c r="AH218" s="110">
        <v>0</v>
      </c>
      <c r="AI218" s="112">
        <f t="shared" si="127"/>
        <v>0</v>
      </c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</row>
    <row r="219" spans="1:69" ht="15">
      <c r="A219" s="37" t="s">
        <v>16</v>
      </c>
      <c r="B219" s="63">
        <v>25.579208454322519</v>
      </c>
      <c r="C219" s="63">
        <v>13.107475708499093</v>
      </c>
      <c r="D219" s="63">
        <v>3.4629099879077687</v>
      </c>
      <c r="E219" s="63">
        <v>0</v>
      </c>
      <c r="F219" s="420"/>
      <c r="G219" s="63">
        <v>0</v>
      </c>
      <c r="H219" s="64">
        <v>0</v>
      </c>
      <c r="I219" s="59">
        <f t="shared" si="125"/>
        <v>42.149594150729385</v>
      </c>
      <c r="K219" s="49" t="s">
        <v>16</v>
      </c>
      <c r="L219" s="63">
        <v>25.579208454322519</v>
      </c>
      <c r="M219" s="63">
        <v>13.107475708499093</v>
      </c>
      <c r="N219" s="63">
        <v>3.4629099879077687</v>
      </c>
      <c r="O219" s="63">
        <v>0</v>
      </c>
      <c r="P219" s="63">
        <v>0</v>
      </c>
      <c r="Q219" s="63">
        <v>0</v>
      </c>
      <c r="R219" s="83">
        <v>0</v>
      </c>
      <c r="S219" s="84">
        <f t="shared" si="126"/>
        <v>42.149594150729385</v>
      </c>
      <c r="U219" s="113" t="s">
        <v>16</v>
      </c>
      <c r="V219" s="105">
        <v>25.579208454322519</v>
      </c>
      <c r="W219" s="105">
        <v>0</v>
      </c>
      <c r="X219" s="105">
        <v>0</v>
      </c>
      <c r="Y219" s="105">
        <v>13.107475708499093</v>
      </c>
      <c r="Z219" s="105">
        <v>2.4444070502878366</v>
      </c>
      <c r="AA219" s="105">
        <v>0</v>
      </c>
      <c r="AB219" s="105">
        <v>0</v>
      </c>
      <c r="AC219" s="106">
        <v>1.0185029376199322</v>
      </c>
      <c r="AD219" s="107">
        <v>0</v>
      </c>
      <c r="AE219" s="107">
        <v>0</v>
      </c>
      <c r="AF219" s="107">
        <v>0</v>
      </c>
      <c r="AG219" s="107">
        <v>1.0185029376199322</v>
      </c>
      <c r="AH219" s="107">
        <v>0</v>
      </c>
      <c r="AI219" s="108">
        <f t="shared" si="127"/>
        <v>42.149594150729385</v>
      </c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</row>
    <row r="220" spans="1:69" ht="15">
      <c r="A220" s="36" t="s">
        <v>123</v>
      </c>
      <c r="B220" s="60">
        <v>5.0714507696200757</v>
      </c>
      <c r="C220" s="60">
        <v>0</v>
      </c>
      <c r="D220" s="60">
        <v>4.9928768277602877</v>
      </c>
      <c r="E220" s="60">
        <v>0</v>
      </c>
      <c r="F220" s="420"/>
      <c r="G220" s="60">
        <v>0</v>
      </c>
      <c r="H220" s="61">
        <v>0</v>
      </c>
      <c r="I220" s="62">
        <f t="shared" si="125"/>
        <v>10.064327597380363</v>
      </c>
      <c r="K220" s="48" t="s">
        <v>123</v>
      </c>
      <c r="L220" s="85">
        <v>5.0714507696200757</v>
      </c>
      <c r="M220" s="85">
        <v>0</v>
      </c>
      <c r="N220" s="85">
        <v>4.9928768277602877</v>
      </c>
      <c r="O220" s="85">
        <v>0</v>
      </c>
      <c r="P220" s="85">
        <v>0</v>
      </c>
      <c r="Q220" s="85">
        <v>0</v>
      </c>
      <c r="R220" s="86">
        <v>0</v>
      </c>
      <c r="S220" s="87">
        <f t="shared" si="126"/>
        <v>10.064327597380363</v>
      </c>
      <c r="U220" s="109" t="s">
        <v>57</v>
      </c>
      <c r="V220" s="110">
        <v>5.0714507696200757</v>
      </c>
      <c r="W220" s="110">
        <v>0</v>
      </c>
      <c r="X220" s="110">
        <v>0</v>
      </c>
      <c r="Y220" s="110">
        <v>0</v>
      </c>
      <c r="Z220" s="110">
        <v>4.9928768277602877</v>
      </c>
      <c r="AA220" s="110">
        <v>0</v>
      </c>
      <c r="AB220" s="110">
        <v>0</v>
      </c>
      <c r="AC220" s="111">
        <v>0</v>
      </c>
      <c r="AD220" s="110">
        <v>0</v>
      </c>
      <c r="AE220" s="110">
        <v>0</v>
      </c>
      <c r="AF220" s="110">
        <v>0</v>
      </c>
      <c r="AG220" s="110">
        <v>0</v>
      </c>
      <c r="AH220" s="110">
        <v>0</v>
      </c>
      <c r="AI220" s="112">
        <f t="shared" si="127"/>
        <v>10.064327597380363</v>
      </c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</row>
    <row r="221" spans="1:69" ht="15">
      <c r="A221" s="37" t="s">
        <v>58</v>
      </c>
      <c r="B221" s="63">
        <v>0</v>
      </c>
      <c r="C221" s="63">
        <v>0</v>
      </c>
      <c r="D221" s="63">
        <v>0</v>
      </c>
      <c r="E221" s="63">
        <v>4.333028353121088E-3</v>
      </c>
      <c r="F221" s="420"/>
      <c r="G221" s="63">
        <v>0</v>
      </c>
      <c r="H221" s="64">
        <v>0</v>
      </c>
      <c r="I221" s="59">
        <f t="shared" si="125"/>
        <v>4.333028353121088E-3</v>
      </c>
      <c r="K221" s="49" t="s">
        <v>58</v>
      </c>
      <c r="L221" s="63">
        <v>0</v>
      </c>
      <c r="M221" s="63">
        <v>0</v>
      </c>
      <c r="N221" s="63">
        <v>0</v>
      </c>
      <c r="O221" s="63">
        <v>4.333028353121088E-3</v>
      </c>
      <c r="P221" s="63">
        <v>6.4736249870157012</v>
      </c>
      <c r="Q221" s="63">
        <v>0</v>
      </c>
      <c r="R221" s="83">
        <v>0</v>
      </c>
      <c r="S221" s="84">
        <f t="shared" si="126"/>
        <v>6.4779580153688219</v>
      </c>
      <c r="U221" s="113" t="s">
        <v>58</v>
      </c>
      <c r="V221" s="105">
        <v>0</v>
      </c>
      <c r="W221" s="105">
        <v>0</v>
      </c>
      <c r="X221" s="105">
        <v>0</v>
      </c>
      <c r="Y221" s="105">
        <v>0</v>
      </c>
      <c r="Z221" s="105">
        <v>0</v>
      </c>
      <c r="AA221" s="105">
        <v>4.333028353121088E-3</v>
      </c>
      <c r="AB221" s="105">
        <v>6.4736249870157012</v>
      </c>
      <c r="AC221" s="106">
        <v>0</v>
      </c>
      <c r="AD221" s="105">
        <v>0</v>
      </c>
      <c r="AE221" s="105">
        <v>0</v>
      </c>
      <c r="AF221" s="105">
        <v>0</v>
      </c>
      <c r="AG221" s="105">
        <v>0</v>
      </c>
      <c r="AH221" s="105">
        <v>0</v>
      </c>
      <c r="AI221" s="108">
        <f t="shared" si="127"/>
        <v>6.4779580153688219</v>
      </c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</row>
    <row r="222" spans="1:69" ht="15">
      <c r="A222" s="36" t="s">
        <v>12</v>
      </c>
      <c r="B222" s="60">
        <v>0</v>
      </c>
      <c r="C222" s="60">
        <v>0</v>
      </c>
      <c r="D222" s="60">
        <v>0</v>
      </c>
      <c r="E222" s="60">
        <v>3.3789103417798984E-15</v>
      </c>
      <c r="F222" s="420"/>
      <c r="G222" s="60">
        <v>0</v>
      </c>
      <c r="H222" s="61">
        <v>0</v>
      </c>
      <c r="I222" s="62">
        <f t="shared" si="125"/>
        <v>3.3789103417798984E-15</v>
      </c>
      <c r="K222" s="48" t="s">
        <v>12</v>
      </c>
      <c r="L222" s="85">
        <v>0</v>
      </c>
      <c r="M222" s="85">
        <v>0</v>
      </c>
      <c r="N222" s="85">
        <v>0</v>
      </c>
      <c r="O222" s="85">
        <v>3.3789103417798984E-15</v>
      </c>
      <c r="P222" s="85">
        <v>0.75371599550299717</v>
      </c>
      <c r="Q222" s="85">
        <v>0</v>
      </c>
      <c r="R222" s="86">
        <v>0</v>
      </c>
      <c r="S222" s="87">
        <f t="shared" si="126"/>
        <v>0.7537159955030005</v>
      </c>
      <c r="U222" s="109" t="s">
        <v>12</v>
      </c>
      <c r="V222" s="110">
        <v>0</v>
      </c>
      <c r="W222" s="110">
        <v>0</v>
      </c>
      <c r="X222" s="110">
        <v>0</v>
      </c>
      <c r="Y222" s="110">
        <v>0</v>
      </c>
      <c r="Z222" s="110">
        <v>0</v>
      </c>
      <c r="AA222" s="110">
        <v>3.3789103417798984E-15</v>
      </c>
      <c r="AB222" s="110">
        <v>0.75371599550299717</v>
      </c>
      <c r="AC222" s="111">
        <v>0</v>
      </c>
      <c r="AD222" s="110">
        <v>0</v>
      </c>
      <c r="AE222" s="110">
        <v>0</v>
      </c>
      <c r="AF222" s="110">
        <v>0</v>
      </c>
      <c r="AG222" s="110">
        <v>0</v>
      </c>
      <c r="AH222" s="110">
        <v>0</v>
      </c>
      <c r="AI222" s="112">
        <f t="shared" si="127"/>
        <v>0.7537159955030005</v>
      </c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</row>
    <row r="223" spans="1:6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125"/>
        <v>0</v>
      </c>
      <c r="K223" s="49" t="s">
        <v>59</v>
      </c>
      <c r="L223" s="63">
        <v>0</v>
      </c>
      <c r="M223" s="63">
        <v>0</v>
      </c>
      <c r="N223" s="63">
        <v>0</v>
      </c>
      <c r="O223" s="63">
        <v>0</v>
      </c>
      <c r="P223" s="63">
        <v>0</v>
      </c>
      <c r="Q223" s="63">
        <v>0</v>
      </c>
      <c r="R223" s="83">
        <v>0</v>
      </c>
      <c r="S223" s="84">
        <f t="shared" si="126"/>
        <v>0</v>
      </c>
      <c r="U223" s="113" t="s">
        <v>59</v>
      </c>
      <c r="V223" s="105">
        <v>0</v>
      </c>
      <c r="W223" s="105">
        <v>0</v>
      </c>
      <c r="X223" s="105">
        <v>0</v>
      </c>
      <c r="Y223" s="105">
        <v>0</v>
      </c>
      <c r="Z223" s="105">
        <v>0</v>
      </c>
      <c r="AA223" s="105">
        <v>0</v>
      </c>
      <c r="AB223" s="105">
        <v>0</v>
      </c>
      <c r="AC223" s="106">
        <v>0</v>
      </c>
      <c r="AD223" s="105">
        <v>0</v>
      </c>
      <c r="AE223" s="105">
        <v>0</v>
      </c>
      <c r="AF223" s="105">
        <v>0</v>
      </c>
      <c r="AG223" s="105">
        <v>0</v>
      </c>
      <c r="AH223" s="105">
        <v>0</v>
      </c>
      <c r="AI223" s="108">
        <f t="shared" si="127"/>
        <v>0</v>
      </c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</row>
    <row r="224" spans="1:69" ht="15">
      <c r="A224" s="36" t="s">
        <v>17</v>
      </c>
      <c r="B224" s="60">
        <v>2.6486876119248359</v>
      </c>
      <c r="C224" s="60">
        <v>0</v>
      </c>
      <c r="D224" s="60">
        <v>10.491358616338019</v>
      </c>
      <c r="E224" s="60">
        <v>0.55447525797710162</v>
      </c>
      <c r="F224" s="420"/>
      <c r="G224" s="60">
        <v>0</v>
      </c>
      <c r="H224" s="61">
        <v>0</v>
      </c>
      <c r="I224" s="62">
        <f t="shared" si="125"/>
        <v>13.694521486239955</v>
      </c>
      <c r="K224" s="48" t="s">
        <v>17</v>
      </c>
      <c r="L224" s="85">
        <v>2.6486876119248359</v>
      </c>
      <c r="M224" s="85">
        <v>0</v>
      </c>
      <c r="N224" s="85">
        <v>10.491358616338019</v>
      </c>
      <c r="O224" s="85">
        <v>0.55447525797710162</v>
      </c>
      <c r="P224" s="85">
        <v>0</v>
      </c>
      <c r="Q224" s="85">
        <v>0</v>
      </c>
      <c r="R224" s="86">
        <v>0</v>
      </c>
      <c r="S224" s="87">
        <f t="shared" si="126"/>
        <v>13.694521486239955</v>
      </c>
      <c r="U224" s="109" t="s">
        <v>17</v>
      </c>
      <c r="V224" s="110">
        <v>2.6486876119248359</v>
      </c>
      <c r="W224" s="110">
        <v>0</v>
      </c>
      <c r="X224" s="110">
        <v>0</v>
      </c>
      <c r="Y224" s="110">
        <v>0</v>
      </c>
      <c r="Z224" s="110">
        <v>10.491358616338019</v>
      </c>
      <c r="AA224" s="110">
        <v>0.55447525797710162</v>
      </c>
      <c r="AB224" s="110">
        <v>0</v>
      </c>
      <c r="AC224" s="111">
        <v>0</v>
      </c>
      <c r="AD224" s="110">
        <v>0</v>
      </c>
      <c r="AE224" s="110">
        <v>0</v>
      </c>
      <c r="AF224" s="110">
        <v>0</v>
      </c>
      <c r="AG224" s="110">
        <v>0</v>
      </c>
      <c r="AH224" s="110">
        <v>0</v>
      </c>
      <c r="AI224" s="112">
        <f t="shared" si="127"/>
        <v>13.694521486239955</v>
      </c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</row>
    <row r="225" spans="1:69" ht="15">
      <c r="A225" s="37" t="s">
        <v>139</v>
      </c>
      <c r="B225" s="63">
        <v>2.812727425706727</v>
      </c>
      <c r="C225" s="63">
        <v>0.11099410541354604</v>
      </c>
      <c r="D225" s="63">
        <v>24.147982420575147</v>
      </c>
      <c r="E225" s="63">
        <v>3.0736829191443518E-2</v>
      </c>
      <c r="F225" s="420"/>
      <c r="G225" s="63">
        <v>0</v>
      </c>
      <c r="H225" s="64">
        <v>0</v>
      </c>
      <c r="I225" s="59">
        <f t="shared" si="125"/>
        <v>27.102440780886862</v>
      </c>
      <c r="K225" s="49" t="s">
        <v>139</v>
      </c>
      <c r="L225" s="63">
        <v>2.812727425706727</v>
      </c>
      <c r="M225" s="63">
        <v>0.11099410541354604</v>
      </c>
      <c r="N225" s="63">
        <v>24.147982420575147</v>
      </c>
      <c r="O225" s="63">
        <v>3.0736829191443518E-2</v>
      </c>
      <c r="P225" s="63">
        <v>0</v>
      </c>
      <c r="Q225" s="63">
        <v>0</v>
      </c>
      <c r="R225" s="83">
        <v>0</v>
      </c>
      <c r="S225" s="84">
        <f t="shared" si="126"/>
        <v>27.102440780886862</v>
      </c>
      <c r="U225" s="113" t="s">
        <v>139</v>
      </c>
      <c r="V225" s="105">
        <v>2.5838533551137695</v>
      </c>
      <c r="W225" s="105">
        <v>0</v>
      </c>
      <c r="X225" s="105">
        <v>0</v>
      </c>
      <c r="Y225" s="105">
        <v>0.11099410541354604</v>
      </c>
      <c r="Z225" s="105">
        <v>8.0772118111059203</v>
      </c>
      <c r="AA225" s="105">
        <v>3.0736829191443518E-2</v>
      </c>
      <c r="AB225" s="105">
        <v>0</v>
      </c>
      <c r="AC225" s="106">
        <v>16.299644680062187</v>
      </c>
      <c r="AD225" s="105">
        <v>0.22887407059295761</v>
      </c>
      <c r="AE225" s="105">
        <v>0</v>
      </c>
      <c r="AF225" s="105">
        <v>0</v>
      </c>
      <c r="AG225" s="105">
        <v>16.070770609469228</v>
      </c>
      <c r="AH225" s="105">
        <v>0</v>
      </c>
      <c r="AI225" s="108">
        <f t="shared" si="127"/>
        <v>27.102440780886866</v>
      </c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</row>
    <row r="226" spans="1:69" ht="15">
      <c r="A226" s="36" t="s">
        <v>25</v>
      </c>
      <c r="B226" s="60">
        <v>5.0518162243715041</v>
      </c>
      <c r="C226" s="60">
        <v>0.21252482083383947</v>
      </c>
      <c r="D226" s="60">
        <v>6.4409591507973305</v>
      </c>
      <c r="E226" s="60">
        <v>62.226805691327897</v>
      </c>
      <c r="F226" s="420"/>
      <c r="G226" s="60">
        <v>11.910957817406235</v>
      </c>
      <c r="H226" s="61">
        <v>1.3118816100854285</v>
      </c>
      <c r="I226" s="62">
        <f t="shared" si="125"/>
        <v>87.154945314822228</v>
      </c>
      <c r="K226" s="48" t="s">
        <v>25</v>
      </c>
      <c r="L226" s="85">
        <v>5.0518162243715041</v>
      </c>
      <c r="M226" s="85">
        <v>0.21252482083383947</v>
      </c>
      <c r="N226" s="85">
        <v>6.4409591507973305</v>
      </c>
      <c r="O226" s="85">
        <v>62.226805691327897</v>
      </c>
      <c r="P226" s="85">
        <v>4.3449522996081728E-2</v>
      </c>
      <c r="Q226" s="85">
        <v>11.910957817406235</v>
      </c>
      <c r="R226" s="86">
        <v>1.3118816100854285</v>
      </c>
      <c r="S226" s="87">
        <f t="shared" si="126"/>
        <v>87.198394837818327</v>
      </c>
      <c r="U226" s="109" t="s">
        <v>25</v>
      </c>
      <c r="V226" s="110">
        <v>0</v>
      </c>
      <c r="W226" s="110">
        <v>4.5316296141886863</v>
      </c>
      <c r="X226" s="110">
        <v>11.910957817406235</v>
      </c>
      <c r="Y226" s="110">
        <v>0.21252482083383947</v>
      </c>
      <c r="Z226" s="110">
        <v>6.3602410146587847</v>
      </c>
      <c r="AA226" s="110">
        <v>61.617369999980035</v>
      </c>
      <c r="AB226" s="110">
        <v>4.3449522996081728E-2</v>
      </c>
      <c r="AC226" s="111">
        <v>2.5222220477546475</v>
      </c>
      <c r="AD226" s="110">
        <v>0.52018661018281787</v>
      </c>
      <c r="AE226" s="110">
        <v>0.33813857438218886</v>
      </c>
      <c r="AF226" s="110">
        <v>1.3118816100854285</v>
      </c>
      <c r="AG226" s="110">
        <v>8.071813613854599E-2</v>
      </c>
      <c r="AH226" s="110">
        <v>0.27129711696566666</v>
      </c>
      <c r="AI226" s="112">
        <f t="shared" si="127"/>
        <v>87.198394837818313</v>
      </c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</row>
    <row r="227" spans="1:69" ht="15">
      <c r="A227" s="37" t="s">
        <v>24</v>
      </c>
      <c r="B227" s="63">
        <v>1.3055153748551778</v>
      </c>
      <c r="C227" s="63">
        <v>0</v>
      </c>
      <c r="D227" s="63">
        <v>0.35942839765068091</v>
      </c>
      <c r="E227" s="63">
        <v>0</v>
      </c>
      <c r="F227" s="420"/>
      <c r="G227" s="63">
        <v>0</v>
      </c>
      <c r="H227" s="64">
        <v>0</v>
      </c>
      <c r="I227" s="59">
        <f t="shared" si="125"/>
        <v>1.6649437725058587</v>
      </c>
      <c r="K227" s="49" t="s">
        <v>24</v>
      </c>
      <c r="L227" s="63">
        <v>1.3055153748551778</v>
      </c>
      <c r="M227" s="63">
        <v>0</v>
      </c>
      <c r="N227" s="63">
        <v>0.35942839765068091</v>
      </c>
      <c r="O227" s="63">
        <v>0</v>
      </c>
      <c r="P227" s="63">
        <v>0</v>
      </c>
      <c r="Q227" s="63">
        <v>0</v>
      </c>
      <c r="R227" s="83">
        <v>0</v>
      </c>
      <c r="S227" s="84">
        <f t="shared" si="126"/>
        <v>1.6649437725058587</v>
      </c>
      <c r="U227" s="113" t="s">
        <v>24</v>
      </c>
      <c r="V227" s="105">
        <v>1.3055153748551778</v>
      </c>
      <c r="W227" s="105">
        <v>0</v>
      </c>
      <c r="X227" s="105">
        <v>0</v>
      </c>
      <c r="Y227" s="105">
        <v>0</v>
      </c>
      <c r="Z227" s="105">
        <v>0</v>
      </c>
      <c r="AA227" s="105">
        <v>0</v>
      </c>
      <c r="AB227" s="105">
        <v>0</v>
      </c>
      <c r="AC227" s="106">
        <v>0.35942839765068091</v>
      </c>
      <c r="AD227" s="105">
        <v>0</v>
      </c>
      <c r="AE227" s="105">
        <v>0</v>
      </c>
      <c r="AF227" s="105">
        <v>0</v>
      </c>
      <c r="AG227" s="105">
        <v>0.35942839765068091</v>
      </c>
      <c r="AH227" s="105">
        <v>0</v>
      </c>
      <c r="AI227" s="108">
        <f t="shared" si="127"/>
        <v>1.6649437725058587</v>
      </c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</row>
    <row r="228" spans="1:69" ht="15">
      <c r="A228" s="36" t="s">
        <v>60</v>
      </c>
      <c r="B228" s="60">
        <v>0.10467376872891143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125"/>
        <v>0.10467376872891143</v>
      </c>
      <c r="K228" s="48" t="s">
        <v>60</v>
      </c>
      <c r="L228" s="85">
        <v>0.10467376872891143</v>
      </c>
      <c r="M228" s="85">
        <v>0</v>
      </c>
      <c r="N228" s="85">
        <v>0</v>
      </c>
      <c r="O228" s="85">
        <v>0</v>
      </c>
      <c r="P228" s="85">
        <v>0</v>
      </c>
      <c r="Q228" s="85">
        <v>0</v>
      </c>
      <c r="R228" s="86">
        <v>0</v>
      </c>
      <c r="S228" s="87">
        <f t="shared" si="126"/>
        <v>0.10467376872891143</v>
      </c>
      <c r="U228" s="109" t="s">
        <v>60</v>
      </c>
      <c r="V228" s="110">
        <v>0.10467376872891143</v>
      </c>
      <c r="W228" s="110">
        <v>0</v>
      </c>
      <c r="X228" s="110">
        <v>0</v>
      </c>
      <c r="Y228" s="110">
        <v>0</v>
      </c>
      <c r="Z228" s="110">
        <v>0</v>
      </c>
      <c r="AA228" s="110">
        <v>0</v>
      </c>
      <c r="AB228" s="110">
        <v>0</v>
      </c>
      <c r="AC228" s="111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2">
        <f t="shared" si="127"/>
        <v>0.10467376872891143</v>
      </c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</row>
    <row r="229" spans="1:69" ht="15">
      <c r="A229" s="37" t="s">
        <v>22</v>
      </c>
      <c r="B229" s="63">
        <v>2.8518638449838062E-2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125"/>
        <v>2.8518638449838062E-2</v>
      </c>
      <c r="K229" s="49" t="s">
        <v>22</v>
      </c>
      <c r="L229" s="63">
        <v>2.8518638449838062E-2</v>
      </c>
      <c r="M229" s="63">
        <v>0</v>
      </c>
      <c r="N229" s="63">
        <v>0</v>
      </c>
      <c r="O229" s="63">
        <v>0</v>
      </c>
      <c r="P229" s="63">
        <v>3.0280684450785151E-2</v>
      </c>
      <c r="Q229" s="63">
        <v>0</v>
      </c>
      <c r="R229" s="83">
        <v>0</v>
      </c>
      <c r="S229" s="84">
        <f t="shared" si="126"/>
        <v>5.8799322900623216E-2</v>
      </c>
      <c r="U229" s="113" t="s">
        <v>22</v>
      </c>
      <c r="V229" s="105">
        <v>2.8518638449838062E-2</v>
      </c>
      <c r="W229" s="105">
        <v>0</v>
      </c>
      <c r="X229" s="105">
        <v>0</v>
      </c>
      <c r="Y229" s="105">
        <v>0</v>
      </c>
      <c r="Z229" s="105">
        <v>0</v>
      </c>
      <c r="AA229" s="105">
        <v>0</v>
      </c>
      <c r="AB229" s="105">
        <v>3.0280684450785151E-2</v>
      </c>
      <c r="AC229" s="106">
        <v>0</v>
      </c>
      <c r="AD229" s="105">
        <v>0</v>
      </c>
      <c r="AE229" s="105">
        <v>0</v>
      </c>
      <c r="AF229" s="105">
        <v>0</v>
      </c>
      <c r="AG229" s="105">
        <v>0</v>
      </c>
      <c r="AH229" s="105">
        <v>0</v>
      </c>
      <c r="AI229" s="108">
        <f t="shared" si="127"/>
        <v>5.8799322900623216E-2</v>
      </c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</row>
    <row r="230" spans="1:6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125"/>
        <v>0</v>
      </c>
      <c r="K230" s="48" t="s">
        <v>21</v>
      </c>
      <c r="L230" s="85">
        <v>0</v>
      </c>
      <c r="M230" s="85">
        <v>0</v>
      </c>
      <c r="N230" s="85">
        <v>0</v>
      </c>
      <c r="O230" s="85">
        <v>0</v>
      </c>
      <c r="P230" s="85">
        <v>0</v>
      </c>
      <c r="Q230" s="85">
        <v>0</v>
      </c>
      <c r="R230" s="86">
        <v>0</v>
      </c>
      <c r="S230" s="87">
        <f t="shared" si="126"/>
        <v>0</v>
      </c>
      <c r="U230" s="109" t="s">
        <v>61</v>
      </c>
      <c r="V230" s="110">
        <v>0</v>
      </c>
      <c r="W230" s="110">
        <v>0</v>
      </c>
      <c r="X230" s="110">
        <v>0</v>
      </c>
      <c r="Y230" s="110">
        <v>0</v>
      </c>
      <c r="Z230" s="110">
        <v>0</v>
      </c>
      <c r="AA230" s="110">
        <v>0</v>
      </c>
      <c r="AB230" s="110">
        <v>0</v>
      </c>
      <c r="AC230" s="111">
        <v>0</v>
      </c>
      <c r="AD230" s="110">
        <v>0</v>
      </c>
      <c r="AE230" s="110">
        <v>0</v>
      </c>
      <c r="AF230" s="110">
        <v>0</v>
      </c>
      <c r="AG230" s="110">
        <v>0</v>
      </c>
      <c r="AH230" s="110">
        <v>0</v>
      </c>
      <c r="AI230" s="112">
        <f t="shared" si="127"/>
        <v>0</v>
      </c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</row>
    <row r="231" spans="1:69" ht="15" customHeight="1">
      <c r="A231" s="38" t="s">
        <v>64</v>
      </c>
      <c r="B231" s="63">
        <v>0.54720000000000002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125"/>
        <v>0.54720000000000002</v>
      </c>
      <c r="K231" s="50" t="s">
        <v>64</v>
      </c>
      <c r="L231" s="63">
        <v>0.54720000000000002</v>
      </c>
      <c r="M231" s="63">
        <v>0</v>
      </c>
      <c r="N231" s="63">
        <v>0</v>
      </c>
      <c r="O231" s="63">
        <v>0</v>
      </c>
      <c r="P231" s="63">
        <v>0</v>
      </c>
      <c r="Q231" s="63">
        <v>0</v>
      </c>
      <c r="R231" s="83">
        <v>0</v>
      </c>
      <c r="S231" s="84">
        <f t="shared" si="126"/>
        <v>0.54720000000000002</v>
      </c>
      <c r="U231" s="114" t="s">
        <v>62</v>
      </c>
      <c r="V231" s="105">
        <v>0.54720000000000002</v>
      </c>
      <c r="W231" s="105">
        <v>0</v>
      </c>
      <c r="X231" s="105">
        <v>0</v>
      </c>
      <c r="Y231" s="105">
        <v>0</v>
      </c>
      <c r="Z231" s="105">
        <v>0</v>
      </c>
      <c r="AA231" s="105">
        <v>0</v>
      </c>
      <c r="AB231" s="105">
        <v>0</v>
      </c>
      <c r="AC231" s="106">
        <v>0</v>
      </c>
      <c r="AD231" s="107">
        <v>0</v>
      </c>
      <c r="AE231" s="107">
        <v>0</v>
      </c>
      <c r="AF231" s="107">
        <v>0</v>
      </c>
      <c r="AG231" s="107">
        <v>0</v>
      </c>
      <c r="AH231" s="107">
        <v>0</v>
      </c>
      <c r="AI231" s="108">
        <f t="shared" si="127"/>
        <v>0.54720000000000002</v>
      </c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</row>
    <row r="232" spans="1:69" ht="14.25" customHeight="1">
      <c r="A232" s="39" t="s">
        <v>23</v>
      </c>
      <c r="B232" s="65">
        <v>0.54720000000000002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125"/>
        <v>0.54720000000000002</v>
      </c>
      <c r="K232" s="51" t="s">
        <v>23</v>
      </c>
      <c r="L232" s="88">
        <v>0.54720000000000002</v>
      </c>
      <c r="M232" s="88">
        <v>0</v>
      </c>
      <c r="N232" s="88">
        <v>0</v>
      </c>
      <c r="O232" s="88">
        <v>0</v>
      </c>
      <c r="P232" s="88">
        <v>0</v>
      </c>
      <c r="Q232" s="88">
        <v>0</v>
      </c>
      <c r="R232" s="89">
        <v>0</v>
      </c>
      <c r="S232" s="90">
        <f t="shared" si="126"/>
        <v>0.54720000000000002</v>
      </c>
      <c r="U232" s="115" t="s">
        <v>65</v>
      </c>
      <c r="V232" s="116">
        <v>0.54720000000000002</v>
      </c>
      <c r="W232" s="116">
        <v>0</v>
      </c>
      <c r="X232" s="116">
        <v>0</v>
      </c>
      <c r="Y232" s="116">
        <v>0</v>
      </c>
      <c r="Z232" s="116">
        <v>0</v>
      </c>
      <c r="AA232" s="116">
        <v>0</v>
      </c>
      <c r="AB232" s="116">
        <v>0</v>
      </c>
      <c r="AC232" s="116">
        <v>0</v>
      </c>
      <c r="AD232" s="116">
        <v>0</v>
      </c>
      <c r="AE232" s="116">
        <v>0</v>
      </c>
      <c r="AF232" s="116">
        <v>0</v>
      </c>
      <c r="AG232" s="116">
        <v>0</v>
      </c>
      <c r="AH232" s="117">
        <v>0</v>
      </c>
      <c r="AI232" s="118">
        <f t="shared" si="127"/>
        <v>0.54720000000000002</v>
      </c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</row>
    <row r="233" spans="1:6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125"/>
        <v>0</v>
      </c>
      <c r="K233" s="52" t="s">
        <v>19</v>
      </c>
      <c r="L233" s="68">
        <v>0</v>
      </c>
      <c r="M233" s="68">
        <v>0</v>
      </c>
      <c r="N233" s="68">
        <v>0</v>
      </c>
      <c r="O233" s="68">
        <v>0</v>
      </c>
      <c r="P233" s="68">
        <v>0</v>
      </c>
      <c r="Q233" s="68">
        <v>0</v>
      </c>
      <c r="R233" s="91">
        <v>0</v>
      </c>
      <c r="S233" s="92">
        <f t="shared" si="126"/>
        <v>0</v>
      </c>
      <c r="U233" s="119" t="s">
        <v>19</v>
      </c>
      <c r="V233" s="120">
        <v>0</v>
      </c>
      <c r="W233" s="120">
        <v>0</v>
      </c>
      <c r="X233" s="120">
        <v>0</v>
      </c>
      <c r="Y233" s="120">
        <v>0</v>
      </c>
      <c r="Z233" s="120">
        <v>0</v>
      </c>
      <c r="AA233" s="120">
        <v>0</v>
      </c>
      <c r="AB233" s="120">
        <v>0</v>
      </c>
      <c r="AC233" s="120">
        <v>0</v>
      </c>
      <c r="AD233" s="121">
        <v>0</v>
      </c>
      <c r="AE233" s="121">
        <v>0</v>
      </c>
      <c r="AF233" s="121">
        <v>0</v>
      </c>
      <c r="AG233" s="121">
        <v>0</v>
      </c>
      <c r="AH233" s="121">
        <v>0</v>
      </c>
      <c r="AI233" s="122">
        <f t="shared" si="127"/>
        <v>0</v>
      </c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</row>
    <row r="234" spans="1:6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125"/>
        <v>0</v>
      </c>
      <c r="K234" s="51" t="s">
        <v>20</v>
      </c>
      <c r="L234" s="88">
        <v>0</v>
      </c>
      <c r="M234" s="88">
        <v>0</v>
      </c>
      <c r="N234" s="88">
        <v>0</v>
      </c>
      <c r="O234" s="88">
        <v>0</v>
      </c>
      <c r="P234" s="88">
        <v>0</v>
      </c>
      <c r="Q234" s="88">
        <v>0</v>
      </c>
      <c r="R234" s="89">
        <v>0</v>
      </c>
      <c r="S234" s="90">
        <f t="shared" si="126"/>
        <v>0</v>
      </c>
      <c r="U234" s="115" t="s">
        <v>20</v>
      </c>
      <c r="V234" s="116">
        <v>0</v>
      </c>
      <c r="W234" s="116">
        <v>0</v>
      </c>
      <c r="X234" s="116">
        <v>0</v>
      </c>
      <c r="Y234" s="116">
        <v>0</v>
      </c>
      <c r="Z234" s="116">
        <v>0</v>
      </c>
      <c r="AA234" s="116">
        <v>0</v>
      </c>
      <c r="AB234" s="116">
        <v>0</v>
      </c>
      <c r="AC234" s="116">
        <v>0</v>
      </c>
      <c r="AD234" s="116">
        <v>0</v>
      </c>
      <c r="AE234" s="116">
        <v>0</v>
      </c>
      <c r="AF234" s="116">
        <v>0</v>
      </c>
      <c r="AG234" s="116">
        <v>0</v>
      </c>
      <c r="AH234" s="117">
        <v>0</v>
      </c>
      <c r="AI234" s="118">
        <f t="shared" si="127"/>
        <v>0</v>
      </c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</row>
    <row r="235" spans="1:6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125"/>
        <v>0</v>
      </c>
      <c r="K235" s="53" t="s">
        <v>11</v>
      </c>
      <c r="L235" s="71">
        <v>0</v>
      </c>
      <c r="M235" s="71">
        <v>0</v>
      </c>
      <c r="N235" s="71">
        <v>0</v>
      </c>
      <c r="O235" s="71">
        <v>0</v>
      </c>
      <c r="P235" s="71">
        <v>0</v>
      </c>
      <c r="Q235" s="71">
        <v>0</v>
      </c>
      <c r="R235" s="93">
        <v>0</v>
      </c>
      <c r="S235" s="94">
        <f t="shared" si="126"/>
        <v>0</v>
      </c>
      <c r="U235" s="119" t="s">
        <v>11</v>
      </c>
      <c r="V235" s="120">
        <v>0</v>
      </c>
      <c r="W235" s="120">
        <v>0</v>
      </c>
      <c r="X235" s="120">
        <v>0</v>
      </c>
      <c r="Y235" s="120">
        <v>0</v>
      </c>
      <c r="Z235" s="120">
        <v>0</v>
      </c>
      <c r="AA235" s="120">
        <v>0</v>
      </c>
      <c r="AB235" s="120">
        <v>0</v>
      </c>
      <c r="AC235" s="120">
        <v>0</v>
      </c>
      <c r="AD235" s="121">
        <v>0</v>
      </c>
      <c r="AE235" s="121">
        <v>0</v>
      </c>
      <c r="AF235" s="121">
        <v>0</v>
      </c>
      <c r="AG235" s="121">
        <v>0</v>
      </c>
      <c r="AH235" s="121">
        <v>0</v>
      </c>
      <c r="AI235" s="122">
        <f t="shared" si="127"/>
        <v>0</v>
      </c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</row>
    <row r="236" spans="1:69" ht="15">
      <c r="A236" s="42" t="s">
        <v>26</v>
      </c>
      <c r="B236" s="74">
        <f>SUM(B215:B231)</f>
        <v>43.149798267979584</v>
      </c>
      <c r="C236" s="74">
        <f t="shared" ref="C236:I236" si="128">SUM(C215:C231)</f>
        <v>13.430994634746479</v>
      </c>
      <c r="D236" s="74">
        <f t="shared" si="128"/>
        <v>49.895515401029236</v>
      </c>
      <c r="E236" s="74">
        <f t="shared" si="128"/>
        <v>62.816350806849563</v>
      </c>
      <c r="F236" s="74">
        <f t="shared" si="128"/>
        <v>0</v>
      </c>
      <c r="G236" s="74">
        <f t="shared" si="128"/>
        <v>11.910957817406235</v>
      </c>
      <c r="H236" s="75">
        <f t="shared" si="128"/>
        <v>1.3118816100854285</v>
      </c>
      <c r="I236" s="59">
        <f t="shared" si="128"/>
        <v>182.51549853809652</v>
      </c>
      <c r="K236" s="54" t="s">
        <v>26</v>
      </c>
      <c r="L236" s="74">
        <f>SUM(L215:L231)</f>
        <v>43.149798267979584</v>
      </c>
      <c r="M236" s="74">
        <f t="shared" ref="M236:S236" si="129">SUM(M215:M231)</f>
        <v>13.430994634746479</v>
      </c>
      <c r="N236" s="74">
        <f t="shared" si="129"/>
        <v>49.895515401029236</v>
      </c>
      <c r="O236" s="74">
        <f t="shared" si="129"/>
        <v>62.816350806849563</v>
      </c>
      <c r="P236" s="74">
        <f t="shared" si="129"/>
        <v>7.3010711899655654</v>
      </c>
      <c r="Q236" s="74">
        <f t="shared" si="129"/>
        <v>11.910957817406235</v>
      </c>
      <c r="R236" s="75">
        <f t="shared" si="129"/>
        <v>1.3118816100854285</v>
      </c>
      <c r="S236" s="95">
        <f t="shared" si="129"/>
        <v>189.81656972806212</v>
      </c>
      <c r="U236" s="123" t="s">
        <v>63</v>
      </c>
      <c r="V236" s="124">
        <f>SUM(V215:V231)</f>
        <v>37.869107973015119</v>
      </c>
      <c r="W236" s="124">
        <f t="shared" ref="W236:AH236" si="130">SUM(W215:W231)</f>
        <v>4.5316296141886863</v>
      </c>
      <c r="X236" s="124">
        <f t="shared" si="130"/>
        <v>11.910957817406235</v>
      </c>
      <c r="Y236" s="124">
        <f t="shared" si="130"/>
        <v>13.430994634746479</v>
      </c>
      <c r="Z236" s="124">
        <f t="shared" si="130"/>
        <v>32.366095320150848</v>
      </c>
      <c r="AA236" s="124">
        <f t="shared" si="130"/>
        <v>62.206915115501701</v>
      </c>
      <c r="AB236" s="124">
        <f t="shared" si="130"/>
        <v>7.3010711899655654</v>
      </c>
      <c r="AC236" s="124">
        <f t="shared" si="130"/>
        <v>20.199798063087449</v>
      </c>
      <c r="AD236" s="125">
        <f t="shared" si="130"/>
        <v>0.74906068077577548</v>
      </c>
      <c r="AE236" s="125">
        <f t="shared" si="130"/>
        <v>0.33813857438218886</v>
      </c>
      <c r="AF236" s="125">
        <f t="shared" si="130"/>
        <v>1.3118816100854285</v>
      </c>
      <c r="AG236" s="125">
        <f t="shared" si="130"/>
        <v>17.529420080878388</v>
      </c>
      <c r="AH236" s="125">
        <f t="shared" si="130"/>
        <v>0.27129711696566666</v>
      </c>
      <c r="AI236" s="126">
        <f>SUM(V236:AC236)</f>
        <v>189.81656972806209</v>
      </c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</row>
    <row r="237" spans="1:69" s="14" customFormat="1" ht="15" thickBot="1">
      <c r="A237" s="43" t="s">
        <v>91</v>
      </c>
      <c r="B237" s="78">
        <f>IF($I236=0,"-",B236/$I236)</f>
        <v>0.23641717341047019</v>
      </c>
      <c r="C237" s="78">
        <f t="shared" ref="C237:H237" si="131">IF($I236=0,"-",C236/$I236)</f>
        <v>7.3588241778508603E-2</v>
      </c>
      <c r="D237" s="78">
        <f t="shared" si="131"/>
        <v>0.2733768682697077</v>
      </c>
      <c r="E237" s="78">
        <f t="shared" si="131"/>
        <v>0.34416995438739623</v>
      </c>
      <c r="F237" s="78">
        <f t="shared" si="131"/>
        <v>0</v>
      </c>
      <c r="G237" s="78">
        <f t="shared" si="131"/>
        <v>6.5259980181464186E-2</v>
      </c>
      <c r="H237" s="79">
        <f t="shared" si="131"/>
        <v>7.1877819724531448E-3</v>
      </c>
      <c r="I237" s="80">
        <f>SUM(B237:H237)</f>
        <v>1</v>
      </c>
      <c r="K237" s="55" t="s">
        <v>91</v>
      </c>
      <c r="L237" s="96">
        <f>IF($S236=0,"-",L236/$S236)</f>
        <v>0.22732366478752355</v>
      </c>
      <c r="M237" s="96">
        <f t="shared" ref="M237:R237" si="132">IF($S236=0,"-",M236/$S236)</f>
        <v>7.0757756575140898E-2</v>
      </c>
      <c r="N237" s="96">
        <f t="shared" si="132"/>
        <v>0.26286174843698473</v>
      </c>
      <c r="O237" s="96">
        <f t="shared" si="132"/>
        <v>0.33093186172757455</v>
      </c>
      <c r="P237" s="96">
        <f t="shared" si="132"/>
        <v>3.846382431431216E-2</v>
      </c>
      <c r="Q237" s="96">
        <f t="shared" si="132"/>
        <v>6.2749831769008849E-2</v>
      </c>
      <c r="R237" s="97">
        <f t="shared" si="132"/>
        <v>6.9113123894551255E-3</v>
      </c>
      <c r="S237" s="98">
        <f>SUM(L237:R237)</f>
        <v>0.99999999999999978</v>
      </c>
      <c r="U237" s="127" t="s">
        <v>91</v>
      </c>
      <c r="V237" s="128">
        <f>+V236/$AI236</f>
        <v>0.19950369995236841</v>
      </c>
      <c r="W237" s="128">
        <f t="shared" ref="W237:AH237" si="133">+W236/$AI236</f>
        <v>2.3873730416058295E-2</v>
      </c>
      <c r="X237" s="128">
        <f t="shared" si="133"/>
        <v>6.2749831769008849E-2</v>
      </c>
      <c r="Y237" s="128">
        <f t="shared" si="133"/>
        <v>7.0757756575140912E-2</v>
      </c>
      <c r="Z237" s="128">
        <f t="shared" si="133"/>
        <v>0.1705124866944949</v>
      </c>
      <c r="AA237" s="128">
        <f t="shared" si="133"/>
        <v>0.32772120581791947</v>
      </c>
      <c r="AB237" s="128">
        <f t="shared" si="133"/>
        <v>3.8463824314312167E-2</v>
      </c>
      <c r="AC237" s="128">
        <f t="shared" si="133"/>
        <v>0.10641746446069694</v>
      </c>
      <c r="AD237" s="128">
        <f t="shared" si="133"/>
        <v>3.9462344190968482E-3</v>
      </c>
      <c r="AE237" s="128">
        <f t="shared" si="133"/>
        <v>1.7813965075157458E-3</v>
      </c>
      <c r="AF237" s="128">
        <f t="shared" si="133"/>
        <v>6.9113123894551263E-3</v>
      </c>
      <c r="AG237" s="128">
        <f t="shared" si="133"/>
        <v>9.2349261742489891E-2</v>
      </c>
      <c r="AH237" s="128">
        <f t="shared" si="133"/>
        <v>1.4292594021393205E-3</v>
      </c>
      <c r="AI237" s="129">
        <f>SUM(V237:AC237)</f>
        <v>1</v>
      </c>
    </row>
    <row r="238" spans="1:69" ht="15" thickBot="1">
      <c r="A238" s="44"/>
      <c r="B238" s="44"/>
      <c r="C238" s="44"/>
      <c r="D238" s="44"/>
      <c r="E238" s="44"/>
      <c r="F238" s="44"/>
      <c r="G238" s="44"/>
      <c r="H238" s="44"/>
      <c r="I238" s="44"/>
      <c r="K238" s="44"/>
      <c r="L238" s="44"/>
      <c r="M238" s="44"/>
      <c r="N238" s="44"/>
      <c r="O238" s="44"/>
      <c r="P238" s="44"/>
      <c r="Q238" s="44"/>
      <c r="R238" s="44"/>
      <c r="S238" s="44"/>
      <c r="U238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</row>
    <row r="239" spans="1:69" ht="30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  <c r="K239" s="426" t="s">
        <v>68</v>
      </c>
      <c r="L239" s="32" t="s">
        <v>0</v>
      </c>
      <c r="M239" s="32" t="s">
        <v>1</v>
      </c>
      <c r="N239" s="32" t="s">
        <v>2</v>
      </c>
      <c r="O239" s="32" t="s">
        <v>3</v>
      </c>
      <c r="P239" s="32" t="s">
        <v>27</v>
      </c>
      <c r="Q239" s="32" t="s">
        <v>4</v>
      </c>
      <c r="R239" s="32" t="s">
        <v>5</v>
      </c>
      <c r="S239" s="33" t="s">
        <v>6</v>
      </c>
      <c r="U239" s="470" t="s">
        <v>68</v>
      </c>
      <c r="V239" s="99" t="s">
        <v>77</v>
      </c>
      <c r="W239" s="99" t="s">
        <v>78</v>
      </c>
      <c r="X239" s="99" t="s">
        <v>4</v>
      </c>
      <c r="Y239" s="99" t="s">
        <v>1</v>
      </c>
      <c r="Z239" s="99" t="s">
        <v>2</v>
      </c>
      <c r="AA239" s="99" t="s">
        <v>3</v>
      </c>
      <c r="AB239" s="99" t="s">
        <v>55</v>
      </c>
      <c r="AC239" s="99" t="s">
        <v>67</v>
      </c>
      <c r="AD239" s="100" t="s">
        <v>79</v>
      </c>
      <c r="AE239" s="100" t="s">
        <v>80</v>
      </c>
      <c r="AF239" s="100" t="s">
        <v>81</v>
      </c>
      <c r="AG239" s="100" t="s">
        <v>82</v>
      </c>
      <c r="AH239" s="100" t="s">
        <v>83</v>
      </c>
      <c r="AI239" s="101" t="s">
        <v>63</v>
      </c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</row>
    <row r="240" spans="1:69" ht="15" customHeight="1">
      <c r="A240" s="433" t="s">
        <v>68</v>
      </c>
      <c r="B240" s="434" t="s">
        <v>118</v>
      </c>
      <c r="C240" s="435"/>
      <c r="D240" s="435"/>
      <c r="E240" s="435"/>
      <c r="F240" s="435"/>
      <c r="G240" s="435"/>
      <c r="H240" s="435"/>
      <c r="I240" s="436"/>
      <c r="K240" s="427" t="s">
        <v>68</v>
      </c>
      <c r="L240" s="416" t="s">
        <v>118</v>
      </c>
      <c r="M240" s="417"/>
      <c r="N240" s="417"/>
      <c r="O240" s="417"/>
      <c r="P240" s="417"/>
      <c r="Q240" s="417"/>
      <c r="R240" s="417"/>
      <c r="S240" s="418"/>
      <c r="U240" s="471" t="s">
        <v>68</v>
      </c>
      <c r="V240" s="468" t="s">
        <v>118</v>
      </c>
      <c r="W240" s="468"/>
      <c r="X240" s="468"/>
      <c r="Y240" s="468"/>
      <c r="Z240" s="468"/>
      <c r="AA240" s="468"/>
      <c r="AB240" s="468"/>
      <c r="AC240" s="468"/>
      <c r="AD240" s="468"/>
      <c r="AE240" s="468"/>
      <c r="AF240" s="468"/>
      <c r="AG240" s="468"/>
      <c r="AH240" s="468"/>
      <c r="AI240" s="469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</row>
    <row r="241" spans="1:6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  <c r="K241" s="56" t="s">
        <v>7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102">
        <v>0</v>
      </c>
      <c r="S241" s="103">
        <f>SUM(L241:R241)</f>
        <v>0</v>
      </c>
      <c r="U241" s="104" t="s">
        <v>7</v>
      </c>
      <c r="V241" s="105">
        <v>0</v>
      </c>
      <c r="W241" s="105">
        <v>0</v>
      </c>
      <c r="X241" s="105">
        <v>0</v>
      </c>
      <c r="Y241" s="105">
        <v>0</v>
      </c>
      <c r="Z241" s="105">
        <v>0</v>
      </c>
      <c r="AA241" s="105">
        <v>0</v>
      </c>
      <c r="AB241" s="105">
        <v>0</v>
      </c>
      <c r="AC241" s="106">
        <v>0</v>
      </c>
      <c r="AD241" s="107">
        <v>0</v>
      </c>
      <c r="AE241" s="107">
        <v>0</v>
      </c>
      <c r="AF241" s="107">
        <v>0</v>
      </c>
      <c r="AG241" s="107">
        <v>0</v>
      </c>
      <c r="AH241" s="107">
        <v>0</v>
      </c>
      <c r="AI241" s="108">
        <f>SUM(V241:AC241)</f>
        <v>0</v>
      </c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</row>
    <row r="242" spans="1:6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134">SUM(B242:H242)</f>
        <v>0</v>
      </c>
      <c r="K242" s="48" t="s">
        <v>8</v>
      </c>
      <c r="L242" s="85">
        <v>0</v>
      </c>
      <c r="M242" s="85">
        <v>0</v>
      </c>
      <c r="N242" s="85">
        <v>0</v>
      </c>
      <c r="O242" s="85">
        <v>0</v>
      </c>
      <c r="P242" s="85">
        <v>0</v>
      </c>
      <c r="Q242" s="85">
        <v>0</v>
      </c>
      <c r="R242" s="86">
        <v>0</v>
      </c>
      <c r="S242" s="87">
        <f t="shared" ref="S242:S261" si="135">SUM(L242:R242)</f>
        <v>0</v>
      </c>
      <c r="U242" s="109" t="s">
        <v>8</v>
      </c>
      <c r="V242" s="110">
        <v>0</v>
      </c>
      <c r="W242" s="110">
        <v>0</v>
      </c>
      <c r="X242" s="110">
        <v>0</v>
      </c>
      <c r="Y242" s="110">
        <v>0</v>
      </c>
      <c r="Z242" s="110">
        <v>0</v>
      </c>
      <c r="AA242" s="110">
        <v>0</v>
      </c>
      <c r="AB242" s="110">
        <v>0</v>
      </c>
      <c r="AC242" s="111">
        <v>0</v>
      </c>
      <c r="AD242" s="110">
        <v>0</v>
      </c>
      <c r="AE242" s="110">
        <v>0</v>
      </c>
      <c r="AF242" s="110">
        <v>0</v>
      </c>
      <c r="AG242" s="110">
        <v>0</v>
      </c>
      <c r="AH242" s="110">
        <v>0</v>
      </c>
      <c r="AI242" s="112">
        <f t="shared" ref="AI242:AI261" si="136">SUM(V242:AC242)</f>
        <v>0</v>
      </c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</row>
    <row r="243" spans="1:6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134"/>
        <v>0</v>
      </c>
      <c r="K243" s="49" t="s">
        <v>10</v>
      </c>
      <c r="L243" s="63">
        <v>0</v>
      </c>
      <c r="M243" s="63">
        <v>0</v>
      </c>
      <c r="N243" s="63">
        <v>0</v>
      </c>
      <c r="O243" s="63">
        <v>0</v>
      </c>
      <c r="P243" s="63">
        <v>0</v>
      </c>
      <c r="Q243" s="63">
        <v>0</v>
      </c>
      <c r="R243" s="83">
        <v>0</v>
      </c>
      <c r="S243" s="84">
        <f t="shared" si="135"/>
        <v>0</v>
      </c>
      <c r="U243" s="113" t="s">
        <v>10</v>
      </c>
      <c r="V243" s="105">
        <v>0</v>
      </c>
      <c r="W243" s="105">
        <v>0</v>
      </c>
      <c r="X243" s="105">
        <v>0</v>
      </c>
      <c r="Y243" s="105">
        <v>0</v>
      </c>
      <c r="Z243" s="105">
        <v>0</v>
      </c>
      <c r="AA243" s="105">
        <v>0</v>
      </c>
      <c r="AB243" s="105">
        <v>0</v>
      </c>
      <c r="AC243" s="106">
        <v>0</v>
      </c>
      <c r="AD243" s="107">
        <v>0</v>
      </c>
      <c r="AE243" s="107">
        <v>0</v>
      </c>
      <c r="AF243" s="107">
        <v>0</v>
      </c>
      <c r="AG243" s="107">
        <v>0</v>
      </c>
      <c r="AH243" s="107">
        <v>0</v>
      </c>
      <c r="AI243" s="108">
        <f t="shared" si="136"/>
        <v>0</v>
      </c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</row>
    <row r="244" spans="1:6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134"/>
        <v>0</v>
      </c>
      <c r="K244" s="48" t="s">
        <v>56</v>
      </c>
      <c r="L244" s="85">
        <v>0</v>
      </c>
      <c r="M244" s="85">
        <v>0</v>
      </c>
      <c r="N244" s="85">
        <v>0</v>
      </c>
      <c r="O244" s="85">
        <v>0</v>
      </c>
      <c r="P244" s="85">
        <v>0</v>
      </c>
      <c r="Q244" s="85">
        <v>0</v>
      </c>
      <c r="R244" s="86">
        <v>0</v>
      </c>
      <c r="S244" s="87">
        <f t="shared" si="135"/>
        <v>0</v>
      </c>
      <c r="U244" s="109" t="s">
        <v>56</v>
      </c>
      <c r="V244" s="110">
        <v>0</v>
      </c>
      <c r="W244" s="110">
        <v>0</v>
      </c>
      <c r="X244" s="110">
        <v>0</v>
      </c>
      <c r="Y244" s="110">
        <v>0</v>
      </c>
      <c r="Z244" s="110">
        <v>0</v>
      </c>
      <c r="AA244" s="110">
        <v>0</v>
      </c>
      <c r="AB244" s="110">
        <v>0</v>
      </c>
      <c r="AC244" s="111">
        <v>0</v>
      </c>
      <c r="AD244" s="110">
        <v>0</v>
      </c>
      <c r="AE244" s="110">
        <v>0</v>
      </c>
      <c r="AF244" s="110">
        <v>0</v>
      </c>
      <c r="AG244" s="110">
        <v>0</v>
      </c>
      <c r="AH244" s="110">
        <v>0</v>
      </c>
      <c r="AI244" s="112">
        <f t="shared" si="136"/>
        <v>0</v>
      </c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</row>
    <row r="245" spans="1:69" ht="15">
      <c r="A245" s="37" t="s">
        <v>16</v>
      </c>
      <c r="B245" s="63">
        <v>99.914466865408144</v>
      </c>
      <c r="C245" s="63">
        <v>0.58957085688612587</v>
      </c>
      <c r="D245" s="63">
        <v>2.1339610184584723</v>
      </c>
      <c r="E245" s="63">
        <v>0</v>
      </c>
      <c r="F245" s="420"/>
      <c r="G245" s="63">
        <v>0</v>
      </c>
      <c r="H245" s="64">
        <v>0</v>
      </c>
      <c r="I245" s="59">
        <f t="shared" si="134"/>
        <v>102.63799874075275</v>
      </c>
      <c r="K245" s="49" t="s">
        <v>16</v>
      </c>
      <c r="L245" s="63">
        <v>99.914466865408144</v>
      </c>
      <c r="M245" s="63">
        <v>0.58957085688612587</v>
      </c>
      <c r="N245" s="63">
        <v>2.1339610184584723</v>
      </c>
      <c r="O245" s="63">
        <v>0</v>
      </c>
      <c r="P245" s="63">
        <v>0</v>
      </c>
      <c r="Q245" s="63">
        <v>0</v>
      </c>
      <c r="R245" s="83">
        <v>0</v>
      </c>
      <c r="S245" s="84">
        <f t="shared" si="135"/>
        <v>102.63799874075275</v>
      </c>
      <c r="U245" s="113" t="s">
        <v>16</v>
      </c>
      <c r="V245" s="105">
        <v>99.7465539914446</v>
      </c>
      <c r="W245" s="105">
        <v>0</v>
      </c>
      <c r="X245" s="105">
        <v>0</v>
      </c>
      <c r="Y245" s="105">
        <v>0.58957085688612587</v>
      </c>
      <c r="Z245" s="105">
        <v>2.0480418614213121</v>
      </c>
      <c r="AA245" s="105">
        <v>0</v>
      </c>
      <c r="AB245" s="105">
        <v>0</v>
      </c>
      <c r="AC245" s="106">
        <v>0.25383203100070212</v>
      </c>
      <c r="AD245" s="107">
        <v>0.16791287396354179</v>
      </c>
      <c r="AE245" s="107">
        <v>0</v>
      </c>
      <c r="AF245" s="107">
        <v>0</v>
      </c>
      <c r="AG245" s="107">
        <v>8.5919157037160382E-2</v>
      </c>
      <c r="AH245" s="107">
        <v>0</v>
      </c>
      <c r="AI245" s="108">
        <f t="shared" si="136"/>
        <v>102.63799874075274</v>
      </c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</row>
    <row r="246" spans="1:69" ht="15">
      <c r="A246" s="36" t="s">
        <v>123</v>
      </c>
      <c r="B246" s="60">
        <v>35.476525743512035</v>
      </c>
      <c r="C246" s="60">
        <v>0.17272490930938122</v>
      </c>
      <c r="D246" s="60">
        <v>0.59487937607830077</v>
      </c>
      <c r="E246" s="60">
        <v>0</v>
      </c>
      <c r="F246" s="420"/>
      <c r="G246" s="60">
        <v>0</v>
      </c>
      <c r="H246" s="61">
        <v>0</v>
      </c>
      <c r="I246" s="62">
        <f t="shared" si="134"/>
        <v>36.244130028899718</v>
      </c>
      <c r="K246" s="48" t="s">
        <v>123</v>
      </c>
      <c r="L246" s="85">
        <v>35.476525743512035</v>
      </c>
      <c r="M246" s="85">
        <v>0.17272490930938122</v>
      </c>
      <c r="N246" s="85">
        <v>0.59487937607830077</v>
      </c>
      <c r="O246" s="85">
        <v>0</v>
      </c>
      <c r="P246" s="85">
        <v>0</v>
      </c>
      <c r="Q246" s="85">
        <v>0</v>
      </c>
      <c r="R246" s="86">
        <v>0</v>
      </c>
      <c r="S246" s="87">
        <f t="shared" si="135"/>
        <v>36.244130028899718</v>
      </c>
      <c r="U246" s="109" t="s">
        <v>57</v>
      </c>
      <c r="V246" s="110">
        <v>35.472786386375809</v>
      </c>
      <c r="W246" s="110">
        <v>0</v>
      </c>
      <c r="X246" s="110">
        <v>0</v>
      </c>
      <c r="Y246" s="110">
        <v>0.17272490930938122</v>
      </c>
      <c r="Z246" s="110">
        <v>0.59185701307735816</v>
      </c>
      <c r="AA246" s="110">
        <v>0</v>
      </c>
      <c r="AB246" s="110">
        <v>0</v>
      </c>
      <c r="AC246" s="111">
        <v>6.7617201371690935E-3</v>
      </c>
      <c r="AD246" s="110">
        <v>3.7393571362265188E-3</v>
      </c>
      <c r="AE246" s="110">
        <v>0</v>
      </c>
      <c r="AF246" s="110">
        <v>0</v>
      </c>
      <c r="AG246" s="110">
        <v>3.0223630009425743E-3</v>
      </c>
      <c r="AH246" s="110">
        <v>0</v>
      </c>
      <c r="AI246" s="112">
        <f t="shared" si="136"/>
        <v>36.244130028899718</v>
      </c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</row>
    <row r="247" spans="1:69" ht="15">
      <c r="A247" s="37" t="s">
        <v>58</v>
      </c>
      <c r="B247" s="63">
        <v>0</v>
      </c>
      <c r="C247" s="63">
        <v>0</v>
      </c>
      <c r="D247" s="63">
        <v>0</v>
      </c>
      <c r="E247" s="63">
        <v>1.1273108325959311</v>
      </c>
      <c r="F247" s="420"/>
      <c r="G247" s="63">
        <v>0</v>
      </c>
      <c r="H247" s="64">
        <v>0</v>
      </c>
      <c r="I247" s="59">
        <f t="shared" si="134"/>
        <v>1.1273108325959311</v>
      </c>
      <c r="K247" s="49" t="s">
        <v>58</v>
      </c>
      <c r="L247" s="63">
        <v>0</v>
      </c>
      <c r="M247" s="63">
        <v>0</v>
      </c>
      <c r="N247" s="63">
        <v>0</v>
      </c>
      <c r="O247" s="63">
        <v>1.1273108325959311</v>
      </c>
      <c r="P247" s="63">
        <v>209.91941183272007</v>
      </c>
      <c r="Q247" s="63">
        <v>0</v>
      </c>
      <c r="R247" s="83">
        <v>0</v>
      </c>
      <c r="S247" s="84">
        <f t="shared" si="135"/>
        <v>211.046722665316</v>
      </c>
      <c r="U247" s="113" t="s">
        <v>58</v>
      </c>
      <c r="V247" s="105">
        <v>0</v>
      </c>
      <c r="W247" s="105">
        <v>0</v>
      </c>
      <c r="X247" s="105">
        <v>0</v>
      </c>
      <c r="Y247" s="105">
        <v>0</v>
      </c>
      <c r="Z247" s="105">
        <v>0</v>
      </c>
      <c r="AA247" s="105">
        <v>1.1273108325959311</v>
      </c>
      <c r="AB247" s="105">
        <v>209.91941183272007</v>
      </c>
      <c r="AC247" s="106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8">
        <f t="shared" si="136"/>
        <v>211.046722665316</v>
      </c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</row>
    <row r="248" spans="1:69" ht="15">
      <c r="A248" s="36" t="s">
        <v>12</v>
      </c>
      <c r="B248" s="60">
        <v>0</v>
      </c>
      <c r="C248" s="60">
        <v>0</v>
      </c>
      <c r="D248" s="60">
        <v>0</v>
      </c>
      <c r="E248" s="60">
        <v>0.11698719483032172</v>
      </c>
      <c r="F248" s="420"/>
      <c r="G248" s="60">
        <v>0</v>
      </c>
      <c r="H248" s="61">
        <v>0</v>
      </c>
      <c r="I248" s="62">
        <f t="shared" si="134"/>
        <v>0.11698719483032172</v>
      </c>
      <c r="K248" s="48" t="s">
        <v>12</v>
      </c>
      <c r="L248" s="85">
        <v>0</v>
      </c>
      <c r="M248" s="85">
        <v>0</v>
      </c>
      <c r="N248" s="85">
        <v>0</v>
      </c>
      <c r="O248" s="85">
        <v>0.11698719483032172</v>
      </c>
      <c r="P248" s="85">
        <v>16.141735514020326</v>
      </c>
      <c r="Q248" s="85">
        <v>0</v>
      </c>
      <c r="R248" s="86">
        <v>0</v>
      </c>
      <c r="S248" s="87">
        <f t="shared" si="135"/>
        <v>16.258722708850648</v>
      </c>
      <c r="U248" s="109" t="s">
        <v>12</v>
      </c>
      <c r="V248" s="110">
        <v>0</v>
      </c>
      <c r="W248" s="110">
        <v>0</v>
      </c>
      <c r="X248" s="110">
        <v>0</v>
      </c>
      <c r="Y248" s="110">
        <v>0</v>
      </c>
      <c r="Z248" s="110">
        <v>0</v>
      </c>
      <c r="AA248" s="110">
        <v>0.11698719483032172</v>
      </c>
      <c r="AB248" s="110">
        <v>16.141735514020326</v>
      </c>
      <c r="AC248" s="111">
        <v>0</v>
      </c>
      <c r="AD248" s="110">
        <v>0</v>
      </c>
      <c r="AE248" s="110">
        <v>0</v>
      </c>
      <c r="AF248" s="110">
        <v>0</v>
      </c>
      <c r="AG248" s="110">
        <v>0</v>
      </c>
      <c r="AH248" s="110">
        <v>0</v>
      </c>
      <c r="AI248" s="112">
        <f t="shared" si="136"/>
        <v>16.258722708850648</v>
      </c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</row>
    <row r="249" spans="1:6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134"/>
        <v>0</v>
      </c>
      <c r="K249" s="49" t="s">
        <v>59</v>
      </c>
      <c r="L249" s="63">
        <v>0</v>
      </c>
      <c r="M249" s="63">
        <v>0</v>
      </c>
      <c r="N249" s="63">
        <v>0</v>
      </c>
      <c r="O249" s="63">
        <v>0</v>
      </c>
      <c r="P249" s="63">
        <v>0</v>
      </c>
      <c r="Q249" s="63">
        <v>0</v>
      </c>
      <c r="R249" s="83">
        <v>0</v>
      </c>
      <c r="S249" s="84">
        <f t="shared" si="135"/>
        <v>0</v>
      </c>
      <c r="U249" s="113" t="s">
        <v>59</v>
      </c>
      <c r="V249" s="105">
        <v>0</v>
      </c>
      <c r="W249" s="105">
        <v>0</v>
      </c>
      <c r="X249" s="105">
        <v>0</v>
      </c>
      <c r="Y249" s="105">
        <v>0</v>
      </c>
      <c r="Z249" s="105">
        <v>0</v>
      </c>
      <c r="AA249" s="105">
        <v>0</v>
      </c>
      <c r="AB249" s="105">
        <v>0</v>
      </c>
      <c r="AC249" s="106">
        <v>0</v>
      </c>
      <c r="AD249" s="105">
        <v>0</v>
      </c>
      <c r="AE249" s="105">
        <v>0</v>
      </c>
      <c r="AF249" s="105">
        <v>0</v>
      </c>
      <c r="AG249" s="105">
        <v>0</v>
      </c>
      <c r="AH249" s="105">
        <v>0</v>
      </c>
      <c r="AI249" s="108">
        <f t="shared" si="136"/>
        <v>0</v>
      </c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</row>
    <row r="250" spans="1:69" ht="15">
      <c r="A250" s="36" t="s">
        <v>17</v>
      </c>
      <c r="B250" s="60">
        <v>8.9530341942373575</v>
      </c>
      <c r="C250" s="60">
        <v>0.42883346213661117</v>
      </c>
      <c r="D250" s="60">
        <v>4.3953627205765606</v>
      </c>
      <c r="E250" s="60">
        <v>1.6684938469038849E-2</v>
      </c>
      <c r="F250" s="420"/>
      <c r="G250" s="60">
        <v>0</v>
      </c>
      <c r="H250" s="61">
        <v>0</v>
      </c>
      <c r="I250" s="62">
        <f t="shared" si="134"/>
        <v>13.793915315419568</v>
      </c>
      <c r="K250" s="48" t="s">
        <v>17</v>
      </c>
      <c r="L250" s="85">
        <v>8.9530341942373575</v>
      </c>
      <c r="M250" s="85">
        <v>0.42883346213661117</v>
      </c>
      <c r="N250" s="85">
        <v>4.3953627205765606</v>
      </c>
      <c r="O250" s="85">
        <v>1.6684938469038849E-2</v>
      </c>
      <c r="P250" s="85">
        <v>0</v>
      </c>
      <c r="Q250" s="85">
        <v>0</v>
      </c>
      <c r="R250" s="86">
        <v>0</v>
      </c>
      <c r="S250" s="87">
        <f t="shared" si="135"/>
        <v>13.793915315419568</v>
      </c>
      <c r="U250" s="109" t="s">
        <v>17</v>
      </c>
      <c r="V250" s="110">
        <v>8.9452780122321922</v>
      </c>
      <c r="W250" s="110">
        <v>0</v>
      </c>
      <c r="X250" s="110">
        <v>0</v>
      </c>
      <c r="Y250" s="110">
        <v>0.42883346213661117</v>
      </c>
      <c r="Z250" s="110">
        <v>4.3953627205765606</v>
      </c>
      <c r="AA250" s="110">
        <v>0</v>
      </c>
      <c r="AB250" s="110">
        <v>0</v>
      </c>
      <c r="AC250" s="111">
        <v>2.4441120474204159E-2</v>
      </c>
      <c r="AD250" s="110">
        <v>7.7561820051653095E-3</v>
      </c>
      <c r="AE250" s="110">
        <v>0</v>
      </c>
      <c r="AF250" s="110">
        <v>0</v>
      </c>
      <c r="AG250" s="110">
        <v>0</v>
      </c>
      <c r="AH250" s="110">
        <v>1.6684938469038849E-2</v>
      </c>
      <c r="AI250" s="112">
        <f t="shared" si="136"/>
        <v>13.793915315419568</v>
      </c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</row>
    <row r="251" spans="1:69" ht="15">
      <c r="A251" s="37" t="s">
        <v>139</v>
      </c>
      <c r="B251" s="63">
        <v>143.33870585205383</v>
      </c>
      <c r="C251" s="63">
        <v>4.2038652023757246</v>
      </c>
      <c r="D251" s="63">
        <v>98.828091694083312</v>
      </c>
      <c r="E251" s="63">
        <v>0.5795060761156986</v>
      </c>
      <c r="F251" s="420"/>
      <c r="G251" s="63">
        <v>0</v>
      </c>
      <c r="H251" s="64">
        <v>0</v>
      </c>
      <c r="I251" s="59">
        <f t="shared" si="134"/>
        <v>246.95016882462858</v>
      </c>
      <c r="K251" s="49" t="s">
        <v>139</v>
      </c>
      <c r="L251" s="63">
        <v>143.33870585205383</v>
      </c>
      <c r="M251" s="63">
        <v>4.2038652023757246</v>
      </c>
      <c r="N251" s="63">
        <v>98.828091694083312</v>
      </c>
      <c r="O251" s="63">
        <v>0.5795060761156986</v>
      </c>
      <c r="P251" s="63">
        <v>0</v>
      </c>
      <c r="Q251" s="63">
        <v>0</v>
      </c>
      <c r="R251" s="83">
        <v>0</v>
      </c>
      <c r="S251" s="84">
        <f t="shared" si="135"/>
        <v>246.95016882462858</v>
      </c>
      <c r="U251" s="113" t="s">
        <v>139</v>
      </c>
      <c r="V251" s="105">
        <v>139.34486476421472</v>
      </c>
      <c r="W251" s="105">
        <v>0</v>
      </c>
      <c r="X251" s="105">
        <v>0</v>
      </c>
      <c r="Y251" s="105">
        <v>4.2038652023757246</v>
      </c>
      <c r="Z251" s="105">
        <v>98.726254382577579</v>
      </c>
      <c r="AA251" s="105">
        <v>0.5795060761156986</v>
      </c>
      <c r="AB251" s="105">
        <v>0</v>
      </c>
      <c r="AC251" s="106">
        <v>4.095678399344842</v>
      </c>
      <c r="AD251" s="105">
        <v>3.9938410878391064</v>
      </c>
      <c r="AE251" s="105">
        <v>0</v>
      </c>
      <c r="AF251" s="105">
        <v>0</v>
      </c>
      <c r="AG251" s="105">
        <v>0.10183731150573636</v>
      </c>
      <c r="AH251" s="105">
        <v>0</v>
      </c>
      <c r="AI251" s="108">
        <f t="shared" si="136"/>
        <v>246.95016882462861</v>
      </c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</row>
    <row r="252" spans="1:69" ht="15">
      <c r="A252" s="36" t="s">
        <v>25</v>
      </c>
      <c r="B252" s="60">
        <v>83.075450918794274</v>
      </c>
      <c r="C252" s="60">
        <v>3.6535617638466324</v>
      </c>
      <c r="D252" s="60">
        <v>59.675999218108728</v>
      </c>
      <c r="E252" s="60">
        <v>397.55764346410143</v>
      </c>
      <c r="F252" s="420"/>
      <c r="G252" s="60">
        <v>62.149040225124828</v>
      </c>
      <c r="H252" s="61">
        <v>9.3180998312384027</v>
      </c>
      <c r="I252" s="62">
        <f t="shared" si="134"/>
        <v>615.42979542121441</v>
      </c>
      <c r="K252" s="48" t="s">
        <v>25</v>
      </c>
      <c r="L252" s="85">
        <v>83.075450918794274</v>
      </c>
      <c r="M252" s="85">
        <v>3.6535617638466324</v>
      </c>
      <c r="N252" s="85">
        <v>59.675999218108728</v>
      </c>
      <c r="O252" s="85">
        <v>397.55764346410143</v>
      </c>
      <c r="P252" s="85">
        <v>4.3449522996081728E-2</v>
      </c>
      <c r="Q252" s="85">
        <v>62.149040225124828</v>
      </c>
      <c r="R252" s="86">
        <v>9.3180998312384027</v>
      </c>
      <c r="S252" s="87">
        <f t="shared" si="135"/>
        <v>615.47324494421048</v>
      </c>
      <c r="U252" s="109" t="s">
        <v>25</v>
      </c>
      <c r="V252" s="110">
        <v>3.0761098190228853</v>
      </c>
      <c r="W252" s="110">
        <v>30.905035721207597</v>
      </c>
      <c r="X252" s="110">
        <v>62.149040225124828</v>
      </c>
      <c r="Y252" s="110">
        <v>3.6535617638466324</v>
      </c>
      <c r="Z252" s="110">
        <v>58.996041021985924</v>
      </c>
      <c r="AA252" s="110">
        <v>368.73488706462069</v>
      </c>
      <c r="AB252" s="110">
        <v>4.3449522996081728E-2</v>
      </c>
      <c r="AC252" s="111">
        <v>87.91511980540578</v>
      </c>
      <c r="AD252" s="110">
        <v>49.094305378563796</v>
      </c>
      <c r="AE252" s="110">
        <v>27.518443600994981</v>
      </c>
      <c r="AF252" s="110">
        <v>9.3180998312384027</v>
      </c>
      <c r="AG252" s="110">
        <v>0.67995819612280772</v>
      </c>
      <c r="AH252" s="110">
        <v>1.3043127984857525</v>
      </c>
      <c r="AI252" s="112">
        <f t="shared" si="136"/>
        <v>615.47324494421036</v>
      </c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</row>
    <row r="253" spans="1:69" ht="15">
      <c r="A253" s="37" t="s">
        <v>24</v>
      </c>
      <c r="B253" s="63">
        <v>30.610923829113023</v>
      </c>
      <c r="C253" s="63">
        <v>0</v>
      </c>
      <c r="D253" s="63">
        <v>0.56250479264974296</v>
      </c>
      <c r="E253" s="63">
        <v>0</v>
      </c>
      <c r="F253" s="420"/>
      <c r="G253" s="63">
        <v>0</v>
      </c>
      <c r="H253" s="64">
        <v>0</v>
      </c>
      <c r="I253" s="59">
        <f t="shared" si="134"/>
        <v>31.173428621762767</v>
      </c>
      <c r="K253" s="49" t="s">
        <v>24</v>
      </c>
      <c r="L253" s="63">
        <v>30.610923829113023</v>
      </c>
      <c r="M253" s="63">
        <v>0</v>
      </c>
      <c r="N253" s="63">
        <v>0.56250479264974296</v>
      </c>
      <c r="O253" s="63">
        <v>0</v>
      </c>
      <c r="P253" s="63">
        <v>0</v>
      </c>
      <c r="Q253" s="63">
        <v>0</v>
      </c>
      <c r="R253" s="83">
        <v>0</v>
      </c>
      <c r="S253" s="84">
        <f t="shared" si="135"/>
        <v>31.173428621762767</v>
      </c>
      <c r="U253" s="113" t="s">
        <v>24</v>
      </c>
      <c r="V253" s="105">
        <v>30.365365944642548</v>
      </c>
      <c r="W253" s="105">
        <v>0</v>
      </c>
      <c r="X253" s="105">
        <v>0</v>
      </c>
      <c r="Y253" s="105">
        <v>0</v>
      </c>
      <c r="Z253" s="105">
        <v>0.56250479264974296</v>
      </c>
      <c r="AA253" s="105">
        <v>0</v>
      </c>
      <c r="AB253" s="105">
        <v>0</v>
      </c>
      <c r="AC253" s="106">
        <v>0.24555788447047663</v>
      </c>
      <c r="AD253" s="105">
        <v>0.24555788447047663</v>
      </c>
      <c r="AE253" s="105">
        <v>0</v>
      </c>
      <c r="AF253" s="105">
        <v>0</v>
      </c>
      <c r="AG253" s="105">
        <v>0</v>
      </c>
      <c r="AH253" s="105">
        <v>0</v>
      </c>
      <c r="AI253" s="108">
        <f t="shared" si="136"/>
        <v>31.173428621762767</v>
      </c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</row>
    <row r="254" spans="1:69" ht="15">
      <c r="A254" s="36" t="s">
        <v>60</v>
      </c>
      <c r="B254" s="60">
        <v>0.64338106185551314</v>
      </c>
      <c r="C254" s="60">
        <v>1.0910946873735248</v>
      </c>
      <c r="D254" s="60">
        <v>1.9898383356356075</v>
      </c>
      <c r="E254" s="60">
        <v>0</v>
      </c>
      <c r="F254" s="420"/>
      <c r="G254" s="60">
        <v>0</v>
      </c>
      <c r="H254" s="61">
        <v>0</v>
      </c>
      <c r="I254" s="62">
        <f t="shared" si="134"/>
        <v>3.7243140848646457</v>
      </c>
      <c r="K254" s="48" t="s">
        <v>60</v>
      </c>
      <c r="L254" s="85">
        <v>0.64338106185551314</v>
      </c>
      <c r="M254" s="85">
        <v>1.0910946873735248</v>
      </c>
      <c r="N254" s="85">
        <v>1.9898383356356075</v>
      </c>
      <c r="O254" s="85">
        <v>0</v>
      </c>
      <c r="P254" s="85">
        <v>0</v>
      </c>
      <c r="Q254" s="85">
        <v>0</v>
      </c>
      <c r="R254" s="86">
        <v>0</v>
      </c>
      <c r="S254" s="87">
        <f t="shared" si="135"/>
        <v>3.7243140848646457</v>
      </c>
      <c r="U254" s="109" t="s">
        <v>60</v>
      </c>
      <c r="V254" s="110">
        <v>0.64338106185551314</v>
      </c>
      <c r="W254" s="110">
        <v>0</v>
      </c>
      <c r="X254" s="110">
        <v>0</v>
      </c>
      <c r="Y254" s="110">
        <v>1.0910946873735248</v>
      </c>
      <c r="Z254" s="110">
        <v>1.9898383356356075</v>
      </c>
      <c r="AA254" s="110">
        <v>0</v>
      </c>
      <c r="AB254" s="110">
        <v>0</v>
      </c>
      <c r="AC254" s="111">
        <v>0</v>
      </c>
      <c r="AD254" s="110">
        <v>0</v>
      </c>
      <c r="AE254" s="110">
        <v>0</v>
      </c>
      <c r="AF254" s="110">
        <v>0</v>
      </c>
      <c r="AG254" s="110">
        <v>0</v>
      </c>
      <c r="AH254" s="110">
        <v>0</v>
      </c>
      <c r="AI254" s="112">
        <f t="shared" si="136"/>
        <v>3.7243140848646457</v>
      </c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</row>
    <row r="255" spans="1:69" ht="15">
      <c r="A255" s="37" t="s">
        <v>22</v>
      </c>
      <c r="B255" s="63">
        <v>7.3558896214671625E-3</v>
      </c>
      <c r="C255" s="63">
        <v>0</v>
      </c>
      <c r="D255" s="63">
        <v>0.27686879767593553</v>
      </c>
      <c r="E255" s="63">
        <v>0</v>
      </c>
      <c r="F255" s="420"/>
      <c r="G255" s="63">
        <v>0</v>
      </c>
      <c r="H255" s="64">
        <v>0</v>
      </c>
      <c r="I255" s="59">
        <f t="shared" si="134"/>
        <v>0.28422468729740269</v>
      </c>
      <c r="K255" s="49" t="s">
        <v>22</v>
      </c>
      <c r="L255" s="63">
        <v>7.3558896214671625E-3</v>
      </c>
      <c r="M255" s="63">
        <v>0</v>
      </c>
      <c r="N255" s="63">
        <v>0.27686879767593553</v>
      </c>
      <c r="O255" s="63">
        <v>0</v>
      </c>
      <c r="P255" s="63">
        <v>0.98188181623076887</v>
      </c>
      <c r="Q255" s="63">
        <v>0</v>
      </c>
      <c r="R255" s="83">
        <v>0</v>
      </c>
      <c r="S255" s="84">
        <f t="shared" si="135"/>
        <v>1.2661065035281716</v>
      </c>
      <c r="U255" s="113" t="s">
        <v>22</v>
      </c>
      <c r="V255" s="105">
        <v>7.3558896214671625E-3</v>
      </c>
      <c r="W255" s="105">
        <v>0</v>
      </c>
      <c r="X255" s="105">
        <v>0</v>
      </c>
      <c r="Y255" s="105">
        <v>0</v>
      </c>
      <c r="Z255" s="105">
        <v>0.27677423659309563</v>
      </c>
      <c r="AA255" s="105">
        <v>0</v>
      </c>
      <c r="AB255" s="105">
        <v>0.98188181623076887</v>
      </c>
      <c r="AC255" s="106">
        <v>9.4561082839910094E-5</v>
      </c>
      <c r="AD255" s="105">
        <v>0</v>
      </c>
      <c r="AE255" s="105">
        <v>0</v>
      </c>
      <c r="AF255" s="105">
        <v>0</v>
      </c>
      <c r="AG255" s="105">
        <v>9.4561082839910094E-5</v>
      </c>
      <c r="AH255" s="105">
        <v>0</v>
      </c>
      <c r="AI255" s="108">
        <f t="shared" si="136"/>
        <v>1.2661065035281718</v>
      </c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</row>
    <row r="256" spans="1:69" ht="15" customHeight="1">
      <c r="A256" s="36" t="s">
        <v>21</v>
      </c>
      <c r="B256" s="60">
        <v>0.31761045399211607</v>
      </c>
      <c r="C256" s="60">
        <v>0</v>
      </c>
      <c r="D256" s="60">
        <v>7.9402613498029018E-2</v>
      </c>
      <c r="E256" s="60">
        <v>0</v>
      </c>
      <c r="F256" s="420"/>
      <c r="G256" s="60">
        <v>0</v>
      </c>
      <c r="H256" s="61">
        <v>0</v>
      </c>
      <c r="I256" s="62">
        <f t="shared" si="134"/>
        <v>0.39701306749014509</v>
      </c>
      <c r="K256" s="48" t="s">
        <v>21</v>
      </c>
      <c r="L256" s="85">
        <v>0.31761045399211607</v>
      </c>
      <c r="M256" s="85">
        <v>0</v>
      </c>
      <c r="N256" s="85">
        <v>7.9402613498029018E-2</v>
      </c>
      <c r="O256" s="85">
        <v>0</v>
      </c>
      <c r="P256" s="85">
        <v>0</v>
      </c>
      <c r="Q256" s="85">
        <v>0</v>
      </c>
      <c r="R256" s="86">
        <v>0</v>
      </c>
      <c r="S256" s="87">
        <f t="shared" si="135"/>
        <v>0.39701306749014509</v>
      </c>
      <c r="U256" s="109" t="s">
        <v>61</v>
      </c>
      <c r="V256" s="110">
        <v>0.31761045399211607</v>
      </c>
      <c r="W256" s="110">
        <v>0</v>
      </c>
      <c r="X256" s="110">
        <v>0</v>
      </c>
      <c r="Y256" s="110">
        <v>0</v>
      </c>
      <c r="Z256" s="110">
        <v>7.9402613498029018E-2</v>
      </c>
      <c r="AA256" s="110">
        <v>0</v>
      </c>
      <c r="AB256" s="110">
        <v>0</v>
      </c>
      <c r="AC256" s="111">
        <v>0</v>
      </c>
      <c r="AD256" s="110">
        <v>0</v>
      </c>
      <c r="AE256" s="110">
        <v>0</v>
      </c>
      <c r="AF256" s="110">
        <v>0</v>
      </c>
      <c r="AG256" s="110">
        <v>0</v>
      </c>
      <c r="AH256" s="110">
        <v>0</v>
      </c>
      <c r="AI256" s="112">
        <f t="shared" si="136"/>
        <v>0.39701306749014509</v>
      </c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</row>
    <row r="257" spans="1:6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134"/>
        <v>0</v>
      </c>
      <c r="K257" s="50" t="s">
        <v>64</v>
      </c>
      <c r="L257" s="63">
        <v>0</v>
      </c>
      <c r="M257" s="63">
        <v>0</v>
      </c>
      <c r="N257" s="63">
        <v>0</v>
      </c>
      <c r="O257" s="63">
        <v>0</v>
      </c>
      <c r="P257" s="63">
        <v>0</v>
      </c>
      <c r="Q257" s="63">
        <v>0</v>
      </c>
      <c r="R257" s="83">
        <v>0</v>
      </c>
      <c r="S257" s="84">
        <f t="shared" si="135"/>
        <v>0</v>
      </c>
      <c r="U257" s="114" t="s">
        <v>62</v>
      </c>
      <c r="V257" s="105">
        <v>0</v>
      </c>
      <c r="W257" s="105">
        <v>0</v>
      </c>
      <c r="X257" s="105">
        <v>0</v>
      </c>
      <c r="Y257" s="105">
        <v>0</v>
      </c>
      <c r="Z257" s="105">
        <v>0</v>
      </c>
      <c r="AA257" s="105">
        <v>0</v>
      </c>
      <c r="AB257" s="105">
        <v>0</v>
      </c>
      <c r="AC257" s="106">
        <v>0</v>
      </c>
      <c r="AD257" s="107">
        <v>0</v>
      </c>
      <c r="AE257" s="107">
        <v>0</v>
      </c>
      <c r="AF257" s="107">
        <v>0</v>
      </c>
      <c r="AG257" s="107">
        <v>0</v>
      </c>
      <c r="AH257" s="107">
        <v>0</v>
      </c>
      <c r="AI257" s="108">
        <f t="shared" si="136"/>
        <v>0</v>
      </c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</row>
    <row r="258" spans="1:6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134"/>
        <v>0</v>
      </c>
      <c r="K258" s="51" t="s">
        <v>23</v>
      </c>
      <c r="L258" s="88">
        <v>0</v>
      </c>
      <c r="M258" s="88">
        <v>0</v>
      </c>
      <c r="N258" s="88">
        <v>0</v>
      </c>
      <c r="O258" s="88">
        <v>0</v>
      </c>
      <c r="P258" s="88">
        <v>0</v>
      </c>
      <c r="Q258" s="88">
        <v>0</v>
      </c>
      <c r="R258" s="89">
        <v>0</v>
      </c>
      <c r="S258" s="90">
        <f t="shared" si="135"/>
        <v>0</v>
      </c>
      <c r="U258" s="115" t="s">
        <v>65</v>
      </c>
      <c r="V258" s="116">
        <v>0</v>
      </c>
      <c r="W258" s="116">
        <v>0</v>
      </c>
      <c r="X258" s="116">
        <v>0</v>
      </c>
      <c r="Y258" s="116">
        <v>0</v>
      </c>
      <c r="Z258" s="116">
        <v>0</v>
      </c>
      <c r="AA258" s="116">
        <v>0</v>
      </c>
      <c r="AB258" s="116">
        <v>0</v>
      </c>
      <c r="AC258" s="116">
        <v>0</v>
      </c>
      <c r="AD258" s="116">
        <v>0</v>
      </c>
      <c r="AE258" s="116">
        <v>0</v>
      </c>
      <c r="AF258" s="116">
        <v>0</v>
      </c>
      <c r="AG258" s="116">
        <v>0</v>
      </c>
      <c r="AH258" s="117">
        <v>0</v>
      </c>
      <c r="AI258" s="118">
        <f t="shared" si="136"/>
        <v>0</v>
      </c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</row>
    <row r="259" spans="1:6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134"/>
        <v>0</v>
      </c>
      <c r="K259" s="52" t="s">
        <v>19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91">
        <v>0</v>
      </c>
      <c r="S259" s="92">
        <f t="shared" si="135"/>
        <v>0</v>
      </c>
      <c r="U259" s="119" t="s">
        <v>19</v>
      </c>
      <c r="V259" s="120">
        <v>0</v>
      </c>
      <c r="W259" s="120">
        <v>0</v>
      </c>
      <c r="X259" s="120">
        <v>0</v>
      </c>
      <c r="Y259" s="120">
        <v>0</v>
      </c>
      <c r="Z259" s="120">
        <v>0</v>
      </c>
      <c r="AA259" s="120">
        <v>0</v>
      </c>
      <c r="AB259" s="120">
        <v>0</v>
      </c>
      <c r="AC259" s="120">
        <v>0</v>
      </c>
      <c r="AD259" s="121">
        <v>0</v>
      </c>
      <c r="AE259" s="121">
        <v>0</v>
      </c>
      <c r="AF259" s="121">
        <v>0</v>
      </c>
      <c r="AG259" s="121">
        <v>0</v>
      </c>
      <c r="AH259" s="121">
        <v>0</v>
      </c>
      <c r="AI259" s="122">
        <f t="shared" si="136"/>
        <v>0</v>
      </c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</row>
    <row r="260" spans="1:6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134"/>
        <v>0</v>
      </c>
      <c r="K260" s="51" t="s">
        <v>20</v>
      </c>
      <c r="L260" s="88">
        <v>0</v>
      </c>
      <c r="M260" s="88">
        <v>0</v>
      </c>
      <c r="N260" s="88">
        <v>0</v>
      </c>
      <c r="O260" s="88">
        <v>0</v>
      </c>
      <c r="P260" s="88">
        <v>0</v>
      </c>
      <c r="Q260" s="88">
        <v>0</v>
      </c>
      <c r="R260" s="89">
        <v>0</v>
      </c>
      <c r="S260" s="90">
        <f t="shared" si="135"/>
        <v>0</v>
      </c>
      <c r="U260" s="115" t="s">
        <v>20</v>
      </c>
      <c r="V260" s="116">
        <v>0</v>
      </c>
      <c r="W260" s="116">
        <v>0</v>
      </c>
      <c r="X260" s="116">
        <v>0</v>
      </c>
      <c r="Y260" s="116">
        <v>0</v>
      </c>
      <c r="Z260" s="116">
        <v>0</v>
      </c>
      <c r="AA260" s="116">
        <v>0</v>
      </c>
      <c r="AB260" s="116">
        <v>0</v>
      </c>
      <c r="AC260" s="116">
        <v>0</v>
      </c>
      <c r="AD260" s="116">
        <v>0</v>
      </c>
      <c r="AE260" s="116">
        <v>0</v>
      </c>
      <c r="AF260" s="116">
        <v>0</v>
      </c>
      <c r="AG260" s="116">
        <v>0</v>
      </c>
      <c r="AH260" s="117">
        <v>0</v>
      </c>
      <c r="AI260" s="118">
        <f t="shared" si="136"/>
        <v>0</v>
      </c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</row>
    <row r="261" spans="1:6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134"/>
        <v>0</v>
      </c>
      <c r="K261" s="53" t="s">
        <v>11</v>
      </c>
      <c r="L261" s="71">
        <v>0</v>
      </c>
      <c r="M261" s="71">
        <v>0</v>
      </c>
      <c r="N261" s="71">
        <v>0</v>
      </c>
      <c r="O261" s="71">
        <v>0</v>
      </c>
      <c r="P261" s="71">
        <v>0</v>
      </c>
      <c r="Q261" s="71">
        <v>0</v>
      </c>
      <c r="R261" s="93">
        <v>0</v>
      </c>
      <c r="S261" s="94">
        <f t="shared" si="135"/>
        <v>0</v>
      </c>
      <c r="U261" s="119" t="s">
        <v>11</v>
      </c>
      <c r="V261" s="120">
        <v>0</v>
      </c>
      <c r="W261" s="120">
        <v>0</v>
      </c>
      <c r="X261" s="120">
        <v>0</v>
      </c>
      <c r="Y261" s="120">
        <v>0</v>
      </c>
      <c r="Z261" s="120">
        <v>0</v>
      </c>
      <c r="AA261" s="120">
        <v>0</v>
      </c>
      <c r="AB261" s="120">
        <v>0</v>
      </c>
      <c r="AC261" s="120">
        <v>0</v>
      </c>
      <c r="AD261" s="121">
        <v>0</v>
      </c>
      <c r="AE261" s="121">
        <v>0</v>
      </c>
      <c r="AF261" s="121">
        <v>0</v>
      </c>
      <c r="AG261" s="121">
        <v>0</v>
      </c>
      <c r="AH261" s="121">
        <v>0</v>
      </c>
      <c r="AI261" s="122">
        <f t="shared" si="136"/>
        <v>0</v>
      </c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</row>
    <row r="262" spans="1:69" ht="15">
      <c r="A262" s="42" t="s">
        <v>26</v>
      </c>
      <c r="B262" s="74">
        <f>SUM(B241:B257)</f>
        <v>402.33745480858772</v>
      </c>
      <c r="C262" s="74">
        <f t="shared" ref="C262:I262" si="137">SUM(C241:C257)</f>
        <v>10.139650881928</v>
      </c>
      <c r="D262" s="74">
        <f t="shared" si="137"/>
        <v>168.53690856676468</v>
      </c>
      <c r="E262" s="74">
        <f t="shared" si="137"/>
        <v>399.3981325061124</v>
      </c>
      <c r="F262" s="74">
        <f t="shared" si="137"/>
        <v>0</v>
      </c>
      <c r="G262" s="74">
        <f t="shared" si="137"/>
        <v>62.149040225124828</v>
      </c>
      <c r="H262" s="75">
        <f t="shared" si="137"/>
        <v>9.3180998312384027</v>
      </c>
      <c r="I262" s="59">
        <f t="shared" si="137"/>
        <v>1051.8792868197561</v>
      </c>
      <c r="K262" s="54" t="s">
        <v>26</v>
      </c>
      <c r="L262" s="74">
        <f>SUM(L241:L257)</f>
        <v>402.33745480858772</v>
      </c>
      <c r="M262" s="74">
        <f t="shared" ref="M262:S262" si="138">SUM(M241:M257)</f>
        <v>10.139650881928</v>
      </c>
      <c r="N262" s="74">
        <f t="shared" si="138"/>
        <v>168.53690856676468</v>
      </c>
      <c r="O262" s="74">
        <f t="shared" si="138"/>
        <v>399.3981325061124</v>
      </c>
      <c r="P262" s="74">
        <f t="shared" si="138"/>
        <v>227.08647868596725</v>
      </c>
      <c r="Q262" s="74">
        <f t="shared" si="138"/>
        <v>62.149040225124828</v>
      </c>
      <c r="R262" s="75">
        <f t="shared" si="138"/>
        <v>9.3180998312384027</v>
      </c>
      <c r="S262" s="95">
        <f t="shared" si="138"/>
        <v>1278.9657655057233</v>
      </c>
      <c r="U262" s="123" t="s">
        <v>63</v>
      </c>
      <c r="V262" s="124">
        <f>SUM(V241:V257)</f>
        <v>317.91930632340177</v>
      </c>
      <c r="W262" s="124">
        <f t="shared" ref="W262:AH262" si="139">SUM(W241:W257)</f>
        <v>30.905035721207597</v>
      </c>
      <c r="X262" s="124">
        <f t="shared" si="139"/>
        <v>62.149040225124828</v>
      </c>
      <c r="Y262" s="124">
        <f t="shared" si="139"/>
        <v>10.139650881928</v>
      </c>
      <c r="Z262" s="124">
        <f t="shared" si="139"/>
        <v>167.66607697801518</v>
      </c>
      <c r="AA262" s="124">
        <f t="shared" si="139"/>
        <v>370.55869116816262</v>
      </c>
      <c r="AB262" s="124">
        <f t="shared" si="139"/>
        <v>227.08647868596725</v>
      </c>
      <c r="AC262" s="124">
        <f t="shared" si="139"/>
        <v>92.541485521916016</v>
      </c>
      <c r="AD262" s="125">
        <f t="shared" si="139"/>
        <v>53.513112763978313</v>
      </c>
      <c r="AE262" s="125">
        <f t="shared" si="139"/>
        <v>27.518443600994981</v>
      </c>
      <c r="AF262" s="125">
        <f t="shared" si="139"/>
        <v>9.3180998312384027</v>
      </c>
      <c r="AG262" s="125">
        <f t="shared" si="139"/>
        <v>0.87083158874948696</v>
      </c>
      <c r="AH262" s="125">
        <f t="shared" si="139"/>
        <v>1.3209977369547914</v>
      </c>
      <c r="AI262" s="126">
        <f>SUM(V262:AC262)</f>
        <v>1278.9657655057233</v>
      </c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</row>
    <row r="263" spans="1:69" s="14" customFormat="1" ht="15" thickBot="1">
      <c r="A263" s="43" t="s">
        <v>91</v>
      </c>
      <c r="B263" s="78">
        <f>IF($I262=0,"-",B262/$I262)</f>
        <v>0.38249394189043473</v>
      </c>
      <c r="C263" s="78">
        <f t="shared" ref="C263:H263" si="140">IF($I262=0,"-",C262/$I262)</f>
        <v>9.6395575129006907E-3</v>
      </c>
      <c r="D263" s="78">
        <f t="shared" si="140"/>
        <v>0.16022457203841128</v>
      </c>
      <c r="E263" s="78">
        <f t="shared" si="140"/>
        <v>0.37969958864162989</v>
      </c>
      <c r="F263" s="78">
        <f t="shared" si="140"/>
        <v>0</v>
      </c>
      <c r="G263" s="78">
        <f t="shared" si="140"/>
        <v>5.9083814087665679E-2</v>
      </c>
      <c r="H263" s="79">
        <f t="shared" si="140"/>
        <v>8.8585258289576897E-3</v>
      </c>
      <c r="I263" s="80">
        <f>SUM(B263:H263)</f>
        <v>1</v>
      </c>
      <c r="K263" s="55" t="s">
        <v>91</v>
      </c>
      <c r="L263" s="96">
        <f>IF($S262=0,"-",L262/$S262)</f>
        <v>0.31458031611150838</v>
      </c>
      <c r="M263" s="96">
        <f t="shared" ref="M263:R263" si="141">IF($S262=0,"-",M262/$S262)</f>
        <v>7.9280080479078516E-3</v>
      </c>
      <c r="N263" s="96">
        <f t="shared" si="141"/>
        <v>0.13177593420580927</v>
      </c>
      <c r="O263" s="96">
        <f t="shared" si="141"/>
        <v>0.31228211362497577</v>
      </c>
      <c r="P263" s="96">
        <f t="shared" si="141"/>
        <v>0.17755477496786137</v>
      </c>
      <c r="Q263" s="96">
        <f t="shared" si="141"/>
        <v>4.8593200773087243E-2</v>
      </c>
      <c r="R263" s="97">
        <f t="shared" si="141"/>
        <v>7.2856522688501194E-3</v>
      </c>
      <c r="S263" s="98">
        <f>SUM(L263:R263)</f>
        <v>1</v>
      </c>
      <c r="U263" s="127" t="s">
        <v>91</v>
      </c>
      <c r="V263" s="128">
        <f>+V262/$AI262</f>
        <v>0.24857530584307036</v>
      </c>
      <c r="W263" s="128">
        <f t="shared" ref="W263:AH263" si="142">+W262/$AI262</f>
        <v>2.4164083632830669E-2</v>
      </c>
      <c r="X263" s="128">
        <f t="shared" si="142"/>
        <v>4.8593200773087243E-2</v>
      </c>
      <c r="Y263" s="128">
        <f t="shared" si="142"/>
        <v>7.9280080479078516E-3</v>
      </c>
      <c r="Z263" s="128">
        <f t="shared" si="142"/>
        <v>0.13109504687306259</v>
      </c>
      <c r="AA263" s="128">
        <f t="shared" si="142"/>
        <v>0.28973308055797559</v>
      </c>
      <c r="AB263" s="128">
        <f t="shared" si="142"/>
        <v>0.17755477496786137</v>
      </c>
      <c r="AC263" s="128">
        <f t="shared" si="142"/>
        <v>7.2356499304204319E-2</v>
      </c>
      <c r="AD263" s="128">
        <f t="shared" si="142"/>
        <v>4.184092663560731E-2</v>
      </c>
      <c r="AE263" s="128">
        <f t="shared" si="142"/>
        <v>2.1516169035309365E-2</v>
      </c>
      <c r="AF263" s="128">
        <f t="shared" si="142"/>
        <v>7.2856522688501194E-3</v>
      </c>
      <c r="AG263" s="128">
        <f t="shared" si="142"/>
        <v>6.808873327466638E-4</v>
      </c>
      <c r="AH263" s="128">
        <f t="shared" si="142"/>
        <v>1.032864031690831E-3</v>
      </c>
      <c r="AI263" s="129">
        <f>SUM(V263:AC263)</f>
        <v>1</v>
      </c>
    </row>
    <row r="264" spans="1:69" ht="15" thickBot="1">
      <c r="A264" s="44"/>
      <c r="B264" s="44"/>
      <c r="C264" s="44"/>
      <c r="D264" s="44"/>
      <c r="E264" s="44"/>
      <c r="F264" s="44"/>
      <c r="G264" s="44"/>
      <c r="H264" s="44"/>
      <c r="I264" s="44"/>
      <c r="K264" s="44"/>
      <c r="L264" s="44"/>
      <c r="M264" s="44"/>
      <c r="N264" s="44"/>
      <c r="O264" s="44"/>
      <c r="P264" s="44"/>
      <c r="Q264" s="44"/>
      <c r="R264" s="44"/>
      <c r="S264" s="44"/>
      <c r="U26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</row>
    <row r="265" spans="1:69" ht="30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  <c r="K265" s="426" t="s">
        <v>37</v>
      </c>
      <c r="L265" s="32" t="s">
        <v>0</v>
      </c>
      <c r="M265" s="32" t="s">
        <v>1</v>
      </c>
      <c r="N265" s="32" t="s">
        <v>2</v>
      </c>
      <c r="O265" s="32" t="s">
        <v>3</v>
      </c>
      <c r="P265" s="32" t="s">
        <v>27</v>
      </c>
      <c r="Q265" s="32" t="s">
        <v>4</v>
      </c>
      <c r="R265" s="32" t="s">
        <v>5</v>
      </c>
      <c r="S265" s="33" t="s">
        <v>6</v>
      </c>
      <c r="U265" s="470" t="s">
        <v>37</v>
      </c>
      <c r="V265" s="99" t="s">
        <v>77</v>
      </c>
      <c r="W265" s="99" t="s">
        <v>78</v>
      </c>
      <c r="X265" s="99" t="s">
        <v>4</v>
      </c>
      <c r="Y265" s="99" t="s">
        <v>1</v>
      </c>
      <c r="Z265" s="99" t="s">
        <v>2</v>
      </c>
      <c r="AA265" s="99" t="s">
        <v>3</v>
      </c>
      <c r="AB265" s="99" t="s">
        <v>55</v>
      </c>
      <c r="AC265" s="99" t="s">
        <v>67</v>
      </c>
      <c r="AD265" s="100" t="s">
        <v>79</v>
      </c>
      <c r="AE265" s="100" t="s">
        <v>80</v>
      </c>
      <c r="AF265" s="100" t="s">
        <v>81</v>
      </c>
      <c r="AG265" s="100" t="s">
        <v>82</v>
      </c>
      <c r="AH265" s="100" t="s">
        <v>83</v>
      </c>
      <c r="AI265" s="101" t="s">
        <v>63</v>
      </c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</row>
    <row r="266" spans="1:69" ht="15" customHeight="1">
      <c r="A266" s="433" t="s">
        <v>37</v>
      </c>
      <c r="B266" s="434" t="s">
        <v>118</v>
      </c>
      <c r="C266" s="435"/>
      <c r="D266" s="435"/>
      <c r="E266" s="435"/>
      <c r="F266" s="435"/>
      <c r="G266" s="435"/>
      <c r="H266" s="435"/>
      <c r="I266" s="436"/>
      <c r="K266" s="427" t="s">
        <v>37</v>
      </c>
      <c r="L266" s="416" t="s">
        <v>118</v>
      </c>
      <c r="M266" s="417"/>
      <c r="N266" s="417"/>
      <c r="O266" s="417"/>
      <c r="P266" s="417"/>
      <c r="Q266" s="417"/>
      <c r="R266" s="417"/>
      <c r="S266" s="418"/>
      <c r="U266" s="471" t="s">
        <v>37</v>
      </c>
      <c r="V266" s="468" t="s">
        <v>118</v>
      </c>
      <c r="W266" s="468"/>
      <c r="X266" s="468"/>
      <c r="Y266" s="468"/>
      <c r="Z266" s="468"/>
      <c r="AA266" s="468"/>
      <c r="AB266" s="468"/>
      <c r="AC266" s="468"/>
      <c r="AD266" s="468"/>
      <c r="AE266" s="468"/>
      <c r="AF266" s="468"/>
      <c r="AG266" s="468"/>
      <c r="AH266" s="468"/>
      <c r="AI266" s="469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</row>
    <row r="267" spans="1:6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  <c r="K267" s="56" t="s">
        <v>7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102">
        <v>0</v>
      </c>
      <c r="S267" s="103">
        <f>SUM(L267:R267)</f>
        <v>0</v>
      </c>
      <c r="U267" s="104" t="s">
        <v>7</v>
      </c>
      <c r="V267" s="105">
        <v>0</v>
      </c>
      <c r="W267" s="105">
        <v>0</v>
      </c>
      <c r="X267" s="105">
        <v>0</v>
      </c>
      <c r="Y267" s="105">
        <v>0</v>
      </c>
      <c r="Z267" s="105">
        <v>0</v>
      </c>
      <c r="AA267" s="105">
        <v>0</v>
      </c>
      <c r="AB267" s="105">
        <v>0</v>
      </c>
      <c r="AC267" s="106">
        <v>0</v>
      </c>
      <c r="AD267" s="107">
        <v>0</v>
      </c>
      <c r="AE267" s="107">
        <v>0</v>
      </c>
      <c r="AF267" s="107">
        <v>0</v>
      </c>
      <c r="AG267" s="107">
        <v>0</v>
      </c>
      <c r="AH267" s="107">
        <v>0</v>
      </c>
      <c r="AI267" s="108">
        <f>SUM(V267:AC267)</f>
        <v>0</v>
      </c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</row>
    <row r="268" spans="1:6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143">SUM(B268:H268)</f>
        <v>0</v>
      </c>
      <c r="K268" s="48" t="s">
        <v>8</v>
      </c>
      <c r="L268" s="85">
        <v>0</v>
      </c>
      <c r="M268" s="85">
        <v>0</v>
      </c>
      <c r="N268" s="85">
        <v>0</v>
      </c>
      <c r="O268" s="85">
        <v>0</v>
      </c>
      <c r="P268" s="85">
        <v>0</v>
      </c>
      <c r="Q268" s="85">
        <v>0</v>
      </c>
      <c r="R268" s="86">
        <v>0</v>
      </c>
      <c r="S268" s="87">
        <f t="shared" ref="S268:S287" si="144">SUM(L268:R268)</f>
        <v>0</v>
      </c>
      <c r="U268" s="109" t="s">
        <v>8</v>
      </c>
      <c r="V268" s="110">
        <v>0</v>
      </c>
      <c r="W268" s="110">
        <v>0</v>
      </c>
      <c r="X268" s="110">
        <v>0</v>
      </c>
      <c r="Y268" s="110">
        <v>0</v>
      </c>
      <c r="Z268" s="110">
        <v>0</v>
      </c>
      <c r="AA268" s="110">
        <v>0</v>
      </c>
      <c r="AB268" s="110">
        <v>0</v>
      </c>
      <c r="AC268" s="111">
        <v>0</v>
      </c>
      <c r="AD268" s="110">
        <v>0</v>
      </c>
      <c r="AE268" s="110">
        <v>0</v>
      </c>
      <c r="AF268" s="110">
        <v>0</v>
      </c>
      <c r="AG268" s="110">
        <v>0</v>
      </c>
      <c r="AH268" s="110">
        <v>0</v>
      </c>
      <c r="AI268" s="112">
        <f t="shared" ref="AI268:AI287" si="145">SUM(V268:AC268)</f>
        <v>0</v>
      </c>
      <c r="AJ268" s="15"/>
      <c r="AK268" s="15">
        <v>466.9</v>
      </c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</row>
    <row r="269" spans="1:6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143"/>
        <v>0</v>
      </c>
      <c r="K269" s="49" t="s">
        <v>10</v>
      </c>
      <c r="L269" s="63">
        <v>0</v>
      </c>
      <c r="M269" s="63">
        <v>0</v>
      </c>
      <c r="N269" s="63">
        <v>0</v>
      </c>
      <c r="O269" s="63">
        <v>0</v>
      </c>
      <c r="P269" s="63">
        <v>0</v>
      </c>
      <c r="Q269" s="63">
        <v>0</v>
      </c>
      <c r="R269" s="83">
        <v>0</v>
      </c>
      <c r="S269" s="84">
        <f t="shared" si="144"/>
        <v>0</v>
      </c>
      <c r="U269" s="113" t="s">
        <v>10</v>
      </c>
      <c r="V269" s="105">
        <v>0</v>
      </c>
      <c r="W269" s="105">
        <v>0</v>
      </c>
      <c r="X269" s="105">
        <v>0</v>
      </c>
      <c r="Y269" s="105">
        <v>0</v>
      </c>
      <c r="Z269" s="105">
        <v>0</v>
      </c>
      <c r="AA269" s="105">
        <v>0</v>
      </c>
      <c r="AB269" s="105">
        <v>0</v>
      </c>
      <c r="AC269" s="106">
        <v>0</v>
      </c>
      <c r="AD269" s="107">
        <v>0</v>
      </c>
      <c r="AE269" s="107">
        <v>0</v>
      </c>
      <c r="AF269" s="107">
        <v>0</v>
      </c>
      <c r="AG269" s="107">
        <v>0</v>
      </c>
      <c r="AH269" s="107">
        <v>0</v>
      </c>
      <c r="AI269" s="108">
        <f t="shared" si="145"/>
        <v>0</v>
      </c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</row>
    <row r="270" spans="1:6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143"/>
        <v>0</v>
      </c>
      <c r="K270" s="48" t="s">
        <v>56</v>
      </c>
      <c r="L270" s="85">
        <v>0</v>
      </c>
      <c r="M270" s="85">
        <v>0</v>
      </c>
      <c r="N270" s="85">
        <v>0</v>
      </c>
      <c r="O270" s="85">
        <v>0</v>
      </c>
      <c r="P270" s="85">
        <v>0</v>
      </c>
      <c r="Q270" s="85">
        <v>0</v>
      </c>
      <c r="R270" s="86">
        <v>0</v>
      </c>
      <c r="S270" s="87">
        <f t="shared" si="144"/>
        <v>0</v>
      </c>
      <c r="U270" s="109" t="s">
        <v>56</v>
      </c>
      <c r="V270" s="110">
        <v>0</v>
      </c>
      <c r="W270" s="110">
        <v>0</v>
      </c>
      <c r="X270" s="110">
        <v>0</v>
      </c>
      <c r="Y270" s="110">
        <v>0</v>
      </c>
      <c r="Z270" s="110">
        <v>0</v>
      </c>
      <c r="AA270" s="110">
        <v>0</v>
      </c>
      <c r="AB270" s="110">
        <v>0</v>
      </c>
      <c r="AC270" s="111">
        <v>0</v>
      </c>
      <c r="AD270" s="110">
        <v>0</v>
      </c>
      <c r="AE270" s="110">
        <v>0</v>
      </c>
      <c r="AF270" s="110">
        <v>0</v>
      </c>
      <c r="AG270" s="110">
        <v>0</v>
      </c>
      <c r="AH270" s="110">
        <v>0</v>
      </c>
      <c r="AI270" s="112">
        <f t="shared" si="145"/>
        <v>0</v>
      </c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</row>
    <row r="271" spans="1:69" ht="15">
      <c r="A271" s="37" t="s">
        <v>16</v>
      </c>
      <c r="B271" s="63">
        <v>2.7839179048306844</v>
      </c>
      <c r="C271" s="63">
        <v>15.08257611022589</v>
      </c>
      <c r="D271" s="63">
        <v>5.4172683667243859</v>
      </c>
      <c r="E271" s="63">
        <v>0</v>
      </c>
      <c r="F271" s="420"/>
      <c r="G271" s="63">
        <v>0</v>
      </c>
      <c r="H271" s="64">
        <v>0</v>
      </c>
      <c r="I271" s="59">
        <f t="shared" si="143"/>
        <v>23.28376238178096</v>
      </c>
      <c r="K271" s="49" t="s">
        <v>16</v>
      </c>
      <c r="L271" s="63">
        <v>2.7839179048306844</v>
      </c>
      <c r="M271" s="63">
        <v>15.08257611022589</v>
      </c>
      <c r="N271" s="63">
        <v>5.4172683667243859</v>
      </c>
      <c r="O271" s="63">
        <v>0</v>
      </c>
      <c r="P271" s="63">
        <v>0</v>
      </c>
      <c r="Q271" s="63">
        <v>0</v>
      </c>
      <c r="R271" s="83">
        <v>0</v>
      </c>
      <c r="S271" s="84">
        <f t="shared" si="144"/>
        <v>23.28376238178096</v>
      </c>
      <c r="U271" s="113" t="s">
        <v>16</v>
      </c>
      <c r="V271" s="105">
        <v>2.7839179048306844</v>
      </c>
      <c r="W271" s="105">
        <v>0</v>
      </c>
      <c r="X271" s="105">
        <v>0</v>
      </c>
      <c r="Y271" s="105">
        <v>15.08257611022589</v>
      </c>
      <c r="Z271" s="105">
        <v>5.4172683667243859</v>
      </c>
      <c r="AA271" s="105">
        <v>0</v>
      </c>
      <c r="AB271" s="105">
        <v>0</v>
      </c>
      <c r="AC271" s="106">
        <v>0</v>
      </c>
      <c r="AD271" s="107">
        <v>0</v>
      </c>
      <c r="AE271" s="107">
        <v>0</v>
      </c>
      <c r="AF271" s="107">
        <v>0</v>
      </c>
      <c r="AG271" s="107">
        <v>0</v>
      </c>
      <c r="AH271" s="107">
        <v>0</v>
      </c>
      <c r="AI271" s="108">
        <f t="shared" si="145"/>
        <v>23.28376238178096</v>
      </c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</row>
    <row r="272" spans="1:69" ht="15">
      <c r="A272" s="36" t="s">
        <v>123</v>
      </c>
      <c r="B272" s="60">
        <v>2.8522125880710902</v>
      </c>
      <c r="C272" s="60">
        <v>0.45099835364207569</v>
      </c>
      <c r="D272" s="60">
        <v>7.9749708875732868</v>
      </c>
      <c r="E272" s="60">
        <v>0.40809851024685384</v>
      </c>
      <c r="F272" s="420"/>
      <c r="G272" s="60">
        <v>0</v>
      </c>
      <c r="H272" s="61">
        <v>0</v>
      </c>
      <c r="I272" s="62">
        <f t="shared" si="143"/>
        <v>11.686280339533306</v>
      </c>
      <c r="K272" s="48" t="s">
        <v>123</v>
      </c>
      <c r="L272" s="85">
        <v>2.8522125880710902</v>
      </c>
      <c r="M272" s="85">
        <v>0.45099835364207569</v>
      </c>
      <c r="N272" s="85">
        <v>7.9749708875732868</v>
      </c>
      <c r="O272" s="85">
        <v>0.40809851024685384</v>
      </c>
      <c r="P272" s="85">
        <v>0</v>
      </c>
      <c r="Q272" s="85">
        <v>0</v>
      </c>
      <c r="R272" s="86">
        <v>0</v>
      </c>
      <c r="S272" s="87">
        <f t="shared" si="144"/>
        <v>11.686280339533306</v>
      </c>
      <c r="U272" s="109" t="s">
        <v>57</v>
      </c>
      <c r="V272" s="110">
        <v>2.8522125880710902</v>
      </c>
      <c r="W272" s="110">
        <v>0</v>
      </c>
      <c r="X272" s="110">
        <v>0</v>
      </c>
      <c r="Y272" s="110">
        <v>0.45099835364207569</v>
      </c>
      <c r="Z272" s="110">
        <v>7.9749708875732868</v>
      </c>
      <c r="AA272" s="110">
        <v>0.40809851024685384</v>
      </c>
      <c r="AB272" s="110">
        <v>0</v>
      </c>
      <c r="AC272" s="111">
        <v>0</v>
      </c>
      <c r="AD272" s="110">
        <v>0</v>
      </c>
      <c r="AE272" s="110">
        <v>0</v>
      </c>
      <c r="AF272" s="110">
        <v>0</v>
      </c>
      <c r="AG272" s="110">
        <v>0</v>
      </c>
      <c r="AH272" s="110">
        <v>0</v>
      </c>
      <c r="AI272" s="112">
        <f t="shared" si="145"/>
        <v>11.686280339533306</v>
      </c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</row>
    <row r="273" spans="1:69" ht="15">
      <c r="A273" s="37" t="s">
        <v>58</v>
      </c>
      <c r="B273" s="63">
        <v>0</v>
      </c>
      <c r="C273" s="63">
        <v>0</v>
      </c>
      <c r="D273" s="63">
        <v>0</v>
      </c>
      <c r="E273" s="63">
        <v>14.554191206917189</v>
      </c>
      <c r="F273" s="420"/>
      <c r="G273" s="63">
        <v>0</v>
      </c>
      <c r="H273" s="64">
        <v>0</v>
      </c>
      <c r="I273" s="59">
        <f t="shared" si="143"/>
        <v>14.554191206917189</v>
      </c>
      <c r="K273" s="49" t="s">
        <v>58</v>
      </c>
      <c r="L273" s="63">
        <v>0</v>
      </c>
      <c r="M273" s="63">
        <v>0</v>
      </c>
      <c r="N273" s="63">
        <v>0</v>
      </c>
      <c r="O273" s="63">
        <v>14.554191206917189</v>
      </c>
      <c r="P273" s="63">
        <v>198.45340996846639</v>
      </c>
      <c r="Q273" s="63">
        <v>0</v>
      </c>
      <c r="R273" s="83">
        <v>0</v>
      </c>
      <c r="S273" s="84">
        <f t="shared" si="144"/>
        <v>213.00760117538357</v>
      </c>
      <c r="U273" s="113" t="s">
        <v>58</v>
      </c>
      <c r="V273" s="105">
        <v>0</v>
      </c>
      <c r="W273" s="105">
        <v>0</v>
      </c>
      <c r="X273" s="105">
        <v>0</v>
      </c>
      <c r="Y273" s="105">
        <v>0</v>
      </c>
      <c r="Z273" s="105">
        <v>0</v>
      </c>
      <c r="AA273" s="105">
        <v>14.554191206917189</v>
      </c>
      <c r="AB273" s="105">
        <v>198.45340996846639</v>
      </c>
      <c r="AC273" s="106">
        <v>0</v>
      </c>
      <c r="AD273" s="105">
        <v>0</v>
      </c>
      <c r="AE273" s="105">
        <v>0</v>
      </c>
      <c r="AF273" s="105">
        <v>0</v>
      </c>
      <c r="AG273" s="105">
        <v>0</v>
      </c>
      <c r="AH273" s="105">
        <v>0</v>
      </c>
      <c r="AI273" s="108">
        <f t="shared" si="145"/>
        <v>213.00760117538357</v>
      </c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</row>
    <row r="274" spans="1:69" ht="15">
      <c r="A274" s="36" t="s">
        <v>12</v>
      </c>
      <c r="B274" s="60">
        <v>0</v>
      </c>
      <c r="C274" s="60">
        <v>0</v>
      </c>
      <c r="D274" s="60">
        <v>0</v>
      </c>
      <c r="E274" s="60">
        <v>1.450042652052333E-2</v>
      </c>
      <c r="F274" s="420"/>
      <c r="G274" s="60">
        <v>0</v>
      </c>
      <c r="H274" s="61">
        <v>0</v>
      </c>
      <c r="I274" s="62">
        <f t="shared" si="143"/>
        <v>1.450042652052333E-2</v>
      </c>
      <c r="K274" s="48" t="s">
        <v>12</v>
      </c>
      <c r="L274" s="85">
        <v>0</v>
      </c>
      <c r="M274" s="85">
        <v>0</v>
      </c>
      <c r="N274" s="85">
        <v>0</v>
      </c>
      <c r="O274" s="85">
        <v>1.450042652052333E-2</v>
      </c>
      <c r="P274" s="85">
        <v>0.3127930858188297</v>
      </c>
      <c r="Q274" s="85">
        <v>0</v>
      </c>
      <c r="R274" s="86">
        <v>0</v>
      </c>
      <c r="S274" s="87">
        <f t="shared" si="144"/>
        <v>0.327293512339353</v>
      </c>
      <c r="U274" s="109" t="s">
        <v>12</v>
      </c>
      <c r="V274" s="110">
        <v>0</v>
      </c>
      <c r="W274" s="110">
        <v>0</v>
      </c>
      <c r="X274" s="110">
        <v>0</v>
      </c>
      <c r="Y274" s="110">
        <v>0</v>
      </c>
      <c r="Z274" s="110">
        <v>0</v>
      </c>
      <c r="AA274" s="110">
        <v>1.450042652052333E-2</v>
      </c>
      <c r="AB274" s="110">
        <v>0.3127930858188297</v>
      </c>
      <c r="AC274" s="111">
        <v>0</v>
      </c>
      <c r="AD274" s="110">
        <v>0</v>
      </c>
      <c r="AE274" s="110">
        <v>0</v>
      </c>
      <c r="AF274" s="110">
        <v>0</v>
      </c>
      <c r="AG274" s="110">
        <v>0</v>
      </c>
      <c r="AH274" s="110">
        <v>0</v>
      </c>
      <c r="AI274" s="112">
        <f t="shared" si="145"/>
        <v>0.327293512339353</v>
      </c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</row>
    <row r="275" spans="1:6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143"/>
        <v>0</v>
      </c>
      <c r="K275" s="49" t="s">
        <v>59</v>
      </c>
      <c r="L275" s="63">
        <v>0</v>
      </c>
      <c r="M275" s="63">
        <v>0</v>
      </c>
      <c r="N275" s="63">
        <v>0</v>
      </c>
      <c r="O275" s="63">
        <v>0</v>
      </c>
      <c r="P275" s="63">
        <v>0</v>
      </c>
      <c r="Q275" s="63">
        <v>0</v>
      </c>
      <c r="R275" s="83">
        <v>0</v>
      </c>
      <c r="S275" s="84">
        <f t="shared" si="144"/>
        <v>0</v>
      </c>
      <c r="U275" s="113" t="s">
        <v>59</v>
      </c>
      <c r="V275" s="105">
        <v>0</v>
      </c>
      <c r="W275" s="105">
        <v>0</v>
      </c>
      <c r="X275" s="105">
        <v>0</v>
      </c>
      <c r="Y275" s="105">
        <v>0</v>
      </c>
      <c r="Z275" s="105">
        <v>0</v>
      </c>
      <c r="AA275" s="105">
        <v>0</v>
      </c>
      <c r="AB275" s="105">
        <v>0</v>
      </c>
      <c r="AC275" s="106">
        <v>0</v>
      </c>
      <c r="AD275" s="105">
        <v>0</v>
      </c>
      <c r="AE275" s="105">
        <v>0</v>
      </c>
      <c r="AF275" s="105">
        <v>0</v>
      </c>
      <c r="AG275" s="105">
        <v>0</v>
      </c>
      <c r="AH275" s="105">
        <v>0</v>
      </c>
      <c r="AI275" s="108">
        <f t="shared" si="145"/>
        <v>0</v>
      </c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</row>
    <row r="276" spans="1:69" ht="15">
      <c r="A276" s="36" t="s">
        <v>17</v>
      </c>
      <c r="B276" s="60">
        <v>7.9796374304742901E-2</v>
      </c>
      <c r="C276" s="60">
        <v>0</v>
      </c>
      <c r="D276" s="60">
        <v>1.0783293824965257</v>
      </c>
      <c r="E276" s="60">
        <v>0</v>
      </c>
      <c r="F276" s="420"/>
      <c r="G276" s="60">
        <v>0</v>
      </c>
      <c r="H276" s="61">
        <v>0</v>
      </c>
      <c r="I276" s="62">
        <f t="shared" si="143"/>
        <v>1.1581257568012686</v>
      </c>
      <c r="K276" s="48" t="s">
        <v>17</v>
      </c>
      <c r="L276" s="85">
        <v>7.9796374304742901E-2</v>
      </c>
      <c r="M276" s="85">
        <v>0</v>
      </c>
      <c r="N276" s="85">
        <v>1.0783293824965257</v>
      </c>
      <c r="O276" s="85">
        <v>0</v>
      </c>
      <c r="P276" s="85">
        <v>0</v>
      </c>
      <c r="Q276" s="85">
        <v>0</v>
      </c>
      <c r="R276" s="86">
        <v>0</v>
      </c>
      <c r="S276" s="87">
        <f t="shared" si="144"/>
        <v>1.1581257568012686</v>
      </c>
      <c r="U276" s="109" t="s">
        <v>17</v>
      </c>
      <c r="V276" s="110">
        <v>7.9796374304742901E-2</v>
      </c>
      <c r="W276" s="110">
        <v>0</v>
      </c>
      <c r="X276" s="110">
        <v>0</v>
      </c>
      <c r="Y276" s="110">
        <v>0</v>
      </c>
      <c r="Z276" s="110">
        <v>1.0783293824965257</v>
      </c>
      <c r="AA276" s="110">
        <v>0</v>
      </c>
      <c r="AB276" s="110">
        <v>0</v>
      </c>
      <c r="AC276" s="111">
        <v>0</v>
      </c>
      <c r="AD276" s="110">
        <v>0</v>
      </c>
      <c r="AE276" s="110">
        <v>0</v>
      </c>
      <c r="AF276" s="110">
        <v>0</v>
      </c>
      <c r="AG276" s="110">
        <v>0</v>
      </c>
      <c r="AH276" s="110">
        <v>0</v>
      </c>
      <c r="AI276" s="112">
        <f t="shared" si="145"/>
        <v>1.1581257568012686</v>
      </c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</row>
    <row r="277" spans="1:69" ht="15">
      <c r="A277" s="37" t="s">
        <v>139</v>
      </c>
      <c r="B277" s="63">
        <v>0.18723788635303579</v>
      </c>
      <c r="C277" s="63">
        <v>2.1745485158157924</v>
      </c>
      <c r="D277" s="63">
        <v>8.1627810332566906</v>
      </c>
      <c r="E277" s="63">
        <v>0</v>
      </c>
      <c r="F277" s="420"/>
      <c r="G277" s="63">
        <v>0</v>
      </c>
      <c r="H277" s="64">
        <v>0</v>
      </c>
      <c r="I277" s="59">
        <f t="shared" si="143"/>
        <v>10.524567435425519</v>
      </c>
      <c r="K277" s="49" t="s">
        <v>139</v>
      </c>
      <c r="L277" s="63">
        <v>0.18723788635303579</v>
      </c>
      <c r="M277" s="63">
        <v>2.1745485158157924</v>
      </c>
      <c r="N277" s="63">
        <v>8.1627810332566906</v>
      </c>
      <c r="O277" s="63">
        <v>0</v>
      </c>
      <c r="P277" s="63">
        <v>0</v>
      </c>
      <c r="Q277" s="63">
        <v>0</v>
      </c>
      <c r="R277" s="83">
        <v>0</v>
      </c>
      <c r="S277" s="84">
        <f t="shared" si="144"/>
        <v>10.524567435425519</v>
      </c>
      <c r="U277" s="113" t="s">
        <v>139</v>
      </c>
      <c r="V277" s="105">
        <v>0.18481903372142755</v>
      </c>
      <c r="W277" s="105">
        <v>0</v>
      </c>
      <c r="X277" s="105">
        <v>0</v>
      </c>
      <c r="Y277" s="105">
        <v>2.1745485158157924</v>
      </c>
      <c r="Z277" s="105">
        <v>6.4649883711308789</v>
      </c>
      <c r="AA277" s="105">
        <v>0</v>
      </c>
      <c r="AB277" s="105">
        <v>0</v>
      </c>
      <c r="AC277" s="106">
        <v>1.7002115147574197</v>
      </c>
      <c r="AD277" s="105">
        <v>2.4188526316082232E-3</v>
      </c>
      <c r="AE277" s="105">
        <v>0</v>
      </c>
      <c r="AF277" s="105">
        <v>0</v>
      </c>
      <c r="AG277" s="105">
        <v>1.6977926621258117</v>
      </c>
      <c r="AH277" s="105">
        <v>0</v>
      </c>
      <c r="AI277" s="108">
        <f t="shared" si="145"/>
        <v>10.524567435425519</v>
      </c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</row>
    <row r="278" spans="1:69" ht="15">
      <c r="A278" s="36" t="s">
        <v>25</v>
      </c>
      <c r="B278" s="60">
        <v>1.0688161437005386</v>
      </c>
      <c r="C278" s="60">
        <v>0</v>
      </c>
      <c r="D278" s="60">
        <v>0.16037989833991506</v>
      </c>
      <c r="E278" s="60">
        <v>93.007407893655781</v>
      </c>
      <c r="F278" s="420"/>
      <c r="G278" s="60">
        <v>0.92874919781180465</v>
      </c>
      <c r="H278" s="61">
        <v>0</v>
      </c>
      <c r="I278" s="62">
        <f t="shared" si="143"/>
        <v>95.165353133508049</v>
      </c>
      <c r="K278" s="48" t="s">
        <v>25</v>
      </c>
      <c r="L278" s="85">
        <v>1.0688161437005386</v>
      </c>
      <c r="M278" s="85">
        <v>0</v>
      </c>
      <c r="N278" s="85">
        <v>0.16037989833991506</v>
      </c>
      <c r="O278" s="85">
        <v>93.007407893655781</v>
      </c>
      <c r="P278" s="85">
        <v>4.3449522996081728E-2</v>
      </c>
      <c r="Q278" s="85">
        <v>0.92874919781180465</v>
      </c>
      <c r="R278" s="86">
        <v>0</v>
      </c>
      <c r="S278" s="87">
        <f t="shared" si="144"/>
        <v>95.208802656504133</v>
      </c>
      <c r="U278" s="109" t="s">
        <v>25</v>
      </c>
      <c r="V278" s="110">
        <v>0.55439372671920661</v>
      </c>
      <c r="W278" s="110">
        <v>0.2874284170557172</v>
      </c>
      <c r="X278" s="110">
        <v>0.92874919781180465</v>
      </c>
      <c r="Y278" s="110">
        <v>0</v>
      </c>
      <c r="Z278" s="110">
        <v>0</v>
      </c>
      <c r="AA278" s="110">
        <v>92.847027995315869</v>
      </c>
      <c r="AB278" s="110">
        <v>4.3449522996081728E-2</v>
      </c>
      <c r="AC278" s="111">
        <v>0.54775379660544465</v>
      </c>
      <c r="AD278" s="110">
        <v>0.22699399992561464</v>
      </c>
      <c r="AE278" s="110">
        <v>0.16037989833991506</v>
      </c>
      <c r="AF278" s="110">
        <v>0</v>
      </c>
      <c r="AG278" s="110">
        <v>0.16037989833991506</v>
      </c>
      <c r="AH278" s="110">
        <v>0</v>
      </c>
      <c r="AI278" s="112">
        <f t="shared" si="145"/>
        <v>95.208802656504133</v>
      </c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</row>
    <row r="279" spans="1:6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143"/>
        <v>0</v>
      </c>
      <c r="K279" s="49" t="s">
        <v>24</v>
      </c>
      <c r="L279" s="63">
        <v>0</v>
      </c>
      <c r="M279" s="63">
        <v>0</v>
      </c>
      <c r="N279" s="63">
        <v>0</v>
      </c>
      <c r="O279" s="63">
        <v>0</v>
      </c>
      <c r="P279" s="63">
        <v>0</v>
      </c>
      <c r="Q279" s="63">
        <v>0</v>
      </c>
      <c r="R279" s="83">
        <v>0</v>
      </c>
      <c r="S279" s="84">
        <f t="shared" si="144"/>
        <v>0</v>
      </c>
      <c r="U279" s="113" t="s">
        <v>24</v>
      </c>
      <c r="V279" s="105">
        <v>0</v>
      </c>
      <c r="W279" s="105">
        <v>0</v>
      </c>
      <c r="X279" s="105">
        <v>0</v>
      </c>
      <c r="Y279" s="105">
        <v>0</v>
      </c>
      <c r="Z279" s="105">
        <v>0</v>
      </c>
      <c r="AA279" s="105">
        <v>0</v>
      </c>
      <c r="AB279" s="105">
        <v>0</v>
      </c>
      <c r="AC279" s="106">
        <v>0</v>
      </c>
      <c r="AD279" s="105">
        <v>0</v>
      </c>
      <c r="AE279" s="105">
        <v>0</v>
      </c>
      <c r="AF279" s="105">
        <v>0</v>
      </c>
      <c r="AG279" s="105">
        <v>0</v>
      </c>
      <c r="AH279" s="105">
        <v>0</v>
      </c>
      <c r="AI279" s="108">
        <f t="shared" si="145"/>
        <v>0</v>
      </c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</row>
    <row r="280" spans="1:69" ht="15">
      <c r="A280" s="36" t="s">
        <v>60</v>
      </c>
      <c r="B280" s="60">
        <v>0.1648080544887208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143"/>
        <v>0.1648080544887208</v>
      </c>
      <c r="K280" s="48" t="s">
        <v>60</v>
      </c>
      <c r="L280" s="85">
        <v>0.1648080544887208</v>
      </c>
      <c r="M280" s="85">
        <v>0</v>
      </c>
      <c r="N280" s="85">
        <v>0</v>
      </c>
      <c r="O280" s="85">
        <v>0</v>
      </c>
      <c r="P280" s="85">
        <v>0</v>
      </c>
      <c r="Q280" s="85">
        <v>0</v>
      </c>
      <c r="R280" s="86">
        <v>0</v>
      </c>
      <c r="S280" s="87">
        <f t="shared" si="144"/>
        <v>0.1648080544887208</v>
      </c>
      <c r="U280" s="109" t="s">
        <v>60</v>
      </c>
      <c r="V280" s="110">
        <v>0.1648080544887208</v>
      </c>
      <c r="W280" s="110">
        <v>0</v>
      </c>
      <c r="X280" s="110">
        <v>0</v>
      </c>
      <c r="Y280" s="110">
        <v>0</v>
      </c>
      <c r="Z280" s="110">
        <v>0</v>
      </c>
      <c r="AA280" s="110">
        <v>0</v>
      </c>
      <c r="AB280" s="110">
        <v>0</v>
      </c>
      <c r="AC280" s="111">
        <v>0</v>
      </c>
      <c r="AD280" s="110">
        <v>0</v>
      </c>
      <c r="AE280" s="110">
        <v>0</v>
      </c>
      <c r="AF280" s="110">
        <v>0</v>
      </c>
      <c r="AG280" s="110">
        <v>0</v>
      </c>
      <c r="AH280" s="110">
        <v>0</v>
      </c>
      <c r="AI280" s="112">
        <f t="shared" si="145"/>
        <v>0.1648080544887208</v>
      </c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</row>
    <row r="281" spans="1:69" ht="15" customHeight="1">
      <c r="A281" s="37" t="s">
        <v>22</v>
      </c>
      <c r="B281" s="63">
        <v>0.34439382720898493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143"/>
        <v>0.34439382720898493</v>
      </c>
      <c r="K281" s="49" t="s">
        <v>22</v>
      </c>
      <c r="L281" s="63">
        <v>0.34439382720898493</v>
      </c>
      <c r="M281" s="63">
        <v>0</v>
      </c>
      <c r="N281" s="63">
        <v>0</v>
      </c>
      <c r="O281" s="63">
        <v>0</v>
      </c>
      <c r="P281" s="63">
        <v>0.9278940430355781</v>
      </c>
      <c r="Q281" s="63">
        <v>0</v>
      </c>
      <c r="R281" s="83">
        <v>0</v>
      </c>
      <c r="S281" s="84">
        <f t="shared" si="144"/>
        <v>1.272287870244563</v>
      </c>
      <c r="U281" s="113" t="s">
        <v>22</v>
      </c>
      <c r="V281" s="105">
        <v>0</v>
      </c>
      <c r="W281" s="105">
        <v>0</v>
      </c>
      <c r="X281" s="105">
        <v>0</v>
      </c>
      <c r="Y281" s="105">
        <v>0</v>
      </c>
      <c r="Z281" s="105">
        <v>0</v>
      </c>
      <c r="AA281" s="105">
        <v>0</v>
      </c>
      <c r="AB281" s="105">
        <v>0.9278940430355781</v>
      </c>
      <c r="AC281" s="106">
        <v>0.34439382720898493</v>
      </c>
      <c r="AD281" s="105">
        <v>0.34439382720898493</v>
      </c>
      <c r="AE281" s="105">
        <v>0</v>
      </c>
      <c r="AF281" s="105">
        <v>0</v>
      </c>
      <c r="AG281" s="105">
        <v>0</v>
      </c>
      <c r="AH281" s="105">
        <v>0</v>
      </c>
      <c r="AI281" s="108">
        <f t="shared" si="145"/>
        <v>1.272287870244563</v>
      </c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</row>
    <row r="282" spans="1:6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143"/>
        <v>0</v>
      </c>
      <c r="K282" s="48" t="s">
        <v>21</v>
      </c>
      <c r="L282" s="85">
        <v>0</v>
      </c>
      <c r="M282" s="85">
        <v>0</v>
      </c>
      <c r="N282" s="85">
        <v>0</v>
      </c>
      <c r="O282" s="85">
        <v>0</v>
      </c>
      <c r="P282" s="85">
        <v>0</v>
      </c>
      <c r="Q282" s="85">
        <v>0</v>
      </c>
      <c r="R282" s="86">
        <v>0</v>
      </c>
      <c r="S282" s="87">
        <f t="shared" si="144"/>
        <v>0</v>
      </c>
      <c r="U282" s="109" t="s">
        <v>61</v>
      </c>
      <c r="V282" s="110">
        <v>0</v>
      </c>
      <c r="W282" s="110">
        <v>0</v>
      </c>
      <c r="X282" s="110">
        <v>0</v>
      </c>
      <c r="Y282" s="110">
        <v>0</v>
      </c>
      <c r="Z282" s="110">
        <v>0</v>
      </c>
      <c r="AA282" s="110">
        <v>0</v>
      </c>
      <c r="AB282" s="110">
        <v>0</v>
      </c>
      <c r="AC282" s="111">
        <v>0</v>
      </c>
      <c r="AD282" s="110">
        <v>0</v>
      </c>
      <c r="AE282" s="110">
        <v>0</v>
      </c>
      <c r="AF282" s="110">
        <v>0</v>
      </c>
      <c r="AG282" s="110">
        <v>0</v>
      </c>
      <c r="AH282" s="110">
        <v>0</v>
      </c>
      <c r="AI282" s="112">
        <f t="shared" si="145"/>
        <v>0</v>
      </c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</row>
    <row r="283" spans="1:6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143"/>
        <v>0</v>
      </c>
      <c r="K283" s="50" t="s">
        <v>64</v>
      </c>
      <c r="L283" s="63">
        <v>0</v>
      </c>
      <c r="M283" s="63">
        <v>0</v>
      </c>
      <c r="N283" s="63">
        <v>0</v>
      </c>
      <c r="O283" s="63">
        <v>0</v>
      </c>
      <c r="P283" s="63">
        <v>0</v>
      </c>
      <c r="Q283" s="63">
        <v>0</v>
      </c>
      <c r="R283" s="83">
        <v>0</v>
      </c>
      <c r="S283" s="84">
        <f t="shared" si="144"/>
        <v>0</v>
      </c>
      <c r="U283" s="114" t="s">
        <v>62</v>
      </c>
      <c r="V283" s="105">
        <v>0</v>
      </c>
      <c r="W283" s="105">
        <v>0</v>
      </c>
      <c r="X283" s="105">
        <v>0</v>
      </c>
      <c r="Y283" s="105">
        <v>0</v>
      </c>
      <c r="Z283" s="105">
        <v>0</v>
      </c>
      <c r="AA283" s="105">
        <v>0</v>
      </c>
      <c r="AB283" s="105">
        <v>0</v>
      </c>
      <c r="AC283" s="106">
        <v>0</v>
      </c>
      <c r="AD283" s="107">
        <v>0</v>
      </c>
      <c r="AE283" s="107">
        <v>0</v>
      </c>
      <c r="AF283" s="107">
        <v>0</v>
      </c>
      <c r="AG283" s="107">
        <v>0</v>
      </c>
      <c r="AH283" s="107">
        <v>0</v>
      </c>
      <c r="AI283" s="108">
        <f t="shared" si="145"/>
        <v>0</v>
      </c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</row>
    <row r="284" spans="1:6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143"/>
        <v>0</v>
      </c>
      <c r="K284" s="51" t="s">
        <v>23</v>
      </c>
      <c r="L284" s="88">
        <v>0</v>
      </c>
      <c r="M284" s="88">
        <v>0</v>
      </c>
      <c r="N284" s="88">
        <v>0</v>
      </c>
      <c r="O284" s="88">
        <v>0</v>
      </c>
      <c r="P284" s="88">
        <v>0</v>
      </c>
      <c r="Q284" s="88">
        <v>0</v>
      </c>
      <c r="R284" s="89">
        <v>0</v>
      </c>
      <c r="S284" s="90">
        <f t="shared" si="144"/>
        <v>0</v>
      </c>
      <c r="U284" s="115" t="s">
        <v>65</v>
      </c>
      <c r="V284" s="116">
        <v>0</v>
      </c>
      <c r="W284" s="116">
        <v>0</v>
      </c>
      <c r="X284" s="116">
        <v>0</v>
      </c>
      <c r="Y284" s="116">
        <v>0</v>
      </c>
      <c r="Z284" s="116">
        <v>0</v>
      </c>
      <c r="AA284" s="116">
        <v>0</v>
      </c>
      <c r="AB284" s="116">
        <v>0</v>
      </c>
      <c r="AC284" s="116">
        <v>0</v>
      </c>
      <c r="AD284" s="116">
        <v>0</v>
      </c>
      <c r="AE284" s="116">
        <v>0</v>
      </c>
      <c r="AF284" s="116">
        <v>0</v>
      </c>
      <c r="AG284" s="116">
        <v>0</v>
      </c>
      <c r="AH284" s="117">
        <v>0</v>
      </c>
      <c r="AI284" s="118">
        <f t="shared" si="145"/>
        <v>0</v>
      </c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</row>
    <row r="285" spans="1:6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143"/>
        <v>0</v>
      </c>
      <c r="K285" s="52" t="s">
        <v>19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91">
        <v>0</v>
      </c>
      <c r="S285" s="92">
        <f t="shared" si="144"/>
        <v>0</v>
      </c>
      <c r="U285" s="119" t="s">
        <v>19</v>
      </c>
      <c r="V285" s="120">
        <v>0</v>
      </c>
      <c r="W285" s="120">
        <v>0</v>
      </c>
      <c r="X285" s="120">
        <v>0</v>
      </c>
      <c r="Y285" s="120">
        <v>0</v>
      </c>
      <c r="Z285" s="120">
        <v>0</v>
      </c>
      <c r="AA285" s="120">
        <v>0</v>
      </c>
      <c r="AB285" s="120">
        <v>0</v>
      </c>
      <c r="AC285" s="120">
        <v>0</v>
      </c>
      <c r="AD285" s="121">
        <v>0</v>
      </c>
      <c r="AE285" s="121">
        <v>0</v>
      </c>
      <c r="AF285" s="121">
        <v>0</v>
      </c>
      <c r="AG285" s="121">
        <v>0</v>
      </c>
      <c r="AH285" s="121">
        <v>0</v>
      </c>
      <c r="AI285" s="122">
        <f t="shared" si="145"/>
        <v>0</v>
      </c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</row>
    <row r="286" spans="1:6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143"/>
        <v>0</v>
      </c>
      <c r="K286" s="51" t="s">
        <v>20</v>
      </c>
      <c r="L286" s="88">
        <v>0</v>
      </c>
      <c r="M286" s="88">
        <v>0</v>
      </c>
      <c r="N286" s="88">
        <v>0</v>
      </c>
      <c r="O286" s="88">
        <v>0</v>
      </c>
      <c r="P286" s="88">
        <v>0</v>
      </c>
      <c r="Q286" s="88">
        <v>0</v>
      </c>
      <c r="R286" s="89">
        <v>0</v>
      </c>
      <c r="S286" s="90">
        <f t="shared" si="144"/>
        <v>0</v>
      </c>
      <c r="U286" s="115" t="s">
        <v>20</v>
      </c>
      <c r="V286" s="116">
        <v>0</v>
      </c>
      <c r="W286" s="116">
        <v>0</v>
      </c>
      <c r="X286" s="116">
        <v>0</v>
      </c>
      <c r="Y286" s="116">
        <v>0</v>
      </c>
      <c r="Z286" s="116">
        <v>0</v>
      </c>
      <c r="AA286" s="116">
        <v>0</v>
      </c>
      <c r="AB286" s="116">
        <v>0</v>
      </c>
      <c r="AC286" s="116">
        <v>0</v>
      </c>
      <c r="AD286" s="116">
        <v>0</v>
      </c>
      <c r="AE286" s="116">
        <v>0</v>
      </c>
      <c r="AF286" s="116">
        <v>0</v>
      </c>
      <c r="AG286" s="116">
        <v>0</v>
      </c>
      <c r="AH286" s="117">
        <v>0</v>
      </c>
      <c r="AI286" s="118">
        <f t="shared" si="145"/>
        <v>0</v>
      </c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  <c r="BB286" s="15"/>
      <c r="BC286" s="15"/>
      <c r="BD286" s="15"/>
      <c r="BE286" s="15"/>
      <c r="BF286" s="15"/>
      <c r="BG286" s="15"/>
      <c r="BH286" s="15"/>
      <c r="BI286" s="15"/>
      <c r="BJ286" s="15"/>
      <c r="BK286" s="15"/>
      <c r="BL286" s="15"/>
      <c r="BM286" s="15"/>
      <c r="BN286" s="15"/>
      <c r="BO286" s="15"/>
      <c r="BP286" s="15"/>
      <c r="BQ286" s="15"/>
    </row>
    <row r="287" spans="1:6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143"/>
        <v>0</v>
      </c>
      <c r="K287" s="53" t="s">
        <v>11</v>
      </c>
      <c r="L287" s="71">
        <v>0</v>
      </c>
      <c r="M287" s="71">
        <v>0</v>
      </c>
      <c r="N287" s="71">
        <v>0</v>
      </c>
      <c r="O287" s="71">
        <v>0</v>
      </c>
      <c r="P287" s="71">
        <v>0</v>
      </c>
      <c r="Q287" s="71">
        <v>0</v>
      </c>
      <c r="R287" s="93">
        <v>0</v>
      </c>
      <c r="S287" s="94">
        <f t="shared" si="144"/>
        <v>0</v>
      </c>
      <c r="U287" s="119" t="s">
        <v>11</v>
      </c>
      <c r="V287" s="120">
        <v>0</v>
      </c>
      <c r="W287" s="120">
        <v>0</v>
      </c>
      <c r="X287" s="120">
        <v>0</v>
      </c>
      <c r="Y287" s="120">
        <v>0</v>
      </c>
      <c r="Z287" s="120">
        <v>0</v>
      </c>
      <c r="AA287" s="120">
        <v>0</v>
      </c>
      <c r="AB287" s="120">
        <v>0</v>
      </c>
      <c r="AC287" s="120">
        <v>0</v>
      </c>
      <c r="AD287" s="121">
        <v>0</v>
      </c>
      <c r="AE287" s="121">
        <v>0</v>
      </c>
      <c r="AF287" s="121">
        <v>0</v>
      </c>
      <c r="AG287" s="121">
        <v>0</v>
      </c>
      <c r="AH287" s="121">
        <v>0</v>
      </c>
      <c r="AI287" s="122">
        <f t="shared" si="145"/>
        <v>0</v>
      </c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</row>
    <row r="288" spans="1:69" ht="15">
      <c r="A288" s="42" t="s">
        <v>26</v>
      </c>
      <c r="B288" s="74">
        <f>SUM(B267:B283)</f>
        <v>7.4811827789577974</v>
      </c>
      <c r="C288" s="74">
        <f t="shared" ref="C288:I288" si="146">SUM(C267:C283)</f>
        <v>17.708122979683758</v>
      </c>
      <c r="D288" s="74">
        <f t="shared" si="146"/>
        <v>22.793729568390805</v>
      </c>
      <c r="E288" s="74">
        <f t="shared" si="146"/>
        <v>107.98419803734035</v>
      </c>
      <c r="F288" s="74">
        <f t="shared" si="146"/>
        <v>0</v>
      </c>
      <c r="G288" s="74">
        <f t="shared" si="146"/>
        <v>0.92874919781180465</v>
      </c>
      <c r="H288" s="75">
        <f t="shared" si="146"/>
        <v>0</v>
      </c>
      <c r="I288" s="59">
        <f t="shared" si="146"/>
        <v>156.89598256218454</v>
      </c>
      <c r="K288" s="54" t="s">
        <v>26</v>
      </c>
      <c r="L288" s="74">
        <f>SUM(L267:L283)</f>
        <v>7.4811827789577974</v>
      </c>
      <c r="M288" s="74">
        <f t="shared" ref="M288:S288" si="147">SUM(M267:M283)</f>
        <v>17.708122979683758</v>
      </c>
      <c r="N288" s="74">
        <f t="shared" si="147"/>
        <v>22.793729568390805</v>
      </c>
      <c r="O288" s="74">
        <f t="shared" si="147"/>
        <v>107.98419803734035</v>
      </c>
      <c r="P288" s="74">
        <f t="shared" si="147"/>
        <v>199.73754662031686</v>
      </c>
      <c r="Q288" s="74">
        <f t="shared" si="147"/>
        <v>0.92874919781180465</v>
      </c>
      <c r="R288" s="75">
        <f t="shared" si="147"/>
        <v>0</v>
      </c>
      <c r="S288" s="95">
        <f t="shared" si="147"/>
        <v>356.63352918250138</v>
      </c>
      <c r="U288" s="130" t="s">
        <v>91</v>
      </c>
      <c r="V288" s="124">
        <f>SUM(V267:V283)</f>
        <v>6.619947682135872</v>
      </c>
      <c r="W288" s="124">
        <f t="shared" ref="W288:AH288" si="148">SUM(W267:W283)</f>
        <v>0.2874284170557172</v>
      </c>
      <c r="X288" s="124">
        <f t="shared" si="148"/>
        <v>0.92874919781180465</v>
      </c>
      <c r="Y288" s="124">
        <f t="shared" si="148"/>
        <v>17.708122979683758</v>
      </c>
      <c r="Z288" s="124">
        <f t="shared" si="148"/>
        <v>20.935557007925077</v>
      </c>
      <c r="AA288" s="124">
        <f t="shared" si="148"/>
        <v>107.82381813900044</v>
      </c>
      <c r="AB288" s="124">
        <f t="shared" si="148"/>
        <v>199.73754662031686</v>
      </c>
      <c r="AC288" s="124">
        <f t="shared" si="148"/>
        <v>2.5923591385718492</v>
      </c>
      <c r="AD288" s="125">
        <f t="shared" si="148"/>
        <v>0.57380667976620781</v>
      </c>
      <c r="AE288" s="125">
        <f t="shared" si="148"/>
        <v>0.16037989833991506</v>
      </c>
      <c r="AF288" s="125">
        <f t="shared" si="148"/>
        <v>0</v>
      </c>
      <c r="AG288" s="125">
        <f t="shared" si="148"/>
        <v>1.8581725604657269</v>
      </c>
      <c r="AH288" s="125">
        <f t="shared" si="148"/>
        <v>0</v>
      </c>
      <c r="AI288" s="126">
        <f>SUM(V288:AC288)</f>
        <v>356.63352918250138</v>
      </c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</row>
    <row r="289" spans="1:69" s="14" customFormat="1" ht="15" thickBot="1">
      <c r="A289" s="43" t="s">
        <v>91</v>
      </c>
      <c r="B289" s="78">
        <f>IF($I288=0,"-",B288/$I288)</f>
        <v>4.7682436839915174E-2</v>
      </c>
      <c r="C289" s="78">
        <f t="shared" ref="C289:H289" si="149">IF($I288=0,"-",C288/$I288)</f>
        <v>0.11286536908403806</v>
      </c>
      <c r="D289" s="78">
        <f t="shared" si="149"/>
        <v>0.14527924294910918</v>
      </c>
      <c r="E289" s="78">
        <f t="shared" si="149"/>
        <v>0.68825342927147048</v>
      </c>
      <c r="F289" s="78">
        <f t="shared" si="149"/>
        <v>0</v>
      </c>
      <c r="G289" s="78">
        <f t="shared" si="149"/>
        <v>5.9195218554668975E-3</v>
      </c>
      <c r="H289" s="79">
        <f t="shared" si="149"/>
        <v>0</v>
      </c>
      <c r="I289" s="80">
        <f>SUM(B289:H289)</f>
        <v>0.99999999999999978</v>
      </c>
      <c r="K289" s="55" t="s">
        <v>91</v>
      </c>
      <c r="L289" s="96">
        <f>IF($S288=0,"-",L288/$S288)</f>
        <v>2.0977227789284569E-2</v>
      </c>
      <c r="M289" s="96">
        <f t="shared" ref="M289:R289" si="150">IF($S288=0,"-",M288/$S288)</f>
        <v>4.9653556187707511E-2</v>
      </c>
      <c r="N289" s="96">
        <f t="shared" si="150"/>
        <v>6.391359113272406E-2</v>
      </c>
      <c r="O289" s="96">
        <f t="shared" si="150"/>
        <v>0.30278756538923518</v>
      </c>
      <c r="P289" s="96">
        <f t="shared" si="150"/>
        <v>0.56006384783328778</v>
      </c>
      <c r="Q289" s="96">
        <f t="shared" si="150"/>
        <v>2.6042116677608639E-3</v>
      </c>
      <c r="R289" s="97">
        <f t="shared" si="150"/>
        <v>0</v>
      </c>
      <c r="S289" s="98">
        <f>SUM(L289:R289)</f>
        <v>0.99999999999999989</v>
      </c>
      <c r="U289" s="131"/>
      <c r="V289" s="128">
        <f>+V288/$AI288</f>
        <v>1.8562325581979202E-2</v>
      </c>
      <c r="W289" s="128">
        <f t="shared" ref="W289:AH289" si="151">+W288/$AI288</f>
        <v>8.0594894628830706E-4</v>
      </c>
      <c r="X289" s="128">
        <f t="shared" si="151"/>
        <v>2.6042116677608639E-3</v>
      </c>
      <c r="Y289" s="128">
        <f t="shared" si="151"/>
        <v>4.9653556187707511E-2</v>
      </c>
      <c r="Z289" s="128">
        <f t="shared" si="151"/>
        <v>5.8703277439771086E-2</v>
      </c>
      <c r="AA289" s="128">
        <f t="shared" si="151"/>
        <v>0.3023378603412899</v>
      </c>
      <c r="AB289" s="128">
        <f t="shared" si="151"/>
        <v>0.56006384783328778</v>
      </c>
      <c r="AC289" s="128">
        <f t="shared" si="151"/>
        <v>7.2689720019153102E-3</v>
      </c>
      <c r="AD289" s="128">
        <f t="shared" si="151"/>
        <v>1.6089532610170582E-3</v>
      </c>
      <c r="AE289" s="128">
        <f t="shared" si="151"/>
        <v>4.4970504794529086E-4</v>
      </c>
      <c r="AF289" s="128">
        <f t="shared" si="151"/>
        <v>0</v>
      </c>
      <c r="AG289" s="128">
        <f t="shared" si="151"/>
        <v>5.2103136929529626E-3</v>
      </c>
      <c r="AH289" s="128">
        <f t="shared" si="151"/>
        <v>0</v>
      </c>
      <c r="AI289" s="129">
        <f>SUM(V289:AC289)</f>
        <v>1</v>
      </c>
    </row>
    <row r="290" spans="1:69" ht="15" thickBot="1">
      <c r="A290" s="44"/>
      <c r="B290" s="44"/>
      <c r="C290" s="44"/>
      <c r="D290" s="44"/>
      <c r="E290" s="44"/>
      <c r="F290" s="44"/>
      <c r="G290" s="44"/>
      <c r="H290" s="44"/>
      <c r="I290" s="44"/>
      <c r="K290" s="44"/>
      <c r="L290" s="44"/>
      <c r="M290" s="44"/>
      <c r="N290" s="44"/>
      <c r="O290" s="44"/>
      <c r="P290" s="44"/>
      <c r="Q290" s="44"/>
      <c r="R290" s="44"/>
      <c r="S290" s="44"/>
      <c r="U290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  <c r="BB290" s="15"/>
      <c r="BC290" s="15"/>
      <c r="BD290" s="15"/>
      <c r="BE290" s="15"/>
      <c r="BF290" s="15"/>
      <c r="BG290" s="15"/>
      <c r="BH290" s="15"/>
      <c r="BI290" s="15"/>
      <c r="BJ290" s="15"/>
      <c r="BK290" s="15"/>
      <c r="BL290" s="15"/>
      <c r="BM290" s="15"/>
      <c r="BN290" s="15"/>
      <c r="BO290" s="15"/>
      <c r="BP290" s="15"/>
      <c r="BQ290" s="15"/>
    </row>
    <row r="291" spans="1:69" ht="29.2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  <c r="K291" s="426" t="s">
        <v>38</v>
      </c>
      <c r="L291" s="32" t="s">
        <v>0</v>
      </c>
      <c r="M291" s="32" t="s">
        <v>1</v>
      </c>
      <c r="N291" s="32" t="s">
        <v>2</v>
      </c>
      <c r="O291" s="32" t="s">
        <v>3</v>
      </c>
      <c r="P291" s="32" t="s">
        <v>27</v>
      </c>
      <c r="Q291" s="32" t="s">
        <v>4</v>
      </c>
      <c r="R291" s="32" t="s">
        <v>5</v>
      </c>
      <c r="S291" s="33" t="s">
        <v>6</v>
      </c>
      <c r="U291" s="470" t="s">
        <v>38</v>
      </c>
      <c r="V291" s="99" t="s">
        <v>77</v>
      </c>
      <c r="W291" s="99" t="s">
        <v>78</v>
      </c>
      <c r="X291" s="99" t="s">
        <v>4</v>
      </c>
      <c r="Y291" s="99" t="s">
        <v>1</v>
      </c>
      <c r="Z291" s="99" t="s">
        <v>2</v>
      </c>
      <c r="AA291" s="99" t="s">
        <v>3</v>
      </c>
      <c r="AB291" s="99" t="s">
        <v>55</v>
      </c>
      <c r="AC291" s="99" t="s">
        <v>67</v>
      </c>
      <c r="AD291" s="100" t="s">
        <v>79</v>
      </c>
      <c r="AE291" s="100" t="s">
        <v>80</v>
      </c>
      <c r="AF291" s="100" t="s">
        <v>81</v>
      </c>
      <c r="AG291" s="100" t="s">
        <v>82</v>
      </c>
      <c r="AH291" s="100" t="s">
        <v>83</v>
      </c>
      <c r="AI291" s="101" t="s">
        <v>63</v>
      </c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</row>
    <row r="292" spans="1:69" ht="15" customHeight="1">
      <c r="A292" s="433" t="s">
        <v>38</v>
      </c>
      <c r="B292" s="434" t="s">
        <v>118</v>
      </c>
      <c r="C292" s="435"/>
      <c r="D292" s="435"/>
      <c r="E292" s="435"/>
      <c r="F292" s="435"/>
      <c r="G292" s="435"/>
      <c r="H292" s="435"/>
      <c r="I292" s="436"/>
      <c r="K292" s="427" t="s">
        <v>38</v>
      </c>
      <c r="L292" s="416" t="s">
        <v>118</v>
      </c>
      <c r="M292" s="417"/>
      <c r="N292" s="417"/>
      <c r="O292" s="417"/>
      <c r="P292" s="417"/>
      <c r="Q292" s="417"/>
      <c r="R292" s="417"/>
      <c r="S292" s="418"/>
      <c r="U292" s="471" t="s">
        <v>38</v>
      </c>
      <c r="V292" s="468" t="s">
        <v>118</v>
      </c>
      <c r="W292" s="468"/>
      <c r="X292" s="468"/>
      <c r="Y292" s="468"/>
      <c r="Z292" s="468"/>
      <c r="AA292" s="468"/>
      <c r="AB292" s="468"/>
      <c r="AC292" s="468"/>
      <c r="AD292" s="468"/>
      <c r="AE292" s="468"/>
      <c r="AF292" s="468"/>
      <c r="AG292" s="468"/>
      <c r="AH292" s="468"/>
      <c r="AI292" s="469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</row>
    <row r="293" spans="1:6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  <c r="K293" s="56" t="s">
        <v>7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102">
        <v>0</v>
      </c>
      <c r="S293" s="103">
        <f>SUM(L293:R293)</f>
        <v>0</v>
      </c>
      <c r="U293" s="104" t="s">
        <v>7</v>
      </c>
      <c r="V293" s="105">
        <v>0</v>
      </c>
      <c r="W293" s="105">
        <v>0</v>
      </c>
      <c r="X293" s="105">
        <v>0</v>
      </c>
      <c r="Y293" s="105">
        <v>0</v>
      </c>
      <c r="Z293" s="105">
        <v>0</v>
      </c>
      <c r="AA293" s="105">
        <v>0</v>
      </c>
      <c r="AB293" s="105">
        <v>0</v>
      </c>
      <c r="AC293" s="106">
        <v>0</v>
      </c>
      <c r="AD293" s="107">
        <v>0</v>
      </c>
      <c r="AE293" s="107">
        <v>0</v>
      </c>
      <c r="AF293" s="107">
        <v>0</v>
      </c>
      <c r="AG293" s="107">
        <v>0</v>
      </c>
      <c r="AH293" s="107">
        <v>0</v>
      </c>
      <c r="AI293" s="108">
        <f>SUM(V293:AC293)</f>
        <v>0</v>
      </c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</row>
    <row r="294" spans="1:6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152">SUM(B294:H294)</f>
        <v>0</v>
      </c>
      <c r="K294" s="48" t="s">
        <v>8</v>
      </c>
      <c r="L294" s="85">
        <v>0</v>
      </c>
      <c r="M294" s="85">
        <v>0</v>
      </c>
      <c r="N294" s="85">
        <v>0</v>
      </c>
      <c r="O294" s="85">
        <v>0</v>
      </c>
      <c r="P294" s="85">
        <v>0</v>
      </c>
      <c r="Q294" s="85">
        <v>0</v>
      </c>
      <c r="R294" s="86">
        <v>0</v>
      </c>
      <c r="S294" s="87">
        <f t="shared" ref="S294:S313" si="153">SUM(L294:R294)</f>
        <v>0</v>
      </c>
      <c r="U294" s="109" t="s">
        <v>8</v>
      </c>
      <c r="V294" s="110">
        <v>0</v>
      </c>
      <c r="W294" s="110">
        <v>0</v>
      </c>
      <c r="X294" s="110">
        <v>0</v>
      </c>
      <c r="Y294" s="110">
        <v>0</v>
      </c>
      <c r="Z294" s="110">
        <v>0</v>
      </c>
      <c r="AA294" s="110">
        <v>0</v>
      </c>
      <c r="AB294" s="110">
        <v>0</v>
      </c>
      <c r="AC294" s="111">
        <v>0</v>
      </c>
      <c r="AD294" s="110">
        <v>0</v>
      </c>
      <c r="AE294" s="110">
        <v>0</v>
      </c>
      <c r="AF294" s="110">
        <v>0</v>
      </c>
      <c r="AG294" s="110">
        <v>0</v>
      </c>
      <c r="AH294" s="110">
        <v>0</v>
      </c>
      <c r="AI294" s="112">
        <f t="shared" ref="AI294:AI313" si="154">SUM(V294:AC294)</f>
        <v>0</v>
      </c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</row>
    <row r="295" spans="1:6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152"/>
        <v>0</v>
      </c>
      <c r="K295" s="49" t="s">
        <v>10</v>
      </c>
      <c r="L295" s="63">
        <v>0</v>
      </c>
      <c r="M295" s="63">
        <v>0</v>
      </c>
      <c r="N295" s="63">
        <v>0</v>
      </c>
      <c r="O295" s="63">
        <v>0</v>
      </c>
      <c r="P295" s="63">
        <v>0</v>
      </c>
      <c r="Q295" s="63">
        <v>0</v>
      </c>
      <c r="R295" s="83">
        <v>0</v>
      </c>
      <c r="S295" s="84">
        <f t="shared" si="153"/>
        <v>0</v>
      </c>
      <c r="U295" s="113" t="s">
        <v>10</v>
      </c>
      <c r="V295" s="105">
        <v>0</v>
      </c>
      <c r="W295" s="105">
        <v>0</v>
      </c>
      <c r="X295" s="105">
        <v>0</v>
      </c>
      <c r="Y295" s="105">
        <v>0</v>
      </c>
      <c r="Z295" s="105">
        <v>0</v>
      </c>
      <c r="AA295" s="105">
        <v>0</v>
      </c>
      <c r="AB295" s="105">
        <v>0</v>
      </c>
      <c r="AC295" s="106">
        <v>0</v>
      </c>
      <c r="AD295" s="107">
        <v>0</v>
      </c>
      <c r="AE295" s="107">
        <v>0</v>
      </c>
      <c r="AF295" s="107">
        <v>0</v>
      </c>
      <c r="AG295" s="107">
        <v>0</v>
      </c>
      <c r="AH295" s="107">
        <v>0</v>
      </c>
      <c r="AI295" s="108">
        <f t="shared" si="154"/>
        <v>0</v>
      </c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</row>
    <row r="296" spans="1:6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152"/>
        <v>0</v>
      </c>
      <c r="K296" s="48" t="s">
        <v>56</v>
      </c>
      <c r="L296" s="85">
        <v>0</v>
      </c>
      <c r="M296" s="85">
        <v>0</v>
      </c>
      <c r="N296" s="85">
        <v>0</v>
      </c>
      <c r="O296" s="85">
        <v>0</v>
      </c>
      <c r="P296" s="85">
        <v>0</v>
      </c>
      <c r="Q296" s="85">
        <v>0</v>
      </c>
      <c r="R296" s="86">
        <v>0</v>
      </c>
      <c r="S296" s="87">
        <f t="shared" si="153"/>
        <v>0</v>
      </c>
      <c r="U296" s="109" t="s">
        <v>56</v>
      </c>
      <c r="V296" s="110">
        <v>0</v>
      </c>
      <c r="W296" s="110">
        <v>0</v>
      </c>
      <c r="X296" s="110">
        <v>0</v>
      </c>
      <c r="Y296" s="110">
        <v>0</v>
      </c>
      <c r="Z296" s="110">
        <v>0</v>
      </c>
      <c r="AA296" s="110">
        <v>0</v>
      </c>
      <c r="AB296" s="110">
        <v>0</v>
      </c>
      <c r="AC296" s="111">
        <v>0</v>
      </c>
      <c r="AD296" s="110">
        <v>0</v>
      </c>
      <c r="AE296" s="110">
        <v>0</v>
      </c>
      <c r="AF296" s="110">
        <v>0</v>
      </c>
      <c r="AG296" s="110">
        <v>0</v>
      </c>
      <c r="AH296" s="110">
        <v>0</v>
      </c>
      <c r="AI296" s="112">
        <f t="shared" si="154"/>
        <v>0</v>
      </c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</row>
    <row r="297" spans="1:69" ht="15">
      <c r="A297" s="37" t="s">
        <v>16</v>
      </c>
      <c r="B297" s="63">
        <v>25.228500262529622</v>
      </c>
      <c r="C297" s="63">
        <v>60.837156646707903</v>
      </c>
      <c r="D297" s="63">
        <v>8.0257368998320953</v>
      </c>
      <c r="E297" s="63">
        <v>0</v>
      </c>
      <c r="F297" s="420"/>
      <c r="G297" s="63">
        <v>0</v>
      </c>
      <c r="H297" s="64">
        <v>0</v>
      </c>
      <c r="I297" s="59">
        <f t="shared" si="152"/>
        <v>94.091393809069629</v>
      </c>
      <c r="K297" s="49" t="s">
        <v>16</v>
      </c>
      <c r="L297" s="63">
        <v>25.228500262529622</v>
      </c>
      <c r="M297" s="63">
        <v>60.837156646707903</v>
      </c>
      <c r="N297" s="63">
        <v>8.0257368998320953</v>
      </c>
      <c r="O297" s="63">
        <v>0</v>
      </c>
      <c r="P297" s="63">
        <v>0</v>
      </c>
      <c r="Q297" s="63">
        <v>0</v>
      </c>
      <c r="R297" s="83">
        <v>0</v>
      </c>
      <c r="S297" s="84">
        <f t="shared" si="153"/>
        <v>94.091393809069629</v>
      </c>
      <c r="U297" s="113" t="s">
        <v>16</v>
      </c>
      <c r="V297" s="105">
        <v>25.095633184030525</v>
      </c>
      <c r="W297" s="105">
        <v>0</v>
      </c>
      <c r="X297" s="105">
        <v>0</v>
      </c>
      <c r="Y297" s="105">
        <v>60.837156646707903</v>
      </c>
      <c r="Z297" s="105">
        <v>6.9413055672917565</v>
      </c>
      <c r="AA297" s="105">
        <v>0</v>
      </c>
      <c r="AB297" s="105">
        <v>0</v>
      </c>
      <c r="AC297" s="106">
        <v>1.217298411039434</v>
      </c>
      <c r="AD297" s="107">
        <v>0.13286707849909593</v>
      </c>
      <c r="AE297" s="107">
        <v>0</v>
      </c>
      <c r="AF297" s="107">
        <v>0</v>
      </c>
      <c r="AG297" s="107">
        <v>1.0844313325403381</v>
      </c>
      <c r="AH297" s="107">
        <v>0</v>
      </c>
      <c r="AI297" s="108">
        <f t="shared" si="154"/>
        <v>94.091393809069629</v>
      </c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</row>
    <row r="298" spans="1:69" ht="15">
      <c r="A298" s="36" t="s">
        <v>123</v>
      </c>
      <c r="B298" s="60">
        <v>24.21958944613597</v>
      </c>
      <c r="C298" s="60">
        <v>43.746624717443389</v>
      </c>
      <c r="D298" s="60">
        <v>12.622386273455177</v>
      </c>
      <c r="E298" s="60">
        <v>0.18973596906442994</v>
      </c>
      <c r="F298" s="420"/>
      <c r="G298" s="60">
        <v>0</v>
      </c>
      <c r="H298" s="61">
        <v>0</v>
      </c>
      <c r="I298" s="62">
        <f t="shared" si="152"/>
        <v>80.778336406098973</v>
      </c>
      <c r="K298" s="48" t="s">
        <v>123</v>
      </c>
      <c r="L298" s="85">
        <v>24.21958944613597</v>
      </c>
      <c r="M298" s="85">
        <v>43.746624717443389</v>
      </c>
      <c r="N298" s="85">
        <v>12.622386273455177</v>
      </c>
      <c r="O298" s="85">
        <v>0.18973596906442994</v>
      </c>
      <c r="P298" s="85">
        <v>0</v>
      </c>
      <c r="Q298" s="85">
        <v>0</v>
      </c>
      <c r="R298" s="86">
        <v>0</v>
      </c>
      <c r="S298" s="87">
        <f t="shared" si="153"/>
        <v>80.778336406098973</v>
      </c>
      <c r="U298" s="109" t="s">
        <v>57</v>
      </c>
      <c r="V298" s="110">
        <v>23.004330564278295</v>
      </c>
      <c r="W298" s="110">
        <v>0</v>
      </c>
      <c r="X298" s="110">
        <v>0</v>
      </c>
      <c r="Y298" s="110">
        <v>43.746624717443389</v>
      </c>
      <c r="Z298" s="110">
        <v>11.761986695600202</v>
      </c>
      <c r="AA298" s="110">
        <v>0.18973596906442994</v>
      </c>
      <c r="AB298" s="110">
        <v>0</v>
      </c>
      <c r="AC298" s="111">
        <v>2.0756584597126495</v>
      </c>
      <c r="AD298" s="110">
        <v>1.2152588818576737</v>
      </c>
      <c r="AE298" s="110">
        <v>0</v>
      </c>
      <c r="AF298" s="110">
        <v>0</v>
      </c>
      <c r="AG298" s="110">
        <v>0.86039957785497556</v>
      </c>
      <c r="AH298" s="110">
        <v>0</v>
      </c>
      <c r="AI298" s="112">
        <f t="shared" si="154"/>
        <v>80.778336406098973</v>
      </c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</row>
    <row r="299" spans="1:69" ht="15">
      <c r="A299" s="37" t="s">
        <v>58</v>
      </c>
      <c r="B299" s="63">
        <v>0</v>
      </c>
      <c r="C299" s="63">
        <v>0</v>
      </c>
      <c r="D299" s="63">
        <v>0</v>
      </c>
      <c r="E299" s="63">
        <v>0.35347538377668725</v>
      </c>
      <c r="F299" s="420"/>
      <c r="G299" s="63">
        <v>0</v>
      </c>
      <c r="H299" s="64">
        <v>0</v>
      </c>
      <c r="I299" s="59">
        <f t="shared" si="152"/>
        <v>0.35347538377668725</v>
      </c>
      <c r="K299" s="49" t="s">
        <v>58</v>
      </c>
      <c r="L299" s="63">
        <v>0</v>
      </c>
      <c r="M299" s="63">
        <v>0</v>
      </c>
      <c r="N299" s="63">
        <v>0</v>
      </c>
      <c r="O299" s="63">
        <v>0.35347538377668725</v>
      </c>
      <c r="P299" s="63">
        <v>132.04207277826393</v>
      </c>
      <c r="Q299" s="63">
        <v>0</v>
      </c>
      <c r="R299" s="83">
        <v>0</v>
      </c>
      <c r="S299" s="84">
        <f t="shared" si="153"/>
        <v>132.39554816204063</v>
      </c>
      <c r="U299" s="113" t="s">
        <v>58</v>
      </c>
      <c r="V299" s="105">
        <v>0</v>
      </c>
      <c r="W299" s="105">
        <v>0</v>
      </c>
      <c r="X299" s="105">
        <v>0</v>
      </c>
      <c r="Y299" s="105">
        <v>0</v>
      </c>
      <c r="Z299" s="105">
        <v>0</v>
      </c>
      <c r="AA299" s="105">
        <v>0.35347538377668725</v>
      </c>
      <c r="AB299" s="105">
        <v>132.04207277826393</v>
      </c>
      <c r="AC299" s="106">
        <v>0</v>
      </c>
      <c r="AD299" s="105">
        <v>0</v>
      </c>
      <c r="AE299" s="105">
        <v>0</v>
      </c>
      <c r="AF299" s="105">
        <v>0</v>
      </c>
      <c r="AG299" s="105">
        <v>0</v>
      </c>
      <c r="AH299" s="105">
        <v>0</v>
      </c>
      <c r="AI299" s="108">
        <f t="shared" si="154"/>
        <v>132.39554816204063</v>
      </c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</row>
    <row r="300" spans="1:6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152"/>
        <v>0</v>
      </c>
      <c r="K300" s="48" t="s">
        <v>12</v>
      </c>
      <c r="L300" s="85">
        <v>0</v>
      </c>
      <c r="M300" s="85">
        <v>0</v>
      </c>
      <c r="N300" s="85">
        <v>0</v>
      </c>
      <c r="O300" s="85">
        <v>0</v>
      </c>
      <c r="P300" s="85">
        <v>4.53714112395435</v>
      </c>
      <c r="Q300" s="85">
        <v>0</v>
      </c>
      <c r="R300" s="86">
        <v>0</v>
      </c>
      <c r="S300" s="87">
        <f t="shared" si="153"/>
        <v>4.53714112395435</v>
      </c>
      <c r="U300" s="109" t="s">
        <v>12</v>
      </c>
      <c r="V300" s="110">
        <v>0</v>
      </c>
      <c r="W300" s="110">
        <v>0</v>
      </c>
      <c r="X300" s="110">
        <v>0</v>
      </c>
      <c r="Y300" s="110">
        <v>0</v>
      </c>
      <c r="Z300" s="110">
        <v>0</v>
      </c>
      <c r="AA300" s="110">
        <v>0</v>
      </c>
      <c r="AB300" s="110">
        <v>4.53714112395435</v>
      </c>
      <c r="AC300" s="111">
        <v>0</v>
      </c>
      <c r="AD300" s="110">
        <v>0</v>
      </c>
      <c r="AE300" s="110">
        <v>0</v>
      </c>
      <c r="AF300" s="110">
        <v>0</v>
      </c>
      <c r="AG300" s="110">
        <v>0</v>
      </c>
      <c r="AH300" s="110">
        <v>0</v>
      </c>
      <c r="AI300" s="112">
        <f t="shared" si="154"/>
        <v>4.53714112395435</v>
      </c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</row>
    <row r="301" spans="1:6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152"/>
        <v>0</v>
      </c>
      <c r="K301" s="49" t="s">
        <v>59</v>
      </c>
      <c r="L301" s="63">
        <v>0</v>
      </c>
      <c r="M301" s="63">
        <v>0</v>
      </c>
      <c r="N301" s="63">
        <v>0</v>
      </c>
      <c r="O301" s="63">
        <v>0</v>
      </c>
      <c r="P301" s="63">
        <v>0</v>
      </c>
      <c r="Q301" s="63">
        <v>0</v>
      </c>
      <c r="R301" s="83">
        <v>0</v>
      </c>
      <c r="S301" s="84">
        <f t="shared" si="153"/>
        <v>0</v>
      </c>
      <c r="U301" s="113" t="s">
        <v>59</v>
      </c>
      <c r="V301" s="105">
        <v>0</v>
      </c>
      <c r="W301" s="105">
        <v>0</v>
      </c>
      <c r="X301" s="105">
        <v>0</v>
      </c>
      <c r="Y301" s="105">
        <v>0</v>
      </c>
      <c r="Z301" s="105">
        <v>0</v>
      </c>
      <c r="AA301" s="105">
        <v>0</v>
      </c>
      <c r="AB301" s="105">
        <v>0</v>
      </c>
      <c r="AC301" s="106">
        <v>0</v>
      </c>
      <c r="AD301" s="105">
        <v>0</v>
      </c>
      <c r="AE301" s="105">
        <v>0</v>
      </c>
      <c r="AF301" s="105">
        <v>0</v>
      </c>
      <c r="AG301" s="105">
        <v>0</v>
      </c>
      <c r="AH301" s="105">
        <v>0</v>
      </c>
      <c r="AI301" s="108">
        <f t="shared" si="154"/>
        <v>0</v>
      </c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</row>
    <row r="302" spans="1:69" ht="15">
      <c r="A302" s="36" t="s">
        <v>17</v>
      </c>
      <c r="B302" s="60">
        <v>0.36834866966701413</v>
      </c>
      <c r="C302" s="60">
        <v>6.415973598992776E-2</v>
      </c>
      <c r="D302" s="60">
        <v>1.6041205494429818</v>
      </c>
      <c r="E302" s="60">
        <v>3.1605781275826481</v>
      </c>
      <c r="F302" s="420"/>
      <c r="G302" s="60">
        <v>0</v>
      </c>
      <c r="H302" s="61">
        <v>0</v>
      </c>
      <c r="I302" s="62">
        <f t="shared" si="152"/>
        <v>5.1972070826825716</v>
      </c>
      <c r="K302" s="48" t="s">
        <v>17</v>
      </c>
      <c r="L302" s="85">
        <v>0.36834866966701413</v>
      </c>
      <c r="M302" s="85">
        <v>6.415973598992776E-2</v>
      </c>
      <c r="N302" s="85">
        <v>1.6041205494429818</v>
      </c>
      <c r="O302" s="85">
        <v>3.1605781275826481</v>
      </c>
      <c r="P302" s="85">
        <v>0</v>
      </c>
      <c r="Q302" s="85">
        <v>0</v>
      </c>
      <c r="R302" s="86">
        <v>0</v>
      </c>
      <c r="S302" s="87">
        <f t="shared" si="153"/>
        <v>5.1972070826825716</v>
      </c>
      <c r="U302" s="109" t="s">
        <v>17</v>
      </c>
      <c r="V302" s="110">
        <v>0.29045349707642287</v>
      </c>
      <c r="W302" s="110">
        <v>0</v>
      </c>
      <c r="X302" s="110">
        <v>0</v>
      </c>
      <c r="Y302" s="110">
        <v>6.415973598992776E-2</v>
      </c>
      <c r="Z302" s="110">
        <v>1.4097631588387614</v>
      </c>
      <c r="AA302" s="110">
        <v>3.1605781275826481</v>
      </c>
      <c r="AB302" s="110">
        <v>0</v>
      </c>
      <c r="AC302" s="111">
        <v>0.27225256319481156</v>
      </c>
      <c r="AD302" s="110">
        <v>7.7895172590591255E-2</v>
      </c>
      <c r="AE302" s="110">
        <v>0</v>
      </c>
      <c r="AF302" s="110">
        <v>0</v>
      </c>
      <c r="AG302" s="110">
        <v>0.19435739060422033</v>
      </c>
      <c r="AH302" s="110">
        <v>0</v>
      </c>
      <c r="AI302" s="112">
        <f t="shared" si="154"/>
        <v>5.1972070826825716</v>
      </c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</row>
    <row r="303" spans="1:69" ht="15">
      <c r="A303" s="37" t="s">
        <v>139</v>
      </c>
      <c r="B303" s="63">
        <v>23.137428509162184</v>
      </c>
      <c r="C303" s="63">
        <v>252.78466273201158</v>
      </c>
      <c r="D303" s="63">
        <v>52.502401143766875</v>
      </c>
      <c r="E303" s="63">
        <v>0</v>
      </c>
      <c r="F303" s="420"/>
      <c r="G303" s="63">
        <v>0</v>
      </c>
      <c r="H303" s="64">
        <v>0</v>
      </c>
      <c r="I303" s="59">
        <f t="shared" si="152"/>
        <v>328.42449238494061</v>
      </c>
      <c r="K303" s="49" t="s">
        <v>139</v>
      </c>
      <c r="L303" s="63">
        <v>23.137428509162184</v>
      </c>
      <c r="M303" s="63">
        <v>252.78466273201158</v>
      </c>
      <c r="N303" s="63">
        <v>52.502401143766875</v>
      </c>
      <c r="O303" s="63">
        <v>0</v>
      </c>
      <c r="P303" s="63">
        <v>0</v>
      </c>
      <c r="Q303" s="63">
        <v>0</v>
      </c>
      <c r="R303" s="83">
        <v>0</v>
      </c>
      <c r="S303" s="84">
        <f t="shared" si="153"/>
        <v>328.42449238494061</v>
      </c>
      <c r="U303" s="113" t="s">
        <v>139</v>
      </c>
      <c r="V303" s="105">
        <v>20.773551497984243</v>
      </c>
      <c r="W303" s="105">
        <v>0</v>
      </c>
      <c r="X303" s="105">
        <v>0</v>
      </c>
      <c r="Y303" s="105">
        <v>252.78466273201158</v>
      </c>
      <c r="Z303" s="105">
        <v>46.730368020530094</v>
      </c>
      <c r="AA303" s="105">
        <v>0</v>
      </c>
      <c r="AB303" s="105">
        <v>0</v>
      </c>
      <c r="AC303" s="106">
        <v>8.1359101344147202</v>
      </c>
      <c r="AD303" s="105">
        <v>2.3638770111779404</v>
      </c>
      <c r="AE303" s="105">
        <v>0</v>
      </c>
      <c r="AF303" s="105">
        <v>0</v>
      </c>
      <c r="AG303" s="105">
        <v>5.7720331232367776</v>
      </c>
      <c r="AH303" s="105">
        <v>0</v>
      </c>
      <c r="AI303" s="108">
        <f t="shared" si="154"/>
        <v>328.42449238494061</v>
      </c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</row>
    <row r="304" spans="1:69" ht="15">
      <c r="A304" s="36" t="s">
        <v>25</v>
      </c>
      <c r="B304" s="60">
        <v>40.812871884411898</v>
      </c>
      <c r="C304" s="60">
        <v>1.480747152979778</v>
      </c>
      <c r="D304" s="60">
        <v>5.132244799999345</v>
      </c>
      <c r="E304" s="60">
        <v>253.11571141986855</v>
      </c>
      <c r="F304" s="420"/>
      <c r="G304" s="60">
        <v>17.032553717926653</v>
      </c>
      <c r="H304" s="61">
        <v>0</v>
      </c>
      <c r="I304" s="62">
        <f t="shared" si="152"/>
        <v>317.57412897518623</v>
      </c>
      <c r="K304" s="48" t="s">
        <v>25</v>
      </c>
      <c r="L304" s="85">
        <v>40.812871884411898</v>
      </c>
      <c r="M304" s="85">
        <v>1.480747152979778</v>
      </c>
      <c r="N304" s="85">
        <v>5.132244799999345</v>
      </c>
      <c r="O304" s="85">
        <v>253.11571141986855</v>
      </c>
      <c r="P304" s="85">
        <v>4.3449522996081728E-2</v>
      </c>
      <c r="Q304" s="85">
        <v>17.032553717926653</v>
      </c>
      <c r="R304" s="86">
        <v>0</v>
      </c>
      <c r="S304" s="87">
        <f t="shared" si="153"/>
        <v>317.6175784981823</v>
      </c>
      <c r="U304" s="109" t="s">
        <v>25</v>
      </c>
      <c r="V304" s="110">
        <v>0.81856610404640973</v>
      </c>
      <c r="W304" s="110">
        <v>23.178661059094946</v>
      </c>
      <c r="X304" s="110">
        <v>17.032553717926653</v>
      </c>
      <c r="Y304" s="110">
        <v>1.480747152979778</v>
      </c>
      <c r="Z304" s="110">
        <v>2.2025906646136715</v>
      </c>
      <c r="AA304" s="110">
        <v>223.56269512667694</v>
      </c>
      <c r="AB304" s="110">
        <v>4.3449522996081728E-2</v>
      </c>
      <c r="AC304" s="111">
        <v>49.298315149847816</v>
      </c>
      <c r="AD304" s="110">
        <v>16.815644721270541</v>
      </c>
      <c r="AE304" s="110">
        <v>29.55301629319159</v>
      </c>
      <c r="AF304" s="110">
        <v>0</v>
      </c>
      <c r="AG304" s="110">
        <v>2.9296541353856735</v>
      </c>
      <c r="AH304" s="110">
        <v>0</v>
      </c>
      <c r="AI304" s="112">
        <f t="shared" si="154"/>
        <v>317.6175784981823</v>
      </c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</row>
    <row r="305" spans="1:69" ht="15">
      <c r="A305" s="37" t="s">
        <v>24</v>
      </c>
      <c r="B305" s="63">
        <v>3.4131395908727482</v>
      </c>
      <c r="C305" s="63">
        <v>0</v>
      </c>
      <c r="D305" s="63">
        <v>21.758359644822832</v>
      </c>
      <c r="E305" s="63">
        <v>0</v>
      </c>
      <c r="F305" s="420"/>
      <c r="G305" s="63">
        <v>0</v>
      </c>
      <c r="H305" s="64">
        <v>0</v>
      </c>
      <c r="I305" s="59">
        <f t="shared" si="152"/>
        <v>25.171499235695581</v>
      </c>
      <c r="K305" s="49" t="s">
        <v>24</v>
      </c>
      <c r="L305" s="63">
        <v>3.4131395908727482</v>
      </c>
      <c r="M305" s="63">
        <v>0</v>
      </c>
      <c r="N305" s="63">
        <v>21.758359644822832</v>
      </c>
      <c r="O305" s="63">
        <v>0</v>
      </c>
      <c r="P305" s="63">
        <v>0</v>
      </c>
      <c r="Q305" s="63">
        <v>0</v>
      </c>
      <c r="R305" s="83">
        <v>0</v>
      </c>
      <c r="S305" s="84">
        <f t="shared" si="153"/>
        <v>25.171499235695581</v>
      </c>
      <c r="U305" s="113" t="s">
        <v>24</v>
      </c>
      <c r="V305" s="105">
        <v>2.6915259079713101</v>
      </c>
      <c r="W305" s="105">
        <v>0</v>
      </c>
      <c r="X305" s="105">
        <v>0</v>
      </c>
      <c r="Y305" s="105">
        <v>0</v>
      </c>
      <c r="Z305" s="105">
        <v>0.92588764446054606</v>
      </c>
      <c r="AA305" s="105">
        <v>0</v>
      </c>
      <c r="AB305" s="105">
        <v>0</v>
      </c>
      <c r="AC305" s="106">
        <v>21.554085683263722</v>
      </c>
      <c r="AD305" s="105">
        <v>0.72161368290143801</v>
      </c>
      <c r="AE305" s="105">
        <v>0</v>
      </c>
      <c r="AF305" s="105">
        <v>0</v>
      </c>
      <c r="AG305" s="105">
        <v>20.832472000362287</v>
      </c>
      <c r="AH305" s="105">
        <v>0</v>
      </c>
      <c r="AI305" s="108">
        <f t="shared" si="154"/>
        <v>25.171499235695578</v>
      </c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</row>
    <row r="306" spans="1:69" ht="15" customHeight="1">
      <c r="A306" s="36" t="s">
        <v>60</v>
      </c>
      <c r="B306" s="60">
        <v>2.1922448827754106</v>
      </c>
      <c r="C306" s="60">
        <v>0</v>
      </c>
      <c r="D306" s="60">
        <v>1.7633274057106567</v>
      </c>
      <c r="E306" s="60">
        <v>0</v>
      </c>
      <c r="F306" s="420"/>
      <c r="G306" s="60">
        <v>0</v>
      </c>
      <c r="H306" s="61">
        <v>0</v>
      </c>
      <c r="I306" s="62">
        <f t="shared" si="152"/>
        <v>3.9555722884860671</v>
      </c>
      <c r="K306" s="48" t="s">
        <v>60</v>
      </c>
      <c r="L306" s="85">
        <v>2.1922448827754106</v>
      </c>
      <c r="M306" s="85">
        <v>0</v>
      </c>
      <c r="N306" s="85">
        <v>1.7633274057106567</v>
      </c>
      <c r="O306" s="85">
        <v>0</v>
      </c>
      <c r="P306" s="85">
        <v>0</v>
      </c>
      <c r="Q306" s="85">
        <v>0</v>
      </c>
      <c r="R306" s="86">
        <v>0</v>
      </c>
      <c r="S306" s="87">
        <f t="shared" si="153"/>
        <v>3.9555722884860671</v>
      </c>
      <c r="U306" s="109" t="s">
        <v>60</v>
      </c>
      <c r="V306" s="110">
        <v>0.76251995922622973</v>
      </c>
      <c r="W306" s="110">
        <v>0</v>
      </c>
      <c r="X306" s="110">
        <v>0</v>
      </c>
      <c r="Y306" s="110">
        <v>0</v>
      </c>
      <c r="Z306" s="110">
        <v>1.7633274057106567</v>
      </c>
      <c r="AA306" s="110">
        <v>0</v>
      </c>
      <c r="AB306" s="110">
        <v>0</v>
      </c>
      <c r="AC306" s="111">
        <v>1.4297249235491809</v>
      </c>
      <c r="AD306" s="110">
        <v>1.4297249235491809</v>
      </c>
      <c r="AE306" s="110">
        <v>0</v>
      </c>
      <c r="AF306" s="110">
        <v>0</v>
      </c>
      <c r="AG306" s="110">
        <v>0</v>
      </c>
      <c r="AH306" s="110">
        <v>0</v>
      </c>
      <c r="AI306" s="112">
        <f t="shared" si="154"/>
        <v>3.9555722884860676</v>
      </c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</row>
    <row r="307" spans="1:69" ht="15" customHeight="1">
      <c r="A307" s="37" t="s">
        <v>22</v>
      </c>
      <c r="B307" s="63">
        <v>0.6207837302954754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152"/>
        <v>0.6207837302954754</v>
      </c>
      <c r="K307" s="49" t="s">
        <v>22</v>
      </c>
      <c r="L307" s="63">
        <v>0.6207837302954754</v>
      </c>
      <c r="M307" s="63">
        <v>0</v>
      </c>
      <c r="N307" s="63">
        <v>0</v>
      </c>
      <c r="O307" s="63">
        <v>0</v>
      </c>
      <c r="P307" s="63">
        <v>0.61762598219273734</v>
      </c>
      <c r="Q307" s="63">
        <v>0</v>
      </c>
      <c r="R307" s="83">
        <v>0</v>
      </c>
      <c r="S307" s="84">
        <f t="shared" si="153"/>
        <v>1.2384097124882127</v>
      </c>
      <c r="U307" s="113" t="s">
        <v>22</v>
      </c>
      <c r="V307" s="105">
        <v>0.6207837302954754</v>
      </c>
      <c r="W307" s="105">
        <v>0</v>
      </c>
      <c r="X307" s="105">
        <v>0</v>
      </c>
      <c r="Y307" s="105">
        <v>0</v>
      </c>
      <c r="Z307" s="105">
        <v>0</v>
      </c>
      <c r="AA307" s="105">
        <v>0</v>
      </c>
      <c r="AB307" s="105">
        <v>0.61762598219273734</v>
      </c>
      <c r="AC307" s="106">
        <v>0</v>
      </c>
      <c r="AD307" s="105">
        <v>0</v>
      </c>
      <c r="AE307" s="105">
        <v>0</v>
      </c>
      <c r="AF307" s="105">
        <v>0</v>
      </c>
      <c r="AG307" s="105">
        <v>0</v>
      </c>
      <c r="AH307" s="105">
        <v>0</v>
      </c>
      <c r="AI307" s="108">
        <f t="shared" si="154"/>
        <v>1.2384097124882127</v>
      </c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</row>
    <row r="308" spans="1:6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152"/>
        <v>0</v>
      </c>
      <c r="K308" s="48" t="s">
        <v>21</v>
      </c>
      <c r="L308" s="85">
        <v>0</v>
      </c>
      <c r="M308" s="85">
        <v>0</v>
      </c>
      <c r="N308" s="85">
        <v>0</v>
      </c>
      <c r="O308" s="85">
        <v>0</v>
      </c>
      <c r="P308" s="85">
        <v>0</v>
      </c>
      <c r="Q308" s="85">
        <v>0</v>
      </c>
      <c r="R308" s="86">
        <v>0</v>
      </c>
      <c r="S308" s="87">
        <f t="shared" si="153"/>
        <v>0</v>
      </c>
      <c r="U308" s="109" t="s">
        <v>61</v>
      </c>
      <c r="V308" s="110">
        <v>0</v>
      </c>
      <c r="W308" s="110">
        <v>0</v>
      </c>
      <c r="X308" s="110">
        <v>0</v>
      </c>
      <c r="Y308" s="110">
        <v>0</v>
      </c>
      <c r="Z308" s="110">
        <v>0</v>
      </c>
      <c r="AA308" s="110">
        <v>0</v>
      </c>
      <c r="AB308" s="110">
        <v>0</v>
      </c>
      <c r="AC308" s="111">
        <v>0</v>
      </c>
      <c r="AD308" s="110">
        <v>0</v>
      </c>
      <c r="AE308" s="110">
        <v>0</v>
      </c>
      <c r="AF308" s="110">
        <v>0</v>
      </c>
      <c r="AG308" s="110">
        <v>0</v>
      </c>
      <c r="AH308" s="110">
        <v>0</v>
      </c>
      <c r="AI308" s="112">
        <f t="shared" si="154"/>
        <v>0</v>
      </c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</row>
    <row r="309" spans="1:6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152"/>
        <v>0</v>
      </c>
      <c r="K309" s="50" t="s">
        <v>64</v>
      </c>
      <c r="L309" s="63">
        <v>0</v>
      </c>
      <c r="M309" s="63">
        <v>0</v>
      </c>
      <c r="N309" s="63">
        <v>0</v>
      </c>
      <c r="O309" s="63">
        <v>0</v>
      </c>
      <c r="P309" s="63">
        <v>0</v>
      </c>
      <c r="Q309" s="63">
        <v>0</v>
      </c>
      <c r="R309" s="83">
        <v>0</v>
      </c>
      <c r="S309" s="84">
        <f t="shared" si="153"/>
        <v>0</v>
      </c>
      <c r="U309" s="114" t="s">
        <v>62</v>
      </c>
      <c r="V309" s="105">
        <v>0</v>
      </c>
      <c r="W309" s="105">
        <v>0</v>
      </c>
      <c r="X309" s="105">
        <v>0</v>
      </c>
      <c r="Y309" s="105">
        <v>0</v>
      </c>
      <c r="Z309" s="105">
        <v>0</v>
      </c>
      <c r="AA309" s="105">
        <v>0</v>
      </c>
      <c r="AB309" s="105">
        <v>0</v>
      </c>
      <c r="AC309" s="106">
        <v>0</v>
      </c>
      <c r="AD309" s="107">
        <v>0</v>
      </c>
      <c r="AE309" s="107">
        <v>0</v>
      </c>
      <c r="AF309" s="107">
        <v>0</v>
      </c>
      <c r="AG309" s="107">
        <v>0</v>
      </c>
      <c r="AH309" s="107">
        <v>0</v>
      </c>
      <c r="AI309" s="108">
        <f t="shared" si="154"/>
        <v>0</v>
      </c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</row>
    <row r="310" spans="1:6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152"/>
        <v>0</v>
      </c>
      <c r="K310" s="51" t="s">
        <v>23</v>
      </c>
      <c r="L310" s="88">
        <v>0</v>
      </c>
      <c r="M310" s="88">
        <v>0</v>
      </c>
      <c r="N310" s="88">
        <v>0</v>
      </c>
      <c r="O310" s="88">
        <v>0</v>
      </c>
      <c r="P310" s="88">
        <v>0</v>
      </c>
      <c r="Q310" s="88">
        <v>0</v>
      </c>
      <c r="R310" s="89">
        <v>0</v>
      </c>
      <c r="S310" s="90">
        <f t="shared" si="153"/>
        <v>0</v>
      </c>
      <c r="U310" s="115" t="s">
        <v>65</v>
      </c>
      <c r="V310" s="116">
        <v>0</v>
      </c>
      <c r="W310" s="116">
        <v>0</v>
      </c>
      <c r="X310" s="116">
        <v>0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7">
        <v>0</v>
      </c>
      <c r="AI310" s="118">
        <f t="shared" si="154"/>
        <v>0</v>
      </c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</row>
    <row r="311" spans="1:6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152"/>
        <v>0</v>
      </c>
      <c r="K311" s="52" t="s">
        <v>19</v>
      </c>
      <c r="L311" s="68">
        <v>0</v>
      </c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91">
        <v>0</v>
      </c>
      <c r="S311" s="92">
        <f t="shared" si="153"/>
        <v>0</v>
      </c>
      <c r="U311" s="119" t="s">
        <v>19</v>
      </c>
      <c r="V311" s="120">
        <v>0</v>
      </c>
      <c r="W311" s="120">
        <v>0</v>
      </c>
      <c r="X311" s="120">
        <v>0</v>
      </c>
      <c r="Y311" s="120">
        <v>0</v>
      </c>
      <c r="Z311" s="120">
        <v>0</v>
      </c>
      <c r="AA311" s="120">
        <v>0</v>
      </c>
      <c r="AB311" s="120">
        <v>0</v>
      </c>
      <c r="AC311" s="120">
        <v>0</v>
      </c>
      <c r="AD311" s="121">
        <v>0</v>
      </c>
      <c r="AE311" s="121">
        <v>0</v>
      </c>
      <c r="AF311" s="121">
        <v>0</v>
      </c>
      <c r="AG311" s="121">
        <v>0</v>
      </c>
      <c r="AH311" s="121">
        <v>0</v>
      </c>
      <c r="AI311" s="122">
        <f t="shared" si="154"/>
        <v>0</v>
      </c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</row>
    <row r="312" spans="1:6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152"/>
        <v>0</v>
      </c>
      <c r="K312" s="51" t="s">
        <v>20</v>
      </c>
      <c r="L312" s="88">
        <v>0</v>
      </c>
      <c r="M312" s="88">
        <v>0</v>
      </c>
      <c r="N312" s="88">
        <v>0</v>
      </c>
      <c r="O312" s="88">
        <v>0</v>
      </c>
      <c r="P312" s="88">
        <v>0</v>
      </c>
      <c r="Q312" s="88">
        <v>0</v>
      </c>
      <c r="R312" s="89">
        <v>0</v>
      </c>
      <c r="S312" s="90">
        <f t="shared" si="153"/>
        <v>0</v>
      </c>
      <c r="U312" s="115" t="s">
        <v>20</v>
      </c>
      <c r="V312" s="116">
        <v>0</v>
      </c>
      <c r="W312" s="116">
        <v>0</v>
      </c>
      <c r="X312" s="116">
        <v>0</v>
      </c>
      <c r="Y312" s="116">
        <v>0</v>
      </c>
      <c r="Z312" s="116">
        <v>0</v>
      </c>
      <c r="AA312" s="116">
        <v>0</v>
      </c>
      <c r="AB312" s="116">
        <v>0</v>
      </c>
      <c r="AC312" s="116">
        <v>0</v>
      </c>
      <c r="AD312" s="116">
        <v>0</v>
      </c>
      <c r="AE312" s="116">
        <v>0</v>
      </c>
      <c r="AF312" s="116">
        <v>0</v>
      </c>
      <c r="AG312" s="116">
        <v>0</v>
      </c>
      <c r="AH312" s="117">
        <v>0</v>
      </c>
      <c r="AI312" s="118">
        <f t="shared" si="154"/>
        <v>0</v>
      </c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</row>
    <row r="313" spans="1:6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152"/>
        <v>0</v>
      </c>
      <c r="K313" s="53" t="s">
        <v>11</v>
      </c>
      <c r="L313" s="71">
        <v>0</v>
      </c>
      <c r="M313" s="71">
        <v>0</v>
      </c>
      <c r="N313" s="71">
        <v>0</v>
      </c>
      <c r="O313" s="71">
        <v>0</v>
      </c>
      <c r="P313" s="71">
        <v>0</v>
      </c>
      <c r="Q313" s="71">
        <v>0</v>
      </c>
      <c r="R313" s="93">
        <v>0</v>
      </c>
      <c r="S313" s="94">
        <f t="shared" si="153"/>
        <v>0</v>
      </c>
      <c r="U313" s="119" t="s">
        <v>11</v>
      </c>
      <c r="V313" s="120">
        <v>0</v>
      </c>
      <c r="W313" s="120">
        <v>0</v>
      </c>
      <c r="X313" s="120">
        <v>0</v>
      </c>
      <c r="Y313" s="120">
        <v>0</v>
      </c>
      <c r="Z313" s="120">
        <v>0</v>
      </c>
      <c r="AA313" s="120">
        <v>0</v>
      </c>
      <c r="AB313" s="120">
        <v>0</v>
      </c>
      <c r="AC313" s="120">
        <v>0</v>
      </c>
      <c r="AD313" s="121">
        <v>0</v>
      </c>
      <c r="AE313" s="121">
        <v>0</v>
      </c>
      <c r="AF313" s="121">
        <v>0</v>
      </c>
      <c r="AG313" s="121">
        <v>0</v>
      </c>
      <c r="AH313" s="121">
        <v>0</v>
      </c>
      <c r="AI313" s="122">
        <f t="shared" si="154"/>
        <v>0</v>
      </c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</row>
    <row r="314" spans="1:69" ht="15">
      <c r="A314" s="42" t="s">
        <v>26</v>
      </c>
      <c r="B314" s="74">
        <f>SUM(B293:B309)</f>
        <v>119.99290697585032</v>
      </c>
      <c r="C314" s="74">
        <f t="shared" ref="C314:I314" si="155">SUM(C293:C309)</f>
        <v>358.91335098513264</v>
      </c>
      <c r="D314" s="74">
        <f t="shared" si="155"/>
        <v>103.40857671702996</v>
      </c>
      <c r="E314" s="74">
        <f t="shared" si="155"/>
        <v>256.81950090029233</v>
      </c>
      <c r="F314" s="74">
        <f t="shared" si="155"/>
        <v>0</v>
      </c>
      <c r="G314" s="74">
        <f t="shared" si="155"/>
        <v>17.032553717926653</v>
      </c>
      <c r="H314" s="75">
        <f t="shared" si="155"/>
        <v>0</v>
      </c>
      <c r="I314" s="59">
        <f t="shared" si="155"/>
        <v>856.16688929623183</v>
      </c>
      <c r="K314" s="54" t="s">
        <v>26</v>
      </c>
      <c r="L314" s="74">
        <f>SUM(L293:L309)</f>
        <v>119.99290697585032</v>
      </c>
      <c r="M314" s="74">
        <f t="shared" ref="M314:S314" si="156">SUM(M293:M309)</f>
        <v>358.91335098513264</v>
      </c>
      <c r="N314" s="74">
        <f t="shared" si="156"/>
        <v>103.40857671702996</v>
      </c>
      <c r="O314" s="74">
        <f t="shared" si="156"/>
        <v>256.81950090029233</v>
      </c>
      <c r="P314" s="74">
        <f t="shared" si="156"/>
        <v>137.24028940740709</v>
      </c>
      <c r="Q314" s="74">
        <f t="shared" si="156"/>
        <v>17.032553717926653</v>
      </c>
      <c r="R314" s="75">
        <f t="shared" si="156"/>
        <v>0</v>
      </c>
      <c r="S314" s="95">
        <f t="shared" si="156"/>
        <v>993.40717870363903</v>
      </c>
      <c r="U314" s="123" t="s">
        <v>63</v>
      </c>
      <c r="V314" s="124">
        <f>SUM(V293:V309)</f>
        <v>74.057364444908899</v>
      </c>
      <c r="W314" s="124">
        <f t="shared" ref="W314:AH314" si="157">SUM(W293:W309)</f>
        <v>23.178661059094946</v>
      </c>
      <c r="X314" s="124">
        <f t="shared" si="157"/>
        <v>17.032553717926653</v>
      </c>
      <c r="Y314" s="124">
        <f t="shared" si="157"/>
        <v>358.91335098513264</v>
      </c>
      <c r="Z314" s="124">
        <f t="shared" si="157"/>
        <v>71.73522915704568</v>
      </c>
      <c r="AA314" s="124">
        <f t="shared" si="157"/>
        <v>227.26648460710072</v>
      </c>
      <c r="AB314" s="124">
        <f t="shared" si="157"/>
        <v>137.24028940740709</v>
      </c>
      <c r="AC314" s="124">
        <f t="shared" si="157"/>
        <v>83.983245325022338</v>
      </c>
      <c r="AD314" s="125">
        <f t="shared" si="157"/>
        <v>22.756881471846459</v>
      </c>
      <c r="AE314" s="125">
        <f t="shared" si="157"/>
        <v>29.55301629319159</v>
      </c>
      <c r="AF314" s="125">
        <f t="shared" si="157"/>
        <v>0</v>
      </c>
      <c r="AG314" s="125">
        <f t="shared" si="157"/>
        <v>31.673347559984272</v>
      </c>
      <c r="AH314" s="125">
        <f t="shared" si="157"/>
        <v>0</v>
      </c>
      <c r="AI314" s="126">
        <f>SUM(V314:AC314)</f>
        <v>993.40717870363892</v>
      </c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</row>
    <row r="315" spans="1:69" s="14" customFormat="1" ht="15" thickBot="1">
      <c r="A315" s="43" t="s">
        <v>91</v>
      </c>
      <c r="B315" s="78">
        <f>IF($I314=0,"-",B314/$I314)</f>
        <v>0.1401513051672488</v>
      </c>
      <c r="C315" s="78">
        <f t="shared" ref="C315:H315" si="158">IF($I314=0,"-",C314/$I314)</f>
        <v>0.41920956705083395</v>
      </c>
      <c r="D315" s="78">
        <f t="shared" si="158"/>
        <v>0.12078086411637769</v>
      </c>
      <c r="E315" s="78">
        <f t="shared" si="158"/>
        <v>0.29996429914662742</v>
      </c>
      <c r="F315" s="78">
        <f t="shared" si="158"/>
        <v>0</v>
      </c>
      <c r="G315" s="78">
        <f t="shared" si="158"/>
        <v>1.9893964518912184E-2</v>
      </c>
      <c r="H315" s="79">
        <f t="shared" si="158"/>
        <v>0</v>
      </c>
      <c r="I315" s="80">
        <f>SUM(B315:H315)</f>
        <v>1</v>
      </c>
      <c r="K315" s="55" t="s">
        <v>91</v>
      </c>
      <c r="L315" s="96">
        <f>IF($S314=0,"-",L314/$S314)</f>
        <v>0.12078924890842523</v>
      </c>
      <c r="M315" s="96">
        <f t="shared" ref="M315:R315" si="159">IF($S314=0,"-",M314/$S314)</f>
        <v>0.36129530637527885</v>
      </c>
      <c r="N315" s="96">
        <f t="shared" si="159"/>
        <v>0.10409485549719347</v>
      </c>
      <c r="O315" s="96">
        <f t="shared" si="159"/>
        <v>0.25852390279223936</v>
      </c>
      <c r="P315" s="96">
        <f t="shared" si="159"/>
        <v>0.13815109488789962</v>
      </c>
      <c r="Q315" s="96">
        <f t="shared" si="159"/>
        <v>1.7145591538963438E-2</v>
      </c>
      <c r="R315" s="97">
        <f t="shared" si="159"/>
        <v>0</v>
      </c>
      <c r="S315" s="98">
        <f>SUM(L315:R315)</f>
        <v>0.99999999999999989</v>
      </c>
      <c r="U315" s="127" t="s">
        <v>91</v>
      </c>
      <c r="V315" s="128">
        <f>+V314/$AI314</f>
        <v>7.4548851702029295E-2</v>
      </c>
      <c r="W315" s="128">
        <f t="shared" ref="W315:AH315" si="160">+W314/$AI314</f>
        <v>2.3332487982764806E-2</v>
      </c>
      <c r="X315" s="128">
        <f t="shared" si="160"/>
        <v>1.7145591538963442E-2</v>
      </c>
      <c r="Y315" s="128">
        <f t="shared" si="160"/>
        <v>0.3612953063752789</v>
      </c>
      <c r="Z315" s="128">
        <f t="shared" si="160"/>
        <v>7.2211305389052655E-2</v>
      </c>
      <c r="AA315" s="128">
        <f t="shared" si="160"/>
        <v>0.2287747556884735</v>
      </c>
      <c r="AB315" s="128">
        <f t="shared" si="160"/>
        <v>0.13815109488789964</v>
      </c>
      <c r="AC315" s="128">
        <f t="shared" si="160"/>
        <v>8.4540606435537832E-2</v>
      </c>
      <c r="AD315" s="128">
        <f t="shared" si="160"/>
        <v>2.2907909223631121E-2</v>
      </c>
      <c r="AE315" s="128">
        <f t="shared" si="160"/>
        <v>2.9749147103765874E-2</v>
      </c>
      <c r="AF315" s="128">
        <f t="shared" si="160"/>
        <v>0</v>
      </c>
      <c r="AG315" s="128">
        <f t="shared" si="160"/>
        <v>3.1883550108140819E-2</v>
      </c>
      <c r="AH315" s="128">
        <f t="shared" si="160"/>
        <v>0</v>
      </c>
      <c r="AI315" s="129">
        <f>SUM(V315:AC315)</f>
        <v>1</v>
      </c>
    </row>
    <row r="316" spans="1:69" ht="15" thickBot="1">
      <c r="A316" s="44"/>
      <c r="B316" s="44"/>
      <c r="C316" s="44"/>
      <c r="D316" s="44"/>
      <c r="E316" s="44"/>
      <c r="F316" s="44"/>
      <c r="G316" s="44"/>
      <c r="H316" s="44"/>
      <c r="I316" s="44"/>
      <c r="K316" s="44"/>
      <c r="L316" s="44"/>
      <c r="M316" s="44"/>
      <c r="N316" s="44"/>
      <c r="O316" s="44"/>
      <c r="P316" s="44"/>
      <c r="Q316" s="44"/>
      <c r="R316" s="44"/>
      <c r="S316" s="44"/>
      <c r="U316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</row>
    <row r="317" spans="1:69" ht="30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  <c r="K317" s="426" t="s">
        <v>39</v>
      </c>
      <c r="L317" s="32" t="s">
        <v>0</v>
      </c>
      <c r="M317" s="32" t="s">
        <v>1</v>
      </c>
      <c r="N317" s="32" t="s">
        <v>2</v>
      </c>
      <c r="O317" s="32" t="s">
        <v>3</v>
      </c>
      <c r="P317" s="32" t="s">
        <v>27</v>
      </c>
      <c r="Q317" s="32" t="s">
        <v>4</v>
      </c>
      <c r="R317" s="32" t="s">
        <v>5</v>
      </c>
      <c r="S317" s="33" t="s">
        <v>6</v>
      </c>
      <c r="U317" s="470" t="s">
        <v>39</v>
      </c>
      <c r="V317" s="99" t="s">
        <v>77</v>
      </c>
      <c r="W317" s="99" t="s">
        <v>78</v>
      </c>
      <c r="X317" s="99" t="s">
        <v>4</v>
      </c>
      <c r="Y317" s="99" t="s">
        <v>1</v>
      </c>
      <c r="Z317" s="99" t="s">
        <v>2</v>
      </c>
      <c r="AA317" s="99" t="s">
        <v>3</v>
      </c>
      <c r="AB317" s="99" t="s">
        <v>55</v>
      </c>
      <c r="AC317" s="99" t="s">
        <v>67</v>
      </c>
      <c r="AD317" s="100" t="s">
        <v>79</v>
      </c>
      <c r="AE317" s="100" t="s">
        <v>80</v>
      </c>
      <c r="AF317" s="100" t="s">
        <v>81</v>
      </c>
      <c r="AG317" s="100" t="s">
        <v>82</v>
      </c>
      <c r="AH317" s="100" t="s">
        <v>83</v>
      </c>
      <c r="AI317" s="101" t="s">
        <v>63</v>
      </c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</row>
    <row r="318" spans="1:69" ht="15" customHeight="1">
      <c r="A318" s="433" t="s">
        <v>39</v>
      </c>
      <c r="B318" s="434" t="s">
        <v>118</v>
      </c>
      <c r="C318" s="435"/>
      <c r="D318" s="435"/>
      <c r="E318" s="435"/>
      <c r="F318" s="435"/>
      <c r="G318" s="435"/>
      <c r="H318" s="435"/>
      <c r="I318" s="436"/>
      <c r="K318" s="427" t="s">
        <v>39</v>
      </c>
      <c r="L318" s="416" t="s">
        <v>118</v>
      </c>
      <c r="M318" s="417"/>
      <c r="N318" s="417"/>
      <c r="O318" s="417"/>
      <c r="P318" s="417"/>
      <c r="Q318" s="417"/>
      <c r="R318" s="417"/>
      <c r="S318" s="418"/>
      <c r="U318" s="471" t="s">
        <v>39</v>
      </c>
      <c r="V318" s="468" t="s">
        <v>118</v>
      </c>
      <c r="W318" s="468"/>
      <c r="X318" s="468"/>
      <c r="Y318" s="468"/>
      <c r="Z318" s="468"/>
      <c r="AA318" s="468"/>
      <c r="AB318" s="468"/>
      <c r="AC318" s="468"/>
      <c r="AD318" s="468"/>
      <c r="AE318" s="468"/>
      <c r="AF318" s="468"/>
      <c r="AG318" s="468"/>
      <c r="AH318" s="468"/>
      <c r="AI318" s="469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</row>
    <row r="319" spans="1:6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  <c r="K319" s="56" t="s">
        <v>7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102">
        <v>0</v>
      </c>
      <c r="S319" s="103">
        <f>SUM(L319:R319)</f>
        <v>0</v>
      </c>
      <c r="U319" s="104" t="s">
        <v>7</v>
      </c>
      <c r="V319" s="105">
        <v>0</v>
      </c>
      <c r="W319" s="105">
        <v>0</v>
      </c>
      <c r="X319" s="105">
        <v>0</v>
      </c>
      <c r="Y319" s="105">
        <v>0</v>
      </c>
      <c r="Z319" s="105">
        <v>0</v>
      </c>
      <c r="AA319" s="105">
        <v>0</v>
      </c>
      <c r="AB319" s="105">
        <v>0</v>
      </c>
      <c r="AC319" s="106">
        <v>0</v>
      </c>
      <c r="AD319" s="107">
        <v>0</v>
      </c>
      <c r="AE319" s="107">
        <v>0</v>
      </c>
      <c r="AF319" s="107">
        <v>0</v>
      </c>
      <c r="AG319" s="107">
        <v>0</v>
      </c>
      <c r="AH319" s="107">
        <v>0</v>
      </c>
      <c r="AI319" s="108">
        <f>SUM(V319:AC319)</f>
        <v>0</v>
      </c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</row>
    <row r="320" spans="1:6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161">SUM(B320:H320)</f>
        <v>0</v>
      </c>
      <c r="K320" s="48" t="s">
        <v>8</v>
      </c>
      <c r="L320" s="85">
        <v>0</v>
      </c>
      <c r="M320" s="85">
        <v>0</v>
      </c>
      <c r="N320" s="85">
        <v>0</v>
      </c>
      <c r="O320" s="85">
        <v>0</v>
      </c>
      <c r="P320" s="85">
        <v>0</v>
      </c>
      <c r="Q320" s="85">
        <v>0</v>
      </c>
      <c r="R320" s="86">
        <v>0</v>
      </c>
      <c r="S320" s="87">
        <f t="shared" ref="S320:S339" si="162">SUM(L320:R320)</f>
        <v>0</v>
      </c>
      <c r="U320" s="109" t="s">
        <v>8</v>
      </c>
      <c r="V320" s="110">
        <v>0</v>
      </c>
      <c r="W320" s="110">
        <v>0</v>
      </c>
      <c r="X320" s="110">
        <v>0</v>
      </c>
      <c r="Y320" s="110">
        <v>0</v>
      </c>
      <c r="Z320" s="110">
        <v>0</v>
      </c>
      <c r="AA320" s="110">
        <v>0</v>
      </c>
      <c r="AB320" s="110">
        <v>0</v>
      </c>
      <c r="AC320" s="111">
        <v>0</v>
      </c>
      <c r="AD320" s="110">
        <v>0</v>
      </c>
      <c r="AE320" s="110">
        <v>0</v>
      </c>
      <c r="AF320" s="110">
        <v>0</v>
      </c>
      <c r="AG320" s="110">
        <v>0</v>
      </c>
      <c r="AH320" s="110">
        <v>0</v>
      </c>
      <c r="AI320" s="112">
        <f t="shared" ref="AI320:AI339" si="163">SUM(V320:AC320)</f>
        <v>0</v>
      </c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</row>
    <row r="321" spans="1:6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161"/>
        <v>0</v>
      </c>
      <c r="K321" s="49" t="s">
        <v>10</v>
      </c>
      <c r="L321" s="63">
        <v>0</v>
      </c>
      <c r="M321" s="63">
        <v>0</v>
      </c>
      <c r="N321" s="63">
        <v>0</v>
      </c>
      <c r="O321" s="63">
        <v>0</v>
      </c>
      <c r="P321" s="63">
        <v>0</v>
      </c>
      <c r="Q321" s="63">
        <v>0</v>
      </c>
      <c r="R321" s="83">
        <v>0</v>
      </c>
      <c r="S321" s="84">
        <f t="shared" si="162"/>
        <v>0</v>
      </c>
      <c r="U321" s="113" t="s">
        <v>10</v>
      </c>
      <c r="V321" s="105">
        <v>0</v>
      </c>
      <c r="W321" s="105">
        <v>0</v>
      </c>
      <c r="X321" s="105">
        <v>0</v>
      </c>
      <c r="Y321" s="105">
        <v>0</v>
      </c>
      <c r="Z321" s="105">
        <v>0</v>
      </c>
      <c r="AA321" s="105">
        <v>0</v>
      </c>
      <c r="AB321" s="105">
        <v>0</v>
      </c>
      <c r="AC321" s="106">
        <v>0</v>
      </c>
      <c r="AD321" s="107">
        <v>0</v>
      </c>
      <c r="AE321" s="107">
        <v>0</v>
      </c>
      <c r="AF321" s="107">
        <v>0</v>
      </c>
      <c r="AG321" s="107">
        <v>0</v>
      </c>
      <c r="AH321" s="107">
        <v>0</v>
      </c>
      <c r="AI321" s="108">
        <f t="shared" si="163"/>
        <v>0</v>
      </c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</row>
    <row r="322" spans="1:6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161"/>
        <v>0</v>
      </c>
      <c r="K322" s="48" t="s">
        <v>56</v>
      </c>
      <c r="L322" s="85">
        <v>0</v>
      </c>
      <c r="M322" s="85">
        <v>0</v>
      </c>
      <c r="N322" s="85">
        <v>0</v>
      </c>
      <c r="O322" s="85">
        <v>0</v>
      </c>
      <c r="P322" s="85">
        <v>0</v>
      </c>
      <c r="Q322" s="85">
        <v>0</v>
      </c>
      <c r="R322" s="86">
        <v>0</v>
      </c>
      <c r="S322" s="87">
        <f t="shared" si="162"/>
        <v>0</v>
      </c>
      <c r="U322" s="109" t="s">
        <v>56</v>
      </c>
      <c r="V322" s="110">
        <v>0</v>
      </c>
      <c r="W322" s="110">
        <v>0</v>
      </c>
      <c r="X322" s="110">
        <v>0</v>
      </c>
      <c r="Y322" s="110">
        <v>0</v>
      </c>
      <c r="Z322" s="110">
        <v>0</v>
      </c>
      <c r="AA322" s="110">
        <v>0</v>
      </c>
      <c r="AB322" s="110">
        <v>0</v>
      </c>
      <c r="AC322" s="111">
        <v>0</v>
      </c>
      <c r="AD322" s="110">
        <v>0</v>
      </c>
      <c r="AE322" s="110">
        <v>0</v>
      </c>
      <c r="AF322" s="110">
        <v>0</v>
      </c>
      <c r="AG322" s="110">
        <v>0</v>
      </c>
      <c r="AH322" s="110">
        <v>0</v>
      </c>
      <c r="AI322" s="112">
        <f t="shared" si="163"/>
        <v>0</v>
      </c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</row>
    <row r="323" spans="1:69" ht="15">
      <c r="A323" s="37" t="s">
        <v>16</v>
      </c>
      <c r="B323" s="63">
        <v>27.442252020766158</v>
      </c>
      <c r="C323" s="63">
        <v>74.319888262213993</v>
      </c>
      <c r="D323" s="63">
        <v>41.58902772351059</v>
      </c>
      <c r="E323" s="63">
        <v>0</v>
      </c>
      <c r="F323" s="420"/>
      <c r="G323" s="63">
        <v>0</v>
      </c>
      <c r="H323" s="64">
        <v>0</v>
      </c>
      <c r="I323" s="59">
        <f t="shared" si="161"/>
        <v>143.35116800649075</v>
      </c>
      <c r="K323" s="49" t="s">
        <v>16</v>
      </c>
      <c r="L323" s="63">
        <v>27.442252020766158</v>
      </c>
      <c r="M323" s="63">
        <v>74.319888262213993</v>
      </c>
      <c r="N323" s="63">
        <v>41.58902772351059</v>
      </c>
      <c r="O323" s="63">
        <v>0</v>
      </c>
      <c r="P323" s="63">
        <v>0</v>
      </c>
      <c r="Q323" s="63">
        <v>0</v>
      </c>
      <c r="R323" s="83">
        <v>0</v>
      </c>
      <c r="S323" s="84">
        <f t="shared" si="162"/>
        <v>143.35116800649075</v>
      </c>
      <c r="U323" s="113" t="s">
        <v>16</v>
      </c>
      <c r="V323" s="105">
        <v>27.442252020766158</v>
      </c>
      <c r="W323" s="105">
        <v>0</v>
      </c>
      <c r="X323" s="105">
        <v>0</v>
      </c>
      <c r="Y323" s="105">
        <v>74.319888262213993</v>
      </c>
      <c r="Z323" s="105">
        <v>41.58902772351059</v>
      </c>
      <c r="AA323" s="105">
        <v>0</v>
      </c>
      <c r="AB323" s="105">
        <v>0</v>
      </c>
      <c r="AC323" s="106">
        <v>0</v>
      </c>
      <c r="AD323" s="107">
        <v>0</v>
      </c>
      <c r="AE323" s="107">
        <v>0</v>
      </c>
      <c r="AF323" s="107">
        <v>0</v>
      </c>
      <c r="AG323" s="107">
        <v>0</v>
      </c>
      <c r="AH323" s="107">
        <v>0</v>
      </c>
      <c r="AI323" s="108">
        <f t="shared" si="163"/>
        <v>143.35116800649075</v>
      </c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</row>
    <row r="324" spans="1:69" ht="15">
      <c r="A324" s="36" t="s">
        <v>123</v>
      </c>
      <c r="B324" s="60">
        <v>5.1932840156094038</v>
      </c>
      <c r="C324" s="60">
        <v>2.3056074702744884E-4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161"/>
        <v>5.1935145763564314</v>
      </c>
      <c r="K324" s="48" t="s">
        <v>123</v>
      </c>
      <c r="L324" s="85">
        <v>5.1932840156094038</v>
      </c>
      <c r="M324" s="85">
        <v>2.3056074702744884E-4</v>
      </c>
      <c r="N324" s="85">
        <v>0</v>
      </c>
      <c r="O324" s="85">
        <v>0</v>
      </c>
      <c r="P324" s="85">
        <v>0</v>
      </c>
      <c r="Q324" s="85">
        <v>0</v>
      </c>
      <c r="R324" s="86">
        <v>0</v>
      </c>
      <c r="S324" s="87">
        <f t="shared" si="162"/>
        <v>5.1935145763564314</v>
      </c>
      <c r="U324" s="109" t="s">
        <v>57</v>
      </c>
      <c r="V324" s="110">
        <v>5.1907486589659317</v>
      </c>
      <c r="W324" s="110">
        <v>0</v>
      </c>
      <c r="X324" s="110">
        <v>0</v>
      </c>
      <c r="Y324" s="110">
        <v>2.3056074702744884E-4</v>
      </c>
      <c r="Z324" s="110">
        <v>0</v>
      </c>
      <c r="AA324" s="110">
        <v>0</v>
      </c>
      <c r="AB324" s="110">
        <v>0</v>
      </c>
      <c r="AC324" s="111">
        <v>2.5353566434724007E-3</v>
      </c>
      <c r="AD324" s="110">
        <v>2.5353566434724007E-3</v>
      </c>
      <c r="AE324" s="110">
        <v>0</v>
      </c>
      <c r="AF324" s="110">
        <v>0</v>
      </c>
      <c r="AG324" s="110">
        <v>0</v>
      </c>
      <c r="AH324" s="110">
        <v>0</v>
      </c>
      <c r="AI324" s="112">
        <f t="shared" si="163"/>
        <v>5.1935145763564314</v>
      </c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</row>
    <row r="325" spans="1:69" ht="15">
      <c r="A325" s="37" t="s">
        <v>58</v>
      </c>
      <c r="B325" s="63">
        <v>0</v>
      </c>
      <c r="C325" s="63">
        <v>0</v>
      </c>
      <c r="D325" s="63">
        <v>0</v>
      </c>
      <c r="E325" s="63">
        <v>2.4311872207174225</v>
      </c>
      <c r="F325" s="420"/>
      <c r="G325" s="63">
        <v>0</v>
      </c>
      <c r="H325" s="64">
        <v>0</v>
      </c>
      <c r="I325" s="59">
        <f t="shared" si="161"/>
        <v>2.4311872207174225</v>
      </c>
      <c r="K325" s="49" t="s">
        <v>58</v>
      </c>
      <c r="L325" s="63">
        <v>0</v>
      </c>
      <c r="M325" s="63">
        <v>0</v>
      </c>
      <c r="N325" s="63">
        <v>0</v>
      </c>
      <c r="O325" s="63">
        <v>2.4311872207174225</v>
      </c>
      <c r="P325" s="63">
        <v>37.795508843965656</v>
      </c>
      <c r="Q325" s="63">
        <v>0</v>
      </c>
      <c r="R325" s="83">
        <v>0</v>
      </c>
      <c r="S325" s="84">
        <f t="shared" si="162"/>
        <v>40.226696064683082</v>
      </c>
      <c r="U325" s="113" t="s">
        <v>58</v>
      </c>
      <c r="V325" s="105">
        <v>0</v>
      </c>
      <c r="W325" s="105">
        <v>0</v>
      </c>
      <c r="X325" s="105">
        <v>0</v>
      </c>
      <c r="Y325" s="105">
        <v>0</v>
      </c>
      <c r="Z325" s="105">
        <v>0</v>
      </c>
      <c r="AA325" s="105">
        <v>2.4311872207174225</v>
      </c>
      <c r="AB325" s="105">
        <v>37.795508843965656</v>
      </c>
      <c r="AC325" s="106">
        <v>0</v>
      </c>
      <c r="AD325" s="105">
        <v>0</v>
      </c>
      <c r="AE325" s="105">
        <v>0</v>
      </c>
      <c r="AF325" s="105">
        <v>0</v>
      </c>
      <c r="AG325" s="105">
        <v>0</v>
      </c>
      <c r="AH325" s="105">
        <v>0</v>
      </c>
      <c r="AI325" s="108">
        <f t="shared" si="163"/>
        <v>40.226696064683082</v>
      </c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</row>
    <row r="326" spans="1:69" ht="15">
      <c r="A326" s="36" t="s">
        <v>12</v>
      </c>
      <c r="B326" s="60">
        <v>0</v>
      </c>
      <c r="C326" s="60">
        <v>0</v>
      </c>
      <c r="D326" s="60">
        <v>0</v>
      </c>
      <c r="E326" s="60">
        <v>0</v>
      </c>
      <c r="F326" s="420"/>
      <c r="G326" s="60">
        <v>0</v>
      </c>
      <c r="H326" s="61">
        <v>0</v>
      </c>
      <c r="I326" s="62">
        <f t="shared" si="161"/>
        <v>0</v>
      </c>
      <c r="K326" s="48" t="s">
        <v>12</v>
      </c>
      <c r="L326" s="85">
        <v>0</v>
      </c>
      <c r="M326" s="85">
        <v>0</v>
      </c>
      <c r="N326" s="85">
        <v>0</v>
      </c>
      <c r="O326" s="85">
        <v>0</v>
      </c>
      <c r="P326" s="85">
        <v>7.2857902244129873</v>
      </c>
      <c r="Q326" s="85">
        <v>0</v>
      </c>
      <c r="R326" s="86">
        <v>0</v>
      </c>
      <c r="S326" s="87">
        <f t="shared" si="162"/>
        <v>7.2857902244129873</v>
      </c>
      <c r="U326" s="109" t="s">
        <v>12</v>
      </c>
      <c r="V326" s="110">
        <v>0</v>
      </c>
      <c r="W326" s="110">
        <v>0</v>
      </c>
      <c r="X326" s="110">
        <v>0</v>
      </c>
      <c r="Y326" s="110">
        <v>0</v>
      </c>
      <c r="Z326" s="110">
        <v>0</v>
      </c>
      <c r="AA326" s="110">
        <v>0</v>
      </c>
      <c r="AB326" s="110">
        <v>7.2857902244129873</v>
      </c>
      <c r="AC326" s="111">
        <v>0</v>
      </c>
      <c r="AD326" s="110">
        <v>0</v>
      </c>
      <c r="AE326" s="110">
        <v>0</v>
      </c>
      <c r="AF326" s="110">
        <v>0</v>
      </c>
      <c r="AG326" s="110">
        <v>0</v>
      </c>
      <c r="AH326" s="110">
        <v>0</v>
      </c>
      <c r="AI326" s="112">
        <f t="shared" si="163"/>
        <v>7.2857902244129873</v>
      </c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</row>
    <row r="327" spans="1:6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161"/>
        <v>0</v>
      </c>
      <c r="K327" s="49" t="s">
        <v>59</v>
      </c>
      <c r="L327" s="63">
        <v>0</v>
      </c>
      <c r="M327" s="63">
        <v>0</v>
      </c>
      <c r="N327" s="63">
        <v>0</v>
      </c>
      <c r="O327" s="63">
        <v>0</v>
      </c>
      <c r="P327" s="63">
        <v>0</v>
      </c>
      <c r="Q327" s="63">
        <v>0</v>
      </c>
      <c r="R327" s="83">
        <v>0</v>
      </c>
      <c r="S327" s="84">
        <f t="shared" si="162"/>
        <v>0</v>
      </c>
      <c r="U327" s="113" t="s">
        <v>59</v>
      </c>
      <c r="V327" s="105">
        <v>0</v>
      </c>
      <c r="W327" s="105">
        <v>0</v>
      </c>
      <c r="X327" s="105">
        <v>0</v>
      </c>
      <c r="Y327" s="105">
        <v>0</v>
      </c>
      <c r="Z327" s="105">
        <v>0</v>
      </c>
      <c r="AA327" s="105">
        <v>0</v>
      </c>
      <c r="AB327" s="105">
        <v>0</v>
      </c>
      <c r="AC327" s="106">
        <v>0</v>
      </c>
      <c r="AD327" s="105">
        <v>0</v>
      </c>
      <c r="AE327" s="105">
        <v>0</v>
      </c>
      <c r="AF327" s="105">
        <v>0</v>
      </c>
      <c r="AG327" s="105">
        <v>0</v>
      </c>
      <c r="AH327" s="105">
        <v>0</v>
      </c>
      <c r="AI327" s="108">
        <f t="shared" si="163"/>
        <v>0</v>
      </c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</row>
    <row r="328" spans="1:69" ht="15">
      <c r="A328" s="36" t="s">
        <v>17</v>
      </c>
      <c r="B328" s="60">
        <v>18.118189395506391</v>
      </c>
      <c r="C328" s="60">
        <v>0</v>
      </c>
      <c r="D328" s="60">
        <v>0.23073930477428273</v>
      </c>
      <c r="E328" s="60">
        <v>0</v>
      </c>
      <c r="F328" s="420"/>
      <c r="G328" s="60">
        <v>0</v>
      </c>
      <c r="H328" s="61">
        <v>0</v>
      </c>
      <c r="I328" s="62">
        <f t="shared" si="161"/>
        <v>18.348928700280673</v>
      </c>
      <c r="K328" s="48" t="s">
        <v>17</v>
      </c>
      <c r="L328" s="85">
        <v>18.118189395506391</v>
      </c>
      <c r="M328" s="85">
        <v>0</v>
      </c>
      <c r="N328" s="85">
        <v>0.23073930477428273</v>
      </c>
      <c r="O328" s="85">
        <v>0</v>
      </c>
      <c r="P328" s="85">
        <v>0</v>
      </c>
      <c r="Q328" s="85">
        <v>0</v>
      </c>
      <c r="R328" s="86">
        <v>0</v>
      </c>
      <c r="S328" s="87">
        <f t="shared" si="162"/>
        <v>18.348928700280673</v>
      </c>
      <c r="U328" s="109" t="s">
        <v>17</v>
      </c>
      <c r="V328" s="110">
        <v>0</v>
      </c>
      <c r="W328" s="110">
        <v>18.118189395506391</v>
      </c>
      <c r="X328" s="110">
        <v>0</v>
      </c>
      <c r="Y328" s="110">
        <v>0</v>
      </c>
      <c r="Z328" s="110">
        <v>0</v>
      </c>
      <c r="AA328" s="110">
        <v>0</v>
      </c>
      <c r="AB328" s="110">
        <v>0</v>
      </c>
      <c r="AC328" s="111">
        <v>0.23073930477428273</v>
      </c>
      <c r="AD328" s="110">
        <v>0</v>
      </c>
      <c r="AE328" s="110">
        <v>0</v>
      </c>
      <c r="AF328" s="110">
        <v>0</v>
      </c>
      <c r="AG328" s="110">
        <v>0.23073930477428273</v>
      </c>
      <c r="AH328" s="110">
        <v>0</v>
      </c>
      <c r="AI328" s="112">
        <f t="shared" si="163"/>
        <v>18.348928700280673</v>
      </c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</row>
    <row r="329" spans="1:69" ht="15">
      <c r="A329" s="37" t="s">
        <v>139</v>
      </c>
      <c r="B329" s="63">
        <v>114.17980367171914</v>
      </c>
      <c r="C329" s="63">
        <v>1236.1750692790631</v>
      </c>
      <c r="D329" s="63">
        <v>255.45323513326485</v>
      </c>
      <c r="E329" s="63">
        <v>0</v>
      </c>
      <c r="F329" s="420"/>
      <c r="G329" s="63">
        <v>0</v>
      </c>
      <c r="H329" s="64">
        <v>0</v>
      </c>
      <c r="I329" s="59">
        <f t="shared" si="161"/>
        <v>1605.808108084047</v>
      </c>
      <c r="K329" s="49" t="s">
        <v>139</v>
      </c>
      <c r="L329" s="63">
        <v>114.17980367171914</v>
      </c>
      <c r="M329" s="63">
        <v>1236.1750692790631</v>
      </c>
      <c r="N329" s="63">
        <v>255.45323513326485</v>
      </c>
      <c r="O329" s="63">
        <v>0</v>
      </c>
      <c r="P329" s="63">
        <v>0</v>
      </c>
      <c r="Q329" s="63">
        <v>0</v>
      </c>
      <c r="R329" s="83">
        <v>0</v>
      </c>
      <c r="S329" s="84">
        <f t="shared" si="162"/>
        <v>1605.808108084047</v>
      </c>
      <c r="U329" s="113" t="s">
        <v>139</v>
      </c>
      <c r="V329" s="105">
        <v>111.9512508541537</v>
      </c>
      <c r="W329" s="105">
        <v>0</v>
      </c>
      <c r="X329" s="105">
        <v>0</v>
      </c>
      <c r="Y329" s="105">
        <v>1236.1750692790631</v>
      </c>
      <c r="Z329" s="105">
        <v>73.550088739989988</v>
      </c>
      <c r="AA329" s="105">
        <v>0</v>
      </c>
      <c r="AB329" s="105">
        <v>0</v>
      </c>
      <c r="AC329" s="106">
        <v>184.13169921084031</v>
      </c>
      <c r="AD329" s="105">
        <v>2.2285528175654483</v>
      </c>
      <c r="AE329" s="105">
        <v>0</v>
      </c>
      <c r="AF329" s="105">
        <v>0</v>
      </c>
      <c r="AG329" s="105">
        <v>181.90314639327488</v>
      </c>
      <c r="AH329" s="105">
        <v>0</v>
      </c>
      <c r="AI329" s="108">
        <f t="shared" si="163"/>
        <v>1605.808108084047</v>
      </c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</row>
    <row r="330" spans="1:69" ht="15">
      <c r="A330" s="36" t="s">
        <v>25</v>
      </c>
      <c r="B330" s="60">
        <v>80.747524976005408</v>
      </c>
      <c r="C330" s="60">
        <v>4.681095889157616</v>
      </c>
      <c r="D330" s="60">
        <v>9.8003028365811975</v>
      </c>
      <c r="E330" s="60">
        <v>1177.4543253026909</v>
      </c>
      <c r="F330" s="420"/>
      <c r="G330" s="60">
        <v>57.512280852197321</v>
      </c>
      <c r="H330" s="61">
        <v>0</v>
      </c>
      <c r="I330" s="62">
        <f t="shared" si="161"/>
        <v>1330.1955298566324</v>
      </c>
      <c r="K330" s="48" t="s">
        <v>25</v>
      </c>
      <c r="L330" s="85">
        <v>80.747524976005408</v>
      </c>
      <c r="M330" s="85">
        <v>4.681095889157616</v>
      </c>
      <c r="N330" s="85">
        <v>9.8003028365811975</v>
      </c>
      <c r="O330" s="85">
        <v>1177.4543253026909</v>
      </c>
      <c r="P330" s="85">
        <v>4.3449522996081728E-2</v>
      </c>
      <c r="Q330" s="85">
        <v>57.512280852197321</v>
      </c>
      <c r="R330" s="86">
        <v>0</v>
      </c>
      <c r="S330" s="87">
        <f t="shared" si="162"/>
        <v>1330.2389793796285</v>
      </c>
      <c r="U330" s="109" t="s">
        <v>25</v>
      </c>
      <c r="V330" s="110">
        <v>2.3387457573741814</v>
      </c>
      <c r="W330" s="110">
        <v>24.191526378226186</v>
      </c>
      <c r="X330" s="110">
        <v>57.512280852197321</v>
      </c>
      <c r="Y330" s="110">
        <v>4.681095889157616</v>
      </c>
      <c r="Z330" s="110">
        <v>8.1024221487519921E-2</v>
      </c>
      <c r="AA330" s="110">
        <v>1160.4520413703467</v>
      </c>
      <c r="AB330" s="110">
        <v>4.3449522996081728E-2</v>
      </c>
      <c r="AC330" s="111">
        <v>80.93881538784288</v>
      </c>
      <c r="AD330" s="110">
        <v>54.217252840405045</v>
      </c>
      <c r="AE330" s="110">
        <v>17.002283932344159</v>
      </c>
      <c r="AF330" s="110">
        <v>0</v>
      </c>
      <c r="AG330" s="110">
        <v>9.7192786150936783</v>
      </c>
      <c r="AH330" s="110">
        <v>0</v>
      </c>
      <c r="AI330" s="112">
        <f t="shared" si="163"/>
        <v>1330.2389793796285</v>
      </c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</row>
    <row r="331" spans="1:69" ht="15" customHeight="1">
      <c r="A331" s="37" t="s">
        <v>24</v>
      </c>
      <c r="B331" s="63">
        <v>6.4566114487382098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161"/>
        <v>6.4566114487382098</v>
      </c>
      <c r="K331" s="49" t="s">
        <v>24</v>
      </c>
      <c r="L331" s="63">
        <v>6.4566114487382098</v>
      </c>
      <c r="M331" s="63">
        <v>0</v>
      </c>
      <c r="N331" s="63">
        <v>0</v>
      </c>
      <c r="O331" s="63">
        <v>0</v>
      </c>
      <c r="P331" s="63">
        <v>0</v>
      </c>
      <c r="Q331" s="63">
        <v>0</v>
      </c>
      <c r="R331" s="83">
        <v>0</v>
      </c>
      <c r="S331" s="84">
        <f t="shared" si="162"/>
        <v>6.4566114487382098</v>
      </c>
      <c r="U331" s="113" t="s">
        <v>24</v>
      </c>
      <c r="V331" s="105">
        <v>5.9900873872508003</v>
      </c>
      <c r="W331" s="105">
        <v>0</v>
      </c>
      <c r="X331" s="105">
        <v>0</v>
      </c>
      <c r="Y331" s="105">
        <v>0</v>
      </c>
      <c r="Z331" s="105">
        <v>0</v>
      </c>
      <c r="AA331" s="105">
        <v>0</v>
      </c>
      <c r="AB331" s="105">
        <v>0</v>
      </c>
      <c r="AC331" s="106">
        <v>0.46652406148740971</v>
      </c>
      <c r="AD331" s="105">
        <v>0.46652406148740971</v>
      </c>
      <c r="AE331" s="105">
        <v>0</v>
      </c>
      <c r="AF331" s="105">
        <v>0</v>
      </c>
      <c r="AG331" s="105">
        <v>0</v>
      </c>
      <c r="AH331" s="105">
        <v>0</v>
      </c>
      <c r="AI331" s="108">
        <f t="shared" si="163"/>
        <v>6.4566114487382098</v>
      </c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</row>
    <row r="332" spans="1:69" ht="15" customHeight="1">
      <c r="A332" s="36" t="s">
        <v>60</v>
      </c>
      <c r="B332" s="60">
        <v>0</v>
      </c>
      <c r="C332" s="60">
        <v>0.21761715759414493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161"/>
        <v>0.21761715759414493</v>
      </c>
      <c r="K332" s="48" t="s">
        <v>60</v>
      </c>
      <c r="L332" s="85">
        <v>0</v>
      </c>
      <c r="M332" s="85">
        <v>0.21761715759414493</v>
      </c>
      <c r="N332" s="85">
        <v>0</v>
      </c>
      <c r="O332" s="85">
        <v>0</v>
      </c>
      <c r="P332" s="85">
        <v>0</v>
      </c>
      <c r="Q332" s="85">
        <v>0</v>
      </c>
      <c r="R332" s="86">
        <v>0</v>
      </c>
      <c r="S332" s="87">
        <f t="shared" si="162"/>
        <v>0.21761715759414493</v>
      </c>
      <c r="U332" s="109" t="s">
        <v>60</v>
      </c>
      <c r="V332" s="110">
        <v>0</v>
      </c>
      <c r="W332" s="110">
        <v>0</v>
      </c>
      <c r="X332" s="110">
        <v>0</v>
      </c>
      <c r="Y332" s="110">
        <v>0.21761715759414493</v>
      </c>
      <c r="Z332" s="110">
        <v>0</v>
      </c>
      <c r="AA332" s="110">
        <v>0</v>
      </c>
      <c r="AB332" s="110">
        <v>0</v>
      </c>
      <c r="AC332" s="111">
        <v>0</v>
      </c>
      <c r="AD332" s="110">
        <v>0</v>
      </c>
      <c r="AE332" s="110">
        <v>0</v>
      </c>
      <c r="AF332" s="110">
        <v>0</v>
      </c>
      <c r="AG332" s="110">
        <v>0</v>
      </c>
      <c r="AH332" s="110">
        <v>0</v>
      </c>
      <c r="AI332" s="112">
        <f t="shared" si="163"/>
        <v>0.21761715759414493</v>
      </c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</row>
    <row r="333" spans="1:69" ht="15">
      <c r="A333" s="37" t="s">
        <v>22</v>
      </c>
      <c r="B333" s="63">
        <v>0</v>
      </c>
      <c r="C333" s="63">
        <v>2909.0581993758219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161"/>
        <v>2909.0581993758219</v>
      </c>
      <c r="K333" s="49" t="s">
        <v>22</v>
      </c>
      <c r="L333" s="63">
        <v>0</v>
      </c>
      <c r="M333" s="63">
        <v>2909.0581993758219</v>
      </c>
      <c r="N333" s="63">
        <v>0</v>
      </c>
      <c r="O333" s="63">
        <v>0</v>
      </c>
      <c r="P333" s="63">
        <v>0.1767266887157852</v>
      </c>
      <c r="Q333" s="63">
        <v>0</v>
      </c>
      <c r="R333" s="83">
        <v>0</v>
      </c>
      <c r="S333" s="84">
        <f t="shared" si="162"/>
        <v>2909.2349260645378</v>
      </c>
      <c r="U333" s="113" t="s">
        <v>22</v>
      </c>
      <c r="V333" s="105">
        <v>0</v>
      </c>
      <c r="W333" s="105">
        <v>0</v>
      </c>
      <c r="X333" s="105">
        <v>0</v>
      </c>
      <c r="Y333" s="105">
        <v>2909.0581993758219</v>
      </c>
      <c r="Z333" s="105">
        <v>0</v>
      </c>
      <c r="AA333" s="105">
        <v>0</v>
      </c>
      <c r="AB333" s="105">
        <v>0.1767266887157852</v>
      </c>
      <c r="AC333" s="106">
        <v>0</v>
      </c>
      <c r="AD333" s="105">
        <v>0</v>
      </c>
      <c r="AE333" s="105">
        <v>0</v>
      </c>
      <c r="AF333" s="105">
        <v>0</v>
      </c>
      <c r="AG333" s="105">
        <v>0</v>
      </c>
      <c r="AH333" s="105">
        <v>0</v>
      </c>
      <c r="AI333" s="108">
        <f t="shared" si="163"/>
        <v>2909.2349260645378</v>
      </c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</row>
    <row r="334" spans="1:6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161"/>
        <v>0</v>
      </c>
      <c r="K334" s="48" t="s">
        <v>21</v>
      </c>
      <c r="L334" s="85">
        <v>0</v>
      </c>
      <c r="M334" s="85">
        <v>0</v>
      </c>
      <c r="N334" s="85">
        <v>0</v>
      </c>
      <c r="O334" s="85">
        <v>0</v>
      </c>
      <c r="P334" s="85">
        <v>0</v>
      </c>
      <c r="Q334" s="85">
        <v>0</v>
      </c>
      <c r="R334" s="86">
        <v>0</v>
      </c>
      <c r="S334" s="87">
        <f t="shared" si="162"/>
        <v>0</v>
      </c>
      <c r="U334" s="109" t="s">
        <v>61</v>
      </c>
      <c r="V334" s="110">
        <v>0</v>
      </c>
      <c r="W334" s="110">
        <v>0</v>
      </c>
      <c r="X334" s="110">
        <v>0</v>
      </c>
      <c r="Y334" s="110">
        <v>0</v>
      </c>
      <c r="Z334" s="110">
        <v>0</v>
      </c>
      <c r="AA334" s="110">
        <v>0</v>
      </c>
      <c r="AB334" s="110">
        <v>0</v>
      </c>
      <c r="AC334" s="111">
        <v>0</v>
      </c>
      <c r="AD334" s="110">
        <v>0</v>
      </c>
      <c r="AE334" s="110">
        <v>0</v>
      </c>
      <c r="AF334" s="110">
        <v>0</v>
      </c>
      <c r="AG334" s="110">
        <v>0</v>
      </c>
      <c r="AH334" s="110">
        <v>0</v>
      </c>
      <c r="AI334" s="112">
        <f t="shared" si="163"/>
        <v>0</v>
      </c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</row>
    <row r="335" spans="1:6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161"/>
        <v>0</v>
      </c>
      <c r="K335" s="50" t="s">
        <v>64</v>
      </c>
      <c r="L335" s="63">
        <v>0</v>
      </c>
      <c r="M335" s="63">
        <v>0</v>
      </c>
      <c r="N335" s="63">
        <v>0</v>
      </c>
      <c r="O335" s="63">
        <v>0</v>
      </c>
      <c r="P335" s="63">
        <v>0</v>
      </c>
      <c r="Q335" s="63">
        <v>0</v>
      </c>
      <c r="R335" s="83">
        <v>0</v>
      </c>
      <c r="S335" s="84">
        <f t="shared" si="162"/>
        <v>0</v>
      </c>
      <c r="U335" s="114" t="s">
        <v>62</v>
      </c>
      <c r="V335" s="105">
        <v>0</v>
      </c>
      <c r="W335" s="105">
        <v>0</v>
      </c>
      <c r="X335" s="105">
        <v>0</v>
      </c>
      <c r="Y335" s="105">
        <v>0</v>
      </c>
      <c r="Z335" s="105">
        <v>0</v>
      </c>
      <c r="AA335" s="105">
        <v>0</v>
      </c>
      <c r="AB335" s="105">
        <v>0</v>
      </c>
      <c r="AC335" s="106">
        <v>0</v>
      </c>
      <c r="AD335" s="107">
        <v>0</v>
      </c>
      <c r="AE335" s="107">
        <v>0</v>
      </c>
      <c r="AF335" s="107">
        <v>0</v>
      </c>
      <c r="AG335" s="107">
        <v>0</v>
      </c>
      <c r="AH335" s="107">
        <v>0</v>
      </c>
      <c r="AI335" s="108">
        <f t="shared" si="163"/>
        <v>0</v>
      </c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</row>
    <row r="336" spans="1:6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161"/>
        <v>0</v>
      </c>
      <c r="K336" s="51" t="s">
        <v>23</v>
      </c>
      <c r="L336" s="88">
        <v>0</v>
      </c>
      <c r="M336" s="88">
        <v>0</v>
      </c>
      <c r="N336" s="88">
        <v>0</v>
      </c>
      <c r="O336" s="88">
        <v>0</v>
      </c>
      <c r="P336" s="88">
        <v>0</v>
      </c>
      <c r="Q336" s="88">
        <v>0</v>
      </c>
      <c r="R336" s="89">
        <v>0</v>
      </c>
      <c r="S336" s="90">
        <f t="shared" si="162"/>
        <v>0</v>
      </c>
      <c r="U336" s="115" t="s">
        <v>65</v>
      </c>
      <c r="V336" s="116">
        <v>0</v>
      </c>
      <c r="W336" s="116">
        <v>0</v>
      </c>
      <c r="X336" s="116">
        <v>0</v>
      </c>
      <c r="Y336" s="116">
        <v>0</v>
      </c>
      <c r="Z336" s="116">
        <v>0</v>
      </c>
      <c r="AA336" s="116">
        <v>0</v>
      </c>
      <c r="AB336" s="116">
        <v>0</v>
      </c>
      <c r="AC336" s="116">
        <v>0</v>
      </c>
      <c r="AD336" s="116">
        <v>0</v>
      </c>
      <c r="AE336" s="116">
        <v>0</v>
      </c>
      <c r="AF336" s="116">
        <v>0</v>
      </c>
      <c r="AG336" s="116">
        <v>0</v>
      </c>
      <c r="AH336" s="117">
        <v>0</v>
      </c>
      <c r="AI336" s="118">
        <f t="shared" si="163"/>
        <v>0</v>
      </c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</row>
    <row r="337" spans="1:6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161"/>
        <v>0</v>
      </c>
      <c r="K337" s="52" t="s">
        <v>19</v>
      </c>
      <c r="L337" s="68">
        <v>0</v>
      </c>
      <c r="M337" s="68">
        <v>0</v>
      </c>
      <c r="N337" s="68">
        <v>0</v>
      </c>
      <c r="O337" s="68">
        <v>0</v>
      </c>
      <c r="P337" s="68">
        <v>0</v>
      </c>
      <c r="Q337" s="68">
        <v>0</v>
      </c>
      <c r="R337" s="91">
        <v>0</v>
      </c>
      <c r="S337" s="92">
        <f t="shared" si="162"/>
        <v>0</v>
      </c>
      <c r="U337" s="119" t="s">
        <v>19</v>
      </c>
      <c r="V337" s="120">
        <v>0</v>
      </c>
      <c r="W337" s="120">
        <v>0</v>
      </c>
      <c r="X337" s="120">
        <v>0</v>
      </c>
      <c r="Y337" s="120">
        <v>0</v>
      </c>
      <c r="Z337" s="120">
        <v>0</v>
      </c>
      <c r="AA337" s="120">
        <v>0</v>
      </c>
      <c r="AB337" s="120">
        <v>0</v>
      </c>
      <c r="AC337" s="120">
        <v>0</v>
      </c>
      <c r="AD337" s="121">
        <v>0</v>
      </c>
      <c r="AE337" s="121">
        <v>0</v>
      </c>
      <c r="AF337" s="121">
        <v>0</v>
      </c>
      <c r="AG337" s="121">
        <v>0</v>
      </c>
      <c r="AH337" s="121">
        <v>0</v>
      </c>
      <c r="AI337" s="122">
        <f t="shared" si="163"/>
        <v>0</v>
      </c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</row>
    <row r="338" spans="1:6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161"/>
        <v>0</v>
      </c>
      <c r="K338" s="51" t="s">
        <v>20</v>
      </c>
      <c r="L338" s="88">
        <v>0</v>
      </c>
      <c r="M338" s="88">
        <v>0</v>
      </c>
      <c r="N338" s="88">
        <v>0</v>
      </c>
      <c r="O338" s="88">
        <v>0</v>
      </c>
      <c r="P338" s="88">
        <v>0</v>
      </c>
      <c r="Q338" s="88">
        <v>0</v>
      </c>
      <c r="R338" s="89">
        <v>0</v>
      </c>
      <c r="S338" s="90">
        <f t="shared" si="162"/>
        <v>0</v>
      </c>
      <c r="U338" s="115" t="s">
        <v>20</v>
      </c>
      <c r="V338" s="116">
        <v>0</v>
      </c>
      <c r="W338" s="116">
        <v>0</v>
      </c>
      <c r="X338" s="116">
        <v>0</v>
      </c>
      <c r="Y338" s="116">
        <v>0</v>
      </c>
      <c r="Z338" s="116">
        <v>0</v>
      </c>
      <c r="AA338" s="116">
        <v>0</v>
      </c>
      <c r="AB338" s="116">
        <v>0</v>
      </c>
      <c r="AC338" s="116">
        <v>0</v>
      </c>
      <c r="AD338" s="116">
        <v>0</v>
      </c>
      <c r="AE338" s="116">
        <v>0</v>
      </c>
      <c r="AF338" s="116">
        <v>0</v>
      </c>
      <c r="AG338" s="116">
        <v>0</v>
      </c>
      <c r="AH338" s="117">
        <v>0</v>
      </c>
      <c r="AI338" s="118">
        <f t="shared" si="163"/>
        <v>0</v>
      </c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</row>
    <row r="339" spans="1:6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161"/>
        <v>0</v>
      </c>
      <c r="K339" s="53" t="s">
        <v>11</v>
      </c>
      <c r="L339" s="71">
        <v>0</v>
      </c>
      <c r="M339" s="71">
        <v>0</v>
      </c>
      <c r="N339" s="71">
        <v>0</v>
      </c>
      <c r="O339" s="71">
        <v>0</v>
      </c>
      <c r="P339" s="71">
        <v>0</v>
      </c>
      <c r="Q339" s="71">
        <v>0</v>
      </c>
      <c r="R339" s="93">
        <v>0</v>
      </c>
      <c r="S339" s="94">
        <f t="shared" si="162"/>
        <v>0</v>
      </c>
      <c r="U339" s="119" t="s">
        <v>11</v>
      </c>
      <c r="V339" s="120">
        <v>0</v>
      </c>
      <c r="W339" s="120">
        <v>0</v>
      </c>
      <c r="X339" s="120">
        <v>0</v>
      </c>
      <c r="Y339" s="120">
        <v>0</v>
      </c>
      <c r="Z339" s="120">
        <v>0</v>
      </c>
      <c r="AA339" s="120">
        <v>0</v>
      </c>
      <c r="AB339" s="120">
        <v>0</v>
      </c>
      <c r="AC339" s="120">
        <v>0</v>
      </c>
      <c r="AD339" s="121">
        <v>0</v>
      </c>
      <c r="AE339" s="121">
        <v>0</v>
      </c>
      <c r="AF339" s="121">
        <v>0</v>
      </c>
      <c r="AG339" s="121">
        <v>0</v>
      </c>
      <c r="AH339" s="121">
        <v>0</v>
      </c>
      <c r="AI339" s="122">
        <f t="shared" si="163"/>
        <v>0</v>
      </c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</row>
    <row r="340" spans="1:69" ht="15">
      <c r="A340" s="42" t="s">
        <v>26</v>
      </c>
      <c r="B340" s="74">
        <f>SUM(B319:B335)</f>
        <v>252.13766552834471</v>
      </c>
      <c r="C340" s="74">
        <f t="shared" ref="C340:I340" si="164">SUM(C319:C335)</f>
        <v>4224.4521005245979</v>
      </c>
      <c r="D340" s="74">
        <f t="shared" si="164"/>
        <v>307.07330499813088</v>
      </c>
      <c r="E340" s="74">
        <f t="shared" si="164"/>
        <v>1179.8855125234084</v>
      </c>
      <c r="F340" s="74">
        <f t="shared" si="164"/>
        <v>0</v>
      </c>
      <c r="G340" s="74">
        <f t="shared" si="164"/>
        <v>57.512280852197321</v>
      </c>
      <c r="H340" s="75">
        <f t="shared" si="164"/>
        <v>0</v>
      </c>
      <c r="I340" s="59">
        <f t="shared" si="164"/>
        <v>6021.0608644266795</v>
      </c>
      <c r="K340" s="54" t="s">
        <v>26</v>
      </c>
      <c r="L340" s="74">
        <f>SUM(L319:L335)</f>
        <v>252.13766552834471</v>
      </c>
      <c r="M340" s="74">
        <f t="shared" ref="M340:S340" si="165">SUM(M319:M335)</f>
        <v>4224.4521005245979</v>
      </c>
      <c r="N340" s="74">
        <f t="shared" si="165"/>
        <v>307.07330499813088</v>
      </c>
      <c r="O340" s="74">
        <f t="shared" si="165"/>
        <v>1179.8855125234084</v>
      </c>
      <c r="P340" s="74">
        <f t="shared" si="165"/>
        <v>45.301475280090507</v>
      </c>
      <c r="Q340" s="74">
        <f t="shared" si="165"/>
        <v>57.512280852197321</v>
      </c>
      <c r="R340" s="75">
        <f t="shared" si="165"/>
        <v>0</v>
      </c>
      <c r="S340" s="95">
        <f t="shared" si="165"/>
        <v>6066.3623397067695</v>
      </c>
      <c r="U340" s="123" t="s">
        <v>63</v>
      </c>
      <c r="V340" s="124">
        <f>SUM(V319:V335)</f>
        <v>152.91308467851076</v>
      </c>
      <c r="W340" s="124">
        <f t="shared" ref="W340:AH340" si="166">SUM(W319:W335)</f>
        <v>42.309715773732577</v>
      </c>
      <c r="X340" s="124">
        <f t="shared" si="166"/>
        <v>57.512280852197321</v>
      </c>
      <c r="Y340" s="124">
        <f t="shared" si="166"/>
        <v>4224.4521005245979</v>
      </c>
      <c r="Z340" s="124">
        <f t="shared" si="166"/>
        <v>115.22014068498811</v>
      </c>
      <c r="AA340" s="124">
        <f t="shared" si="166"/>
        <v>1162.8832285910642</v>
      </c>
      <c r="AB340" s="124">
        <f t="shared" si="166"/>
        <v>45.301475280090507</v>
      </c>
      <c r="AC340" s="124">
        <f t="shared" si="166"/>
        <v>265.77031332158839</v>
      </c>
      <c r="AD340" s="125">
        <f t="shared" si="166"/>
        <v>56.914865076101378</v>
      </c>
      <c r="AE340" s="125">
        <f t="shared" si="166"/>
        <v>17.002283932344159</v>
      </c>
      <c r="AF340" s="125">
        <f t="shared" si="166"/>
        <v>0</v>
      </c>
      <c r="AG340" s="125">
        <f t="shared" si="166"/>
        <v>191.85316431314286</v>
      </c>
      <c r="AH340" s="125">
        <f t="shared" si="166"/>
        <v>0</v>
      </c>
      <c r="AI340" s="126">
        <f>SUM(V340:AC340)</f>
        <v>6066.3623397067695</v>
      </c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</row>
    <row r="341" spans="1:69" s="14" customFormat="1" ht="15" thickBot="1">
      <c r="A341" s="43" t="s">
        <v>91</v>
      </c>
      <c r="B341" s="78">
        <f>IF($I340=0,"-",B340/$I340)</f>
        <v>4.1875953624387265E-2</v>
      </c>
      <c r="C341" s="78">
        <f t="shared" ref="C341:H341" si="167">IF($I340=0,"-",C340/$I340)</f>
        <v>0.70161258881857302</v>
      </c>
      <c r="D341" s="78">
        <f t="shared" si="167"/>
        <v>5.0999867284578622E-2</v>
      </c>
      <c r="E341" s="78">
        <f t="shared" si="167"/>
        <v>0.19595973850627335</v>
      </c>
      <c r="F341" s="78">
        <f t="shared" si="167"/>
        <v>0</v>
      </c>
      <c r="G341" s="78">
        <f t="shared" si="167"/>
        <v>9.5518517661876499E-3</v>
      </c>
      <c r="H341" s="79">
        <f t="shared" si="167"/>
        <v>0</v>
      </c>
      <c r="I341" s="80">
        <f>SUM(B341:H341)</f>
        <v>0.99999999999999989</v>
      </c>
      <c r="K341" s="55" t="s">
        <v>91</v>
      </c>
      <c r="L341" s="96">
        <f>IF($S340=0,"-",L340/$S340)</f>
        <v>4.15632386278681E-2</v>
      </c>
      <c r="M341" s="96">
        <f t="shared" ref="M341:R341" si="168">IF($S340=0,"-",M340/$S340)</f>
        <v>0.69637319104298601</v>
      </c>
      <c r="N341" s="96">
        <f t="shared" si="168"/>
        <v>5.0619018087365665E-2</v>
      </c>
      <c r="O341" s="96">
        <f t="shared" si="168"/>
        <v>0.19449637961791127</v>
      </c>
      <c r="P341" s="96">
        <f t="shared" si="168"/>
        <v>7.4676507506935778E-3</v>
      </c>
      <c r="Q341" s="96">
        <f t="shared" si="168"/>
        <v>9.4805218731753658E-3</v>
      </c>
      <c r="R341" s="97">
        <f t="shared" si="168"/>
        <v>0</v>
      </c>
      <c r="S341" s="98">
        <f>SUM(L341:R341)</f>
        <v>1</v>
      </c>
      <c r="U341" s="127" t="s">
        <v>91</v>
      </c>
      <c r="V341" s="128">
        <f>+V340/$AI340</f>
        <v>2.5206717982807162E-2</v>
      </c>
      <c r="W341" s="128">
        <f t="shared" ref="W341:AH341" si="169">+W340/$AI340</f>
        <v>6.9744788399463964E-3</v>
      </c>
      <c r="X341" s="128">
        <f t="shared" si="169"/>
        <v>9.4805218731753658E-3</v>
      </c>
      <c r="Y341" s="128">
        <f t="shared" si="169"/>
        <v>0.69637319104298601</v>
      </c>
      <c r="Z341" s="128">
        <f t="shared" si="169"/>
        <v>1.8993283657131089E-2</v>
      </c>
      <c r="AA341" s="128">
        <f t="shared" si="169"/>
        <v>0.19169366474856406</v>
      </c>
      <c r="AB341" s="128">
        <f t="shared" si="169"/>
        <v>7.4676507506935778E-3</v>
      </c>
      <c r="AC341" s="128">
        <f t="shared" si="169"/>
        <v>4.3810491104696356E-2</v>
      </c>
      <c r="AD341" s="128">
        <f t="shared" si="169"/>
        <v>9.3820418051145417E-3</v>
      </c>
      <c r="AE341" s="128">
        <f t="shared" si="169"/>
        <v>2.8027148693472209E-3</v>
      </c>
      <c r="AF341" s="128">
        <f t="shared" si="169"/>
        <v>0</v>
      </c>
      <c r="AG341" s="128">
        <f t="shared" si="169"/>
        <v>3.1625734430234594E-2</v>
      </c>
      <c r="AH341" s="128">
        <f t="shared" si="169"/>
        <v>0</v>
      </c>
      <c r="AI341" s="129">
        <f>SUM(V341:AC341)</f>
        <v>1</v>
      </c>
    </row>
    <row r="342" spans="1:69" ht="15" thickBot="1">
      <c r="A342" s="44"/>
      <c r="B342" s="44"/>
      <c r="C342" s="44"/>
      <c r="D342" s="44"/>
      <c r="E342" s="44"/>
      <c r="F342" s="44"/>
      <c r="G342" s="44"/>
      <c r="H342" s="44"/>
      <c r="I342" s="44"/>
      <c r="K342" s="44"/>
      <c r="L342" s="44"/>
      <c r="M342" s="44"/>
      <c r="N342" s="44"/>
      <c r="O342" s="44"/>
      <c r="P342" s="44"/>
      <c r="Q342" s="44"/>
      <c r="R342" s="44"/>
      <c r="S342" s="44"/>
      <c r="U342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</row>
    <row r="343" spans="1:69" ht="30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  <c r="K343" s="426" t="s">
        <v>40</v>
      </c>
      <c r="L343" s="32" t="s">
        <v>0</v>
      </c>
      <c r="M343" s="32" t="s">
        <v>1</v>
      </c>
      <c r="N343" s="32" t="s">
        <v>2</v>
      </c>
      <c r="O343" s="32" t="s">
        <v>3</v>
      </c>
      <c r="P343" s="32" t="s">
        <v>27</v>
      </c>
      <c r="Q343" s="32" t="s">
        <v>4</v>
      </c>
      <c r="R343" s="32" t="s">
        <v>5</v>
      </c>
      <c r="S343" s="33" t="s">
        <v>6</v>
      </c>
      <c r="U343" s="470" t="s">
        <v>40</v>
      </c>
      <c r="V343" s="99" t="s">
        <v>77</v>
      </c>
      <c r="W343" s="99" t="s">
        <v>78</v>
      </c>
      <c r="X343" s="99" t="s">
        <v>4</v>
      </c>
      <c r="Y343" s="99" t="s">
        <v>1</v>
      </c>
      <c r="Z343" s="99" t="s">
        <v>2</v>
      </c>
      <c r="AA343" s="99" t="s">
        <v>3</v>
      </c>
      <c r="AB343" s="99" t="s">
        <v>55</v>
      </c>
      <c r="AC343" s="99" t="s">
        <v>67</v>
      </c>
      <c r="AD343" s="100" t="s">
        <v>79</v>
      </c>
      <c r="AE343" s="100" t="s">
        <v>80</v>
      </c>
      <c r="AF343" s="100" t="s">
        <v>81</v>
      </c>
      <c r="AG343" s="100" t="s">
        <v>82</v>
      </c>
      <c r="AH343" s="100" t="s">
        <v>83</v>
      </c>
      <c r="AI343" s="101" t="s">
        <v>63</v>
      </c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</row>
    <row r="344" spans="1:69" ht="15" customHeight="1">
      <c r="A344" s="433" t="s">
        <v>40</v>
      </c>
      <c r="B344" s="434" t="s">
        <v>118</v>
      </c>
      <c r="C344" s="435"/>
      <c r="D344" s="435"/>
      <c r="E344" s="435"/>
      <c r="F344" s="435"/>
      <c r="G344" s="435"/>
      <c r="H344" s="435"/>
      <c r="I344" s="436"/>
      <c r="K344" s="427" t="s">
        <v>40</v>
      </c>
      <c r="L344" s="416" t="s">
        <v>118</v>
      </c>
      <c r="M344" s="417"/>
      <c r="N344" s="417"/>
      <c r="O344" s="417"/>
      <c r="P344" s="417"/>
      <c r="Q344" s="417"/>
      <c r="R344" s="417"/>
      <c r="S344" s="418"/>
      <c r="U344" s="471" t="s">
        <v>40</v>
      </c>
      <c r="V344" s="468" t="s">
        <v>118</v>
      </c>
      <c r="W344" s="468"/>
      <c r="X344" s="468"/>
      <c r="Y344" s="468"/>
      <c r="Z344" s="468"/>
      <c r="AA344" s="468"/>
      <c r="AB344" s="468"/>
      <c r="AC344" s="468"/>
      <c r="AD344" s="468"/>
      <c r="AE344" s="468"/>
      <c r="AF344" s="468"/>
      <c r="AG344" s="468"/>
      <c r="AH344" s="468"/>
      <c r="AI344" s="469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</row>
    <row r="345" spans="1:6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  <c r="K345" s="56" t="s">
        <v>7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102">
        <v>0</v>
      </c>
      <c r="S345" s="103">
        <f>SUM(L345:R345)</f>
        <v>0</v>
      </c>
      <c r="U345" s="104" t="s">
        <v>7</v>
      </c>
      <c r="V345" s="105">
        <v>0</v>
      </c>
      <c r="W345" s="105">
        <v>0</v>
      </c>
      <c r="X345" s="105">
        <v>0</v>
      </c>
      <c r="Y345" s="105">
        <v>0</v>
      </c>
      <c r="Z345" s="105">
        <v>0</v>
      </c>
      <c r="AA345" s="105">
        <v>0</v>
      </c>
      <c r="AB345" s="105">
        <v>0</v>
      </c>
      <c r="AC345" s="106">
        <v>0</v>
      </c>
      <c r="AD345" s="107">
        <v>0</v>
      </c>
      <c r="AE345" s="107">
        <v>0</v>
      </c>
      <c r="AF345" s="107">
        <v>0</v>
      </c>
      <c r="AG345" s="107">
        <v>0</v>
      </c>
      <c r="AH345" s="107">
        <v>0</v>
      </c>
      <c r="AI345" s="108">
        <f>SUM(V345:AC345)</f>
        <v>0</v>
      </c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</row>
    <row r="346" spans="1:6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170">SUM(B346:H346)</f>
        <v>0</v>
      </c>
      <c r="K346" s="48" t="s">
        <v>8</v>
      </c>
      <c r="L346" s="85">
        <v>0</v>
      </c>
      <c r="M346" s="85">
        <v>0</v>
      </c>
      <c r="N346" s="85">
        <v>0</v>
      </c>
      <c r="O346" s="85">
        <v>0</v>
      </c>
      <c r="P346" s="85">
        <v>0</v>
      </c>
      <c r="Q346" s="85">
        <v>0</v>
      </c>
      <c r="R346" s="86">
        <v>0</v>
      </c>
      <c r="S346" s="87">
        <f t="shared" ref="S346:S365" si="171">SUM(L346:R346)</f>
        <v>0</v>
      </c>
      <c r="U346" s="109" t="s">
        <v>8</v>
      </c>
      <c r="V346" s="110">
        <v>0</v>
      </c>
      <c r="W346" s="110">
        <v>0</v>
      </c>
      <c r="X346" s="110">
        <v>0</v>
      </c>
      <c r="Y346" s="110">
        <v>0</v>
      </c>
      <c r="Z346" s="110">
        <v>0</v>
      </c>
      <c r="AA346" s="110">
        <v>0</v>
      </c>
      <c r="AB346" s="110">
        <v>0</v>
      </c>
      <c r="AC346" s="111">
        <v>0</v>
      </c>
      <c r="AD346" s="110">
        <v>0</v>
      </c>
      <c r="AE346" s="110">
        <v>0</v>
      </c>
      <c r="AF346" s="110">
        <v>0</v>
      </c>
      <c r="AG346" s="110">
        <v>0</v>
      </c>
      <c r="AH346" s="110">
        <v>0</v>
      </c>
      <c r="AI346" s="112">
        <f t="shared" ref="AI346:AI365" si="172">SUM(V346:AC346)</f>
        <v>0</v>
      </c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</row>
    <row r="347" spans="1:6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170"/>
        <v>0</v>
      </c>
      <c r="K347" s="49" t="s">
        <v>10</v>
      </c>
      <c r="L347" s="63">
        <v>0</v>
      </c>
      <c r="M347" s="63">
        <v>0</v>
      </c>
      <c r="N347" s="63">
        <v>0</v>
      </c>
      <c r="O347" s="63">
        <v>0</v>
      </c>
      <c r="P347" s="63">
        <v>0</v>
      </c>
      <c r="Q347" s="63">
        <v>0</v>
      </c>
      <c r="R347" s="83">
        <v>0</v>
      </c>
      <c r="S347" s="84">
        <f t="shared" si="171"/>
        <v>0</v>
      </c>
      <c r="U347" s="113" t="s">
        <v>10</v>
      </c>
      <c r="V347" s="105">
        <v>0</v>
      </c>
      <c r="W347" s="105">
        <v>0</v>
      </c>
      <c r="X347" s="105">
        <v>0</v>
      </c>
      <c r="Y347" s="105">
        <v>0</v>
      </c>
      <c r="Z347" s="105">
        <v>0</v>
      </c>
      <c r="AA347" s="105">
        <v>0</v>
      </c>
      <c r="AB347" s="105">
        <v>0</v>
      </c>
      <c r="AC347" s="106">
        <v>0</v>
      </c>
      <c r="AD347" s="107">
        <v>0</v>
      </c>
      <c r="AE347" s="107">
        <v>0</v>
      </c>
      <c r="AF347" s="107">
        <v>0</v>
      </c>
      <c r="AG347" s="107">
        <v>0</v>
      </c>
      <c r="AH347" s="107">
        <v>0</v>
      </c>
      <c r="AI347" s="108">
        <f t="shared" si="172"/>
        <v>0</v>
      </c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</row>
    <row r="348" spans="1:6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170"/>
        <v>0</v>
      </c>
      <c r="K348" s="48" t="s">
        <v>56</v>
      </c>
      <c r="L348" s="85">
        <v>0</v>
      </c>
      <c r="M348" s="85">
        <v>0</v>
      </c>
      <c r="N348" s="85">
        <v>0</v>
      </c>
      <c r="O348" s="85">
        <v>0</v>
      </c>
      <c r="P348" s="85">
        <v>0</v>
      </c>
      <c r="Q348" s="85">
        <v>0</v>
      </c>
      <c r="R348" s="86">
        <v>0</v>
      </c>
      <c r="S348" s="87">
        <f t="shared" si="171"/>
        <v>0</v>
      </c>
      <c r="U348" s="109" t="s">
        <v>56</v>
      </c>
      <c r="V348" s="110">
        <v>0</v>
      </c>
      <c r="W348" s="110">
        <v>0</v>
      </c>
      <c r="X348" s="110">
        <v>0</v>
      </c>
      <c r="Y348" s="110">
        <v>0</v>
      </c>
      <c r="Z348" s="110">
        <v>0</v>
      </c>
      <c r="AA348" s="110">
        <v>0</v>
      </c>
      <c r="AB348" s="110">
        <v>0</v>
      </c>
      <c r="AC348" s="111">
        <v>0</v>
      </c>
      <c r="AD348" s="110">
        <v>0</v>
      </c>
      <c r="AE348" s="110">
        <v>0</v>
      </c>
      <c r="AF348" s="110">
        <v>0</v>
      </c>
      <c r="AG348" s="110">
        <v>0</v>
      </c>
      <c r="AH348" s="110">
        <v>0</v>
      </c>
      <c r="AI348" s="112">
        <f t="shared" si="172"/>
        <v>0</v>
      </c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</row>
    <row r="349" spans="1:69" ht="15">
      <c r="A349" s="37" t="s">
        <v>16</v>
      </c>
      <c r="B349" s="63">
        <v>40.641748624961835</v>
      </c>
      <c r="C349" s="63">
        <v>0</v>
      </c>
      <c r="D349" s="63">
        <v>37.09846550734224</v>
      </c>
      <c r="E349" s="63">
        <v>0</v>
      </c>
      <c r="F349" s="420"/>
      <c r="G349" s="63">
        <v>0</v>
      </c>
      <c r="H349" s="64">
        <v>0</v>
      </c>
      <c r="I349" s="59">
        <f t="shared" si="170"/>
        <v>77.740214132304075</v>
      </c>
      <c r="K349" s="49" t="s">
        <v>16</v>
      </c>
      <c r="L349" s="63">
        <v>40.641748624961835</v>
      </c>
      <c r="M349" s="63">
        <v>0</v>
      </c>
      <c r="N349" s="63">
        <v>37.09846550734224</v>
      </c>
      <c r="O349" s="63">
        <v>0</v>
      </c>
      <c r="P349" s="63">
        <v>0</v>
      </c>
      <c r="Q349" s="63">
        <v>0</v>
      </c>
      <c r="R349" s="83">
        <v>0</v>
      </c>
      <c r="S349" s="84">
        <f t="shared" si="171"/>
        <v>77.740214132304075</v>
      </c>
      <c r="U349" s="113" t="s">
        <v>16</v>
      </c>
      <c r="V349" s="105">
        <v>40.641748624961835</v>
      </c>
      <c r="W349" s="105">
        <v>0</v>
      </c>
      <c r="X349" s="105">
        <v>0</v>
      </c>
      <c r="Y349" s="105">
        <v>0</v>
      </c>
      <c r="Z349" s="105">
        <v>32.601681809482578</v>
      </c>
      <c r="AA349" s="105">
        <v>0</v>
      </c>
      <c r="AB349" s="105">
        <v>0</v>
      </c>
      <c r="AC349" s="106">
        <v>4.4967836978596658</v>
      </c>
      <c r="AD349" s="107">
        <v>0</v>
      </c>
      <c r="AE349" s="107">
        <v>0</v>
      </c>
      <c r="AF349" s="107">
        <v>0</v>
      </c>
      <c r="AG349" s="107">
        <v>4.4967836978596658</v>
      </c>
      <c r="AH349" s="107">
        <v>0</v>
      </c>
      <c r="AI349" s="108">
        <f t="shared" si="172"/>
        <v>77.740214132304075</v>
      </c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</row>
    <row r="350" spans="1:69" ht="15">
      <c r="A350" s="36" t="s">
        <v>123</v>
      </c>
      <c r="B350" s="60">
        <v>76.090445062426085</v>
      </c>
      <c r="C350" s="60">
        <v>0</v>
      </c>
      <c r="D350" s="60">
        <v>0.14846432755285879</v>
      </c>
      <c r="E350" s="60">
        <v>0</v>
      </c>
      <c r="F350" s="420"/>
      <c r="G350" s="60">
        <v>0</v>
      </c>
      <c r="H350" s="61">
        <v>0</v>
      </c>
      <c r="I350" s="62">
        <f t="shared" si="170"/>
        <v>76.238909389978943</v>
      </c>
      <c r="K350" s="48" t="s">
        <v>123</v>
      </c>
      <c r="L350" s="85">
        <v>76.090445062426085</v>
      </c>
      <c r="M350" s="85">
        <v>0</v>
      </c>
      <c r="N350" s="85">
        <v>0.14846432755285879</v>
      </c>
      <c r="O350" s="85">
        <v>0</v>
      </c>
      <c r="P350" s="85">
        <v>0</v>
      </c>
      <c r="Q350" s="85">
        <v>0</v>
      </c>
      <c r="R350" s="86">
        <v>0</v>
      </c>
      <c r="S350" s="87">
        <f t="shared" si="171"/>
        <v>76.238909389978943</v>
      </c>
      <c r="U350" s="109" t="s">
        <v>57</v>
      </c>
      <c r="V350" s="110">
        <v>76.090445062426085</v>
      </c>
      <c r="W350" s="110">
        <v>0</v>
      </c>
      <c r="X350" s="110">
        <v>0</v>
      </c>
      <c r="Y350" s="110">
        <v>0</v>
      </c>
      <c r="Z350" s="110">
        <v>0</v>
      </c>
      <c r="AA350" s="110">
        <v>0</v>
      </c>
      <c r="AB350" s="110">
        <v>0</v>
      </c>
      <c r="AC350" s="111">
        <v>0.14846432755285879</v>
      </c>
      <c r="AD350" s="110">
        <v>0</v>
      </c>
      <c r="AE350" s="110">
        <v>0</v>
      </c>
      <c r="AF350" s="110">
        <v>0</v>
      </c>
      <c r="AG350" s="110">
        <v>0.14846432755285879</v>
      </c>
      <c r="AH350" s="110">
        <v>0</v>
      </c>
      <c r="AI350" s="112">
        <f t="shared" si="172"/>
        <v>76.238909389978943</v>
      </c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</row>
    <row r="351" spans="1:69" ht="15">
      <c r="A351" s="37" t="s">
        <v>58</v>
      </c>
      <c r="B351" s="63">
        <v>0</v>
      </c>
      <c r="C351" s="63">
        <v>0</v>
      </c>
      <c r="D351" s="63">
        <v>3.920865983603536</v>
      </c>
      <c r="E351" s="63">
        <v>0</v>
      </c>
      <c r="F351" s="420"/>
      <c r="G351" s="63">
        <v>0</v>
      </c>
      <c r="H351" s="64">
        <v>0</v>
      </c>
      <c r="I351" s="59">
        <f t="shared" si="170"/>
        <v>3.920865983603536</v>
      </c>
      <c r="K351" s="49" t="s">
        <v>58</v>
      </c>
      <c r="L351" s="63">
        <v>0</v>
      </c>
      <c r="M351" s="63">
        <v>0</v>
      </c>
      <c r="N351" s="63">
        <v>3.920865983603536</v>
      </c>
      <c r="O351" s="63">
        <v>0</v>
      </c>
      <c r="P351" s="63">
        <v>227.5304967553358</v>
      </c>
      <c r="Q351" s="63">
        <v>0</v>
      </c>
      <c r="R351" s="83">
        <v>0</v>
      </c>
      <c r="S351" s="84">
        <f t="shared" si="171"/>
        <v>231.45136273893934</v>
      </c>
      <c r="U351" s="113" t="s">
        <v>58</v>
      </c>
      <c r="V351" s="105">
        <v>0</v>
      </c>
      <c r="W351" s="105">
        <v>0</v>
      </c>
      <c r="X351" s="105">
        <v>0</v>
      </c>
      <c r="Y351" s="105">
        <v>0</v>
      </c>
      <c r="Z351" s="105">
        <v>0</v>
      </c>
      <c r="AA351" s="105">
        <v>0</v>
      </c>
      <c r="AB351" s="105">
        <v>227.5304967553358</v>
      </c>
      <c r="AC351" s="106">
        <v>3.920865983603536</v>
      </c>
      <c r="AD351" s="105">
        <v>0</v>
      </c>
      <c r="AE351" s="105">
        <v>0</v>
      </c>
      <c r="AF351" s="105">
        <v>0</v>
      </c>
      <c r="AG351" s="105">
        <v>3.920865983603536</v>
      </c>
      <c r="AH351" s="105">
        <v>0</v>
      </c>
      <c r="AI351" s="108">
        <f t="shared" si="172"/>
        <v>231.45136273893934</v>
      </c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</row>
    <row r="352" spans="1:69" ht="15">
      <c r="A352" s="36" t="s">
        <v>12</v>
      </c>
      <c r="B352" s="60">
        <v>0</v>
      </c>
      <c r="C352" s="60">
        <v>0</v>
      </c>
      <c r="D352" s="60">
        <v>0</v>
      </c>
      <c r="E352" s="60">
        <v>0</v>
      </c>
      <c r="F352" s="420"/>
      <c r="G352" s="60">
        <v>0</v>
      </c>
      <c r="H352" s="61">
        <v>0</v>
      </c>
      <c r="I352" s="62">
        <f t="shared" si="170"/>
        <v>0</v>
      </c>
      <c r="K352" s="48" t="s">
        <v>12</v>
      </c>
      <c r="L352" s="85">
        <v>0</v>
      </c>
      <c r="M352" s="85">
        <v>0</v>
      </c>
      <c r="N352" s="85">
        <v>0</v>
      </c>
      <c r="O352" s="85">
        <v>0</v>
      </c>
      <c r="P352" s="85">
        <v>10.20314893265898</v>
      </c>
      <c r="Q352" s="85">
        <v>0</v>
      </c>
      <c r="R352" s="86">
        <v>0</v>
      </c>
      <c r="S352" s="87">
        <f t="shared" si="171"/>
        <v>10.20314893265898</v>
      </c>
      <c r="U352" s="109" t="s">
        <v>12</v>
      </c>
      <c r="V352" s="110">
        <v>0</v>
      </c>
      <c r="W352" s="110">
        <v>0</v>
      </c>
      <c r="X352" s="110">
        <v>0</v>
      </c>
      <c r="Y352" s="110">
        <v>0</v>
      </c>
      <c r="Z352" s="110">
        <v>0</v>
      </c>
      <c r="AA352" s="110">
        <v>0</v>
      </c>
      <c r="AB352" s="110">
        <v>10.20314893265898</v>
      </c>
      <c r="AC352" s="111">
        <v>0</v>
      </c>
      <c r="AD352" s="110">
        <v>0</v>
      </c>
      <c r="AE352" s="110">
        <v>0</v>
      </c>
      <c r="AF352" s="110">
        <v>0</v>
      </c>
      <c r="AG352" s="110">
        <v>0</v>
      </c>
      <c r="AH352" s="110">
        <v>0</v>
      </c>
      <c r="AI352" s="112">
        <f t="shared" si="172"/>
        <v>10.20314893265898</v>
      </c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</row>
    <row r="353" spans="1:6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170"/>
        <v>0</v>
      </c>
      <c r="K353" s="49" t="s">
        <v>59</v>
      </c>
      <c r="L353" s="63">
        <v>0</v>
      </c>
      <c r="M353" s="63">
        <v>0</v>
      </c>
      <c r="N353" s="63">
        <v>0</v>
      </c>
      <c r="O353" s="63">
        <v>0</v>
      </c>
      <c r="P353" s="63">
        <v>0</v>
      </c>
      <c r="Q353" s="63">
        <v>0</v>
      </c>
      <c r="R353" s="83">
        <v>0</v>
      </c>
      <c r="S353" s="84">
        <f t="shared" si="171"/>
        <v>0</v>
      </c>
      <c r="U353" s="113" t="s">
        <v>59</v>
      </c>
      <c r="V353" s="105">
        <v>0</v>
      </c>
      <c r="W353" s="105">
        <v>0</v>
      </c>
      <c r="X353" s="105">
        <v>0</v>
      </c>
      <c r="Y353" s="105">
        <v>0</v>
      </c>
      <c r="Z353" s="105">
        <v>0</v>
      </c>
      <c r="AA353" s="105">
        <v>0</v>
      </c>
      <c r="AB353" s="105">
        <v>0</v>
      </c>
      <c r="AC353" s="106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0</v>
      </c>
      <c r="AI353" s="108">
        <f t="shared" si="172"/>
        <v>0</v>
      </c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</row>
    <row r="354" spans="1:69" ht="15">
      <c r="A354" s="36" t="s">
        <v>17</v>
      </c>
      <c r="B354" s="60">
        <v>0</v>
      </c>
      <c r="C354" s="60">
        <v>0.73995456467369747</v>
      </c>
      <c r="D354" s="60">
        <v>0</v>
      </c>
      <c r="E354" s="60">
        <v>0</v>
      </c>
      <c r="F354" s="420"/>
      <c r="G354" s="60">
        <v>0</v>
      </c>
      <c r="H354" s="61">
        <v>0</v>
      </c>
      <c r="I354" s="62">
        <f t="shared" si="170"/>
        <v>0.73995456467369747</v>
      </c>
      <c r="K354" s="48" t="s">
        <v>17</v>
      </c>
      <c r="L354" s="85">
        <v>0</v>
      </c>
      <c r="M354" s="85">
        <v>0.73995456467369747</v>
      </c>
      <c r="N354" s="85">
        <v>0</v>
      </c>
      <c r="O354" s="85">
        <v>0</v>
      </c>
      <c r="P354" s="85">
        <v>0</v>
      </c>
      <c r="Q354" s="85">
        <v>0</v>
      </c>
      <c r="R354" s="86">
        <v>0</v>
      </c>
      <c r="S354" s="87">
        <f t="shared" si="171"/>
        <v>0.73995456467369747</v>
      </c>
      <c r="U354" s="109" t="s">
        <v>17</v>
      </c>
      <c r="V354" s="110">
        <v>0</v>
      </c>
      <c r="W354" s="110">
        <v>0</v>
      </c>
      <c r="X354" s="110">
        <v>0</v>
      </c>
      <c r="Y354" s="110">
        <v>0.73995456467369747</v>
      </c>
      <c r="Z354" s="110">
        <v>0</v>
      </c>
      <c r="AA354" s="110">
        <v>0</v>
      </c>
      <c r="AB354" s="110">
        <v>0</v>
      </c>
      <c r="AC354" s="111">
        <v>0</v>
      </c>
      <c r="AD354" s="110">
        <v>0</v>
      </c>
      <c r="AE354" s="110">
        <v>0</v>
      </c>
      <c r="AF354" s="110">
        <v>0</v>
      </c>
      <c r="AG354" s="110">
        <v>0</v>
      </c>
      <c r="AH354" s="110">
        <v>0</v>
      </c>
      <c r="AI354" s="112">
        <f t="shared" si="172"/>
        <v>0.73995456467369747</v>
      </c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</row>
    <row r="355" spans="1:69" ht="15">
      <c r="A355" s="37" t="s">
        <v>139</v>
      </c>
      <c r="B355" s="63">
        <v>38.780257040560194</v>
      </c>
      <c r="C355" s="63">
        <v>1345.6375339090221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170"/>
        <v>1384.4177909495822</v>
      </c>
      <c r="K355" s="49" t="s">
        <v>139</v>
      </c>
      <c r="L355" s="63">
        <v>38.780257040560194</v>
      </c>
      <c r="M355" s="63">
        <v>1345.6375339090221</v>
      </c>
      <c r="N355" s="63">
        <v>0</v>
      </c>
      <c r="O355" s="63">
        <v>0</v>
      </c>
      <c r="P355" s="63">
        <v>0</v>
      </c>
      <c r="Q355" s="63">
        <v>0</v>
      </c>
      <c r="R355" s="83">
        <v>0</v>
      </c>
      <c r="S355" s="84">
        <f t="shared" si="171"/>
        <v>1384.4177909495822</v>
      </c>
      <c r="U355" s="113" t="s">
        <v>139</v>
      </c>
      <c r="V355" s="105">
        <v>38.780257040560194</v>
      </c>
      <c r="W355" s="105">
        <v>0</v>
      </c>
      <c r="X355" s="105">
        <v>0</v>
      </c>
      <c r="Y355" s="105">
        <v>1345.6375339090221</v>
      </c>
      <c r="Z355" s="105">
        <v>0</v>
      </c>
      <c r="AA355" s="105">
        <v>0</v>
      </c>
      <c r="AB355" s="105">
        <v>0</v>
      </c>
      <c r="AC355" s="106">
        <v>0</v>
      </c>
      <c r="AD355" s="105">
        <v>0</v>
      </c>
      <c r="AE355" s="105">
        <v>0</v>
      </c>
      <c r="AF355" s="105">
        <v>0</v>
      </c>
      <c r="AG355" s="105">
        <v>0</v>
      </c>
      <c r="AH355" s="105">
        <v>0</v>
      </c>
      <c r="AI355" s="108">
        <f t="shared" si="172"/>
        <v>1384.4177909495822</v>
      </c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</row>
    <row r="356" spans="1:69" ht="15" customHeight="1">
      <c r="A356" s="36" t="s">
        <v>25</v>
      </c>
      <c r="B356" s="60">
        <v>9.5103609132683413</v>
      </c>
      <c r="C356" s="60">
        <v>0</v>
      </c>
      <c r="D356" s="60">
        <v>71.790765112689471</v>
      </c>
      <c r="E356" s="60">
        <v>1092.5688346265133</v>
      </c>
      <c r="F356" s="420"/>
      <c r="G356" s="60">
        <v>31.130232090443947</v>
      </c>
      <c r="H356" s="61">
        <v>0</v>
      </c>
      <c r="I356" s="62">
        <f t="shared" si="170"/>
        <v>1205.000192742915</v>
      </c>
      <c r="K356" s="48" t="s">
        <v>25</v>
      </c>
      <c r="L356" s="85">
        <v>9.5103609132683413</v>
      </c>
      <c r="M356" s="85">
        <v>0</v>
      </c>
      <c r="N356" s="85">
        <v>71.790765112689471</v>
      </c>
      <c r="O356" s="85">
        <v>1092.5688346265133</v>
      </c>
      <c r="P356" s="85">
        <v>4.3449522996081728E-2</v>
      </c>
      <c r="Q356" s="85">
        <v>31.130232090443947</v>
      </c>
      <c r="R356" s="86">
        <v>0</v>
      </c>
      <c r="S356" s="87">
        <f t="shared" si="171"/>
        <v>1205.0436422659111</v>
      </c>
      <c r="U356" s="109" t="s">
        <v>25</v>
      </c>
      <c r="V356" s="110">
        <v>0.67222296482680099</v>
      </c>
      <c r="W356" s="110">
        <v>1.505422355222926</v>
      </c>
      <c r="X356" s="110">
        <v>31.130232090443947</v>
      </c>
      <c r="Y356" s="110">
        <v>0</v>
      </c>
      <c r="Z356" s="110">
        <v>70.503565723733374</v>
      </c>
      <c r="AA356" s="110">
        <v>1092.1821704416159</v>
      </c>
      <c r="AB356" s="110">
        <v>4.3449522996081728E-2</v>
      </c>
      <c r="AC356" s="111">
        <v>9.0065791670721662</v>
      </c>
      <c r="AD356" s="110">
        <v>7.3327155932186141</v>
      </c>
      <c r="AE356" s="110">
        <v>0.38666418489746163</v>
      </c>
      <c r="AF356" s="110">
        <v>0</v>
      </c>
      <c r="AG356" s="110">
        <v>1.2871993889560915</v>
      </c>
      <c r="AH356" s="110">
        <v>0</v>
      </c>
      <c r="AI356" s="112">
        <f t="shared" si="172"/>
        <v>1205.0436422659113</v>
      </c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</row>
    <row r="357" spans="1:69" ht="15" customHeight="1">
      <c r="A357" s="37" t="s">
        <v>24</v>
      </c>
      <c r="B357" s="63">
        <v>5.226537610230241</v>
      </c>
      <c r="C357" s="63">
        <v>0</v>
      </c>
      <c r="D357" s="63">
        <v>19.679288624019037</v>
      </c>
      <c r="E357" s="63">
        <v>0</v>
      </c>
      <c r="F357" s="420"/>
      <c r="G357" s="63">
        <v>0</v>
      </c>
      <c r="H357" s="64">
        <v>0</v>
      </c>
      <c r="I357" s="59">
        <f t="shared" si="170"/>
        <v>24.905826234249279</v>
      </c>
      <c r="K357" s="49" t="s">
        <v>24</v>
      </c>
      <c r="L357" s="63">
        <v>5.226537610230241</v>
      </c>
      <c r="M357" s="63">
        <v>0</v>
      </c>
      <c r="N357" s="63">
        <v>19.679288624019037</v>
      </c>
      <c r="O357" s="63">
        <v>0</v>
      </c>
      <c r="P357" s="63">
        <v>0</v>
      </c>
      <c r="Q357" s="63">
        <v>0</v>
      </c>
      <c r="R357" s="83">
        <v>0</v>
      </c>
      <c r="S357" s="84">
        <f t="shared" si="171"/>
        <v>24.905826234249279</v>
      </c>
      <c r="U357" s="113" t="s">
        <v>24</v>
      </c>
      <c r="V357" s="105">
        <v>5.226537610230241</v>
      </c>
      <c r="W357" s="105">
        <v>0</v>
      </c>
      <c r="X357" s="105">
        <v>0</v>
      </c>
      <c r="Y357" s="105">
        <v>0</v>
      </c>
      <c r="Z357" s="105">
        <v>0</v>
      </c>
      <c r="AA357" s="105">
        <v>0</v>
      </c>
      <c r="AB357" s="105">
        <v>0</v>
      </c>
      <c r="AC357" s="106">
        <v>19.679288624019037</v>
      </c>
      <c r="AD357" s="105">
        <v>0</v>
      </c>
      <c r="AE357" s="105">
        <v>0</v>
      </c>
      <c r="AF357" s="105">
        <v>0</v>
      </c>
      <c r="AG357" s="105">
        <v>19.679288624019037</v>
      </c>
      <c r="AH357" s="105">
        <v>0</v>
      </c>
      <c r="AI357" s="108">
        <f t="shared" si="172"/>
        <v>24.905826234249279</v>
      </c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</row>
    <row r="358" spans="1:69" ht="15">
      <c r="A358" s="36" t="s">
        <v>60</v>
      </c>
      <c r="B358" s="60">
        <v>5.4910855420583786</v>
      </c>
      <c r="C358" s="60">
        <v>9.312201769779417</v>
      </c>
      <c r="D358" s="60">
        <v>16.982738789871274</v>
      </c>
      <c r="E358" s="60">
        <v>0</v>
      </c>
      <c r="F358" s="420"/>
      <c r="G358" s="60">
        <v>0</v>
      </c>
      <c r="H358" s="61">
        <v>0</v>
      </c>
      <c r="I358" s="62">
        <f t="shared" si="170"/>
        <v>31.786026101709069</v>
      </c>
      <c r="K358" s="48" t="s">
        <v>60</v>
      </c>
      <c r="L358" s="85">
        <v>5.4910855420583786</v>
      </c>
      <c r="M358" s="85">
        <v>9.312201769779417</v>
      </c>
      <c r="N358" s="85">
        <v>16.982738789871274</v>
      </c>
      <c r="O358" s="85">
        <v>0</v>
      </c>
      <c r="P358" s="85">
        <v>0</v>
      </c>
      <c r="Q358" s="85">
        <v>0</v>
      </c>
      <c r="R358" s="86">
        <v>0</v>
      </c>
      <c r="S358" s="87">
        <f t="shared" si="171"/>
        <v>31.786026101709069</v>
      </c>
      <c r="U358" s="109" t="s">
        <v>60</v>
      </c>
      <c r="V358" s="110">
        <v>5.4910855420583786</v>
      </c>
      <c r="W358" s="110">
        <v>0</v>
      </c>
      <c r="X358" s="110">
        <v>0</v>
      </c>
      <c r="Y358" s="110">
        <v>9.312201769779417</v>
      </c>
      <c r="Z358" s="110">
        <v>16.982738789871274</v>
      </c>
      <c r="AA358" s="110">
        <v>0</v>
      </c>
      <c r="AB358" s="110">
        <v>0</v>
      </c>
      <c r="AC358" s="111">
        <v>0</v>
      </c>
      <c r="AD358" s="110">
        <v>0</v>
      </c>
      <c r="AE358" s="110">
        <v>0</v>
      </c>
      <c r="AF358" s="110">
        <v>0</v>
      </c>
      <c r="AG358" s="110">
        <v>0</v>
      </c>
      <c r="AH358" s="110">
        <v>0</v>
      </c>
      <c r="AI358" s="112">
        <f t="shared" si="172"/>
        <v>31.786026101709069</v>
      </c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</row>
    <row r="359" spans="1:69" ht="15">
      <c r="A359" s="37" t="s">
        <v>22</v>
      </c>
      <c r="B359" s="63">
        <v>56.563496788144761</v>
      </c>
      <c r="C359" s="63">
        <v>2646.9015139668181</v>
      </c>
      <c r="D359" s="63">
        <v>1169.9536686232548</v>
      </c>
      <c r="E359" s="63">
        <v>0</v>
      </c>
      <c r="F359" s="420"/>
      <c r="G359" s="63">
        <v>0</v>
      </c>
      <c r="H359" s="64">
        <v>0</v>
      </c>
      <c r="I359" s="59">
        <f t="shared" si="170"/>
        <v>3873.4186793782173</v>
      </c>
      <c r="K359" s="49" t="s">
        <v>22</v>
      </c>
      <c r="L359" s="63">
        <v>56.563496788144761</v>
      </c>
      <c r="M359" s="63">
        <v>2646.9015139668181</v>
      </c>
      <c r="N359" s="63">
        <v>1169.9536686232548</v>
      </c>
      <c r="O359" s="63">
        <v>0</v>
      </c>
      <c r="P359" s="63">
        <v>1.064184982845338</v>
      </c>
      <c r="Q359" s="63">
        <v>0</v>
      </c>
      <c r="R359" s="83">
        <v>0</v>
      </c>
      <c r="S359" s="84">
        <f t="shared" si="171"/>
        <v>3874.4828643610626</v>
      </c>
      <c r="U359" s="113" t="s">
        <v>22</v>
      </c>
      <c r="V359" s="105">
        <v>56.563496788144761</v>
      </c>
      <c r="W359" s="105">
        <v>0</v>
      </c>
      <c r="X359" s="105">
        <v>0</v>
      </c>
      <c r="Y359" s="105">
        <v>2646.9015139668181</v>
      </c>
      <c r="Z359" s="105">
        <v>356.85430950805375</v>
      </c>
      <c r="AA359" s="105">
        <v>0</v>
      </c>
      <c r="AB359" s="105">
        <v>1.064184982845338</v>
      </c>
      <c r="AC359" s="106">
        <v>813.09935911520108</v>
      </c>
      <c r="AD359" s="105">
        <v>0</v>
      </c>
      <c r="AE359" s="105">
        <v>0</v>
      </c>
      <c r="AF359" s="105">
        <v>0</v>
      </c>
      <c r="AG359" s="105">
        <v>813.09935911520108</v>
      </c>
      <c r="AH359" s="105">
        <v>0</v>
      </c>
      <c r="AI359" s="108">
        <f t="shared" si="172"/>
        <v>3874.4828643610626</v>
      </c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</row>
    <row r="360" spans="1:69" ht="15">
      <c r="A360" s="36" t="s">
        <v>21</v>
      </c>
      <c r="B360" s="60">
        <v>1.6518959224190608</v>
      </c>
      <c r="C360" s="60">
        <v>88.929500248223775</v>
      </c>
      <c r="D360" s="60">
        <v>27.687529885501775</v>
      </c>
      <c r="E360" s="60">
        <v>0</v>
      </c>
      <c r="F360" s="420"/>
      <c r="G360" s="60">
        <v>0</v>
      </c>
      <c r="H360" s="61">
        <v>0</v>
      </c>
      <c r="I360" s="62">
        <f t="shared" si="170"/>
        <v>118.26892605614461</v>
      </c>
      <c r="K360" s="48" t="s">
        <v>21</v>
      </c>
      <c r="L360" s="85">
        <v>1.6518959224190608</v>
      </c>
      <c r="M360" s="85">
        <v>88.929500248223775</v>
      </c>
      <c r="N360" s="85">
        <v>27.687529885501775</v>
      </c>
      <c r="O360" s="85">
        <v>0</v>
      </c>
      <c r="P360" s="85">
        <v>0</v>
      </c>
      <c r="Q360" s="85">
        <v>0</v>
      </c>
      <c r="R360" s="86">
        <v>0</v>
      </c>
      <c r="S360" s="87">
        <f t="shared" si="171"/>
        <v>118.26892605614461</v>
      </c>
      <c r="U360" s="109" t="s">
        <v>61</v>
      </c>
      <c r="V360" s="110">
        <v>1.6518959224190608</v>
      </c>
      <c r="W360" s="110">
        <v>0</v>
      </c>
      <c r="X360" s="110">
        <v>0</v>
      </c>
      <c r="Y360" s="110">
        <v>88.929500248223775</v>
      </c>
      <c r="Z360" s="110">
        <v>27.687529885501775</v>
      </c>
      <c r="AA360" s="110">
        <v>0</v>
      </c>
      <c r="AB360" s="110">
        <v>0</v>
      </c>
      <c r="AC360" s="111">
        <v>0</v>
      </c>
      <c r="AD360" s="110">
        <v>0</v>
      </c>
      <c r="AE360" s="110">
        <v>0</v>
      </c>
      <c r="AF360" s="110">
        <v>0</v>
      </c>
      <c r="AG360" s="110">
        <v>0</v>
      </c>
      <c r="AH360" s="110">
        <v>0</v>
      </c>
      <c r="AI360" s="112">
        <f t="shared" si="172"/>
        <v>118.26892605614461</v>
      </c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</row>
    <row r="361" spans="1:6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170"/>
        <v>0</v>
      </c>
      <c r="K361" s="50" t="s">
        <v>64</v>
      </c>
      <c r="L361" s="63">
        <v>0</v>
      </c>
      <c r="M361" s="63">
        <v>0</v>
      </c>
      <c r="N361" s="63">
        <v>0</v>
      </c>
      <c r="O361" s="63">
        <v>0</v>
      </c>
      <c r="P361" s="63">
        <v>0</v>
      </c>
      <c r="Q361" s="63">
        <v>0</v>
      </c>
      <c r="R361" s="83">
        <v>0</v>
      </c>
      <c r="S361" s="84">
        <f t="shared" si="171"/>
        <v>0</v>
      </c>
      <c r="U361" s="114" t="s">
        <v>62</v>
      </c>
      <c r="V361" s="105">
        <v>0</v>
      </c>
      <c r="W361" s="105">
        <v>0</v>
      </c>
      <c r="X361" s="105">
        <v>0</v>
      </c>
      <c r="Y361" s="105">
        <v>0</v>
      </c>
      <c r="Z361" s="105">
        <v>0</v>
      </c>
      <c r="AA361" s="105">
        <v>0</v>
      </c>
      <c r="AB361" s="105">
        <v>0</v>
      </c>
      <c r="AC361" s="106">
        <v>0</v>
      </c>
      <c r="AD361" s="107">
        <v>0</v>
      </c>
      <c r="AE361" s="107">
        <v>0</v>
      </c>
      <c r="AF361" s="107">
        <v>0</v>
      </c>
      <c r="AG361" s="107">
        <v>0</v>
      </c>
      <c r="AH361" s="107">
        <v>0</v>
      </c>
      <c r="AI361" s="108">
        <f t="shared" si="172"/>
        <v>0</v>
      </c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</row>
    <row r="362" spans="1:6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170"/>
        <v>0</v>
      </c>
      <c r="K362" s="51" t="s">
        <v>23</v>
      </c>
      <c r="L362" s="88">
        <v>0</v>
      </c>
      <c r="M362" s="88">
        <v>0</v>
      </c>
      <c r="N362" s="88">
        <v>0</v>
      </c>
      <c r="O362" s="88">
        <v>0</v>
      </c>
      <c r="P362" s="88">
        <v>0</v>
      </c>
      <c r="Q362" s="88">
        <v>0</v>
      </c>
      <c r="R362" s="89">
        <v>0</v>
      </c>
      <c r="S362" s="90">
        <f t="shared" si="171"/>
        <v>0</v>
      </c>
      <c r="U362" s="115" t="s">
        <v>65</v>
      </c>
      <c r="V362" s="116">
        <v>0</v>
      </c>
      <c r="W362" s="116">
        <v>0</v>
      </c>
      <c r="X362" s="116">
        <v>0</v>
      </c>
      <c r="Y362" s="116">
        <v>0</v>
      </c>
      <c r="Z362" s="116">
        <v>0</v>
      </c>
      <c r="AA362" s="116">
        <v>0</v>
      </c>
      <c r="AB362" s="116">
        <v>0</v>
      </c>
      <c r="AC362" s="116">
        <v>0</v>
      </c>
      <c r="AD362" s="116">
        <v>0</v>
      </c>
      <c r="AE362" s="116">
        <v>0</v>
      </c>
      <c r="AF362" s="116">
        <v>0</v>
      </c>
      <c r="AG362" s="116">
        <v>0</v>
      </c>
      <c r="AH362" s="117">
        <v>0</v>
      </c>
      <c r="AI362" s="118">
        <f t="shared" si="172"/>
        <v>0</v>
      </c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</row>
    <row r="363" spans="1:6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170"/>
        <v>0</v>
      </c>
      <c r="K363" s="52" t="s">
        <v>19</v>
      </c>
      <c r="L363" s="68">
        <v>0</v>
      </c>
      <c r="M363" s="68">
        <v>0</v>
      </c>
      <c r="N363" s="68">
        <v>0</v>
      </c>
      <c r="O363" s="68">
        <v>0</v>
      </c>
      <c r="P363" s="68">
        <v>0</v>
      </c>
      <c r="Q363" s="68">
        <v>0</v>
      </c>
      <c r="R363" s="91">
        <v>0</v>
      </c>
      <c r="S363" s="92">
        <f t="shared" si="171"/>
        <v>0</v>
      </c>
      <c r="U363" s="119" t="s">
        <v>19</v>
      </c>
      <c r="V363" s="120">
        <v>0</v>
      </c>
      <c r="W363" s="120">
        <v>0</v>
      </c>
      <c r="X363" s="120">
        <v>0</v>
      </c>
      <c r="Y363" s="120">
        <v>0</v>
      </c>
      <c r="Z363" s="120">
        <v>0</v>
      </c>
      <c r="AA363" s="120">
        <v>0</v>
      </c>
      <c r="AB363" s="120">
        <v>0</v>
      </c>
      <c r="AC363" s="120">
        <v>0</v>
      </c>
      <c r="AD363" s="121">
        <v>0</v>
      </c>
      <c r="AE363" s="121">
        <v>0</v>
      </c>
      <c r="AF363" s="121">
        <v>0</v>
      </c>
      <c r="AG363" s="121">
        <v>0</v>
      </c>
      <c r="AH363" s="121">
        <v>0</v>
      </c>
      <c r="AI363" s="122">
        <f t="shared" si="172"/>
        <v>0</v>
      </c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</row>
    <row r="364" spans="1:6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170"/>
        <v>0</v>
      </c>
      <c r="K364" s="51" t="s">
        <v>20</v>
      </c>
      <c r="L364" s="88">
        <v>0</v>
      </c>
      <c r="M364" s="88">
        <v>0</v>
      </c>
      <c r="N364" s="88">
        <v>0</v>
      </c>
      <c r="O364" s="88">
        <v>0</v>
      </c>
      <c r="P364" s="88">
        <v>0</v>
      </c>
      <c r="Q364" s="88">
        <v>0</v>
      </c>
      <c r="R364" s="89">
        <v>0</v>
      </c>
      <c r="S364" s="90">
        <f t="shared" si="171"/>
        <v>0</v>
      </c>
      <c r="U364" s="115" t="s">
        <v>20</v>
      </c>
      <c r="V364" s="116">
        <v>0</v>
      </c>
      <c r="W364" s="116">
        <v>0</v>
      </c>
      <c r="X364" s="116">
        <v>0</v>
      </c>
      <c r="Y364" s="116">
        <v>0</v>
      </c>
      <c r="Z364" s="116">
        <v>0</v>
      </c>
      <c r="AA364" s="116">
        <v>0</v>
      </c>
      <c r="AB364" s="116">
        <v>0</v>
      </c>
      <c r="AC364" s="116">
        <v>0</v>
      </c>
      <c r="AD364" s="116">
        <v>0</v>
      </c>
      <c r="AE364" s="116">
        <v>0</v>
      </c>
      <c r="AF364" s="116">
        <v>0</v>
      </c>
      <c r="AG364" s="116">
        <v>0</v>
      </c>
      <c r="AH364" s="117">
        <v>0</v>
      </c>
      <c r="AI364" s="118">
        <f t="shared" si="172"/>
        <v>0</v>
      </c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</row>
    <row r="365" spans="1:6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170"/>
        <v>0</v>
      </c>
      <c r="K365" s="53" t="s">
        <v>11</v>
      </c>
      <c r="L365" s="71">
        <v>0</v>
      </c>
      <c r="M365" s="71">
        <v>0</v>
      </c>
      <c r="N365" s="71">
        <v>0</v>
      </c>
      <c r="O365" s="71">
        <v>0</v>
      </c>
      <c r="P365" s="71">
        <v>0</v>
      </c>
      <c r="Q365" s="71">
        <v>0</v>
      </c>
      <c r="R365" s="93">
        <v>0</v>
      </c>
      <c r="S365" s="94">
        <f t="shared" si="171"/>
        <v>0</v>
      </c>
      <c r="U365" s="119" t="s">
        <v>11</v>
      </c>
      <c r="V365" s="120">
        <v>0</v>
      </c>
      <c r="W365" s="120">
        <v>0</v>
      </c>
      <c r="X365" s="120">
        <v>0</v>
      </c>
      <c r="Y365" s="120">
        <v>0</v>
      </c>
      <c r="Z365" s="120">
        <v>0</v>
      </c>
      <c r="AA365" s="120">
        <v>0</v>
      </c>
      <c r="AB365" s="120">
        <v>0</v>
      </c>
      <c r="AC365" s="120">
        <v>0</v>
      </c>
      <c r="AD365" s="121">
        <v>0</v>
      </c>
      <c r="AE365" s="121">
        <v>0</v>
      </c>
      <c r="AF365" s="121">
        <v>0</v>
      </c>
      <c r="AG365" s="121">
        <v>0</v>
      </c>
      <c r="AH365" s="121">
        <v>0</v>
      </c>
      <c r="AI365" s="122">
        <f t="shared" si="172"/>
        <v>0</v>
      </c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</row>
    <row r="366" spans="1:69" ht="18" customHeight="1">
      <c r="A366" s="42" t="s">
        <v>26</v>
      </c>
      <c r="B366" s="74">
        <f>SUM(B345:B361)</f>
        <v>233.95582750406891</v>
      </c>
      <c r="C366" s="74">
        <f t="shared" ref="C366:I366" si="173">SUM(C345:C361)</f>
        <v>4091.5207044585172</v>
      </c>
      <c r="D366" s="74">
        <f t="shared" si="173"/>
        <v>1347.261786853835</v>
      </c>
      <c r="E366" s="74">
        <f t="shared" si="173"/>
        <v>1092.5688346265133</v>
      </c>
      <c r="F366" s="74">
        <f t="shared" si="173"/>
        <v>0</v>
      </c>
      <c r="G366" s="74">
        <f t="shared" si="173"/>
        <v>31.130232090443947</v>
      </c>
      <c r="H366" s="75">
        <f t="shared" si="173"/>
        <v>0</v>
      </c>
      <c r="I366" s="59">
        <f t="shared" si="173"/>
        <v>6796.4373855333779</v>
      </c>
      <c r="K366" s="54" t="s">
        <v>26</v>
      </c>
      <c r="L366" s="74">
        <f>SUM(L345:L361)</f>
        <v>233.95582750406891</v>
      </c>
      <c r="M366" s="74">
        <f t="shared" ref="M366:S366" si="174">SUM(M345:M361)</f>
        <v>4091.5207044585172</v>
      </c>
      <c r="N366" s="74">
        <f t="shared" si="174"/>
        <v>1347.261786853835</v>
      </c>
      <c r="O366" s="74">
        <f t="shared" si="174"/>
        <v>1092.5688346265133</v>
      </c>
      <c r="P366" s="74">
        <f t="shared" si="174"/>
        <v>238.84128019383621</v>
      </c>
      <c r="Q366" s="74">
        <f t="shared" si="174"/>
        <v>31.130232090443947</v>
      </c>
      <c r="R366" s="75">
        <f t="shared" si="174"/>
        <v>0</v>
      </c>
      <c r="S366" s="95">
        <f t="shared" si="174"/>
        <v>7035.2786657272136</v>
      </c>
      <c r="U366" s="123" t="s">
        <v>63</v>
      </c>
      <c r="V366" s="124">
        <f>SUM(V345:V361)</f>
        <v>225.11768955562738</v>
      </c>
      <c r="W366" s="124">
        <f t="shared" ref="W366:AH366" si="175">SUM(W345:W361)</f>
        <v>1.505422355222926</v>
      </c>
      <c r="X366" s="124">
        <f t="shared" si="175"/>
        <v>31.130232090443947</v>
      </c>
      <c r="Y366" s="124">
        <f t="shared" si="175"/>
        <v>4091.5207044585172</v>
      </c>
      <c r="Z366" s="124">
        <f t="shared" si="175"/>
        <v>504.62982571664276</v>
      </c>
      <c r="AA366" s="124">
        <f t="shared" si="175"/>
        <v>1092.1821704416159</v>
      </c>
      <c r="AB366" s="124">
        <f t="shared" si="175"/>
        <v>238.84128019383621</v>
      </c>
      <c r="AC366" s="124">
        <f t="shared" si="175"/>
        <v>850.35134091530836</v>
      </c>
      <c r="AD366" s="125">
        <f t="shared" si="175"/>
        <v>7.3327155932186141</v>
      </c>
      <c r="AE366" s="125">
        <f t="shared" si="175"/>
        <v>0.38666418489746163</v>
      </c>
      <c r="AF366" s="125">
        <f t="shared" si="175"/>
        <v>0</v>
      </c>
      <c r="AG366" s="125">
        <f t="shared" si="175"/>
        <v>842.63196113719232</v>
      </c>
      <c r="AH366" s="125">
        <f t="shared" si="175"/>
        <v>0</v>
      </c>
      <c r="AI366" s="126">
        <f>SUM(V366:AC366)</f>
        <v>7035.2786657272154</v>
      </c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</row>
    <row r="367" spans="1:69" s="14" customFormat="1" ht="15" thickBot="1">
      <c r="A367" s="43" t="s">
        <v>91</v>
      </c>
      <c r="B367" s="78">
        <f>IF($I366=0,"-",B366/$I366)</f>
        <v>3.4423303597566839E-2</v>
      </c>
      <c r="C367" s="78">
        <f t="shared" ref="C367:H367" si="176">IF($I366=0,"-",C366/$I366)</f>
        <v>0.60200962244830847</v>
      </c>
      <c r="D367" s="78">
        <f t="shared" si="176"/>
        <v>0.19823058912034738</v>
      </c>
      <c r="E367" s="78">
        <f t="shared" si="176"/>
        <v>0.16075610980424998</v>
      </c>
      <c r="F367" s="78">
        <f t="shared" si="176"/>
        <v>0</v>
      </c>
      <c r="G367" s="78">
        <f t="shared" si="176"/>
        <v>4.5803750295274554E-3</v>
      </c>
      <c r="H367" s="79">
        <f t="shared" si="176"/>
        <v>0</v>
      </c>
      <c r="I367" s="80">
        <f>SUM(B367:H367)</f>
        <v>1.0000000000000002</v>
      </c>
      <c r="K367" s="55" t="s">
        <v>91</v>
      </c>
      <c r="L367" s="96">
        <f>IF($S366=0,"-",L366/$S366)</f>
        <v>3.325466390461531E-2</v>
      </c>
      <c r="M367" s="96">
        <f t="shared" ref="M367:R367" si="177">IF($S366=0,"-",M366/$S366)</f>
        <v>0.5815719460254799</v>
      </c>
      <c r="N367" s="96">
        <f t="shared" si="177"/>
        <v>0.19150084180987775</v>
      </c>
      <c r="O367" s="96">
        <f t="shared" si="177"/>
        <v>0.15529858681348738</v>
      </c>
      <c r="P367" s="96">
        <f t="shared" si="177"/>
        <v>3.3949085962630875E-2</v>
      </c>
      <c r="Q367" s="96">
        <f t="shared" si="177"/>
        <v>4.4248754839089398E-3</v>
      </c>
      <c r="R367" s="97">
        <f t="shared" si="177"/>
        <v>0</v>
      </c>
      <c r="S367" s="98">
        <f>SUM(L367:R367)</f>
        <v>1.0000000000000002</v>
      </c>
      <c r="U367" s="127" t="s">
        <v>91</v>
      </c>
      <c r="V367" s="128">
        <f>+V366/$AI366</f>
        <v>3.1998404079187623E-2</v>
      </c>
      <c r="W367" s="128">
        <f t="shared" ref="W367:AH367" si="178">+W366/$AI366</f>
        <v>2.1398190842911196E-4</v>
      </c>
      <c r="X367" s="128">
        <f t="shared" si="178"/>
        <v>4.424875483908939E-3</v>
      </c>
      <c r="Y367" s="128">
        <f t="shared" si="178"/>
        <v>0.58157194602547979</v>
      </c>
      <c r="Z367" s="128">
        <f t="shared" si="178"/>
        <v>7.1728477249234979E-2</v>
      </c>
      <c r="AA367" s="128">
        <f t="shared" si="178"/>
        <v>0.15524362606448658</v>
      </c>
      <c r="AB367" s="128">
        <f t="shared" si="178"/>
        <v>3.3949085962630868E-2</v>
      </c>
      <c r="AC367" s="128">
        <f t="shared" si="178"/>
        <v>0.12086960322664207</v>
      </c>
      <c r="AD367" s="128">
        <f t="shared" si="178"/>
        <v>1.0422779169985661E-3</v>
      </c>
      <c r="AE367" s="128">
        <f t="shared" si="178"/>
        <v>5.4960749000763757E-5</v>
      </c>
      <c r="AF367" s="128">
        <f t="shared" si="178"/>
        <v>0</v>
      </c>
      <c r="AG367" s="128">
        <f t="shared" si="178"/>
        <v>0.11977236456064275</v>
      </c>
      <c r="AH367" s="128">
        <f t="shared" si="178"/>
        <v>0</v>
      </c>
      <c r="AI367" s="129">
        <f>SUM(V367:AC367)</f>
        <v>1</v>
      </c>
    </row>
    <row r="368" spans="1:69" ht="15" thickBot="1">
      <c r="A368" s="44"/>
      <c r="B368" s="44"/>
      <c r="C368" s="44"/>
      <c r="D368" s="44"/>
      <c r="E368" s="44"/>
      <c r="F368" s="44"/>
      <c r="G368" s="44"/>
      <c r="H368" s="44"/>
      <c r="I368" s="44"/>
      <c r="K368" s="44"/>
      <c r="L368" s="44"/>
      <c r="M368" s="44"/>
      <c r="N368" s="44"/>
      <c r="O368" s="44"/>
      <c r="P368" s="44"/>
      <c r="Q368" s="44"/>
      <c r="R368" s="44"/>
      <c r="S368" s="44"/>
      <c r="U368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</row>
    <row r="369" spans="1:69" ht="30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  <c r="K369" s="426" t="s">
        <v>41</v>
      </c>
      <c r="L369" s="32" t="s">
        <v>0</v>
      </c>
      <c r="M369" s="32" t="s">
        <v>1</v>
      </c>
      <c r="N369" s="32" t="s">
        <v>2</v>
      </c>
      <c r="O369" s="32" t="s">
        <v>3</v>
      </c>
      <c r="P369" s="32" t="s">
        <v>27</v>
      </c>
      <c r="Q369" s="32" t="s">
        <v>4</v>
      </c>
      <c r="R369" s="32" t="s">
        <v>5</v>
      </c>
      <c r="S369" s="33" t="s">
        <v>6</v>
      </c>
      <c r="U369" s="470" t="s">
        <v>41</v>
      </c>
      <c r="V369" s="99" t="s">
        <v>77</v>
      </c>
      <c r="W369" s="99" t="s">
        <v>78</v>
      </c>
      <c r="X369" s="99" t="s">
        <v>4</v>
      </c>
      <c r="Y369" s="99" t="s">
        <v>1</v>
      </c>
      <c r="Z369" s="99" t="s">
        <v>2</v>
      </c>
      <c r="AA369" s="99" t="s">
        <v>3</v>
      </c>
      <c r="AB369" s="99" t="s">
        <v>55</v>
      </c>
      <c r="AC369" s="99" t="s">
        <v>67</v>
      </c>
      <c r="AD369" s="100" t="s">
        <v>79</v>
      </c>
      <c r="AE369" s="100" t="s">
        <v>80</v>
      </c>
      <c r="AF369" s="100" t="s">
        <v>81</v>
      </c>
      <c r="AG369" s="100" t="s">
        <v>82</v>
      </c>
      <c r="AH369" s="100" t="s">
        <v>83</v>
      </c>
      <c r="AI369" s="101" t="s">
        <v>63</v>
      </c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</row>
    <row r="370" spans="1:69" ht="15" customHeight="1">
      <c r="A370" s="433" t="s">
        <v>41</v>
      </c>
      <c r="B370" s="434" t="s">
        <v>118</v>
      </c>
      <c r="C370" s="435"/>
      <c r="D370" s="435"/>
      <c r="E370" s="435"/>
      <c r="F370" s="435"/>
      <c r="G370" s="435"/>
      <c r="H370" s="435"/>
      <c r="I370" s="436"/>
      <c r="K370" s="427" t="s">
        <v>41</v>
      </c>
      <c r="L370" s="416" t="s">
        <v>118</v>
      </c>
      <c r="M370" s="417"/>
      <c r="N370" s="417"/>
      <c r="O370" s="417"/>
      <c r="P370" s="417"/>
      <c r="Q370" s="417"/>
      <c r="R370" s="417"/>
      <c r="S370" s="418"/>
      <c r="U370" s="471" t="s">
        <v>41</v>
      </c>
      <c r="V370" s="468" t="s">
        <v>118</v>
      </c>
      <c r="W370" s="468"/>
      <c r="X370" s="468"/>
      <c r="Y370" s="468"/>
      <c r="Z370" s="468"/>
      <c r="AA370" s="468"/>
      <c r="AB370" s="468"/>
      <c r="AC370" s="468"/>
      <c r="AD370" s="468"/>
      <c r="AE370" s="468"/>
      <c r="AF370" s="468"/>
      <c r="AG370" s="468"/>
      <c r="AH370" s="468"/>
      <c r="AI370" s="469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  <c r="BB370" s="15"/>
      <c r="BC370" s="15"/>
      <c r="BD370" s="15"/>
      <c r="BE370" s="15"/>
      <c r="BF370" s="15"/>
      <c r="BG370" s="15"/>
      <c r="BH370" s="15"/>
      <c r="BI370" s="15"/>
      <c r="BJ370" s="15"/>
      <c r="BK370" s="15"/>
      <c r="BL370" s="15"/>
      <c r="BM370" s="15"/>
      <c r="BN370" s="15"/>
      <c r="BO370" s="15"/>
      <c r="BP370" s="15"/>
      <c r="BQ370" s="15"/>
    </row>
    <row r="371" spans="1:6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  <c r="K371" s="56" t="s">
        <v>7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102">
        <v>0</v>
      </c>
      <c r="S371" s="103">
        <f>SUM(L371:R371)</f>
        <v>0</v>
      </c>
      <c r="U371" s="104" t="s">
        <v>7</v>
      </c>
      <c r="V371" s="105">
        <v>0</v>
      </c>
      <c r="W371" s="105">
        <v>0</v>
      </c>
      <c r="X371" s="105">
        <v>0</v>
      </c>
      <c r="Y371" s="105">
        <v>0</v>
      </c>
      <c r="Z371" s="105">
        <v>0</v>
      </c>
      <c r="AA371" s="105">
        <v>0</v>
      </c>
      <c r="AB371" s="105">
        <v>0</v>
      </c>
      <c r="AC371" s="106">
        <v>0</v>
      </c>
      <c r="AD371" s="107">
        <v>0</v>
      </c>
      <c r="AE371" s="107">
        <v>0</v>
      </c>
      <c r="AF371" s="107">
        <v>0</v>
      </c>
      <c r="AG371" s="107">
        <v>0</v>
      </c>
      <c r="AH371" s="107">
        <v>0</v>
      </c>
      <c r="AI371" s="108">
        <f>SUM(V371:AC371)</f>
        <v>0</v>
      </c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  <c r="BB371" s="15"/>
      <c r="BC371" s="15"/>
      <c r="BD371" s="15"/>
      <c r="BE371" s="15"/>
      <c r="BF371" s="15"/>
      <c r="BG371" s="15"/>
      <c r="BH371" s="15"/>
      <c r="BI371" s="15"/>
      <c r="BJ371" s="15"/>
      <c r="BK371" s="15"/>
      <c r="BL371" s="15"/>
      <c r="BM371" s="15"/>
      <c r="BN371" s="15"/>
      <c r="BO371" s="15"/>
      <c r="BP371" s="15"/>
      <c r="BQ371" s="15"/>
    </row>
    <row r="372" spans="1:6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179">SUM(B372:H372)</f>
        <v>0</v>
      </c>
      <c r="K372" s="48" t="s">
        <v>8</v>
      </c>
      <c r="L372" s="85">
        <v>0</v>
      </c>
      <c r="M372" s="85">
        <v>0</v>
      </c>
      <c r="N372" s="85">
        <v>0</v>
      </c>
      <c r="O372" s="85">
        <v>0</v>
      </c>
      <c r="P372" s="85">
        <v>0</v>
      </c>
      <c r="Q372" s="85">
        <v>0</v>
      </c>
      <c r="R372" s="86">
        <v>0</v>
      </c>
      <c r="S372" s="87">
        <f t="shared" ref="S372:S391" si="180">SUM(L372:R372)</f>
        <v>0</v>
      </c>
      <c r="U372" s="109" t="s">
        <v>8</v>
      </c>
      <c r="V372" s="110">
        <v>0</v>
      </c>
      <c r="W372" s="110">
        <v>0</v>
      </c>
      <c r="X372" s="110">
        <v>0</v>
      </c>
      <c r="Y372" s="110">
        <v>0</v>
      </c>
      <c r="Z372" s="110">
        <v>0</v>
      </c>
      <c r="AA372" s="110">
        <v>0</v>
      </c>
      <c r="AB372" s="110">
        <v>0</v>
      </c>
      <c r="AC372" s="111">
        <v>0</v>
      </c>
      <c r="AD372" s="110">
        <v>0</v>
      </c>
      <c r="AE372" s="110">
        <v>0</v>
      </c>
      <c r="AF372" s="110">
        <v>0</v>
      </c>
      <c r="AG372" s="110">
        <v>0</v>
      </c>
      <c r="AH372" s="110">
        <v>0</v>
      </c>
      <c r="AI372" s="112">
        <f t="shared" ref="AI372:AI391" si="181">SUM(V372:AC372)</f>
        <v>0</v>
      </c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  <c r="BB372" s="15"/>
      <c r="BC372" s="15"/>
      <c r="BD372" s="15"/>
      <c r="BE372" s="15"/>
      <c r="BF372" s="15"/>
      <c r="BG372" s="15"/>
      <c r="BH372" s="15"/>
      <c r="BI372" s="15"/>
      <c r="BJ372" s="15"/>
      <c r="BK372" s="15"/>
      <c r="BL372" s="15"/>
      <c r="BM372" s="15"/>
      <c r="BN372" s="15"/>
      <c r="BO372" s="15"/>
      <c r="BP372" s="15"/>
      <c r="BQ372" s="15"/>
    </row>
    <row r="373" spans="1:6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179"/>
        <v>0</v>
      </c>
      <c r="K373" s="49" t="s">
        <v>10</v>
      </c>
      <c r="L373" s="63">
        <v>0</v>
      </c>
      <c r="M373" s="63">
        <v>0</v>
      </c>
      <c r="N373" s="63">
        <v>0</v>
      </c>
      <c r="O373" s="63">
        <v>0</v>
      </c>
      <c r="P373" s="63">
        <v>0</v>
      </c>
      <c r="Q373" s="63">
        <v>0</v>
      </c>
      <c r="R373" s="83">
        <v>0</v>
      </c>
      <c r="S373" s="84">
        <f t="shared" si="180"/>
        <v>0</v>
      </c>
      <c r="U373" s="113" t="s">
        <v>10</v>
      </c>
      <c r="V373" s="105">
        <v>0</v>
      </c>
      <c r="W373" s="105">
        <v>0</v>
      </c>
      <c r="X373" s="105">
        <v>0</v>
      </c>
      <c r="Y373" s="105">
        <v>0</v>
      </c>
      <c r="Z373" s="105">
        <v>0</v>
      </c>
      <c r="AA373" s="105">
        <v>0</v>
      </c>
      <c r="AB373" s="105">
        <v>0</v>
      </c>
      <c r="AC373" s="106">
        <v>0</v>
      </c>
      <c r="AD373" s="107">
        <v>0</v>
      </c>
      <c r="AE373" s="107">
        <v>0</v>
      </c>
      <c r="AF373" s="107">
        <v>0</v>
      </c>
      <c r="AG373" s="107">
        <v>0</v>
      </c>
      <c r="AH373" s="107">
        <v>0</v>
      </c>
      <c r="AI373" s="108">
        <f t="shared" si="181"/>
        <v>0</v>
      </c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</row>
    <row r="374" spans="1:6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179"/>
        <v>0</v>
      </c>
      <c r="K374" s="48" t="s">
        <v>56</v>
      </c>
      <c r="L374" s="85">
        <v>0</v>
      </c>
      <c r="M374" s="85">
        <v>0</v>
      </c>
      <c r="N374" s="85">
        <v>0</v>
      </c>
      <c r="O374" s="85">
        <v>0</v>
      </c>
      <c r="P374" s="85">
        <v>0</v>
      </c>
      <c r="Q374" s="85">
        <v>0</v>
      </c>
      <c r="R374" s="86">
        <v>0</v>
      </c>
      <c r="S374" s="87">
        <f t="shared" si="180"/>
        <v>0</v>
      </c>
      <c r="U374" s="109" t="s">
        <v>56</v>
      </c>
      <c r="V374" s="110">
        <v>0</v>
      </c>
      <c r="W374" s="110">
        <v>0</v>
      </c>
      <c r="X374" s="110">
        <v>0</v>
      </c>
      <c r="Y374" s="110">
        <v>0</v>
      </c>
      <c r="Z374" s="110">
        <v>0</v>
      </c>
      <c r="AA374" s="110">
        <v>0</v>
      </c>
      <c r="AB374" s="110">
        <v>0</v>
      </c>
      <c r="AC374" s="111">
        <v>0</v>
      </c>
      <c r="AD374" s="110">
        <v>0</v>
      </c>
      <c r="AE374" s="110">
        <v>0</v>
      </c>
      <c r="AF374" s="110">
        <v>0</v>
      </c>
      <c r="AG374" s="110">
        <v>0</v>
      </c>
      <c r="AH374" s="110">
        <v>0</v>
      </c>
      <c r="AI374" s="112">
        <f t="shared" si="181"/>
        <v>0</v>
      </c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</row>
    <row r="375" spans="1:69" ht="15">
      <c r="A375" s="37" t="s">
        <v>16</v>
      </c>
      <c r="B375" s="63">
        <v>35.603775310990564</v>
      </c>
      <c r="C375" s="63">
        <v>0.73254698665854978</v>
      </c>
      <c r="D375" s="63">
        <v>0.73254698665854978</v>
      </c>
      <c r="E375" s="63">
        <v>0</v>
      </c>
      <c r="F375" s="420"/>
      <c r="G375" s="63">
        <v>0</v>
      </c>
      <c r="H375" s="64">
        <v>0</v>
      </c>
      <c r="I375" s="59">
        <f t="shared" si="179"/>
        <v>37.068869284307659</v>
      </c>
      <c r="K375" s="49" t="s">
        <v>16</v>
      </c>
      <c r="L375" s="63">
        <v>35.603775310990564</v>
      </c>
      <c r="M375" s="63">
        <v>0.73254698665854978</v>
      </c>
      <c r="N375" s="63">
        <v>0.73254698665854978</v>
      </c>
      <c r="O375" s="63">
        <v>0</v>
      </c>
      <c r="P375" s="63">
        <v>0</v>
      </c>
      <c r="Q375" s="63">
        <v>0</v>
      </c>
      <c r="R375" s="83">
        <v>0</v>
      </c>
      <c r="S375" s="84">
        <f t="shared" si="180"/>
        <v>37.068869284307659</v>
      </c>
      <c r="U375" s="113" t="s">
        <v>16</v>
      </c>
      <c r="V375" s="105">
        <v>35.603775310990564</v>
      </c>
      <c r="W375" s="105">
        <v>0</v>
      </c>
      <c r="X375" s="105">
        <v>0</v>
      </c>
      <c r="Y375" s="105">
        <v>0.73254698665854978</v>
      </c>
      <c r="Z375" s="105">
        <v>0.73254698665854978</v>
      </c>
      <c r="AA375" s="105">
        <v>0</v>
      </c>
      <c r="AB375" s="105">
        <v>0</v>
      </c>
      <c r="AC375" s="106">
        <v>0</v>
      </c>
      <c r="AD375" s="107">
        <v>0</v>
      </c>
      <c r="AE375" s="107">
        <v>0</v>
      </c>
      <c r="AF375" s="107">
        <v>0</v>
      </c>
      <c r="AG375" s="107">
        <v>0</v>
      </c>
      <c r="AH375" s="107">
        <v>0</v>
      </c>
      <c r="AI375" s="108">
        <f t="shared" si="181"/>
        <v>37.068869284307659</v>
      </c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  <c r="BB375" s="15"/>
      <c r="BC375" s="15"/>
      <c r="BD375" s="15"/>
      <c r="BE375" s="15"/>
      <c r="BF375" s="15"/>
      <c r="BG375" s="15"/>
      <c r="BH375" s="15"/>
      <c r="BI375" s="15"/>
      <c r="BJ375" s="15"/>
      <c r="BK375" s="15"/>
      <c r="BL375" s="15"/>
      <c r="BM375" s="15"/>
      <c r="BN375" s="15"/>
      <c r="BO375" s="15"/>
      <c r="BP375" s="15"/>
      <c r="BQ375" s="15"/>
    </row>
    <row r="376" spans="1:69" ht="15">
      <c r="A376" s="36" t="s">
        <v>123</v>
      </c>
      <c r="B376" s="60">
        <v>141.39665921001625</v>
      </c>
      <c r="C376" s="60">
        <v>0.69794043421767937</v>
      </c>
      <c r="D376" s="60">
        <v>0</v>
      </c>
      <c r="E376" s="60">
        <v>1.4684138466334655</v>
      </c>
      <c r="F376" s="420"/>
      <c r="G376" s="60">
        <v>0</v>
      </c>
      <c r="H376" s="61">
        <v>0</v>
      </c>
      <c r="I376" s="62">
        <f t="shared" si="179"/>
        <v>143.56301349086741</v>
      </c>
      <c r="K376" s="48" t="s">
        <v>123</v>
      </c>
      <c r="L376" s="85">
        <v>141.39665921001625</v>
      </c>
      <c r="M376" s="85">
        <v>0.69794043421767937</v>
      </c>
      <c r="N376" s="85">
        <v>0</v>
      </c>
      <c r="O376" s="85">
        <v>1.4684138466334655</v>
      </c>
      <c r="P376" s="85">
        <v>0</v>
      </c>
      <c r="Q376" s="85">
        <v>0</v>
      </c>
      <c r="R376" s="86">
        <v>0</v>
      </c>
      <c r="S376" s="87">
        <f t="shared" si="180"/>
        <v>143.56301349086741</v>
      </c>
      <c r="U376" s="109" t="s">
        <v>57</v>
      </c>
      <c r="V376" s="110">
        <v>139.58201408105029</v>
      </c>
      <c r="W376" s="110">
        <v>1.8146451289659664</v>
      </c>
      <c r="X376" s="110">
        <v>0</v>
      </c>
      <c r="Y376" s="110">
        <v>0.69794043421767937</v>
      </c>
      <c r="Z376" s="110">
        <v>0</v>
      </c>
      <c r="AA376" s="110">
        <v>0</v>
      </c>
      <c r="AB376" s="110">
        <v>0</v>
      </c>
      <c r="AC376" s="111">
        <v>1.4684138466334655</v>
      </c>
      <c r="AD376" s="110">
        <v>0</v>
      </c>
      <c r="AE376" s="110">
        <v>0</v>
      </c>
      <c r="AF376" s="110">
        <v>0</v>
      </c>
      <c r="AG376" s="110">
        <v>0</v>
      </c>
      <c r="AH376" s="110">
        <v>1.4684138466334655</v>
      </c>
      <c r="AI376" s="112">
        <f t="shared" si="181"/>
        <v>143.56301349086741</v>
      </c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  <c r="BB376" s="15"/>
      <c r="BC376" s="15"/>
      <c r="BD376" s="15"/>
      <c r="BE376" s="15"/>
      <c r="BF376" s="15"/>
      <c r="BG376" s="15"/>
      <c r="BH376" s="15"/>
      <c r="BI376" s="15"/>
      <c r="BJ376" s="15"/>
      <c r="BK376" s="15"/>
      <c r="BL376" s="15"/>
      <c r="BM376" s="15"/>
      <c r="BN376" s="15"/>
      <c r="BO376" s="15"/>
      <c r="BP376" s="15"/>
      <c r="BQ376" s="15"/>
    </row>
    <row r="377" spans="1:69" ht="15">
      <c r="A377" s="37" t="s">
        <v>58</v>
      </c>
      <c r="B377" s="63">
        <v>0</v>
      </c>
      <c r="C377" s="63">
        <v>0</v>
      </c>
      <c r="D377" s="63">
        <v>0</v>
      </c>
      <c r="E377" s="63">
        <v>975.32276838796849</v>
      </c>
      <c r="F377" s="420"/>
      <c r="G377" s="63">
        <v>0</v>
      </c>
      <c r="H377" s="64">
        <v>0</v>
      </c>
      <c r="I377" s="59">
        <f t="shared" si="179"/>
        <v>975.32276838796849</v>
      </c>
      <c r="K377" s="49" t="s">
        <v>58</v>
      </c>
      <c r="L377" s="63">
        <v>0</v>
      </c>
      <c r="M377" s="63">
        <v>0</v>
      </c>
      <c r="N377" s="63">
        <v>0</v>
      </c>
      <c r="O377" s="63">
        <v>975.32276838796849</v>
      </c>
      <c r="P377" s="63">
        <v>606.25870741223412</v>
      </c>
      <c r="Q377" s="63">
        <v>0</v>
      </c>
      <c r="R377" s="83">
        <v>0</v>
      </c>
      <c r="S377" s="84">
        <f t="shared" si="180"/>
        <v>1581.5814758002025</v>
      </c>
      <c r="U377" s="113" t="s">
        <v>58</v>
      </c>
      <c r="V377" s="105">
        <v>0</v>
      </c>
      <c r="W377" s="105">
        <v>0</v>
      </c>
      <c r="X377" s="105">
        <v>0</v>
      </c>
      <c r="Y377" s="105">
        <v>0</v>
      </c>
      <c r="Z377" s="105">
        <v>0</v>
      </c>
      <c r="AA377" s="105">
        <v>975.32276838796849</v>
      </c>
      <c r="AB377" s="105">
        <v>606.25870741223412</v>
      </c>
      <c r="AC377" s="106">
        <v>0</v>
      </c>
      <c r="AD377" s="105">
        <v>0</v>
      </c>
      <c r="AE377" s="105">
        <v>0</v>
      </c>
      <c r="AF377" s="105">
        <v>0</v>
      </c>
      <c r="AG377" s="105">
        <v>0</v>
      </c>
      <c r="AH377" s="105">
        <v>0</v>
      </c>
      <c r="AI377" s="108">
        <f t="shared" si="181"/>
        <v>1581.5814758002025</v>
      </c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  <c r="BB377" s="15"/>
      <c r="BC377" s="15"/>
      <c r="BD377" s="15"/>
      <c r="BE377" s="15"/>
      <c r="BF377" s="15"/>
      <c r="BG377" s="15"/>
      <c r="BH377" s="15"/>
      <c r="BI377" s="15"/>
      <c r="BJ377" s="15"/>
      <c r="BK377" s="15"/>
      <c r="BL377" s="15"/>
      <c r="BM377" s="15"/>
      <c r="BN377" s="15"/>
      <c r="BO377" s="15"/>
      <c r="BP377" s="15"/>
      <c r="BQ377" s="15"/>
    </row>
    <row r="378" spans="1:69" ht="15">
      <c r="A378" s="36" t="s">
        <v>12</v>
      </c>
      <c r="B378" s="60">
        <v>0</v>
      </c>
      <c r="C378" s="60">
        <v>0</v>
      </c>
      <c r="D378" s="60">
        <v>0</v>
      </c>
      <c r="E378" s="60">
        <v>10.117689612008574</v>
      </c>
      <c r="F378" s="420"/>
      <c r="G378" s="60">
        <v>0</v>
      </c>
      <c r="H378" s="61">
        <v>0</v>
      </c>
      <c r="I378" s="62">
        <f t="shared" si="179"/>
        <v>10.117689612008574</v>
      </c>
      <c r="K378" s="48" t="s">
        <v>12</v>
      </c>
      <c r="L378" s="85">
        <v>0</v>
      </c>
      <c r="M378" s="85">
        <v>0</v>
      </c>
      <c r="N378" s="85">
        <v>0</v>
      </c>
      <c r="O378" s="85">
        <v>10.117689612008574</v>
      </c>
      <c r="P378" s="85">
        <v>35.559626502021281</v>
      </c>
      <c r="Q378" s="85">
        <v>0</v>
      </c>
      <c r="R378" s="86">
        <v>0</v>
      </c>
      <c r="S378" s="87">
        <f t="shared" si="180"/>
        <v>45.677316114029857</v>
      </c>
      <c r="U378" s="109" t="s">
        <v>12</v>
      </c>
      <c r="V378" s="110">
        <v>0</v>
      </c>
      <c r="W378" s="110">
        <v>0</v>
      </c>
      <c r="X378" s="110">
        <v>0</v>
      </c>
      <c r="Y378" s="110">
        <v>0</v>
      </c>
      <c r="Z378" s="110">
        <v>0</v>
      </c>
      <c r="AA378" s="110">
        <v>10.117689612008574</v>
      </c>
      <c r="AB378" s="110">
        <v>35.559626502021281</v>
      </c>
      <c r="AC378" s="111">
        <v>0</v>
      </c>
      <c r="AD378" s="110">
        <v>0</v>
      </c>
      <c r="AE378" s="110">
        <v>0</v>
      </c>
      <c r="AF378" s="110">
        <v>0</v>
      </c>
      <c r="AG378" s="110">
        <v>0</v>
      </c>
      <c r="AH378" s="110">
        <v>0</v>
      </c>
      <c r="AI378" s="112">
        <f t="shared" si="181"/>
        <v>45.677316114029857</v>
      </c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</row>
    <row r="379" spans="1:6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179"/>
        <v>0</v>
      </c>
      <c r="K379" s="49" t="s">
        <v>59</v>
      </c>
      <c r="L379" s="63">
        <v>0</v>
      </c>
      <c r="M379" s="63">
        <v>0</v>
      </c>
      <c r="N379" s="63">
        <v>0</v>
      </c>
      <c r="O379" s="63">
        <v>0</v>
      </c>
      <c r="P379" s="63">
        <v>0</v>
      </c>
      <c r="Q379" s="63">
        <v>0</v>
      </c>
      <c r="R379" s="83">
        <v>0</v>
      </c>
      <c r="S379" s="84">
        <f t="shared" si="180"/>
        <v>0</v>
      </c>
      <c r="U379" s="113" t="s">
        <v>59</v>
      </c>
      <c r="V379" s="105">
        <v>0</v>
      </c>
      <c r="W379" s="105">
        <v>0</v>
      </c>
      <c r="X379" s="105">
        <v>0</v>
      </c>
      <c r="Y379" s="105">
        <v>0</v>
      </c>
      <c r="Z379" s="105">
        <v>0</v>
      </c>
      <c r="AA379" s="105">
        <v>0</v>
      </c>
      <c r="AB379" s="105">
        <v>0</v>
      </c>
      <c r="AC379" s="106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108">
        <f t="shared" si="181"/>
        <v>0</v>
      </c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</row>
    <row r="380" spans="1:69" ht="15">
      <c r="A380" s="36" t="s">
        <v>17</v>
      </c>
      <c r="B380" s="60">
        <v>23.579125549170488</v>
      </c>
      <c r="C380" s="60">
        <v>0</v>
      </c>
      <c r="D380" s="60">
        <v>0</v>
      </c>
      <c r="E380" s="60">
        <v>12.299676613111385</v>
      </c>
      <c r="F380" s="420"/>
      <c r="G380" s="60">
        <v>0</v>
      </c>
      <c r="H380" s="61">
        <v>0</v>
      </c>
      <c r="I380" s="62">
        <f t="shared" si="179"/>
        <v>35.878802162281872</v>
      </c>
      <c r="K380" s="48" t="s">
        <v>17</v>
      </c>
      <c r="L380" s="85">
        <v>23.579125549170488</v>
      </c>
      <c r="M380" s="85">
        <v>0</v>
      </c>
      <c r="N380" s="85">
        <v>0</v>
      </c>
      <c r="O380" s="85">
        <v>12.299676613111385</v>
      </c>
      <c r="P380" s="85">
        <v>0</v>
      </c>
      <c r="Q380" s="85">
        <v>0</v>
      </c>
      <c r="R380" s="86">
        <v>0</v>
      </c>
      <c r="S380" s="87">
        <f t="shared" si="180"/>
        <v>35.878802162281872</v>
      </c>
      <c r="U380" s="109" t="s">
        <v>17</v>
      </c>
      <c r="V380" s="110">
        <v>21.653431540874113</v>
      </c>
      <c r="W380" s="110">
        <v>0</v>
      </c>
      <c r="X380" s="110">
        <v>0</v>
      </c>
      <c r="Y380" s="110">
        <v>0</v>
      </c>
      <c r="Z380" s="110">
        <v>0</v>
      </c>
      <c r="AA380" s="110">
        <v>0</v>
      </c>
      <c r="AB380" s="110">
        <v>0</v>
      </c>
      <c r="AC380" s="111">
        <v>14.225370621407761</v>
      </c>
      <c r="AD380" s="110">
        <v>1.9256940082963743</v>
      </c>
      <c r="AE380" s="110">
        <v>0</v>
      </c>
      <c r="AF380" s="110">
        <v>0</v>
      </c>
      <c r="AG380" s="110">
        <v>0</v>
      </c>
      <c r="AH380" s="110">
        <v>12.299676613111385</v>
      </c>
      <c r="AI380" s="112">
        <f t="shared" si="181"/>
        <v>35.878802162281872</v>
      </c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</row>
    <row r="381" spans="1:69" ht="15" customHeight="1">
      <c r="A381" s="37" t="s">
        <v>139</v>
      </c>
      <c r="B381" s="63">
        <v>37.73608219448586</v>
      </c>
      <c r="C381" s="63">
        <v>0</v>
      </c>
      <c r="D381" s="63">
        <v>28.753800717897171</v>
      </c>
      <c r="E381" s="63">
        <v>1.6169062549167241E-2</v>
      </c>
      <c r="F381" s="420"/>
      <c r="G381" s="63">
        <v>0</v>
      </c>
      <c r="H381" s="64">
        <v>0</v>
      </c>
      <c r="I381" s="59">
        <f t="shared" si="179"/>
        <v>66.506051974932191</v>
      </c>
      <c r="K381" s="49" t="s">
        <v>139</v>
      </c>
      <c r="L381" s="63">
        <v>37.73608219448586</v>
      </c>
      <c r="M381" s="63">
        <v>0</v>
      </c>
      <c r="N381" s="63">
        <v>28.753800717897171</v>
      </c>
      <c r="O381" s="63">
        <v>1.6169062549167241E-2</v>
      </c>
      <c r="P381" s="63">
        <v>0</v>
      </c>
      <c r="Q381" s="63">
        <v>0</v>
      </c>
      <c r="R381" s="83">
        <v>0</v>
      </c>
      <c r="S381" s="84">
        <f t="shared" si="180"/>
        <v>66.506051974932191</v>
      </c>
      <c r="U381" s="113" t="s">
        <v>139</v>
      </c>
      <c r="V381" s="105">
        <v>37.555856676779207</v>
      </c>
      <c r="W381" s="105">
        <v>0</v>
      </c>
      <c r="X381" s="105">
        <v>0</v>
      </c>
      <c r="Y381" s="105">
        <v>0</v>
      </c>
      <c r="Z381" s="105">
        <v>28.753800717897171</v>
      </c>
      <c r="AA381" s="105">
        <v>1.6169062549167241E-2</v>
      </c>
      <c r="AB381" s="105">
        <v>0</v>
      </c>
      <c r="AC381" s="106">
        <v>0.1802255177066511</v>
      </c>
      <c r="AD381" s="105">
        <v>0.1802255177066511</v>
      </c>
      <c r="AE381" s="105">
        <v>0</v>
      </c>
      <c r="AF381" s="105">
        <v>0</v>
      </c>
      <c r="AG381" s="105">
        <v>0</v>
      </c>
      <c r="AH381" s="105">
        <v>0</v>
      </c>
      <c r="AI381" s="108">
        <f t="shared" si="181"/>
        <v>66.506051974932191</v>
      </c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</row>
    <row r="382" spans="1:69" ht="15" customHeight="1">
      <c r="A382" s="36" t="s">
        <v>25</v>
      </c>
      <c r="B382" s="60">
        <v>19.091725642671669</v>
      </c>
      <c r="C382" s="60">
        <v>3.2633661473262391E-3</v>
      </c>
      <c r="D382" s="60">
        <v>5.8068058414408954</v>
      </c>
      <c r="E382" s="60">
        <v>68.731982130928898</v>
      </c>
      <c r="F382" s="420"/>
      <c r="G382" s="60">
        <v>75.354707588900055</v>
      </c>
      <c r="H382" s="61">
        <v>0</v>
      </c>
      <c r="I382" s="62">
        <f t="shared" si="179"/>
        <v>168.98848457008884</v>
      </c>
      <c r="K382" s="48" t="s">
        <v>25</v>
      </c>
      <c r="L382" s="85">
        <v>19.091725642671669</v>
      </c>
      <c r="M382" s="85">
        <v>3.2633661473262391E-3</v>
      </c>
      <c r="N382" s="85">
        <v>5.8068058414408954</v>
      </c>
      <c r="O382" s="85">
        <v>68.731982130928898</v>
      </c>
      <c r="P382" s="85">
        <v>4.3449522996081728E-2</v>
      </c>
      <c r="Q382" s="85">
        <v>75.354707588900055</v>
      </c>
      <c r="R382" s="86">
        <v>0</v>
      </c>
      <c r="S382" s="87">
        <f t="shared" si="180"/>
        <v>169.03193409308494</v>
      </c>
      <c r="U382" s="109" t="s">
        <v>25</v>
      </c>
      <c r="V382" s="110">
        <v>5.1316002916499714</v>
      </c>
      <c r="W382" s="110">
        <v>9.0540397108038118</v>
      </c>
      <c r="X382" s="110">
        <v>75.354707588900055</v>
      </c>
      <c r="Y382" s="110">
        <v>3.2633661473262391E-3</v>
      </c>
      <c r="Z382" s="110">
        <v>5.8068058414408954</v>
      </c>
      <c r="AA382" s="110">
        <v>64.653840778912652</v>
      </c>
      <c r="AB382" s="110">
        <v>4.3449522996081728E-2</v>
      </c>
      <c r="AC382" s="111">
        <v>8.9842269922341345</v>
      </c>
      <c r="AD382" s="110">
        <v>4.9060856402178867</v>
      </c>
      <c r="AE382" s="110">
        <v>0</v>
      </c>
      <c r="AF382" s="110">
        <v>0</v>
      </c>
      <c r="AG382" s="110">
        <v>0</v>
      </c>
      <c r="AH382" s="110">
        <v>4.0781413520162477</v>
      </c>
      <c r="AI382" s="112">
        <f t="shared" si="181"/>
        <v>169.03193409308491</v>
      </c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</row>
    <row r="383" spans="1:69" ht="15">
      <c r="A383" s="37" t="s">
        <v>24</v>
      </c>
      <c r="B383" s="63">
        <v>35.922478711299341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179"/>
        <v>35.922478711299341</v>
      </c>
      <c r="K383" s="49" t="s">
        <v>24</v>
      </c>
      <c r="L383" s="63">
        <v>35.922478711299341</v>
      </c>
      <c r="M383" s="63">
        <v>0</v>
      </c>
      <c r="N383" s="63">
        <v>0</v>
      </c>
      <c r="O383" s="63">
        <v>0</v>
      </c>
      <c r="P383" s="63">
        <v>0</v>
      </c>
      <c r="Q383" s="63">
        <v>0</v>
      </c>
      <c r="R383" s="83">
        <v>0</v>
      </c>
      <c r="S383" s="84">
        <f t="shared" si="180"/>
        <v>35.922478711299341</v>
      </c>
      <c r="U383" s="113" t="s">
        <v>24</v>
      </c>
      <c r="V383" s="105">
        <v>35.922478711299341</v>
      </c>
      <c r="W383" s="105">
        <v>0</v>
      </c>
      <c r="X383" s="105">
        <v>0</v>
      </c>
      <c r="Y383" s="105">
        <v>0</v>
      </c>
      <c r="Z383" s="105">
        <v>0</v>
      </c>
      <c r="AA383" s="105">
        <v>0</v>
      </c>
      <c r="AB383" s="105">
        <v>0</v>
      </c>
      <c r="AC383" s="106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108">
        <f t="shared" si="181"/>
        <v>35.922478711299341</v>
      </c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</row>
    <row r="384" spans="1:69" ht="15">
      <c r="A384" s="36" t="s">
        <v>60</v>
      </c>
      <c r="B384" s="60">
        <v>21.751694129312067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 t="shared" si="179"/>
        <v>21.751694129312067</v>
      </c>
      <c r="K384" s="48" t="s">
        <v>60</v>
      </c>
      <c r="L384" s="85">
        <v>21.751694129312067</v>
      </c>
      <c r="M384" s="85">
        <v>0</v>
      </c>
      <c r="N384" s="85">
        <v>0</v>
      </c>
      <c r="O384" s="85">
        <v>0</v>
      </c>
      <c r="P384" s="85">
        <v>0</v>
      </c>
      <c r="Q384" s="85">
        <v>0</v>
      </c>
      <c r="R384" s="86">
        <v>0</v>
      </c>
      <c r="S384" s="87">
        <f t="shared" si="180"/>
        <v>21.751694129312067</v>
      </c>
      <c r="U384" s="109" t="s">
        <v>60</v>
      </c>
      <c r="V384" s="110">
        <v>21.751694129312067</v>
      </c>
      <c r="W384" s="110">
        <v>0</v>
      </c>
      <c r="X384" s="110">
        <v>0</v>
      </c>
      <c r="Y384" s="110">
        <v>0</v>
      </c>
      <c r="Z384" s="110">
        <v>0</v>
      </c>
      <c r="AA384" s="110">
        <v>0</v>
      </c>
      <c r="AB384" s="110">
        <v>0</v>
      </c>
      <c r="AC384" s="111">
        <v>0</v>
      </c>
      <c r="AD384" s="110">
        <v>0</v>
      </c>
      <c r="AE384" s="110">
        <v>0</v>
      </c>
      <c r="AF384" s="110">
        <v>0</v>
      </c>
      <c r="AG384" s="110">
        <v>0</v>
      </c>
      <c r="AH384" s="110">
        <v>0</v>
      </c>
      <c r="AI384" s="112">
        <f t="shared" si="181"/>
        <v>21.751694129312067</v>
      </c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</row>
    <row r="385" spans="1:69" ht="15">
      <c r="A385" s="37" t="s">
        <v>22</v>
      </c>
      <c r="B385" s="63">
        <v>16.813114724718069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 t="shared" si="179"/>
        <v>16.813114724718069</v>
      </c>
      <c r="K385" s="49" t="s">
        <v>22</v>
      </c>
      <c r="L385" s="63">
        <v>16.813114724718069</v>
      </c>
      <c r="M385" s="63">
        <v>0</v>
      </c>
      <c r="N385" s="63">
        <v>0</v>
      </c>
      <c r="O385" s="63">
        <v>0</v>
      </c>
      <c r="P385" s="63">
        <v>8.0259686583697381</v>
      </c>
      <c r="Q385" s="63">
        <v>0</v>
      </c>
      <c r="R385" s="83">
        <v>0</v>
      </c>
      <c r="S385" s="84">
        <f t="shared" si="180"/>
        <v>24.839083383087807</v>
      </c>
      <c r="U385" s="113" t="s">
        <v>22</v>
      </c>
      <c r="V385" s="105">
        <v>16.655216792850787</v>
      </c>
      <c r="W385" s="105">
        <v>0</v>
      </c>
      <c r="X385" s="105">
        <v>0</v>
      </c>
      <c r="Y385" s="105">
        <v>0</v>
      </c>
      <c r="Z385" s="105">
        <v>0</v>
      </c>
      <c r="AA385" s="105">
        <v>0</v>
      </c>
      <c r="AB385" s="105">
        <v>8.0259686583697381</v>
      </c>
      <c r="AC385" s="106">
        <v>0.15789793186728368</v>
      </c>
      <c r="AD385" s="105">
        <v>0.15789793186728368</v>
      </c>
      <c r="AE385" s="105">
        <v>0</v>
      </c>
      <c r="AF385" s="105">
        <v>0</v>
      </c>
      <c r="AG385" s="105">
        <v>0</v>
      </c>
      <c r="AH385" s="105">
        <v>0</v>
      </c>
      <c r="AI385" s="108">
        <f t="shared" si="181"/>
        <v>24.839083383087807</v>
      </c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</row>
    <row r="386" spans="1:6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179"/>
        <v>0</v>
      </c>
      <c r="K386" s="48" t="s">
        <v>21</v>
      </c>
      <c r="L386" s="85">
        <v>0</v>
      </c>
      <c r="M386" s="85">
        <v>0</v>
      </c>
      <c r="N386" s="85">
        <v>0</v>
      </c>
      <c r="O386" s="85">
        <v>0</v>
      </c>
      <c r="P386" s="85">
        <v>0</v>
      </c>
      <c r="Q386" s="85">
        <v>0</v>
      </c>
      <c r="R386" s="86">
        <v>0</v>
      </c>
      <c r="S386" s="87">
        <f t="shared" si="180"/>
        <v>0</v>
      </c>
      <c r="U386" s="109" t="s">
        <v>61</v>
      </c>
      <c r="V386" s="110">
        <v>0</v>
      </c>
      <c r="W386" s="110">
        <v>0</v>
      </c>
      <c r="X386" s="110">
        <v>0</v>
      </c>
      <c r="Y386" s="110">
        <v>0</v>
      </c>
      <c r="Z386" s="110">
        <v>0</v>
      </c>
      <c r="AA386" s="110">
        <v>0</v>
      </c>
      <c r="AB386" s="110">
        <v>0</v>
      </c>
      <c r="AC386" s="111">
        <v>0</v>
      </c>
      <c r="AD386" s="110">
        <v>0</v>
      </c>
      <c r="AE386" s="110">
        <v>0</v>
      </c>
      <c r="AF386" s="110">
        <v>0</v>
      </c>
      <c r="AG386" s="110">
        <v>0</v>
      </c>
      <c r="AH386" s="110">
        <v>0</v>
      </c>
      <c r="AI386" s="112">
        <f t="shared" si="181"/>
        <v>0</v>
      </c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</row>
    <row r="387" spans="1:6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179"/>
        <v>0</v>
      </c>
      <c r="K387" s="50" t="s">
        <v>64</v>
      </c>
      <c r="L387" s="63">
        <v>0</v>
      </c>
      <c r="M387" s="63">
        <v>0</v>
      </c>
      <c r="N387" s="63">
        <v>0</v>
      </c>
      <c r="O387" s="63">
        <v>0</v>
      </c>
      <c r="P387" s="63">
        <v>0</v>
      </c>
      <c r="Q387" s="63">
        <v>0</v>
      </c>
      <c r="R387" s="83">
        <v>0</v>
      </c>
      <c r="S387" s="84">
        <f t="shared" si="180"/>
        <v>0</v>
      </c>
      <c r="U387" s="114" t="s">
        <v>62</v>
      </c>
      <c r="V387" s="105">
        <v>0</v>
      </c>
      <c r="W387" s="105">
        <v>0</v>
      </c>
      <c r="X387" s="105">
        <v>0</v>
      </c>
      <c r="Y387" s="105">
        <v>0</v>
      </c>
      <c r="Z387" s="105">
        <v>0</v>
      </c>
      <c r="AA387" s="105">
        <v>0</v>
      </c>
      <c r="AB387" s="105">
        <v>0</v>
      </c>
      <c r="AC387" s="106">
        <v>0</v>
      </c>
      <c r="AD387" s="107">
        <v>0</v>
      </c>
      <c r="AE387" s="107">
        <v>0</v>
      </c>
      <c r="AF387" s="107">
        <v>0</v>
      </c>
      <c r="AG387" s="107">
        <v>0</v>
      </c>
      <c r="AH387" s="107">
        <v>0</v>
      </c>
      <c r="AI387" s="108">
        <f t="shared" si="181"/>
        <v>0</v>
      </c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</row>
    <row r="388" spans="1:6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179"/>
        <v>0</v>
      </c>
      <c r="K388" s="51" t="s">
        <v>23</v>
      </c>
      <c r="L388" s="88">
        <v>0</v>
      </c>
      <c r="M388" s="88">
        <v>0</v>
      </c>
      <c r="N388" s="88">
        <v>0</v>
      </c>
      <c r="O388" s="88">
        <v>0</v>
      </c>
      <c r="P388" s="88">
        <v>0</v>
      </c>
      <c r="Q388" s="88">
        <v>0</v>
      </c>
      <c r="R388" s="89">
        <v>0</v>
      </c>
      <c r="S388" s="90">
        <f t="shared" si="180"/>
        <v>0</v>
      </c>
      <c r="U388" s="115" t="s">
        <v>65</v>
      </c>
      <c r="V388" s="116">
        <v>0</v>
      </c>
      <c r="W388" s="116">
        <v>0</v>
      </c>
      <c r="X388" s="116">
        <v>0</v>
      </c>
      <c r="Y388" s="116">
        <v>0</v>
      </c>
      <c r="Z388" s="116">
        <v>0</v>
      </c>
      <c r="AA388" s="116">
        <v>0</v>
      </c>
      <c r="AB388" s="116">
        <v>0</v>
      </c>
      <c r="AC388" s="116">
        <v>0</v>
      </c>
      <c r="AD388" s="116">
        <v>0</v>
      </c>
      <c r="AE388" s="116">
        <v>0</v>
      </c>
      <c r="AF388" s="116">
        <v>0</v>
      </c>
      <c r="AG388" s="116">
        <v>0</v>
      </c>
      <c r="AH388" s="117">
        <v>0</v>
      </c>
      <c r="AI388" s="118">
        <f t="shared" si="181"/>
        <v>0</v>
      </c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</row>
    <row r="389" spans="1:6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179"/>
        <v>0</v>
      </c>
      <c r="K389" s="52" t="s">
        <v>19</v>
      </c>
      <c r="L389" s="68">
        <v>0</v>
      </c>
      <c r="M389" s="68">
        <v>0</v>
      </c>
      <c r="N389" s="68">
        <v>0</v>
      </c>
      <c r="O389" s="68">
        <v>0</v>
      </c>
      <c r="P389" s="68">
        <v>0</v>
      </c>
      <c r="Q389" s="68">
        <v>0</v>
      </c>
      <c r="R389" s="91">
        <v>0</v>
      </c>
      <c r="S389" s="92">
        <f t="shared" si="180"/>
        <v>0</v>
      </c>
      <c r="U389" s="119" t="s">
        <v>19</v>
      </c>
      <c r="V389" s="120">
        <v>0</v>
      </c>
      <c r="W389" s="120">
        <v>0</v>
      </c>
      <c r="X389" s="120">
        <v>0</v>
      </c>
      <c r="Y389" s="120">
        <v>0</v>
      </c>
      <c r="Z389" s="120">
        <v>0</v>
      </c>
      <c r="AA389" s="120">
        <v>0</v>
      </c>
      <c r="AB389" s="120">
        <v>0</v>
      </c>
      <c r="AC389" s="120">
        <v>0</v>
      </c>
      <c r="AD389" s="121">
        <v>0</v>
      </c>
      <c r="AE389" s="121">
        <v>0</v>
      </c>
      <c r="AF389" s="121">
        <v>0</v>
      </c>
      <c r="AG389" s="121">
        <v>0</v>
      </c>
      <c r="AH389" s="121">
        <v>0</v>
      </c>
      <c r="AI389" s="122">
        <f t="shared" si="181"/>
        <v>0</v>
      </c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</row>
    <row r="390" spans="1:6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179"/>
        <v>0</v>
      </c>
      <c r="K390" s="51" t="s">
        <v>20</v>
      </c>
      <c r="L390" s="88">
        <v>0</v>
      </c>
      <c r="M390" s="88">
        <v>0</v>
      </c>
      <c r="N390" s="88">
        <v>0</v>
      </c>
      <c r="O390" s="88">
        <v>0</v>
      </c>
      <c r="P390" s="88">
        <v>0</v>
      </c>
      <c r="Q390" s="88">
        <v>0</v>
      </c>
      <c r="R390" s="89">
        <v>0</v>
      </c>
      <c r="S390" s="90">
        <f t="shared" si="180"/>
        <v>0</v>
      </c>
      <c r="U390" s="115" t="s">
        <v>20</v>
      </c>
      <c r="V390" s="116">
        <v>0</v>
      </c>
      <c r="W390" s="116">
        <v>0</v>
      </c>
      <c r="X390" s="116">
        <v>0</v>
      </c>
      <c r="Y390" s="116">
        <v>0</v>
      </c>
      <c r="Z390" s="116">
        <v>0</v>
      </c>
      <c r="AA390" s="116">
        <v>0</v>
      </c>
      <c r="AB390" s="116">
        <v>0</v>
      </c>
      <c r="AC390" s="116">
        <v>0</v>
      </c>
      <c r="AD390" s="116">
        <v>0</v>
      </c>
      <c r="AE390" s="116">
        <v>0</v>
      </c>
      <c r="AF390" s="116">
        <v>0</v>
      </c>
      <c r="AG390" s="116">
        <v>0</v>
      </c>
      <c r="AH390" s="117">
        <v>0</v>
      </c>
      <c r="AI390" s="118">
        <f t="shared" si="181"/>
        <v>0</v>
      </c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</row>
    <row r="391" spans="1:6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179"/>
        <v>0</v>
      </c>
      <c r="K391" s="53" t="s">
        <v>11</v>
      </c>
      <c r="L391" s="71">
        <v>0</v>
      </c>
      <c r="M391" s="71">
        <v>0</v>
      </c>
      <c r="N391" s="71">
        <v>0</v>
      </c>
      <c r="O391" s="71">
        <v>0</v>
      </c>
      <c r="P391" s="71">
        <v>0</v>
      </c>
      <c r="Q391" s="71">
        <v>0</v>
      </c>
      <c r="R391" s="93">
        <v>0</v>
      </c>
      <c r="S391" s="94">
        <f t="shared" si="180"/>
        <v>0</v>
      </c>
      <c r="U391" s="119" t="s">
        <v>11</v>
      </c>
      <c r="V391" s="120">
        <v>0</v>
      </c>
      <c r="W391" s="120">
        <v>0</v>
      </c>
      <c r="X391" s="120">
        <v>0</v>
      </c>
      <c r="Y391" s="120">
        <v>0</v>
      </c>
      <c r="Z391" s="120">
        <v>0</v>
      </c>
      <c r="AA391" s="120">
        <v>0</v>
      </c>
      <c r="AB391" s="120">
        <v>0</v>
      </c>
      <c r="AC391" s="120">
        <v>0</v>
      </c>
      <c r="AD391" s="121">
        <v>0</v>
      </c>
      <c r="AE391" s="121">
        <v>0</v>
      </c>
      <c r="AF391" s="121">
        <v>0</v>
      </c>
      <c r="AG391" s="121">
        <v>0</v>
      </c>
      <c r="AH391" s="121">
        <v>0</v>
      </c>
      <c r="AI391" s="122">
        <f t="shared" si="181"/>
        <v>0</v>
      </c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</row>
    <row r="392" spans="1:69" ht="15">
      <c r="A392" s="42" t="s">
        <v>26</v>
      </c>
      <c r="B392" s="74">
        <f>SUM(B371:B387)</f>
        <v>331.89465547266428</v>
      </c>
      <c r="C392" s="74">
        <f t="shared" ref="C392:I392" si="182">SUM(C371:C387)</f>
        <v>1.4337507870235555</v>
      </c>
      <c r="D392" s="74">
        <f t="shared" si="182"/>
        <v>35.293153545996617</v>
      </c>
      <c r="E392" s="74">
        <f t="shared" si="182"/>
        <v>1067.9566996531998</v>
      </c>
      <c r="F392" s="74">
        <f t="shared" si="182"/>
        <v>0</v>
      </c>
      <c r="G392" s="74">
        <f t="shared" si="182"/>
        <v>75.354707588900055</v>
      </c>
      <c r="H392" s="75">
        <f t="shared" si="182"/>
        <v>0</v>
      </c>
      <c r="I392" s="59">
        <f t="shared" si="182"/>
        <v>1511.9329670477844</v>
      </c>
      <c r="K392" s="54" t="s">
        <v>26</v>
      </c>
      <c r="L392" s="74">
        <f>SUM(L371:L387)</f>
        <v>331.89465547266428</v>
      </c>
      <c r="M392" s="74">
        <f t="shared" ref="M392:S392" si="183">SUM(M371:M387)</f>
        <v>1.4337507870235555</v>
      </c>
      <c r="N392" s="74">
        <f t="shared" si="183"/>
        <v>35.293153545996617</v>
      </c>
      <c r="O392" s="74">
        <f t="shared" si="183"/>
        <v>1067.9566996531998</v>
      </c>
      <c r="P392" s="74">
        <f t="shared" si="183"/>
        <v>649.88775209562118</v>
      </c>
      <c r="Q392" s="74">
        <f t="shared" si="183"/>
        <v>75.354707588900055</v>
      </c>
      <c r="R392" s="75">
        <f t="shared" si="183"/>
        <v>0</v>
      </c>
      <c r="S392" s="95">
        <f t="shared" si="183"/>
        <v>2161.8207191434053</v>
      </c>
      <c r="U392" s="123" t="s">
        <v>63</v>
      </c>
      <c r="V392" s="124">
        <f>SUM(V371:V387)</f>
        <v>313.85606753480636</v>
      </c>
      <c r="W392" s="124">
        <f t="shared" ref="W392:AH392" si="184">SUM(W371:W387)</f>
        <v>10.868684839769777</v>
      </c>
      <c r="X392" s="124">
        <f t="shared" si="184"/>
        <v>75.354707588900055</v>
      </c>
      <c r="Y392" s="124">
        <f t="shared" si="184"/>
        <v>1.4337507870235555</v>
      </c>
      <c r="Z392" s="124">
        <f t="shared" si="184"/>
        <v>35.293153545996617</v>
      </c>
      <c r="AA392" s="124">
        <f t="shared" si="184"/>
        <v>1050.1104678414388</v>
      </c>
      <c r="AB392" s="124">
        <f t="shared" si="184"/>
        <v>649.88775209562118</v>
      </c>
      <c r="AC392" s="124">
        <f t="shared" si="184"/>
        <v>25.016134909849292</v>
      </c>
      <c r="AD392" s="125">
        <f t="shared" si="184"/>
        <v>7.1699030980881959</v>
      </c>
      <c r="AE392" s="125">
        <f t="shared" si="184"/>
        <v>0</v>
      </c>
      <c r="AF392" s="125">
        <f t="shared" si="184"/>
        <v>0</v>
      </c>
      <c r="AG392" s="125">
        <f t="shared" si="184"/>
        <v>0</v>
      </c>
      <c r="AH392" s="125">
        <f t="shared" si="184"/>
        <v>17.846231811761101</v>
      </c>
      <c r="AI392" s="126">
        <f>SUM(V392:AC392)</f>
        <v>2161.8207191434058</v>
      </c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</row>
    <row r="393" spans="1:69" s="14" customFormat="1" ht="15" thickBot="1">
      <c r="A393" s="43" t="s">
        <v>91</v>
      </c>
      <c r="B393" s="78">
        <f>IF($I392=0,"-",B392/$I392)</f>
        <v>0.21951677931907601</v>
      </c>
      <c r="C393" s="78">
        <f t="shared" ref="C393:H393" si="185">IF($I392=0,"-",C392/$I392)</f>
        <v>9.4828991646574905E-4</v>
      </c>
      <c r="D393" s="78">
        <f t="shared" si="185"/>
        <v>2.3343067659216656E-2</v>
      </c>
      <c r="E393" s="78">
        <f t="shared" si="185"/>
        <v>0.70635188393206538</v>
      </c>
      <c r="F393" s="78">
        <f t="shared" si="185"/>
        <v>0</v>
      </c>
      <c r="G393" s="78">
        <f t="shared" si="185"/>
        <v>4.9839979173176188E-2</v>
      </c>
      <c r="H393" s="79">
        <f t="shared" si="185"/>
        <v>0</v>
      </c>
      <c r="I393" s="80">
        <f>SUM(B393:H393)</f>
        <v>1</v>
      </c>
      <c r="K393" s="55" t="s">
        <v>91</v>
      </c>
      <c r="L393" s="96">
        <f>IF($S392=0,"-",L392/$S392)</f>
        <v>0.15352552250686793</v>
      </c>
      <c r="M393" s="96">
        <f t="shared" ref="M393:R393" si="186">IF($S392=0,"-",M392/$S392)</f>
        <v>6.6321447210093416E-4</v>
      </c>
      <c r="N393" s="96">
        <f t="shared" si="186"/>
        <v>1.6325661620997457E-2</v>
      </c>
      <c r="O393" s="96">
        <f t="shared" si="186"/>
        <v>0.49400798604445073</v>
      </c>
      <c r="P393" s="96">
        <f t="shared" si="186"/>
        <v>0.30062055856006931</v>
      </c>
      <c r="Q393" s="96">
        <f t="shared" si="186"/>
        <v>3.4857056795513749E-2</v>
      </c>
      <c r="R393" s="97">
        <f t="shared" si="186"/>
        <v>0</v>
      </c>
      <c r="S393" s="98">
        <f>SUM(L393:R393)</f>
        <v>1</v>
      </c>
      <c r="U393" s="127" t="s">
        <v>91</v>
      </c>
      <c r="V393" s="128">
        <f>+V392/$AI392</f>
        <v>0.14518135789686012</v>
      </c>
      <c r="W393" s="128">
        <f t="shared" ref="W393:AH393" si="187">+W392/$AI392</f>
        <v>5.027560677684853E-3</v>
      </c>
      <c r="X393" s="128">
        <f t="shared" si="187"/>
        <v>3.4857056795513743E-2</v>
      </c>
      <c r="Y393" s="128">
        <f t="shared" si="187"/>
        <v>6.6321447210093405E-4</v>
      </c>
      <c r="Z393" s="128">
        <f t="shared" si="187"/>
        <v>1.6325661620997453E-2</v>
      </c>
      <c r="AA393" s="128">
        <f t="shared" si="187"/>
        <v>0.4857528001940567</v>
      </c>
      <c r="AB393" s="128">
        <f t="shared" si="187"/>
        <v>0.30062055856006925</v>
      </c>
      <c r="AC393" s="128">
        <f t="shared" si="187"/>
        <v>1.1571789782716866E-2</v>
      </c>
      <c r="AD393" s="128">
        <f t="shared" si="187"/>
        <v>3.3166039323229263E-3</v>
      </c>
      <c r="AE393" s="128">
        <f t="shared" si="187"/>
        <v>0</v>
      </c>
      <c r="AF393" s="128">
        <f t="shared" si="187"/>
        <v>0</v>
      </c>
      <c r="AG393" s="128">
        <f t="shared" si="187"/>
        <v>0</v>
      </c>
      <c r="AH393" s="128">
        <f t="shared" si="187"/>
        <v>8.2551858503939427E-3</v>
      </c>
      <c r="AI393" s="129">
        <f>SUM(V393:AC393)</f>
        <v>0.99999999999999989</v>
      </c>
    </row>
    <row r="394" spans="1:69" ht="15" thickBot="1">
      <c r="A394" s="44"/>
      <c r="B394" s="44"/>
      <c r="C394" s="44"/>
      <c r="D394" s="44"/>
      <c r="E394" s="44"/>
      <c r="F394" s="44"/>
      <c r="G394" s="44"/>
      <c r="H394" s="44"/>
      <c r="I394" s="44"/>
      <c r="K394" s="44"/>
      <c r="L394" s="44"/>
      <c r="M394" s="44"/>
      <c r="N394" s="44"/>
      <c r="O394" s="44"/>
      <c r="P394" s="44"/>
      <c r="Q394" s="44"/>
      <c r="R394" s="44"/>
      <c r="S394" s="44"/>
      <c r="U39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</row>
    <row r="395" spans="1:69" ht="30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  <c r="K395" s="426" t="s">
        <v>42</v>
      </c>
      <c r="L395" s="32" t="s">
        <v>0</v>
      </c>
      <c r="M395" s="32" t="s">
        <v>1</v>
      </c>
      <c r="N395" s="32" t="s">
        <v>2</v>
      </c>
      <c r="O395" s="32" t="s">
        <v>3</v>
      </c>
      <c r="P395" s="32" t="s">
        <v>27</v>
      </c>
      <c r="Q395" s="32" t="s">
        <v>4</v>
      </c>
      <c r="R395" s="32" t="s">
        <v>5</v>
      </c>
      <c r="S395" s="33" t="s">
        <v>6</v>
      </c>
      <c r="U395" s="470" t="s">
        <v>42</v>
      </c>
      <c r="V395" s="99" t="s">
        <v>77</v>
      </c>
      <c r="W395" s="99" t="s">
        <v>78</v>
      </c>
      <c r="X395" s="99" t="s">
        <v>4</v>
      </c>
      <c r="Y395" s="99" t="s">
        <v>1</v>
      </c>
      <c r="Z395" s="99" t="s">
        <v>2</v>
      </c>
      <c r="AA395" s="99" t="s">
        <v>3</v>
      </c>
      <c r="AB395" s="99" t="s">
        <v>55</v>
      </c>
      <c r="AC395" s="99" t="s">
        <v>67</v>
      </c>
      <c r="AD395" s="100" t="s">
        <v>79</v>
      </c>
      <c r="AE395" s="100" t="s">
        <v>80</v>
      </c>
      <c r="AF395" s="100" t="s">
        <v>81</v>
      </c>
      <c r="AG395" s="100" t="s">
        <v>82</v>
      </c>
      <c r="AH395" s="100" t="s">
        <v>83</v>
      </c>
      <c r="AI395" s="101" t="s">
        <v>63</v>
      </c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</row>
    <row r="396" spans="1:69" ht="15" customHeight="1">
      <c r="A396" s="433" t="s">
        <v>42</v>
      </c>
      <c r="B396" s="434" t="s">
        <v>118</v>
      </c>
      <c r="C396" s="435"/>
      <c r="D396" s="435"/>
      <c r="E396" s="435"/>
      <c r="F396" s="435"/>
      <c r="G396" s="435"/>
      <c r="H396" s="435"/>
      <c r="I396" s="436"/>
      <c r="K396" s="427" t="s">
        <v>42</v>
      </c>
      <c r="L396" s="416" t="s">
        <v>118</v>
      </c>
      <c r="M396" s="417"/>
      <c r="N396" s="417"/>
      <c r="O396" s="417"/>
      <c r="P396" s="417"/>
      <c r="Q396" s="417"/>
      <c r="R396" s="417"/>
      <c r="S396" s="418"/>
      <c r="U396" s="471" t="s">
        <v>42</v>
      </c>
      <c r="V396" s="468" t="s">
        <v>118</v>
      </c>
      <c r="W396" s="468"/>
      <c r="X396" s="468"/>
      <c r="Y396" s="468"/>
      <c r="Z396" s="468"/>
      <c r="AA396" s="468"/>
      <c r="AB396" s="468"/>
      <c r="AC396" s="468"/>
      <c r="AD396" s="468"/>
      <c r="AE396" s="468"/>
      <c r="AF396" s="468"/>
      <c r="AG396" s="468"/>
      <c r="AH396" s="468"/>
      <c r="AI396" s="469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</row>
    <row r="397" spans="1:6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  <c r="K397" s="56" t="s">
        <v>7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102">
        <v>0</v>
      </c>
      <c r="S397" s="103">
        <f>SUM(L397:R397)</f>
        <v>0</v>
      </c>
      <c r="U397" s="104" t="s">
        <v>7</v>
      </c>
      <c r="V397" s="105">
        <v>0</v>
      </c>
      <c r="W397" s="105">
        <v>0</v>
      </c>
      <c r="X397" s="105">
        <v>0</v>
      </c>
      <c r="Y397" s="105">
        <v>0</v>
      </c>
      <c r="Z397" s="105">
        <v>0</v>
      </c>
      <c r="AA397" s="105">
        <v>0</v>
      </c>
      <c r="AB397" s="105">
        <v>0</v>
      </c>
      <c r="AC397" s="106">
        <v>0</v>
      </c>
      <c r="AD397" s="107">
        <v>0</v>
      </c>
      <c r="AE397" s="107">
        <v>0</v>
      </c>
      <c r="AF397" s="107">
        <v>0</v>
      </c>
      <c r="AG397" s="107">
        <v>0</v>
      </c>
      <c r="AH397" s="107">
        <v>0</v>
      </c>
      <c r="AI397" s="108">
        <f>SUM(V397:AC397)</f>
        <v>0</v>
      </c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</row>
    <row r="398" spans="1:69" ht="15">
      <c r="A398" s="36" t="s">
        <v>8</v>
      </c>
      <c r="B398" s="60">
        <v>0.15440000000000001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188">SUM(B398:H398)</f>
        <v>0.15440000000000001</v>
      </c>
      <c r="K398" s="48" t="s">
        <v>8</v>
      </c>
      <c r="L398" s="85">
        <v>0.15440000000000001</v>
      </c>
      <c r="M398" s="85">
        <v>0</v>
      </c>
      <c r="N398" s="85">
        <v>0</v>
      </c>
      <c r="O398" s="85">
        <v>0</v>
      </c>
      <c r="P398" s="85">
        <v>0</v>
      </c>
      <c r="Q398" s="85">
        <v>0</v>
      </c>
      <c r="R398" s="86">
        <v>0</v>
      </c>
      <c r="S398" s="87">
        <f t="shared" ref="S398:S417" si="189">SUM(L398:R398)</f>
        <v>0.15440000000000001</v>
      </c>
      <c r="U398" s="109" t="s">
        <v>8</v>
      </c>
      <c r="V398" s="110">
        <v>0.15440000000000001</v>
      </c>
      <c r="W398" s="110">
        <v>0</v>
      </c>
      <c r="X398" s="110">
        <v>0</v>
      </c>
      <c r="Y398" s="110">
        <v>0</v>
      </c>
      <c r="Z398" s="110">
        <v>0</v>
      </c>
      <c r="AA398" s="110">
        <v>0</v>
      </c>
      <c r="AB398" s="110">
        <v>0</v>
      </c>
      <c r="AC398" s="111">
        <v>0</v>
      </c>
      <c r="AD398" s="110">
        <v>0</v>
      </c>
      <c r="AE398" s="110">
        <v>0</v>
      </c>
      <c r="AF398" s="110">
        <v>0</v>
      </c>
      <c r="AG398" s="110">
        <v>0</v>
      </c>
      <c r="AH398" s="110">
        <v>0</v>
      </c>
      <c r="AI398" s="112">
        <f t="shared" ref="AI398:AI417" si="190">SUM(V398:AC398)</f>
        <v>0.15440000000000001</v>
      </c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</row>
    <row r="399" spans="1:6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188"/>
        <v>0</v>
      </c>
      <c r="K399" s="49" t="s">
        <v>10</v>
      </c>
      <c r="L399" s="63">
        <v>0</v>
      </c>
      <c r="M399" s="63">
        <v>0</v>
      </c>
      <c r="N399" s="63">
        <v>0</v>
      </c>
      <c r="O399" s="63">
        <v>0</v>
      </c>
      <c r="P399" s="63">
        <v>0</v>
      </c>
      <c r="Q399" s="63">
        <v>0</v>
      </c>
      <c r="R399" s="83">
        <v>0</v>
      </c>
      <c r="S399" s="84">
        <f t="shared" si="189"/>
        <v>0</v>
      </c>
      <c r="U399" s="113" t="s">
        <v>10</v>
      </c>
      <c r="V399" s="105">
        <v>0</v>
      </c>
      <c r="W399" s="105">
        <v>0</v>
      </c>
      <c r="X399" s="105">
        <v>0</v>
      </c>
      <c r="Y399" s="105">
        <v>0</v>
      </c>
      <c r="Z399" s="105">
        <v>0</v>
      </c>
      <c r="AA399" s="105">
        <v>0</v>
      </c>
      <c r="AB399" s="105">
        <v>0</v>
      </c>
      <c r="AC399" s="106">
        <v>0</v>
      </c>
      <c r="AD399" s="107">
        <v>0</v>
      </c>
      <c r="AE399" s="107">
        <v>0</v>
      </c>
      <c r="AF399" s="107">
        <v>0</v>
      </c>
      <c r="AG399" s="107">
        <v>0</v>
      </c>
      <c r="AH399" s="107">
        <v>0</v>
      </c>
      <c r="AI399" s="108">
        <f t="shared" si="190"/>
        <v>0</v>
      </c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</row>
    <row r="400" spans="1:6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188"/>
        <v>0</v>
      </c>
      <c r="K400" s="48" t="s">
        <v>56</v>
      </c>
      <c r="L400" s="85">
        <v>0</v>
      </c>
      <c r="M400" s="85">
        <v>0</v>
      </c>
      <c r="N400" s="85">
        <v>0</v>
      </c>
      <c r="O400" s="85">
        <v>0</v>
      </c>
      <c r="P400" s="85">
        <v>0</v>
      </c>
      <c r="Q400" s="85">
        <v>0</v>
      </c>
      <c r="R400" s="86">
        <v>0</v>
      </c>
      <c r="S400" s="87">
        <f t="shared" si="189"/>
        <v>0</v>
      </c>
      <c r="U400" s="109" t="s">
        <v>56</v>
      </c>
      <c r="V400" s="110">
        <v>0</v>
      </c>
      <c r="W400" s="110">
        <v>0</v>
      </c>
      <c r="X400" s="110">
        <v>0</v>
      </c>
      <c r="Y400" s="110">
        <v>0</v>
      </c>
      <c r="Z400" s="110">
        <v>0</v>
      </c>
      <c r="AA400" s="110">
        <v>0</v>
      </c>
      <c r="AB400" s="110">
        <v>0</v>
      </c>
      <c r="AC400" s="111">
        <v>0</v>
      </c>
      <c r="AD400" s="110">
        <v>0</v>
      </c>
      <c r="AE400" s="110">
        <v>0</v>
      </c>
      <c r="AF400" s="110">
        <v>0</v>
      </c>
      <c r="AG400" s="110">
        <v>0</v>
      </c>
      <c r="AH400" s="110">
        <v>0</v>
      </c>
      <c r="AI400" s="112">
        <f t="shared" si="190"/>
        <v>0</v>
      </c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</row>
    <row r="401" spans="1:69" ht="15">
      <c r="A401" s="37" t="s">
        <v>16</v>
      </c>
      <c r="B401" s="63">
        <v>14.5098856098907</v>
      </c>
      <c r="C401" s="63">
        <v>6.3264298880986054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188"/>
        <v>20.836315497989304</v>
      </c>
      <c r="K401" s="49" t="s">
        <v>16</v>
      </c>
      <c r="L401" s="63">
        <v>14.5098856098907</v>
      </c>
      <c r="M401" s="63">
        <v>6.3264298880986054</v>
      </c>
      <c r="N401" s="63">
        <v>0</v>
      </c>
      <c r="O401" s="63">
        <v>0</v>
      </c>
      <c r="P401" s="63">
        <v>0</v>
      </c>
      <c r="Q401" s="63">
        <v>0</v>
      </c>
      <c r="R401" s="83">
        <v>0</v>
      </c>
      <c r="S401" s="84">
        <f t="shared" si="189"/>
        <v>20.836315497989304</v>
      </c>
      <c r="U401" s="113" t="s">
        <v>16</v>
      </c>
      <c r="V401" s="105">
        <v>14.5098856098907</v>
      </c>
      <c r="W401" s="105">
        <v>0</v>
      </c>
      <c r="X401" s="105">
        <v>0</v>
      </c>
      <c r="Y401" s="105">
        <v>6.3264298880986054</v>
      </c>
      <c r="Z401" s="105">
        <v>0</v>
      </c>
      <c r="AA401" s="105">
        <v>0</v>
      </c>
      <c r="AB401" s="105">
        <v>0</v>
      </c>
      <c r="AC401" s="106">
        <v>0</v>
      </c>
      <c r="AD401" s="107">
        <v>0</v>
      </c>
      <c r="AE401" s="107">
        <v>0</v>
      </c>
      <c r="AF401" s="107">
        <v>0</v>
      </c>
      <c r="AG401" s="107">
        <v>0</v>
      </c>
      <c r="AH401" s="107">
        <v>0</v>
      </c>
      <c r="AI401" s="108">
        <f t="shared" si="190"/>
        <v>20.836315497989304</v>
      </c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</row>
    <row r="402" spans="1:69" ht="15">
      <c r="A402" s="36" t="s">
        <v>123</v>
      </c>
      <c r="B402" s="60">
        <v>5.1367770539341029</v>
      </c>
      <c r="C402" s="60">
        <v>3.242685107698958</v>
      </c>
      <c r="D402" s="60">
        <v>0.78150975255215294</v>
      </c>
      <c r="E402" s="60">
        <v>0</v>
      </c>
      <c r="F402" s="420"/>
      <c r="G402" s="60">
        <v>0</v>
      </c>
      <c r="H402" s="61">
        <v>0</v>
      </c>
      <c r="I402" s="62">
        <f t="shared" si="188"/>
        <v>9.1609719141852146</v>
      </c>
      <c r="K402" s="48" t="s">
        <v>123</v>
      </c>
      <c r="L402" s="85">
        <v>5.1367770539341029</v>
      </c>
      <c r="M402" s="85">
        <v>3.242685107698958</v>
      </c>
      <c r="N402" s="85">
        <v>0.78150975255215294</v>
      </c>
      <c r="O402" s="85">
        <v>0</v>
      </c>
      <c r="P402" s="85">
        <v>0</v>
      </c>
      <c r="Q402" s="85">
        <v>0</v>
      </c>
      <c r="R402" s="86">
        <v>0</v>
      </c>
      <c r="S402" s="87">
        <f t="shared" si="189"/>
        <v>9.1609719141852146</v>
      </c>
      <c r="U402" s="109" t="s">
        <v>57</v>
      </c>
      <c r="V402" s="110">
        <v>5.1367770539341029</v>
      </c>
      <c r="W402" s="110">
        <v>0</v>
      </c>
      <c r="X402" s="110">
        <v>0</v>
      </c>
      <c r="Y402" s="110">
        <v>3.242685107698958</v>
      </c>
      <c r="Z402" s="110">
        <v>0.78150975255215294</v>
      </c>
      <c r="AA402" s="110">
        <v>0</v>
      </c>
      <c r="AB402" s="110">
        <v>0</v>
      </c>
      <c r="AC402" s="111">
        <v>0</v>
      </c>
      <c r="AD402" s="110">
        <v>0</v>
      </c>
      <c r="AE402" s="110">
        <v>0</v>
      </c>
      <c r="AF402" s="110">
        <v>0</v>
      </c>
      <c r="AG402" s="110">
        <v>0</v>
      </c>
      <c r="AH402" s="110">
        <v>0</v>
      </c>
      <c r="AI402" s="112">
        <f t="shared" si="190"/>
        <v>9.1609719141852146</v>
      </c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</row>
    <row r="403" spans="1:69" ht="15">
      <c r="A403" s="37" t="s">
        <v>58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188"/>
        <v>0</v>
      </c>
      <c r="K403" s="49" t="s">
        <v>58</v>
      </c>
      <c r="L403" s="63">
        <v>0</v>
      </c>
      <c r="M403" s="63">
        <v>0</v>
      </c>
      <c r="N403" s="63">
        <v>0</v>
      </c>
      <c r="O403" s="63">
        <v>0</v>
      </c>
      <c r="P403" s="63">
        <v>10.413618093996538</v>
      </c>
      <c r="Q403" s="63">
        <v>0</v>
      </c>
      <c r="R403" s="83">
        <v>0</v>
      </c>
      <c r="S403" s="84">
        <f t="shared" si="189"/>
        <v>10.413618093996538</v>
      </c>
      <c r="U403" s="113" t="s">
        <v>58</v>
      </c>
      <c r="V403" s="105">
        <v>0</v>
      </c>
      <c r="W403" s="105">
        <v>0</v>
      </c>
      <c r="X403" s="105">
        <v>0</v>
      </c>
      <c r="Y403" s="105">
        <v>0</v>
      </c>
      <c r="Z403" s="105">
        <v>0</v>
      </c>
      <c r="AA403" s="105">
        <v>0</v>
      </c>
      <c r="AB403" s="105">
        <v>10.413618093996538</v>
      </c>
      <c r="AC403" s="106">
        <v>0</v>
      </c>
      <c r="AD403" s="105">
        <v>0</v>
      </c>
      <c r="AE403" s="105">
        <v>0</v>
      </c>
      <c r="AF403" s="105">
        <v>0</v>
      </c>
      <c r="AG403" s="105">
        <v>0</v>
      </c>
      <c r="AH403" s="105">
        <v>0</v>
      </c>
      <c r="AI403" s="108">
        <f t="shared" si="190"/>
        <v>10.413618093996538</v>
      </c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</row>
    <row r="404" spans="1:69" ht="15">
      <c r="A404" s="36" t="s">
        <v>12</v>
      </c>
      <c r="B404" s="60">
        <v>0</v>
      </c>
      <c r="C404" s="60">
        <v>0.10013024401058544</v>
      </c>
      <c r="D404" s="60">
        <v>0</v>
      </c>
      <c r="E404" s="60">
        <v>0</v>
      </c>
      <c r="F404" s="420"/>
      <c r="G404" s="60">
        <v>0</v>
      </c>
      <c r="H404" s="61">
        <v>0</v>
      </c>
      <c r="I404" s="62">
        <f t="shared" si="188"/>
        <v>0.10013024401058544</v>
      </c>
      <c r="K404" s="48" t="s">
        <v>12</v>
      </c>
      <c r="L404" s="85">
        <v>0</v>
      </c>
      <c r="M404" s="85">
        <v>0.10013024401058544</v>
      </c>
      <c r="N404" s="85">
        <v>0</v>
      </c>
      <c r="O404" s="85">
        <v>0</v>
      </c>
      <c r="P404" s="85">
        <v>2.4514511445300178</v>
      </c>
      <c r="Q404" s="85">
        <v>0</v>
      </c>
      <c r="R404" s="86">
        <v>0</v>
      </c>
      <c r="S404" s="87">
        <f t="shared" si="189"/>
        <v>2.5515813885406033</v>
      </c>
      <c r="U404" s="109" t="s">
        <v>12</v>
      </c>
      <c r="V404" s="110">
        <v>0</v>
      </c>
      <c r="W404" s="110">
        <v>0</v>
      </c>
      <c r="X404" s="110">
        <v>0</v>
      </c>
      <c r="Y404" s="110">
        <v>0.10013024401058544</v>
      </c>
      <c r="Z404" s="110">
        <v>0</v>
      </c>
      <c r="AA404" s="110">
        <v>0</v>
      </c>
      <c r="AB404" s="110">
        <v>2.4514511445300178</v>
      </c>
      <c r="AC404" s="111">
        <v>0</v>
      </c>
      <c r="AD404" s="110">
        <v>0</v>
      </c>
      <c r="AE404" s="110">
        <v>0</v>
      </c>
      <c r="AF404" s="110">
        <v>0</v>
      </c>
      <c r="AG404" s="110">
        <v>0</v>
      </c>
      <c r="AH404" s="110">
        <v>0</v>
      </c>
      <c r="AI404" s="112">
        <f t="shared" si="190"/>
        <v>2.5515813885406033</v>
      </c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</row>
    <row r="405" spans="1:6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188"/>
        <v>0</v>
      </c>
      <c r="K405" s="49" t="s">
        <v>59</v>
      </c>
      <c r="L405" s="63">
        <v>0</v>
      </c>
      <c r="M405" s="63">
        <v>0</v>
      </c>
      <c r="N405" s="63">
        <v>0</v>
      </c>
      <c r="O405" s="63">
        <v>0</v>
      </c>
      <c r="P405" s="63">
        <v>0</v>
      </c>
      <c r="Q405" s="63">
        <v>0</v>
      </c>
      <c r="R405" s="83">
        <v>0</v>
      </c>
      <c r="S405" s="84">
        <f t="shared" si="189"/>
        <v>0</v>
      </c>
      <c r="U405" s="113" t="s">
        <v>59</v>
      </c>
      <c r="V405" s="105">
        <v>0</v>
      </c>
      <c r="W405" s="105">
        <v>0</v>
      </c>
      <c r="X405" s="105">
        <v>0</v>
      </c>
      <c r="Y405" s="105">
        <v>0</v>
      </c>
      <c r="Z405" s="105">
        <v>0</v>
      </c>
      <c r="AA405" s="105">
        <v>0</v>
      </c>
      <c r="AB405" s="105">
        <v>0</v>
      </c>
      <c r="AC405" s="106">
        <v>0</v>
      </c>
      <c r="AD405" s="105">
        <v>0</v>
      </c>
      <c r="AE405" s="105">
        <v>0</v>
      </c>
      <c r="AF405" s="105">
        <v>0</v>
      </c>
      <c r="AG405" s="105">
        <v>0</v>
      </c>
      <c r="AH405" s="105">
        <v>0</v>
      </c>
      <c r="AI405" s="108">
        <f t="shared" si="190"/>
        <v>0</v>
      </c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</row>
    <row r="406" spans="1:69" ht="15" customHeight="1">
      <c r="A406" s="36" t="s">
        <v>17</v>
      </c>
      <c r="B406" s="60">
        <v>0</v>
      </c>
      <c r="C406" s="60">
        <v>0</v>
      </c>
      <c r="D406" s="60">
        <v>0.83034092072535548</v>
      </c>
      <c r="E406" s="60">
        <v>0</v>
      </c>
      <c r="F406" s="420"/>
      <c r="G406" s="60">
        <v>0</v>
      </c>
      <c r="H406" s="61">
        <v>0</v>
      </c>
      <c r="I406" s="62">
        <f t="shared" si="188"/>
        <v>0.83034092072535548</v>
      </c>
      <c r="K406" s="48" t="s">
        <v>17</v>
      </c>
      <c r="L406" s="85">
        <v>0</v>
      </c>
      <c r="M406" s="85">
        <v>0</v>
      </c>
      <c r="N406" s="85">
        <v>0.83034092072535548</v>
      </c>
      <c r="O406" s="85">
        <v>0</v>
      </c>
      <c r="P406" s="85">
        <v>0</v>
      </c>
      <c r="Q406" s="85">
        <v>0</v>
      </c>
      <c r="R406" s="86">
        <v>0</v>
      </c>
      <c r="S406" s="87">
        <f t="shared" si="189"/>
        <v>0.83034092072535548</v>
      </c>
      <c r="U406" s="109" t="s">
        <v>17</v>
      </c>
      <c r="V406" s="110">
        <v>0</v>
      </c>
      <c r="W406" s="110">
        <v>0</v>
      </c>
      <c r="X406" s="110">
        <v>0</v>
      </c>
      <c r="Y406" s="110">
        <v>0</v>
      </c>
      <c r="Z406" s="110">
        <v>0.83034092072535548</v>
      </c>
      <c r="AA406" s="110">
        <v>0</v>
      </c>
      <c r="AB406" s="110">
        <v>0</v>
      </c>
      <c r="AC406" s="111">
        <v>0</v>
      </c>
      <c r="AD406" s="110">
        <v>0</v>
      </c>
      <c r="AE406" s="110">
        <v>0</v>
      </c>
      <c r="AF406" s="110">
        <v>0</v>
      </c>
      <c r="AG406" s="110">
        <v>0</v>
      </c>
      <c r="AH406" s="110">
        <v>0</v>
      </c>
      <c r="AI406" s="112">
        <f t="shared" si="190"/>
        <v>0.83034092072535548</v>
      </c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</row>
    <row r="407" spans="1:69" ht="15" customHeight="1">
      <c r="A407" s="37" t="s">
        <v>139</v>
      </c>
      <c r="B407" s="63">
        <v>2.7589642695585739</v>
      </c>
      <c r="C407" s="63">
        <v>20.378331855115036</v>
      </c>
      <c r="D407" s="63">
        <v>8.0521622593069502</v>
      </c>
      <c r="E407" s="63">
        <v>0</v>
      </c>
      <c r="F407" s="420"/>
      <c r="G407" s="63">
        <v>0</v>
      </c>
      <c r="H407" s="64">
        <v>0</v>
      </c>
      <c r="I407" s="59">
        <f t="shared" si="188"/>
        <v>31.189458383980561</v>
      </c>
      <c r="K407" s="49" t="s">
        <v>139</v>
      </c>
      <c r="L407" s="63">
        <v>2.7589642695585739</v>
      </c>
      <c r="M407" s="63">
        <v>20.378331855115036</v>
      </c>
      <c r="N407" s="63">
        <v>8.0521622593069502</v>
      </c>
      <c r="O407" s="63">
        <v>0</v>
      </c>
      <c r="P407" s="63">
        <v>0</v>
      </c>
      <c r="Q407" s="63">
        <v>0</v>
      </c>
      <c r="R407" s="83">
        <v>0</v>
      </c>
      <c r="S407" s="84">
        <f t="shared" si="189"/>
        <v>31.189458383980561</v>
      </c>
      <c r="U407" s="113" t="s">
        <v>139</v>
      </c>
      <c r="V407" s="105">
        <v>2.7589642695585739</v>
      </c>
      <c r="W407" s="105">
        <v>0</v>
      </c>
      <c r="X407" s="105">
        <v>0</v>
      </c>
      <c r="Y407" s="105">
        <v>20.378331855115036</v>
      </c>
      <c r="Z407" s="105">
        <v>3.4905873476167906</v>
      </c>
      <c r="AA407" s="105">
        <v>0</v>
      </c>
      <c r="AB407" s="105">
        <v>0</v>
      </c>
      <c r="AC407" s="106">
        <v>4.5615749116901592</v>
      </c>
      <c r="AD407" s="105">
        <v>0</v>
      </c>
      <c r="AE407" s="105">
        <v>0</v>
      </c>
      <c r="AF407" s="105">
        <v>0</v>
      </c>
      <c r="AG407" s="105">
        <v>4.5615749116901592</v>
      </c>
      <c r="AH407" s="105">
        <v>0</v>
      </c>
      <c r="AI407" s="108">
        <f t="shared" si="190"/>
        <v>31.189458383980561</v>
      </c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</row>
    <row r="408" spans="1:69" ht="15">
      <c r="A408" s="36" t="s">
        <v>25</v>
      </c>
      <c r="B408" s="60">
        <v>5.0588803796180812</v>
      </c>
      <c r="C408" s="60">
        <v>0.123644849258278</v>
      </c>
      <c r="D408" s="60">
        <v>0.99651860652207369</v>
      </c>
      <c r="E408" s="60">
        <v>37.001758997932136</v>
      </c>
      <c r="F408" s="420"/>
      <c r="G408" s="60">
        <v>5.1506028322612147</v>
      </c>
      <c r="H408" s="61">
        <v>0</v>
      </c>
      <c r="I408" s="62">
        <f t="shared" si="188"/>
        <v>48.331405665591781</v>
      </c>
      <c r="K408" s="48" t="s">
        <v>25</v>
      </c>
      <c r="L408" s="85">
        <v>5.0588803796180812</v>
      </c>
      <c r="M408" s="85">
        <v>0.123644849258278</v>
      </c>
      <c r="N408" s="85">
        <v>0.99651860652207369</v>
      </c>
      <c r="O408" s="85">
        <v>37.001758997932136</v>
      </c>
      <c r="P408" s="85">
        <v>4.3449522996081728E-2</v>
      </c>
      <c r="Q408" s="85">
        <v>5.1506028322612147</v>
      </c>
      <c r="R408" s="86">
        <v>0</v>
      </c>
      <c r="S408" s="87">
        <f t="shared" si="189"/>
        <v>48.374855188587865</v>
      </c>
      <c r="U408" s="109" t="s">
        <v>25</v>
      </c>
      <c r="V408" s="110">
        <v>0</v>
      </c>
      <c r="W408" s="110">
        <v>3.9048066665590904</v>
      </c>
      <c r="X408" s="110">
        <v>5.1506028322612147</v>
      </c>
      <c r="Y408" s="110">
        <v>0.123644849258278</v>
      </c>
      <c r="Z408" s="110">
        <v>0.99651860652207369</v>
      </c>
      <c r="AA408" s="110">
        <v>35.493222465411982</v>
      </c>
      <c r="AB408" s="110">
        <v>4.3449522996081728E-2</v>
      </c>
      <c r="AC408" s="111">
        <v>2.6626102455791476</v>
      </c>
      <c r="AD408" s="110">
        <v>1.1540737130589913</v>
      </c>
      <c r="AE408" s="110">
        <v>1.5085365325201552</v>
      </c>
      <c r="AF408" s="110">
        <v>0</v>
      </c>
      <c r="AG408" s="110">
        <v>0</v>
      </c>
      <c r="AH408" s="110">
        <v>0</v>
      </c>
      <c r="AI408" s="112">
        <f t="shared" si="190"/>
        <v>48.374855188587873</v>
      </c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</row>
    <row r="409" spans="1:69" ht="15">
      <c r="A409" s="37" t="s">
        <v>24</v>
      </c>
      <c r="B409" s="63">
        <v>10.856461827168005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188"/>
        <v>10.856461827168005</v>
      </c>
      <c r="K409" s="49" t="s">
        <v>24</v>
      </c>
      <c r="L409" s="63">
        <v>10.856461827168005</v>
      </c>
      <c r="M409" s="63">
        <v>0</v>
      </c>
      <c r="N409" s="63">
        <v>0</v>
      </c>
      <c r="O409" s="63">
        <v>0</v>
      </c>
      <c r="P409" s="63">
        <v>0</v>
      </c>
      <c r="Q409" s="63">
        <v>0</v>
      </c>
      <c r="R409" s="83">
        <v>0</v>
      </c>
      <c r="S409" s="84">
        <f t="shared" si="189"/>
        <v>10.856461827168005</v>
      </c>
      <c r="U409" s="113" t="s">
        <v>24</v>
      </c>
      <c r="V409" s="105">
        <v>10.856461827168005</v>
      </c>
      <c r="W409" s="105">
        <v>0</v>
      </c>
      <c r="X409" s="105">
        <v>0</v>
      </c>
      <c r="Y409" s="105">
        <v>0</v>
      </c>
      <c r="Z409" s="105">
        <v>0</v>
      </c>
      <c r="AA409" s="105">
        <v>0</v>
      </c>
      <c r="AB409" s="105">
        <v>0</v>
      </c>
      <c r="AC409" s="106">
        <v>0</v>
      </c>
      <c r="AD409" s="105">
        <v>0</v>
      </c>
      <c r="AE409" s="105">
        <v>0</v>
      </c>
      <c r="AF409" s="105">
        <v>0</v>
      </c>
      <c r="AG409" s="105">
        <v>0</v>
      </c>
      <c r="AH409" s="105">
        <v>0</v>
      </c>
      <c r="AI409" s="108">
        <f t="shared" si="190"/>
        <v>10.856461827168005</v>
      </c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</row>
    <row r="410" spans="1:69" ht="15">
      <c r="A410" s="36" t="s">
        <v>60</v>
      </c>
      <c r="B410" s="60">
        <v>0.19455691090915986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188"/>
        <v>0.19455691090915986</v>
      </c>
      <c r="K410" s="48" t="s">
        <v>60</v>
      </c>
      <c r="L410" s="85">
        <v>0.19455691090915986</v>
      </c>
      <c r="M410" s="85">
        <v>0</v>
      </c>
      <c r="N410" s="85">
        <v>0</v>
      </c>
      <c r="O410" s="85">
        <v>0</v>
      </c>
      <c r="P410" s="85">
        <v>0</v>
      </c>
      <c r="Q410" s="85">
        <v>0</v>
      </c>
      <c r="R410" s="86">
        <v>0</v>
      </c>
      <c r="S410" s="87">
        <f t="shared" si="189"/>
        <v>0.19455691090915986</v>
      </c>
      <c r="U410" s="109" t="s">
        <v>60</v>
      </c>
      <c r="V410" s="110">
        <v>0.19455691090915986</v>
      </c>
      <c r="W410" s="110">
        <v>0</v>
      </c>
      <c r="X410" s="110">
        <v>0</v>
      </c>
      <c r="Y410" s="110">
        <v>0</v>
      </c>
      <c r="Z410" s="110">
        <v>0</v>
      </c>
      <c r="AA410" s="110">
        <v>0</v>
      </c>
      <c r="AB410" s="110">
        <v>0</v>
      </c>
      <c r="AC410" s="111">
        <v>0</v>
      </c>
      <c r="AD410" s="110">
        <v>0</v>
      </c>
      <c r="AE410" s="110">
        <v>0</v>
      </c>
      <c r="AF410" s="110">
        <v>0</v>
      </c>
      <c r="AG410" s="110">
        <v>0</v>
      </c>
      <c r="AH410" s="110">
        <v>0</v>
      </c>
      <c r="AI410" s="112">
        <f t="shared" si="190"/>
        <v>0.19455691090915986</v>
      </c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</row>
    <row r="411" spans="1:69" ht="15">
      <c r="A411" s="37" t="s">
        <v>22</v>
      </c>
      <c r="B411" s="63">
        <v>0.19901398829849581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188"/>
        <v>0.19901398829849581</v>
      </c>
      <c r="K411" s="49" t="s">
        <v>22</v>
      </c>
      <c r="L411" s="63">
        <v>0.19901398829849581</v>
      </c>
      <c r="M411" s="63">
        <v>0</v>
      </c>
      <c r="N411" s="63">
        <v>0</v>
      </c>
      <c r="O411" s="63">
        <v>0</v>
      </c>
      <c r="P411" s="63">
        <v>4.8710371160243481E-2</v>
      </c>
      <c r="Q411" s="63">
        <v>0</v>
      </c>
      <c r="R411" s="83">
        <v>0</v>
      </c>
      <c r="S411" s="84">
        <f t="shared" si="189"/>
        <v>0.2477243594587393</v>
      </c>
      <c r="U411" s="113" t="s">
        <v>22</v>
      </c>
      <c r="V411" s="105">
        <v>0</v>
      </c>
      <c r="W411" s="105">
        <v>0</v>
      </c>
      <c r="X411" s="105">
        <v>0</v>
      </c>
      <c r="Y411" s="105">
        <v>0</v>
      </c>
      <c r="Z411" s="105">
        <v>0</v>
      </c>
      <c r="AA411" s="105">
        <v>0</v>
      </c>
      <c r="AB411" s="105">
        <v>4.8710371160243481E-2</v>
      </c>
      <c r="AC411" s="106">
        <v>0.19901398829849581</v>
      </c>
      <c r="AD411" s="105">
        <v>0.19901398829849581</v>
      </c>
      <c r="AE411" s="105">
        <v>0</v>
      </c>
      <c r="AF411" s="105">
        <v>0</v>
      </c>
      <c r="AG411" s="105">
        <v>0</v>
      </c>
      <c r="AH411" s="105">
        <v>0</v>
      </c>
      <c r="AI411" s="108">
        <f t="shared" si="190"/>
        <v>0.2477243594587393</v>
      </c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</row>
    <row r="412" spans="1:6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188"/>
        <v>0</v>
      </c>
      <c r="K412" s="48" t="s">
        <v>21</v>
      </c>
      <c r="L412" s="85">
        <v>0</v>
      </c>
      <c r="M412" s="85">
        <v>0</v>
      </c>
      <c r="N412" s="85">
        <v>0</v>
      </c>
      <c r="O412" s="85">
        <v>0</v>
      </c>
      <c r="P412" s="85">
        <v>0</v>
      </c>
      <c r="Q412" s="85">
        <v>0</v>
      </c>
      <c r="R412" s="86">
        <v>0</v>
      </c>
      <c r="S412" s="87">
        <f t="shared" si="189"/>
        <v>0</v>
      </c>
      <c r="U412" s="109" t="s">
        <v>61</v>
      </c>
      <c r="V412" s="110">
        <v>0</v>
      </c>
      <c r="W412" s="110">
        <v>0</v>
      </c>
      <c r="X412" s="110">
        <v>0</v>
      </c>
      <c r="Y412" s="110">
        <v>0</v>
      </c>
      <c r="Z412" s="110">
        <v>0</v>
      </c>
      <c r="AA412" s="110">
        <v>0</v>
      </c>
      <c r="AB412" s="110">
        <v>0</v>
      </c>
      <c r="AC412" s="111">
        <v>0</v>
      </c>
      <c r="AD412" s="110">
        <v>0</v>
      </c>
      <c r="AE412" s="110">
        <v>0</v>
      </c>
      <c r="AF412" s="110">
        <v>0</v>
      </c>
      <c r="AG412" s="110">
        <v>0</v>
      </c>
      <c r="AH412" s="110">
        <v>0</v>
      </c>
      <c r="AI412" s="112">
        <f t="shared" si="190"/>
        <v>0</v>
      </c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</row>
    <row r="413" spans="1:6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188"/>
        <v>0</v>
      </c>
      <c r="K413" s="50" t="s">
        <v>64</v>
      </c>
      <c r="L413" s="63">
        <v>0</v>
      </c>
      <c r="M413" s="63">
        <v>0</v>
      </c>
      <c r="N413" s="63">
        <v>0</v>
      </c>
      <c r="O413" s="63">
        <v>0</v>
      </c>
      <c r="P413" s="63">
        <v>0</v>
      </c>
      <c r="Q413" s="63">
        <v>0</v>
      </c>
      <c r="R413" s="83">
        <v>0</v>
      </c>
      <c r="S413" s="84">
        <f t="shared" si="189"/>
        <v>0</v>
      </c>
      <c r="U413" s="114" t="s">
        <v>62</v>
      </c>
      <c r="V413" s="105">
        <v>0</v>
      </c>
      <c r="W413" s="105">
        <v>0</v>
      </c>
      <c r="X413" s="105">
        <v>0</v>
      </c>
      <c r="Y413" s="105">
        <v>0</v>
      </c>
      <c r="Z413" s="105">
        <v>0</v>
      </c>
      <c r="AA413" s="105">
        <v>0</v>
      </c>
      <c r="AB413" s="105">
        <v>0</v>
      </c>
      <c r="AC413" s="106">
        <v>0</v>
      </c>
      <c r="AD413" s="107">
        <v>0</v>
      </c>
      <c r="AE413" s="107">
        <v>0</v>
      </c>
      <c r="AF413" s="107">
        <v>0</v>
      </c>
      <c r="AG413" s="107">
        <v>0</v>
      </c>
      <c r="AH413" s="107">
        <v>0</v>
      </c>
      <c r="AI413" s="108">
        <f t="shared" si="190"/>
        <v>0</v>
      </c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</row>
    <row r="414" spans="1:6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188"/>
        <v>0</v>
      </c>
      <c r="K414" s="51" t="s">
        <v>23</v>
      </c>
      <c r="L414" s="88">
        <v>0</v>
      </c>
      <c r="M414" s="88">
        <v>0</v>
      </c>
      <c r="N414" s="88">
        <v>0</v>
      </c>
      <c r="O414" s="88">
        <v>0</v>
      </c>
      <c r="P414" s="88">
        <v>0</v>
      </c>
      <c r="Q414" s="88">
        <v>0</v>
      </c>
      <c r="R414" s="89">
        <v>0</v>
      </c>
      <c r="S414" s="90">
        <f t="shared" si="189"/>
        <v>0</v>
      </c>
      <c r="U414" s="115" t="s">
        <v>65</v>
      </c>
      <c r="V414" s="116">
        <v>0</v>
      </c>
      <c r="W414" s="116">
        <v>0</v>
      </c>
      <c r="X414" s="116">
        <v>0</v>
      </c>
      <c r="Y414" s="116">
        <v>0</v>
      </c>
      <c r="Z414" s="116">
        <v>0</v>
      </c>
      <c r="AA414" s="116">
        <v>0</v>
      </c>
      <c r="AB414" s="116">
        <v>0</v>
      </c>
      <c r="AC414" s="116">
        <v>0</v>
      </c>
      <c r="AD414" s="116">
        <v>0</v>
      </c>
      <c r="AE414" s="116">
        <v>0</v>
      </c>
      <c r="AF414" s="116">
        <v>0</v>
      </c>
      <c r="AG414" s="116">
        <v>0</v>
      </c>
      <c r="AH414" s="117">
        <v>0</v>
      </c>
      <c r="AI414" s="118">
        <f t="shared" si="190"/>
        <v>0</v>
      </c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</row>
    <row r="415" spans="1:6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188"/>
        <v>0</v>
      </c>
      <c r="K415" s="52" t="s">
        <v>19</v>
      </c>
      <c r="L415" s="68">
        <v>0</v>
      </c>
      <c r="M415" s="68">
        <v>0</v>
      </c>
      <c r="N415" s="68">
        <v>0</v>
      </c>
      <c r="O415" s="68">
        <v>0</v>
      </c>
      <c r="P415" s="68">
        <v>0</v>
      </c>
      <c r="Q415" s="68">
        <v>0</v>
      </c>
      <c r="R415" s="91">
        <v>0</v>
      </c>
      <c r="S415" s="92">
        <f t="shared" si="189"/>
        <v>0</v>
      </c>
      <c r="U415" s="119" t="s">
        <v>19</v>
      </c>
      <c r="V415" s="120">
        <v>0</v>
      </c>
      <c r="W415" s="120">
        <v>0</v>
      </c>
      <c r="X415" s="120">
        <v>0</v>
      </c>
      <c r="Y415" s="120">
        <v>0</v>
      </c>
      <c r="Z415" s="120">
        <v>0</v>
      </c>
      <c r="AA415" s="120">
        <v>0</v>
      </c>
      <c r="AB415" s="120">
        <v>0</v>
      </c>
      <c r="AC415" s="120">
        <v>0</v>
      </c>
      <c r="AD415" s="121">
        <v>0</v>
      </c>
      <c r="AE415" s="121">
        <v>0</v>
      </c>
      <c r="AF415" s="121">
        <v>0</v>
      </c>
      <c r="AG415" s="121">
        <v>0</v>
      </c>
      <c r="AH415" s="121">
        <v>0</v>
      </c>
      <c r="AI415" s="122">
        <f t="shared" si="190"/>
        <v>0</v>
      </c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</row>
    <row r="416" spans="1:6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188"/>
        <v>0</v>
      </c>
      <c r="K416" s="51" t="s">
        <v>20</v>
      </c>
      <c r="L416" s="88">
        <v>0</v>
      </c>
      <c r="M416" s="88">
        <v>0</v>
      </c>
      <c r="N416" s="88">
        <v>0</v>
      </c>
      <c r="O416" s="88">
        <v>0</v>
      </c>
      <c r="P416" s="88">
        <v>0</v>
      </c>
      <c r="Q416" s="88">
        <v>0</v>
      </c>
      <c r="R416" s="89">
        <v>0</v>
      </c>
      <c r="S416" s="90">
        <f t="shared" si="189"/>
        <v>0</v>
      </c>
      <c r="U416" s="115" t="s">
        <v>20</v>
      </c>
      <c r="V416" s="116">
        <v>0</v>
      </c>
      <c r="W416" s="116">
        <v>0</v>
      </c>
      <c r="X416" s="116">
        <v>0</v>
      </c>
      <c r="Y416" s="116">
        <v>0</v>
      </c>
      <c r="Z416" s="116">
        <v>0</v>
      </c>
      <c r="AA416" s="116">
        <v>0</v>
      </c>
      <c r="AB416" s="116">
        <v>0</v>
      </c>
      <c r="AC416" s="116">
        <v>0</v>
      </c>
      <c r="AD416" s="116">
        <v>0</v>
      </c>
      <c r="AE416" s="116">
        <v>0</v>
      </c>
      <c r="AF416" s="116">
        <v>0</v>
      </c>
      <c r="AG416" s="116">
        <v>0</v>
      </c>
      <c r="AH416" s="117">
        <v>0</v>
      </c>
      <c r="AI416" s="118">
        <f t="shared" si="190"/>
        <v>0</v>
      </c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</row>
    <row r="417" spans="1:6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188"/>
        <v>0</v>
      </c>
      <c r="K417" s="53" t="s">
        <v>11</v>
      </c>
      <c r="L417" s="71">
        <v>0</v>
      </c>
      <c r="M417" s="71">
        <v>0</v>
      </c>
      <c r="N417" s="71">
        <v>0</v>
      </c>
      <c r="O417" s="71">
        <v>0</v>
      </c>
      <c r="P417" s="71">
        <v>0</v>
      </c>
      <c r="Q417" s="71">
        <v>0</v>
      </c>
      <c r="R417" s="93">
        <v>0</v>
      </c>
      <c r="S417" s="94">
        <f t="shared" si="189"/>
        <v>0</v>
      </c>
      <c r="U417" s="119" t="s">
        <v>11</v>
      </c>
      <c r="V417" s="120">
        <v>0</v>
      </c>
      <c r="W417" s="120">
        <v>0</v>
      </c>
      <c r="X417" s="120">
        <v>0</v>
      </c>
      <c r="Y417" s="120">
        <v>0</v>
      </c>
      <c r="Z417" s="120">
        <v>0</v>
      </c>
      <c r="AA417" s="120">
        <v>0</v>
      </c>
      <c r="AB417" s="120">
        <v>0</v>
      </c>
      <c r="AC417" s="120">
        <v>0</v>
      </c>
      <c r="AD417" s="121">
        <v>0</v>
      </c>
      <c r="AE417" s="121">
        <v>0</v>
      </c>
      <c r="AF417" s="121">
        <v>0</v>
      </c>
      <c r="AG417" s="121">
        <v>0</v>
      </c>
      <c r="AH417" s="121">
        <v>0</v>
      </c>
      <c r="AI417" s="122">
        <f t="shared" si="190"/>
        <v>0</v>
      </c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</row>
    <row r="418" spans="1:69" ht="15">
      <c r="A418" s="42" t="s">
        <v>26</v>
      </c>
      <c r="B418" s="74">
        <f>SUM(B397:B413)</f>
        <v>38.868940039377115</v>
      </c>
      <c r="C418" s="74">
        <f t="shared" ref="C418:I418" si="191">SUM(C397:C413)</f>
        <v>30.171221944181461</v>
      </c>
      <c r="D418" s="74">
        <f t="shared" si="191"/>
        <v>10.660531539106533</v>
      </c>
      <c r="E418" s="74">
        <f t="shared" si="191"/>
        <v>37.001758997932136</v>
      </c>
      <c r="F418" s="74">
        <f t="shared" si="191"/>
        <v>0</v>
      </c>
      <c r="G418" s="74">
        <f t="shared" si="191"/>
        <v>5.1506028322612147</v>
      </c>
      <c r="H418" s="75">
        <f t="shared" si="191"/>
        <v>0</v>
      </c>
      <c r="I418" s="59">
        <f t="shared" si="191"/>
        <v>121.85305535285846</v>
      </c>
      <c r="K418" s="54" t="s">
        <v>26</v>
      </c>
      <c r="L418" s="74">
        <f>SUM(L397:L413)</f>
        <v>38.868940039377115</v>
      </c>
      <c r="M418" s="74">
        <f t="shared" ref="M418:S418" si="192">SUM(M397:M413)</f>
        <v>30.171221944181461</v>
      </c>
      <c r="N418" s="74">
        <f t="shared" si="192"/>
        <v>10.660531539106533</v>
      </c>
      <c r="O418" s="74">
        <f t="shared" si="192"/>
        <v>37.001758997932136</v>
      </c>
      <c r="P418" s="74">
        <f t="shared" si="192"/>
        <v>12.95722913268288</v>
      </c>
      <c r="Q418" s="74">
        <f t="shared" si="192"/>
        <v>5.1506028322612147</v>
      </c>
      <c r="R418" s="75">
        <f t="shared" si="192"/>
        <v>0</v>
      </c>
      <c r="S418" s="95">
        <f t="shared" si="192"/>
        <v>134.81028448554136</v>
      </c>
      <c r="U418" s="123" t="s">
        <v>63</v>
      </c>
      <c r="V418" s="124">
        <f>SUM(V397:V413)</f>
        <v>33.611045671460545</v>
      </c>
      <c r="W418" s="124">
        <f t="shared" ref="W418:AH418" si="193">SUM(W397:W413)</f>
        <v>3.9048066665590904</v>
      </c>
      <c r="X418" s="124">
        <f t="shared" si="193"/>
        <v>5.1506028322612147</v>
      </c>
      <c r="Y418" s="124">
        <f t="shared" si="193"/>
        <v>30.171221944181461</v>
      </c>
      <c r="Z418" s="124">
        <f t="shared" si="193"/>
        <v>6.0989566274163725</v>
      </c>
      <c r="AA418" s="124">
        <f t="shared" si="193"/>
        <v>35.493222465411982</v>
      </c>
      <c r="AB418" s="124">
        <f t="shared" si="193"/>
        <v>12.95722913268288</v>
      </c>
      <c r="AC418" s="124">
        <f t="shared" si="193"/>
        <v>7.4231991455678035</v>
      </c>
      <c r="AD418" s="125">
        <f t="shared" si="193"/>
        <v>1.3530877013574871</v>
      </c>
      <c r="AE418" s="125">
        <f t="shared" si="193"/>
        <v>1.5085365325201552</v>
      </c>
      <c r="AF418" s="125">
        <f t="shared" si="193"/>
        <v>0</v>
      </c>
      <c r="AG418" s="125">
        <f t="shared" si="193"/>
        <v>4.5615749116901592</v>
      </c>
      <c r="AH418" s="125">
        <f t="shared" si="193"/>
        <v>0</v>
      </c>
      <c r="AI418" s="126">
        <f>SUM(V418:AC418)</f>
        <v>134.81028448554136</v>
      </c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</row>
    <row r="419" spans="1:69" s="14" customFormat="1" ht="15" thickBot="1">
      <c r="A419" s="43" t="s">
        <v>91</v>
      </c>
      <c r="B419" s="78">
        <f>IF($I418=0,"-",B418/$I418)</f>
        <v>0.31898207169956955</v>
      </c>
      <c r="C419" s="78">
        <f t="shared" ref="C419:H419" si="194">IF($I418=0,"-",C418/$I418)</f>
        <v>0.24760332727655068</v>
      </c>
      <c r="D419" s="78">
        <f t="shared" si="194"/>
        <v>8.7486780764225253E-2</v>
      </c>
      <c r="E419" s="78">
        <f t="shared" si="194"/>
        <v>0.30365885279432298</v>
      </c>
      <c r="F419" s="78">
        <f t="shared" si="194"/>
        <v>0</v>
      </c>
      <c r="G419" s="78">
        <f t="shared" si="194"/>
        <v>4.2268967465331514E-2</v>
      </c>
      <c r="H419" s="79">
        <f t="shared" si="194"/>
        <v>0</v>
      </c>
      <c r="I419" s="80">
        <f>SUM(B419:H419)</f>
        <v>0.99999999999999989</v>
      </c>
      <c r="K419" s="55" t="s">
        <v>91</v>
      </c>
      <c r="L419" s="96">
        <f>IF($S418=0,"-",L418/$S418)</f>
        <v>0.28832325506698175</v>
      </c>
      <c r="M419" s="96">
        <f t="shared" ref="M419:R419" si="195">IF($S418=0,"-",M418/$S418)</f>
        <v>0.22380504617522246</v>
      </c>
      <c r="N419" s="96">
        <f t="shared" si="195"/>
        <v>7.9078028651811752E-2</v>
      </c>
      <c r="O419" s="96">
        <f t="shared" si="195"/>
        <v>0.27447282037225162</v>
      </c>
      <c r="P419" s="96">
        <f t="shared" si="195"/>
        <v>9.611454483706372E-2</v>
      </c>
      <c r="Q419" s="96">
        <f t="shared" si="195"/>
        <v>3.8206304896668521E-2</v>
      </c>
      <c r="R419" s="97">
        <f t="shared" si="195"/>
        <v>0</v>
      </c>
      <c r="S419" s="98">
        <f>SUM(L419:R419)</f>
        <v>0.99999999999999989</v>
      </c>
      <c r="U419" s="127" t="s">
        <v>91</v>
      </c>
      <c r="V419" s="128">
        <f>+V418/$AI418</f>
        <v>0.24932107961737435</v>
      </c>
      <c r="W419" s="128">
        <f t="shared" ref="W419:AH419" si="196">+W418/$AI418</f>
        <v>2.8965198623090865E-2</v>
      </c>
      <c r="X419" s="128">
        <f t="shared" si="196"/>
        <v>3.8206304896668521E-2</v>
      </c>
      <c r="Y419" s="128">
        <f t="shared" si="196"/>
        <v>0.22380504617522246</v>
      </c>
      <c r="Z419" s="128">
        <f t="shared" si="196"/>
        <v>4.5241033728925156E-2</v>
      </c>
      <c r="AA419" s="128">
        <f t="shared" si="196"/>
        <v>0.26328275028021836</v>
      </c>
      <c r="AB419" s="128">
        <f t="shared" si="196"/>
        <v>9.611454483706372E-2</v>
      </c>
      <c r="AC419" s="128">
        <f t="shared" si="196"/>
        <v>5.506404184143647E-2</v>
      </c>
      <c r="AD419" s="128">
        <f t="shared" si="196"/>
        <v>1.0036976826516587E-2</v>
      </c>
      <c r="AE419" s="128">
        <f t="shared" si="196"/>
        <v>1.1190070092033285E-2</v>
      </c>
      <c r="AF419" s="128">
        <f t="shared" si="196"/>
        <v>0</v>
      </c>
      <c r="AG419" s="128">
        <f t="shared" si="196"/>
        <v>3.3836994922886582E-2</v>
      </c>
      <c r="AH419" s="128">
        <f t="shared" si="196"/>
        <v>0</v>
      </c>
      <c r="AI419" s="129">
        <f>SUM(V419:AC419)</f>
        <v>0.99999999999999989</v>
      </c>
    </row>
    <row r="420" spans="1:69" ht="15" thickBot="1">
      <c r="A420" s="44"/>
      <c r="B420" s="44"/>
      <c r="C420" s="44"/>
      <c r="D420" s="44"/>
      <c r="E420" s="44"/>
      <c r="F420" s="44"/>
      <c r="G420" s="44"/>
      <c r="H420" s="44"/>
      <c r="I420" s="44"/>
      <c r="K420" s="44"/>
      <c r="L420" s="44"/>
      <c r="M420" s="44"/>
      <c r="N420" s="44"/>
      <c r="O420" s="44"/>
      <c r="P420" s="44"/>
      <c r="Q420" s="44"/>
      <c r="R420" s="44"/>
      <c r="S420" s="44"/>
      <c r="U420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</row>
    <row r="421" spans="1:69" ht="29.2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  <c r="K421" s="426" t="s">
        <v>43</v>
      </c>
      <c r="L421" s="32" t="s">
        <v>0</v>
      </c>
      <c r="M421" s="32" t="s">
        <v>1</v>
      </c>
      <c r="N421" s="32" t="s">
        <v>2</v>
      </c>
      <c r="O421" s="32" t="s">
        <v>3</v>
      </c>
      <c r="P421" s="32" t="s">
        <v>27</v>
      </c>
      <c r="Q421" s="32" t="s">
        <v>4</v>
      </c>
      <c r="R421" s="32" t="s">
        <v>5</v>
      </c>
      <c r="S421" s="33" t="s">
        <v>6</v>
      </c>
      <c r="U421" s="470" t="s">
        <v>43</v>
      </c>
      <c r="V421" s="99" t="s">
        <v>77</v>
      </c>
      <c r="W421" s="99" t="s">
        <v>78</v>
      </c>
      <c r="X421" s="99" t="s">
        <v>4</v>
      </c>
      <c r="Y421" s="99" t="s">
        <v>1</v>
      </c>
      <c r="Z421" s="99" t="s">
        <v>2</v>
      </c>
      <c r="AA421" s="99" t="s">
        <v>3</v>
      </c>
      <c r="AB421" s="99" t="s">
        <v>55</v>
      </c>
      <c r="AC421" s="99" t="s">
        <v>67</v>
      </c>
      <c r="AD421" s="100" t="s">
        <v>79</v>
      </c>
      <c r="AE421" s="100" t="s">
        <v>80</v>
      </c>
      <c r="AF421" s="100" t="s">
        <v>81</v>
      </c>
      <c r="AG421" s="100" t="s">
        <v>82</v>
      </c>
      <c r="AH421" s="100" t="s">
        <v>83</v>
      </c>
      <c r="AI421" s="101" t="s">
        <v>63</v>
      </c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</row>
    <row r="422" spans="1:69" ht="15" customHeight="1">
      <c r="A422" s="433" t="s">
        <v>43</v>
      </c>
      <c r="B422" s="434" t="s">
        <v>118</v>
      </c>
      <c r="C422" s="435"/>
      <c r="D422" s="435"/>
      <c r="E422" s="435"/>
      <c r="F422" s="435"/>
      <c r="G422" s="435"/>
      <c r="H422" s="435"/>
      <c r="I422" s="436"/>
      <c r="K422" s="427" t="s">
        <v>43</v>
      </c>
      <c r="L422" s="416" t="s">
        <v>118</v>
      </c>
      <c r="M422" s="417"/>
      <c r="N422" s="417"/>
      <c r="O422" s="417"/>
      <c r="P422" s="417"/>
      <c r="Q422" s="417"/>
      <c r="R422" s="417"/>
      <c r="S422" s="418"/>
      <c r="U422" s="471" t="s">
        <v>43</v>
      </c>
      <c r="V422" s="468" t="s">
        <v>118</v>
      </c>
      <c r="W422" s="468"/>
      <c r="X422" s="468"/>
      <c r="Y422" s="468"/>
      <c r="Z422" s="468"/>
      <c r="AA422" s="468"/>
      <c r="AB422" s="468"/>
      <c r="AC422" s="468"/>
      <c r="AD422" s="468"/>
      <c r="AE422" s="468"/>
      <c r="AF422" s="468"/>
      <c r="AG422" s="468"/>
      <c r="AH422" s="468"/>
      <c r="AI422" s="469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</row>
    <row r="423" spans="1:6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  <c r="K423" s="56" t="s">
        <v>7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102">
        <v>0</v>
      </c>
      <c r="S423" s="103">
        <f>SUM(L423:R423)</f>
        <v>0</v>
      </c>
      <c r="U423" s="104" t="s">
        <v>7</v>
      </c>
      <c r="V423" s="105">
        <v>0</v>
      </c>
      <c r="W423" s="105">
        <v>0</v>
      </c>
      <c r="X423" s="105">
        <v>0</v>
      </c>
      <c r="Y423" s="105">
        <v>0</v>
      </c>
      <c r="Z423" s="105">
        <v>0</v>
      </c>
      <c r="AA423" s="105">
        <v>0</v>
      </c>
      <c r="AB423" s="105">
        <v>0</v>
      </c>
      <c r="AC423" s="106">
        <v>0</v>
      </c>
      <c r="AD423" s="107">
        <v>0</v>
      </c>
      <c r="AE423" s="107">
        <v>0</v>
      </c>
      <c r="AF423" s="107">
        <v>0</v>
      </c>
      <c r="AG423" s="107">
        <v>0</v>
      </c>
      <c r="AH423" s="107">
        <v>0</v>
      </c>
      <c r="AI423" s="108">
        <f>SUM(V423:AC423)</f>
        <v>0</v>
      </c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</row>
    <row r="424" spans="1:6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197">SUM(B424:H424)</f>
        <v>0</v>
      </c>
      <c r="K424" s="48" t="s">
        <v>8</v>
      </c>
      <c r="L424" s="85">
        <v>0</v>
      </c>
      <c r="M424" s="85">
        <v>0</v>
      </c>
      <c r="N424" s="85">
        <v>0</v>
      </c>
      <c r="O424" s="85">
        <v>0</v>
      </c>
      <c r="P424" s="85">
        <v>0</v>
      </c>
      <c r="Q424" s="85">
        <v>0</v>
      </c>
      <c r="R424" s="86">
        <v>0</v>
      </c>
      <c r="S424" s="87">
        <f t="shared" ref="S424:S443" si="198">SUM(L424:R424)</f>
        <v>0</v>
      </c>
      <c r="U424" s="109" t="s">
        <v>8</v>
      </c>
      <c r="V424" s="110">
        <v>0</v>
      </c>
      <c r="W424" s="110">
        <v>0</v>
      </c>
      <c r="X424" s="110">
        <v>0</v>
      </c>
      <c r="Y424" s="110">
        <v>0</v>
      </c>
      <c r="Z424" s="110">
        <v>0</v>
      </c>
      <c r="AA424" s="110">
        <v>0</v>
      </c>
      <c r="AB424" s="110">
        <v>0</v>
      </c>
      <c r="AC424" s="111">
        <v>0</v>
      </c>
      <c r="AD424" s="110">
        <v>0</v>
      </c>
      <c r="AE424" s="110">
        <v>0</v>
      </c>
      <c r="AF424" s="110">
        <v>0</v>
      </c>
      <c r="AG424" s="110">
        <v>0</v>
      </c>
      <c r="AH424" s="110">
        <v>0</v>
      </c>
      <c r="AI424" s="112">
        <f t="shared" ref="AI424:AI443" si="199">SUM(V424:AC424)</f>
        <v>0</v>
      </c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</row>
    <row r="425" spans="1:6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197"/>
        <v>0</v>
      </c>
      <c r="K425" s="49" t="s">
        <v>10</v>
      </c>
      <c r="L425" s="63">
        <v>0</v>
      </c>
      <c r="M425" s="63">
        <v>0</v>
      </c>
      <c r="N425" s="63">
        <v>0</v>
      </c>
      <c r="O425" s="63">
        <v>0</v>
      </c>
      <c r="P425" s="63">
        <v>0</v>
      </c>
      <c r="Q425" s="63">
        <v>0</v>
      </c>
      <c r="R425" s="83">
        <v>0</v>
      </c>
      <c r="S425" s="84">
        <f t="shared" si="198"/>
        <v>0</v>
      </c>
      <c r="U425" s="113" t="s">
        <v>10</v>
      </c>
      <c r="V425" s="105">
        <v>0</v>
      </c>
      <c r="W425" s="105">
        <v>0</v>
      </c>
      <c r="X425" s="105">
        <v>0</v>
      </c>
      <c r="Y425" s="105">
        <v>0</v>
      </c>
      <c r="Z425" s="105">
        <v>0</v>
      </c>
      <c r="AA425" s="105">
        <v>0</v>
      </c>
      <c r="AB425" s="105">
        <v>0</v>
      </c>
      <c r="AC425" s="106">
        <v>0</v>
      </c>
      <c r="AD425" s="107">
        <v>0</v>
      </c>
      <c r="AE425" s="107">
        <v>0</v>
      </c>
      <c r="AF425" s="107">
        <v>0</v>
      </c>
      <c r="AG425" s="107">
        <v>0</v>
      </c>
      <c r="AH425" s="107">
        <v>0</v>
      </c>
      <c r="AI425" s="108">
        <f t="shared" si="199"/>
        <v>0</v>
      </c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</row>
    <row r="426" spans="1:6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197"/>
        <v>0</v>
      </c>
      <c r="K426" s="48" t="s">
        <v>56</v>
      </c>
      <c r="L426" s="85">
        <v>0</v>
      </c>
      <c r="M426" s="85">
        <v>0</v>
      </c>
      <c r="N426" s="85">
        <v>0</v>
      </c>
      <c r="O426" s="85">
        <v>0</v>
      </c>
      <c r="P426" s="85">
        <v>0</v>
      </c>
      <c r="Q426" s="85">
        <v>0</v>
      </c>
      <c r="R426" s="86">
        <v>0</v>
      </c>
      <c r="S426" s="87">
        <f t="shared" si="198"/>
        <v>0</v>
      </c>
      <c r="U426" s="109" t="s">
        <v>56</v>
      </c>
      <c r="V426" s="110">
        <v>0</v>
      </c>
      <c r="W426" s="110">
        <v>0</v>
      </c>
      <c r="X426" s="110">
        <v>0</v>
      </c>
      <c r="Y426" s="110">
        <v>0</v>
      </c>
      <c r="Z426" s="110">
        <v>0</v>
      </c>
      <c r="AA426" s="110">
        <v>0</v>
      </c>
      <c r="AB426" s="110">
        <v>0</v>
      </c>
      <c r="AC426" s="111">
        <v>0</v>
      </c>
      <c r="AD426" s="110">
        <v>0</v>
      </c>
      <c r="AE426" s="110">
        <v>0</v>
      </c>
      <c r="AF426" s="110">
        <v>0</v>
      </c>
      <c r="AG426" s="110">
        <v>0</v>
      </c>
      <c r="AH426" s="110">
        <v>0</v>
      </c>
      <c r="AI426" s="112">
        <f t="shared" si="199"/>
        <v>0</v>
      </c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</row>
    <row r="427" spans="1:69" ht="15">
      <c r="A427" s="37" t="s">
        <v>16</v>
      </c>
      <c r="B427" s="63">
        <v>39.535797571914216</v>
      </c>
      <c r="C427" s="63">
        <v>0</v>
      </c>
      <c r="D427" s="63">
        <v>1.4134185369993983</v>
      </c>
      <c r="E427" s="63">
        <v>0</v>
      </c>
      <c r="F427" s="420"/>
      <c r="G427" s="63">
        <v>0</v>
      </c>
      <c r="H427" s="64">
        <v>0</v>
      </c>
      <c r="I427" s="59">
        <f t="shared" si="197"/>
        <v>40.949216108913618</v>
      </c>
      <c r="K427" s="49" t="s">
        <v>16</v>
      </c>
      <c r="L427" s="63">
        <v>39.535797571914216</v>
      </c>
      <c r="M427" s="63">
        <v>0</v>
      </c>
      <c r="N427" s="63">
        <v>1.4134185369993983</v>
      </c>
      <c r="O427" s="63">
        <v>0</v>
      </c>
      <c r="P427" s="63">
        <v>0</v>
      </c>
      <c r="Q427" s="63">
        <v>0</v>
      </c>
      <c r="R427" s="83">
        <v>0</v>
      </c>
      <c r="S427" s="84">
        <f t="shared" si="198"/>
        <v>40.949216108913618</v>
      </c>
      <c r="U427" s="113" t="s">
        <v>16</v>
      </c>
      <c r="V427" s="105">
        <v>26.700939739086728</v>
      </c>
      <c r="W427" s="105">
        <v>0</v>
      </c>
      <c r="X427" s="105">
        <v>0</v>
      </c>
      <c r="Y427" s="105">
        <v>0</v>
      </c>
      <c r="Z427" s="105">
        <v>1.3245813082511326</v>
      </c>
      <c r="AA427" s="105">
        <v>0</v>
      </c>
      <c r="AB427" s="105">
        <v>0</v>
      </c>
      <c r="AC427" s="106">
        <v>12.923695061575751</v>
      </c>
      <c r="AD427" s="107">
        <v>12.834857832827485</v>
      </c>
      <c r="AE427" s="107">
        <v>0</v>
      </c>
      <c r="AF427" s="107">
        <v>0</v>
      </c>
      <c r="AG427" s="107">
        <v>8.8837228748265815E-2</v>
      </c>
      <c r="AH427" s="107">
        <v>0</v>
      </c>
      <c r="AI427" s="108">
        <f t="shared" si="199"/>
        <v>40.94921610891361</v>
      </c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</row>
    <row r="428" spans="1:69" ht="15">
      <c r="A428" s="36" t="s">
        <v>123</v>
      </c>
      <c r="B428" s="60">
        <v>13.149720794843111</v>
      </c>
      <c r="C428" s="60">
        <v>6.1700761868100633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197"/>
        <v>19.319796981653173</v>
      </c>
      <c r="K428" s="48" t="s">
        <v>123</v>
      </c>
      <c r="L428" s="85">
        <v>13.149720794843111</v>
      </c>
      <c r="M428" s="85">
        <v>6.1700761868100633</v>
      </c>
      <c r="N428" s="85">
        <v>0</v>
      </c>
      <c r="O428" s="85">
        <v>0</v>
      </c>
      <c r="P428" s="85">
        <v>0</v>
      </c>
      <c r="Q428" s="85">
        <v>0</v>
      </c>
      <c r="R428" s="86">
        <v>0</v>
      </c>
      <c r="S428" s="87">
        <f t="shared" si="198"/>
        <v>19.319796981653173</v>
      </c>
      <c r="U428" s="109" t="s">
        <v>57</v>
      </c>
      <c r="V428" s="110">
        <v>13.059367741682511</v>
      </c>
      <c r="W428" s="110">
        <v>0</v>
      </c>
      <c r="X428" s="110">
        <v>0</v>
      </c>
      <c r="Y428" s="110">
        <v>6.1700761868100633</v>
      </c>
      <c r="Z428" s="110">
        <v>0</v>
      </c>
      <c r="AA428" s="110">
        <v>0</v>
      </c>
      <c r="AB428" s="110">
        <v>0</v>
      </c>
      <c r="AC428" s="111">
        <v>9.0353053160599842E-2</v>
      </c>
      <c r="AD428" s="110">
        <v>9.0353053160599842E-2</v>
      </c>
      <c r="AE428" s="110">
        <v>0</v>
      </c>
      <c r="AF428" s="110">
        <v>0</v>
      </c>
      <c r="AG428" s="110">
        <v>0</v>
      </c>
      <c r="AH428" s="110">
        <v>0</v>
      </c>
      <c r="AI428" s="112">
        <f t="shared" si="199"/>
        <v>19.319796981653177</v>
      </c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</row>
    <row r="429" spans="1:69" ht="15">
      <c r="A429" s="37" t="s">
        <v>58</v>
      </c>
      <c r="B429" s="63">
        <v>0</v>
      </c>
      <c r="C429" s="63">
        <v>0</v>
      </c>
      <c r="D429" s="63">
        <v>0</v>
      </c>
      <c r="E429" s="63">
        <v>9.6612896400345323E-3</v>
      </c>
      <c r="F429" s="420"/>
      <c r="G429" s="63">
        <v>0</v>
      </c>
      <c r="H429" s="64">
        <v>0</v>
      </c>
      <c r="I429" s="59">
        <f t="shared" si="197"/>
        <v>9.6612896400345323E-3</v>
      </c>
      <c r="K429" s="49" t="s">
        <v>58</v>
      </c>
      <c r="L429" s="63">
        <v>0</v>
      </c>
      <c r="M429" s="63">
        <v>0</v>
      </c>
      <c r="N429" s="63">
        <v>0</v>
      </c>
      <c r="O429" s="63">
        <v>9.6612896400345323E-3</v>
      </c>
      <c r="P429" s="63">
        <v>111.68220281690959</v>
      </c>
      <c r="Q429" s="63">
        <v>0</v>
      </c>
      <c r="R429" s="83">
        <v>0</v>
      </c>
      <c r="S429" s="84">
        <f t="shared" si="198"/>
        <v>111.69186410654963</v>
      </c>
      <c r="U429" s="113" t="s">
        <v>58</v>
      </c>
      <c r="V429" s="105">
        <v>0</v>
      </c>
      <c r="W429" s="105">
        <v>0</v>
      </c>
      <c r="X429" s="105">
        <v>0</v>
      </c>
      <c r="Y429" s="105">
        <v>0</v>
      </c>
      <c r="Z429" s="105">
        <v>0</v>
      </c>
      <c r="AA429" s="105">
        <v>9.6612896400345323E-3</v>
      </c>
      <c r="AB429" s="105">
        <v>111.68220281690959</v>
      </c>
      <c r="AC429" s="106">
        <v>0</v>
      </c>
      <c r="AD429" s="105">
        <v>0</v>
      </c>
      <c r="AE429" s="105">
        <v>0</v>
      </c>
      <c r="AF429" s="105">
        <v>0</v>
      </c>
      <c r="AG429" s="105">
        <v>0</v>
      </c>
      <c r="AH429" s="105">
        <v>0</v>
      </c>
      <c r="AI429" s="108">
        <f t="shared" si="199"/>
        <v>111.69186410654963</v>
      </c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</row>
    <row r="430" spans="1:6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197"/>
        <v>0</v>
      </c>
      <c r="K430" s="48" t="s">
        <v>12</v>
      </c>
      <c r="L430" s="85">
        <v>0</v>
      </c>
      <c r="M430" s="85">
        <v>0</v>
      </c>
      <c r="N430" s="85">
        <v>0</v>
      </c>
      <c r="O430" s="85">
        <v>0</v>
      </c>
      <c r="P430" s="85">
        <v>11.697708142295788</v>
      </c>
      <c r="Q430" s="85">
        <v>0</v>
      </c>
      <c r="R430" s="86">
        <v>0</v>
      </c>
      <c r="S430" s="87">
        <f t="shared" si="198"/>
        <v>11.697708142295788</v>
      </c>
      <c r="U430" s="109" t="s">
        <v>12</v>
      </c>
      <c r="V430" s="110">
        <v>0</v>
      </c>
      <c r="W430" s="110">
        <v>0</v>
      </c>
      <c r="X430" s="110">
        <v>0</v>
      </c>
      <c r="Y430" s="110">
        <v>0</v>
      </c>
      <c r="Z430" s="110">
        <v>0</v>
      </c>
      <c r="AA430" s="110">
        <v>0</v>
      </c>
      <c r="AB430" s="110">
        <v>11.697708142295788</v>
      </c>
      <c r="AC430" s="111">
        <v>0</v>
      </c>
      <c r="AD430" s="110">
        <v>0</v>
      </c>
      <c r="AE430" s="110">
        <v>0</v>
      </c>
      <c r="AF430" s="110">
        <v>0</v>
      </c>
      <c r="AG430" s="110">
        <v>0</v>
      </c>
      <c r="AH430" s="110">
        <v>0</v>
      </c>
      <c r="AI430" s="112">
        <f t="shared" si="199"/>
        <v>11.697708142295788</v>
      </c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</row>
    <row r="431" spans="1:6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197"/>
        <v>0</v>
      </c>
      <c r="K431" s="49" t="s">
        <v>59</v>
      </c>
      <c r="L431" s="63">
        <v>0</v>
      </c>
      <c r="M431" s="63">
        <v>0</v>
      </c>
      <c r="N431" s="63">
        <v>0</v>
      </c>
      <c r="O431" s="63">
        <v>0</v>
      </c>
      <c r="P431" s="63">
        <v>0</v>
      </c>
      <c r="Q431" s="63">
        <v>0</v>
      </c>
      <c r="R431" s="83">
        <v>0</v>
      </c>
      <c r="S431" s="84">
        <f t="shared" si="198"/>
        <v>0</v>
      </c>
      <c r="U431" s="113" t="s">
        <v>59</v>
      </c>
      <c r="V431" s="105">
        <v>0</v>
      </c>
      <c r="W431" s="105">
        <v>0</v>
      </c>
      <c r="X431" s="105">
        <v>0</v>
      </c>
      <c r="Y431" s="105">
        <v>0</v>
      </c>
      <c r="Z431" s="105">
        <v>0</v>
      </c>
      <c r="AA431" s="105">
        <v>0</v>
      </c>
      <c r="AB431" s="105">
        <v>0</v>
      </c>
      <c r="AC431" s="106">
        <v>0</v>
      </c>
      <c r="AD431" s="105">
        <v>0</v>
      </c>
      <c r="AE431" s="105">
        <v>0</v>
      </c>
      <c r="AF431" s="105">
        <v>0</v>
      </c>
      <c r="AG431" s="105">
        <v>0</v>
      </c>
      <c r="AH431" s="105">
        <v>0</v>
      </c>
      <c r="AI431" s="108">
        <f t="shared" si="199"/>
        <v>0</v>
      </c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</row>
    <row r="432" spans="1:69" ht="15" customHeight="1">
      <c r="A432" s="36" t="s">
        <v>17</v>
      </c>
      <c r="B432" s="60">
        <v>0</v>
      </c>
      <c r="C432" s="60">
        <v>0</v>
      </c>
      <c r="D432" s="60">
        <v>0</v>
      </c>
      <c r="E432" s="60">
        <v>0</v>
      </c>
      <c r="F432" s="420"/>
      <c r="G432" s="60">
        <v>0</v>
      </c>
      <c r="H432" s="61">
        <v>0</v>
      </c>
      <c r="I432" s="62">
        <f t="shared" si="197"/>
        <v>0</v>
      </c>
      <c r="K432" s="48" t="s">
        <v>17</v>
      </c>
      <c r="L432" s="85">
        <v>0</v>
      </c>
      <c r="M432" s="85">
        <v>0</v>
      </c>
      <c r="N432" s="85">
        <v>0</v>
      </c>
      <c r="O432" s="85">
        <v>0</v>
      </c>
      <c r="P432" s="85">
        <v>0</v>
      </c>
      <c r="Q432" s="85">
        <v>0</v>
      </c>
      <c r="R432" s="86">
        <v>0</v>
      </c>
      <c r="S432" s="87">
        <f t="shared" si="198"/>
        <v>0</v>
      </c>
      <c r="U432" s="109" t="s">
        <v>17</v>
      </c>
      <c r="V432" s="110">
        <v>0</v>
      </c>
      <c r="W432" s="110">
        <v>0</v>
      </c>
      <c r="X432" s="110">
        <v>0</v>
      </c>
      <c r="Y432" s="110">
        <v>0</v>
      </c>
      <c r="Z432" s="110">
        <v>0</v>
      </c>
      <c r="AA432" s="110">
        <v>0</v>
      </c>
      <c r="AB432" s="110">
        <v>0</v>
      </c>
      <c r="AC432" s="111">
        <v>0</v>
      </c>
      <c r="AD432" s="110">
        <v>0</v>
      </c>
      <c r="AE432" s="110">
        <v>0</v>
      </c>
      <c r="AF432" s="110">
        <v>0</v>
      </c>
      <c r="AG432" s="110">
        <v>0</v>
      </c>
      <c r="AH432" s="110">
        <v>0</v>
      </c>
      <c r="AI432" s="112">
        <f t="shared" si="199"/>
        <v>0</v>
      </c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</row>
    <row r="433" spans="1:69" ht="15">
      <c r="A433" s="37" t="s">
        <v>139</v>
      </c>
      <c r="B433" s="63">
        <v>13.680609680492804</v>
      </c>
      <c r="C433" s="63">
        <v>27.170147039427782</v>
      </c>
      <c r="D433" s="63">
        <v>11.136406736059591</v>
      </c>
      <c r="E433" s="63">
        <v>0</v>
      </c>
      <c r="F433" s="420"/>
      <c r="G433" s="63">
        <v>0</v>
      </c>
      <c r="H433" s="64">
        <v>0</v>
      </c>
      <c r="I433" s="59">
        <f t="shared" si="197"/>
        <v>51.987163455980173</v>
      </c>
      <c r="K433" s="49" t="s">
        <v>139</v>
      </c>
      <c r="L433" s="63">
        <v>13.680609680492804</v>
      </c>
      <c r="M433" s="63">
        <v>27.170147039427782</v>
      </c>
      <c r="N433" s="63">
        <v>11.136406736059591</v>
      </c>
      <c r="O433" s="63">
        <v>0</v>
      </c>
      <c r="P433" s="63">
        <v>0</v>
      </c>
      <c r="Q433" s="63">
        <v>0</v>
      </c>
      <c r="R433" s="83">
        <v>0</v>
      </c>
      <c r="S433" s="84">
        <f t="shared" si="198"/>
        <v>51.987163455980173</v>
      </c>
      <c r="U433" s="113" t="s">
        <v>139</v>
      </c>
      <c r="V433" s="105">
        <v>13.123864062201458</v>
      </c>
      <c r="W433" s="105">
        <v>0</v>
      </c>
      <c r="X433" s="105">
        <v>0</v>
      </c>
      <c r="Y433" s="105">
        <v>27.170147039427782</v>
      </c>
      <c r="Z433" s="105">
        <v>11.136406736059591</v>
      </c>
      <c r="AA433" s="105">
        <v>0</v>
      </c>
      <c r="AB433" s="105">
        <v>0</v>
      </c>
      <c r="AC433" s="106">
        <v>0.55674561829134661</v>
      </c>
      <c r="AD433" s="105">
        <v>0.55674561829134661</v>
      </c>
      <c r="AE433" s="105">
        <v>0</v>
      </c>
      <c r="AF433" s="105">
        <v>0</v>
      </c>
      <c r="AG433" s="105">
        <v>0</v>
      </c>
      <c r="AH433" s="105">
        <v>0</v>
      </c>
      <c r="AI433" s="108">
        <f t="shared" si="199"/>
        <v>51.987163455980173</v>
      </c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</row>
    <row r="434" spans="1:69" ht="15">
      <c r="A434" s="36" t="s">
        <v>25</v>
      </c>
      <c r="B434" s="60">
        <v>84.827115473957505</v>
      </c>
      <c r="C434" s="60">
        <v>1.7094188189442251E-4</v>
      </c>
      <c r="D434" s="60">
        <v>2.4237957771566907</v>
      </c>
      <c r="E434" s="60">
        <v>161.15081219532786</v>
      </c>
      <c r="F434" s="420"/>
      <c r="G434" s="60">
        <v>45.11489381603139</v>
      </c>
      <c r="H434" s="61">
        <v>0</v>
      </c>
      <c r="I434" s="62">
        <f t="shared" si="197"/>
        <v>293.51678820435535</v>
      </c>
      <c r="K434" s="48" t="s">
        <v>25</v>
      </c>
      <c r="L434" s="85">
        <v>84.827115473957505</v>
      </c>
      <c r="M434" s="85">
        <v>1.7094188189442251E-4</v>
      </c>
      <c r="N434" s="85">
        <v>2.4237957771566907</v>
      </c>
      <c r="O434" s="85">
        <v>161.15081219532786</v>
      </c>
      <c r="P434" s="85">
        <v>4.3449522996081728E-2</v>
      </c>
      <c r="Q434" s="85">
        <v>45.11489381603139</v>
      </c>
      <c r="R434" s="86">
        <v>0</v>
      </c>
      <c r="S434" s="87">
        <f t="shared" si="198"/>
        <v>293.56023772735142</v>
      </c>
      <c r="U434" s="109" t="s">
        <v>25</v>
      </c>
      <c r="V434" s="110">
        <v>0.11557847697516353</v>
      </c>
      <c r="W434" s="110">
        <v>80.57250731640633</v>
      </c>
      <c r="X434" s="110">
        <v>45.11489381603139</v>
      </c>
      <c r="Y434" s="110">
        <v>1.7094188189442251E-4</v>
      </c>
      <c r="Z434" s="110">
        <v>1.2993519015101258</v>
      </c>
      <c r="AA434" s="110">
        <v>160.29256903598551</v>
      </c>
      <c r="AB434" s="110">
        <v>4.3449522996081728E-2</v>
      </c>
      <c r="AC434" s="111">
        <v>6.1217167155649346</v>
      </c>
      <c r="AD434" s="110">
        <v>4.1390296805760212</v>
      </c>
      <c r="AE434" s="110">
        <v>0.85824315934234885</v>
      </c>
      <c r="AF434" s="110">
        <v>0</v>
      </c>
      <c r="AG434" s="110">
        <v>1.1244438756465649</v>
      </c>
      <c r="AH434" s="110">
        <v>0</v>
      </c>
      <c r="AI434" s="112">
        <f t="shared" si="199"/>
        <v>293.56023772735142</v>
      </c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</row>
    <row r="435" spans="1:69" ht="15">
      <c r="A435" s="37" t="s">
        <v>24</v>
      </c>
      <c r="B435" s="63">
        <v>44.303091746397932</v>
      </c>
      <c r="C435" s="63">
        <v>0</v>
      </c>
      <c r="D435" s="63">
        <v>0</v>
      </c>
      <c r="E435" s="63">
        <v>0</v>
      </c>
      <c r="F435" s="420"/>
      <c r="G435" s="63">
        <v>0</v>
      </c>
      <c r="H435" s="64">
        <v>0</v>
      </c>
      <c r="I435" s="59">
        <f t="shared" si="197"/>
        <v>44.303091746397932</v>
      </c>
      <c r="K435" s="49" t="s">
        <v>24</v>
      </c>
      <c r="L435" s="63">
        <v>44.303091746397932</v>
      </c>
      <c r="M435" s="63">
        <v>0</v>
      </c>
      <c r="N435" s="63">
        <v>0</v>
      </c>
      <c r="O435" s="63">
        <v>0</v>
      </c>
      <c r="P435" s="63">
        <v>0</v>
      </c>
      <c r="Q435" s="63">
        <v>0</v>
      </c>
      <c r="R435" s="83">
        <v>0</v>
      </c>
      <c r="S435" s="84">
        <f t="shared" si="198"/>
        <v>44.303091746397932</v>
      </c>
      <c r="U435" s="113" t="s">
        <v>24</v>
      </c>
      <c r="V435" s="105">
        <v>37.363626010694283</v>
      </c>
      <c r="W435" s="105">
        <v>0</v>
      </c>
      <c r="X435" s="105">
        <v>0</v>
      </c>
      <c r="Y435" s="105">
        <v>0</v>
      </c>
      <c r="Z435" s="105">
        <v>0</v>
      </c>
      <c r="AA435" s="105">
        <v>0</v>
      </c>
      <c r="AB435" s="105">
        <v>0</v>
      </c>
      <c r="AC435" s="106">
        <v>6.9394657357036467</v>
      </c>
      <c r="AD435" s="105">
        <v>6.9394657357036467</v>
      </c>
      <c r="AE435" s="105">
        <v>0</v>
      </c>
      <c r="AF435" s="105">
        <v>0</v>
      </c>
      <c r="AG435" s="105">
        <v>0</v>
      </c>
      <c r="AH435" s="105">
        <v>0</v>
      </c>
      <c r="AI435" s="108">
        <f t="shared" si="199"/>
        <v>44.303091746397932</v>
      </c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</row>
    <row r="436" spans="1:69" ht="15">
      <c r="A436" s="36" t="s">
        <v>60</v>
      </c>
      <c r="B436" s="60">
        <v>16.214533268546894</v>
      </c>
      <c r="C436" s="60">
        <v>1.0749677392410542</v>
      </c>
      <c r="D436" s="60">
        <v>12.301567513191463</v>
      </c>
      <c r="E436" s="60">
        <v>0</v>
      </c>
      <c r="F436" s="420"/>
      <c r="G436" s="60">
        <v>0</v>
      </c>
      <c r="H436" s="61">
        <v>0</v>
      </c>
      <c r="I436" s="62">
        <f t="shared" si="197"/>
        <v>29.591068520979412</v>
      </c>
      <c r="K436" s="48" t="s">
        <v>60</v>
      </c>
      <c r="L436" s="85">
        <v>16.214533268546894</v>
      </c>
      <c r="M436" s="85">
        <v>1.0749677392410542</v>
      </c>
      <c r="N436" s="85">
        <v>12.301567513191463</v>
      </c>
      <c r="O436" s="85">
        <v>0</v>
      </c>
      <c r="P436" s="85">
        <v>0</v>
      </c>
      <c r="Q436" s="85">
        <v>0</v>
      </c>
      <c r="R436" s="86">
        <v>0</v>
      </c>
      <c r="S436" s="87">
        <f t="shared" si="198"/>
        <v>29.591068520979412</v>
      </c>
      <c r="U436" s="109" t="s">
        <v>60</v>
      </c>
      <c r="V436" s="110">
        <v>16.214533268546894</v>
      </c>
      <c r="W436" s="110">
        <v>0</v>
      </c>
      <c r="X436" s="110">
        <v>0</v>
      </c>
      <c r="Y436" s="110">
        <v>1.0749677392410542</v>
      </c>
      <c r="Z436" s="110">
        <v>12.301567513191463</v>
      </c>
      <c r="AA436" s="110">
        <v>0</v>
      </c>
      <c r="AB436" s="110">
        <v>0</v>
      </c>
      <c r="AC436" s="111">
        <v>0</v>
      </c>
      <c r="AD436" s="110">
        <v>0</v>
      </c>
      <c r="AE436" s="110">
        <v>0</v>
      </c>
      <c r="AF436" s="110">
        <v>0</v>
      </c>
      <c r="AG436" s="110">
        <v>0</v>
      </c>
      <c r="AH436" s="110">
        <v>0</v>
      </c>
      <c r="AI436" s="112">
        <f t="shared" si="199"/>
        <v>29.591068520979412</v>
      </c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</row>
    <row r="437" spans="1:69" ht="15">
      <c r="A437" s="37" t="s">
        <v>22</v>
      </c>
      <c r="B437" s="63">
        <v>0.25012828991001623</v>
      </c>
      <c r="C437" s="63">
        <v>0</v>
      </c>
      <c r="D437" s="63">
        <v>1.3317875938612589</v>
      </c>
      <c r="E437" s="63">
        <v>0</v>
      </c>
      <c r="F437" s="420"/>
      <c r="G437" s="63">
        <v>0</v>
      </c>
      <c r="H437" s="64">
        <v>0</v>
      </c>
      <c r="I437" s="59">
        <f t="shared" si="197"/>
        <v>1.5819158837712752</v>
      </c>
      <c r="K437" s="49" t="s">
        <v>22</v>
      </c>
      <c r="L437" s="63">
        <v>0.25012828991001623</v>
      </c>
      <c r="M437" s="63">
        <v>0</v>
      </c>
      <c r="N437" s="63">
        <v>1.3317875938612589</v>
      </c>
      <c r="O437" s="63">
        <v>0</v>
      </c>
      <c r="P437" s="63">
        <v>0.52240046096194426</v>
      </c>
      <c r="Q437" s="63">
        <v>0</v>
      </c>
      <c r="R437" s="83">
        <v>0</v>
      </c>
      <c r="S437" s="84">
        <f t="shared" si="198"/>
        <v>2.1043163447332196</v>
      </c>
      <c r="U437" s="113" t="s">
        <v>22</v>
      </c>
      <c r="V437" s="105">
        <v>0.24936722257812646</v>
      </c>
      <c r="W437" s="105">
        <v>0</v>
      </c>
      <c r="X437" s="105">
        <v>0</v>
      </c>
      <c r="Y437" s="105">
        <v>0</v>
      </c>
      <c r="Z437" s="105">
        <v>1.2383730815742491</v>
      </c>
      <c r="AA437" s="105">
        <v>0</v>
      </c>
      <c r="AB437" s="105">
        <v>0.52240046096194426</v>
      </c>
      <c r="AC437" s="106">
        <v>9.4175579618899496E-2</v>
      </c>
      <c r="AD437" s="105">
        <v>7.6106733188974316E-4</v>
      </c>
      <c r="AE437" s="105">
        <v>0</v>
      </c>
      <c r="AF437" s="105">
        <v>0</v>
      </c>
      <c r="AG437" s="105">
        <v>9.3414512287009741E-2</v>
      </c>
      <c r="AH437" s="105">
        <v>0</v>
      </c>
      <c r="AI437" s="108">
        <f t="shared" si="199"/>
        <v>2.1043163447332192</v>
      </c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</row>
    <row r="438" spans="1:69" ht="15">
      <c r="A438" s="36" t="s">
        <v>21</v>
      </c>
      <c r="B438" s="60">
        <v>8.7527992159719155</v>
      </c>
      <c r="C438" s="60">
        <v>0.10229659267237533</v>
      </c>
      <c r="D438" s="60">
        <v>5.2388680872558604</v>
      </c>
      <c r="E438" s="60">
        <v>0</v>
      </c>
      <c r="F438" s="420"/>
      <c r="G438" s="60">
        <v>0</v>
      </c>
      <c r="H438" s="61">
        <v>0</v>
      </c>
      <c r="I438" s="62">
        <f t="shared" si="197"/>
        <v>14.093963895900153</v>
      </c>
      <c r="K438" s="48" t="s">
        <v>21</v>
      </c>
      <c r="L438" s="85">
        <v>8.7527992159719155</v>
      </c>
      <c r="M438" s="85">
        <v>0.10229659267237533</v>
      </c>
      <c r="N438" s="85">
        <v>5.2388680872558604</v>
      </c>
      <c r="O438" s="85">
        <v>0</v>
      </c>
      <c r="P438" s="85">
        <v>0</v>
      </c>
      <c r="Q438" s="85">
        <v>0</v>
      </c>
      <c r="R438" s="86">
        <v>0</v>
      </c>
      <c r="S438" s="87">
        <f t="shared" si="198"/>
        <v>14.093963895900153</v>
      </c>
      <c r="U438" s="109" t="s">
        <v>61</v>
      </c>
      <c r="V438" s="110">
        <v>8.7527992159719155</v>
      </c>
      <c r="W438" s="110">
        <v>0</v>
      </c>
      <c r="X438" s="110">
        <v>0</v>
      </c>
      <c r="Y438" s="110">
        <v>0.10229659267237533</v>
      </c>
      <c r="Z438" s="110">
        <v>5.2388680872558604</v>
      </c>
      <c r="AA438" s="110">
        <v>0</v>
      </c>
      <c r="AB438" s="110">
        <v>0</v>
      </c>
      <c r="AC438" s="111">
        <v>0</v>
      </c>
      <c r="AD438" s="110">
        <v>0</v>
      </c>
      <c r="AE438" s="110">
        <v>0</v>
      </c>
      <c r="AF438" s="110">
        <v>0</v>
      </c>
      <c r="AG438" s="110">
        <v>0</v>
      </c>
      <c r="AH438" s="110">
        <v>0</v>
      </c>
      <c r="AI438" s="112">
        <f t="shared" si="199"/>
        <v>14.093963895900153</v>
      </c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</row>
    <row r="439" spans="1:6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197"/>
        <v>0</v>
      </c>
      <c r="K439" s="50" t="s">
        <v>64</v>
      </c>
      <c r="L439" s="63">
        <v>0</v>
      </c>
      <c r="M439" s="63">
        <v>0</v>
      </c>
      <c r="N439" s="63">
        <v>0</v>
      </c>
      <c r="O439" s="63">
        <v>0</v>
      </c>
      <c r="P439" s="63">
        <v>0</v>
      </c>
      <c r="Q439" s="63">
        <v>0</v>
      </c>
      <c r="R439" s="83">
        <v>0</v>
      </c>
      <c r="S439" s="84">
        <f t="shared" si="198"/>
        <v>0</v>
      </c>
      <c r="U439" s="114" t="s">
        <v>62</v>
      </c>
      <c r="V439" s="105">
        <v>0</v>
      </c>
      <c r="W439" s="105">
        <v>0</v>
      </c>
      <c r="X439" s="105">
        <v>0</v>
      </c>
      <c r="Y439" s="105">
        <v>0</v>
      </c>
      <c r="Z439" s="105">
        <v>0</v>
      </c>
      <c r="AA439" s="105">
        <v>0</v>
      </c>
      <c r="AB439" s="105">
        <v>0</v>
      </c>
      <c r="AC439" s="106">
        <v>0</v>
      </c>
      <c r="AD439" s="107">
        <v>0</v>
      </c>
      <c r="AE439" s="107">
        <v>0</v>
      </c>
      <c r="AF439" s="107">
        <v>0</v>
      </c>
      <c r="AG439" s="107">
        <v>0</v>
      </c>
      <c r="AH439" s="107">
        <v>0</v>
      </c>
      <c r="AI439" s="108">
        <f t="shared" si="199"/>
        <v>0</v>
      </c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</row>
    <row r="440" spans="1:6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197"/>
        <v>0</v>
      </c>
      <c r="K440" s="51" t="s">
        <v>23</v>
      </c>
      <c r="L440" s="88">
        <v>0</v>
      </c>
      <c r="M440" s="88">
        <v>0</v>
      </c>
      <c r="N440" s="88">
        <v>0</v>
      </c>
      <c r="O440" s="88">
        <v>0</v>
      </c>
      <c r="P440" s="88">
        <v>0</v>
      </c>
      <c r="Q440" s="88">
        <v>0</v>
      </c>
      <c r="R440" s="89">
        <v>0</v>
      </c>
      <c r="S440" s="90">
        <f t="shared" si="198"/>
        <v>0</v>
      </c>
      <c r="U440" s="115" t="s">
        <v>65</v>
      </c>
      <c r="V440" s="116">
        <v>0</v>
      </c>
      <c r="W440" s="116">
        <v>0</v>
      </c>
      <c r="X440" s="116">
        <v>0</v>
      </c>
      <c r="Y440" s="116">
        <v>0</v>
      </c>
      <c r="Z440" s="116">
        <v>0</v>
      </c>
      <c r="AA440" s="116">
        <v>0</v>
      </c>
      <c r="AB440" s="116">
        <v>0</v>
      </c>
      <c r="AC440" s="116">
        <v>0</v>
      </c>
      <c r="AD440" s="116">
        <v>0</v>
      </c>
      <c r="AE440" s="116">
        <v>0</v>
      </c>
      <c r="AF440" s="116">
        <v>0</v>
      </c>
      <c r="AG440" s="116">
        <v>0</v>
      </c>
      <c r="AH440" s="117">
        <v>0</v>
      </c>
      <c r="AI440" s="118">
        <f t="shared" si="199"/>
        <v>0</v>
      </c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</row>
    <row r="441" spans="1:6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197"/>
        <v>0</v>
      </c>
      <c r="K441" s="52" t="s">
        <v>19</v>
      </c>
      <c r="L441" s="68">
        <v>0</v>
      </c>
      <c r="M441" s="68">
        <v>0</v>
      </c>
      <c r="N441" s="68">
        <v>0</v>
      </c>
      <c r="O441" s="68">
        <v>0</v>
      </c>
      <c r="P441" s="68">
        <v>0</v>
      </c>
      <c r="Q441" s="68">
        <v>0</v>
      </c>
      <c r="R441" s="91">
        <v>0</v>
      </c>
      <c r="S441" s="92">
        <f t="shared" si="198"/>
        <v>0</v>
      </c>
      <c r="U441" s="119" t="s">
        <v>19</v>
      </c>
      <c r="V441" s="120">
        <v>0</v>
      </c>
      <c r="W441" s="120">
        <v>0</v>
      </c>
      <c r="X441" s="120">
        <v>0</v>
      </c>
      <c r="Y441" s="120">
        <v>0</v>
      </c>
      <c r="Z441" s="120">
        <v>0</v>
      </c>
      <c r="AA441" s="120">
        <v>0</v>
      </c>
      <c r="AB441" s="120">
        <v>0</v>
      </c>
      <c r="AC441" s="120">
        <v>0</v>
      </c>
      <c r="AD441" s="121">
        <v>0</v>
      </c>
      <c r="AE441" s="121">
        <v>0</v>
      </c>
      <c r="AF441" s="121">
        <v>0</v>
      </c>
      <c r="AG441" s="121">
        <v>0</v>
      </c>
      <c r="AH441" s="121">
        <v>0</v>
      </c>
      <c r="AI441" s="122">
        <f t="shared" si="199"/>
        <v>0</v>
      </c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</row>
    <row r="442" spans="1:6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197"/>
        <v>0</v>
      </c>
      <c r="K442" s="51" t="s">
        <v>20</v>
      </c>
      <c r="L442" s="88">
        <v>0</v>
      </c>
      <c r="M442" s="88">
        <v>0</v>
      </c>
      <c r="N442" s="88">
        <v>0</v>
      </c>
      <c r="O442" s="88">
        <v>0</v>
      </c>
      <c r="P442" s="88">
        <v>0</v>
      </c>
      <c r="Q442" s="88">
        <v>0</v>
      </c>
      <c r="R442" s="89">
        <v>0</v>
      </c>
      <c r="S442" s="90">
        <f t="shared" si="198"/>
        <v>0</v>
      </c>
      <c r="U442" s="115" t="s">
        <v>20</v>
      </c>
      <c r="V442" s="116">
        <v>0</v>
      </c>
      <c r="W442" s="116">
        <v>0</v>
      </c>
      <c r="X442" s="116">
        <v>0</v>
      </c>
      <c r="Y442" s="116">
        <v>0</v>
      </c>
      <c r="Z442" s="116">
        <v>0</v>
      </c>
      <c r="AA442" s="116">
        <v>0</v>
      </c>
      <c r="AB442" s="116">
        <v>0</v>
      </c>
      <c r="AC442" s="116">
        <v>0</v>
      </c>
      <c r="AD442" s="116">
        <v>0</v>
      </c>
      <c r="AE442" s="116">
        <v>0</v>
      </c>
      <c r="AF442" s="116">
        <v>0</v>
      </c>
      <c r="AG442" s="116">
        <v>0</v>
      </c>
      <c r="AH442" s="117">
        <v>0</v>
      </c>
      <c r="AI442" s="118">
        <f t="shared" si="199"/>
        <v>0</v>
      </c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</row>
    <row r="443" spans="1:6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197"/>
        <v>0</v>
      </c>
      <c r="K443" s="53" t="s">
        <v>11</v>
      </c>
      <c r="L443" s="71">
        <v>0</v>
      </c>
      <c r="M443" s="71">
        <v>0</v>
      </c>
      <c r="N443" s="71">
        <v>0</v>
      </c>
      <c r="O443" s="71">
        <v>0</v>
      </c>
      <c r="P443" s="71">
        <v>0</v>
      </c>
      <c r="Q443" s="71">
        <v>0</v>
      </c>
      <c r="R443" s="93">
        <v>0</v>
      </c>
      <c r="S443" s="94">
        <f t="shared" si="198"/>
        <v>0</v>
      </c>
      <c r="U443" s="119" t="s">
        <v>11</v>
      </c>
      <c r="V443" s="120">
        <v>0</v>
      </c>
      <c r="W443" s="120">
        <v>0</v>
      </c>
      <c r="X443" s="120">
        <v>0</v>
      </c>
      <c r="Y443" s="120">
        <v>0</v>
      </c>
      <c r="Z443" s="120">
        <v>0</v>
      </c>
      <c r="AA443" s="120">
        <v>0</v>
      </c>
      <c r="AB443" s="120">
        <v>0</v>
      </c>
      <c r="AC443" s="120">
        <v>0</v>
      </c>
      <c r="AD443" s="121">
        <v>0</v>
      </c>
      <c r="AE443" s="121">
        <v>0</v>
      </c>
      <c r="AF443" s="121">
        <v>0</v>
      </c>
      <c r="AG443" s="121">
        <v>0</v>
      </c>
      <c r="AH443" s="121">
        <v>0</v>
      </c>
      <c r="AI443" s="122">
        <f t="shared" si="199"/>
        <v>0</v>
      </c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</row>
    <row r="444" spans="1:69" ht="15">
      <c r="A444" s="42" t="s">
        <v>26</v>
      </c>
      <c r="B444" s="74">
        <f>SUM(B423:B439)</f>
        <v>220.7137960420344</v>
      </c>
      <c r="C444" s="74">
        <f t="shared" ref="C444:I444" si="200">SUM(C423:C439)</f>
        <v>34.517658500033171</v>
      </c>
      <c r="D444" s="74">
        <f t="shared" si="200"/>
        <v>33.845844244524258</v>
      </c>
      <c r="E444" s="74">
        <f t="shared" si="200"/>
        <v>161.16047348496789</v>
      </c>
      <c r="F444" s="74">
        <f t="shared" si="200"/>
        <v>0</v>
      </c>
      <c r="G444" s="74">
        <f t="shared" si="200"/>
        <v>45.11489381603139</v>
      </c>
      <c r="H444" s="75">
        <f t="shared" si="200"/>
        <v>0</v>
      </c>
      <c r="I444" s="59">
        <f t="shared" si="200"/>
        <v>495.35266608759116</v>
      </c>
      <c r="K444" s="54" t="s">
        <v>26</v>
      </c>
      <c r="L444" s="74">
        <f>SUM(L423:L439)</f>
        <v>220.7137960420344</v>
      </c>
      <c r="M444" s="74">
        <f t="shared" ref="M444:S444" si="201">SUM(M423:M439)</f>
        <v>34.517658500033171</v>
      </c>
      <c r="N444" s="74">
        <f t="shared" si="201"/>
        <v>33.845844244524258</v>
      </c>
      <c r="O444" s="74">
        <f t="shared" si="201"/>
        <v>161.16047348496789</v>
      </c>
      <c r="P444" s="74">
        <f t="shared" si="201"/>
        <v>123.94576094316341</v>
      </c>
      <c r="Q444" s="74">
        <f t="shared" si="201"/>
        <v>45.11489381603139</v>
      </c>
      <c r="R444" s="75">
        <f t="shared" si="201"/>
        <v>0</v>
      </c>
      <c r="S444" s="95">
        <f t="shared" si="201"/>
        <v>619.29842703075462</v>
      </c>
      <c r="U444" s="123" t="s">
        <v>63</v>
      </c>
      <c r="V444" s="124">
        <f>SUM(V423:V439)</f>
        <v>115.58007573773709</v>
      </c>
      <c r="W444" s="124">
        <f t="shared" ref="W444:AH444" si="202">SUM(W423:W439)</f>
        <v>80.57250731640633</v>
      </c>
      <c r="X444" s="124">
        <f t="shared" si="202"/>
        <v>45.11489381603139</v>
      </c>
      <c r="Y444" s="124">
        <f t="shared" si="202"/>
        <v>34.517658500033171</v>
      </c>
      <c r="Z444" s="124">
        <f t="shared" si="202"/>
        <v>32.539148627842422</v>
      </c>
      <c r="AA444" s="124">
        <f t="shared" si="202"/>
        <v>160.30223032562554</v>
      </c>
      <c r="AB444" s="124">
        <f t="shared" si="202"/>
        <v>123.94576094316341</v>
      </c>
      <c r="AC444" s="124">
        <f t="shared" si="202"/>
        <v>26.726151763915176</v>
      </c>
      <c r="AD444" s="125">
        <f t="shared" si="202"/>
        <v>24.56121298789099</v>
      </c>
      <c r="AE444" s="125">
        <f t="shared" si="202"/>
        <v>0.85824315934234885</v>
      </c>
      <c r="AF444" s="125">
        <f t="shared" si="202"/>
        <v>0</v>
      </c>
      <c r="AG444" s="125">
        <f t="shared" si="202"/>
        <v>1.3066956166818404</v>
      </c>
      <c r="AH444" s="125">
        <f t="shared" si="202"/>
        <v>0</v>
      </c>
      <c r="AI444" s="126">
        <f>SUM(V444:AC444)</f>
        <v>619.29842703075451</v>
      </c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</row>
    <row r="445" spans="1:69" s="14" customFormat="1" ht="15" thickBot="1">
      <c r="A445" s="43" t="s">
        <v>91</v>
      </c>
      <c r="B445" s="78">
        <f>IF($I444=0,"-",B444/$I444)</f>
        <v>0.44556900800652299</v>
      </c>
      <c r="C445" s="78">
        <f t="shared" ref="C445:H445" si="203">IF($I444=0,"-",C444/$I444)</f>
        <v>6.9682997313129547E-2</v>
      </c>
      <c r="D445" s="78">
        <f t="shared" si="203"/>
        <v>6.8326763055191544E-2</v>
      </c>
      <c r="E445" s="78">
        <f t="shared" si="203"/>
        <v>0.32534491992916931</v>
      </c>
      <c r="F445" s="78">
        <f t="shared" si="203"/>
        <v>0</v>
      </c>
      <c r="G445" s="78">
        <f t="shared" si="203"/>
        <v>9.1076311695986539E-2</v>
      </c>
      <c r="H445" s="79">
        <f t="shared" si="203"/>
        <v>0</v>
      </c>
      <c r="I445" s="80">
        <f>SUM(B445:H445)</f>
        <v>1</v>
      </c>
      <c r="K445" s="55" t="s">
        <v>91</v>
      </c>
      <c r="L445" s="96">
        <f>IF($S444=0,"-",L444/$S444)</f>
        <v>0.35639327730937975</v>
      </c>
      <c r="M445" s="96">
        <f t="shared" ref="M445:R445" si="204">IF($S444=0,"-",M444/$S444)</f>
        <v>5.5736712695249602E-2</v>
      </c>
      <c r="N445" s="96">
        <f t="shared" si="204"/>
        <v>5.4651913790253269E-2</v>
      </c>
      <c r="O445" s="96">
        <f t="shared" si="204"/>
        <v>0.26023071664763747</v>
      </c>
      <c r="P445" s="96">
        <f t="shared" si="204"/>
        <v>0.20013898878675532</v>
      </c>
      <c r="Q445" s="96">
        <f t="shared" si="204"/>
        <v>7.2848390770724442E-2</v>
      </c>
      <c r="R445" s="97">
        <f t="shared" si="204"/>
        <v>0</v>
      </c>
      <c r="S445" s="98">
        <f>SUM(L445:R445)</f>
        <v>0.99999999999999978</v>
      </c>
      <c r="U445" s="127" t="s">
        <v>91</v>
      </c>
      <c r="V445" s="128">
        <f>+V444/$AI444</f>
        <v>0.18663066252547958</v>
      </c>
      <c r="W445" s="128">
        <f t="shared" ref="W445:AH445" si="205">+W444/$AI444</f>
        <v>0.13010287738451673</v>
      </c>
      <c r="X445" s="128">
        <f t="shared" si="205"/>
        <v>7.2848390770724455E-2</v>
      </c>
      <c r="Y445" s="128">
        <f t="shared" si="205"/>
        <v>5.5736712695249616E-2</v>
      </c>
      <c r="Z445" s="128">
        <f t="shared" si="205"/>
        <v>5.2541952647695844E-2</v>
      </c>
      <c r="AA445" s="128">
        <f t="shared" si="205"/>
        <v>0.25884488532321898</v>
      </c>
      <c r="AB445" s="128">
        <f t="shared" si="205"/>
        <v>0.20013898878675535</v>
      </c>
      <c r="AC445" s="128">
        <f t="shared" si="205"/>
        <v>4.3155529866359482E-2</v>
      </c>
      <c r="AD445" s="128">
        <f t="shared" si="205"/>
        <v>3.9659737399383506E-2</v>
      </c>
      <c r="AE445" s="128">
        <f t="shared" si="205"/>
        <v>1.3858313244185397E-3</v>
      </c>
      <c r="AF445" s="128">
        <f t="shared" si="205"/>
        <v>0</v>
      </c>
      <c r="AG445" s="128">
        <f t="shared" si="205"/>
        <v>2.1099611425574468E-3</v>
      </c>
      <c r="AH445" s="128">
        <f t="shared" si="205"/>
        <v>0</v>
      </c>
      <c r="AI445" s="129">
        <f>SUM(V445:AC445)</f>
        <v>1</v>
      </c>
    </row>
    <row r="446" spans="1:69" ht="15" thickBot="1">
      <c r="A446" s="44"/>
      <c r="B446" s="44"/>
      <c r="C446" s="44"/>
      <c r="D446" s="44"/>
      <c r="E446" s="44"/>
      <c r="F446" s="44"/>
      <c r="G446" s="44"/>
      <c r="H446" s="44"/>
      <c r="I446" s="44"/>
      <c r="K446" s="44"/>
      <c r="L446" s="44"/>
      <c r="M446" s="44"/>
      <c r="N446" s="44"/>
      <c r="O446" s="44"/>
      <c r="P446" s="44"/>
      <c r="Q446" s="44"/>
      <c r="R446" s="44"/>
      <c r="S446" s="44"/>
    </row>
    <row r="447" spans="1:6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  <c r="K447" s="428" t="s">
        <v>44</v>
      </c>
      <c r="L447" s="32" t="s">
        <v>0</v>
      </c>
      <c r="M447" s="32" t="s">
        <v>1</v>
      </c>
      <c r="N447" s="32" t="s">
        <v>2</v>
      </c>
      <c r="O447" s="32" t="s">
        <v>3</v>
      </c>
      <c r="P447" s="32" t="s">
        <v>27</v>
      </c>
      <c r="Q447" s="32" t="s">
        <v>4</v>
      </c>
      <c r="R447" s="32" t="s">
        <v>5</v>
      </c>
      <c r="S447" s="33" t="s">
        <v>6</v>
      </c>
    </row>
    <row r="448" spans="1:69" ht="15" customHeight="1">
      <c r="A448" s="431" t="s">
        <v>44</v>
      </c>
      <c r="B448" s="434" t="s">
        <v>118</v>
      </c>
      <c r="C448" s="435"/>
      <c r="D448" s="435"/>
      <c r="E448" s="435"/>
      <c r="F448" s="435"/>
      <c r="G448" s="435"/>
      <c r="H448" s="435"/>
      <c r="I448" s="436"/>
      <c r="K448" s="429" t="s">
        <v>44</v>
      </c>
      <c r="L448" s="416" t="s">
        <v>118</v>
      </c>
      <c r="M448" s="417"/>
      <c r="N448" s="417"/>
      <c r="O448" s="417"/>
      <c r="P448" s="417"/>
      <c r="Q448" s="417"/>
      <c r="R448" s="417"/>
      <c r="S448" s="418"/>
    </row>
    <row r="449" spans="1:38" ht="15">
      <c r="A449" s="35" t="s">
        <v>7</v>
      </c>
      <c r="B449" s="404"/>
      <c r="C449" s="405"/>
      <c r="D449" s="405"/>
      <c r="E449" s="406"/>
      <c r="F449" s="57">
        <v>0.13232203424838657</v>
      </c>
      <c r="G449" s="404"/>
      <c r="H449" s="406"/>
      <c r="I449" s="59">
        <f>SUM(B449:H449)</f>
        <v>0.13232203424838657</v>
      </c>
      <c r="K449" s="56" t="s">
        <v>7</v>
      </c>
      <c r="L449" s="404"/>
      <c r="M449" s="405"/>
      <c r="N449" s="405"/>
      <c r="O449" s="406"/>
      <c r="P449" s="57">
        <v>0</v>
      </c>
      <c r="Q449" s="404"/>
      <c r="R449" s="413"/>
      <c r="S449" s="103">
        <f>SUM(L449:R449)</f>
        <v>0</v>
      </c>
    </row>
    <row r="450" spans="1:38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206">SUM(B450:H450)</f>
        <v>0</v>
      </c>
      <c r="K450" s="48" t="s">
        <v>8</v>
      </c>
      <c r="L450" s="407"/>
      <c r="M450" s="408"/>
      <c r="N450" s="408"/>
      <c r="O450" s="409"/>
      <c r="P450" s="85">
        <v>0</v>
      </c>
      <c r="Q450" s="407"/>
      <c r="R450" s="414"/>
      <c r="S450" s="87">
        <f t="shared" ref="S450:S469" si="207">SUM(L450:R450)</f>
        <v>0</v>
      </c>
    </row>
    <row r="451" spans="1:38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206"/>
        <v>0</v>
      </c>
      <c r="K451" s="49" t="s">
        <v>10</v>
      </c>
      <c r="L451" s="407"/>
      <c r="M451" s="408"/>
      <c r="N451" s="408"/>
      <c r="O451" s="409"/>
      <c r="P451" s="63">
        <v>0</v>
      </c>
      <c r="Q451" s="407"/>
      <c r="R451" s="414"/>
      <c r="S451" s="84">
        <f t="shared" si="207"/>
        <v>0</v>
      </c>
    </row>
    <row r="452" spans="1:38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206"/>
        <v>0</v>
      </c>
      <c r="K452" s="48" t="s">
        <v>56</v>
      </c>
      <c r="L452" s="407"/>
      <c r="M452" s="408"/>
      <c r="N452" s="408"/>
      <c r="O452" s="409"/>
      <c r="P452" s="85">
        <v>0</v>
      </c>
      <c r="Q452" s="407"/>
      <c r="R452" s="414"/>
      <c r="S452" s="87">
        <f t="shared" si="207"/>
        <v>0</v>
      </c>
    </row>
    <row r="453" spans="1:38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206"/>
        <v>0</v>
      </c>
      <c r="K453" s="49" t="s">
        <v>16</v>
      </c>
      <c r="L453" s="407"/>
      <c r="M453" s="408"/>
      <c r="N453" s="408"/>
      <c r="O453" s="409"/>
      <c r="P453" s="63">
        <v>0</v>
      </c>
      <c r="Q453" s="407"/>
      <c r="R453" s="414"/>
      <c r="S453" s="84">
        <f t="shared" si="207"/>
        <v>0</v>
      </c>
    </row>
    <row r="454" spans="1:38" ht="15">
      <c r="A454" s="36" t="s">
        <v>123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206"/>
        <v>0</v>
      </c>
      <c r="K454" s="48" t="s">
        <v>123</v>
      </c>
      <c r="L454" s="407"/>
      <c r="M454" s="408"/>
      <c r="N454" s="408"/>
      <c r="O454" s="409"/>
      <c r="P454" s="85">
        <v>0</v>
      </c>
      <c r="Q454" s="407"/>
      <c r="R454" s="414"/>
      <c r="S454" s="87">
        <f t="shared" si="207"/>
        <v>0</v>
      </c>
    </row>
    <row r="455" spans="1:38" ht="15">
      <c r="A455" s="37" t="s">
        <v>58</v>
      </c>
      <c r="B455" s="407"/>
      <c r="C455" s="408"/>
      <c r="D455" s="408"/>
      <c r="E455" s="409"/>
      <c r="F455" s="63">
        <v>184.95853973057697</v>
      </c>
      <c r="G455" s="407"/>
      <c r="H455" s="409"/>
      <c r="I455" s="59">
        <f t="shared" si="206"/>
        <v>184.95853973057697</v>
      </c>
      <c r="K455" s="49" t="s">
        <v>58</v>
      </c>
      <c r="L455" s="407"/>
      <c r="M455" s="408"/>
      <c r="N455" s="408"/>
      <c r="O455" s="409"/>
      <c r="P455" s="63">
        <v>0</v>
      </c>
      <c r="Q455" s="407"/>
      <c r="R455" s="414"/>
      <c r="S455" s="84">
        <f t="shared" si="207"/>
        <v>0</v>
      </c>
    </row>
    <row r="456" spans="1:38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206"/>
        <v>0</v>
      </c>
      <c r="K456" s="48" t="s">
        <v>12</v>
      </c>
      <c r="L456" s="407"/>
      <c r="M456" s="408"/>
      <c r="N456" s="408"/>
      <c r="O456" s="409"/>
      <c r="P456" s="85">
        <v>0</v>
      </c>
      <c r="Q456" s="407"/>
      <c r="R456" s="414"/>
      <c r="S456" s="87">
        <f t="shared" si="207"/>
        <v>0</v>
      </c>
    </row>
    <row r="457" spans="1:38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206"/>
        <v>0</v>
      </c>
      <c r="K457" s="49" t="s">
        <v>59</v>
      </c>
      <c r="L457" s="407"/>
      <c r="M457" s="408"/>
      <c r="N457" s="408"/>
      <c r="O457" s="409"/>
      <c r="P457" s="63">
        <v>0</v>
      </c>
      <c r="Q457" s="407"/>
      <c r="R457" s="414"/>
      <c r="S457" s="84">
        <f t="shared" si="207"/>
        <v>0</v>
      </c>
    </row>
    <row r="458" spans="1:38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206"/>
        <v>0</v>
      </c>
      <c r="K458" s="48" t="s">
        <v>17</v>
      </c>
      <c r="L458" s="407"/>
      <c r="M458" s="408"/>
      <c r="N458" s="408"/>
      <c r="O458" s="409"/>
      <c r="P458" s="85">
        <v>0</v>
      </c>
      <c r="Q458" s="407"/>
      <c r="R458" s="414"/>
      <c r="S458" s="87">
        <f t="shared" si="207"/>
        <v>0</v>
      </c>
    </row>
    <row r="459" spans="1:38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206"/>
        <v>0</v>
      </c>
      <c r="K459" s="49" t="s">
        <v>139</v>
      </c>
      <c r="L459" s="407"/>
      <c r="M459" s="408"/>
      <c r="N459" s="408"/>
      <c r="O459" s="409"/>
      <c r="P459" s="63">
        <v>0</v>
      </c>
      <c r="Q459" s="407"/>
      <c r="R459" s="414"/>
      <c r="S459" s="84">
        <f t="shared" si="207"/>
        <v>0</v>
      </c>
    </row>
    <row r="460" spans="1:38" ht="15">
      <c r="A460" s="36" t="s">
        <v>25</v>
      </c>
      <c r="B460" s="407"/>
      <c r="C460" s="408"/>
      <c r="D460" s="408"/>
      <c r="E460" s="409"/>
      <c r="F460" s="60">
        <v>595.37498475735379</v>
      </c>
      <c r="G460" s="407"/>
      <c r="H460" s="409"/>
      <c r="I460" s="62">
        <f t="shared" si="206"/>
        <v>595.37498475735379</v>
      </c>
      <c r="K460" s="48" t="s">
        <v>25</v>
      </c>
      <c r="L460" s="407"/>
      <c r="M460" s="408"/>
      <c r="N460" s="408"/>
      <c r="O460" s="409"/>
      <c r="P460" s="85">
        <v>0</v>
      </c>
      <c r="Q460" s="407"/>
      <c r="R460" s="414"/>
      <c r="S460" s="87">
        <f t="shared" si="207"/>
        <v>0</v>
      </c>
    </row>
    <row r="461" spans="1:38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206"/>
        <v>0</v>
      </c>
      <c r="K461" s="49" t="s">
        <v>24</v>
      </c>
      <c r="L461" s="407"/>
      <c r="M461" s="408"/>
      <c r="N461" s="408"/>
      <c r="O461" s="409"/>
      <c r="P461" s="63">
        <v>0</v>
      </c>
      <c r="Q461" s="407"/>
      <c r="R461" s="414"/>
      <c r="S461" s="84">
        <f t="shared" si="207"/>
        <v>0</v>
      </c>
    </row>
    <row r="462" spans="1:38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206"/>
        <v>0</v>
      </c>
      <c r="K462" s="48" t="s">
        <v>60</v>
      </c>
      <c r="L462" s="407"/>
      <c r="M462" s="408"/>
      <c r="N462" s="408"/>
      <c r="O462" s="409"/>
      <c r="P462" s="85">
        <v>0</v>
      </c>
      <c r="Q462" s="407"/>
      <c r="R462" s="414"/>
      <c r="S462" s="87">
        <f t="shared" si="207"/>
        <v>0</v>
      </c>
    </row>
    <row r="463" spans="1:38" ht="15">
      <c r="A463" s="37" t="s">
        <v>22</v>
      </c>
      <c r="B463" s="407"/>
      <c r="C463" s="408"/>
      <c r="D463" s="408"/>
      <c r="E463" s="409"/>
      <c r="F463" s="63">
        <v>1.794987866029534</v>
      </c>
      <c r="G463" s="407"/>
      <c r="H463" s="409"/>
      <c r="I463" s="59">
        <f t="shared" si="206"/>
        <v>1.794987866029534</v>
      </c>
      <c r="K463" s="49" t="s">
        <v>22</v>
      </c>
      <c r="L463" s="407"/>
      <c r="M463" s="408"/>
      <c r="N463" s="408"/>
      <c r="O463" s="409"/>
      <c r="P463" s="63">
        <v>0</v>
      </c>
      <c r="Q463" s="407"/>
      <c r="R463" s="414"/>
      <c r="S463" s="84">
        <f t="shared" si="207"/>
        <v>0</v>
      </c>
    </row>
    <row r="464" spans="1:38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206"/>
        <v>0</v>
      </c>
      <c r="K464" s="48" t="s">
        <v>21</v>
      </c>
      <c r="L464" s="407"/>
      <c r="M464" s="408"/>
      <c r="N464" s="408"/>
      <c r="O464" s="409"/>
      <c r="P464" s="85">
        <v>0</v>
      </c>
      <c r="Q464" s="407"/>
      <c r="R464" s="414"/>
      <c r="S464" s="87">
        <f t="shared" si="207"/>
        <v>0</v>
      </c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1:38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206"/>
        <v>0</v>
      </c>
      <c r="K465" s="50" t="s">
        <v>64</v>
      </c>
      <c r="L465" s="407"/>
      <c r="M465" s="408"/>
      <c r="N465" s="408"/>
      <c r="O465" s="409"/>
      <c r="P465" s="63">
        <v>0</v>
      </c>
      <c r="Q465" s="407"/>
      <c r="R465" s="414"/>
      <c r="S465" s="84">
        <f t="shared" si="207"/>
        <v>0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1:38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206"/>
        <v>0</v>
      </c>
      <c r="K466" s="51" t="s">
        <v>23</v>
      </c>
      <c r="L466" s="407"/>
      <c r="M466" s="408"/>
      <c r="N466" s="408"/>
      <c r="O466" s="409"/>
      <c r="P466" s="88">
        <v>0</v>
      </c>
      <c r="Q466" s="407"/>
      <c r="R466" s="414"/>
      <c r="S466" s="90">
        <f t="shared" si="207"/>
        <v>0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1:38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206"/>
        <v>0</v>
      </c>
      <c r="K467" s="52" t="s">
        <v>19</v>
      </c>
      <c r="L467" s="407"/>
      <c r="M467" s="408"/>
      <c r="N467" s="408"/>
      <c r="O467" s="409"/>
      <c r="P467" s="68">
        <v>0</v>
      </c>
      <c r="Q467" s="407"/>
      <c r="R467" s="414"/>
      <c r="S467" s="92">
        <f t="shared" si="207"/>
        <v>0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1:38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206"/>
        <v>0</v>
      </c>
      <c r="K468" s="51" t="s">
        <v>20</v>
      </c>
      <c r="L468" s="407"/>
      <c r="M468" s="408"/>
      <c r="N468" s="408"/>
      <c r="O468" s="409"/>
      <c r="P468" s="88">
        <v>0</v>
      </c>
      <c r="Q468" s="407"/>
      <c r="R468" s="414"/>
      <c r="S468" s="90">
        <f t="shared" si="207"/>
        <v>0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1:38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206"/>
        <v>0</v>
      </c>
      <c r="K469" s="53" t="s">
        <v>11</v>
      </c>
      <c r="L469" s="410"/>
      <c r="M469" s="411"/>
      <c r="N469" s="411"/>
      <c r="O469" s="412"/>
      <c r="P469" s="71">
        <v>0</v>
      </c>
      <c r="Q469" s="410"/>
      <c r="R469" s="415"/>
      <c r="S469" s="94">
        <f t="shared" si="207"/>
        <v>0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1:38" ht="15">
      <c r="A470" s="42" t="s">
        <v>26</v>
      </c>
      <c r="B470" s="74">
        <f>SUM(B449:B465)</f>
        <v>0</v>
      </c>
      <c r="C470" s="74">
        <f t="shared" ref="C470:I470" si="208">SUM(C449:C465)</f>
        <v>0</v>
      </c>
      <c r="D470" s="74">
        <f t="shared" si="208"/>
        <v>0</v>
      </c>
      <c r="E470" s="74">
        <f t="shared" si="208"/>
        <v>0</v>
      </c>
      <c r="F470" s="74">
        <f t="shared" si="208"/>
        <v>782.26083438820865</v>
      </c>
      <c r="G470" s="74">
        <f t="shared" si="208"/>
        <v>0</v>
      </c>
      <c r="H470" s="75">
        <f t="shared" si="208"/>
        <v>0</v>
      </c>
      <c r="I470" s="59">
        <f t="shared" si="208"/>
        <v>782.26083438820865</v>
      </c>
      <c r="K470" s="54" t="s">
        <v>26</v>
      </c>
      <c r="L470" s="74">
        <f>SUM(L449:L465)</f>
        <v>0</v>
      </c>
      <c r="M470" s="74">
        <f t="shared" ref="M470:S470" si="209">SUM(M449:M465)</f>
        <v>0</v>
      </c>
      <c r="N470" s="74">
        <f t="shared" si="209"/>
        <v>0</v>
      </c>
      <c r="O470" s="74">
        <f t="shared" si="209"/>
        <v>0</v>
      </c>
      <c r="P470" s="74">
        <f t="shared" si="209"/>
        <v>0</v>
      </c>
      <c r="Q470" s="74">
        <f t="shared" si="209"/>
        <v>0</v>
      </c>
      <c r="R470" s="75">
        <f t="shared" si="209"/>
        <v>0</v>
      </c>
      <c r="S470" s="95">
        <f t="shared" si="209"/>
        <v>0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1:38" s="14" customFormat="1" ht="15.75" thickBot="1">
      <c r="A471" s="43" t="s">
        <v>91</v>
      </c>
      <c r="B471" s="78">
        <f>IF($I470=0,"-",B470/$I470)</f>
        <v>0</v>
      </c>
      <c r="C471" s="78">
        <f t="shared" ref="C471:H471" si="210">IF($I470=0,"-",C470/$I470)</f>
        <v>0</v>
      </c>
      <c r="D471" s="78">
        <f t="shared" si="210"/>
        <v>0</v>
      </c>
      <c r="E471" s="78">
        <f t="shared" si="210"/>
        <v>0</v>
      </c>
      <c r="F471" s="78">
        <f t="shared" si="210"/>
        <v>1</v>
      </c>
      <c r="G471" s="78">
        <f t="shared" si="210"/>
        <v>0</v>
      </c>
      <c r="H471" s="79">
        <f t="shared" si="210"/>
        <v>0</v>
      </c>
      <c r="I471" s="80">
        <f>SUM(B471:H471)</f>
        <v>1</v>
      </c>
      <c r="K471" s="55" t="s">
        <v>91</v>
      </c>
      <c r="L471" s="96" t="str">
        <f>IF($S470=0,"-",L470/$S470)</f>
        <v>-</v>
      </c>
      <c r="M471" s="96" t="str">
        <f t="shared" ref="M471:R471" si="211">IF($S470=0,"-",M470/$S470)</f>
        <v>-</v>
      </c>
      <c r="N471" s="96" t="str">
        <f t="shared" si="211"/>
        <v>-</v>
      </c>
      <c r="O471" s="96" t="str">
        <f t="shared" si="211"/>
        <v>-</v>
      </c>
      <c r="P471" s="96" t="str">
        <f t="shared" si="211"/>
        <v>-</v>
      </c>
      <c r="Q471" s="96" t="str">
        <f t="shared" si="211"/>
        <v>-</v>
      </c>
      <c r="R471" s="97" t="str">
        <f t="shared" si="211"/>
        <v>-</v>
      </c>
      <c r="S471" s="98">
        <f>SUM(L471:R471)</f>
        <v>0</v>
      </c>
      <c r="U471" s="22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21"/>
      <c r="AK471" s="13"/>
      <c r="AL471" s="13"/>
    </row>
    <row r="472" spans="1:38" ht="15" thickBot="1">
      <c r="A472" s="44"/>
      <c r="B472" s="44"/>
      <c r="C472" s="44"/>
      <c r="D472" s="44"/>
      <c r="E472" s="44"/>
      <c r="F472" s="44"/>
      <c r="G472" s="44"/>
      <c r="H472" s="44"/>
      <c r="I472" s="44"/>
      <c r="K472" s="44"/>
      <c r="L472" s="44"/>
      <c r="M472" s="44"/>
      <c r="N472" s="44"/>
      <c r="O472" s="44"/>
      <c r="P472" s="44"/>
      <c r="Q472" s="44"/>
      <c r="R472" s="44"/>
      <c r="S472" s="44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1:38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  <c r="K473" s="428" t="s">
        <v>45</v>
      </c>
      <c r="L473" s="32" t="s">
        <v>0</v>
      </c>
      <c r="M473" s="32" t="s">
        <v>1</v>
      </c>
      <c r="N473" s="32" t="s">
        <v>2</v>
      </c>
      <c r="O473" s="32" t="s">
        <v>3</v>
      </c>
      <c r="P473" s="32" t="s">
        <v>27</v>
      </c>
      <c r="Q473" s="32" t="s">
        <v>4</v>
      </c>
      <c r="R473" s="32" t="s">
        <v>5</v>
      </c>
      <c r="S473" s="33" t="s">
        <v>6</v>
      </c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1:38" ht="15" customHeight="1">
      <c r="A474" s="431" t="s">
        <v>45</v>
      </c>
      <c r="B474" s="434" t="s">
        <v>118</v>
      </c>
      <c r="C474" s="435"/>
      <c r="D474" s="435"/>
      <c r="E474" s="435"/>
      <c r="F474" s="435"/>
      <c r="G474" s="435"/>
      <c r="H474" s="435"/>
      <c r="I474" s="436"/>
      <c r="K474" s="429" t="s">
        <v>45</v>
      </c>
      <c r="L474" s="416" t="s">
        <v>118</v>
      </c>
      <c r="M474" s="417"/>
      <c r="N474" s="417"/>
      <c r="O474" s="417"/>
      <c r="P474" s="417"/>
      <c r="Q474" s="417"/>
      <c r="R474" s="417"/>
      <c r="S474" s="418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1:38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  <c r="K475" s="56" t="s">
        <v>7</v>
      </c>
      <c r="L475" s="404"/>
      <c r="M475" s="405"/>
      <c r="N475" s="405"/>
      <c r="O475" s="406"/>
      <c r="P475" s="57">
        <v>0</v>
      </c>
      <c r="Q475" s="404"/>
      <c r="R475" s="413"/>
      <c r="S475" s="103">
        <f>SUM(L475:R475)</f>
        <v>0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1:38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212">SUM(B476:H476)</f>
        <v>0</v>
      </c>
      <c r="K476" s="48" t="s">
        <v>8</v>
      </c>
      <c r="L476" s="407"/>
      <c r="M476" s="408"/>
      <c r="N476" s="408"/>
      <c r="O476" s="409"/>
      <c r="P476" s="85">
        <v>0</v>
      </c>
      <c r="Q476" s="407"/>
      <c r="R476" s="414"/>
      <c r="S476" s="87">
        <f t="shared" ref="S476:S495" si="213">SUM(L476:R476)</f>
        <v>0</v>
      </c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1:38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212"/>
        <v>0</v>
      </c>
      <c r="K477" s="49" t="s">
        <v>10</v>
      </c>
      <c r="L477" s="407"/>
      <c r="M477" s="408"/>
      <c r="N477" s="408"/>
      <c r="O477" s="409"/>
      <c r="P477" s="63">
        <v>0</v>
      </c>
      <c r="Q477" s="407"/>
      <c r="R477" s="414"/>
      <c r="S477" s="84">
        <f t="shared" si="213"/>
        <v>0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1:38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212"/>
        <v>0</v>
      </c>
      <c r="K478" s="48" t="s">
        <v>56</v>
      </c>
      <c r="L478" s="407"/>
      <c r="M478" s="408"/>
      <c r="N478" s="408"/>
      <c r="O478" s="409"/>
      <c r="P478" s="85">
        <v>0</v>
      </c>
      <c r="Q478" s="407"/>
      <c r="R478" s="414"/>
      <c r="S478" s="87">
        <f t="shared" si="213"/>
        <v>0</v>
      </c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1:38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212"/>
        <v>0</v>
      </c>
      <c r="K479" s="49" t="s">
        <v>16</v>
      </c>
      <c r="L479" s="407"/>
      <c r="M479" s="408"/>
      <c r="N479" s="408"/>
      <c r="O479" s="409"/>
      <c r="P479" s="63">
        <v>0</v>
      </c>
      <c r="Q479" s="407"/>
      <c r="R479" s="414"/>
      <c r="S479" s="84">
        <f t="shared" si="213"/>
        <v>0</v>
      </c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1:38" ht="15">
      <c r="A480" s="36" t="s">
        <v>123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212"/>
        <v>0</v>
      </c>
      <c r="K480" s="48" t="s">
        <v>123</v>
      </c>
      <c r="L480" s="407"/>
      <c r="M480" s="408"/>
      <c r="N480" s="408"/>
      <c r="O480" s="409"/>
      <c r="P480" s="85">
        <v>0</v>
      </c>
      <c r="Q480" s="407"/>
      <c r="R480" s="414"/>
      <c r="S480" s="87">
        <f t="shared" si="213"/>
        <v>0</v>
      </c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1:38" ht="14.25" customHeight="1">
      <c r="A481" s="37" t="s">
        <v>58</v>
      </c>
      <c r="B481" s="407"/>
      <c r="C481" s="408"/>
      <c r="D481" s="408"/>
      <c r="E481" s="409"/>
      <c r="F481" s="63">
        <v>15352.388785870955</v>
      </c>
      <c r="G481" s="407"/>
      <c r="H481" s="409"/>
      <c r="I481" s="59">
        <f t="shared" si="212"/>
        <v>15352.388785870955</v>
      </c>
      <c r="K481" s="49" t="s">
        <v>58</v>
      </c>
      <c r="L481" s="407"/>
      <c r="M481" s="408"/>
      <c r="N481" s="408"/>
      <c r="O481" s="409"/>
      <c r="P481" s="63">
        <v>3812.5176005526896</v>
      </c>
      <c r="Q481" s="407"/>
      <c r="R481" s="414"/>
      <c r="S481" s="84">
        <f t="shared" si="213"/>
        <v>3812.5176005526896</v>
      </c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1:38" ht="14.25" customHeight="1">
      <c r="A482" s="36" t="s">
        <v>12</v>
      </c>
      <c r="B482" s="407"/>
      <c r="C482" s="408"/>
      <c r="D482" s="408"/>
      <c r="E482" s="409"/>
      <c r="F482" s="60">
        <v>5124.9336319430049</v>
      </c>
      <c r="G482" s="407"/>
      <c r="H482" s="409"/>
      <c r="I482" s="62">
        <f t="shared" si="212"/>
        <v>5124.9336319430049</v>
      </c>
      <c r="K482" s="48" t="s">
        <v>12</v>
      </c>
      <c r="L482" s="407"/>
      <c r="M482" s="408"/>
      <c r="N482" s="408"/>
      <c r="O482" s="409"/>
      <c r="P482" s="85">
        <v>1702.3400353870716</v>
      </c>
      <c r="Q482" s="407"/>
      <c r="R482" s="414"/>
      <c r="S482" s="87">
        <f t="shared" si="213"/>
        <v>1702.3400353870716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1:38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212"/>
        <v>0</v>
      </c>
      <c r="K483" s="49" t="s">
        <v>59</v>
      </c>
      <c r="L483" s="407"/>
      <c r="M483" s="408"/>
      <c r="N483" s="408"/>
      <c r="O483" s="409"/>
      <c r="P483" s="63">
        <v>0</v>
      </c>
      <c r="Q483" s="407"/>
      <c r="R483" s="414"/>
      <c r="S483" s="84">
        <f t="shared" si="213"/>
        <v>0</v>
      </c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1:38" ht="15">
      <c r="A484" s="36" t="s">
        <v>17</v>
      </c>
      <c r="B484" s="407"/>
      <c r="C484" s="408"/>
      <c r="D484" s="408"/>
      <c r="E484" s="409"/>
      <c r="F484" s="60">
        <v>13.851319918914571</v>
      </c>
      <c r="G484" s="407"/>
      <c r="H484" s="409"/>
      <c r="I484" s="62">
        <f t="shared" si="212"/>
        <v>13.851319918914571</v>
      </c>
      <c r="K484" s="48" t="s">
        <v>17</v>
      </c>
      <c r="L484" s="407"/>
      <c r="M484" s="408"/>
      <c r="N484" s="408"/>
      <c r="O484" s="409"/>
      <c r="P484" s="85">
        <v>13.851319918914582</v>
      </c>
      <c r="Q484" s="407"/>
      <c r="R484" s="414"/>
      <c r="S484" s="87">
        <f t="shared" si="213"/>
        <v>13.851319918914582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1:38" ht="15">
      <c r="A485" s="37" t="s">
        <v>139</v>
      </c>
      <c r="B485" s="407"/>
      <c r="C485" s="408"/>
      <c r="D485" s="408"/>
      <c r="E485" s="409"/>
      <c r="F485" s="63">
        <v>0.68200368168023706</v>
      </c>
      <c r="G485" s="407"/>
      <c r="H485" s="409"/>
      <c r="I485" s="59">
        <f t="shared" si="212"/>
        <v>0.68200368168023706</v>
      </c>
      <c r="K485" s="49" t="s">
        <v>139</v>
      </c>
      <c r="L485" s="407"/>
      <c r="M485" s="408"/>
      <c r="N485" s="408"/>
      <c r="O485" s="409"/>
      <c r="P485" s="63">
        <v>0.68200368168184067</v>
      </c>
      <c r="Q485" s="407"/>
      <c r="R485" s="414"/>
      <c r="S485" s="84">
        <f t="shared" si="213"/>
        <v>0.68200368168184067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1:38" ht="15">
      <c r="A486" s="36" t="s">
        <v>25</v>
      </c>
      <c r="B486" s="407"/>
      <c r="C486" s="408"/>
      <c r="D486" s="408"/>
      <c r="E486" s="409"/>
      <c r="F486" s="60">
        <v>439.51795055203274</v>
      </c>
      <c r="G486" s="407"/>
      <c r="H486" s="409"/>
      <c r="I486" s="62">
        <f t="shared" si="212"/>
        <v>439.51795055203274</v>
      </c>
      <c r="K486" s="48" t="s">
        <v>25</v>
      </c>
      <c r="L486" s="407"/>
      <c r="M486" s="408"/>
      <c r="N486" s="408"/>
      <c r="O486" s="409"/>
      <c r="P486" s="85">
        <v>-1.765698698363849E-12</v>
      </c>
      <c r="Q486" s="407"/>
      <c r="R486" s="414"/>
      <c r="S486" s="87">
        <f t="shared" si="213"/>
        <v>-1.765698698363849E-12</v>
      </c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1:38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212"/>
        <v>0</v>
      </c>
      <c r="K487" s="49" t="s">
        <v>24</v>
      </c>
      <c r="L487" s="407"/>
      <c r="M487" s="408"/>
      <c r="N487" s="408"/>
      <c r="O487" s="409"/>
      <c r="P487" s="63">
        <v>-1.1812772982011666E-13</v>
      </c>
      <c r="Q487" s="407"/>
      <c r="R487" s="414"/>
      <c r="S487" s="84">
        <f t="shared" si="213"/>
        <v>-1.1812772982011666E-13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1:38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212"/>
        <v>0</v>
      </c>
      <c r="K488" s="48" t="s">
        <v>60</v>
      </c>
      <c r="L488" s="407"/>
      <c r="M488" s="408"/>
      <c r="N488" s="408"/>
      <c r="O488" s="409"/>
      <c r="P488" s="85">
        <v>1.9041192234059423E-14</v>
      </c>
      <c r="Q488" s="407"/>
      <c r="R488" s="414"/>
      <c r="S488" s="87">
        <f t="shared" si="213"/>
        <v>1.9041192234059423E-14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1:38" ht="15">
      <c r="A489" s="37" t="s">
        <v>22</v>
      </c>
      <c r="B489" s="407"/>
      <c r="C489" s="408"/>
      <c r="D489" s="408"/>
      <c r="E489" s="409"/>
      <c r="F489" s="63">
        <v>205.31963292482243</v>
      </c>
      <c r="G489" s="407"/>
      <c r="H489" s="409"/>
      <c r="I489" s="59">
        <f t="shared" si="212"/>
        <v>205.31963292482243</v>
      </c>
      <c r="K489" s="49" t="s">
        <v>22</v>
      </c>
      <c r="L489" s="407"/>
      <c r="M489" s="408"/>
      <c r="N489" s="408"/>
      <c r="O489" s="409"/>
      <c r="P489" s="63">
        <v>139.60205333689882</v>
      </c>
      <c r="Q489" s="407"/>
      <c r="R489" s="414"/>
      <c r="S489" s="84">
        <f t="shared" si="213"/>
        <v>139.60205333689882</v>
      </c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1:38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212"/>
        <v>0</v>
      </c>
      <c r="K490" s="48" t="s">
        <v>21</v>
      </c>
      <c r="L490" s="407"/>
      <c r="M490" s="408"/>
      <c r="N490" s="408"/>
      <c r="O490" s="409"/>
      <c r="P490" s="85">
        <v>0</v>
      </c>
      <c r="Q490" s="407"/>
      <c r="R490" s="414"/>
      <c r="S490" s="87">
        <f t="shared" si="213"/>
        <v>0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1:38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212"/>
        <v>0</v>
      </c>
      <c r="K491" s="50" t="s">
        <v>64</v>
      </c>
      <c r="L491" s="407"/>
      <c r="M491" s="408"/>
      <c r="N491" s="408"/>
      <c r="O491" s="409"/>
      <c r="P491" s="63">
        <v>0</v>
      </c>
      <c r="Q491" s="407"/>
      <c r="R491" s="414"/>
      <c r="S491" s="84">
        <f t="shared" si="213"/>
        <v>0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1:38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212"/>
        <v>0</v>
      </c>
      <c r="K492" s="51" t="s">
        <v>23</v>
      </c>
      <c r="L492" s="407"/>
      <c r="M492" s="408"/>
      <c r="N492" s="408"/>
      <c r="O492" s="409"/>
      <c r="P492" s="88">
        <v>0</v>
      </c>
      <c r="Q492" s="407"/>
      <c r="R492" s="414"/>
      <c r="S492" s="90">
        <f t="shared" si="213"/>
        <v>0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1:38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212"/>
        <v>0</v>
      </c>
      <c r="K493" s="52" t="s">
        <v>19</v>
      </c>
      <c r="L493" s="407"/>
      <c r="M493" s="408"/>
      <c r="N493" s="408"/>
      <c r="O493" s="409"/>
      <c r="P493" s="68">
        <v>0</v>
      </c>
      <c r="Q493" s="407"/>
      <c r="R493" s="414"/>
      <c r="S493" s="92">
        <f t="shared" si="213"/>
        <v>0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1:38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212"/>
        <v>0</v>
      </c>
      <c r="K494" s="51" t="s">
        <v>20</v>
      </c>
      <c r="L494" s="407"/>
      <c r="M494" s="408"/>
      <c r="N494" s="408"/>
      <c r="O494" s="409"/>
      <c r="P494" s="88">
        <v>0</v>
      </c>
      <c r="Q494" s="407"/>
      <c r="R494" s="414"/>
      <c r="S494" s="90">
        <f t="shared" si="213"/>
        <v>0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1:38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212"/>
        <v>0</v>
      </c>
      <c r="K495" s="53" t="s">
        <v>11</v>
      </c>
      <c r="L495" s="410"/>
      <c r="M495" s="411"/>
      <c r="N495" s="411"/>
      <c r="O495" s="412"/>
      <c r="P495" s="71">
        <v>0</v>
      </c>
      <c r="Q495" s="410"/>
      <c r="R495" s="415"/>
      <c r="S495" s="94">
        <f t="shared" si="213"/>
        <v>0</v>
      </c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1:38" ht="15">
      <c r="A496" s="42" t="s">
        <v>26</v>
      </c>
      <c r="B496" s="74">
        <f>SUM(B475:B491)</f>
        <v>0</v>
      </c>
      <c r="C496" s="74">
        <f t="shared" ref="C496:I496" si="214">SUM(C475:C491)</f>
        <v>0</v>
      </c>
      <c r="D496" s="74">
        <f t="shared" si="214"/>
        <v>0</v>
      </c>
      <c r="E496" s="74">
        <f t="shared" si="214"/>
        <v>0</v>
      </c>
      <c r="F496" s="74">
        <f t="shared" si="214"/>
        <v>21136.69332489141</v>
      </c>
      <c r="G496" s="74">
        <f t="shared" si="214"/>
        <v>0</v>
      </c>
      <c r="H496" s="75">
        <f t="shared" si="214"/>
        <v>0</v>
      </c>
      <c r="I496" s="59">
        <f t="shared" si="214"/>
        <v>21136.69332489141</v>
      </c>
      <c r="K496" s="54" t="s">
        <v>26</v>
      </c>
      <c r="L496" s="74">
        <f>SUM(L475:L491)</f>
        <v>0</v>
      </c>
      <c r="M496" s="74">
        <f t="shared" ref="M496:S496" si="215">SUM(M475:M491)</f>
        <v>0</v>
      </c>
      <c r="N496" s="74">
        <f t="shared" si="215"/>
        <v>0</v>
      </c>
      <c r="O496" s="74">
        <f t="shared" si="215"/>
        <v>0</v>
      </c>
      <c r="P496" s="74">
        <f t="shared" si="215"/>
        <v>5668.9930128772548</v>
      </c>
      <c r="Q496" s="74">
        <f t="shared" si="215"/>
        <v>0</v>
      </c>
      <c r="R496" s="75">
        <f t="shared" si="215"/>
        <v>0</v>
      </c>
      <c r="S496" s="95">
        <f t="shared" si="215"/>
        <v>5668.9930128772548</v>
      </c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1:38" s="14" customFormat="1" ht="15.75" thickBot="1">
      <c r="A497" s="43" t="s">
        <v>91</v>
      </c>
      <c r="B497" s="78">
        <f>IF($I496=0,"-",B496/$I496)</f>
        <v>0</v>
      </c>
      <c r="C497" s="78">
        <f t="shared" ref="C497:H497" si="216">IF($I496=0,"-",C496/$I496)</f>
        <v>0</v>
      </c>
      <c r="D497" s="78">
        <f t="shared" si="216"/>
        <v>0</v>
      </c>
      <c r="E497" s="78">
        <f t="shared" si="216"/>
        <v>0</v>
      </c>
      <c r="F497" s="78">
        <f t="shared" si="216"/>
        <v>1</v>
      </c>
      <c r="G497" s="78">
        <f t="shared" si="216"/>
        <v>0</v>
      </c>
      <c r="H497" s="79">
        <f t="shared" si="216"/>
        <v>0</v>
      </c>
      <c r="I497" s="80">
        <f>SUM(B497:H497)</f>
        <v>1</v>
      </c>
      <c r="K497" s="55" t="s">
        <v>91</v>
      </c>
      <c r="L497" s="96">
        <f>IF($S496=0,"-",L496/$S496)</f>
        <v>0</v>
      </c>
      <c r="M497" s="96">
        <f t="shared" ref="M497:R497" si="217">IF($S496=0,"-",M496/$S496)</f>
        <v>0</v>
      </c>
      <c r="N497" s="96">
        <f t="shared" si="217"/>
        <v>0</v>
      </c>
      <c r="O497" s="96">
        <f t="shared" si="217"/>
        <v>0</v>
      </c>
      <c r="P497" s="96">
        <f t="shared" si="217"/>
        <v>1</v>
      </c>
      <c r="Q497" s="96">
        <f t="shared" si="217"/>
        <v>0</v>
      </c>
      <c r="R497" s="97">
        <f t="shared" si="217"/>
        <v>0</v>
      </c>
      <c r="S497" s="98">
        <f>SUM(L497:R497)</f>
        <v>1</v>
      </c>
      <c r="U497" s="22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21"/>
      <c r="AK497" s="13"/>
      <c r="AL497" s="13"/>
    </row>
    <row r="498" spans="1:38" ht="15" thickBot="1">
      <c r="A498" s="44"/>
      <c r="B498" s="44"/>
      <c r="C498" s="44"/>
      <c r="D498" s="44"/>
      <c r="E498" s="44"/>
      <c r="F498" s="44"/>
      <c r="G498" s="44"/>
      <c r="H498" s="44"/>
      <c r="I498" s="44"/>
      <c r="K498" s="44"/>
      <c r="L498" s="44"/>
      <c r="M498" s="44"/>
      <c r="N498" s="44"/>
      <c r="O498" s="44"/>
      <c r="P498" s="44"/>
      <c r="Q498" s="44"/>
      <c r="R498" s="44"/>
      <c r="S498" s="44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1:38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  <c r="K499" s="428" t="s">
        <v>46</v>
      </c>
      <c r="L499" s="32" t="s">
        <v>0</v>
      </c>
      <c r="M499" s="32" t="s">
        <v>1</v>
      </c>
      <c r="N499" s="32" t="s">
        <v>2</v>
      </c>
      <c r="O499" s="32" t="s">
        <v>3</v>
      </c>
      <c r="P499" s="32" t="s">
        <v>27</v>
      </c>
      <c r="Q499" s="32" t="s">
        <v>4</v>
      </c>
      <c r="R499" s="32" t="s">
        <v>5</v>
      </c>
      <c r="S499" s="33" t="s">
        <v>6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1:38" ht="15" customHeight="1">
      <c r="A500" s="431" t="s">
        <v>46</v>
      </c>
      <c r="B500" s="434" t="s">
        <v>118</v>
      </c>
      <c r="C500" s="435"/>
      <c r="D500" s="435"/>
      <c r="E500" s="435"/>
      <c r="F500" s="435"/>
      <c r="G500" s="435"/>
      <c r="H500" s="435"/>
      <c r="I500" s="436"/>
      <c r="K500" s="429" t="s">
        <v>46</v>
      </c>
      <c r="L500" s="416" t="s">
        <v>118</v>
      </c>
      <c r="M500" s="417"/>
      <c r="N500" s="417"/>
      <c r="O500" s="417"/>
      <c r="P500" s="417"/>
      <c r="Q500" s="417"/>
      <c r="R500" s="417"/>
      <c r="S500" s="418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1:38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  <c r="K501" s="56" t="s">
        <v>7</v>
      </c>
      <c r="L501" s="404"/>
      <c r="M501" s="405"/>
      <c r="N501" s="405"/>
      <c r="O501" s="406"/>
      <c r="P501" s="57">
        <v>0</v>
      </c>
      <c r="Q501" s="404"/>
      <c r="R501" s="413"/>
      <c r="S501" s="103">
        <f>SUM(L501:R501)</f>
        <v>0</v>
      </c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1:38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218">SUM(B502:H502)</f>
        <v>0</v>
      </c>
      <c r="K502" s="48" t="s">
        <v>8</v>
      </c>
      <c r="L502" s="407"/>
      <c r="M502" s="408"/>
      <c r="N502" s="408"/>
      <c r="O502" s="409"/>
      <c r="P502" s="85">
        <v>0</v>
      </c>
      <c r="Q502" s="407"/>
      <c r="R502" s="414"/>
      <c r="S502" s="87">
        <f t="shared" ref="S502:S521" si="219">SUM(L502:R502)</f>
        <v>0</v>
      </c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1:38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218"/>
        <v>0</v>
      </c>
      <c r="K503" s="49" t="s">
        <v>10</v>
      </c>
      <c r="L503" s="407"/>
      <c r="M503" s="408"/>
      <c r="N503" s="408"/>
      <c r="O503" s="409"/>
      <c r="P503" s="63">
        <v>0</v>
      </c>
      <c r="Q503" s="407"/>
      <c r="R503" s="414"/>
      <c r="S503" s="84">
        <f t="shared" si="219"/>
        <v>0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1:38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218"/>
        <v>0</v>
      </c>
      <c r="K504" s="48" t="s">
        <v>56</v>
      </c>
      <c r="L504" s="407"/>
      <c r="M504" s="408"/>
      <c r="N504" s="408"/>
      <c r="O504" s="409"/>
      <c r="P504" s="85">
        <v>0</v>
      </c>
      <c r="Q504" s="407"/>
      <c r="R504" s="414"/>
      <c r="S504" s="87">
        <f t="shared" si="219"/>
        <v>0</v>
      </c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1:38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218"/>
        <v>0</v>
      </c>
      <c r="K505" s="49" t="s">
        <v>16</v>
      </c>
      <c r="L505" s="407"/>
      <c r="M505" s="408"/>
      <c r="N505" s="408"/>
      <c r="O505" s="409"/>
      <c r="P505" s="63">
        <v>0</v>
      </c>
      <c r="Q505" s="407"/>
      <c r="R505" s="414"/>
      <c r="S505" s="84">
        <f t="shared" si="219"/>
        <v>0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1:38" ht="14.25" customHeight="1">
      <c r="A506" s="36" t="s">
        <v>123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218"/>
        <v>0</v>
      </c>
      <c r="K506" s="48" t="s">
        <v>123</v>
      </c>
      <c r="L506" s="407"/>
      <c r="M506" s="408"/>
      <c r="N506" s="408"/>
      <c r="O506" s="409"/>
      <c r="P506" s="85">
        <v>0</v>
      </c>
      <c r="Q506" s="407"/>
      <c r="R506" s="414"/>
      <c r="S506" s="87">
        <f t="shared" si="219"/>
        <v>0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1:38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218"/>
        <v>0</v>
      </c>
      <c r="K507" s="49" t="s">
        <v>58</v>
      </c>
      <c r="L507" s="407"/>
      <c r="M507" s="408"/>
      <c r="N507" s="408"/>
      <c r="O507" s="409"/>
      <c r="P507" s="63">
        <v>0</v>
      </c>
      <c r="Q507" s="407"/>
      <c r="R507" s="414"/>
      <c r="S507" s="84">
        <f t="shared" si="219"/>
        <v>0</v>
      </c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1:38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218"/>
        <v>0</v>
      </c>
      <c r="K508" s="48" t="s">
        <v>12</v>
      </c>
      <c r="L508" s="407"/>
      <c r="M508" s="408"/>
      <c r="N508" s="408"/>
      <c r="O508" s="409"/>
      <c r="P508" s="85">
        <v>0</v>
      </c>
      <c r="Q508" s="407"/>
      <c r="R508" s="414"/>
      <c r="S508" s="87">
        <f t="shared" si="219"/>
        <v>0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1:38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218"/>
        <v>0</v>
      </c>
      <c r="K509" s="49" t="s">
        <v>59</v>
      </c>
      <c r="L509" s="407"/>
      <c r="M509" s="408"/>
      <c r="N509" s="408"/>
      <c r="O509" s="409"/>
      <c r="P509" s="63">
        <v>0</v>
      </c>
      <c r="Q509" s="407"/>
      <c r="R509" s="414"/>
      <c r="S509" s="84">
        <f t="shared" si="219"/>
        <v>0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1:38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218"/>
        <v>0</v>
      </c>
      <c r="K510" s="48" t="s">
        <v>17</v>
      </c>
      <c r="L510" s="407"/>
      <c r="M510" s="408"/>
      <c r="N510" s="408"/>
      <c r="O510" s="409"/>
      <c r="P510" s="85">
        <v>0</v>
      </c>
      <c r="Q510" s="407"/>
      <c r="R510" s="414"/>
      <c r="S510" s="87">
        <f t="shared" si="219"/>
        <v>0</v>
      </c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1:38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218"/>
        <v>0</v>
      </c>
      <c r="K511" s="49" t="s">
        <v>139</v>
      </c>
      <c r="L511" s="407"/>
      <c r="M511" s="408"/>
      <c r="N511" s="408"/>
      <c r="O511" s="409"/>
      <c r="P511" s="63">
        <v>0</v>
      </c>
      <c r="Q511" s="407"/>
      <c r="R511" s="414"/>
      <c r="S511" s="84">
        <f t="shared" si="219"/>
        <v>0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1:38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218"/>
        <v>0</v>
      </c>
      <c r="K512" s="48" t="s">
        <v>25</v>
      </c>
      <c r="L512" s="407"/>
      <c r="M512" s="408"/>
      <c r="N512" s="408"/>
      <c r="O512" s="409"/>
      <c r="P512" s="85">
        <v>0</v>
      </c>
      <c r="Q512" s="407"/>
      <c r="R512" s="414"/>
      <c r="S512" s="87">
        <f t="shared" si="219"/>
        <v>0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218"/>
        <v>0</v>
      </c>
      <c r="K513" s="49" t="s">
        <v>24</v>
      </c>
      <c r="L513" s="407"/>
      <c r="M513" s="408"/>
      <c r="N513" s="408"/>
      <c r="O513" s="409"/>
      <c r="P513" s="63">
        <v>0</v>
      </c>
      <c r="Q513" s="407"/>
      <c r="R513" s="414"/>
      <c r="S513" s="84">
        <f t="shared" si="219"/>
        <v>0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218"/>
        <v>0</v>
      </c>
      <c r="K514" s="48" t="s">
        <v>60</v>
      </c>
      <c r="L514" s="407"/>
      <c r="M514" s="408"/>
      <c r="N514" s="408"/>
      <c r="O514" s="409"/>
      <c r="P514" s="85">
        <v>0</v>
      </c>
      <c r="Q514" s="407"/>
      <c r="R514" s="414"/>
      <c r="S514" s="87">
        <f t="shared" si="219"/>
        <v>0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218"/>
        <v>0</v>
      </c>
      <c r="K515" s="49" t="s">
        <v>22</v>
      </c>
      <c r="L515" s="407"/>
      <c r="M515" s="408"/>
      <c r="N515" s="408"/>
      <c r="O515" s="409"/>
      <c r="P515" s="63">
        <v>0</v>
      </c>
      <c r="Q515" s="407"/>
      <c r="R515" s="414"/>
      <c r="S515" s="84">
        <f t="shared" si="219"/>
        <v>0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218"/>
        <v>0</v>
      </c>
      <c r="K516" s="48" t="s">
        <v>21</v>
      </c>
      <c r="L516" s="407"/>
      <c r="M516" s="408"/>
      <c r="N516" s="408"/>
      <c r="O516" s="409"/>
      <c r="P516" s="85">
        <v>0</v>
      </c>
      <c r="Q516" s="407"/>
      <c r="R516" s="414"/>
      <c r="S516" s="87">
        <f t="shared" si="219"/>
        <v>0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218"/>
        <v>0</v>
      </c>
      <c r="K517" s="50" t="s">
        <v>64</v>
      </c>
      <c r="L517" s="407"/>
      <c r="M517" s="408"/>
      <c r="N517" s="408"/>
      <c r="O517" s="409"/>
      <c r="P517" s="63">
        <v>0</v>
      </c>
      <c r="Q517" s="407"/>
      <c r="R517" s="414"/>
      <c r="S517" s="84">
        <f t="shared" si="219"/>
        <v>0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218"/>
        <v>0</v>
      </c>
      <c r="K518" s="51" t="s">
        <v>23</v>
      </c>
      <c r="L518" s="407"/>
      <c r="M518" s="408"/>
      <c r="N518" s="408"/>
      <c r="O518" s="409"/>
      <c r="P518" s="88">
        <v>0</v>
      </c>
      <c r="Q518" s="407"/>
      <c r="R518" s="414"/>
      <c r="S518" s="90">
        <f t="shared" si="219"/>
        <v>0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218"/>
        <v>0</v>
      </c>
      <c r="K519" s="52" t="s">
        <v>19</v>
      </c>
      <c r="L519" s="407"/>
      <c r="M519" s="408"/>
      <c r="N519" s="408"/>
      <c r="O519" s="409"/>
      <c r="P519" s="68">
        <v>0</v>
      </c>
      <c r="Q519" s="407"/>
      <c r="R519" s="414"/>
      <c r="S519" s="92">
        <f t="shared" si="219"/>
        <v>0</v>
      </c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218"/>
        <v>0</v>
      </c>
      <c r="K520" s="51" t="s">
        <v>20</v>
      </c>
      <c r="L520" s="407"/>
      <c r="M520" s="408"/>
      <c r="N520" s="408"/>
      <c r="O520" s="409"/>
      <c r="P520" s="88">
        <v>0</v>
      </c>
      <c r="Q520" s="407"/>
      <c r="R520" s="414"/>
      <c r="S520" s="90">
        <f t="shared" si="219"/>
        <v>0</v>
      </c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218"/>
        <v>0</v>
      </c>
      <c r="K521" s="53" t="s">
        <v>11</v>
      </c>
      <c r="L521" s="410"/>
      <c r="M521" s="411"/>
      <c r="N521" s="411"/>
      <c r="O521" s="412"/>
      <c r="P521" s="71">
        <v>0</v>
      </c>
      <c r="Q521" s="410"/>
      <c r="R521" s="415"/>
      <c r="S521" s="94">
        <f t="shared" si="219"/>
        <v>0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t="15">
      <c r="A522" s="42" t="s">
        <v>26</v>
      </c>
      <c r="B522" s="74">
        <f>SUM(B501:B517)</f>
        <v>0</v>
      </c>
      <c r="C522" s="74">
        <f t="shared" ref="C522:I522" si="220">SUM(C501:C517)</f>
        <v>0</v>
      </c>
      <c r="D522" s="74">
        <f t="shared" si="220"/>
        <v>0</v>
      </c>
      <c r="E522" s="74">
        <f t="shared" si="220"/>
        <v>0</v>
      </c>
      <c r="F522" s="74">
        <f t="shared" si="220"/>
        <v>0</v>
      </c>
      <c r="G522" s="74">
        <f t="shared" si="220"/>
        <v>0</v>
      </c>
      <c r="H522" s="75">
        <f t="shared" si="220"/>
        <v>0</v>
      </c>
      <c r="I522" s="59">
        <f t="shared" si="220"/>
        <v>0</v>
      </c>
      <c r="K522" s="54" t="s">
        <v>26</v>
      </c>
      <c r="L522" s="74">
        <f>SUM(L501:L517)</f>
        <v>0</v>
      </c>
      <c r="M522" s="74">
        <f t="shared" ref="M522:S522" si="221">SUM(M501:M517)</f>
        <v>0</v>
      </c>
      <c r="N522" s="74">
        <f t="shared" si="221"/>
        <v>0</v>
      </c>
      <c r="O522" s="74">
        <f t="shared" si="221"/>
        <v>0</v>
      </c>
      <c r="P522" s="74">
        <f t="shared" si="221"/>
        <v>0</v>
      </c>
      <c r="Q522" s="74">
        <f t="shared" si="221"/>
        <v>0</v>
      </c>
      <c r="R522" s="75">
        <f t="shared" si="221"/>
        <v>0</v>
      </c>
      <c r="S522" s="95">
        <f t="shared" si="221"/>
        <v>0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s="6" customFormat="1" ht="15.75" thickBot="1">
      <c r="A523" s="43" t="s">
        <v>91</v>
      </c>
      <c r="B523" s="78" t="str">
        <f>IF($I522=0,"-",B522/$I522)</f>
        <v>-</v>
      </c>
      <c r="C523" s="78" t="str">
        <f t="shared" ref="C523:H523" si="222">IF($I522=0,"-",C522/$I522)</f>
        <v>-</v>
      </c>
      <c r="D523" s="78" t="str">
        <f t="shared" si="222"/>
        <v>-</v>
      </c>
      <c r="E523" s="78" t="str">
        <f t="shared" si="222"/>
        <v>-</v>
      </c>
      <c r="F523" s="78" t="str">
        <f t="shared" si="222"/>
        <v>-</v>
      </c>
      <c r="G523" s="78" t="str">
        <f t="shared" si="222"/>
        <v>-</v>
      </c>
      <c r="H523" s="79" t="str">
        <f t="shared" si="222"/>
        <v>-</v>
      </c>
      <c r="I523" s="80">
        <f>SUM(B523:H523)</f>
        <v>0</v>
      </c>
      <c r="J523" s="15"/>
      <c r="K523" s="55" t="s">
        <v>91</v>
      </c>
      <c r="L523" s="96" t="str">
        <f>IF($S522=0,"-",L522/$S522)</f>
        <v>-</v>
      </c>
      <c r="M523" s="96" t="str">
        <f t="shared" ref="M523:R523" si="223">IF($S522=0,"-",M522/$S522)</f>
        <v>-</v>
      </c>
      <c r="N523" s="96" t="str">
        <f t="shared" si="223"/>
        <v>-</v>
      </c>
      <c r="O523" s="96" t="str">
        <f t="shared" si="223"/>
        <v>-</v>
      </c>
      <c r="P523" s="96" t="str">
        <f t="shared" si="223"/>
        <v>-</v>
      </c>
      <c r="Q523" s="96" t="str">
        <f t="shared" si="223"/>
        <v>-</v>
      </c>
      <c r="R523" s="97" t="str">
        <f t="shared" si="223"/>
        <v>-</v>
      </c>
      <c r="S523" s="98">
        <f>SUM(L523:R523)</f>
        <v>0</v>
      </c>
      <c r="T523" s="15"/>
      <c r="U523" s="11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2"/>
      <c r="AK523" s="10"/>
      <c r="AL523" s="10"/>
    </row>
    <row r="524" spans="1:38" ht="15" thickBot="1">
      <c r="A524" s="44"/>
      <c r="B524" s="44"/>
      <c r="C524" s="44"/>
      <c r="D524" s="44"/>
      <c r="E524" s="44"/>
      <c r="F524" s="44"/>
      <c r="G524" s="44"/>
      <c r="H524" s="44"/>
      <c r="I524" s="44"/>
      <c r="K524" s="44"/>
      <c r="L524" s="44"/>
      <c r="M524" s="44"/>
      <c r="N524" s="44"/>
      <c r="O524" s="44"/>
      <c r="P524" s="44"/>
      <c r="Q524" s="44"/>
      <c r="R524" s="44"/>
      <c r="S524" s="44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  <c r="K525" s="428" t="s">
        <v>47</v>
      </c>
      <c r="L525" s="32" t="s">
        <v>0</v>
      </c>
      <c r="M525" s="32" t="s">
        <v>1</v>
      </c>
      <c r="N525" s="32" t="s">
        <v>2</v>
      </c>
      <c r="O525" s="32" t="s">
        <v>3</v>
      </c>
      <c r="P525" s="32" t="s">
        <v>27</v>
      </c>
      <c r="Q525" s="32" t="s">
        <v>4</v>
      </c>
      <c r="R525" s="32" t="s">
        <v>5</v>
      </c>
      <c r="S525" s="33" t="s">
        <v>6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t="15" customHeight="1">
      <c r="A526" s="431" t="s">
        <v>47</v>
      </c>
      <c r="B526" s="434" t="s">
        <v>118</v>
      </c>
      <c r="C526" s="435"/>
      <c r="D526" s="435"/>
      <c r="E526" s="435"/>
      <c r="F526" s="435"/>
      <c r="G526" s="435"/>
      <c r="H526" s="435"/>
      <c r="I526" s="436"/>
      <c r="K526" s="429" t="s">
        <v>47</v>
      </c>
      <c r="L526" s="416" t="s">
        <v>118</v>
      </c>
      <c r="M526" s="417"/>
      <c r="N526" s="417"/>
      <c r="O526" s="417"/>
      <c r="P526" s="417"/>
      <c r="Q526" s="417"/>
      <c r="R526" s="417"/>
      <c r="S526" s="418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  <c r="K527" s="56" t="s">
        <v>7</v>
      </c>
      <c r="L527" s="404"/>
      <c r="M527" s="405"/>
      <c r="N527" s="405"/>
      <c r="O527" s="406"/>
      <c r="P527" s="57">
        <v>0</v>
      </c>
      <c r="Q527" s="404"/>
      <c r="R527" s="413"/>
      <c r="S527" s="103">
        <f>SUM(L527:R527)</f>
        <v>0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224">SUM(B528:H528)</f>
        <v>0</v>
      </c>
      <c r="K528" s="48" t="s">
        <v>8</v>
      </c>
      <c r="L528" s="407"/>
      <c r="M528" s="408"/>
      <c r="N528" s="408"/>
      <c r="O528" s="409"/>
      <c r="P528" s="85">
        <v>0</v>
      </c>
      <c r="Q528" s="407"/>
      <c r="R528" s="414"/>
      <c r="S528" s="87">
        <f t="shared" ref="S528:S547" si="225">SUM(L528:R528)</f>
        <v>0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1:38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224"/>
        <v>0</v>
      </c>
      <c r="K529" s="49" t="s">
        <v>10</v>
      </c>
      <c r="L529" s="407"/>
      <c r="M529" s="408"/>
      <c r="N529" s="408"/>
      <c r="O529" s="409"/>
      <c r="P529" s="63">
        <v>0</v>
      </c>
      <c r="Q529" s="407"/>
      <c r="R529" s="414"/>
      <c r="S529" s="84">
        <f t="shared" si="225"/>
        <v>0</v>
      </c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1:38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224"/>
        <v>0</v>
      </c>
      <c r="K530" s="48" t="s">
        <v>56</v>
      </c>
      <c r="L530" s="407"/>
      <c r="M530" s="408"/>
      <c r="N530" s="408"/>
      <c r="O530" s="409"/>
      <c r="P530" s="85">
        <v>0</v>
      </c>
      <c r="Q530" s="407"/>
      <c r="R530" s="414"/>
      <c r="S530" s="87">
        <f t="shared" si="225"/>
        <v>0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1:38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224"/>
        <v>0</v>
      </c>
      <c r="K531" s="49" t="s">
        <v>16</v>
      </c>
      <c r="L531" s="407"/>
      <c r="M531" s="408"/>
      <c r="N531" s="408"/>
      <c r="O531" s="409"/>
      <c r="P531" s="63">
        <v>0</v>
      </c>
      <c r="Q531" s="407"/>
      <c r="R531" s="414"/>
      <c r="S531" s="84">
        <f t="shared" si="225"/>
        <v>0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1:38" ht="14.25" customHeight="1">
      <c r="A532" s="36" t="s">
        <v>123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224"/>
        <v>0</v>
      </c>
      <c r="K532" s="48" t="s">
        <v>123</v>
      </c>
      <c r="L532" s="407"/>
      <c r="M532" s="408"/>
      <c r="N532" s="408"/>
      <c r="O532" s="409"/>
      <c r="P532" s="85">
        <v>0</v>
      </c>
      <c r="Q532" s="407"/>
      <c r="R532" s="414"/>
      <c r="S532" s="87">
        <f t="shared" si="225"/>
        <v>0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1:38" ht="15">
      <c r="A533" s="37" t="s">
        <v>58</v>
      </c>
      <c r="B533" s="407"/>
      <c r="C533" s="408"/>
      <c r="D533" s="408"/>
      <c r="E533" s="409"/>
      <c r="F533" s="63">
        <v>4.2547030289577616</v>
      </c>
      <c r="G533" s="407"/>
      <c r="H533" s="409"/>
      <c r="I533" s="59">
        <f t="shared" si="224"/>
        <v>4.2547030289577616</v>
      </c>
      <c r="K533" s="49" t="s">
        <v>58</v>
      </c>
      <c r="L533" s="407"/>
      <c r="M533" s="408"/>
      <c r="N533" s="408"/>
      <c r="O533" s="409"/>
      <c r="P533" s="63">
        <v>0</v>
      </c>
      <c r="Q533" s="407"/>
      <c r="R533" s="414"/>
      <c r="S533" s="84">
        <f t="shared" si="225"/>
        <v>0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1:38" ht="15">
      <c r="A534" s="36" t="s">
        <v>12</v>
      </c>
      <c r="B534" s="407"/>
      <c r="C534" s="408"/>
      <c r="D534" s="408"/>
      <c r="E534" s="409"/>
      <c r="F534" s="60">
        <v>0.41068575569543381</v>
      </c>
      <c r="G534" s="407"/>
      <c r="H534" s="409"/>
      <c r="I534" s="62">
        <f t="shared" si="224"/>
        <v>0.41068575569543381</v>
      </c>
      <c r="K534" s="48" t="s">
        <v>12</v>
      </c>
      <c r="L534" s="407"/>
      <c r="M534" s="408"/>
      <c r="N534" s="408"/>
      <c r="O534" s="409"/>
      <c r="P534" s="85">
        <v>0</v>
      </c>
      <c r="Q534" s="407"/>
      <c r="R534" s="414"/>
      <c r="S534" s="87">
        <f t="shared" si="225"/>
        <v>0</v>
      </c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1:38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224"/>
        <v>0</v>
      </c>
      <c r="K535" s="49" t="s">
        <v>59</v>
      </c>
      <c r="L535" s="407"/>
      <c r="M535" s="408"/>
      <c r="N535" s="408"/>
      <c r="O535" s="409"/>
      <c r="P535" s="63">
        <v>0</v>
      </c>
      <c r="Q535" s="407"/>
      <c r="R535" s="414"/>
      <c r="S535" s="84">
        <f t="shared" si="225"/>
        <v>0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1:38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224"/>
        <v>0</v>
      </c>
      <c r="K536" s="48" t="s">
        <v>17</v>
      </c>
      <c r="L536" s="407"/>
      <c r="M536" s="408"/>
      <c r="N536" s="408"/>
      <c r="O536" s="409"/>
      <c r="P536" s="85">
        <v>0</v>
      </c>
      <c r="Q536" s="407"/>
      <c r="R536" s="414"/>
      <c r="S536" s="87">
        <f t="shared" si="225"/>
        <v>0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1:38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224"/>
        <v>0</v>
      </c>
      <c r="K537" s="49" t="s">
        <v>139</v>
      </c>
      <c r="L537" s="407"/>
      <c r="M537" s="408"/>
      <c r="N537" s="408"/>
      <c r="O537" s="409"/>
      <c r="P537" s="63">
        <v>0</v>
      </c>
      <c r="Q537" s="407"/>
      <c r="R537" s="414"/>
      <c r="S537" s="84">
        <f t="shared" si="225"/>
        <v>0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1:38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224"/>
        <v>0</v>
      </c>
      <c r="K538" s="48" t="s">
        <v>25</v>
      </c>
      <c r="L538" s="407"/>
      <c r="M538" s="408"/>
      <c r="N538" s="408"/>
      <c r="O538" s="409"/>
      <c r="P538" s="85">
        <v>0</v>
      </c>
      <c r="Q538" s="407"/>
      <c r="R538" s="414"/>
      <c r="S538" s="87">
        <f t="shared" si="225"/>
        <v>0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1:38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224"/>
        <v>0</v>
      </c>
      <c r="K539" s="49" t="s">
        <v>24</v>
      </c>
      <c r="L539" s="407"/>
      <c r="M539" s="408"/>
      <c r="N539" s="408"/>
      <c r="O539" s="409"/>
      <c r="P539" s="63">
        <v>0</v>
      </c>
      <c r="Q539" s="407"/>
      <c r="R539" s="414"/>
      <c r="S539" s="84">
        <f t="shared" si="225"/>
        <v>0</v>
      </c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1:38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224"/>
        <v>0</v>
      </c>
      <c r="K540" s="48" t="s">
        <v>60</v>
      </c>
      <c r="L540" s="407"/>
      <c r="M540" s="408"/>
      <c r="N540" s="408"/>
      <c r="O540" s="409"/>
      <c r="P540" s="85">
        <v>0</v>
      </c>
      <c r="Q540" s="407"/>
      <c r="R540" s="414"/>
      <c r="S540" s="87">
        <f t="shared" si="225"/>
        <v>0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1:38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224"/>
        <v>0</v>
      </c>
      <c r="K541" s="49" t="s">
        <v>22</v>
      </c>
      <c r="L541" s="407"/>
      <c r="M541" s="408"/>
      <c r="N541" s="408"/>
      <c r="O541" s="409"/>
      <c r="P541" s="63">
        <v>0</v>
      </c>
      <c r="Q541" s="407"/>
      <c r="R541" s="414"/>
      <c r="S541" s="84">
        <f t="shared" si="225"/>
        <v>0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1:38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224"/>
        <v>0</v>
      </c>
      <c r="K542" s="48" t="s">
        <v>21</v>
      </c>
      <c r="L542" s="407"/>
      <c r="M542" s="408"/>
      <c r="N542" s="408"/>
      <c r="O542" s="409"/>
      <c r="P542" s="85">
        <v>0</v>
      </c>
      <c r="Q542" s="407"/>
      <c r="R542" s="414"/>
      <c r="S542" s="87">
        <f t="shared" si="225"/>
        <v>0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1:38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224"/>
        <v>0</v>
      </c>
      <c r="K543" s="50" t="s">
        <v>64</v>
      </c>
      <c r="L543" s="407"/>
      <c r="M543" s="408"/>
      <c r="N543" s="408"/>
      <c r="O543" s="409"/>
      <c r="P543" s="63">
        <v>0</v>
      </c>
      <c r="Q543" s="407"/>
      <c r="R543" s="414"/>
      <c r="S543" s="84">
        <f t="shared" si="225"/>
        <v>0</v>
      </c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1:38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224"/>
        <v>0</v>
      </c>
      <c r="K544" s="51" t="s">
        <v>23</v>
      </c>
      <c r="L544" s="407"/>
      <c r="M544" s="408"/>
      <c r="N544" s="408"/>
      <c r="O544" s="409"/>
      <c r="P544" s="88">
        <v>0</v>
      </c>
      <c r="Q544" s="407"/>
      <c r="R544" s="414"/>
      <c r="S544" s="90">
        <f t="shared" si="225"/>
        <v>0</v>
      </c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1:38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224"/>
        <v>0</v>
      </c>
      <c r="K545" s="52" t="s">
        <v>19</v>
      </c>
      <c r="L545" s="407"/>
      <c r="M545" s="408"/>
      <c r="N545" s="408"/>
      <c r="O545" s="409"/>
      <c r="P545" s="68">
        <v>0</v>
      </c>
      <c r="Q545" s="407"/>
      <c r="R545" s="414"/>
      <c r="S545" s="92">
        <f t="shared" si="225"/>
        <v>0</v>
      </c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1:38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224"/>
        <v>0</v>
      </c>
      <c r="K546" s="51" t="s">
        <v>20</v>
      </c>
      <c r="L546" s="407"/>
      <c r="M546" s="408"/>
      <c r="N546" s="408"/>
      <c r="O546" s="409"/>
      <c r="P546" s="88">
        <v>0</v>
      </c>
      <c r="Q546" s="407"/>
      <c r="R546" s="414"/>
      <c r="S546" s="90">
        <f t="shared" si="225"/>
        <v>0</v>
      </c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1:38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224"/>
        <v>0</v>
      </c>
      <c r="K547" s="53" t="s">
        <v>11</v>
      </c>
      <c r="L547" s="410"/>
      <c r="M547" s="411"/>
      <c r="N547" s="411"/>
      <c r="O547" s="412"/>
      <c r="P547" s="71">
        <v>0</v>
      </c>
      <c r="Q547" s="410"/>
      <c r="R547" s="415"/>
      <c r="S547" s="94">
        <f t="shared" si="225"/>
        <v>0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1:38" ht="15">
      <c r="A548" s="42" t="s">
        <v>26</v>
      </c>
      <c r="B548" s="74">
        <f>SUM(B527:B543)</f>
        <v>0</v>
      </c>
      <c r="C548" s="74">
        <f t="shared" ref="C548:I548" si="226">SUM(C527:C543)</f>
        <v>0</v>
      </c>
      <c r="D548" s="74">
        <f t="shared" si="226"/>
        <v>0</v>
      </c>
      <c r="E548" s="74">
        <f t="shared" si="226"/>
        <v>0</v>
      </c>
      <c r="F548" s="74">
        <f t="shared" si="226"/>
        <v>4.6653887846531958</v>
      </c>
      <c r="G548" s="74">
        <f t="shared" si="226"/>
        <v>0</v>
      </c>
      <c r="H548" s="75">
        <f t="shared" si="226"/>
        <v>0</v>
      </c>
      <c r="I548" s="59">
        <f t="shared" si="226"/>
        <v>4.6653887846531958</v>
      </c>
      <c r="K548" s="54" t="s">
        <v>26</v>
      </c>
      <c r="L548" s="74">
        <f>SUM(L527:L543)</f>
        <v>0</v>
      </c>
      <c r="M548" s="74">
        <f t="shared" ref="M548:S548" si="227">SUM(M527:M543)</f>
        <v>0</v>
      </c>
      <c r="N548" s="74">
        <f t="shared" si="227"/>
        <v>0</v>
      </c>
      <c r="O548" s="74">
        <f t="shared" si="227"/>
        <v>0</v>
      </c>
      <c r="P548" s="74">
        <f t="shared" si="227"/>
        <v>0</v>
      </c>
      <c r="Q548" s="74">
        <f t="shared" si="227"/>
        <v>0</v>
      </c>
      <c r="R548" s="75">
        <f t="shared" si="227"/>
        <v>0</v>
      </c>
      <c r="S548" s="95">
        <f t="shared" si="227"/>
        <v>0</v>
      </c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1:38" s="6" customFormat="1" ht="15.75" thickBot="1">
      <c r="A549" s="43" t="s">
        <v>91</v>
      </c>
      <c r="B549" s="78">
        <f>IF($I548=0,"-",B548/$I548)</f>
        <v>0</v>
      </c>
      <c r="C549" s="78">
        <f t="shared" ref="C549:H549" si="228">IF($I548=0,"-",C548/$I548)</f>
        <v>0</v>
      </c>
      <c r="D549" s="78">
        <f t="shared" si="228"/>
        <v>0</v>
      </c>
      <c r="E549" s="78">
        <f t="shared" si="228"/>
        <v>0</v>
      </c>
      <c r="F549" s="78">
        <f t="shared" si="228"/>
        <v>1</v>
      </c>
      <c r="G549" s="78">
        <f t="shared" si="228"/>
        <v>0</v>
      </c>
      <c r="H549" s="79">
        <f t="shared" si="228"/>
        <v>0</v>
      </c>
      <c r="I549" s="80">
        <f>SUM(B549:H549)</f>
        <v>1</v>
      </c>
      <c r="J549" s="15"/>
      <c r="K549" s="55" t="s">
        <v>91</v>
      </c>
      <c r="L549" s="96" t="str">
        <f>IF($S548=0,"-",L548/$S548)</f>
        <v>-</v>
      </c>
      <c r="M549" s="96" t="str">
        <f t="shared" ref="M549:R549" si="229">IF($S548=0,"-",M548/$S548)</f>
        <v>-</v>
      </c>
      <c r="N549" s="96" t="str">
        <f t="shared" si="229"/>
        <v>-</v>
      </c>
      <c r="O549" s="96" t="str">
        <f t="shared" si="229"/>
        <v>-</v>
      </c>
      <c r="P549" s="96" t="str">
        <f t="shared" si="229"/>
        <v>-</v>
      </c>
      <c r="Q549" s="96" t="str">
        <f t="shared" si="229"/>
        <v>-</v>
      </c>
      <c r="R549" s="97" t="str">
        <f t="shared" si="229"/>
        <v>-</v>
      </c>
      <c r="S549" s="98">
        <f>SUM(L549:R549)</f>
        <v>0</v>
      </c>
      <c r="T549" s="15"/>
      <c r="U549" s="11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2"/>
      <c r="AK549" s="10"/>
      <c r="AL549" s="10"/>
    </row>
    <row r="550" spans="1:38" ht="15" thickBot="1">
      <c r="A550" s="44"/>
      <c r="B550" s="44"/>
      <c r="C550" s="44"/>
      <c r="D550" s="44"/>
      <c r="E550" s="44"/>
      <c r="F550" s="44"/>
      <c r="G550" s="44"/>
      <c r="H550" s="44"/>
      <c r="I550" s="44"/>
      <c r="K550" s="44"/>
      <c r="L550" s="44"/>
      <c r="M550" s="44"/>
      <c r="N550" s="44"/>
      <c r="O550" s="44"/>
      <c r="P550" s="44"/>
      <c r="Q550" s="44"/>
      <c r="R550" s="44"/>
      <c r="S550" s="44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1:38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  <c r="K551" s="428" t="s">
        <v>48</v>
      </c>
      <c r="L551" s="32" t="s">
        <v>0</v>
      </c>
      <c r="M551" s="32" t="s">
        <v>1</v>
      </c>
      <c r="N551" s="32" t="s">
        <v>2</v>
      </c>
      <c r="O551" s="32" t="s">
        <v>3</v>
      </c>
      <c r="P551" s="32" t="s">
        <v>27</v>
      </c>
      <c r="Q551" s="32" t="s">
        <v>4</v>
      </c>
      <c r="R551" s="32" t="s">
        <v>5</v>
      </c>
      <c r="S551" s="33" t="s">
        <v>6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1:38" ht="15" customHeight="1">
      <c r="A552" s="431" t="s">
        <v>48</v>
      </c>
      <c r="B552" s="434" t="s">
        <v>118</v>
      </c>
      <c r="C552" s="435"/>
      <c r="D552" s="435"/>
      <c r="E552" s="435"/>
      <c r="F552" s="435"/>
      <c r="G552" s="435"/>
      <c r="H552" s="435"/>
      <c r="I552" s="436"/>
      <c r="K552" s="429" t="s">
        <v>48</v>
      </c>
      <c r="L552" s="416" t="s">
        <v>118</v>
      </c>
      <c r="M552" s="417"/>
      <c r="N552" s="417"/>
      <c r="O552" s="417"/>
      <c r="P552" s="417"/>
      <c r="Q552" s="417"/>
      <c r="R552" s="417"/>
      <c r="S552" s="418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1:38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  <c r="K553" s="56" t="s">
        <v>7</v>
      </c>
      <c r="L553" s="404"/>
      <c r="M553" s="405"/>
      <c r="N553" s="405"/>
      <c r="O553" s="406"/>
      <c r="P553" s="57">
        <v>0</v>
      </c>
      <c r="Q553" s="404"/>
      <c r="R553" s="413"/>
      <c r="S553" s="103">
        <f>SUM(L553:R553)</f>
        <v>0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1:38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230">SUM(B554:H554)</f>
        <v>0</v>
      </c>
      <c r="K554" s="48" t="s">
        <v>8</v>
      </c>
      <c r="L554" s="407"/>
      <c r="M554" s="408"/>
      <c r="N554" s="408"/>
      <c r="O554" s="409"/>
      <c r="P554" s="85">
        <v>0</v>
      </c>
      <c r="Q554" s="407"/>
      <c r="R554" s="414"/>
      <c r="S554" s="87">
        <f t="shared" ref="S554:S573" si="231">SUM(L554:R554)</f>
        <v>0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1:38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230"/>
        <v>0</v>
      </c>
      <c r="K555" s="49" t="s">
        <v>10</v>
      </c>
      <c r="L555" s="407"/>
      <c r="M555" s="408"/>
      <c r="N555" s="408"/>
      <c r="O555" s="409"/>
      <c r="P555" s="63">
        <v>0</v>
      </c>
      <c r="Q555" s="407"/>
      <c r="R555" s="414"/>
      <c r="S555" s="84">
        <f t="shared" si="231"/>
        <v>0</v>
      </c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1:38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230"/>
        <v>0</v>
      </c>
      <c r="K556" s="48" t="s">
        <v>56</v>
      </c>
      <c r="L556" s="407"/>
      <c r="M556" s="408"/>
      <c r="N556" s="408"/>
      <c r="O556" s="409"/>
      <c r="P556" s="85">
        <v>0</v>
      </c>
      <c r="Q556" s="407"/>
      <c r="R556" s="414"/>
      <c r="S556" s="87">
        <f t="shared" si="231"/>
        <v>0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1:38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230"/>
        <v>0</v>
      </c>
      <c r="K557" s="49" t="s">
        <v>16</v>
      </c>
      <c r="L557" s="407"/>
      <c r="M557" s="408"/>
      <c r="N557" s="408"/>
      <c r="O557" s="409"/>
      <c r="P557" s="63">
        <v>0</v>
      </c>
      <c r="Q557" s="407"/>
      <c r="R557" s="414"/>
      <c r="S557" s="84">
        <f t="shared" si="231"/>
        <v>0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1:38" ht="15">
      <c r="A558" s="36" t="s">
        <v>123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230"/>
        <v>0</v>
      </c>
      <c r="K558" s="48" t="s">
        <v>123</v>
      </c>
      <c r="L558" s="407"/>
      <c r="M558" s="408"/>
      <c r="N558" s="408"/>
      <c r="O558" s="409"/>
      <c r="P558" s="85">
        <v>0</v>
      </c>
      <c r="Q558" s="407"/>
      <c r="R558" s="414"/>
      <c r="S558" s="87">
        <f t="shared" si="231"/>
        <v>0</v>
      </c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1:38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230"/>
        <v>0</v>
      </c>
      <c r="K559" s="49" t="s">
        <v>58</v>
      </c>
      <c r="L559" s="407"/>
      <c r="M559" s="408"/>
      <c r="N559" s="408"/>
      <c r="O559" s="409"/>
      <c r="P559" s="63">
        <v>0</v>
      </c>
      <c r="Q559" s="407"/>
      <c r="R559" s="414"/>
      <c r="S559" s="84">
        <f t="shared" si="231"/>
        <v>0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1:38" ht="15">
      <c r="A560" s="36" t="s">
        <v>12</v>
      </c>
      <c r="B560" s="407"/>
      <c r="C560" s="408"/>
      <c r="D560" s="408"/>
      <c r="E560" s="409"/>
      <c r="F560" s="60">
        <v>11.598228629875193</v>
      </c>
      <c r="G560" s="407"/>
      <c r="H560" s="409"/>
      <c r="I560" s="62">
        <f t="shared" si="230"/>
        <v>11.598228629875193</v>
      </c>
      <c r="K560" s="48" t="s">
        <v>12</v>
      </c>
      <c r="L560" s="407"/>
      <c r="M560" s="408"/>
      <c r="N560" s="408"/>
      <c r="O560" s="409"/>
      <c r="P560" s="85">
        <v>0</v>
      </c>
      <c r="Q560" s="407"/>
      <c r="R560" s="414"/>
      <c r="S560" s="87">
        <f t="shared" si="231"/>
        <v>0</v>
      </c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1:38" ht="15">
      <c r="A561" s="37" t="s">
        <v>59</v>
      </c>
      <c r="B561" s="407"/>
      <c r="C561" s="408"/>
      <c r="D561" s="408"/>
      <c r="E561" s="409"/>
      <c r="F561" s="63">
        <v>1538.2401653055326</v>
      </c>
      <c r="G561" s="407"/>
      <c r="H561" s="409"/>
      <c r="I561" s="59">
        <f t="shared" si="230"/>
        <v>1538.2401653055326</v>
      </c>
      <c r="K561" s="49" t="s">
        <v>59</v>
      </c>
      <c r="L561" s="407"/>
      <c r="M561" s="408"/>
      <c r="N561" s="408"/>
      <c r="O561" s="409"/>
      <c r="P561" s="63">
        <v>0</v>
      </c>
      <c r="Q561" s="407"/>
      <c r="R561" s="414"/>
      <c r="S561" s="84">
        <f t="shared" si="231"/>
        <v>0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1:38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230"/>
        <v>0</v>
      </c>
      <c r="K562" s="48" t="s">
        <v>17</v>
      </c>
      <c r="L562" s="407"/>
      <c r="M562" s="408"/>
      <c r="N562" s="408"/>
      <c r="O562" s="409"/>
      <c r="P562" s="85">
        <v>0</v>
      </c>
      <c r="Q562" s="407"/>
      <c r="R562" s="414"/>
      <c r="S562" s="87">
        <f t="shared" si="231"/>
        <v>0</v>
      </c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1:38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230"/>
        <v>0</v>
      </c>
      <c r="K563" s="49" t="s">
        <v>139</v>
      </c>
      <c r="L563" s="407"/>
      <c r="M563" s="408"/>
      <c r="N563" s="408"/>
      <c r="O563" s="409"/>
      <c r="P563" s="63">
        <v>0</v>
      </c>
      <c r="Q563" s="407"/>
      <c r="R563" s="414"/>
      <c r="S563" s="84">
        <f t="shared" si="231"/>
        <v>0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1:38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230"/>
        <v>0</v>
      </c>
      <c r="K564" s="48" t="s">
        <v>25</v>
      </c>
      <c r="L564" s="407"/>
      <c r="M564" s="408"/>
      <c r="N564" s="408"/>
      <c r="O564" s="409"/>
      <c r="P564" s="85">
        <v>0</v>
      </c>
      <c r="Q564" s="407"/>
      <c r="R564" s="414"/>
      <c r="S564" s="87">
        <f t="shared" si="231"/>
        <v>0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1:38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230"/>
        <v>0</v>
      </c>
      <c r="K565" s="49" t="s">
        <v>24</v>
      </c>
      <c r="L565" s="407"/>
      <c r="M565" s="408"/>
      <c r="N565" s="408"/>
      <c r="O565" s="409"/>
      <c r="P565" s="63">
        <v>0</v>
      </c>
      <c r="Q565" s="407"/>
      <c r="R565" s="414"/>
      <c r="S565" s="84">
        <f t="shared" si="231"/>
        <v>0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1:38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230"/>
        <v>0</v>
      </c>
      <c r="K566" s="48" t="s">
        <v>60</v>
      </c>
      <c r="L566" s="407"/>
      <c r="M566" s="408"/>
      <c r="N566" s="408"/>
      <c r="O566" s="409"/>
      <c r="P566" s="85">
        <v>0</v>
      </c>
      <c r="Q566" s="407"/>
      <c r="R566" s="414"/>
      <c r="S566" s="87">
        <f t="shared" si="231"/>
        <v>0</v>
      </c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1:38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230"/>
        <v>0</v>
      </c>
      <c r="K567" s="49" t="s">
        <v>22</v>
      </c>
      <c r="L567" s="407"/>
      <c r="M567" s="408"/>
      <c r="N567" s="408"/>
      <c r="O567" s="409"/>
      <c r="P567" s="63">
        <v>0</v>
      </c>
      <c r="Q567" s="407"/>
      <c r="R567" s="414"/>
      <c r="S567" s="84">
        <f t="shared" si="231"/>
        <v>0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1:38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230"/>
        <v>0</v>
      </c>
      <c r="K568" s="48" t="s">
        <v>21</v>
      </c>
      <c r="L568" s="407"/>
      <c r="M568" s="408"/>
      <c r="N568" s="408"/>
      <c r="O568" s="409"/>
      <c r="P568" s="85">
        <v>0</v>
      </c>
      <c r="Q568" s="407"/>
      <c r="R568" s="414"/>
      <c r="S568" s="87">
        <f t="shared" si="231"/>
        <v>0</v>
      </c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1:38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230"/>
        <v>0</v>
      </c>
      <c r="K569" s="50" t="s">
        <v>64</v>
      </c>
      <c r="L569" s="407"/>
      <c r="M569" s="408"/>
      <c r="N569" s="408"/>
      <c r="O569" s="409"/>
      <c r="P569" s="63">
        <v>0</v>
      </c>
      <c r="Q569" s="407"/>
      <c r="R569" s="414"/>
      <c r="S569" s="84">
        <f t="shared" si="231"/>
        <v>0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1:38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230"/>
        <v>0</v>
      </c>
      <c r="K570" s="51" t="s">
        <v>23</v>
      </c>
      <c r="L570" s="407"/>
      <c r="M570" s="408"/>
      <c r="N570" s="408"/>
      <c r="O570" s="409"/>
      <c r="P570" s="88">
        <v>0</v>
      </c>
      <c r="Q570" s="407"/>
      <c r="R570" s="414"/>
      <c r="S570" s="90">
        <f t="shared" si="231"/>
        <v>0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1:38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230"/>
        <v>0</v>
      </c>
      <c r="K571" s="52" t="s">
        <v>19</v>
      </c>
      <c r="L571" s="407"/>
      <c r="M571" s="408"/>
      <c r="N571" s="408"/>
      <c r="O571" s="409"/>
      <c r="P571" s="68">
        <v>0</v>
      </c>
      <c r="Q571" s="407"/>
      <c r="R571" s="414"/>
      <c r="S571" s="92">
        <f t="shared" si="231"/>
        <v>0</v>
      </c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1:38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230"/>
        <v>0</v>
      </c>
      <c r="K572" s="51" t="s">
        <v>20</v>
      </c>
      <c r="L572" s="407"/>
      <c r="M572" s="408"/>
      <c r="N572" s="408"/>
      <c r="O572" s="409"/>
      <c r="P572" s="88">
        <v>0</v>
      </c>
      <c r="Q572" s="407"/>
      <c r="R572" s="414"/>
      <c r="S572" s="90">
        <f t="shared" si="231"/>
        <v>0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1:38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230"/>
        <v>0</v>
      </c>
      <c r="K573" s="53" t="s">
        <v>11</v>
      </c>
      <c r="L573" s="410"/>
      <c r="M573" s="411"/>
      <c r="N573" s="411"/>
      <c r="O573" s="412"/>
      <c r="P573" s="71">
        <v>0</v>
      </c>
      <c r="Q573" s="410"/>
      <c r="R573" s="415"/>
      <c r="S573" s="94">
        <f t="shared" si="231"/>
        <v>0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1:38" ht="15">
      <c r="A574" s="42" t="s">
        <v>26</v>
      </c>
      <c r="B574" s="74">
        <f>SUM(B553:B569)</f>
        <v>0</v>
      </c>
      <c r="C574" s="74">
        <f t="shared" ref="C574:I574" si="232">SUM(C553:C569)</f>
        <v>0</v>
      </c>
      <c r="D574" s="74">
        <f t="shared" si="232"/>
        <v>0</v>
      </c>
      <c r="E574" s="74">
        <f t="shared" si="232"/>
        <v>0</v>
      </c>
      <c r="F574" s="74">
        <f t="shared" si="232"/>
        <v>1549.8383939354078</v>
      </c>
      <c r="G574" s="74">
        <f t="shared" si="232"/>
        <v>0</v>
      </c>
      <c r="H574" s="75">
        <f t="shared" si="232"/>
        <v>0</v>
      </c>
      <c r="I574" s="59">
        <f t="shared" si="232"/>
        <v>1549.8383939354078</v>
      </c>
      <c r="K574" s="54" t="s">
        <v>26</v>
      </c>
      <c r="L574" s="74">
        <f>SUM(L553:L569)</f>
        <v>0</v>
      </c>
      <c r="M574" s="74">
        <f t="shared" ref="M574:S574" si="233">SUM(M553:M569)</f>
        <v>0</v>
      </c>
      <c r="N574" s="74">
        <f t="shared" si="233"/>
        <v>0</v>
      </c>
      <c r="O574" s="74">
        <f t="shared" si="233"/>
        <v>0</v>
      </c>
      <c r="P574" s="74">
        <f t="shared" si="233"/>
        <v>0</v>
      </c>
      <c r="Q574" s="74">
        <f t="shared" si="233"/>
        <v>0</v>
      </c>
      <c r="R574" s="75">
        <f t="shared" si="233"/>
        <v>0</v>
      </c>
      <c r="S574" s="95">
        <f t="shared" si="233"/>
        <v>0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1:38" s="14" customFormat="1" ht="15.75" thickBot="1">
      <c r="A575" s="43" t="s">
        <v>91</v>
      </c>
      <c r="B575" s="78">
        <f>IF($I574=0,"-",B574/$I574)</f>
        <v>0</v>
      </c>
      <c r="C575" s="78">
        <f t="shared" ref="C575:H575" si="234">IF($I574=0,"-",C574/$I574)</f>
        <v>0</v>
      </c>
      <c r="D575" s="78">
        <f t="shared" si="234"/>
        <v>0</v>
      </c>
      <c r="E575" s="78">
        <f t="shared" si="234"/>
        <v>0</v>
      </c>
      <c r="F575" s="78">
        <f t="shared" si="234"/>
        <v>1</v>
      </c>
      <c r="G575" s="78">
        <f t="shared" si="234"/>
        <v>0</v>
      </c>
      <c r="H575" s="79">
        <f t="shared" si="234"/>
        <v>0</v>
      </c>
      <c r="I575" s="80">
        <f>SUM(B575:H575)</f>
        <v>1</v>
      </c>
      <c r="K575" s="55" t="s">
        <v>91</v>
      </c>
      <c r="L575" s="96" t="str">
        <f>IF($S574=0,"-",L574/$S574)</f>
        <v>-</v>
      </c>
      <c r="M575" s="96" t="str">
        <f t="shared" ref="M575:R575" si="235">IF($S574=0,"-",M574/$S574)</f>
        <v>-</v>
      </c>
      <c r="N575" s="96" t="str">
        <f t="shared" si="235"/>
        <v>-</v>
      </c>
      <c r="O575" s="96" t="str">
        <f t="shared" si="235"/>
        <v>-</v>
      </c>
      <c r="P575" s="96" t="str">
        <f t="shared" si="235"/>
        <v>-</v>
      </c>
      <c r="Q575" s="96" t="str">
        <f t="shared" si="235"/>
        <v>-</v>
      </c>
      <c r="R575" s="97" t="str">
        <f t="shared" si="235"/>
        <v>-</v>
      </c>
      <c r="S575" s="98">
        <f>SUM(L575:R575)</f>
        <v>0</v>
      </c>
      <c r="U575" s="22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21"/>
      <c r="AK575" s="13"/>
      <c r="AL575" s="13"/>
    </row>
    <row r="576" spans="1:38" ht="15" thickBot="1">
      <c r="A576" s="44"/>
      <c r="B576" s="44"/>
      <c r="C576" s="44"/>
      <c r="D576" s="44"/>
      <c r="E576" s="44"/>
      <c r="F576" s="44"/>
      <c r="G576" s="44"/>
      <c r="H576" s="44"/>
      <c r="I576" s="44"/>
      <c r="K576" s="44"/>
      <c r="L576" s="44"/>
      <c r="M576" s="44"/>
      <c r="N576" s="44"/>
      <c r="O576" s="44"/>
      <c r="P576" s="44"/>
      <c r="Q576" s="44"/>
      <c r="R576" s="44"/>
      <c r="S576" s="44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1:38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  <c r="K577" s="422" t="s">
        <v>49</v>
      </c>
      <c r="L577" s="32" t="s">
        <v>0</v>
      </c>
      <c r="M577" s="32" t="s">
        <v>1</v>
      </c>
      <c r="N577" s="32" t="s">
        <v>2</v>
      </c>
      <c r="O577" s="32" t="s">
        <v>3</v>
      </c>
      <c r="P577" s="32" t="s">
        <v>27</v>
      </c>
      <c r="Q577" s="32" t="s">
        <v>4</v>
      </c>
      <c r="R577" s="32" t="s">
        <v>5</v>
      </c>
      <c r="S577" s="33" t="s">
        <v>6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1:38" ht="15" customHeight="1">
      <c r="A578" s="438" t="s">
        <v>49</v>
      </c>
      <c r="B578" s="434" t="s">
        <v>118</v>
      </c>
      <c r="C578" s="435"/>
      <c r="D578" s="435"/>
      <c r="E578" s="435"/>
      <c r="F578" s="435"/>
      <c r="G578" s="435"/>
      <c r="H578" s="435"/>
      <c r="I578" s="436"/>
      <c r="K578" s="423" t="s">
        <v>49</v>
      </c>
      <c r="L578" s="416" t="s">
        <v>118</v>
      </c>
      <c r="M578" s="417"/>
      <c r="N578" s="417"/>
      <c r="O578" s="417"/>
      <c r="P578" s="417"/>
      <c r="Q578" s="417"/>
      <c r="R578" s="417"/>
      <c r="S578" s="418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1:38" ht="15">
      <c r="A579" s="35" t="s">
        <v>7</v>
      </c>
      <c r="B579" s="57">
        <v>20.887969896261932</v>
      </c>
      <c r="C579" s="57">
        <v>0</v>
      </c>
      <c r="D579" s="57">
        <v>3.9826210476686215</v>
      </c>
      <c r="E579" s="57">
        <v>0</v>
      </c>
      <c r="F579" s="419"/>
      <c r="G579" s="57">
        <v>0</v>
      </c>
      <c r="H579" s="58">
        <v>0</v>
      </c>
      <c r="I579" s="59">
        <f>SUM(B579:H579)</f>
        <v>24.870590943930555</v>
      </c>
      <c r="K579" s="56" t="s">
        <v>7</v>
      </c>
      <c r="L579" s="57">
        <v>20.887969896261932</v>
      </c>
      <c r="M579" s="57">
        <v>0</v>
      </c>
      <c r="N579" s="57">
        <v>3.9826210476686215</v>
      </c>
      <c r="O579" s="57">
        <v>0</v>
      </c>
      <c r="P579" s="57">
        <v>0.13232203424838657</v>
      </c>
      <c r="Q579" s="57">
        <v>0</v>
      </c>
      <c r="R579" s="102">
        <v>0</v>
      </c>
      <c r="S579" s="103">
        <f>SUM(L579:R579)</f>
        <v>25.002912978178941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1:38" ht="15">
      <c r="A580" s="36" t="s">
        <v>8</v>
      </c>
      <c r="B580" s="60">
        <v>23.85735791244262</v>
      </c>
      <c r="C580" s="60">
        <v>0</v>
      </c>
      <c r="D580" s="60">
        <v>5.8251890961173753</v>
      </c>
      <c r="E580" s="60">
        <v>0</v>
      </c>
      <c r="F580" s="420"/>
      <c r="G580" s="60">
        <v>0</v>
      </c>
      <c r="H580" s="61">
        <v>0</v>
      </c>
      <c r="I580" s="62">
        <f t="shared" ref="I580:I599" si="236">SUM(B580:H580)</f>
        <v>29.682547008559993</v>
      </c>
      <c r="K580" s="48" t="s">
        <v>8</v>
      </c>
      <c r="L580" s="85">
        <v>23.85735791244262</v>
      </c>
      <c r="M580" s="85">
        <v>0</v>
      </c>
      <c r="N580" s="85">
        <v>5.8251890961173753</v>
      </c>
      <c r="O580" s="85">
        <v>0</v>
      </c>
      <c r="P580" s="85">
        <v>0</v>
      </c>
      <c r="Q580" s="85">
        <v>0</v>
      </c>
      <c r="R580" s="86">
        <v>0</v>
      </c>
      <c r="S580" s="87">
        <f t="shared" ref="S580:S599" si="237">SUM(L580:R580)</f>
        <v>29.682547008559993</v>
      </c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1:38" ht="15" customHeight="1">
      <c r="A581" s="37" t="s">
        <v>10</v>
      </c>
      <c r="B581" s="63">
        <v>9.6425859737881545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236"/>
        <v>9.6425859737881545</v>
      </c>
      <c r="K581" s="49" t="s">
        <v>10</v>
      </c>
      <c r="L581" s="63">
        <v>9.6425859737881545</v>
      </c>
      <c r="M581" s="63">
        <v>0</v>
      </c>
      <c r="N581" s="63">
        <v>0</v>
      </c>
      <c r="O581" s="63">
        <v>0</v>
      </c>
      <c r="P581" s="63">
        <v>0</v>
      </c>
      <c r="Q581" s="63">
        <v>0</v>
      </c>
      <c r="R581" s="83">
        <v>0</v>
      </c>
      <c r="S581" s="84">
        <f t="shared" si="237"/>
        <v>9.6425859737881545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1:38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236"/>
        <v>0</v>
      </c>
      <c r="K582" s="48" t="s">
        <v>56</v>
      </c>
      <c r="L582" s="85">
        <v>0</v>
      </c>
      <c r="M582" s="85">
        <v>0</v>
      </c>
      <c r="N582" s="85">
        <v>0</v>
      </c>
      <c r="O582" s="85">
        <v>0</v>
      </c>
      <c r="P582" s="85">
        <v>0</v>
      </c>
      <c r="Q582" s="85">
        <v>0</v>
      </c>
      <c r="R582" s="86">
        <v>0</v>
      </c>
      <c r="S582" s="87">
        <f t="shared" si="237"/>
        <v>0</v>
      </c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1:38" ht="15">
      <c r="A583" s="37" t="s">
        <v>16</v>
      </c>
      <c r="B583" s="63">
        <v>300.77435241210594</v>
      </c>
      <c r="C583" s="63">
        <v>36.431232982634739</v>
      </c>
      <c r="D583" s="63">
        <v>7.8553724145901986</v>
      </c>
      <c r="E583" s="63">
        <v>17.51971098896686</v>
      </c>
      <c r="F583" s="420"/>
      <c r="G583" s="63">
        <v>0</v>
      </c>
      <c r="H583" s="64">
        <v>0</v>
      </c>
      <c r="I583" s="59">
        <f t="shared" si="236"/>
        <v>362.58066879829772</v>
      </c>
      <c r="K583" s="49" t="s">
        <v>16</v>
      </c>
      <c r="L583" s="63">
        <v>300.77435241210594</v>
      </c>
      <c r="M583" s="63">
        <v>36.431232982634739</v>
      </c>
      <c r="N583" s="63">
        <v>7.8553724145901986</v>
      </c>
      <c r="O583" s="63">
        <v>17.51971098896686</v>
      </c>
      <c r="P583" s="63">
        <v>0</v>
      </c>
      <c r="Q583" s="63">
        <v>0</v>
      </c>
      <c r="R583" s="83">
        <v>0</v>
      </c>
      <c r="S583" s="84">
        <f t="shared" si="237"/>
        <v>362.58066879829772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1:38" ht="15">
      <c r="A584" s="36" t="s">
        <v>123</v>
      </c>
      <c r="B584" s="60">
        <v>1612.6635763336269</v>
      </c>
      <c r="C584" s="60">
        <v>24.473532330470849</v>
      </c>
      <c r="D584" s="60">
        <v>28.937444607315168</v>
      </c>
      <c r="E584" s="60">
        <v>0</v>
      </c>
      <c r="F584" s="420"/>
      <c r="G584" s="60">
        <v>0</v>
      </c>
      <c r="H584" s="61">
        <v>0</v>
      </c>
      <c r="I584" s="62">
        <f t="shared" si="236"/>
        <v>1666.0745532714129</v>
      </c>
      <c r="K584" s="48" t="s">
        <v>123</v>
      </c>
      <c r="L584" s="85">
        <v>1612.6635763336269</v>
      </c>
      <c r="M584" s="85">
        <v>24.473532330470849</v>
      </c>
      <c r="N584" s="85">
        <v>28.937444607315168</v>
      </c>
      <c r="O584" s="85">
        <v>0</v>
      </c>
      <c r="P584" s="85">
        <v>0</v>
      </c>
      <c r="Q584" s="85">
        <v>0</v>
      </c>
      <c r="R584" s="86">
        <v>0</v>
      </c>
      <c r="S584" s="87">
        <f t="shared" si="237"/>
        <v>1666.0745532714129</v>
      </c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1:38" ht="15">
      <c r="A585" s="37" t="s">
        <v>58</v>
      </c>
      <c r="B585" s="63">
        <v>0</v>
      </c>
      <c r="C585" s="63">
        <v>0</v>
      </c>
      <c r="D585" s="63">
        <v>0.22867287116206295</v>
      </c>
      <c r="E585" s="63">
        <v>106.672385369712</v>
      </c>
      <c r="F585" s="420"/>
      <c r="G585" s="63">
        <v>0</v>
      </c>
      <c r="H585" s="64">
        <v>0</v>
      </c>
      <c r="I585" s="59">
        <f t="shared" si="236"/>
        <v>106.90105824087406</v>
      </c>
      <c r="K585" s="49" t="s">
        <v>58</v>
      </c>
      <c r="L585" s="63">
        <v>0</v>
      </c>
      <c r="M585" s="63">
        <v>0</v>
      </c>
      <c r="N585" s="63">
        <v>0.22867287116206295</v>
      </c>
      <c r="O585" s="63">
        <v>106.672385369712</v>
      </c>
      <c r="P585" s="63">
        <v>4861.8634913982305</v>
      </c>
      <c r="Q585" s="63">
        <v>0</v>
      </c>
      <c r="R585" s="83">
        <v>0</v>
      </c>
      <c r="S585" s="84">
        <f t="shared" si="237"/>
        <v>4968.7645496391042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1:38" ht="15">
      <c r="A586" s="36" t="s">
        <v>12</v>
      </c>
      <c r="B586" s="60">
        <v>0</v>
      </c>
      <c r="C586" s="60">
        <v>0</v>
      </c>
      <c r="D586" s="60">
        <v>3.4564600447848107E-2</v>
      </c>
      <c r="E586" s="60">
        <v>1.0105828179801364</v>
      </c>
      <c r="F586" s="420"/>
      <c r="G586" s="60">
        <v>0</v>
      </c>
      <c r="H586" s="61">
        <v>0</v>
      </c>
      <c r="I586" s="62">
        <f t="shared" si="236"/>
        <v>1.0451474184279845</v>
      </c>
      <c r="K586" s="48" t="s">
        <v>12</v>
      </c>
      <c r="L586" s="85">
        <v>0</v>
      </c>
      <c r="M586" s="85">
        <v>0</v>
      </c>
      <c r="N586" s="85">
        <v>3.4564600447848107E-2</v>
      </c>
      <c r="O586" s="85">
        <v>1.0105828179801364</v>
      </c>
      <c r="P586" s="85">
        <v>168.01692382053076</v>
      </c>
      <c r="Q586" s="85">
        <v>0</v>
      </c>
      <c r="R586" s="86">
        <v>0</v>
      </c>
      <c r="S586" s="87">
        <f t="shared" si="237"/>
        <v>169.06207123895874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1:38" ht="15">
      <c r="A587" s="37" t="s">
        <v>59</v>
      </c>
      <c r="B587" s="63">
        <v>0</v>
      </c>
      <c r="C587" s="63">
        <v>0</v>
      </c>
      <c r="D587" s="63">
        <v>0</v>
      </c>
      <c r="E587" s="63">
        <v>0</v>
      </c>
      <c r="F587" s="420"/>
      <c r="G587" s="63">
        <v>0</v>
      </c>
      <c r="H587" s="64">
        <v>0</v>
      </c>
      <c r="I587" s="59">
        <f t="shared" si="236"/>
        <v>0</v>
      </c>
      <c r="K587" s="49" t="s">
        <v>59</v>
      </c>
      <c r="L587" s="63">
        <v>0</v>
      </c>
      <c r="M587" s="63">
        <v>0</v>
      </c>
      <c r="N587" s="63">
        <v>0</v>
      </c>
      <c r="O587" s="63">
        <v>0</v>
      </c>
      <c r="P587" s="63">
        <v>1538.2401653055326</v>
      </c>
      <c r="Q587" s="63">
        <v>0</v>
      </c>
      <c r="R587" s="83">
        <v>0</v>
      </c>
      <c r="S587" s="84">
        <f t="shared" si="237"/>
        <v>1538.2401653055326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1:38" ht="15">
      <c r="A588" s="36" t="s">
        <v>17</v>
      </c>
      <c r="B588" s="60">
        <v>190.86364226350759</v>
      </c>
      <c r="C588" s="60">
        <v>1.0341554620671165</v>
      </c>
      <c r="D588" s="60">
        <v>24.22372827977129</v>
      </c>
      <c r="E588" s="60">
        <v>3.3021137519115009</v>
      </c>
      <c r="F588" s="420"/>
      <c r="G588" s="60">
        <v>0</v>
      </c>
      <c r="H588" s="61">
        <v>0</v>
      </c>
      <c r="I588" s="62">
        <f t="shared" si="236"/>
        <v>219.42363975725746</v>
      </c>
      <c r="K588" s="48" t="s">
        <v>17</v>
      </c>
      <c r="L588" s="85">
        <v>190.86364226350759</v>
      </c>
      <c r="M588" s="85">
        <v>1.0341554620671165</v>
      </c>
      <c r="N588" s="85">
        <v>24.22372827977129</v>
      </c>
      <c r="O588" s="85">
        <v>3.3021137519115009</v>
      </c>
      <c r="P588" s="85">
        <v>0</v>
      </c>
      <c r="Q588" s="85">
        <v>0</v>
      </c>
      <c r="R588" s="86">
        <v>0</v>
      </c>
      <c r="S588" s="87">
        <f t="shared" si="237"/>
        <v>219.42363975725746</v>
      </c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1:38" ht="15">
      <c r="A589" s="37" t="s">
        <v>139</v>
      </c>
      <c r="B589" s="63">
        <v>1131.6935486423283</v>
      </c>
      <c r="C589" s="63">
        <v>178.33994634002832</v>
      </c>
      <c r="D589" s="63">
        <v>34.781853254118843</v>
      </c>
      <c r="E589" s="63">
        <v>27.387906972114763</v>
      </c>
      <c r="F589" s="420"/>
      <c r="G589" s="63">
        <v>0</v>
      </c>
      <c r="H589" s="64">
        <v>0</v>
      </c>
      <c r="I589" s="59">
        <f t="shared" si="236"/>
        <v>1372.2032552085902</v>
      </c>
      <c r="K589" s="49" t="s">
        <v>139</v>
      </c>
      <c r="L589" s="63">
        <v>1131.6935486423283</v>
      </c>
      <c r="M589" s="63">
        <v>178.33994634002832</v>
      </c>
      <c r="N589" s="63">
        <v>34.781853254118843</v>
      </c>
      <c r="O589" s="63">
        <v>27.387906972114763</v>
      </c>
      <c r="P589" s="63">
        <v>0</v>
      </c>
      <c r="Q589" s="63">
        <v>0</v>
      </c>
      <c r="R589" s="83">
        <v>0</v>
      </c>
      <c r="S589" s="84">
        <f t="shared" si="237"/>
        <v>1372.2032552085902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1:38" ht="15">
      <c r="A590" s="36" t="s">
        <v>25</v>
      </c>
      <c r="B590" s="60">
        <v>740.68571558298891</v>
      </c>
      <c r="C590" s="60">
        <v>0</v>
      </c>
      <c r="D590" s="60">
        <v>1633.604250993759</v>
      </c>
      <c r="E590" s="60">
        <v>359.98660934710711</v>
      </c>
      <c r="F590" s="420"/>
      <c r="G590" s="60">
        <v>1119.2040243386093</v>
      </c>
      <c r="H590" s="61">
        <v>0.29136579501465243</v>
      </c>
      <c r="I590" s="62">
        <f t="shared" si="236"/>
        <v>3853.7719660574794</v>
      </c>
      <c r="K590" s="48" t="s">
        <v>25</v>
      </c>
      <c r="L590" s="85">
        <v>740.68571558298891</v>
      </c>
      <c r="M590" s="85">
        <v>0</v>
      </c>
      <c r="N590" s="85">
        <v>1633.604250993759</v>
      </c>
      <c r="O590" s="85">
        <v>359.98660934710711</v>
      </c>
      <c r="P590" s="85">
        <v>1034.3280915104374</v>
      </c>
      <c r="Q590" s="85">
        <v>1119.2040243386093</v>
      </c>
      <c r="R590" s="86">
        <v>0.29136579501465243</v>
      </c>
      <c r="S590" s="87">
        <f t="shared" si="237"/>
        <v>4888.1000575679172</v>
      </c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1:38" ht="15">
      <c r="A591" s="37" t="s">
        <v>24</v>
      </c>
      <c r="B591" s="63">
        <v>1365.6208606749578</v>
      </c>
      <c r="C591" s="63">
        <v>8.6577925558994089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236"/>
        <v>1374.2786532308573</v>
      </c>
      <c r="K591" s="49" t="s">
        <v>24</v>
      </c>
      <c r="L591" s="63">
        <v>1365.6208606749578</v>
      </c>
      <c r="M591" s="63">
        <v>8.6577925558994089</v>
      </c>
      <c r="N591" s="63">
        <v>0</v>
      </c>
      <c r="O591" s="63">
        <v>0</v>
      </c>
      <c r="P591" s="63">
        <v>0</v>
      </c>
      <c r="Q591" s="63">
        <v>0</v>
      </c>
      <c r="R591" s="83">
        <v>0</v>
      </c>
      <c r="S591" s="84">
        <f t="shared" si="237"/>
        <v>1374.2786532308573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1:38" ht="15">
      <c r="A592" s="36" t="s">
        <v>60</v>
      </c>
      <c r="B592" s="60">
        <v>47.096058291964809</v>
      </c>
      <c r="C592" s="60">
        <v>0</v>
      </c>
      <c r="D592" s="60">
        <v>8.3722922865200857</v>
      </c>
      <c r="E592" s="60">
        <v>0</v>
      </c>
      <c r="F592" s="420"/>
      <c r="G592" s="60">
        <v>0</v>
      </c>
      <c r="H592" s="61">
        <v>0</v>
      </c>
      <c r="I592" s="62">
        <f t="shared" si="236"/>
        <v>55.468350578484895</v>
      </c>
      <c r="K592" s="48" t="s">
        <v>60</v>
      </c>
      <c r="L592" s="85">
        <v>47.096058291964809</v>
      </c>
      <c r="M592" s="85">
        <v>0</v>
      </c>
      <c r="N592" s="85">
        <v>8.3722922865200857</v>
      </c>
      <c r="O592" s="85">
        <v>0</v>
      </c>
      <c r="P592" s="85">
        <v>0</v>
      </c>
      <c r="Q592" s="85">
        <v>0</v>
      </c>
      <c r="R592" s="86">
        <v>0</v>
      </c>
      <c r="S592" s="87">
        <f t="shared" si="237"/>
        <v>55.468350578484895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1:38" ht="15">
      <c r="A593" s="37" t="s">
        <v>22</v>
      </c>
      <c r="B593" s="63">
        <v>174.34887588160052</v>
      </c>
      <c r="C593" s="63">
        <v>0</v>
      </c>
      <c r="D593" s="63">
        <v>10.753702354254674</v>
      </c>
      <c r="E593" s="63">
        <v>0</v>
      </c>
      <c r="F593" s="420"/>
      <c r="G593" s="63">
        <v>0</v>
      </c>
      <c r="H593" s="64">
        <v>0</v>
      </c>
      <c r="I593" s="59">
        <f t="shared" si="236"/>
        <v>185.10257823585519</v>
      </c>
      <c r="K593" s="49" t="s">
        <v>22</v>
      </c>
      <c r="L593" s="63">
        <v>174.34887588160052</v>
      </c>
      <c r="M593" s="63">
        <v>0</v>
      </c>
      <c r="N593" s="63">
        <v>10.753702354254674</v>
      </c>
      <c r="O593" s="63">
        <v>0</v>
      </c>
      <c r="P593" s="63">
        <v>26.446346733396545</v>
      </c>
      <c r="Q593" s="63">
        <v>0</v>
      </c>
      <c r="R593" s="83">
        <v>0</v>
      </c>
      <c r="S593" s="84">
        <f t="shared" si="237"/>
        <v>211.54892496925174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1:38" ht="15">
      <c r="A594" s="36" t="s">
        <v>21</v>
      </c>
      <c r="B594" s="60">
        <v>96.259790226072326</v>
      </c>
      <c r="C594" s="60">
        <v>0</v>
      </c>
      <c r="D594" s="60">
        <v>1.7785206751655547</v>
      </c>
      <c r="E594" s="60">
        <v>0</v>
      </c>
      <c r="F594" s="420"/>
      <c r="G594" s="60">
        <v>0</v>
      </c>
      <c r="H594" s="61">
        <v>0</v>
      </c>
      <c r="I594" s="62">
        <f t="shared" si="236"/>
        <v>98.038310901237878</v>
      </c>
      <c r="K594" s="48" t="s">
        <v>21</v>
      </c>
      <c r="L594" s="85">
        <v>96.259790226072326</v>
      </c>
      <c r="M594" s="85">
        <v>0</v>
      </c>
      <c r="N594" s="85">
        <v>1.7785206751655547</v>
      </c>
      <c r="O594" s="85">
        <v>0</v>
      </c>
      <c r="P594" s="85">
        <v>0</v>
      </c>
      <c r="Q594" s="85">
        <v>0</v>
      </c>
      <c r="R594" s="86">
        <v>0</v>
      </c>
      <c r="S594" s="87">
        <f t="shared" si="237"/>
        <v>98.038310901237878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1:38" ht="15">
      <c r="A595" s="38" t="s">
        <v>64</v>
      </c>
      <c r="B595" s="63">
        <v>201.76176779777282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236"/>
        <v>201.76176779777282</v>
      </c>
      <c r="K595" s="50" t="s">
        <v>64</v>
      </c>
      <c r="L595" s="63">
        <v>201.76176779777282</v>
      </c>
      <c r="M595" s="63">
        <v>0</v>
      </c>
      <c r="N595" s="63">
        <v>0</v>
      </c>
      <c r="O595" s="63">
        <v>0</v>
      </c>
      <c r="P595" s="63">
        <v>0</v>
      </c>
      <c r="Q595" s="63">
        <v>0</v>
      </c>
      <c r="R595" s="83">
        <v>0</v>
      </c>
      <c r="S595" s="84">
        <f t="shared" si="237"/>
        <v>201.76176779777282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1:38">
      <c r="A596" s="39" t="s">
        <v>23</v>
      </c>
      <c r="B596" s="65">
        <v>201.76176779777282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236"/>
        <v>201.76176779777282</v>
      </c>
      <c r="K596" s="51" t="s">
        <v>23</v>
      </c>
      <c r="L596" s="88">
        <v>201.76176779777282</v>
      </c>
      <c r="M596" s="88">
        <v>0</v>
      </c>
      <c r="N596" s="88">
        <v>0</v>
      </c>
      <c r="O596" s="88">
        <v>0</v>
      </c>
      <c r="P596" s="88">
        <v>0</v>
      </c>
      <c r="Q596" s="88">
        <v>0</v>
      </c>
      <c r="R596" s="89">
        <v>0</v>
      </c>
      <c r="S596" s="90">
        <f t="shared" si="237"/>
        <v>201.76176779777282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1:38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236"/>
        <v>0</v>
      </c>
      <c r="K597" s="52" t="s">
        <v>19</v>
      </c>
      <c r="L597" s="68">
        <v>0</v>
      </c>
      <c r="M597" s="68">
        <v>0</v>
      </c>
      <c r="N597" s="68">
        <v>0</v>
      </c>
      <c r="O597" s="68">
        <v>0</v>
      </c>
      <c r="P597" s="68">
        <v>0</v>
      </c>
      <c r="Q597" s="68">
        <v>0</v>
      </c>
      <c r="R597" s="91">
        <v>0</v>
      </c>
      <c r="S597" s="92">
        <f t="shared" si="237"/>
        <v>0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1:38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236"/>
        <v>0</v>
      </c>
      <c r="K598" s="51" t="s">
        <v>20</v>
      </c>
      <c r="L598" s="88">
        <v>0</v>
      </c>
      <c r="M598" s="88">
        <v>0</v>
      </c>
      <c r="N598" s="88">
        <v>0</v>
      </c>
      <c r="O598" s="88">
        <v>0</v>
      </c>
      <c r="P598" s="88">
        <v>0</v>
      </c>
      <c r="Q598" s="88">
        <v>0</v>
      </c>
      <c r="R598" s="89">
        <v>0</v>
      </c>
      <c r="S598" s="90">
        <f t="shared" si="237"/>
        <v>0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1:38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236"/>
        <v>0</v>
      </c>
      <c r="K599" s="53" t="s">
        <v>11</v>
      </c>
      <c r="L599" s="71">
        <v>0</v>
      </c>
      <c r="M599" s="71">
        <v>0</v>
      </c>
      <c r="N599" s="71">
        <v>0</v>
      </c>
      <c r="O599" s="71">
        <v>0</v>
      </c>
      <c r="P599" s="71">
        <v>0</v>
      </c>
      <c r="Q599" s="71">
        <v>0</v>
      </c>
      <c r="R599" s="93">
        <v>0</v>
      </c>
      <c r="S599" s="94">
        <f t="shared" si="237"/>
        <v>0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1:38" ht="15">
      <c r="A600" s="42" t="s">
        <v>26</v>
      </c>
      <c r="B600" s="74">
        <f>SUM(B579:B595)</f>
        <v>5916.156101889419</v>
      </c>
      <c r="C600" s="74">
        <f t="shared" ref="C600:I600" si="238">SUM(C579:C595)</f>
        <v>248.93665967110044</v>
      </c>
      <c r="D600" s="74">
        <f t="shared" si="238"/>
        <v>1760.3782124808909</v>
      </c>
      <c r="E600" s="74">
        <f t="shared" si="238"/>
        <v>515.87930924779243</v>
      </c>
      <c r="F600" s="74">
        <f t="shared" si="238"/>
        <v>0</v>
      </c>
      <c r="G600" s="74">
        <f t="shared" si="238"/>
        <v>1119.2040243386093</v>
      </c>
      <c r="H600" s="75">
        <f t="shared" si="238"/>
        <v>0.29136579501465243</v>
      </c>
      <c r="I600" s="59">
        <f t="shared" si="238"/>
        <v>9560.8456734228275</v>
      </c>
      <c r="K600" s="54" t="s">
        <v>26</v>
      </c>
      <c r="L600" s="74">
        <f>SUM(L579:L595)</f>
        <v>5916.156101889419</v>
      </c>
      <c r="M600" s="74">
        <f t="shared" ref="M600:S600" si="239">SUM(M579:M595)</f>
        <v>248.93665967110044</v>
      </c>
      <c r="N600" s="74">
        <f t="shared" si="239"/>
        <v>1760.3782124808909</v>
      </c>
      <c r="O600" s="74">
        <f t="shared" si="239"/>
        <v>515.87930924779243</v>
      </c>
      <c r="P600" s="74">
        <f t="shared" si="239"/>
        <v>7629.0273408023759</v>
      </c>
      <c r="Q600" s="74">
        <f t="shared" si="239"/>
        <v>1119.2040243386093</v>
      </c>
      <c r="R600" s="75">
        <f t="shared" si="239"/>
        <v>0.29136579501465243</v>
      </c>
      <c r="S600" s="95">
        <f t="shared" si="239"/>
        <v>17189.873014225199</v>
      </c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1:38" s="14" customFormat="1" ht="15.75" thickBot="1">
      <c r="A601" s="45" t="s">
        <v>91</v>
      </c>
      <c r="B601" s="78">
        <f>IF($I600=0,"-",B600/$I600)</f>
        <v>0.61879004263557025</v>
      </c>
      <c r="C601" s="78">
        <f t="shared" ref="C601:H601" si="240">IF($I600=0,"-",C600/$I600)</f>
        <v>2.6037096317022754E-2</v>
      </c>
      <c r="D601" s="78">
        <f t="shared" si="240"/>
        <v>0.18412369288360944</v>
      </c>
      <c r="E601" s="78">
        <f t="shared" si="240"/>
        <v>5.3957497785141556E-2</v>
      </c>
      <c r="F601" s="78">
        <f t="shared" si="240"/>
        <v>0</v>
      </c>
      <c r="G601" s="78">
        <f t="shared" si="240"/>
        <v>0.11706119548083126</v>
      </c>
      <c r="H601" s="79">
        <f t="shared" si="240"/>
        <v>3.0474897824633761E-5</v>
      </c>
      <c r="I601" s="80">
        <f>SUM(B601:H601)</f>
        <v>0.99999999999999989</v>
      </c>
      <c r="K601" s="55" t="s">
        <v>91</v>
      </c>
      <c r="L601" s="96">
        <f>IF($S600=0,"-",L600/$S600)</f>
        <v>0.34416520104561565</v>
      </c>
      <c r="M601" s="96">
        <f t="shared" ref="M601:R601" si="241">IF($S600=0,"-",M600/$S600)</f>
        <v>1.4481588052750417E-2</v>
      </c>
      <c r="N601" s="96">
        <f t="shared" si="241"/>
        <v>0.10240786601646903</v>
      </c>
      <c r="O601" s="96">
        <f t="shared" si="241"/>
        <v>3.0010652715170436E-2</v>
      </c>
      <c r="P601" s="96">
        <f t="shared" si="241"/>
        <v>0.44380940653192136</v>
      </c>
      <c r="Q601" s="96">
        <f t="shared" si="241"/>
        <v>6.5108335786566329E-2</v>
      </c>
      <c r="R601" s="97">
        <f t="shared" si="241"/>
        <v>1.6949851506962119E-5</v>
      </c>
      <c r="S601" s="98">
        <f>SUM(L601:R601)</f>
        <v>1.0000000000000002</v>
      </c>
      <c r="U601" s="22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21"/>
      <c r="AK601" s="13"/>
      <c r="AL601" s="13"/>
    </row>
    <row r="602" spans="1:38" ht="15" thickBot="1">
      <c r="A602" s="44"/>
      <c r="B602" s="44"/>
      <c r="C602" s="44"/>
      <c r="D602" s="44"/>
      <c r="E602" s="44"/>
      <c r="F602" s="44"/>
      <c r="G602" s="44"/>
      <c r="H602" s="44"/>
      <c r="I602" s="44"/>
      <c r="K602" s="44"/>
      <c r="L602" s="44"/>
      <c r="M602" s="44"/>
      <c r="N602" s="44"/>
      <c r="O602" s="44"/>
      <c r="P602" s="44"/>
      <c r="Q602" s="44"/>
      <c r="R602" s="44"/>
      <c r="S602" s="44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1:38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5</v>
      </c>
      <c r="I603" s="31" t="s">
        <v>6</v>
      </c>
      <c r="K603" s="424" t="s">
        <v>50</v>
      </c>
      <c r="L603" s="32" t="s">
        <v>0</v>
      </c>
      <c r="M603" s="32" t="s">
        <v>28</v>
      </c>
      <c r="N603" s="32" t="s">
        <v>29</v>
      </c>
      <c r="O603" s="32" t="s">
        <v>30</v>
      </c>
      <c r="P603" s="32" t="s">
        <v>27</v>
      </c>
      <c r="Q603" s="32" t="s">
        <v>4</v>
      </c>
      <c r="R603" s="32" t="s">
        <v>5</v>
      </c>
      <c r="S603" s="33" t="s">
        <v>6</v>
      </c>
      <c r="U603" s="402" t="s">
        <v>50</v>
      </c>
      <c r="V603" s="100" t="s">
        <v>71</v>
      </c>
      <c r="W603" s="100" t="s">
        <v>72</v>
      </c>
      <c r="X603" s="100" t="s">
        <v>69</v>
      </c>
      <c r="Y603" s="100" t="s">
        <v>73</v>
      </c>
      <c r="Z603" s="100" t="s">
        <v>74</v>
      </c>
      <c r="AA603" s="100" t="s">
        <v>70</v>
      </c>
      <c r="AB603" s="100" t="s">
        <v>75</v>
      </c>
      <c r="AC603" s="100" t="s">
        <v>76</v>
      </c>
      <c r="AD603" s="100" t="s">
        <v>67</v>
      </c>
      <c r="AE603" s="136" t="s">
        <v>27</v>
      </c>
      <c r="AF603" s="137" t="s">
        <v>63</v>
      </c>
    </row>
    <row r="604" spans="1:38" ht="15" customHeight="1">
      <c r="A604" s="403" t="s">
        <v>50</v>
      </c>
      <c r="B604" s="434" t="s">
        <v>118</v>
      </c>
      <c r="C604" s="435"/>
      <c r="D604" s="435"/>
      <c r="E604" s="435"/>
      <c r="F604" s="435"/>
      <c r="G604" s="435"/>
      <c r="H604" s="435"/>
      <c r="I604" s="436"/>
      <c r="K604" s="425" t="s">
        <v>50</v>
      </c>
      <c r="L604" s="416" t="s">
        <v>118</v>
      </c>
      <c r="M604" s="417"/>
      <c r="N604" s="417"/>
      <c r="O604" s="417"/>
      <c r="P604" s="417"/>
      <c r="Q604" s="417"/>
      <c r="R604" s="417"/>
      <c r="S604" s="418"/>
      <c r="U604" s="403" t="s">
        <v>50</v>
      </c>
      <c r="V604" s="474" t="s">
        <v>118</v>
      </c>
      <c r="W604" s="475"/>
      <c r="X604" s="475"/>
      <c r="Y604" s="475"/>
      <c r="Z604" s="475"/>
      <c r="AA604" s="475"/>
      <c r="AB604" s="475"/>
      <c r="AC604" s="475"/>
      <c r="AD604" s="475"/>
      <c r="AE604" s="475"/>
      <c r="AF604" s="476"/>
    </row>
    <row r="605" spans="1:38" ht="15">
      <c r="A605" s="35" t="s">
        <v>7</v>
      </c>
      <c r="B605" s="57">
        <v>35.087424681409978</v>
      </c>
      <c r="C605" s="57">
        <v>0</v>
      </c>
      <c r="D605" s="57">
        <v>2.2181111005586609</v>
      </c>
      <c r="E605" s="57">
        <v>0</v>
      </c>
      <c r="F605" s="419"/>
      <c r="G605" s="57">
        <v>0</v>
      </c>
      <c r="H605" s="58">
        <v>0</v>
      </c>
      <c r="I605" s="59">
        <f>SUM(B605:H605)</f>
        <v>37.305535781968636</v>
      </c>
      <c r="K605" s="56" t="s">
        <v>7</v>
      </c>
      <c r="L605" s="57">
        <v>35.087424681409978</v>
      </c>
      <c r="M605" s="57">
        <v>0</v>
      </c>
      <c r="N605" s="57">
        <v>2.2181111005586609</v>
      </c>
      <c r="O605" s="57">
        <v>0</v>
      </c>
      <c r="P605" s="57">
        <v>0</v>
      </c>
      <c r="Q605" s="57">
        <v>0</v>
      </c>
      <c r="R605" s="102">
        <v>0</v>
      </c>
      <c r="S605" s="103">
        <f>SUM(L605:R605)</f>
        <v>37.305535781968636</v>
      </c>
      <c r="U605" s="104" t="s">
        <v>7</v>
      </c>
      <c r="V605" s="105">
        <v>35.087424681409978</v>
      </c>
      <c r="W605" s="105">
        <v>2.2181111005586609</v>
      </c>
      <c r="X605" s="105">
        <v>0</v>
      </c>
      <c r="Y605" s="105">
        <v>0</v>
      </c>
      <c r="Z605" s="105">
        <v>0</v>
      </c>
      <c r="AA605" s="105">
        <v>0</v>
      </c>
      <c r="AB605" s="105">
        <v>0</v>
      </c>
      <c r="AC605" s="105">
        <v>0</v>
      </c>
      <c r="AD605" s="107">
        <v>0</v>
      </c>
      <c r="AE605" s="107">
        <f t="shared" ref="AE605:AE610" si="242">+P605</f>
        <v>0</v>
      </c>
      <c r="AF605" s="108">
        <f t="shared" ref="AF605:AF625" si="243">SUM(V605:AE605)</f>
        <v>37.305535781968636</v>
      </c>
      <c r="AG605" s="4" t="str">
        <f>+IF(ABS(S605-AF605)&gt;0.01,S605-AF605,"")</f>
        <v/>
      </c>
    </row>
    <row r="606" spans="1:38" ht="15" customHeight="1">
      <c r="A606" s="36" t="s">
        <v>8</v>
      </c>
      <c r="B606" s="60">
        <v>42.200476495650229</v>
      </c>
      <c r="C606" s="60">
        <v>0</v>
      </c>
      <c r="D606" s="60">
        <v>3.3055034898897953</v>
      </c>
      <c r="E606" s="60">
        <v>0</v>
      </c>
      <c r="F606" s="420"/>
      <c r="G606" s="60">
        <v>0</v>
      </c>
      <c r="H606" s="61">
        <v>0</v>
      </c>
      <c r="I606" s="62">
        <f t="shared" ref="I606:I625" si="244">SUM(B606:H606)</f>
        <v>45.505979985540023</v>
      </c>
      <c r="K606" s="48" t="s">
        <v>8</v>
      </c>
      <c r="L606" s="85">
        <v>42.200476495650229</v>
      </c>
      <c r="M606" s="85">
        <v>0</v>
      </c>
      <c r="N606" s="85">
        <v>3.3055034898897953</v>
      </c>
      <c r="O606" s="85">
        <v>0</v>
      </c>
      <c r="P606" s="85">
        <v>0</v>
      </c>
      <c r="Q606" s="85">
        <v>0</v>
      </c>
      <c r="R606" s="86">
        <v>0</v>
      </c>
      <c r="S606" s="87">
        <f t="shared" ref="S606:S625" si="245">SUM(L606:R606)</f>
        <v>45.505979985540023</v>
      </c>
      <c r="U606" s="109" t="s">
        <v>8</v>
      </c>
      <c r="V606" s="110">
        <v>42.200476495650229</v>
      </c>
      <c r="W606" s="110">
        <v>2.7592599646286322</v>
      </c>
      <c r="X606" s="110">
        <v>0.54624352526116293</v>
      </c>
      <c r="Y606" s="110">
        <v>0</v>
      </c>
      <c r="Z606" s="110">
        <v>0</v>
      </c>
      <c r="AA606" s="110">
        <v>0</v>
      </c>
      <c r="AB606" s="110">
        <v>0</v>
      </c>
      <c r="AC606" s="110">
        <v>0</v>
      </c>
      <c r="AD606" s="110">
        <v>0</v>
      </c>
      <c r="AE606" s="110">
        <f t="shared" si="242"/>
        <v>0</v>
      </c>
      <c r="AF606" s="112">
        <f t="shared" si="243"/>
        <v>45.505979985540023</v>
      </c>
      <c r="AG606" s="4" t="str">
        <f t="shared" ref="AG606:AG626" si="246">+IF(ABS(S606-AF606)&gt;0.01,S606-AF606,"")</f>
        <v/>
      </c>
    </row>
    <row r="607" spans="1:38" ht="15" customHeight="1">
      <c r="A607" s="37" t="s">
        <v>10</v>
      </c>
      <c r="B607" s="63">
        <v>17.960288090179418</v>
      </c>
      <c r="C607" s="63">
        <v>0</v>
      </c>
      <c r="D607" s="63">
        <v>1.6833264532567562</v>
      </c>
      <c r="E607" s="63">
        <v>0</v>
      </c>
      <c r="F607" s="420"/>
      <c r="G607" s="63">
        <v>0</v>
      </c>
      <c r="H607" s="64">
        <v>0</v>
      </c>
      <c r="I607" s="59">
        <f t="shared" si="244"/>
        <v>19.643614543436176</v>
      </c>
      <c r="K607" s="49" t="s">
        <v>10</v>
      </c>
      <c r="L607" s="63">
        <v>17.960288090179418</v>
      </c>
      <c r="M607" s="63">
        <v>0</v>
      </c>
      <c r="N607" s="63">
        <v>1.6833264532567562</v>
      </c>
      <c r="O607" s="63">
        <v>0</v>
      </c>
      <c r="P607" s="63">
        <v>0</v>
      </c>
      <c r="Q607" s="63">
        <v>0</v>
      </c>
      <c r="R607" s="83">
        <v>0</v>
      </c>
      <c r="S607" s="84">
        <f t="shared" si="245"/>
        <v>19.643614543436176</v>
      </c>
      <c r="U607" s="276" t="s">
        <v>10</v>
      </c>
      <c r="V607" s="105">
        <v>17.960288090179418</v>
      </c>
      <c r="W607" s="105">
        <v>1.6833264532567562</v>
      </c>
      <c r="X607" s="105">
        <v>0</v>
      </c>
      <c r="Y607" s="105">
        <v>0</v>
      </c>
      <c r="Z607" s="105">
        <v>0</v>
      </c>
      <c r="AA607" s="105">
        <v>0</v>
      </c>
      <c r="AB607" s="105">
        <v>0</v>
      </c>
      <c r="AC607" s="105">
        <v>0</v>
      </c>
      <c r="AD607" s="107">
        <v>0</v>
      </c>
      <c r="AE607" s="107">
        <f t="shared" si="242"/>
        <v>0</v>
      </c>
      <c r="AF607" s="108">
        <f t="shared" si="243"/>
        <v>19.643614543436176</v>
      </c>
      <c r="AG607" s="4" t="str">
        <f t="shared" si="246"/>
        <v/>
      </c>
    </row>
    <row r="608" spans="1:38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244"/>
        <v>0</v>
      </c>
      <c r="K608" s="48" t="s">
        <v>56</v>
      </c>
      <c r="L608" s="85">
        <v>0</v>
      </c>
      <c r="M608" s="85">
        <v>0</v>
      </c>
      <c r="N608" s="85">
        <v>0</v>
      </c>
      <c r="O608" s="85">
        <v>0</v>
      </c>
      <c r="P608" s="85">
        <v>0</v>
      </c>
      <c r="Q608" s="85">
        <v>0</v>
      </c>
      <c r="R608" s="86">
        <v>0</v>
      </c>
      <c r="S608" s="87">
        <f t="shared" si="245"/>
        <v>0</v>
      </c>
      <c r="U608" s="109" t="s">
        <v>56</v>
      </c>
      <c r="V608" s="110">
        <v>0</v>
      </c>
      <c r="W608" s="110">
        <v>0</v>
      </c>
      <c r="X608" s="110">
        <v>0</v>
      </c>
      <c r="Y608" s="110">
        <v>0</v>
      </c>
      <c r="Z608" s="110">
        <v>0</v>
      </c>
      <c r="AA608" s="110">
        <v>0</v>
      </c>
      <c r="AB608" s="110">
        <v>0</v>
      </c>
      <c r="AC608" s="110">
        <v>0</v>
      </c>
      <c r="AD608" s="110">
        <v>0</v>
      </c>
      <c r="AE608" s="110">
        <f t="shared" si="242"/>
        <v>0</v>
      </c>
      <c r="AF608" s="112">
        <f t="shared" si="243"/>
        <v>0</v>
      </c>
      <c r="AG608" s="4" t="str">
        <f t="shared" si="246"/>
        <v/>
      </c>
    </row>
    <row r="609" spans="1:33" ht="15">
      <c r="A609" s="37" t="s">
        <v>16</v>
      </c>
      <c r="B609" s="63">
        <v>335.47858044834982</v>
      </c>
      <c r="C609" s="63">
        <v>0</v>
      </c>
      <c r="D609" s="63">
        <v>51.413515119881758</v>
      </c>
      <c r="E609" s="63">
        <v>0</v>
      </c>
      <c r="F609" s="420"/>
      <c r="G609" s="63">
        <v>0</v>
      </c>
      <c r="H609" s="64">
        <v>0</v>
      </c>
      <c r="I609" s="59">
        <f t="shared" si="244"/>
        <v>386.89209556823158</v>
      </c>
      <c r="K609" s="49" t="s">
        <v>16</v>
      </c>
      <c r="L609" s="63">
        <v>335.47858044834982</v>
      </c>
      <c r="M609" s="63">
        <v>0</v>
      </c>
      <c r="N609" s="63">
        <v>51.413515119881758</v>
      </c>
      <c r="O609" s="63">
        <v>0</v>
      </c>
      <c r="P609" s="63">
        <v>0</v>
      </c>
      <c r="Q609" s="63">
        <v>0</v>
      </c>
      <c r="R609" s="83">
        <v>0</v>
      </c>
      <c r="S609" s="84">
        <f t="shared" si="245"/>
        <v>386.89209556823158</v>
      </c>
      <c r="U609" s="276" t="s">
        <v>16</v>
      </c>
      <c r="V609" s="105">
        <v>335.47858044834982</v>
      </c>
      <c r="W609" s="105">
        <v>51.413515119881758</v>
      </c>
      <c r="X609" s="105">
        <v>0</v>
      </c>
      <c r="Y609" s="105">
        <v>0</v>
      </c>
      <c r="Z609" s="105">
        <v>0</v>
      </c>
      <c r="AA609" s="105">
        <v>0</v>
      </c>
      <c r="AB609" s="105">
        <v>0</v>
      </c>
      <c r="AC609" s="105">
        <v>0</v>
      </c>
      <c r="AD609" s="107">
        <v>0</v>
      </c>
      <c r="AE609" s="107">
        <f t="shared" si="242"/>
        <v>0</v>
      </c>
      <c r="AF609" s="108">
        <f t="shared" si="243"/>
        <v>386.89209556823158</v>
      </c>
      <c r="AG609" s="4" t="str">
        <f t="shared" si="246"/>
        <v/>
      </c>
    </row>
    <row r="610" spans="1:33" ht="15">
      <c r="A610" s="36" t="s">
        <v>123</v>
      </c>
      <c r="B610" s="60">
        <v>4290.2124811676686</v>
      </c>
      <c r="C610" s="60">
        <v>0</v>
      </c>
      <c r="D610" s="60">
        <v>657.49325627058636</v>
      </c>
      <c r="E610" s="60">
        <v>0</v>
      </c>
      <c r="F610" s="420"/>
      <c r="G610" s="60">
        <v>0</v>
      </c>
      <c r="H610" s="61">
        <v>0</v>
      </c>
      <c r="I610" s="62">
        <f t="shared" si="244"/>
        <v>4947.7057374382548</v>
      </c>
      <c r="K610" s="48" t="s">
        <v>123</v>
      </c>
      <c r="L610" s="85">
        <v>4290.2124811676686</v>
      </c>
      <c r="M610" s="85">
        <v>0</v>
      </c>
      <c r="N610" s="85">
        <v>657.49325627058636</v>
      </c>
      <c r="O610" s="85">
        <v>0</v>
      </c>
      <c r="P610" s="85">
        <v>0</v>
      </c>
      <c r="Q610" s="85">
        <v>0</v>
      </c>
      <c r="R610" s="86">
        <v>0</v>
      </c>
      <c r="S610" s="87">
        <f t="shared" si="245"/>
        <v>4947.7057374382548</v>
      </c>
      <c r="U610" s="109" t="s">
        <v>15</v>
      </c>
      <c r="V610" s="110">
        <v>4290.2124811676686</v>
      </c>
      <c r="W610" s="110">
        <v>657.49325627058636</v>
      </c>
      <c r="X610" s="110">
        <v>0</v>
      </c>
      <c r="Y610" s="110">
        <v>0</v>
      </c>
      <c r="Z610" s="110">
        <v>0</v>
      </c>
      <c r="AA610" s="110">
        <v>0</v>
      </c>
      <c r="AB610" s="110">
        <v>0</v>
      </c>
      <c r="AC610" s="110">
        <v>0</v>
      </c>
      <c r="AD610" s="110">
        <v>0</v>
      </c>
      <c r="AE610" s="110">
        <f t="shared" si="242"/>
        <v>0</v>
      </c>
      <c r="AF610" s="112">
        <f t="shared" si="243"/>
        <v>4947.7057374382548</v>
      </c>
      <c r="AG610" s="4" t="str">
        <f t="shared" si="246"/>
        <v/>
      </c>
    </row>
    <row r="611" spans="1:33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244"/>
        <v>0</v>
      </c>
      <c r="K611" s="49" t="s">
        <v>58</v>
      </c>
      <c r="L611" s="63">
        <v>0</v>
      </c>
      <c r="M611" s="63">
        <v>0</v>
      </c>
      <c r="N611" s="63">
        <v>0</v>
      </c>
      <c r="O611" s="63">
        <v>0</v>
      </c>
      <c r="P611" s="63">
        <v>4927.7413892755576</v>
      </c>
      <c r="Q611" s="63">
        <v>0</v>
      </c>
      <c r="R611" s="83">
        <v>0</v>
      </c>
      <c r="S611" s="84">
        <f t="shared" si="245"/>
        <v>4927.7413892755576</v>
      </c>
      <c r="U611" s="277" t="s">
        <v>58</v>
      </c>
      <c r="V611" s="105">
        <v>0</v>
      </c>
      <c r="W611" s="105">
        <v>0</v>
      </c>
      <c r="X611" s="105">
        <v>0</v>
      </c>
      <c r="Y611" s="105">
        <v>0</v>
      </c>
      <c r="Z611" s="105">
        <v>0</v>
      </c>
      <c r="AA611" s="105">
        <v>0</v>
      </c>
      <c r="AB611" s="105">
        <v>0</v>
      </c>
      <c r="AC611" s="105">
        <v>0</v>
      </c>
      <c r="AD611" s="105">
        <v>0</v>
      </c>
      <c r="AE611" s="105">
        <f>+P611</f>
        <v>4927.7413892755576</v>
      </c>
      <c r="AF611" s="138">
        <f t="shared" si="243"/>
        <v>4927.7413892755576</v>
      </c>
      <c r="AG611" s="4" t="str">
        <f t="shared" si="246"/>
        <v/>
      </c>
    </row>
    <row r="612" spans="1:33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244"/>
        <v>0</v>
      </c>
      <c r="K612" s="48" t="s">
        <v>12</v>
      </c>
      <c r="L612" s="85">
        <v>0</v>
      </c>
      <c r="M612" s="85">
        <v>0</v>
      </c>
      <c r="N612" s="85">
        <v>0</v>
      </c>
      <c r="O612" s="85">
        <v>0</v>
      </c>
      <c r="P612" s="85">
        <v>3169.4442992521454</v>
      </c>
      <c r="Q612" s="85">
        <v>0</v>
      </c>
      <c r="R612" s="86">
        <v>0</v>
      </c>
      <c r="S612" s="87">
        <f t="shared" si="245"/>
        <v>3169.4442992521454</v>
      </c>
      <c r="U612" s="109" t="s">
        <v>12</v>
      </c>
      <c r="V612" s="110">
        <v>0</v>
      </c>
      <c r="W612" s="110">
        <v>0</v>
      </c>
      <c r="X612" s="110">
        <v>0</v>
      </c>
      <c r="Y612" s="110">
        <v>0</v>
      </c>
      <c r="Z612" s="110">
        <v>0</v>
      </c>
      <c r="AA612" s="110">
        <v>0</v>
      </c>
      <c r="AB612" s="110">
        <v>0</v>
      </c>
      <c r="AC612" s="110">
        <v>0</v>
      </c>
      <c r="AD612" s="110">
        <v>0</v>
      </c>
      <c r="AE612" s="110">
        <f t="shared" ref="AE612:AE625" si="247">+P612</f>
        <v>3169.4442992521454</v>
      </c>
      <c r="AF612" s="112">
        <f t="shared" si="243"/>
        <v>3169.4442992521454</v>
      </c>
      <c r="AG612" s="4" t="str">
        <f t="shared" si="246"/>
        <v/>
      </c>
    </row>
    <row r="613" spans="1:33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244"/>
        <v>0</v>
      </c>
      <c r="K613" s="49" t="s">
        <v>59</v>
      </c>
      <c r="L613" s="63">
        <v>0</v>
      </c>
      <c r="M613" s="63">
        <v>0</v>
      </c>
      <c r="N613" s="63">
        <v>0</v>
      </c>
      <c r="O613" s="63">
        <v>0</v>
      </c>
      <c r="P613" s="63">
        <v>0</v>
      </c>
      <c r="Q613" s="63">
        <v>0</v>
      </c>
      <c r="R613" s="83">
        <v>0</v>
      </c>
      <c r="S613" s="84">
        <f t="shared" si="245"/>
        <v>0</v>
      </c>
      <c r="U613" s="278" t="s">
        <v>59</v>
      </c>
      <c r="V613" s="105">
        <v>0</v>
      </c>
      <c r="W613" s="105">
        <v>0</v>
      </c>
      <c r="X613" s="105">
        <v>0</v>
      </c>
      <c r="Y613" s="105">
        <v>0</v>
      </c>
      <c r="Z613" s="105">
        <v>0</v>
      </c>
      <c r="AA613" s="105">
        <v>0</v>
      </c>
      <c r="AB613" s="105">
        <v>0</v>
      </c>
      <c r="AC613" s="105">
        <v>0</v>
      </c>
      <c r="AD613" s="105">
        <v>0</v>
      </c>
      <c r="AE613" s="105">
        <f t="shared" si="247"/>
        <v>0</v>
      </c>
      <c r="AF613" s="138">
        <f t="shared" si="243"/>
        <v>0</v>
      </c>
      <c r="AG613" s="4" t="str">
        <f t="shared" si="246"/>
        <v/>
      </c>
    </row>
    <row r="614" spans="1:33" ht="15">
      <c r="A614" s="36" t="s">
        <v>17</v>
      </c>
      <c r="B614" s="60">
        <v>85.068602707786596</v>
      </c>
      <c r="C614" s="60">
        <v>0</v>
      </c>
      <c r="D614" s="60">
        <v>15.929431714105675</v>
      </c>
      <c r="E614" s="60">
        <v>0</v>
      </c>
      <c r="F614" s="420"/>
      <c r="G614" s="60">
        <v>0</v>
      </c>
      <c r="H614" s="61">
        <v>0</v>
      </c>
      <c r="I614" s="62">
        <f t="shared" si="244"/>
        <v>100.99803442189227</v>
      </c>
      <c r="K614" s="48" t="s">
        <v>17</v>
      </c>
      <c r="L614" s="85">
        <v>85.068602707786596</v>
      </c>
      <c r="M614" s="85">
        <v>0</v>
      </c>
      <c r="N614" s="85">
        <v>15.929431714105675</v>
      </c>
      <c r="O614" s="85">
        <v>0</v>
      </c>
      <c r="P614" s="85">
        <v>0</v>
      </c>
      <c r="Q614" s="85">
        <v>0</v>
      </c>
      <c r="R614" s="86">
        <v>0</v>
      </c>
      <c r="S614" s="87">
        <f t="shared" si="245"/>
        <v>100.99803442189227</v>
      </c>
      <c r="U614" s="109" t="s">
        <v>17</v>
      </c>
      <c r="V614" s="110">
        <v>85.068602707786596</v>
      </c>
      <c r="W614" s="110">
        <v>14.878424397239209</v>
      </c>
      <c r="X614" s="110">
        <v>1.0510073168664655</v>
      </c>
      <c r="Y614" s="110">
        <v>0</v>
      </c>
      <c r="Z614" s="110">
        <v>0</v>
      </c>
      <c r="AA614" s="110">
        <v>0</v>
      </c>
      <c r="AB614" s="110">
        <v>0</v>
      </c>
      <c r="AC614" s="110">
        <v>0</v>
      </c>
      <c r="AD614" s="110">
        <v>0</v>
      </c>
      <c r="AE614" s="110">
        <f t="shared" si="247"/>
        <v>0</v>
      </c>
      <c r="AF614" s="112">
        <f t="shared" si="243"/>
        <v>100.99803442189227</v>
      </c>
      <c r="AG614" s="4" t="str">
        <f t="shared" si="246"/>
        <v/>
      </c>
    </row>
    <row r="615" spans="1:33" ht="15">
      <c r="A615" s="37" t="s">
        <v>139</v>
      </c>
      <c r="B615" s="63">
        <v>1999.4724670542953</v>
      </c>
      <c r="C615" s="63">
        <v>0</v>
      </c>
      <c r="D615" s="63">
        <v>219.05781655927447</v>
      </c>
      <c r="E615" s="63">
        <v>0</v>
      </c>
      <c r="F615" s="420"/>
      <c r="G615" s="63">
        <v>0</v>
      </c>
      <c r="H615" s="64">
        <v>0</v>
      </c>
      <c r="I615" s="59">
        <f t="shared" si="244"/>
        <v>2218.5302836135697</v>
      </c>
      <c r="K615" s="49" t="s">
        <v>139</v>
      </c>
      <c r="L615" s="63">
        <v>1999.4724670542953</v>
      </c>
      <c r="M615" s="63">
        <v>0</v>
      </c>
      <c r="N615" s="63">
        <v>219.05781655927447</v>
      </c>
      <c r="O615" s="63">
        <v>0</v>
      </c>
      <c r="P615" s="63">
        <v>0</v>
      </c>
      <c r="Q615" s="63">
        <v>0</v>
      </c>
      <c r="R615" s="83">
        <v>0</v>
      </c>
      <c r="S615" s="84">
        <f t="shared" si="245"/>
        <v>2218.5302836135697</v>
      </c>
      <c r="U615" s="113" t="s">
        <v>139</v>
      </c>
      <c r="V615" s="105">
        <v>1999.4724670542953</v>
      </c>
      <c r="W615" s="105">
        <v>216.10388689629846</v>
      </c>
      <c r="X615" s="105">
        <v>2.9539296629760101</v>
      </c>
      <c r="Y615" s="105">
        <v>0</v>
      </c>
      <c r="Z615" s="105">
        <v>0</v>
      </c>
      <c r="AA615" s="105">
        <v>0</v>
      </c>
      <c r="AB615" s="105">
        <v>0</v>
      </c>
      <c r="AC615" s="105">
        <v>0</v>
      </c>
      <c r="AD615" s="105">
        <v>0</v>
      </c>
      <c r="AE615" s="105">
        <f t="shared" si="247"/>
        <v>0</v>
      </c>
      <c r="AF615" s="138">
        <f t="shared" si="243"/>
        <v>2218.5302836135697</v>
      </c>
      <c r="AG615" s="4" t="str">
        <f t="shared" si="246"/>
        <v/>
      </c>
    </row>
    <row r="616" spans="1:33" ht="15">
      <c r="A616" s="36" t="s">
        <v>25</v>
      </c>
      <c r="B616" s="60">
        <v>763.82399534292074</v>
      </c>
      <c r="C616" s="60">
        <v>0</v>
      </c>
      <c r="D616" s="60">
        <v>1221.4757986231248</v>
      </c>
      <c r="E616" s="60">
        <v>1456.9625749164818</v>
      </c>
      <c r="F616" s="420"/>
      <c r="G616" s="60">
        <v>697.80454196944515</v>
      </c>
      <c r="H616" s="61">
        <v>0</v>
      </c>
      <c r="I616" s="62">
        <f t="shared" si="244"/>
        <v>4140.0669108519724</v>
      </c>
      <c r="K616" s="48" t="s">
        <v>25</v>
      </c>
      <c r="L616" s="85">
        <v>763.82399534292074</v>
      </c>
      <c r="M616" s="85">
        <v>0</v>
      </c>
      <c r="N616" s="85">
        <v>1221.4757986231248</v>
      </c>
      <c r="O616" s="85">
        <v>1456.9625749164818</v>
      </c>
      <c r="P616" s="85">
        <v>0</v>
      </c>
      <c r="Q616" s="85">
        <v>697.80454196944515</v>
      </c>
      <c r="R616" s="86">
        <v>0</v>
      </c>
      <c r="S616" s="87">
        <f t="shared" si="245"/>
        <v>4140.0669108519724</v>
      </c>
      <c r="U616" s="109" t="s">
        <v>25</v>
      </c>
      <c r="V616" s="110">
        <v>763.82399534292074</v>
      </c>
      <c r="W616" s="110">
        <v>834.5285137244598</v>
      </c>
      <c r="X616" s="110">
        <v>386.94728489866498</v>
      </c>
      <c r="Y616" s="110">
        <v>454.08410428783168</v>
      </c>
      <c r="Z616" s="110">
        <v>423.99497004647986</v>
      </c>
      <c r="AA616" s="110">
        <v>188.75563879296436</v>
      </c>
      <c r="AB616" s="110">
        <v>372.60809447818269</v>
      </c>
      <c r="AC616" s="110">
        <v>325.1964474912624</v>
      </c>
      <c r="AD616" s="110">
        <v>390.12786178920572</v>
      </c>
      <c r="AE616" s="110">
        <f t="shared" si="247"/>
        <v>0</v>
      </c>
      <c r="AF616" s="112">
        <f t="shared" si="243"/>
        <v>4140.0669108519724</v>
      </c>
      <c r="AG616" s="4" t="str">
        <f t="shared" si="246"/>
        <v/>
      </c>
    </row>
    <row r="617" spans="1:33" ht="15">
      <c r="A617" s="37" t="s">
        <v>24</v>
      </c>
      <c r="B617" s="63">
        <v>1190.3704509890561</v>
      </c>
      <c r="C617" s="63">
        <v>0</v>
      </c>
      <c r="D617" s="63">
        <v>241.84059969975806</v>
      </c>
      <c r="E617" s="63">
        <v>0</v>
      </c>
      <c r="F617" s="420"/>
      <c r="G617" s="63">
        <v>0</v>
      </c>
      <c r="H617" s="64">
        <v>0</v>
      </c>
      <c r="I617" s="59">
        <f t="shared" si="244"/>
        <v>1432.2110506888141</v>
      </c>
      <c r="K617" s="49" t="s">
        <v>24</v>
      </c>
      <c r="L617" s="63">
        <v>1190.3704509890561</v>
      </c>
      <c r="M617" s="63">
        <v>0</v>
      </c>
      <c r="N617" s="63">
        <v>241.84059969975806</v>
      </c>
      <c r="O617" s="63">
        <v>0</v>
      </c>
      <c r="P617" s="63">
        <v>0</v>
      </c>
      <c r="Q617" s="63">
        <v>0</v>
      </c>
      <c r="R617" s="83">
        <v>0</v>
      </c>
      <c r="S617" s="84">
        <f t="shared" si="245"/>
        <v>1432.2110506888141</v>
      </c>
      <c r="U617" s="278" t="s">
        <v>24</v>
      </c>
      <c r="V617" s="105">
        <v>1190.3704509890561</v>
      </c>
      <c r="W617" s="105">
        <v>241.84059969975806</v>
      </c>
      <c r="X617" s="105">
        <v>0</v>
      </c>
      <c r="Y617" s="105">
        <v>0</v>
      </c>
      <c r="Z617" s="105">
        <v>0</v>
      </c>
      <c r="AA617" s="105">
        <v>0</v>
      </c>
      <c r="AB617" s="105">
        <v>0</v>
      </c>
      <c r="AC617" s="105">
        <v>0</v>
      </c>
      <c r="AD617" s="105">
        <v>0</v>
      </c>
      <c r="AE617" s="105">
        <f t="shared" si="247"/>
        <v>0</v>
      </c>
      <c r="AF617" s="138">
        <f t="shared" si="243"/>
        <v>1432.2110506888141</v>
      </c>
      <c r="AG617" s="4" t="str">
        <f t="shared" si="246"/>
        <v/>
      </c>
    </row>
    <row r="618" spans="1:33" ht="15">
      <c r="A618" s="36" t="s">
        <v>60</v>
      </c>
      <c r="B618" s="60">
        <v>2900.4907139727197</v>
      </c>
      <c r="C618" s="60">
        <v>0</v>
      </c>
      <c r="D618" s="60">
        <v>258.61515780927073</v>
      </c>
      <c r="E618" s="60">
        <v>0</v>
      </c>
      <c r="F618" s="420"/>
      <c r="G618" s="60">
        <v>0</v>
      </c>
      <c r="H618" s="61">
        <v>0</v>
      </c>
      <c r="I618" s="62">
        <f t="shared" si="244"/>
        <v>3159.1058717819906</v>
      </c>
      <c r="K618" s="48" t="s">
        <v>60</v>
      </c>
      <c r="L618" s="85">
        <v>2900.4907139727197</v>
      </c>
      <c r="M618" s="85">
        <v>0</v>
      </c>
      <c r="N618" s="85">
        <v>258.61515780927073</v>
      </c>
      <c r="O618" s="85">
        <v>0</v>
      </c>
      <c r="P618" s="85">
        <v>0</v>
      </c>
      <c r="Q618" s="85">
        <v>0</v>
      </c>
      <c r="R618" s="86">
        <v>0</v>
      </c>
      <c r="S618" s="87">
        <f t="shared" si="245"/>
        <v>3159.1058717819906</v>
      </c>
      <c r="U618" s="109" t="s">
        <v>60</v>
      </c>
      <c r="V618" s="110">
        <v>2900.4907139727197</v>
      </c>
      <c r="W618" s="110">
        <v>231.97935166764117</v>
      </c>
      <c r="X618" s="110">
        <v>26.63580614162958</v>
      </c>
      <c r="Y618" s="110">
        <v>0</v>
      </c>
      <c r="Z618" s="110">
        <v>0</v>
      </c>
      <c r="AA618" s="110">
        <v>0</v>
      </c>
      <c r="AB618" s="110">
        <v>0</v>
      </c>
      <c r="AC618" s="110">
        <v>0</v>
      </c>
      <c r="AD618" s="110">
        <v>0</v>
      </c>
      <c r="AE618" s="110">
        <f t="shared" si="247"/>
        <v>0</v>
      </c>
      <c r="AF618" s="112">
        <f t="shared" si="243"/>
        <v>3159.1058717819906</v>
      </c>
      <c r="AG618" s="4" t="str">
        <f t="shared" si="246"/>
        <v/>
      </c>
    </row>
    <row r="619" spans="1:33" ht="15">
      <c r="A619" s="37" t="s">
        <v>22</v>
      </c>
      <c r="B619" s="63">
        <v>320.50320676718331</v>
      </c>
      <c r="C619" s="63">
        <v>0</v>
      </c>
      <c r="D619" s="63">
        <v>72.206113773934248</v>
      </c>
      <c r="E619" s="63">
        <v>0</v>
      </c>
      <c r="F619" s="420"/>
      <c r="G619" s="63">
        <v>0</v>
      </c>
      <c r="H619" s="64">
        <v>0</v>
      </c>
      <c r="I619" s="59">
        <f t="shared" si="244"/>
        <v>392.70932054111756</v>
      </c>
      <c r="K619" s="49" t="s">
        <v>22</v>
      </c>
      <c r="L619" s="63">
        <v>320.50320676718331</v>
      </c>
      <c r="M619" s="63">
        <v>0</v>
      </c>
      <c r="N619" s="63">
        <v>72.206113773934248</v>
      </c>
      <c r="O619" s="63">
        <v>0</v>
      </c>
      <c r="P619" s="63">
        <v>26.804692814567577</v>
      </c>
      <c r="Q619" s="63">
        <v>0</v>
      </c>
      <c r="R619" s="83">
        <v>0</v>
      </c>
      <c r="S619" s="84">
        <f t="shared" si="245"/>
        <v>419.51401335568517</v>
      </c>
      <c r="U619" s="278" t="s">
        <v>22</v>
      </c>
      <c r="V619" s="105">
        <v>320.50320676718331</v>
      </c>
      <c r="W619" s="105">
        <v>71.948079804172224</v>
      </c>
      <c r="X619" s="105">
        <v>0.2580339697620232</v>
      </c>
      <c r="Y619" s="105">
        <v>0</v>
      </c>
      <c r="Z619" s="105">
        <v>0</v>
      </c>
      <c r="AA619" s="105">
        <v>0</v>
      </c>
      <c r="AB619" s="105">
        <v>0</v>
      </c>
      <c r="AC619" s="105">
        <v>0</v>
      </c>
      <c r="AD619" s="105">
        <v>0</v>
      </c>
      <c r="AE619" s="105">
        <f t="shared" si="247"/>
        <v>26.804692814567577</v>
      </c>
      <c r="AF619" s="138">
        <f t="shared" si="243"/>
        <v>419.51401335568517</v>
      </c>
      <c r="AG619" s="4" t="str">
        <f t="shared" si="246"/>
        <v/>
      </c>
    </row>
    <row r="620" spans="1:33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244"/>
        <v>0</v>
      </c>
      <c r="K620" s="48" t="s">
        <v>21</v>
      </c>
      <c r="L620" s="85">
        <v>0</v>
      </c>
      <c r="M620" s="85">
        <v>0</v>
      </c>
      <c r="N620" s="85">
        <v>0</v>
      </c>
      <c r="O620" s="85">
        <v>0</v>
      </c>
      <c r="P620" s="85">
        <v>0</v>
      </c>
      <c r="Q620" s="85">
        <v>0</v>
      </c>
      <c r="R620" s="86">
        <v>0</v>
      </c>
      <c r="S620" s="87">
        <f t="shared" si="245"/>
        <v>0</v>
      </c>
      <c r="U620" s="109" t="s">
        <v>21</v>
      </c>
      <c r="V620" s="110">
        <v>0</v>
      </c>
      <c r="W620" s="110">
        <v>0</v>
      </c>
      <c r="X620" s="110">
        <v>0</v>
      </c>
      <c r="Y620" s="110">
        <v>0</v>
      </c>
      <c r="Z620" s="110">
        <v>0</v>
      </c>
      <c r="AA620" s="110">
        <v>0</v>
      </c>
      <c r="AB620" s="110">
        <v>0</v>
      </c>
      <c r="AC620" s="110">
        <v>0</v>
      </c>
      <c r="AD620" s="110">
        <v>0</v>
      </c>
      <c r="AE620" s="110">
        <f t="shared" si="247"/>
        <v>0</v>
      </c>
      <c r="AF620" s="112">
        <f t="shared" si="243"/>
        <v>0</v>
      </c>
      <c r="AG620" s="4" t="str">
        <f t="shared" si="246"/>
        <v/>
      </c>
    </row>
    <row r="621" spans="1:33" ht="15">
      <c r="A621" s="38" t="s">
        <v>64</v>
      </c>
      <c r="B621" s="63">
        <v>100.17977522465026</v>
      </c>
      <c r="C621" s="63">
        <v>0</v>
      </c>
      <c r="D621" s="63">
        <v>147.32433331497066</v>
      </c>
      <c r="E621" s="63">
        <v>0</v>
      </c>
      <c r="F621" s="420"/>
      <c r="G621" s="63">
        <v>0</v>
      </c>
      <c r="H621" s="64">
        <v>0</v>
      </c>
      <c r="I621" s="59">
        <f t="shared" si="244"/>
        <v>247.50410853962092</v>
      </c>
      <c r="K621" s="50" t="s">
        <v>64</v>
      </c>
      <c r="L621" s="63">
        <v>100.17977522465026</v>
      </c>
      <c r="M621" s="63">
        <v>0</v>
      </c>
      <c r="N621" s="63">
        <v>147.32433331497066</v>
      </c>
      <c r="O621" s="63">
        <v>0</v>
      </c>
      <c r="P621" s="63">
        <v>0</v>
      </c>
      <c r="Q621" s="63">
        <v>0</v>
      </c>
      <c r="R621" s="83">
        <v>0</v>
      </c>
      <c r="S621" s="84">
        <f t="shared" si="245"/>
        <v>247.50410853962092</v>
      </c>
      <c r="U621" s="279" t="s">
        <v>64</v>
      </c>
      <c r="V621" s="105">
        <v>100.17977522465026</v>
      </c>
      <c r="W621" s="105">
        <v>147.32433331497066</v>
      </c>
      <c r="X621" s="105">
        <v>0</v>
      </c>
      <c r="Y621" s="105">
        <v>0</v>
      </c>
      <c r="Z621" s="105">
        <v>0</v>
      </c>
      <c r="AA621" s="105">
        <v>0</v>
      </c>
      <c r="AB621" s="105">
        <v>0</v>
      </c>
      <c r="AC621" s="105">
        <v>0</v>
      </c>
      <c r="AD621" s="107">
        <v>0</v>
      </c>
      <c r="AE621" s="107">
        <f t="shared" si="247"/>
        <v>0</v>
      </c>
      <c r="AF621" s="108">
        <f t="shared" si="243"/>
        <v>247.50410853962092</v>
      </c>
      <c r="AG621" s="4" t="str">
        <f t="shared" si="246"/>
        <v/>
      </c>
    </row>
    <row r="622" spans="1:33" ht="15">
      <c r="A622" s="39" t="s">
        <v>23</v>
      </c>
      <c r="B622" s="65">
        <v>100.17977522465026</v>
      </c>
      <c r="C622" s="65">
        <v>0</v>
      </c>
      <c r="D622" s="65">
        <v>147.32433331497066</v>
      </c>
      <c r="E622" s="65">
        <v>0</v>
      </c>
      <c r="F622" s="420"/>
      <c r="G622" s="65">
        <v>0</v>
      </c>
      <c r="H622" s="66">
        <v>0</v>
      </c>
      <c r="I622" s="67">
        <f t="shared" si="244"/>
        <v>247.50410853962092</v>
      </c>
      <c r="K622" s="51" t="s">
        <v>23</v>
      </c>
      <c r="L622" s="88">
        <v>100.17977522465026</v>
      </c>
      <c r="M622" s="88">
        <v>0</v>
      </c>
      <c r="N622" s="88">
        <v>147.32433331497066</v>
      </c>
      <c r="O622" s="88">
        <v>0</v>
      </c>
      <c r="P622" s="88">
        <v>0</v>
      </c>
      <c r="Q622" s="88">
        <v>0</v>
      </c>
      <c r="R622" s="89">
        <v>0</v>
      </c>
      <c r="S622" s="90">
        <f t="shared" si="245"/>
        <v>247.50410853962092</v>
      </c>
      <c r="U622" s="280" t="s">
        <v>134</v>
      </c>
      <c r="V622" s="110">
        <v>100.17977522465026</v>
      </c>
      <c r="W622" s="110">
        <v>147.32433331497066</v>
      </c>
      <c r="X622" s="110">
        <v>0</v>
      </c>
      <c r="Y622" s="110">
        <v>0</v>
      </c>
      <c r="Z622" s="110">
        <v>0</v>
      </c>
      <c r="AA622" s="110">
        <v>0</v>
      </c>
      <c r="AB622" s="110">
        <v>0</v>
      </c>
      <c r="AC622" s="110">
        <v>0</v>
      </c>
      <c r="AD622" s="110">
        <v>0</v>
      </c>
      <c r="AE622" s="110">
        <f t="shared" si="247"/>
        <v>0</v>
      </c>
      <c r="AF622" s="112">
        <f t="shared" si="243"/>
        <v>247.50410853962092</v>
      </c>
      <c r="AG622" s="4" t="str">
        <f t="shared" si="246"/>
        <v/>
      </c>
    </row>
    <row r="623" spans="1:33" ht="15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244"/>
        <v>0</v>
      </c>
      <c r="K623" s="52" t="s">
        <v>19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91">
        <v>0</v>
      </c>
      <c r="S623" s="92">
        <f t="shared" si="245"/>
        <v>0</v>
      </c>
      <c r="U623" s="281" t="s">
        <v>19</v>
      </c>
      <c r="V623" s="105">
        <v>0</v>
      </c>
      <c r="W623" s="105">
        <v>0</v>
      </c>
      <c r="X623" s="105">
        <v>0</v>
      </c>
      <c r="Y623" s="105">
        <v>0</v>
      </c>
      <c r="Z623" s="105">
        <v>0</v>
      </c>
      <c r="AA623" s="105">
        <v>0</v>
      </c>
      <c r="AB623" s="105">
        <v>0</v>
      </c>
      <c r="AC623" s="105">
        <v>0</v>
      </c>
      <c r="AD623" s="105">
        <v>0</v>
      </c>
      <c r="AE623" s="105">
        <f t="shared" si="247"/>
        <v>0</v>
      </c>
      <c r="AF623" s="138">
        <f t="shared" si="243"/>
        <v>0</v>
      </c>
      <c r="AG623" s="4" t="str">
        <f t="shared" si="246"/>
        <v/>
      </c>
    </row>
    <row r="624" spans="1:33" ht="15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244"/>
        <v>0</v>
      </c>
      <c r="K624" s="51" t="s">
        <v>20</v>
      </c>
      <c r="L624" s="88">
        <v>0</v>
      </c>
      <c r="M624" s="88">
        <v>0</v>
      </c>
      <c r="N624" s="88">
        <v>0</v>
      </c>
      <c r="O624" s="88">
        <v>0</v>
      </c>
      <c r="P624" s="88">
        <v>0</v>
      </c>
      <c r="Q624" s="88">
        <v>0</v>
      </c>
      <c r="R624" s="89">
        <v>0</v>
      </c>
      <c r="S624" s="90">
        <f t="shared" si="245"/>
        <v>0</v>
      </c>
      <c r="U624" s="280" t="s">
        <v>135</v>
      </c>
      <c r="V624" s="110">
        <v>0</v>
      </c>
      <c r="W624" s="110">
        <v>0</v>
      </c>
      <c r="X624" s="110">
        <v>0</v>
      </c>
      <c r="Y624" s="110">
        <v>0</v>
      </c>
      <c r="Z624" s="110">
        <v>0</v>
      </c>
      <c r="AA624" s="110">
        <v>0</v>
      </c>
      <c r="AB624" s="110">
        <v>0</v>
      </c>
      <c r="AC624" s="110">
        <v>0</v>
      </c>
      <c r="AD624" s="110">
        <v>0</v>
      </c>
      <c r="AE624" s="110">
        <f t="shared" si="247"/>
        <v>0</v>
      </c>
      <c r="AF624" s="112">
        <f t="shared" si="243"/>
        <v>0</v>
      </c>
      <c r="AG624" s="4" t="str">
        <f t="shared" si="246"/>
        <v/>
      </c>
    </row>
    <row r="625" spans="1:38" ht="15.7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244"/>
        <v>0</v>
      </c>
      <c r="K625" s="53" t="s">
        <v>11</v>
      </c>
      <c r="L625" s="71">
        <v>0</v>
      </c>
      <c r="M625" s="71">
        <v>0</v>
      </c>
      <c r="N625" s="71">
        <v>0</v>
      </c>
      <c r="O625" s="71">
        <v>0</v>
      </c>
      <c r="P625" s="71">
        <v>0</v>
      </c>
      <c r="Q625" s="71">
        <v>0</v>
      </c>
      <c r="R625" s="93">
        <v>0</v>
      </c>
      <c r="S625" s="94">
        <f t="shared" si="245"/>
        <v>0</v>
      </c>
      <c r="U625" s="282" t="s">
        <v>11</v>
      </c>
      <c r="V625" s="105">
        <v>0</v>
      </c>
      <c r="W625" s="105">
        <v>0</v>
      </c>
      <c r="X625" s="105">
        <v>0</v>
      </c>
      <c r="Y625" s="105">
        <v>0</v>
      </c>
      <c r="Z625" s="105">
        <v>0</v>
      </c>
      <c r="AA625" s="105">
        <v>0</v>
      </c>
      <c r="AB625" s="105">
        <v>0</v>
      </c>
      <c r="AC625" s="105">
        <v>0</v>
      </c>
      <c r="AD625" s="105">
        <v>0</v>
      </c>
      <c r="AE625" s="139">
        <f t="shared" si="247"/>
        <v>0</v>
      </c>
      <c r="AF625" s="138">
        <f t="shared" si="243"/>
        <v>0</v>
      </c>
      <c r="AG625" s="4" t="str">
        <f t="shared" si="246"/>
        <v/>
      </c>
    </row>
    <row r="626" spans="1:38" ht="15">
      <c r="A626" s="42" t="s">
        <v>26</v>
      </c>
      <c r="B626" s="74">
        <f>SUM(B605:B621)</f>
        <v>12080.848462941871</v>
      </c>
      <c r="C626" s="74">
        <f t="shared" ref="C626:I626" si="248">SUM(C605:C621)</f>
        <v>0</v>
      </c>
      <c r="D626" s="74">
        <f t="shared" si="248"/>
        <v>2892.5629639286121</v>
      </c>
      <c r="E626" s="74">
        <f t="shared" si="248"/>
        <v>1456.9625749164818</v>
      </c>
      <c r="F626" s="74">
        <f t="shared" si="248"/>
        <v>0</v>
      </c>
      <c r="G626" s="74">
        <f t="shared" si="248"/>
        <v>697.80454196944515</v>
      </c>
      <c r="H626" s="75">
        <f t="shared" si="248"/>
        <v>0</v>
      </c>
      <c r="I626" s="59">
        <f t="shared" si="248"/>
        <v>17128.178543756414</v>
      </c>
      <c r="K626" s="54" t="s">
        <v>26</v>
      </c>
      <c r="L626" s="74">
        <f>SUM(L605:L621)</f>
        <v>12080.848462941871</v>
      </c>
      <c r="M626" s="74">
        <f t="shared" ref="M626:S626" si="249">SUM(M605:M621)</f>
        <v>0</v>
      </c>
      <c r="N626" s="74">
        <f t="shared" si="249"/>
        <v>2892.5629639286121</v>
      </c>
      <c r="O626" s="74">
        <f t="shared" si="249"/>
        <v>1456.9625749164818</v>
      </c>
      <c r="P626" s="74">
        <f t="shared" si="249"/>
        <v>8123.9903813422707</v>
      </c>
      <c r="Q626" s="74">
        <f t="shared" si="249"/>
        <v>697.80454196944515</v>
      </c>
      <c r="R626" s="75">
        <f t="shared" si="249"/>
        <v>0</v>
      </c>
      <c r="S626" s="95">
        <f t="shared" si="249"/>
        <v>25252.168925098678</v>
      </c>
      <c r="U626" s="123" t="s">
        <v>63</v>
      </c>
      <c r="V626" s="124">
        <f>SUM(V605:V621)</f>
        <v>12080.848462941871</v>
      </c>
      <c r="W626" s="124">
        <f t="shared" ref="W626:AE626" si="250">SUM(W605:W621)</f>
        <v>2474.1706584134522</v>
      </c>
      <c r="X626" s="124">
        <f t="shared" si="250"/>
        <v>418.39230551516022</v>
      </c>
      <c r="Y626" s="124">
        <f t="shared" si="250"/>
        <v>454.08410428783168</v>
      </c>
      <c r="Z626" s="124">
        <f t="shared" si="250"/>
        <v>423.99497004647986</v>
      </c>
      <c r="AA626" s="124">
        <f t="shared" si="250"/>
        <v>188.75563879296436</v>
      </c>
      <c r="AB626" s="124">
        <f t="shared" si="250"/>
        <v>372.60809447818269</v>
      </c>
      <c r="AC626" s="124">
        <f t="shared" si="250"/>
        <v>325.1964474912624</v>
      </c>
      <c r="AD626" s="125">
        <f t="shared" si="250"/>
        <v>390.12786178920572</v>
      </c>
      <c r="AE626" s="140">
        <f t="shared" si="250"/>
        <v>8123.9903813422707</v>
      </c>
      <c r="AF626" s="126">
        <f>SUM(AF605:AF621)</f>
        <v>25252.168925098678</v>
      </c>
      <c r="AG626" s="4" t="str">
        <f t="shared" si="246"/>
        <v/>
      </c>
    </row>
    <row r="627" spans="1:38" s="14" customFormat="1" ht="15" thickBot="1">
      <c r="A627" s="45" t="s">
        <v>91</v>
      </c>
      <c r="B627" s="78">
        <f>IF($I626=0,"-",B626/$I626)</f>
        <v>0.70532009180541833</v>
      </c>
      <c r="C627" s="78">
        <f t="shared" ref="C627:H627" si="251">IF($I626=0,"-",C626/$I626)</f>
        <v>0</v>
      </c>
      <c r="D627" s="78">
        <f t="shared" si="251"/>
        <v>0.16887744114408551</v>
      </c>
      <c r="E627" s="78">
        <f t="shared" si="251"/>
        <v>8.5062318284133936E-2</v>
      </c>
      <c r="F627" s="78">
        <f t="shared" si="251"/>
        <v>0</v>
      </c>
      <c r="G627" s="78">
        <f t="shared" si="251"/>
        <v>4.0740148766361957E-2</v>
      </c>
      <c r="H627" s="79">
        <f t="shared" si="251"/>
        <v>0</v>
      </c>
      <c r="I627" s="80">
        <f>SUM(B627:H627)</f>
        <v>0.99999999999999978</v>
      </c>
      <c r="K627" s="55" t="s">
        <v>91</v>
      </c>
      <c r="L627" s="96">
        <f>IF($S626=0,"-",L626/$S626)</f>
        <v>0.4784083497451363</v>
      </c>
      <c r="M627" s="96">
        <f t="shared" ref="M627:R627" si="252">IF($S626=0,"-",M626/$S626)</f>
        <v>0</v>
      </c>
      <c r="N627" s="96">
        <f t="shared" si="252"/>
        <v>0.11454710969613509</v>
      </c>
      <c r="O627" s="96">
        <f t="shared" si="252"/>
        <v>5.7696532097422142E-2</v>
      </c>
      <c r="P627" s="96">
        <f t="shared" si="252"/>
        <v>0.32171455867569698</v>
      </c>
      <c r="Q627" s="96">
        <f t="shared" si="252"/>
        <v>2.7633449785609589E-2</v>
      </c>
      <c r="R627" s="97">
        <f t="shared" si="252"/>
        <v>0</v>
      </c>
      <c r="S627" s="98">
        <f>SUM(L627:R627)</f>
        <v>1</v>
      </c>
      <c r="U627" s="127" t="s">
        <v>91</v>
      </c>
      <c r="V627" s="128">
        <f>V626/$AF626</f>
        <v>0.4784083497451363</v>
      </c>
      <c r="W627" s="128">
        <f t="shared" ref="W627:AF627" si="253">W626/$AF626</f>
        <v>9.7978540605845557E-2</v>
      </c>
      <c r="X627" s="128">
        <f t="shared" si="253"/>
        <v>1.6568569090289548E-2</v>
      </c>
      <c r="Y627" s="128">
        <f t="shared" si="253"/>
        <v>1.7981984265775589E-2</v>
      </c>
      <c r="Z627" s="128">
        <f t="shared" si="253"/>
        <v>1.6790437736422002E-2</v>
      </c>
      <c r="AA627" s="128">
        <f t="shared" si="253"/>
        <v>7.4748287702667802E-3</v>
      </c>
      <c r="AB627" s="128">
        <f t="shared" si="253"/>
        <v>1.4755488749635261E-2</v>
      </c>
      <c r="AC627" s="128">
        <f t="shared" si="253"/>
        <v>1.2877961035974324E-2</v>
      </c>
      <c r="AD627" s="128">
        <f t="shared" si="253"/>
        <v>1.5449281324957761E-2</v>
      </c>
      <c r="AE627" s="128">
        <f t="shared" si="253"/>
        <v>0.32171455867569698</v>
      </c>
      <c r="AF627" s="129">
        <f t="shared" si="253"/>
        <v>1</v>
      </c>
    </row>
    <row r="628" spans="1:38" ht="15" thickBot="1">
      <c r="A628" s="44"/>
      <c r="B628" s="44"/>
      <c r="C628" s="44"/>
      <c r="D628" s="44"/>
      <c r="E628" s="44"/>
      <c r="F628" s="44"/>
      <c r="G628" s="44"/>
      <c r="H628" s="44"/>
      <c r="I628" s="44"/>
      <c r="K628" s="44"/>
      <c r="L628" s="44"/>
      <c r="M628" s="44"/>
      <c r="N628" s="44"/>
      <c r="O628" s="44"/>
      <c r="P628" s="44"/>
      <c r="Q628" s="44"/>
      <c r="R628" s="44"/>
      <c r="S628" s="44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1:38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  <c r="K629" s="424" t="s">
        <v>51</v>
      </c>
      <c r="L629" s="32" t="s">
        <v>0</v>
      </c>
      <c r="M629" s="32" t="s">
        <v>1</v>
      </c>
      <c r="N629" s="32" t="s">
        <v>2</v>
      </c>
      <c r="O629" s="32" t="s">
        <v>3</v>
      </c>
      <c r="P629" s="32" t="s">
        <v>27</v>
      </c>
      <c r="Q629" s="32" t="s">
        <v>4</v>
      </c>
      <c r="R629" s="32" t="s">
        <v>5</v>
      </c>
      <c r="S629" s="33" t="s">
        <v>6</v>
      </c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1:38" ht="15" customHeight="1">
      <c r="A630" s="403" t="s">
        <v>51</v>
      </c>
      <c r="B630" s="434" t="s">
        <v>118</v>
      </c>
      <c r="C630" s="435"/>
      <c r="D630" s="435"/>
      <c r="E630" s="435"/>
      <c r="F630" s="435"/>
      <c r="G630" s="435"/>
      <c r="H630" s="435"/>
      <c r="I630" s="436"/>
      <c r="K630" s="425" t="s">
        <v>51</v>
      </c>
      <c r="L630" s="416" t="s">
        <v>118</v>
      </c>
      <c r="M630" s="417"/>
      <c r="N630" s="417"/>
      <c r="O630" s="417"/>
      <c r="P630" s="417"/>
      <c r="Q630" s="417"/>
      <c r="R630" s="417"/>
      <c r="S630" s="418"/>
      <c r="V630" s="287" t="str">
        <f>+IF(ABS(V626-L626)&gt;0.01,V626-L626,"")</f>
        <v/>
      </c>
      <c r="W630" s="287" t="str">
        <f>+IF(ABS(W626+X626-N626)&gt;0.01,W626+X626-N626,"")</f>
        <v/>
      </c>
      <c r="X630" s="287"/>
      <c r="Y630" s="287" t="str">
        <f>+IF(ABS(SUM(Y626:AA626,AD626)-O626)&gt;0.01,SUM(Y626:AA626,AD626)-O626,"")</f>
        <v/>
      </c>
      <c r="Z630" s="287"/>
      <c r="AA630" s="287"/>
      <c r="AB630" s="287" t="str">
        <f>+IF(ABS(AB626+AC626-Q626)&gt;0.01,AB626+AC626-Q626,"")</f>
        <v/>
      </c>
      <c r="AC630" s="287"/>
      <c r="AD630" s="287"/>
      <c r="AE630" s="287" t="str">
        <f>+IF(ABS(AE626-P626)&gt;0.01,AE626-U626,"")</f>
        <v/>
      </c>
      <c r="AF630" s="287" t="str">
        <f>+IF(ABS(AF626-S626)&gt;0.01,AF626-V626,"")</f>
        <v/>
      </c>
      <c r="AG630" s="5"/>
      <c r="AH630" s="5"/>
      <c r="AI630" s="5"/>
      <c r="AJ630" s="5"/>
      <c r="AK630" s="5"/>
      <c r="AL630" s="5"/>
    </row>
    <row r="631" spans="1:38" ht="15">
      <c r="A631" s="35" t="s">
        <v>7</v>
      </c>
      <c r="B631" s="57">
        <v>0.11181878004914973</v>
      </c>
      <c r="C631" s="57">
        <v>0</v>
      </c>
      <c r="D631" s="57">
        <v>0.16786141955549597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0.27968019960464569</v>
      </c>
      <c r="K631" s="56" t="s">
        <v>7</v>
      </c>
      <c r="L631" s="57">
        <v>0.11181878004914973</v>
      </c>
      <c r="M631" s="57">
        <v>0</v>
      </c>
      <c r="N631" s="57">
        <v>0.16786141955549597</v>
      </c>
      <c r="O631" s="57">
        <v>0</v>
      </c>
      <c r="P631" s="57">
        <v>0</v>
      </c>
      <c r="Q631" s="57">
        <v>0</v>
      </c>
      <c r="R631" s="102">
        <v>0</v>
      </c>
      <c r="S631" s="103">
        <f>SUM(L631:R631)</f>
        <v>0.27968019960464569</v>
      </c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 t="str">
        <f>+IF(ABS(AF626-AE626-I626)&gt;0.01,AF626-AE626-I626,"")</f>
        <v/>
      </c>
      <c r="AG631" s="5"/>
      <c r="AH631" s="5"/>
      <c r="AI631" s="5"/>
      <c r="AJ631" s="5"/>
      <c r="AK631" s="5"/>
      <c r="AL631" s="5"/>
    </row>
    <row r="632" spans="1:38" ht="15">
      <c r="A632" s="36" t="s">
        <v>8</v>
      </c>
      <c r="B632" s="60">
        <v>4.5090235645136856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254">SUM(B632:H632)</f>
        <v>4.5090235645136856</v>
      </c>
      <c r="K632" s="48" t="s">
        <v>8</v>
      </c>
      <c r="L632" s="85">
        <v>4.5090235645136856</v>
      </c>
      <c r="M632" s="85">
        <v>0</v>
      </c>
      <c r="N632" s="85">
        <v>0</v>
      </c>
      <c r="O632" s="85">
        <v>0</v>
      </c>
      <c r="P632" s="85">
        <v>0</v>
      </c>
      <c r="Q632" s="85">
        <v>0</v>
      </c>
      <c r="R632" s="86">
        <v>0</v>
      </c>
      <c r="S632" s="87">
        <f t="shared" ref="S632:S651" si="255">SUM(L632:R632)</f>
        <v>4.5090235645136856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1:38" ht="15">
      <c r="A633" s="37" t="s">
        <v>10</v>
      </c>
      <c r="B633" s="63">
        <v>0.45233723159044004</v>
      </c>
      <c r="C633" s="63">
        <v>0</v>
      </c>
      <c r="D633" s="63">
        <v>1.4490376415392846E-3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254"/>
        <v>0.45378626923197934</v>
      </c>
      <c r="K633" s="49" t="s">
        <v>10</v>
      </c>
      <c r="L633" s="63">
        <v>0.45233723159044004</v>
      </c>
      <c r="M633" s="63">
        <v>0</v>
      </c>
      <c r="N633" s="63">
        <v>1.4490376415392846E-3</v>
      </c>
      <c r="O633" s="63">
        <v>0</v>
      </c>
      <c r="P633" s="63">
        <v>0</v>
      </c>
      <c r="Q633" s="63">
        <v>0</v>
      </c>
      <c r="R633" s="83">
        <v>0</v>
      </c>
      <c r="S633" s="84">
        <f t="shared" si="255"/>
        <v>0.45378626923197934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1:38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254"/>
        <v>0</v>
      </c>
      <c r="K634" s="48" t="s">
        <v>56</v>
      </c>
      <c r="L634" s="85">
        <v>0</v>
      </c>
      <c r="M634" s="85">
        <v>0</v>
      </c>
      <c r="N634" s="85">
        <v>0</v>
      </c>
      <c r="O634" s="85">
        <v>0</v>
      </c>
      <c r="P634" s="85">
        <v>0</v>
      </c>
      <c r="Q634" s="85">
        <v>0</v>
      </c>
      <c r="R634" s="86">
        <v>0</v>
      </c>
      <c r="S634" s="87">
        <f t="shared" si="255"/>
        <v>0</v>
      </c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1:38" ht="15">
      <c r="A635" s="37" t="s">
        <v>16</v>
      </c>
      <c r="B635" s="63">
        <v>95.655899079903378</v>
      </c>
      <c r="C635" s="63">
        <v>0.41343079132220523</v>
      </c>
      <c r="D635" s="63">
        <v>7.7079265037497739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254"/>
        <v>103.77725637497535</v>
      </c>
      <c r="K635" s="49" t="s">
        <v>16</v>
      </c>
      <c r="L635" s="63">
        <v>95.655899079903378</v>
      </c>
      <c r="M635" s="63">
        <v>0.41343079132220523</v>
      </c>
      <c r="N635" s="63">
        <v>7.7079265037497739</v>
      </c>
      <c r="O635" s="63">
        <v>0</v>
      </c>
      <c r="P635" s="63">
        <v>0</v>
      </c>
      <c r="Q635" s="63">
        <v>0</v>
      </c>
      <c r="R635" s="83">
        <v>0</v>
      </c>
      <c r="S635" s="84">
        <f t="shared" si="255"/>
        <v>103.77725637497535</v>
      </c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1:38" ht="15">
      <c r="A636" s="36" t="s">
        <v>123</v>
      </c>
      <c r="B636" s="60">
        <v>4.9580171330025902</v>
      </c>
      <c r="C636" s="60">
        <v>0.1118915706938577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254"/>
        <v>5.0699087036964476</v>
      </c>
      <c r="K636" s="48" t="s">
        <v>123</v>
      </c>
      <c r="L636" s="85">
        <v>4.9580171330025902</v>
      </c>
      <c r="M636" s="85">
        <v>0.1118915706938577</v>
      </c>
      <c r="N636" s="85">
        <v>0</v>
      </c>
      <c r="O636" s="85">
        <v>0</v>
      </c>
      <c r="P636" s="85">
        <v>0</v>
      </c>
      <c r="Q636" s="85">
        <v>0</v>
      </c>
      <c r="R636" s="86">
        <v>0</v>
      </c>
      <c r="S636" s="87">
        <f t="shared" si="255"/>
        <v>5.0699087036964476</v>
      </c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1:38" ht="15">
      <c r="A637" s="37" t="s">
        <v>58</v>
      </c>
      <c r="B637" s="63">
        <v>0</v>
      </c>
      <c r="C637" s="63">
        <v>0.26764332257105955</v>
      </c>
      <c r="D637" s="63">
        <v>0</v>
      </c>
      <c r="E637" s="63">
        <v>12.990245498968005</v>
      </c>
      <c r="F637" s="63">
        <v>513.02090308955405</v>
      </c>
      <c r="G637" s="63">
        <v>0</v>
      </c>
      <c r="H637" s="64">
        <v>0</v>
      </c>
      <c r="I637" s="59">
        <f t="shared" si="254"/>
        <v>526.27879191109309</v>
      </c>
      <c r="K637" s="49" t="s">
        <v>58</v>
      </c>
      <c r="L637" s="63">
        <v>0</v>
      </c>
      <c r="M637" s="63">
        <v>0.26764332257105955</v>
      </c>
      <c r="N637" s="63">
        <v>0</v>
      </c>
      <c r="O637" s="63">
        <v>12.990245498968005</v>
      </c>
      <c r="P637" s="63">
        <v>513.02090308955405</v>
      </c>
      <c r="Q637" s="63">
        <v>0</v>
      </c>
      <c r="R637" s="83">
        <v>0</v>
      </c>
      <c r="S637" s="84">
        <f t="shared" si="255"/>
        <v>526.27879191109309</v>
      </c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1:38" ht="15">
      <c r="A638" s="36" t="s">
        <v>12</v>
      </c>
      <c r="B638" s="60">
        <v>0</v>
      </c>
      <c r="C638" s="60">
        <v>0</v>
      </c>
      <c r="D638" s="60">
        <v>0</v>
      </c>
      <c r="E638" s="60">
        <v>11.567956125600331</v>
      </c>
      <c r="F638" s="60">
        <v>0</v>
      </c>
      <c r="G638" s="60">
        <v>0</v>
      </c>
      <c r="H638" s="61">
        <v>0</v>
      </c>
      <c r="I638" s="62">
        <f t="shared" si="254"/>
        <v>11.567956125600331</v>
      </c>
      <c r="K638" s="48" t="s">
        <v>12</v>
      </c>
      <c r="L638" s="85">
        <v>0</v>
      </c>
      <c r="M638" s="85">
        <v>0</v>
      </c>
      <c r="N638" s="85">
        <v>0</v>
      </c>
      <c r="O638" s="85">
        <v>11.567956125600331</v>
      </c>
      <c r="P638" s="85">
        <v>0</v>
      </c>
      <c r="Q638" s="85">
        <v>0</v>
      </c>
      <c r="R638" s="86">
        <v>0</v>
      </c>
      <c r="S638" s="87">
        <f t="shared" si="255"/>
        <v>11.567956125600331</v>
      </c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1:38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254"/>
        <v>0</v>
      </c>
      <c r="K639" s="49" t="s">
        <v>59</v>
      </c>
      <c r="L639" s="63">
        <v>0</v>
      </c>
      <c r="M639" s="63">
        <v>0</v>
      </c>
      <c r="N639" s="63">
        <v>0</v>
      </c>
      <c r="O639" s="63">
        <v>0</v>
      </c>
      <c r="P639" s="63">
        <v>0</v>
      </c>
      <c r="Q639" s="63">
        <v>0</v>
      </c>
      <c r="R639" s="83">
        <v>0</v>
      </c>
      <c r="S639" s="84">
        <f t="shared" si="255"/>
        <v>0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1:38" ht="15">
      <c r="A640" s="36" t="s">
        <v>17</v>
      </c>
      <c r="B640" s="60">
        <v>9.9912761299137625</v>
      </c>
      <c r="C640" s="60">
        <v>0</v>
      </c>
      <c r="D640" s="60">
        <v>4.8370083731642616E-2</v>
      </c>
      <c r="E640" s="60">
        <v>0.29431808843016599</v>
      </c>
      <c r="F640" s="60">
        <v>0</v>
      </c>
      <c r="G640" s="60">
        <v>0</v>
      </c>
      <c r="H640" s="61">
        <v>0</v>
      </c>
      <c r="I640" s="62">
        <f t="shared" si="254"/>
        <v>10.333964302075572</v>
      </c>
      <c r="K640" s="48" t="s">
        <v>17</v>
      </c>
      <c r="L640" s="85">
        <v>9.9912761299137625</v>
      </c>
      <c r="M640" s="85">
        <v>0</v>
      </c>
      <c r="N640" s="85">
        <v>4.8370083731642616E-2</v>
      </c>
      <c r="O640" s="85">
        <v>0.29431808843016599</v>
      </c>
      <c r="P640" s="85">
        <v>0</v>
      </c>
      <c r="Q640" s="85">
        <v>0</v>
      </c>
      <c r="R640" s="86">
        <v>0</v>
      </c>
      <c r="S640" s="87">
        <f t="shared" si="255"/>
        <v>10.333964302075572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t="15">
      <c r="A641" s="37" t="s">
        <v>139</v>
      </c>
      <c r="B641" s="63">
        <v>22.989773575616535</v>
      </c>
      <c r="C641" s="63">
        <v>0</v>
      </c>
      <c r="D641" s="63">
        <v>5.9418526654829682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254"/>
        <v>28.931626241099504</v>
      </c>
      <c r="K641" s="49" t="s">
        <v>139</v>
      </c>
      <c r="L641" s="63">
        <v>22.989773575616535</v>
      </c>
      <c r="M641" s="63">
        <v>0</v>
      </c>
      <c r="N641" s="63">
        <v>5.9418526654829682</v>
      </c>
      <c r="O641" s="63">
        <v>0</v>
      </c>
      <c r="P641" s="63">
        <v>0</v>
      </c>
      <c r="Q641" s="63">
        <v>0</v>
      </c>
      <c r="R641" s="83">
        <v>0</v>
      </c>
      <c r="S641" s="84">
        <f t="shared" si="255"/>
        <v>28.931626241099504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t="15">
      <c r="A642" s="36" t="s">
        <v>25</v>
      </c>
      <c r="B642" s="60">
        <v>63.481348168891152</v>
      </c>
      <c r="C642" s="60">
        <v>8.2482805437920567E-2</v>
      </c>
      <c r="D642" s="60">
        <v>1.3130673271885942</v>
      </c>
      <c r="E642" s="60">
        <v>105.48612296914915</v>
      </c>
      <c r="F642" s="60">
        <v>0</v>
      </c>
      <c r="G642" s="60">
        <v>35.572057121512564</v>
      </c>
      <c r="H642" s="61">
        <v>0.49907564754002026</v>
      </c>
      <c r="I642" s="62">
        <f t="shared" si="254"/>
        <v>206.4341540397194</v>
      </c>
      <c r="K642" s="48" t="s">
        <v>25</v>
      </c>
      <c r="L642" s="85">
        <v>63.481348168891152</v>
      </c>
      <c r="M642" s="85">
        <v>8.2482805437920567E-2</v>
      </c>
      <c r="N642" s="85">
        <v>1.3130673271885942</v>
      </c>
      <c r="O642" s="85">
        <v>105.48612296914915</v>
      </c>
      <c r="P642" s="85">
        <v>0</v>
      </c>
      <c r="Q642" s="85">
        <v>35.572057121512564</v>
      </c>
      <c r="R642" s="86">
        <v>0.49907564754002026</v>
      </c>
      <c r="S642" s="87">
        <f t="shared" si="255"/>
        <v>206.4341540397194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t="15">
      <c r="A643" s="37" t="s">
        <v>24</v>
      </c>
      <c r="B643" s="63">
        <v>20.245941539588561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254"/>
        <v>20.245941539588561</v>
      </c>
      <c r="K643" s="49" t="s">
        <v>24</v>
      </c>
      <c r="L643" s="63">
        <v>20.245941539588561</v>
      </c>
      <c r="M643" s="63">
        <v>0</v>
      </c>
      <c r="N643" s="63">
        <v>0</v>
      </c>
      <c r="O643" s="63">
        <v>0</v>
      </c>
      <c r="P643" s="63">
        <v>0</v>
      </c>
      <c r="Q643" s="63">
        <v>0</v>
      </c>
      <c r="R643" s="83">
        <v>0</v>
      </c>
      <c r="S643" s="84">
        <f t="shared" si="255"/>
        <v>20.245941539588561</v>
      </c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t="15">
      <c r="A644" s="36" t="s">
        <v>60</v>
      </c>
      <c r="B644" s="60">
        <v>147.56069715162582</v>
      </c>
      <c r="C644" s="60">
        <v>6.6839987641952989</v>
      </c>
      <c r="D644" s="60">
        <v>84.022181963650681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254"/>
        <v>238.26687787947179</v>
      </c>
      <c r="K644" s="48" t="s">
        <v>60</v>
      </c>
      <c r="L644" s="85">
        <v>147.56069715162582</v>
      </c>
      <c r="M644" s="85">
        <v>6.6839987641952989</v>
      </c>
      <c r="N644" s="85">
        <v>84.022181963650681</v>
      </c>
      <c r="O644" s="85">
        <v>0</v>
      </c>
      <c r="P644" s="85">
        <v>0</v>
      </c>
      <c r="Q644" s="85">
        <v>0</v>
      </c>
      <c r="R644" s="86">
        <v>0</v>
      </c>
      <c r="S644" s="87">
        <f t="shared" si="255"/>
        <v>238.26687787947179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ht="15">
      <c r="A645" s="37" t="s">
        <v>22</v>
      </c>
      <c r="B645" s="63">
        <v>109.18769355750797</v>
      </c>
      <c r="C645" s="63">
        <v>0</v>
      </c>
      <c r="D645" s="63">
        <v>0</v>
      </c>
      <c r="E645" s="63">
        <v>8.4296719258605032E-2</v>
      </c>
      <c r="F645" s="63">
        <v>11.805674254329103</v>
      </c>
      <c r="G645" s="63">
        <v>0</v>
      </c>
      <c r="H645" s="64">
        <v>0</v>
      </c>
      <c r="I645" s="59">
        <f t="shared" si="254"/>
        <v>121.07766453109568</v>
      </c>
      <c r="K645" s="49" t="s">
        <v>22</v>
      </c>
      <c r="L645" s="63">
        <v>109.18769355750797</v>
      </c>
      <c r="M645" s="63">
        <v>0</v>
      </c>
      <c r="N645" s="63">
        <v>0</v>
      </c>
      <c r="O645" s="63">
        <v>8.4296719258605032E-2</v>
      </c>
      <c r="P645" s="63">
        <v>11.805674254329103</v>
      </c>
      <c r="Q645" s="63">
        <v>0</v>
      </c>
      <c r="R645" s="83">
        <v>0</v>
      </c>
      <c r="S645" s="84">
        <f t="shared" si="255"/>
        <v>121.07766453109568</v>
      </c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254"/>
        <v>0</v>
      </c>
      <c r="K646" s="48" t="s">
        <v>21</v>
      </c>
      <c r="L646" s="85">
        <v>0</v>
      </c>
      <c r="M646" s="85">
        <v>0</v>
      </c>
      <c r="N646" s="85">
        <v>0</v>
      </c>
      <c r="O646" s="85">
        <v>0</v>
      </c>
      <c r="P646" s="85">
        <v>0</v>
      </c>
      <c r="Q646" s="85">
        <v>0</v>
      </c>
      <c r="R646" s="86">
        <v>0</v>
      </c>
      <c r="S646" s="87">
        <f t="shared" si="255"/>
        <v>0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t="15">
      <c r="A647" s="38" t="s">
        <v>64</v>
      </c>
      <c r="B647" s="63">
        <v>3.3419955078284334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254"/>
        <v>3.3419955078284334</v>
      </c>
      <c r="K647" s="50" t="s">
        <v>64</v>
      </c>
      <c r="L647" s="63">
        <v>3.3419955078284334</v>
      </c>
      <c r="M647" s="63">
        <v>0</v>
      </c>
      <c r="N647" s="63">
        <v>0</v>
      </c>
      <c r="O647" s="63">
        <v>0</v>
      </c>
      <c r="P647" s="63">
        <v>0</v>
      </c>
      <c r="Q647" s="63">
        <v>0</v>
      </c>
      <c r="R647" s="83">
        <v>0</v>
      </c>
      <c r="S647" s="84">
        <f t="shared" si="255"/>
        <v>3.3419955078284334</v>
      </c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>
      <c r="A648" s="39" t="s">
        <v>23</v>
      </c>
      <c r="B648" s="65">
        <v>3.3419955078284334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254"/>
        <v>3.3419955078284334</v>
      </c>
      <c r="K648" s="51" t="s">
        <v>23</v>
      </c>
      <c r="L648" s="88">
        <v>3.3419955078284334</v>
      </c>
      <c r="M648" s="88">
        <v>0</v>
      </c>
      <c r="N648" s="88">
        <v>0</v>
      </c>
      <c r="O648" s="88">
        <v>0</v>
      </c>
      <c r="P648" s="88">
        <v>0</v>
      </c>
      <c r="Q648" s="88">
        <v>0</v>
      </c>
      <c r="R648" s="89">
        <v>0</v>
      </c>
      <c r="S648" s="90">
        <f t="shared" si="255"/>
        <v>3.3419955078284334</v>
      </c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254"/>
        <v>0</v>
      </c>
      <c r="K649" s="52" t="s">
        <v>19</v>
      </c>
      <c r="L649" s="68">
        <v>0</v>
      </c>
      <c r="M649" s="68">
        <v>0</v>
      </c>
      <c r="N649" s="68">
        <v>0</v>
      </c>
      <c r="O649" s="68">
        <v>0</v>
      </c>
      <c r="P649" s="68">
        <v>0</v>
      </c>
      <c r="Q649" s="68">
        <v>0</v>
      </c>
      <c r="R649" s="91">
        <v>0</v>
      </c>
      <c r="S649" s="92">
        <f t="shared" si="255"/>
        <v>0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254"/>
        <v>0</v>
      </c>
      <c r="K650" s="51" t="s">
        <v>20</v>
      </c>
      <c r="L650" s="88">
        <v>0</v>
      </c>
      <c r="M650" s="88">
        <v>0</v>
      </c>
      <c r="N650" s="88">
        <v>0</v>
      </c>
      <c r="O650" s="88">
        <v>0</v>
      </c>
      <c r="P650" s="88">
        <v>0</v>
      </c>
      <c r="Q650" s="88">
        <v>0</v>
      </c>
      <c r="R650" s="89">
        <v>0</v>
      </c>
      <c r="S650" s="90">
        <f t="shared" si="255"/>
        <v>0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254"/>
        <v>0</v>
      </c>
      <c r="K651" s="53" t="s">
        <v>11</v>
      </c>
      <c r="L651" s="71">
        <v>0</v>
      </c>
      <c r="M651" s="71">
        <v>0</v>
      </c>
      <c r="N651" s="71">
        <v>0</v>
      </c>
      <c r="O651" s="71">
        <v>0</v>
      </c>
      <c r="P651" s="71">
        <v>0</v>
      </c>
      <c r="Q651" s="71">
        <v>0</v>
      </c>
      <c r="R651" s="93">
        <v>0</v>
      </c>
      <c r="S651" s="94">
        <f t="shared" si="255"/>
        <v>0</v>
      </c>
      <c r="U651" s="22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5"/>
      <c r="AH651" s="5"/>
      <c r="AI651" s="5"/>
      <c r="AJ651" s="5"/>
      <c r="AK651" s="5"/>
      <c r="AL651" s="5"/>
    </row>
    <row r="652" spans="1:38" ht="15">
      <c r="A652" s="42" t="s">
        <v>26</v>
      </c>
      <c r="B652" s="74">
        <f>SUM(B631:B647)</f>
        <v>482.48582142003147</v>
      </c>
      <c r="C652" s="74">
        <f t="shared" ref="C652:I652" si="256">SUM(C631:C647)</f>
        <v>7.5594472542203421</v>
      </c>
      <c r="D652" s="74">
        <f t="shared" si="256"/>
        <v>99.202709001000699</v>
      </c>
      <c r="E652" s="74">
        <f t="shared" si="256"/>
        <v>130.42293940140627</v>
      </c>
      <c r="F652" s="74">
        <f t="shared" si="256"/>
        <v>524.82657734388317</v>
      </c>
      <c r="G652" s="74">
        <f t="shared" si="256"/>
        <v>35.572057121512564</v>
      </c>
      <c r="H652" s="75">
        <f t="shared" si="256"/>
        <v>0.49907564754002026</v>
      </c>
      <c r="I652" s="59">
        <f t="shared" si="256"/>
        <v>1280.5686271895945</v>
      </c>
      <c r="K652" s="54" t="s">
        <v>26</v>
      </c>
      <c r="L652" s="74">
        <f>SUM(L631:L647)</f>
        <v>482.48582142003147</v>
      </c>
      <c r="M652" s="74">
        <f t="shared" ref="M652:S652" si="257">SUM(M631:M647)</f>
        <v>7.5594472542203421</v>
      </c>
      <c r="N652" s="74">
        <f t="shared" si="257"/>
        <v>99.202709001000699</v>
      </c>
      <c r="O652" s="74">
        <f t="shared" si="257"/>
        <v>130.42293940140627</v>
      </c>
      <c r="P652" s="74">
        <f t="shared" si="257"/>
        <v>524.82657734388317</v>
      </c>
      <c r="Q652" s="74">
        <f t="shared" si="257"/>
        <v>35.572057121512564</v>
      </c>
      <c r="R652" s="75">
        <f t="shared" si="257"/>
        <v>0.49907564754002026</v>
      </c>
      <c r="S652" s="95">
        <f t="shared" si="257"/>
        <v>1280.5686271895945</v>
      </c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s="14" customFormat="1" ht="15.75" thickBot="1">
      <c r="A653" s="45" t="s">
        <v>91</v>
      </c>
      <c r="B653" s="78">
        <f>IF($I652=0,"-",B652/$I652)</f>
        <v>0.37677466960823575</v>
      </c>
      <c r="C653" s="78">
        <f t="shared" ref="C653:H653" si="258">IF($I652=0,"-",C652/$I652)</f>
        <v>5.9031957317357648E-3</v>
      </c>
      <c r="D653" s="78">
        <f t="shared" si="258"/>
        <v>7.7467702155655918E-2</v>
      </c>
      <c r="E653" s="78">
        <f t="shared" si="258"/>
        <v>0.10184767659632545</v>
      </c>
      <c r="F653" s="78">
        <f t="shared" si="258"/>
        <v>0.40983869681056928</v>
      </c>
      <c r="G653" s="78">
        <f t="shared" si="258"/>
        <v>2.7778329381363133E-2</v>
      </c>
      <c r="H653" s="79">
        <f t="shared" si="258"/>
        <v>3.8972971611472227E-4</v>
      </c>
      <c r="I653" s="80">
        <f>SUM(B653:H653)</f>
        <v>1</v>
      </c>
      <c r="K653" s="55" t="s">
        <v>91</v>
      </c>
      <c r="L653" s="96">
        <f>IF($S652=0,"-",L652/$S652)</f>
        <v>0.37677466960823575</v>
      </c>
      <c r="M653" s="96">
        <f t="shared" ref="M653:R653" si="259">IF($S652=0,"-",M652/$S652)</f>
        <v>5.9031957317357648E-3</v>
      </c>
      <c r="N653" s="96">
        <f t="shared" si="259"/>
        <v>7.7467702155655918E-2</v>
      </c>
      <c r="O653" s="96">
        <f t="shared" si="259"/>
        <v>0.10184767659632545</v>
      </c>
      <c r="P653" s="96">
        <f t="shared" si="259"/>
        <v>0.40983869681056928</v>
      </c>
      <c r="Q653" s="96">
        <f t="shared" si="259"/>
        <v>2.7778329381363133E-2</v>
      </c>
      <c r="R653" s="97">
        <f t="shared" si="259"/>
        <v>3.8972971611472227E-4</v>
      </c>
      <c r="S653" s="98">
        <f>SUM(L653:R653)</f>
        <v>1</v>
      </c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13"/>
      <c r="AH653" s="13"/>
      <c r="AI653" s="13"/>
      <c r="AJ653" s="21"/>
      <c r="AK653" s="13"/>
      <c r="AL653" s="13"/>
    </row>
    <row r="654" spans="1:38">
      <c r="AG654" s="5"/>
      <c r="AH654" s="5"/>
      <c r="AI654" s="5"/>
      <c r="AJ654" s="5"/>
      <c r="AK654" s="5"/>
      <c r="AL654" s="5"/>
    </row>
    <row r="655" spans="1:38">
      <c r="I655" s="5"/>
      <c r="R655" s="5"/>
      <c r="AG655" s="5"/>
      <c r="AH655" s="5"/>
      <c r="AI655" s="5"/>
      <c r="AJ655" s="5"/>
      <c r="AK655" s="5"/>
    </row>
    <row r="656" spans="1:38">
      <c r="I656" s="5"/>
    </row>
  </sheetData>
  <mergeCells count="173">
    <mergeCell ref="V604:AF604"/>
    <mergeCell ref="L604:S604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K629:K630"/>
    <mergeCell ref="B527:E547"/>
    <mergeCell ref="G527:H547"/>
    <mergeCell ref="B553:E573"/>
    <mergeCell ref="G553:H573"/>
    <mergeCell ref="F579:F599"/>
    <mergeCell ref="F605:F625"/>
    <mergeCell ref="K525:K526"/>
    <mergeCell ref="L553:O573"/>
    <mergeCell ref="Q553:R573"/>
    <mergeCell ref="U603:U604"/>
    <mergeCell ref="K603:K604"/>
    <mergeCell ref="V318:AI318"/>
    <mergeCell ref="B344:I344"/>
    <mergeCell ref="L344:S344"/>
    <mergeCell ref="V344:AI344"/>
    <mergeCell ref="B474:I474"/>
    <mergeCell ref="L474:S474"/>
    <mergeCell ref="B370:I370"/>
    <mergeCell ref="L370:S370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F397:F417"/>
    <mergeCell ref="F423:F443"/>
    <mergeCell ref="B449:E469"/>
    <mergeCell ref="K473:K474"/>
    <mergeCell ref="K369:K370"/>
    <mergeCell ref="K395:K396"/>
    <mergeCell ref="K421:K42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L188:S188"/>
    <mergeCell ref="V188:AI188"/>
    <mergeCell ref="B214:I214"/>
    <mergeCell ref="L214:S214"/>
    <mergeCell ref="V214:AI214"/>
    <mergeCell ref="B240:I240"/>
    <mergeCell ref="L240:S240"/>
    <mergeCell ref="V240:AI240"/>
    <mergeCell ref="B266:I266"/>
    <mergeCell ref="L266:S266"/>
    <mergeCell ref="V266:AI266"/>
    <mergeCell ref="F241:F261"/>
    <mergeCell ref="K109:K110"/>
    <mergeCell ref="A5:A6"/>
    <mergeCell ref="A31:A32"/>
    <mergeCell ref="A57:A58"/>
    <mergeCell ref="A83:A84"/>
    <mergeCell ref="A109:A110"/>
    <mergeCell ref="A1:I3"/>
    <mergeCell ref="K1:S3"/>
    <mergeCell ref="U1:AI3"/>
    <mergeCell ref="B84:I84"/>
    <mergeCell ref="L84:S84"/>
    <mergeCell ref="B6:I6"/>
    <mergeCell ref="L6:S6"/>
    <mergeCell ref="B32:I32"/>
    <mergeCell ref="L32:S32"/>
    <mergeCell ref="K5:K6"/>
    <mergeCell ref="K31:K32"/>
    <mergeCell ref="K57:K58"/>
    <mergeCell ref="K83:K84"/>
    <mergeCell ref="F33:F53"/>
    <mergeCell ref="B59:E79"/>
    <mergeCell ref="G59:H79"/>
    <mergeCell ref="V32:AI32"/>
    <mergeCell ref="B58:I58"/>
    <mergeCell ref="L58:S58"/>
    <mergeCell ref="B604:I604"/>
    <mergeCell ref="A265:A266"/>
    <mergeCell ref="A291:A292"/>
    <mergeCell ref="A317:A318"/>
    <mergeCell ref="A343:A344"/>
    <mergeCell ref="K447:K448"/>
    <mergeCell ref="A629:A630"/>
    <mergeCell ref="A395:A396"/>
    <mergeCell ref="A421:A422"/>
    <mergeCell ref="A447:A448"/>
    <mergeCell ref="A473:A474"/>
    <mergeCell ref="A499:A500"/>
    <mergeCell ref="A369:A370"/>
    <mergeCell ref="A603:A604"/>
    <mergeCell ref="K499:K500"/>
    <mergeCell ref="F345:F365"/>
    <mergeCell ref="F371:F391"/>
    <mergeCell ref="A577:A578"/>
    <mergeCell ref="K551:K552"/>
    <mergeCell ref="K577:K578"/>
    <mergeCell ref="A135:A136"/>
    <mergeCell ref="A161:A162"/>
    <mergeCell ref="A187:A188"/>
    <mergeCell ref="A213:A214"/>
    <mergeCell ref="A239:A240"/>
    <mergeCell ref="B292:I292"/>
    <mergeCell ref="B318:I318"/>
    <mergeCell ref="A525:A526"/>
    <mergeCell ref="A551:A552"/>
    <mergeCell ref="B475:E495"/>
    <mergeCell ref="G475:H495"/>
    <mergeCell ref="B501:E521"/>
    <mergeCell ref="G501:H521"/>
    <mergeCell ref="U31:U32"/>
    <mergeCell ref="L59:O79"/>
    <mergeCell ref="Q59:R79"/>
    <mergeCell ref="U109:U110"/>
    <mergeCell ref="U135:U136"/>
    <mergeCell ref="U161:U162"/>
    <mergeCell ref="U187:U188"/>
    <mergeCell ref="U213:U214"/>
    <mergeCell ref="U239:U240"/>
    <mergeCell ref="U265:U266"/>
    <mergeCell ref="U291:U292"/>
    <mergeCell ref="U317:U318"/>
    <mergeCell ref="U343:U344"/>
    <mergeCell ref="G449:H469"/>
    <mergeCell ref="F111:F131"/>
    <mergeCell ref="F137:F157"/>
    <mergeCell ref="F163:F183"/>
    <mergeCell ref="F189:F209"/>
    <mergeCell ref="F215:F235"/>
    <mergeCell ref="K239:K240"/>
    <mergeCell ref="K265:K266"/>
    <mergeCell ref="K291:K292"/>
    <mergeCell ref="K317:K318"/>
    <mergeCell ref="K343:K344"/>
    <mergeCell ref="L292:S292"/>
    <mergeCell ref="L318:S318"/>
    <mergeCell ref="K135:K136"/>
    <mergeCell ref="K161:K162"/>
    <mergeCell ref="K187:K188"/>
    <mergeCell ref="K213:K214"/>
    <mergeCell ref="F267:F287"/>
    <mergeCell ref="F293:F313"/>
    <mergeCell ref="F319:F339"/>
    <mergeCell ref="L475:O495"/>
    <mergeCell ref="Q475:R495"/>
    <mergeCell ref="L501:O521"/>
    <mergeCell ref="Q501:R521"/>
    <mergeCell ref="L527:O547"/>
    <mergeCell ref="Q527:R547"/>
    <mergeCell ref="U369:U370"/>
    <mergeCell ref="U395:U396"/>
    <mergeCell ref="U421:U422"/>
    <mergeCell ref="L449:O469"/>
    <mergeCell ref="Q449:R469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8000"/>
  </sheetPr>
  <dimension ref="A1:BQ801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6" width="11.125" style="15" bestFit="1" customWidth="1"/>
    <col min="27" max="59" width="11" style="15"/>
    <col min="60" max="16384" width="11" style="4"/>
  </cols>
  <sheetData>
    <row r="1" spans="1:69" customFormat="1" ht="15" customHeight="1" thickTop="1">
      <c r="A1" s="441" t="s">
        <v>104</v>
      </c>
      <c r="B1" s="442"/>
      <c r="C1" s="442"/>
      <c r="D1" s="442"/>
      <c r="E1" s="442"/>
      <c r="F1" s="442"/>
      <c r="G1" s="442"/>
      <c r="H1" s="442"/>
      <c r="I1" s="443"/>
      <c r="K1" s="15"/>
      <c r="L1" s="15"/>
      <c r="M1" s="15"/>
      <c r="N1" s="15"/>
      <c r="O1" s="15"/>
      <c r="P1" s="15"/>
      <c r="Q1" s="15"/>
      <c r="R1" s="15"/>
      <c r="S1" s="15"/>
      <c r="AK1" s="28"/>
      <c r="BB1" s="28"/>
      <c r="BQ1" s="26"/>
    </row>
    <row r="2" spans="1:69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K2" s="20"/>
      <c r="L2" s="15"/>
      <c r="M2" s="15"/>
      <c r="N2" s="15"/>
      <c r="O2" s="15"/>
      <c r="P2" s="15"/>
      <c r="Q2" s="15"/>
      <c r="R2" s="15"/>
      <c r="S2" s="15"/>
      <c r="AK2" s="28"/>
      <c r="BB2" s="28"/>
      <c r="BQ2" s="26"/>
    </row>
    <row r="3" spans="1:69" customFormat="1" ht="30" customHeight="1" thickBot="1">
      <c r="A3" s="447"/>
      <c r="B3" s="448"/>
      <c r="C3" s="448"/>
      <c r="D3" s="448"/>
      <c r="E3" s="448"/>
      <c r="F3" s="448"/>
      <c r="G3" s="448"/>
      <c r="H3" s="448"/>
      <c r="I3" s="449"/>
      <c r="K3" s="15"/>
      <c r="L3" s="15"/>
      <c r="M3" s="15"/>
      <c r="N3" s="15"/>
      <c r="O3" s="15"/>
      <c r="P3" s="15"/>
      <c r="Q3" s="15"/>
      <c r="R3" s="15"/>
      <c r="S3" s="15"/>
      <c r="AK3" s="28"/>
      <c r="BB3" s="28"/>
      <c r="BQ3" s="26"/>
    </row>
    <row r="4" spans="1:69" ht="15.75" thickTop="1" thickBot="1"/>
    <row r="5" spans="1:69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</row>
    <row r="6" spans="1:69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69" ht="15">
      <c r="A7" s="35" t="s">
        <v>7</v>
      </c>
      <c r="B7" s="57">
        <f>B33+B85</f>
        <v>44.648227031969483</v>
      </c>
      <c r="C7" s="57">
        <f t="shared" ref="C7:H7" si="0">C33+C85</f>
        <v>0</v>
      </c>
      <c r="D7" s="57">
        <f t="shared" si="0"/>
        <v>6.7441852076353337</v>
      </c>
      <c r="E7" s="57">
        <f t="shared" si="0"/>
        <v>0</v>
      </c>
      <c r="F7" s="57">
        <f>F59+F85</f>
        <v>0.16962331481626178</v>
      </c>
      <c r="G7" s="57">
        <f t="shared" si="0"/>
        <v>0</v>
      </c>
      <c r="H7" s="58">
        <f t="shared" si="0"/>
        <v>0</v>
      </c>
      <c r="I7" s="59">
        <f>SUM(B7:H7)</f>
        <v>51.56203555442108</v>
      </c>
      <c r="J7" s="4">
        <v>0</v>
      </c>
    </row>
    <row r="8" spans="1:69" ht="15">
      <c r="A8" s="36" t="s">
        <v>8</v>
      </c>
      <c r="B8" s="60">
        <f t="shared" ref="B8:H27" si="1">B34+B86</f>
        <v>62.122827942440161</v>
      </c>
      <c r="C8" s="60">
        <f t="shared" si="1"/>
        <v>0</v>
      </c>
      <c r="D8" s="60">
        <f t="shared" si="1"/>
        <v>507.20625236488468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569.32908030732483</v>
      </c>
      <c r="J8" s="4">
        <v>0</v>
      </c>
    </row>
    <row r="9" spans="1:69" ht="15">
      <c r="A9" s="37" t="s">
        <v>10</v>
      </c>
      <c r="B9" s="63">
        <f t="shared" si="1"/>
        <v>68.241226286682263</v>
      </c>
      <c r="C9" s="63">
        <f t="shared" si="1"/>
        <v>0</v>
      </c>
      <c r="D9" s="63">
        <f t="shared" si="1"/>
        <v>3.7763061252916961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72.01753241197396</v>
      </c>
      <c r="J9" s="4">
        <v>0</v>
      </c>
    </row>
    <row r="10" spans="1:69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69" ht="15">
      <c r="A11" s="37" t="s">
        <v>16</v>
      </c>
      <c r="B11" s="63">
        <f t="shared" si="1"/>
        <v>1675.9304369407962</v>
      </c>
      <c r="C11" s="63">
        <f t="shared" si="1"/>
        <v>258.24574951245813</v>
      </c>
      <c r="D11" s="63">
        <f t="shared" si="1"/>
        <v>430.99635649242634</v>
      </c>
      <c r="E11" s="63">
        <f t="shared" si="1"/>
        <v>17.692328906753104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2382.8648718524337</v>
      </c>
      <c r="J11" s="4">
        <v>0</v>
      </c>
    </row>
    <row r="12" spans="1:69" ht="15">
      <c r="A12" s="36" t="s">
        <v>15</v>
      </c>
      <c r="B12" s="60">
        <f t="shared" si="1"/>
        <v>6046.467608029785</v>
      </c>
      <c r="C12" s="60">
        <f t="shared" si="1"/>
        <v>66.752661625682492</v>
      </c>
      <c r="D12" s="60">
        <f t="shared" si="1"/>
        <v>424.3951784971228</v>
      </c>
      <c r="E12" s="60">
        <f t="shared" si="1"/>
        <v>2.0012718783273717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6539.6167200309183</v>
      </c>
      <c r="J12" s="4">
        <v>0</v>
      </c>
    </row>
    <row r="13" spans="1:69" ht="15">
      <c r="A13" s="37" t="s">
        <v>58</v>
      </c>
      <c r="B13" s="63">
        <f t="shared" si="1"/>
        <v>9.912055466224836E-4</v>
      </c>
      <c r="C13" s="63">
        <f t="shared" si="1"/>
        <v>0.62200201342385086</v>
      </c>
      <c r="D13" s="63">
        <f t="shared" si="1"/>
        <v>0.38631691764987619</v>
      </c>
      <c r="E13" s="63">
        <f t="shared" si="1"/>
        <v>1222.8032598564409</v>
      </c>
      <c r="F13" s="63">
        <f t="shared" si="2"/>
        <v>15292.64853814924</v>
      </c>
      <c r="G13" s="63">
        <f t="shared" si="1"/>
        <v>0</v>
      </c>
      <c r="H13" s="64">
        <f t="shared" si="1"/>
        <v>0</v>
      </c>
      <c r="I13" s="59">
        <f t="shared" si="3"/>
        <v>16516.461108142303</v>
      </c>
      <c r="J13" s="4">
        <v>0</v>
      </c>
    </row>
    <row r="14" spans="1:69" ht="15">
      <c r="A14" s="36" t="s">
        <v>12</v>
      </c>
      <c r="B14" s="60">
        <f t="shared" si="1"/>
        <v>1.5666153291872039E-3</v>
      </c>
      <c r="C14" s="60">
        <f t="shared" si="1"/>
        <v>9.7153865315438501E-2</v>
      </c>
      <c r="D14" s="60">
        <f t="shared" si="1"/>
        <v>3.7066603585438083E-2</v>
      </c>
      <c r="E14" s="60">
        <f t="shared" si="1"/>
        <v>23.945598966237991</v>
      </c>
      <c r="F14" s="60">
        <f t="shared" si="2"/>
        <v>5193.1588740024035</v>
      </c>
      <c r="G14" s="60">
        <f t="shared" si="1"/>
        <v>0</v>
      </c>
      <c r="H14" s="61">
        <f t="shared" si="1"/>
        <v>0</v>
      </c>
      <c r="I14" s="62">
        <f t="shared" si="3"/>
        <v>5217.2402600528712</v>
      </c>
      <c r="J14" s="4">
        <v>0</v>
      </c>
    </row>
    <row r="15" spans="1:69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0</v>
      </c>
      <c r="E15" s="63">
        <f t="shared" si="1"/>
        <v>13.796149854886814</v>
      </c>
      <c r="F15" s="63">
        <f t="shared" si="2"/>
        <v>1610.9508716830421</v>
      </c>
      <c r="G15" s="63">
        <f t="shared" si="1"/>
        <v>0</v>
      </c>
      <c r="H15" s="64">
        <f t="shared" si="1"/>
        <v>0</v>
      </c>
      <c r="I15" s="59">
        <f t="shared" si="3"/>
        <v>1624.747021537929</v>
      </c>
      <c r="J15" s="4">
        <v>0</v>
      </c>
    </row>
    <row r="16" spans="1:69" ht="15">
      <c r="A16" s="36" t="s">
        <v>17</v>
      </c>
      <c r="B16" s="60">
        <f t="shared" si="1"/>
        <v>357.62997535091893</v>
      </c>
      <c r="C16" s="60">
        <f t="shared" si="1"/>
        <v>1.3953865269459214</v>
      </c>
      <c r="D16" s="60">
        <f t="shared" si="1"/>
        <v>128.00517111908175</v>
      </c>
      <c r="E16" s="60">
        <f t="shared" si="1"/>
        <v>14.769899523818466</v>
      </c>
      <c r="F16" s="60">
        <f t="shared" si="2"/>
        <v>12.786954115690472</v>
      </c>
      <c r="G16" s="60">
        <f t="shared" si="1"/>
        <v>0</v>
      </c>
      <c r="H16" s="61">
        <f t="shared" si="1"/>
        <v>0</v>
      </c>
      <c r="I16" s="62">
        <f t="shared" si="3"/>
        <v>514.58738663645556</v>
      </c>
      <c r="J16" s="4">
        <v>0</v>
      </c>
    </row>
    <row r="17" spans="1:19" ht="15">
      <c r="A17" s="37" t="s">
        <v>139</v>
      </c>
      <c r="B17" s="63">
        <f t="shared" si="1"/>
        <v>4535.3201994432457</v>
      </c>
      <c r="C17" s="63">
        <f t="shared" si="1"/>
        <v>2446.1336752500283</v>
      </c>
      <c r="D17" s="63">
        <f t="shared" si="1"/>
        <v>1739.5846473407373</v>
      </c>
      <c r="E17" s="63">
        <f t="shared" si="1"/>
        <v>122.07942221279589</v>
      </c>
      <c r="F17" s="63">
        <f t="shared" si="2"/>
        <v>0.67367379542104433</v>
      </c>
      <c r="G17" s="63">
        <f t="shared" si="1"/>
        <v>0</v>
      </c>
      <c r="H17" s="64">
        <f t="shared" si="1"/>
        <v>0</v>
      </c>
      <c r="I17" s="59">
        <f t="shared" si="3"/>
        <v>8843.7916180422271</v>
      </c>
      <c r="J17" s="4">
        <v>0</v>
      </c>
    </row>
    <row r="18" spans="1:19" ht="15">
      <c r="A18" s="36" t="s">
        <v>25</v>
      </c>
      <c r="B18" s="60">
        <f t="shared" si="1"/>
        <v>1886.0631465243341</v>
      </c>
      <c r="C18" s="60">
        <f t="shared" si="1"/>
        <v>13.218583585634676</v>
      </c>
      <c r="D18" s="60">
        <f t="shared" si="1"/>
        <v>2699.6351562448422</v>
      </c>
      <c r="E18" s="60">
        <f t="shared" si="1"/>
        <v>5377.6296733862309</v>
      </c>
      <c r="F18" s="60">
        <f t="shared" si="2"/>
        <v>1122.9697421192413</v>
      </c>
      <c r="G18" s="60">
        <f t="shared" si="1"/>
        <v>1703.6209635729265</v>
      </c>
      <c r="H18" s="61">
        <f t="shared" si="1"/>
        <v>11.67155301382364</v>
      </c>
      <c r="I18" s="62">
        <f t="shared" si="3"/>
        <v>12814.808818447034</v>
      </c>
      <c r="J18" s="4">
        <v>0</v>
      </c>
    </row>
    <row r="19" spans="1:19" ht="15">
      <c r="A19" s="37" t="s">
        <v>24</v>
      </c>
      <c r="B19" s="63">
        <f t="shared" si="1"/>
        <v>2569.3506662347695</v>
      </c>
      <c r="C19" s="63">
        <f t="shared" si="1"/>
        <v>12.908664076210666</v>
      </c>
      <c r="D19" s="63">
        <f t="shared" si="1"/>
        <v>311.3725511474463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2893.6318814584265</v>
      </c>
      <c r="J19" s="4">
        <v>0</v>
      </c>
    </row>
    <row r="20" spans="1:19" ht="15">
      <c r="A20" s="36" t="s">
        <v>60</v>
      </c>
      <c r="B20" s="60">
        <f t="shared" si="1"/>
        <v>2970.7836200486622</v>
      </c>
      <c r="C20" s="60">
        <f t="shared" si="1"/>
        <v>144.77892166092855</v>
      </c>
      <c r="D20" s="60">
        <f t="shared" si="1"/>
        <v>620.81363991901344</v>
      </c>
      <c r="E20" s="60">
        <f t="shared" si="1"/>
        <v>0.99646984866047394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3737.3726514772648</v>
      </c>
      <c r="J20" s="4">
        <v>0</v>
      </c>
    </row>
    <row r="21" spans="1:19" ht="15">
      <c r="A21" s="37" t="s">
        <v>22</v>
      </c>
      <c r="B21" s="63">
        <f t="shared" si="1"/>
        <v>1215.4679557265915</v>
      </c>
      <c r="C21" s="63">
        <f t="shared" si="1"/>
        <v>2402.4033299272846</v>
      </c>
      <c r="D21" s="63">
        <f t="shared" si="1"/>
        <v>227.34627378244343</v>
      </c>
      <c r="E21" s="63">
        <f t="shared" si="1"/>
        <v>2.3314439852976969</v>
      </c>
      <c r="F21" s="63">
        <f t="shared" si="2"/>
        <v>55.994389713616293</v>
      </c>
      <c r="G21" s="63">
        <f t="shared" si="1"/>
        <v>0</v>
      </c>
      <c r="H21" s="64">
        <f t="shared" si="1"/>
        <v>0</v>
      </c>
      <c r="I21" s="59">
        <f t="shared" si="3"/>
        <v>3903.5433931352331</v>
      </c>
      <c r="J21" s="4">
        <v>0</v>
      </c>
    </row>
    <row r="22" spans="1:19" ht="15">
      <c r="A22" s="36" t="s">
        <v>21</v>
      </c>
      <c r="B22" s="60">
        <f t="shared" si="1"/>
        <v>50.377737293622594</v>
      </c>
      <c r="C22" s="60">
        <f t="shared" si="1"/>
        <v>0.93451366588760465</v>
      </c>
      <c r="D22" s="60">
        <f t="shared" si="1"/>
        <v>960.38912356922572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1011.7013745287359</v>
      </c>
      <c r="J22" s="4">
        <v>0</v>
      </c>
    </row>
    <row r="23" spans="1:19" ht="15">
      <c r="A23" s="38" t="s">
        <v>64</v>
      </c>
      <c r="B23" s="63">
        <f t="shared" si="1"/>
        <v>239.40274315172104</v>
      </c>
      <c r="C23" s="63">
        <f t="shared" si="1"/>
        <v>0</v>
      </c>
      <c r="D23" s="63">
        <f t="shared" si="1"/>
        <v>199.85230248968858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439.25504564140965</v>
      </c>
      <c r="J23" s="4">
        <v>0</v>
      </c>
    </row>
    <row r="24" spans="1:19">
      <c r="A24" s="39" t="str">
        <f>A50</f>
        <v>Umgebungswärme etc.</v>
      </c>
      <c r="B24" s="65">
        <f t="shared" si="1"/>
        <v>239.40274315172104</v>
      </c>
      <c r="C24" s="65">
        <f t="shared" si="1"/>
        <v>0</v>
      </c>
      <c r="D24" s="65">
        <f t="shared" si="1"/>
        <v>199.85230248968858</v>
      </c>
      <c r="E24" s="65">
        <f t="shared" si="1"/>
        <v>0</v>
      </c>
      <c r="F24" s="65">
        <f t="shared" si="2"/>
        <v>0</v>
      </c>
      <c r="G24" s="65">
        <f t="shared" si="1"/>
        <v>0</v>
      </c>
      <c r="H24" s="66">
        <f t="shared" si="1"/>
        <v>0</v>
      </c>
      <c r="I24" s="67">
        <f t="shared" si="3"/>
        <v>439.25504564140965</v>
      </c>
      <c r="J24" s="4">
        <v>0</v>
      </c>
    </row>
    <row r="25" spans="1:19">
      <c r="A25" s="40" t="str">
        <f>A51</f>
        <v>Gichtgas</v>
      </c>
      <c r="B25" s="68">
        <f t="shared" si="1"/>
        <v>0</v>
      </c>
      <c r="C25" s="68">
        <f t="shared" si="1"/>
        <v>0</v>
      </c>
      <c r="D25" s="68">
        <f t="shared" si="1"/>
        <v>0</v>
      </c>
      <c r="E25" s="68">
        <f t="shared" si="1"/>
        <v>0</v>
      </c>
      <c r="F25" s="68">
        <f t="shared" si="2"/>
        <v>0</v>
      </c>
      <c r="G25" s="68">
        <f t="shared" si="1"/>
        <v>0</v>
      </c>
      <c r="H25" s="69">
        <f t="shared" si="1"/>
        <v>0</v>
      </c>
      <c r="I25" s="70">
        <f t="shared" si="3"/>
        <v>0</v>
      </c>
      <c r="J25" s="4">
        <v>0</v>
      </c>
    </row>
    <row r="26" spans="1:19">
      <c r="A26" s="39" t="str">
        <f>A52</f>
        <v>Kokereigas</v>
      </c>
      <c r="B26" s="65">
        <f t="shared" si="1"/>
        <v>0</v>
      </c>
      <c r="C26" s="65">
        <f t="shared" si="1"/>
        <v>0</v>
      </c>
      <c r="D26" s="65">
        <f t="shared" si="1"/>
        <v>0</v>
      </c>
      <c r="E26" s="65">
        <f t="shared" si="1"/>
        <v>0</v>
      </c>
      <c r="F26" s="65">
        <f t="shared" si="2"/>
        <v>0</v>
      </c>
      <c r="G26" s="65">
        <f t="shared" si="1"/>
        <v>0</v>
      </c>
      <c r="H26" s="66">
        <f t="shared" si="1"/>
        <v>0</v>
      </c>
      <c r="I26" s="67">
        <f t="shared" si="3"/>
        <v>0</v>
      </c>
      <c r="J26" s="4">
        <v>0</v>
      </c>
      <c r="K26" s="14"/>
      <c r="L26" s="14"/>
      <c r="M26" s="14"/>
      <c r="N26" s="14"/>
      <c r="O26" s="14"/>
      <c r="P26" s="14"/>
      <c r="Q26" s="14"/>
      <c r="R26" s="14"/>
      <c r="S26" s="14"/>
    </row>
    <row r="27" spans="1:19" ht="15" thickBot="1">
      <c r="A27" s="41" t="str">
        <f>A53</f>
        <v>Brenntorf</v>
      </c>
      <c r="B27" s="71">
        <f t="shared" si="1"/>
        <v>0</v>
      </c>
      <c r="C27" s="71">
        <f t="shared" si="1"/>
        <v>0</v>
      </c>
      <c r="D27" s="71">
        <f t="shared" si="1"/>
        <v>0</v>
      </c>
      <c r="E27" s="71">
        <f t="shared" si="1"/>
        <v>0</v>
      </c>
      <c r="F27" s="71">
        <f t="shared" si="2"/>
        <v>0</v>
      </c>
      <c r="G27" s="71">
        <f t="shared" si="1"/>
        <v>0</v>
      </c>
      <c r="H27" s="72">
        <f t="shared" si="1"/>
        <v>0</v>
      </c>
      <c r="I27" s="73">
        <f t="shared" si="3"/>
        <v>0</v>
      </c>
      <c r="J27" s="4">
        <v>0</v>
      </c>
    </row>
    <row r="28" spans="1:19" ht="15">
      <c r="A28" s="42" t="s">
        <v>26</v>
      </c>
      <c r="B28" s="74">
        <f>SUM(B7:B23)</f>
        <v>21721.808927826416</v>
      </c>
      <c r="C28" s="74">
        <f t="shared" ref="C28:I28" si="4">SUM(C7:C23)</f>
        <v>5347.4906417098</v>
      </c>
      <c r="D28" s="74">
        <f t="shared" si="4"/>
        <v>8260.5405278210746</v>
      </c>
      <c r="E28" s="74">
        <f t="shared" si="4"/>
        <v>6798.0455184194489</v>
      </c>
      <c r="F28" s="74">
        <f t="shared" si="4"/>
        <v>23289.352666893468</v>
      </c>
      <c r="G28" s="74">
        <f t="shared" si="4"/>
        <v>1703.6209635729265</v>
      </c>
      <c r="H28" s="75">
        <f t="shared" si="4"/>
        <v>11.67155301382364</v>
      </c>
      <c r="I28" s="59">
        <f t="shared" si="4"/>
        <v>67132.530799256958</v>
      </c>
      <c r="J28" s="4">
        <v>0</v>
      </c>
    </row>
    <row r="29" spans="1:19" s="14" customFormat="1" ht="15" thickBot="1">
      <c r="A29" s="43" t="s">
        <v>91</v>
      </c>
      <c r="B29" s="78">
        <f>B28/$I$28</f>
        <v>0.32356606654350711</v>
      </c>
      <c r="C29" s="78">
        <f t="shared" ref="C29:I29" si="5">C28/$I$28</f>
        <v>7.9655728423230959E-2</v>
      </c>
      <c r="D29" s="78">
        <f t="shared" si="5"/>
        <v>0.12304825141364259</v>
      </c>
      <c r="E29" s="78">
        <f t="shared" si="5"/>
        <v>0.10126306035962361</v>
      </c>
      <c r="F29" s="78">
        <f t="shared" si="5"/>
        <v>0.34691605380608176</v>
      </c>
      <c r="G29" s="78">
        <f t="shared" si="5"/>
        <v>2.5376981074453738E-2</v>
      </c>
      <c r="H29" s="78">
        <f t="shared" si="5"/>
        <v>1.7385837946024262E-4</v>
      </c>
      <c r="I29" s="80">
        <f t="shared" si="5"/>
        <v>1</v>
      </c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9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9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0</v>
      </c>
      <c r="C33" s="57">
        <f t="shared" ref="C33:E33" si="6">C111+C137+C163+C189+C215+C241+C267+C293+C319+C345+C371+C397+C423</f>
        <v>0</v>
      </c>
      <c r="D33" s="57">
        <f t="shared" si="6"/>
        <v>0</v>
      </c>
      <c r="E33" s="57">
        <f t="shared" si="6"/>
        <v>0</v>
      </c>
      <c r="F33" s="419"/>
      <c r="G33" s="57">
        <f t="shared" ref="G33:H33" si="7">G111+G137+G163+G189+G215+G241+G267+G293+G319+G345+G371+G397+G423</f>
        <v>0</v>
      </c>
      <c r="H33" s="58">
        <f t="shared" si="7"/>
        <v>0</v>
      </c>
      <c r="I33" s="59">
        <f>SUM(B33:H33)</f>
        <v>0</v>
      </c>
      <c r="J33" s="4">
        <v>0</v>
      </c>
    </row>
    <row r="34" spans="1:10" ht="15">
      <c r="A34" s="36" t="s">
        <v>8</v>
      </c>
      <c r="B34" s="60">
        <f t="shared" ref="B34:E53" si="8">B112+B138+B164+B190+B216+B242+B268+B294+B320+B346+B372+B398+B424</f>
        <v>0.15440000000000004</v>
      </c>
      <c r="C34" s="60">
        <f t="shared" si="8"/>
        <v>0</v>
      </c>
      <c r="D34" s="60">
        <f t="shared" si="8"/>
        <v>498.50837775586876</v>
      </c>
      <c r="E34" s="60">
        <f t="shared" si="8"/>
        <v>0</v>
      </c>
      <c r="F34" s="420">
        <v>0</v>
      </c>
      <c r="G34" s="60">
        <f t="shared" ref="G34:H34" si="9">G112+G138+G164+G190+G216+G242+G268+G294+G320+G346+G372+G398+G424</f>
        <v>0</v>
      </c>
      <c r="H34" s="61">
        <f t="shared" si="9"/>
        <v>0</v>
      </c>
      <c r="I34" s="62">
        <f t="shared" ref="I34:I53" si="10">SUM(B34:H34)</f>
        <v>498.66277775586877</v>
      </c>
      <c r="J34" s="4">
        <v>0</v>
      </c>
    </row>
    <row r="35" spans="1:10" ht="15">
      <c r="A35" s="37" t="s">
        <v>10</v>
      </c>
      <c r="B35" s="63">
        <f t="shared" si="8"/>
        <v>0</v>
      </c>
      <c r="C35" s="63">
        <f t="shared" si="8"/>
        <v>0</v>
      </c>
      <c r="D35" s="63">
        <f t="shared" si="8"/>
        <v>0</v>
      </c>
      <c r="E35" s="63">
        <f t="shared" si="8"/>
        <v>0</v>
      </c>
      <c r="F35" s="420">
        <v>0</v>
      </c>
      <c r="G35" s="63">
        <f t="shared" ref="G35:H35" si="11">G113+G139+G165+G191+G217+G243+G269+G295+G321+G347+G373+G399+G425</f>
        <v>0</v>
      </c>
      <c r="H35" s="64">
        <f t="shared" si="11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8"/>
        <v>0</v>
      </c>
      <c r="C36" s="60">
        <f t="shared" si="8"/>
        <v>0</v>
      </c>
      <c r="D36" s="60">
        <f t="shared" si="8"/>
        <v>0</v>
      </c>
      <c r="E36" s="60">
        <f t="shared" si="8"/>
        <v>0</v>
      </c>
      <c r="F36" s="420">
        <v>0</v>
      </c>
      <c r="G36" s="60">
        <f t="shared" ref="G36:H36" si="12">G114+G140+G166+G192+G218+G244+G270+G296+G322+G348+G374+G400+G426</f>
        <v>0</v>
      </c>
      <c r="H36" s="61">
        <f t="shared" si="12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8"/>
        <v>496.49373329306081</v>
      </c>
      <c r="C37" s="63">
        <f t="shared" si="8"/>
        <v>220.67800771675172</v>
      </c>
      <c r="D37" s="63">
        <f t="shared" si="8"/>
        <v>353.77391178021747</v>
      </c>
      <c r="E37" s="63">
        <f t="shared" si="8"/>
        <v>8.3364964831698839E-5</v>
      </c>
      <c r="F37" s="420">
        <v>0</v>
      </c>
      <c r="G37" s="63">
        <f t="shared" ref="G37:H37" si="13">G115+G141+G167+G193+G219+G245+G271+G297+G323+G349+G375+G401+G427</f>
        <v>0</v>
      </c>
      <c r="H37" s="64">
        <f t="shared" si="13"/>
        <v>0</v>
      </c>
      <c r="I37" s="59">
        <f t="shared" si="10"/>
        <v>1070.9457361549948</v>
      </c>
      <c r="J37" s="4">
        <v>0</v>
      </c>
    </row>
    <row r="38" spans="1:10" ht="15">
      <c r="A38" s="36" t="s">
        <v>15</v>
      </c>
      <c r="B38" s="60">
        <f t="shared" si="8"/>
        <v>306.19700201733338</v>
      </c>
      <c r="C38" s="60">
        <f t="shared" si="8"/>
        <v>48.157036717831609</v>
      </c>
      <c r="D38" s="60">
        <f t="shared" si="8"/>
        <v>46.81216825459385</v>
      </c>
      <c r="E38" s="60">
        <f t="shared" si="8"/>
        <v>2.0012718783273717</v>
      </c>
      <c r="F38" s="420">
        <v>0</v>
      </c>
      <c r="G38" s="60">
        <f t="shared" ref="G38:H38" si="14">G116+G142+G168+G194+G220+G246+G272+G298+G324+G350+G376+G402+G428</f>
        <v>0</v>
      </c>
      <c r="H38" s="61">
        <f t="shared" si="14"/>
        <v>0</v>
      </c>
      <c r="I38" s="62">
        <f t="shared" si="10"/>
        <v>403.16747886808622</v>
      </c>
      <c r="J38" s="4">
        <v>0</v>
      </c>
    </row>
    <row r="39" spans="1:10" ht="15">
      <c r="A39" s="37" t="s">
        <v>58</v>
      </c>
      <c r="B39" s="63">
        <f t="shared" si="8"/>
        <v>9.912055466224836E-4</v>
      </c>
      <c r="C39" s="63">
        <f t="shared" si="8"/>
        <v>0.34292731452164493</v>
      </c>
      <c r="D39" s="63">
        <f t="shared" si="8"/>
        <v>0.16999855231368785</v>
      </c>
      <c r="E39" s="63">
        <f t="shared" si="8"/>
        <v>1108.34898697016</v>
      </c>
      <c r="F39" s="420">
        <v>0</v>
      </c>
      <c r="G39" s="63">
        <f t="shared" ref="G39:H39" si="15">G117+G143+G169+G195+G221+G247+G273+G299+G325+G351+G377+G403+G429</f>
        <v>0</v>
      </c>
      <c r="H39" s="64">
        <f t="shared" si="15"/>
        <v>0</v>
      </c>
      <c r="I39" s="59">
        <f t="shared" si="10"/>
        <v>1108.8629040425419</v>
      </c>
      <c r="J39" s="4">
        <v>0</v>
      </c>
    </row>
    <row r="40" spans="1:10" ht="15">
      <c r="A40" s="36" t="s">
        <v>12</v>
      </c>
      <c r="B40" s="60">
        <f t="shared" si="8"/>
        <v>1.5666153291872039E-3</v>
      </c>
      <c r="C40" s="60">
        <f t="shared" si="8"/>
        <v>9.7153865315438501E-2</v>
      </c>
      <c r="D40" s="60">
        <f t="shared" si="8"/>
        <v>1.5420135986218191E-3</v>
      </c>
      <c r="E40" s="60">
        <f t="shared" si="8"/>
        <v>11.364055766407191</v>
      </c>
      <c r="F40" s="420">
        <v>0</v>
      </c>
      <c r="G40" s="60">
        <f t="shared" ref="G40:H40" si="16">G118+G144+G170+G196+G222+G248+G274+G300+G326+G352+G378+G404+G430</f>
        <v>0</v>
      </c>
      <c r="H40" s="61">
        <f t="shared" si="16"/>
        <v>0</v>
      </c>
      <c r="I40" s="62">
        <f t="shared" si="10"/>
        <v>11.464318260650439</v>
      </c>
      <c r="J40" s="4">
        <v>0</v>
      </c>
    </row>
    <row r="41" spans="1:10" ht="15">
      <c r="A41" s="37" t="s">
        <v>59</v>
      </c>
      <c r="B41" s="63">
        <f t="shared" si="8"/>
        <v>0</v>
      </c>
      <c r="C41" s="63">
        <f t="shared" si="8"/>
        <v>0</v>
      </c>
      <c r="D41" s="63">
        <f t="shared" si="8"/>
        <v>0</v>
      </c>
      <c r="E41" s="63">
        <f t="shared" si="8"/>
        <v>0</v>
      </c>
      <c r="F41" s="420">
        <v>0</v>
      </c>
      <c r="G41" s="63">
        <f t="shared" ref="G41:H41" si="17">G119+G145+G171+G197+G223+G249+G275+G301+G327+G353+G379+G405+G431</f>
        <v>0</v>
      </c>
      <c r="H41" s="64">
        <f t="shared" si="17"/>
        <v>0</v>
      </c>
      <c r="I41" s="59">
        <f t="shared" si="10"/>
        <v>0</v>
      </c>
      <c r="J41" s="4">
        <v>0</v>
      </c>
    </row>
    <row r="42" spans="1:10" ht="15">
      <c r="A42" s="36" t="s">
        <v>17</v>
      </c>
      <c r="B42" s="60">
        <f t="shared" si="8"/>
        <v>40.683181304315546</v>
      </c>
      <c r="C42" s="60">
        <f t="shared" si="8"/>
        <v>8.1133155029804144E-2</v>
      </c>
      <c r="D42" s="60">
        <f t="shared" si="8"/>
        <v>91.794986079016979</v>
      </c>
      <c r="E42" s="60">
        <f t="shared" si="8"/>
        <v>10.401056710171684</v>
      </c>
      <c r="F42" s="420">
        <v>0</v>
      </c>
      <c r="G42" s="60">
        <f t="shared" ref="G42:H42" si="18">G120+G146+G172+G198+G224+G250+G276+G302+G328+G354+G380+G406+G432</f>
        <v>0</v>
      </c>
      <c r="H42" s="61">
        <f t="shared" si="18"/>
        <v>0</v>
      </c>
      <c r="I42" s="62">
        <f t="shared" si="10"/>
        <v>142.960357248534</v>
      </c>
      <c r="J42" s="4">
        <v>0</v>
      </c>
    </row>
    <row r="43" spans="1:10" ht="15">
      <c r="A43" s="37" t="s">
        <v>139</v>
      </c>
      <c r="B43" s="63">
        <f t="shared" si="8"/>
        <v>452.56707052689677</v>
      </c>
      <c r="C43" s="63">
        <f t="shared" si="8"/>
        <v>1949.8595562067089</v>
      </c>
      <c r="D43" s="63">
        <f t="shared" si="8"/>
        <v>1348.6199614947066</v>
      </c>
      <c r="E43" s="63">
        <f t="shared" si="8"/>
        <v>45.865933962037474</v>
      </c>
      <c r="F43" s="420">
        <v>0</v>
      </c>
      <c r="G43" s="63">
        <f t="shared" ref="G43:H43" si="19">G121+G147+G173+G199+G225+G251+G277+G303+G329+G355+G381+G407+G433</f>
        <v>0</v>
      </c>
      <c r="H43" s="64">
        <f t="shared" si="19"/>
        <v>0</v>
      </c>
      <c r="I43" s="59">
        <f t="shared" si="10"/>
        <v>3796.91252219035</v>
      </c>
      <c r="J43" s="4">
        <v>0</v>
      </c>
    </row>
    <row r="44" spans="1:10" ht="15">
      <c r="A44" s="36" t="s">
        <v>25</v>
      </c>
      <c r="B44" s="60">
        <f t="shared" si="8"/>
        <v>343.28308678983092</v>
      </c>
      <c r="C44" s="60">
        <f t="shared" si="8"/>
        <v>13.140566533531347</v>
      </c>
      <c r="D44" s="60">
        <f t="shared" si="8"/>
        <v>432.91714217528613</v>
      </c>
      <c r="E44" s="60">
        <f t="shared" si="8"/>
        <v>3114.9051817951672</v>
      </c>
      <c r="F44" s="420">
        <v>0</v>
      </c>
      <c r="G44" s="60">
        <f t="shared" ref="G44:H44" si="20">G122+G148+G174+G200+G226+G252+G278+G304+G330+G356+G382+G408+G434</f>
        <v>351.58712205296513</v>
      </c>
      <c r="H44" s="61">
        <f t="shared" si="20"/>
        <v>10.985746990491869</v>
      </c>
      <c r="I44" s="62">
        <f t="shared" si="10"/>
        <v>4266.8188463372726</v>
      </c>
      <c r="J44" s="4">
        <v>0</v>
      </c>
    </row>
    <row r="45" spans="1:10" ht="15">
      <c r="A45" s="37" t="s">
        <v>24</v>
      </c>
      <c r="B45" s="63">
        <f t="shared" si="8"/>
        <v>98.921614661254168</v>
      </c>
      <c r="C45" s="63">
        <f t="shared" si="8"/>
        <v>4.6602904776236072</v>
      </c>
      <c r="D45" s="63">
        <f t="shared" si="8"/>
        <v>43.827529213957476</v>
      </c>
      <c r="E45" s="63">
        <f t="shared" si="8"/>
        <v>0</v>
      </c>
      <c r="F45" s="420">
        <v>0</v>
      </c>
      <c r="G45" s="63">
        <f t="shared" ref="G45:H45" si="21">G123+G149+G175+G201+G227+G253+G279+G305+G331+G357+G383+G409+G435</f>
        <v>0</v>
      </c>
      <c r="H45" s="64">
        <f t="shared" si="21"/>
        <v>0</v>
      </c>
      <c r="I45" s="59">
        <f t="shared" si="10"/>
        <v>147.40943435283526</v>
      </c>
      <c r="J45" s="4">
        <v>0</v>
      </c>
    </row>
    <row r="46" spans="1:10" ht="15">
      <c r="A46" s="36" t="s">
        <v>60</v>
      </c>
      <c r="B46" s="60">
        <f t="shared" si="8"/>
        <v>125.79721747073872</v>
      </c>
      <c r="C46" s="60">
        <f t="shared" si="8"/>
        <v>139.53379872629228</v>
      </c>
      <c r="D46" s="60">
        <f t="shared" si="8"/>
        <v>265.11537035441989</v>
      </c>
      <c r="E46" s="60">
        <f t="shared" si="8"/>
        <v>0.99646984866047394</v>
      </c>
      <c r="F46" s="420">
        <v>0</v>
      </c>
      <c r="G46" s="60">
        <f t="shared" ref="G46:H46" si="22">G124+G150+G176+G202+G228+G254+G280+G306+G332+G358+G384+G410+G436</f>
        <v>0</v>
      </c>
      <c r="H46" s="61">
        <f t="shared" si="22"/>
        <v>0</v>
      </c>
      <c r="I46" s="62">
        <f t="shared" si="10"/>
        <v>531.44285640011128</v>
      </c>
      <c r="J46" s="4">
        <v>0</v>
      </c>
    </row>
    <row r="47" spans="1:10" ht="15">
      <c r="A47" s="37" t="s">
        <v>22</v>
      </c>
      <c r="B47" s="63">
        <f t="shared" si="8"/>
        <v>96.286784809220364</v>
      </c>
      <c r="C47" s="63">
        <f t="shared" si="8"/>
        <v>2402.4033299272846</v>
      </c>
      <c r="D47" s="63">
        <f t="shared" si="8"/>
        <v>150.39860980569995</v>
      </c>
      <c r="E47" s="63">
        <f t="shared" si="8"/>
        <v>2.3314439852976969</v>
      </c>
      <c r="F47" s="420">
        <v>0</v>
      </c>
      <c r="G47" s="63">
        <f t="shared" ref="G47:H47" si="23">G125+G151+G177+G203+G229+G255+G281+G307+G333+G359+G385+G411+G437</f>
        <v>0</v>
      </c>
      <c r="H47" s="64">
        <f t="shared" si="23"/>
        <v>0</v>
      </c>
      <c r="I47" s="59">
        <f t="shared" si="10"/>
        <v>2651.4201685275025</v>
      </c>
      <c r="J47" s="4">
        <v>0</v>
      </c>
    </row>
    <row r="48" spans="1:10" ht="15">
      <c r="A48" s="36" t="s">
        <v>21</v>
      </c>
      <c r="B48" s="60">
        <f t="shared" si="8"/>
        <v>3.7528467440099331</v>
      </c>
      <c r="C48" s="60">
        <f t="shared" si="8"/>
        <v>0.93451366588760465</v>
      </c>
      <c r="D48" s="60">
        <f t="shared" si="8"/>
        <v>959.52767008355875</v>
      </c>
      <c r="E48" s="60">
        <f t="shared" si="8"/>
        <v>0</v>
      </c>
      <c r="F48" s="420">
        <v>0</v>
      </c>
      <c r="G48" s="60">
        <f t="shared" ref="G48:H48" si="24">G126+G152+G178+G204+G230+G256+G282+G308+G334+G360+G386+G412+G438</f>
        <v>0</v>
      </c>
      <c r="H48" s="61">
        <f t="shared" si="24"/>
        <v>0</v>
      </c>
      <c r="I48" s="62">
        <f t="shared" si="10"/>
        <v>964.21503049345631</v>
      </c>
      <c r="J48" s="4">
        <v>0</v>
      </c>
    </row>
    <row r="49" spans="1:19" ht="15">
      <c r="A49" s="38" t="s">
        <v>64</v>
      </c>
      <c r="B49" s="63">
        <f t="shared" si="8"/>
        <v>0</v>
      </c>
      <c r="C49" s="63">
        <f t="shared" si="8"/>
        <v>0</v>
      </c>
      <c r="D49" s="63">
        <f t="shared" si="8"/>
        <v>0</v>
      </c>
      <c r="E49" s="63">
        <f t="shared" si="8"/>
        <v>0</v>
      </c>
      <c r="F49" s="420">
        <v>0</v>
      </c>
      <c r="G49" s="63">
        <f t="shared" ref="G49:H49" si="25">G127+G153+G179+G205+G231+G257+G283+G309+G335+G361+G387+G413+G439</f>
        <v>0</v>
      </c>
      <c r="H49" s="64">
        <f t="shared" si="25"/>
        <v>0</v>
      </c>
      <c r="I49" s="59">
        <f t="shared" si="10"/>
        <v>0</v>
      </c>
      <c r="J49" s="4">
        <v>0</v>
      </c>
    </row>
    <row r="50" spans="1:19">
      <c r="A50" s="39" t="s">
        <v>23</v>
      </c>
      <c r="B50" s="65">
        <f t="shared" si="8"/>
        <v>0</v>
      </c>
      <c r="C50" s="65">
        <f t="shared" si="8"/>
        <v>0</v>
      </c>
      <c r="D50" s="65">
        <f t="shared" si="8"/>
        <v>0</v>
      </c>
      <c r="E50" s="65">
        <f t="shared" si="8"/>
        <v>0</v>
      </c>
      <c r="F50" s="420">
        <v>0</v>
      </c>
      <c r="G50" s="65">
        <f t="shared" ref="G50:H50" si="26">G128+G154+G180+G206+G232+G258+G284+G310+G336+G362+G388+G414+G440</f>
        <v>0</v>
      </c>
      <c r="H50" s="66">
        <f t="shared" si="26"/>
        <v>0</v>
      </c>
      <c r="I50" s="67">
        <f t="shared" si="10"/>
        <v>0</v>
      </c>
      <c r="J50" s="4">
        <v>0</v>
      </c>
    </row>
    <row r="51" spans="1:19">
      <c r="A51" s="40" t="s">
        <v>19</v>
      </c>
      <c r="B51" s="68">
        <f t="shared" si="8"/>
        <v>0</v>
      </c>
      <c r="C51" s="68">
        <f t="shared" si="8"/>
        <v>0</v>
      </c>
      <c r="D51" s="68">
        <f t="shared" si="8"/>
        <v>0</v>
      </c>
      <c r="E51" s="68">
        <f t="shared" si="8"/>
        <v>0</v>
      </c>
      <c r="F51" s="420">
        <v>0</v>
      </c>
      <c r="G51" s="68">
        <f t="shared" ref="G51:H51" si="27">G129+G155+G181+G207+G233+G259+G285+G311+G337+G363+G389+G415+G441</f>
        <v>0</v>
      </c>
      <c r="H51" s="69">
        <f t="shared" si="27"/>
        <v>0</v>
      </c>
      <c r="I51" s="70">
        <f t="shared" si="10"/>
        <v>0</v>
      </c>
      <c r="J51" s="4">
        <v>0</v>
      </c>
    </row>
    <row r="52" spans="1:19">
      <c r="A52" s="39" t="s">
        <v>20</v>
      </c>
      <c r="B52" s="65">
        <f t="shared" si="8"/>
        <v>0</v>
      </c>
      <c r="C52" s="65">
        <f t="shared" si="8"/>
        <v>0</v>
      </c>
      <c r="D52" s="65">
        <f t="shared" si="8"/>
        <v>0</v>
      </c>
      <c r="E52" s="65">
        <f t="shared" si="8"/>
        <v>0</v>
      </c>
      <c r="F52" s="420">
        <v>0</v>
      </c>
      <c r="G52" s="65">
        <f t="shared" ref="G52:H52" si="28">G130+G156+G182+G208+G234+G260+G286+G312+G338+G364+G390+G416+G442</f>
        <v>0</v>
      </c>
      <c r="H52" s="66">
        <f t="shared" si="28"/>
        <v>0</v>
      </c>
      <c r="I52" s="67">
        <f t="shared" si="10"/>
        <v>0</v>
      </c>
      <c r="J52" s="4">
        <v>0</v>
      </c>
      <c r="K52" s="14"/>
      <c r="L52" s="14"/>
      <c r="M52" s="14"/>
      <c r="N52" s="14"/>
      <c r="O52" s="14"/>
      <c r="P52" s="14"/>
      <c r="Q52" s="14"/>
      <c r="R52" s="14"/>
      <c r="S52" s="14"/>
    </row>
    <row r="53" spans="1:19" ht="15" thickBot="1">
      <c r="A53" s="41" t="s">
        <v>11</v>
      </c>
      <c r="B53" s="71">
        <f t="shared" si="8"/>
        <v>0</v>
      </c>
      <c r="C53" s="71">
        <f t="shared" si="8"/>
        <v>0</v>
      </c>
      <c r="D53" s="71">
        <f t="shared" si="8"/>
        <v>0</v>
      </c>
      <c r="E53" s="71">
        <f t="shared" si="8"/>
        <v>0</v>
      </c>
      <c r="F53" s="421">
        <v>0</v>
      </c>
      <c r="G53" s="71">
        <f t="shared" ref="G53:H53" si="29">G131+G157+G183+G209+G235+G261+G287+G313+G339+G365+G391+G417+G443</f>
        <v>0</v>
      </c>
      <c r="H53" s="72">
        <f t="shared" si="29"/>
        <v>0</v>
      </c>
      <c r="I53" s="73">
        <f t="shared" si="10"/>
        <v>0</v>
      </c>
      <c r="J53" s="4">
        <v>0</v>
      </c>
    </row>
    <row r="54" spans="1:19" ht="15">
      <c r="A54" s="42" t="s">
        <v>26</v>
      </c>
      <c r="B54" s="74">
        <f>SUM(B33:B49)</f>
        <v>1964.1394954375367</v>
      </c>
      <c r="C54" s="74">
        <f t="shared" ref="C54:I54" si="30">SUM(C33:C49)</f>
        <v>4779.8883143067787</v>
      </c>
      <c r="D54" s="74">
        <f t="shared" si="30"/>
        <v>4191.4672675632382</v>
      </c>
      <c r="E54" s="74">
        <f t="shared" si="30"/>
        <v>4296.2144842811931</v>
      </c>
      <c r="F54" s="74">
        <f t="shared" si="30"/>
        <v>0</v>
      </c>
      <c r="G54" s="74">
        <f t="shared" si="30"/>
        <v>351.58712205296513</v>
      </c>
      <c r="H54" s="75">
        <f>SUM(H33:H49)</f>
        <v>10.985746990491869</v>
      </c>
      <c r="I54" s="59">
        <f t="shared" si="30"/>
        <v>15594.282430632204</v>
      </c>
      <c r="J54" s="4">
        <v>0</v>
      </c>
    </row>
    <row r="55" spans="1:19" s="14" customFormat="1" ht="14.25" customHeight="1" thickBot="1">
      <c r="A55" s="43" t="s">
        <v>91</v>
      </c>
      <c r="B55" s="320">
        <f>B54/$I$54</f>
        <v>0.12595254088635285</v>
      </c>
      <c r="C55" s="320">
        <f t="shared" ref="C55:I55" si="31">C54/$I$54</f>
        <v>0.30651543830689737</v>
      </c>
      <c r="D55" s="320">
        <f t="shared" si="31"/>
        <v>0.2687823108378391</v>
      </c>
      <c r="E55" s="320">
        <f t="shared" si="31"/>
        <v>0.27549933787540243</v>
      </c>
      <c r="F55" s="320">
        <f t="shared" si="31"/>
        <v>0</v>
      </c>
      <c r="G55" s="320">
        <f t="shared" si="31"/>
        <v>2.2545899345925307E-2</v>
      </c>
      <c r="H55" s="320">
        <f t="shared" si="31"/>
        <v>7.044727475829421E-4</v>
      </c>
      <c r="I55" s="80">
        <f t="shared" si="31"/>
        <v>1</v>
      </c>
      <c r="K55" s="15"/>
      <c r="L55" s="15"/>
      <c r="M55" s="15"/>
      <c r="N55" s="15"/>
      <c r="O55" s="15"/>
      <c r="P55" s="15"/>
      <c r="Q55" s="15"/>
      <c r="R55" s="15"/>
      <c r="S55" s="15"/>
    </row>
    <row r="56" spans="1:19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9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9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9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0.16962331481626178</v>
      </c>
      <c r="G59" s="404">
        <v>0</v>
      </c>
      <c r="H59" s="406">
        <v>0</v>
      </c>
      <c r="I59" s="59">
        <f>F59</f>
        <v>0.16962331481626178</v>
      </c>
      <c r="J59" s="4">
        <v>0</v>
      </c>
    </row>
    <row r="60" spans="1:19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32">F450+F476+F502+F528+F554</f>
        <v>0</v>
      </c>
      <c r="G60" s="407">
        <v>0</v>
      </c>
      <c r="H60" s="409">
        <v>0</v>
      </c>
      <c r="I60" s="62">
        <f t="shared" ref="I60:I79" si="33">F60</f>
        <v>0</v>
      </c>
      <c r="J60" s="4">
        <v>0</v>
      </c>
    </row>
    <row r="61" spans="1:19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32"/>
        <v>0</v>
      </c>
      <c r="G61" s="407">
        <v>0</v>
      </c>
      <c r="H61" s="409">
        <v>0</v>
      </c>
      <c r="I61" s="59">
        <f t="shared" si="33"/>
        <v>0</v>
      </c>
      <c r="J61" s="4">
        <v>0</v>
      </c>
    </row>
    <row r="62" spans="1:19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32"/>
        <v>0</v>
      </c>
      <c r="G62" s="407">
        <v>0</v>
      </c>
      <c r="H62" s="409">
        <v>0</v>
      </c>
      <c r="I62" s="62">
        <f t="shared" si="33"/>
        <v>0</v>
      </c>
      <c r="J62" s="4">
        <v>0</v>
      </c>
    </row>
    <row r="63" spans="1:19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32"/>
        <v>0</v>
      </c>
      <c r="G63" s="407">
        <v>0</v>
      </c>
      <c r="H63" s="409">
        <v>0</v>
      </c>
      <c r="I63" s="59">
        <f t="shared" si="33"/>
        <v>0</v>
      </c>
      <c r="J63" s="4">
        <v>0</v>
      </c>
    </row>
    <row r="64" spans="1:19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32"/>
        <v>0</v>
      </c>
      <c r="G64" s="407">
        <v>0</v>
      </c>
      <c r="H64" s="409">
        <v>0</v>
      </c>
      <c r="I64" s="62">
        <f t="shared" si="33"/>
        <v>0</v>
      </c>
      <c r="J64" s="4">
        <v>0</v>
      </c>
    </row>
    <row r="65" spans="1:19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32"/>
        <v>14757.715879695776</v>
      </c>
      <c r="G65" s="407">
        <v>0</v>
      </c>
      <c r="H65" s="409">
        <v>0</v>
      </c>
      <c r="I65" s="59">
        <f t="shared" si="33"/>
        <v>14757.715879695776</v>
      </c>
      <c r="J65" s="4">
        <v>0</v>
      </c>
    </row>
    <row r="66" spans="1:19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32"/>
        <v>5193.1588740024035</v>
      </c>
      <c r="G66" s="407">
        <v>0</v>
      </c>
      <c r="H66" s="409">
        <v>0</v>
      </c>
      <c r="I66" s="62">
        <f t="shared" si="33"/>
        <v>5193.1588740024035</v>
      </c>
      <c r="J66" s="4">
        <v>0</v>
      </c>
    </row>
    <row r="67" spans="1:19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32"/>
        <v>1610.9508716830421</v>
      </c>
      <c r="G67" s="407">
        <v>0</v>
      </c>
      <c r="H67" s="409">
        <v>0</v>
      </c>
      <c r="I67" s="59">
        <f t="shared" si="33"/>
        <v>1610.9508716830421</v>
      </c>
      <c r="J67" s="4">
        <v>0</v>
      </c>
    </row>
    <row r="68" spans="1:19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32"/>
        <v>12.786954115690472</v>
      </c>
      <c r="G68" s="407">
        <v>0</v>
      </c>
      <c r="H68" s="409">
        <v>0</v>
      </c>
      <c r="I68" s="62">
        <f t="shared" si="33"/>
        <v>12.786954115690472</v>
      </c>
      <c r="J68" s="4">
        <v>0</v>
      </c>
    </row>
    <row r="69" spans="1:19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32"/>
        <v>0.67367379542104433</v>
      </c>
      <c r="G69" s="407">
        <v>0</v>
      </c>
      <c r="H69" s="409">
        <v>0</v>
      </c>
      <c r="I69" s="59">
        <f t="shared" si="33"/>
        <v>0.67367379542104433</v>
      </c>
      <c r="J69" s="4">
        <v>0</v>
      </c>
    </row>
    <row r="70" spans="1:19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32"/>
        <v>1122.9697421192413</v>
      </c>
      <c r="G70" s="407">
        <v>0</v>
      </c>
      <c r="H70" s="409">
        <v>0</v>
      </c>
      <c r="I70" s="62">
        <f t="shared" si="33"/>
        <v>1122.9697421192413</v>
      </c>
      <c r="J70" s="4">
        <v>0</v>
      </c>
    </row>
    <row r="71" spans="1:19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32"/>
        <v>0</v>
      </c>
      <c r="G71" s="407">
        <v>0</v>
      </c>
      <c r="H71" s="409">
        <v>0</v>
      </c>
      <c r="I71" s="59">
        <f t="shared" si="33"/>
        <v>0</v>
      </c>
      <c r="J71" s="4">
        <v>0</v>
      </c>
    </row>
    <row r="72" spans="1:19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32"/>
        <v>0</v>
      </c>
      <c r="G72" s="407">
        <v>0</v>
      </c>
      <c r="H72" s="409">
        <v>0</v>
      </c>
      <c r="I72" s="62">
        <f t="shared" si="33"/>
        <v>0</v>
      </c>
      <c r="J72" s="4">
        <v>0</v>
      </c>
    </row>
    <row r="73" spans="1:19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32"/>
        <v>55.578787766318897</v>
      </c>
      <c r="G73" s="407">
        <v>0</v>
      </c>
      <c r="H73" s="409">
        <v>0</v>
      </c>
      <c r="I73" s="59">
        <f t="shared" si="33"/>
        <v>55.578787766318897</v>
      </c>
      <c r="J73" s="4">
        <v>0</v>
      </c>
    </row>
    <row r="74" spans="1:19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32"/>
        <v>0</v>
      </c>
      <c r="G74" s="407">
        <v>0</v>
      </c>
      <c r="H74" s="409">
        <v>0</v>
      </c>
      <c r="I74" s="62">
        <f t="shared" si="33"/>
        <v>0</v>
      </c>
      <c r="J74" s="4">
        <v>0</v>
      </c>
    </row>
    <row r="75" spans="1:19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32"/>
        <v>0</v>
      </c>
      <c r="G75" s="407">
        <v>0</v>
      </c>
      <c r="H75" s="409">
        <v>0</v>
      </c>
      <c r="I75" s="59">
        <f t="shared" si="33"/>
        <v>0</v>
      </c>
      <c r="J75" s="4">
        <v>0</v>
      </c>
    </row>
    <row r="76" spans="1:19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32"/>
        <v>0</v>
      </c>
      <c r="G76" s="407">
        <v>0</v>
      </c>
      <c r="H76" s="409">
        <v>0</v>
      </c>
      <c r="I76" s="67">
        <f t="shared" si="33"/>
        <v>0</v>
      </c>
      <c r="J76" s="4">
        <v>0</v>
      </c>
    </row>
    <row r="77" spans="1:19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32"/>
        <v>0</v>
      </c>
      <c r="G77" s="407">
        <v>0</v>
      </c>
      <c r="H77" s="409">
        <v>0</v>
      </c>
      <c r="I77" s="70">
        <f t="shared" si="33"/>
        <v>0</v>
      </c>
      <c r="J77" s="4">
        <v>0</v>
      </c>
    </row>
    <row r="78" spans="1:19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32"/>
        <v>0</v>
      </c>
      <c r="G78" s="407">
        <v>0</v>
      </c>
      <c r="H78" s="409">
        <v>0</v>
      </c>
      <c r="I78" s="67">
        <f t="shared" si="33"/>
        <v>0</v>
      </c>
      <c r="J78" s="4">
        <v>0</v>
      </c>
      <c r="K78" s="14"/>
      <c r="L78" s="14"/>
      <c r="M78" s="14"/>
      <c r="N78" s="14"/>
      <c r="O78" s="14"/>
      <c r="P78" s="14"/>
      <c r="Q78" s="14"/>
      <c r="R78" s="14"/>
      <c r="S78" s="14"/>
    </row>
    <row r="79" spans="1:19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32"/>
        <v>0</v>
      </c>
      <c r="G79" s="410">
        <v>0</v>
      </c>
      <c r="H79" s="412">
        <v>0</v>
      </c>
      <c r="I79" s="73">
        <f t="shared" si="33"/>
        <v>0</v>
      </c>
      <c r="J79" s="4">
        <v>0</v>
      </c>
    </row>
    <row r="80" spans="1:19" ht="15" customHeight="1">
      <c r="A80" s="42" t="s">
        <v>26</v>
      </c>
      <c r="B80" s="74">
        <f>SUM(B59:B75)</f>
        <v>0</v>
      </c>
      <c r="C80" s="74">
        <f t="shared" ref="C80:G80" si="34">SUM(C59:C75)</f>
        <v>0</v>
      </c>
      <c r="D80" s="74">
        <f t="shared" si="34"/>
        <v>0</v>
      </c>
      <c r="E80" s="74">
        <f t="shared" si="34"/>
        <v>0</v>
      </c>
      <c r="F80" s="74">
        <f t="shared" si="34"/>
        <v>22754.00440649271</v>
      </c>
      <c r="G80" s="74">
        <f t="shared" si="34"/>
        <v>0</v>
      </c>
      <c r="H80" s="75">
        <f>SUM(H59:H75)</f>
        <v>0</v>
      </c>
      <c r="I80" s="59">
        <f>SUM(I59:I75)</f>
        <v>22754.00440649271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35">C80/$I$80</f>
        <v>0</v>
      </c>
      <c r="D81" s="78">
        <f t="shared" si="35"/>
        <v>0</v>
      </c>
      <c r="E81" s="78">
        <f t="shared" si="35"/>
        <v>0</v>
      </c>
      <c r="F81" s="78">
        <f t="shared" si="35"/>
        <v>1</v>
      </c>
      <c r="G81" s="78">
        <f t="shared" si="35"/>
        <v>0</v>
      </c>
      <c r="H81" s="78">
        <f t="shared" si="35"/>
        <v>0</v>
      </c>
      <c r="I81" s="80">
        <f t="shared" si="35"/>
        <v>1</v>
      </c>
      <c r="J81" s="14"/>
      <c r="K81" s="15"/>
      <c r="L81" s="15"/>
      <c r="M81" s="15"/>
      <c r="N81" s="15"/>
      <c r="O81" s="15"/>
      <c r="P81" s="15"/>
      <c r="Q81" s="15"/>
      <c r="R81" s="15"/>
      <c r="S81" s="15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44.648227031969483</v>
      </c>
      <c r="C85" s="57">
        <f t="shared" ref="C85:H85" si="36">C579+C605+C631</f>
        <v>0</v>
      </c>
      <c r="D85" s="57">
        <f t="shared" si="36"/>
        <v>6.7441852076353337</v>
      </c>
      <c r="E85" s="57">
        <f t="shared" si="36"/>
        <v>0</v>
      </c>
      <c r="F85" s="57">
        <f t="shared" si="36"/>
        <v>0</v>
      </c>
      <c r="G85" s="57">
        <f t="shared" si="36"/>
        <v>0</v>
      </c>
      <c r="H85" s="58">
        <f t="shared" si="36"/>
        <v>0</v>
      </c>
      <c r="I85" s="59">
        <f>SUM(B85:H85)</f>
        <v>51.392412239604816</v>
      </c>
      <c r="J85" s="4">
        <v>0</v>
      </c>
    </row>
    <row r="86" spans="1:59" ht="15">
      <c r="A86" s="36" t="s">
        <v>8</v>
      </c>
      <c r="B86" s="60">
        <f t="shared" ref="B86:H105" si="37">B580+B606+B632</f>
        <v>61.968427942440158</v>
      </c>
      <c r="C86" s="60">
        <f t="shared" si="37"/>
        <v>0</v>
      </c>
      <c r="D86" s="60">
        <f t="shared" si="37"/>
        <v>8.6978746090159227</v>
      </c>
      <c r="E86" s="60">
        <f t="shared" si="37"/>
        <v>0</v>
      </c>
      <c r="F86" s="60">
        <f t="shared" si="37"/>
        <v>0</v>
      </c>
      <c r="G86" s="60">
        <f t="shared" si="37"/>
        <v>0</v>
      </c>
      <c r="H86" s="61">
        <f t="shared" si="37"/>
        <v>0</v>
      </c>
      <c r="I86" s="62">
        <f t="shared" ref="I86:I105" si="38">SUM(B86:H86)</f>
        <v>70.666302551456084</v>
      </c>
      <c r="J86" s="4">
        <v>0</v>
      </c>
    </row>
    <row r="87" spans="1:59" ht="15">
      <c r="A87" s="37" t="s">
        <v>10</v>
      </c>
      <c r="B87" s="63">
        <f t="shared" si="37"/>
        <v>68.241226286682263</v>
      </c>
      <c r="C87" s="63">
        <f t="shared" si="37"/>
        <v>0</v>
      </c>
      <c r="D87" s="63">
        <f t="shared" si="37"/>
        <v>3.7763061252916961</v>
      </c>
      <c r="E87" s="63">
        <f t="shared" si="37"/>
        <v>0</v>
      </c>
      <c r="F87" s="63">
        <f t="shared" si="37"/>
        <v>0</v>
      </c>
      <c r="G87" s="63">
        <f t="shared" si="37"/>
        <v>0</v>
      </c>
      <c r="H87" s="64">
        <f t="shared" si="37"/>
        <v>0</v>
      </c>
      <c r="I87" s="59">
        <f t="shared" si="38"/>
        <v>72.01753241197396</v>
      </c>
      <c r="J87" s="4">
        <v>0</v>
      </c>
    </row>
    <row r="88" spans="1:59" ht="15">
      <c r="A88" s="36" t="s">
        <v>56</v>
      </c>
      <c r="B88" s="60">
        <f t="shared" si="37"/>
        <v>0</v>
      </c>
      <c r="C88" s="60">
        <f t="shared" si="37"/>
        <v>0</v>
      </c>
      <c r="D88" s="60">
        <f t="shared" si="37"/>
        <v>0</v>
      </c>
      <c r="E88" s="60">
        <f t="shared" si="37"/>
        <v>0</v>
      </c>
      <c r="F88" s="60">
        <f t="shared" si="37"/>
        <v>0</v>
      </c>
      <c r="G88" s="60">
        <f t="shared" si="37"/>
        <v>0</v>
      </c>
      <c r="H88" s="61">
        <f t="shared" si="37"/>
        <v>0</v>
      </c>
      <c r="I88" s="62">
        <f t="shared" si="38"/>
        <v>0</v>
      </c>
      <c r="J88" s="4">
        <v>0</v>
      </c>
    </row>
    <row r="89" spans="1:59" ht="15">
      <c r="A89" s="37" t="s">
        <v>16</v>
      </c>
      <c r="B89" s="63">
        <f t="shared" si="37"/>
        <v>1179.4367036477354</v>
      </c>
      <c r="C89" s="63">
        <f t="shared" si="37"/>
        <v>37.567741795706439</v>
      </c>
      <c r="D89" s="63">
        <f t="shared" si="37"/>
        <v>77.222444712208897</v>
      </c>
      <c r="E89" s="63">
        <f t="shared" si="37"/>
        <v>17.692245541788274</v>
      </c>
      <c r="F89" s="63">
        <f t="shared" si="37"/>
        <v>0</v>
      </c>
      <c r="G89" s="63">
        <f t="shared" si="37"/>
        <v>0</v>
      </c>
      <c r="H89" s="64">
        <f t="shared" si="37"/>
        <v>0</v>
      </c>
      <c r="I89" s="59">
        <f t="shared" si="38"/>
        <v>1311.9191356974391</v>
      </c>
      <c r="J89" s="4">
        <v>0</v>
      </c>
    </row>
    <row r="90" spans="1:59" ht="15">
      <c r="A90" s="36" t="s">
        <v>15</v>
      </c>
      <c r="B90" s="60">
        <f t="shared" si="37"/>
        <v>5740.2706060124519</v>
      </c>
      <c r="C90" s="60">
        <f t="shared" si="37"/>
        <v>18.595624907850883</v>
      </c>
      <c r="D90" s="60">
        <f t="shared" si="37"/>
        <v>377.58301024252893</v>
      </c>
      <c r="E90" s="60">
        <f t="shared" si="37"/>
        <v>0</v>
      </c>
      <c r="F90" s="60">
        <f t="shared" si="37"/>
        <v>0</v>
      </c>
      <c r="G90" s="60">
        <f t="shared" si="37"/>
        <v>0</v>
      </c>
      <c r="H90" s="61">
        <f t="shared" si="37"/>
        <v>0</v>
      </c>
      <c r="I90" s="62">
        <f t="shared" si="38"/>
        <v>6136.4492411628316</v>
      </c>
      <c r="J90" s="4">
        <v>0</v>
      </c>
    </row>
    <row r="91" spans="1:59" ht="15">
      <c r="A91" s="37" t="s">
        <v>58</v>
      </c>
      <c r="B91" s="63">
        <f t="shared" si="37"/>
        <v>0</v>
      </c>
      <c r="C91" s="63">
        <f t="shared" si="37"/>
        <v>0.27907469890220593</v>
      </c>
      <c r="D91" s="63">
        <f t="shared" si="37"/>
        <v>0.21631836533618834</v>
      </c>
      <c r="E91" s="63">
        <f t="shared" si="37"/>
        <v>114.45427288628083</v>
      </c>
      <c r="F91" s="63">
        <f t="shared" si="37"/>
        <v>534.93265845346468</v>
      </c>
      <c r="G91" s="63">
        <f t="shared" si="37"/>
        <v>0</v>
      </c>
      <c r="H91" s="64">
        <f t="shared" si="37"/>
        <v>0</v>
      </c>
      <c r="I91" s="59">
        <f t="shared" si="38"/>
        <v>649.88232440398394</v>
      </c>
      <c r="J91" s="4">
        <v>0</v>
      </c>
    </row>
    <row r="92" spans="1:59" ht="15">
      <c r="A92" s="36" t="s">
        <v>12</v>
      </c>
      <c r="B92" s="60">
        <f t="shared" si="37"/>
        <v>0</v>
      </c>
      <c r="C92" s="60">
        <f t="shared" si="37"/>
        <v>0</v>
      </c>
      <c r="D92" s="60">
        <f t="shared" si="37"/>
        <v>3.5524589986816263E-2</v>
      </c>
      <c r="E92" s="60">
        <f t="shared" si="37"/>
        <v>12.581543199830801</v>
      </c>
      <c r="F92" s="60">
        <f t="shared" si="37"/>
        <v>0</v>
      </c>
      <c r="G92" s="60">
        <f t="shared" si="37"/>
        <v>0</v>
      </c>
      <c r="H92" s="61">
        <f t="shared" si="37"/>
        <v>0</v>
      </c>
      <c r="I92" s="62">
        <f t="shared" si="38"/>
        <v>12.617067789817616</v>
      </c>
      <c r="J92" s="4">
        <v>0</v>
      </c>
    </row>
    <row r="93" spans="1:59" ht="15">
      <c r="A93" s="37" t="s">
        <v>59</v>
      </c>
      <c r="B93" s="63">
        <f t="shared" si="37"/>
        <v>0</v>
      </c>
      <c r="C93" s="63">
        <f t="shared" si="37"/>
        <v>0</v>
      </c>
      <c r="D93" s="63">
        <f t="shared" si="37"/>
        <v>0</v>
      </c>
      <c r="E93" s="63">
        <f t="shared" si="37"/>
        <v>13.796149854886814</v>
      </c>
      <c r="F93" s="63">
        <f t="shared" si="37"/>
        <v>0</v>
      </c>
      <c r="G93" s="63">
        <f t="shared" si="37"/>
        <v>0</v>
      </c>
      <c r="H93" s="64">
        <f t="shared" si="37"/>
        <v>0</v>
      </c>
      <c r="I93" s="59">
        <f t="shared" si="38"/>
        <v>13.796149854886814</v>
      </c>
      <c r="J93" s="4">
        <v>0</v>
      </c>
    </row>
    <row r="94" spans="1:59" ht="15">
      <c r="A94" s="36" t="s">
        <v>17</v>
      </c>
      <c r="B94" s="60">
        <f t="shared" si="37"/>
        <v>316.94679404660337</v>
      </c>
      <c r="C94" s="60">
        <f t="shared" si="37"/>
        <v>1.3142533719161171</v>
      </c>
      <c r="D94" s="60">
        <f t="shared" si="37"/>
        <v>36.210185040064765</v>
      </c>
      <c r="E94" s="60">
        <f t="shared" si="37"/>
        <v>4.3688428136467836</v>
      </c>
      <c r="F94" s="60">
        <f t="shared" si="37"/>
        <v>0</v>
      </c>
      <c r="G94" s="60">
        <f t="shared" si="37"/>
        <v>0</v>
      </c>
      <c r="H94" s="61">
        <f t="shared" si="37"/>
        <v>0</v>
      </c>
      <c r="I94" s="62">
        <f t="shared" si="38"/>
        <v>358.84007527223099</v>
      </c>
      <c r="J94" s="4">
        <v>0</v>
      </c>
    </row>
    <row r="95" spans="1:59" ht="15">
      <c r="A95" s="37" t="s">
        <v>139</v>
      </c>
      <c r="B95" s="63">
        <f t="shared" si="37"/>
        <v>4082.7531289163489</v>
      </c>
      <c r="C95" s="63">
        <f t="shared" si="37"/>
        <v>496.27411904331927</v>
      </c>
      <c r="D95" s="63">
        <f t="shared" si="37"/>
        <v>390.9646858460307</v>
      </c>
      <c r="E95" s="63">
        <f t="shared" si="37"/>
        <v>76.213488250758417</v>
      </c>
      <c r="F95" s="63">
        <f t="shared" si="37"/>
        <v>0</v>
      </c>
      <c r="G95" s="63">
        <f t="shared" si="37"/>
        <v>0</v>
      </c>
      <c r="H95" s="64">
        <f t="shared" si="37"/>
        <v>0</v>
      </c>
      <c r="I95" s="59">
        <f t="shared" si="38"/>
        <v>5046.2054220564569</v>
      </c>
      <c r="J95" s="4">
        <v>0</v>
      </c>
    </row>
    <row r="96" spans="1:59" ht="15">
      <c r="A96" s="36" t="s">
        <v>25</v>
      </c>
      <c r="B96" s="60">
        <f t="shared" si="37"/>
        <v>1542.7800597345033</v>
      </c>
      <c r="C96" s="60">
        <f t="shared" si="37"/>
        <v>7.8017052103328696E-2</v>
      </c>
      <c r="D96" s="60">
        <f t="shared" si="37"/>
        <v>2266.7180140695559</v>
      </c>
      <c r="E96" s="60">
        <f t="shared" si="37"/>
        <v>2262.7244915910637</v>
      </c>
      <c r="F96" s="60">
        <f t="shared" si="37"/>
        <v>0</v>
      </c>
      <c r="G96" s="60">
        <f t="shared" si="37"/>
        <v>1352.0338415199615</v>
      </c>
      <c r="H96" s="61">
        <f t="shared" si="37"/>
        <v>0.68580602333177221</v>
      </c>
      <c r="I96" s="62">
        <f t="shared" si="38"/>
        <v>7425.0202299905186</v>
      </c>
      <c r="J96" s="4">
        <v>0</v>
      </c>
    </row>
    <row r="97" spans="1:19" ht="15">
      <c r="A97" s="37" t="s">
        <v>24</v>
      </c>
      <c r="B97" s="63">
        <f t="shared" si="37"/>
        <v>2470.4290515735152</v>
      </c>
      <c r="C97" s="63">
        <f t="shared" si="37"/>
        <v>8.2483735985870581</v>
      </c>
      <c r="D97" s="63">
        <f t="shared" si="37"/>
        <v>267.54502193348884</v>
      </c>
      <c r="E97" s="63">
        <f t="shared" si="37"/>
        <v>0</v>
      </c>
      <c r="F97" s="63">
        <f t="shared" si="37"/>
        <v>0</v>
      </c>
      <c r="G97" s="63">
        <f t="shared" si="37"/>
        <v>0</v>
      </c>
      <c r="H97" s="64">
        <f t="shared" si="37"/>
        <v>0</v>
      </c>
      <c r="I97" s="59">
        <f t="shared" si="38"/>
        <v>2746.2224471055911</v>
      </c>
      <c r="J97" s="4">
        <v>0</v>
      </c>
    </row>
    <row r="98" spans="1:19" ht="15">
      <c r="A98" s="36" t="s">
        <v>60</v>
      </c>
      <c r="B98" s="60">
        <f t="shared" si="37"/>
        <v>2844.9864025779234</v>
      </c>
      <c r="C98" s="60">
        <f t="shared" si="37"/>
        <v>5.2451229346362833</v>
      </c>
      <c r="D98" s="60">
        <f t="shared" si="37"/>
        <v>355.6982695645936</v>
      </c>
      <c r="E98" s="60">
        <f t="shared" si="37"/>
        <v>0</v>
      </c>
      <c r="F98" s="60">
        <f t="shared" si="37"/>
        <v>0</v>
      </c>
      <c r="G98" s="60">
        <f t="shared" si="37"/>
        <v>0</v>
      </c>
      <c r="H98" s="61">
        <f t="shared" si="37"/>
        <v>0</v>
      </c>
      <c r="I98" s="62">
        <f t="shared" si="38"/>
        <v>3205.9297950771534</v>
      </c>
      <c r="J98" s="4">
        <v>0</v>
      </c>
    </row>
    <row r="99" spans="1:19" ht="15">
      <c r="A99" s="37" t="s">
        <v>22</v>
      </c>
      <c r="B99" s="63">
        <f t="shared" si="37"/>
        <v>1119.1811709173712</v>
      </c>
      <c r="C99" s="63">
        <f t="shared" si="37"/>
        <v>0</v>
      </c>
      <c r="D99" s="63">
        <f t="shared" si="37"/>
        <v>76.947663976743485</v>
      </c>
      <c r="E99" s="63">
        <f t="shared" si="37"/>
        <v>0</v>
      </c>
      <c r="F99" s="63">
        <f t="shared" si="37"/>
        <v>0.41560194729739836</v>
      </c>
      <c r="G99" s="63">
        <f t="shared" si="37"/>
        <v>0</v>
      </c>
      <c r="H99" s="64">
        <f t="shared" si="37"/>
        <v>0</v>
      </c>
      <c r="I99" s="59">
        <f t="shared" si="38"/>
        <v>1196.5444368414121</v>
      </c>
      <c r="J99" s="4">
        <v>0</v>
      </c>
    </row>
    <row r="100" spans="1:19" ht="15">
      <c r="A100" s="36" t="s">
        <v>21</v>
      </c>
      <c r="B100" s="60">
        <f t="shared" si="37"/>
        <v>46.624890549612658</v>
      </c>
      <c r="C100" s="60">
        <f t="shared" si="37"/>
        <v>0</v>
      </c>
      <c r="D100" s="60">
        <f t="shared" si="37"/>
        <v>0.86145348566692703</v>
      </c>
      <c r="E100" s="60">
        <f t="shared" si="37"/>
        <v>0</v>
      </c>
      <c r="F100" s="60">
        <f t="shared" si="37"/>
        <v>0</v>
      </c>
      <c r="G100" s="60">
        <f t="shared" si="37"/>
        <v>0</v>
      </c>
      <c r="H100" s="61">
        <f t="shared" si="37"/>
        <v>0</v>
      </c>
      <c r="I100" s="62">
        <f t="shared" si="38"/>
        <v>47.486344035279586</v>
      </c>
      <c r="J100" s="4">
        <v>0</v>
      </c>
    </row>
    <row r="101" spans="1:19" ht="15">
      <c r="A101" s="38" t="s">
        <v>64</v>
      </c>
      <c r="B101" s="63">
        <f t="shared" si="37"/>
        <v>239.40274315172104</v>
      </c>
      <c r="C101" s="63">
        <f t="shared" si="37"/>
        <v>0</v>
      </c>
      <c r="D101" s="63">
        <f t="shared" si="37"/>
        <v>199.85230248968858</v>
      </c>
      <c r="E101" s="63">
        <f t="shared" si="37"/>
        <v>0</v>
      </c>
      <c r="F101" s="63">
        <f t="shared" si="37"/>
        <v>0</v>
      </c>
      <c r="G101" s="63">
        <f t="shared" si="37"/>
        <v>0</v>
      </c>
      <c r="H101" s="64">
        <f t="shared" si="37"/>
        <v>0</v>
      </c>
      <c r="I101" s="59">
        <f t="shared" si="38"/>
        <v>439.25504564140965</v>
      </c>
      <c r="J101" s="4">
        <v>0</v>
      </c>
    </row>
    <row r="102" spans="1:19">
      <c r="A102" s="39" t="s">
        <v>23</v>
      </c>
      <c r="B102" s="65">
        <f t="shared" si="37"/>
        <v>239.40274315172104</v>
      </c>
      <c r="C102" s="65">
        <f t="shared" si="37"/>
        <v>0</v>
      </c>
      <c r="D102" s="65">
        <f t="shared" si="37"/>
        <v>199.85230248968858</v>
      </c>
      <c r="E102" s="65">
        <f t="shared" si="37"/>
        <v>0</v>
      </c>
      <c r="F102" s="65">
        <f t="shared" si="37"/>
        <v>0</v>
      </c>
      <c r="G102" s="65">
        <f t="shared" si="37"/>
        <v>0</v>
      </c>
      <c r="H102" s="66">
        <f t="shared" si="37"/>
        <v>0</v>
      </c>
      <c r="I102" s="67">
        <f t="shared" si="38"/>
        <v>439.25504564140965</v>
      </c>
      <c r="J102" s="4">
        <v>0</v>
      </c>
    </row>
    <row r="103" spans="1:19">
      <c r="A103" s="40" t="s">
        <v>19</v>
      </c>
      <c r="B103" s="68">
        <f t="shared" si="37"/>
        <v>0</v>
      </c>
      <c r="C103" s="68">
        <f t="shared" si="37"/>
        <v>0</v>
      </c>
      <c r="D103" s="68">
        <f t="shared" si="37"/>
        <v>0</v>
      </c>
      <c r="E103" s="68">
        <f t="shared" si="37"/>
        <v>0</v>
      </c>
      <c r="F103" s="68">
        <f t="shared" si="37"/>
        <v>0</v>
      </c>
      <c r="G103" s="68">
        <f t="shared" si="37"/>
        <v>0</v>
      </c>
      <c r="H103" s="69">
        <f t="shared" si="37"/>
        <v>0</v>
      </c>
      <c r="I103" s="70">
        <f t="shared" si="38"/>
        <v>0</v>
      </c>
      <c r="J103" s="4">
        <v>0</v>
      </c>
    </row>
    <row r="104" spans="1:19">
      <c r="A104" s="39" t="s">
        <v>20</v>
      </c>
      <c r="B104" s="65">
        <f t="shared" si="37"/>
        <v>0</v>
      </c>
      <c r="C104" s="65">
        <f t="shared" si="37"/>
        <v>0</v>
      </c>
      <c r="D104" s="65">
        <f t="shared" si="37"/>
        <v>0</v>
      </c>
      <c r="E104" s="65">
        <f t="shared" si="37"/>
        <v>0</v>
      </c>
      <c r="F104" s="65">
        <f t="shared" si="37"/>
        <v>0</v>
      </c>
      <c r="G104" s="65">
        <f t="shared" si="37"/>
        <v>0</v>
      </c>
      <c r="H104" s="66">
        <f t="shared" si="37"/>
        <v>0</v>
      </c>
      <c r="I104" s="67">
        <f t="shared" si="38"/>
        <v>0</v>
      </c>
      <c r="J104" s="4">
        <v>0</v>
      </c>
      <c r="K104" s="14"/>
      <c r="L104" s="14"/>
      <c r="M104" s="14"/>
      <c r="N104" s="14"/>
      <c r="O104" s="14"/>
      <c r="P104" s="14"/>
      <c r="Q104" s="14"/>
      <c r="R104" s="14"/>
      <c r="S104" s="14"/>
    </row>
    <row r="105" spans="1:19" ht="15" thickBot="1">
      <c r="A105" s="41" t="s">
        <v>11</v>
      </c>
      <c r="B105" s="71">
        <f t="shared" si="37"/>
        <v>0</v>
      </c>
      <c r="C105" s="71">
        <f t="shared" si="37"/>
        <v>0</v>
      </c>
      <c r="D105" s="71">
        <f t="shared" si="37"/>
        <v>0</v>
      </c>
      <c r="E105" s="71">
        <f t="shared" si="37"/>
        <v>0</v>
      </c>
      <c r="F105" s="71">
        <f t="shared" si="37"/>
        <v>0</v>
      </c>
      <c r="G105" s="71">
        <f t="shared" si="37"/>
        <v>0</v>
      </c>
      <c r="H105" s="72">
        <f t="shared" si="37"/>
        <v>0</v>
      </c>
      <c r="I105" s="73">
        <f t="shared" si="38"/>
        <v>0</v>
      </c>
      <c r="J105" s="4">
        <v>0</v>
      </c>
    </row>
    <row r="106" spans="1:19" ht="15" customHeight="1">
      <c r="A106" s="42" t="s">
        <v>26</v>
      </c>
      <c r="B106" s="74">
        <f>SUM(B85:B101)</f>
        <v>19757.669432388881</v>
      </c>
      <c r="C106" s="74">
        <f t="shared" ref="C106:G106" si="39">SUM(C85:C101)</f>
        <v>567.60232740302149</v>
      </c>
      <c r="D106" s="74">
        <f t="shared" si="39"/>
        <v>4069.0732602578364</v>
      </c>
      <c r="E106" s="74">
        <f t="shared" si="39"/>
        <v>2501.8310341382557</v>
      </c>
      <c r="F106" s="74">
        <f t="shared" si="39"/>
        <v>535.34826040076211</v>
      </c>
      <c r="G106" s="74">
        <f t="shared" si="39"/>
        <v>1352.0338415199615</v>
      </c>
      <c r="H106" s="75">
        <f>SUM(H85:H101)</f>
        <v>0.68580602333177221</v>
      </c>
      <c r="I106" s="59">
        <f>SUM(I85:I101)</f>
        <v>28784.243962132048</v>
      </c>
      <c r="J106" s="4">
        <v>0</v>
      </c>
    </row>
    <row r="107" spans="1:19" s="14" customFormat="1" ht="15" thickBot="1">
      <c r="A107" s="45" t="s">
        <v>91</v>
      </c>
      <c r="B107" s="78">
        <f>B106/$I$106</f>
        <v>0.68640571065134315</v>
      </c>
      <c r="C107" s="78">
        <f t="shared" ref="C107:I107" si="40">C106/$I$106</f>
        <v>1.9719202218746731E-2</v>
      </c>
      <c r="D107" s="78">
        <f t="shared" si="40"/>
        <v>0.14136460438603232</v>
      </c>
      <c r="E107" s="78">
        <f t="shared" si="40"/>
        <v>8.691668391324131E-2</v>
      </c>
      <c r="F107" s="78">
        <f t="shared" si="40"/>
        <v>1.8598656303255877E-2</v>
      </c>
      <c r="G107" s="78">
        <f t="shared" si="40"/>
        <v>4.6971316783538559E-2</v>
      </c>
      <c r="H107" s="78">
        <f t="shared" si="40"/>
        <v>2.3825743842152129E-5</v>
      </c>
      <c r="I107" s="80">
        <f t="shared" si="40"/>
        <v>1</v>
      </c>
      <c r="K107" s="15"/>
      <c r="L107" s="15"/>
      <c r="M107" s="15"/>
      <c r="N107" s="15"/>
      <c r="O107" s="15"/>
      <c r="P107" s="15"/>
      <c r="Q107" s="15"/>
      <c r="R107" s="15"/>
      <c r="S107" s="15"/>
    </row>
    <row r="108" spans="1:19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9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9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9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9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41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41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41"/>
        <v>0</v>
      </c>
    </row>
    <row r="115" spans="1:9" ht="15">
      <c r="A115" s="37" t="s">
        <v>16</v>
      </c>
      <c r="B115" s="63">
        <v>1.7629404578773378E-3</v>
      </c>
      <c r="C115" s="63">
        <v>4.4246833114256513E-2</v>
      </c>
      <c r="D115" s="63">
        <v>0.2642362565443106</v>
      </c>
      <c r="E115" s="63">
        <v>0</v>
      </c>
      <c r="F115" s="420"/>
      <c r="G115" s="63">
        <v>0</v>
      </c>
      <c r="H115" s="64">
        <v>0</v>
      </c>
      <c r="I115" s="59">
        <f t="shared" si="41"/>
        <v>0.31024603011644447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41"/>
        <v>0</v>
      </c>
    </row>
    <row r="117" spans="1:9" ht="15">
      <c r="A117" s="37" t="s">
        <v>58</v>
      </c>
      <c r="B117" s="63">
        <v>2.8182014737377904E-4</v>
      </c>
      <c r="C117" s="63">
        <v>0</v>
      </c>
      <c r="D117" s="63">
        <v>0</v>
      </c>
      <c r="E117" s="63">
        <v>1.6909208842426744E-3</v>
      </c>
      <c r="F117" s="420"/>
      <c r="G117" s="63">
        <v>0</v>
      </c>
      <c r="H117" s="64">
        <v>0</v>
      </c>
      <c r="I117" s="59">
        <f t="shared" si="41"/>
        <v>1.9727410316164535E-3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41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41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41"/>
        <v>0</v>
      </c>
    </row>
    <row r="121" spans="1:9" ht="15">
      <c r="A121" s="37" t="s">
        <v>139</v>
      </c>
      <c r="B121" s="63">
        <v>0.16016452268752729</v>
      </c>
      <c r="C121" s="63">
        <v>0.26198026829954074</v>
      </c>
      <c r="D121" s="63">
        <v>3.3553057584810504</v>
      </c>
      <c r="E121" s="63">
        <v>4.3896608078528876E-5</v>
      </c>
      <c r="F121" s="420"/>
      <c r="G121" s="63">
        <v>0</v>
      </c>
      <c r="H121" s="64">
        <v>0</v>
      </c>
      <c r="I121" s="59">
        <f t="shared" si="41"/>
        <v>3.7774944460761972</v>
      </c>
    </row>
    <row r="122" spans="1:9" ht="15">
      <c r="A122" s="36" t="s">
        <v>25</v>
      </c>
      <c r="B122" s="60">
        <v>0.16156050021941346</v>
      </c>
      <c r="C122" s="60">
        <v>2.6150966047999821E-3</v>
      </c>
      <c r="D122" s="60">
        <v>1.9076968295429506</v>
      </c>
      <c r="E122" s="60">
        <v>3.3669453172180712</v>
      </c>
      <c r="F122" s="420"/>
      <c r="G122" s="60">
        <v>0.4243979943653397</v>
      </c>
      <c r="H122" s="61">
        <v>6.5707294878445651E-3</v>
      </c>
      <c r="I122" s="62">
        <f t="shared" si="41"/>
        <v>5.869786467438419</v>
      </c>
    </row>
    <row r="123" spans="1:9" ht="15">
      <c r="A123" s="37" t="s">
        <v>24</v>
      </c>
      <c r="B123" s="63">
        <v>0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41"/>
        <v>0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41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41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41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41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41"/>
        <v>0</v>
      </c>
    </row>
    <row r="129" spans="1:1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41"/>
        <v>0</v>
      </c>
    </row>
    <row r="130" spans="1:1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41"/>
        <v>0</v>
      </c>
      <c r="K130" s="14"/>
      <c r="L130" s="14"/>
      <c r="M130" s="14"/>
      <c r="N130" s="14"/>
      <c r="O130" s="14"/>
      <c r="P130" s="14"/>
      <c r="Q130" s="14"/>
      <c r="R130" s="14"/>
      <c r="S130" s="14"/>
    </row>
    <row r="131" spans="1:1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41"/>
        <v>0</v>
      </c>
    </row>
    <row r="132" spans="1:19" ht="15">
      <c r="A132" s="42" t="s">
        <v>26</v>
      </c>
      <c r="B132" s="74">
        <f>SUM(B111:B127)</f>
        <v>0.32376978351219188</v>
      </c>
      <c r="C132" s="74">
        <f t="shared" ref="C132:G132" si="42">SUM(C111:C127)</f>
        <v>0.30884219801859725</v>
      </c>
      <c r="D132" s="74">
        <f t="shared" si="42"/>
        <v>5.5272388445683118</v>
      </c>
      <c r="E132" s="74">
        <f t="shared" si="42"/>
        <v>3.3686801347103925</v>
      </c>
      <c r="F132" s="74">
        <f t="shared" si="42"/>
        <v>0</v>
      </c>
      <c r="G132" s="74">
        <f t="shared" si="42"/>
        <v>0.4243979943653397</v>
      </c>
      <c r="H132" s="75">
        <f>SUM(H111:H127)</f>
        <v>6.5707294878445651E-3</v>
      </c>
      <c r="I132" s="59">
        <f>SUM(I111:I127)</f>
        <v>9.9594996846626778</v>
      </c>
    </row>
    <row r="133" spans="1:19" s="14" customFormat="1" ht="15" thickBot="1">
      <c r="A133" s="43" t="s">
        <v>91</v>
      </c>
      <c r="B133" s="78">
        <f>B132/$I$132</f>
        <v>3.2508639365769282E-2</v>
      </c>
      <c r="C133" s="78">
        <f t="shared" ref="C133:I133" si="43">C132/$I$132</f>
        <v>3.1009810512289557E-2</v>
      </c>
      <c r="D133" s="78">
        <f t="shared" si="43"/>
        <v>0.55497153668071186</v>
      </c>
      <c r="E133" s="78">
        <f t="shared" si="43"/>
        <v>0.33823788758164791</v>
      </c>
      <c r="F133" s="78">
        <f t="shared" si="43"/>
        <v>0</v>
      </c>
      <c r="G133" s="78">
        <f t="shared" si="43"/>
        <v>4.2612380922999529E-2</v>
      </c>
      <c r="H133" s="78">
        <f t="shared" si="43"/>
        <v>6.5974493658183312E-4</v>
      </c>
      <c r="I133" s="80">
        <f t="shared" si="43"/>
        <v>1</v>
      </c>
      <c r="K133" s="15"/>
      <c r="L133" s="15"/>
      <c r="M133" s="15"/>
      <c r="N133" s="15"/>
      <c r="O133" s="15"/>
      <c r="P133" s="15"/>
      <c r="Q133" s="15"/>
      <c r="R133" s="15"/>
      <c r="S133" s="15"/>
    </row>
    <row r="134" spans="1:1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1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1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1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1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44">SUM(B138:H138)</f>
        <v>0</v>
      </c>
    </row>
    <row r="139" spans="1:1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44"/>
        <v>0</v>
      </c>
    </row>
    <row r="140" spans="1:1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44"/>
        <v>0</v>
      </c>
    </row>
    <row r="141" spans="1:19" ht="15">
      <c r="A141" s="37" t="s">
        <v>16</v>
      </c>
      <c r="B141" s="63">
        <v>1.0221649033988378</v>
      </c>
      <c r="C141" s="63">
        <v>11.913838710175273</v>
      </c>
      <c r="D141" s="63">
        <v>1.1404405554421579</v>
      </c>
      <c r="E141" s="63">
        <v>0</v>
      </c>
      <c r="F141" s="420"/>
      <c r="G141" s="63">
        <v>0</v>
      </c>
      <c r="H141" s="64">
        <v>0</v>
      </c>
      <c r="I141" s="59">
        <f t="shared" si="44"/>
        <v>14.07644416901627</v>
      </c>
    </row>
    <row r="142" spans="1:19" ht="15">
      <c r="A142" s="36" t="s">
        <v>15</v>
      </c>
      <c r="B142" s="60">
        <v>4.3052542020395919</v>
      </c>
      <c r="C142" s="60">
        <v>0.48708092794916819</v>
      </c>
      <c r="D142" s="60">
        <v>1.761609356082825</v>
      </c>
      <c r="E142" s="60">
        <v>0</v>
      </c>
      <c r="F142" s="420"/>
      <c r="G142" s="60">
        <v>0</v>
      </c>
      <c r="H142" s="61">
        <v>0</v>
      </c>
      <c r="I142" s="62">
        <f t="shared" si="44"/>
        <v>6.5539444860715843</v>
      </c>
    </row>
    <row r="143" spans="1:19" ht="15">
      <c r="A143" s="37" t="s">
        <v>58</v>
      </c>
      <c r="B143" s="63">
        <v>0</v>
      </c>
      <c r="C143" s="63">
        <v>0</v>
      </c>
      <c r="D143" s="63">
        <v>0.16956990537539504</v>
      </c>
      <c r="E143" s="63">
        <v>0.18547978516887934</v>
      </c>
      <c r="F143" s="420"/>
      <c r="G143" s="63">
        <v>0</v>
      </c>
      <c r="H143" s="64">
        <v>0</v>
      </c>
      <c r="I143" s="59">
        <f t="shared" si="44"/>
        <v>0.35504969054427438</v>
      </c>
    </row>
    <row r="144" spans="1:1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44"/>
        <v>0</v>
      </c>
    </row>
    <row r="145" spans="1:1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44"/>
        <v>0</v>
      </c>
    </row>
    <row r="146" spans="1:19" ht="15">
      <c r="A146" s="36" t="s">
        <v>17</v>
      </c>
      <c r="B146" s="60">
        <v>7.5037306482064192E-3</v>
      </c>
      <c r="C146" s="60">
        <v>0</v>
      </c>
      <c r="D146" s="60">
        <v>4.5022383889238515E-2</v>
      </c>
      <c r="E146" s="60">
        <v>0</v>
      </c>
      <c r="F146" s="420"/>
      <c r="G146" s="60">
        <v>0</v>
      </c>
      <c r="H146" s="61">
        <v>0</v>
      </c>
      <c r="I146" s="62">
        <f t="shared" si="44"/>
        <v>5.2526114537444935E-2</v>
      </c>
    </row>
    <row r="147" spans="1:19" ht="15">
      <c r="A147" s="37" t="s">
        <v>139</v>
      </c>
      <c r="B147" s="63">
        <v>4.8388020774074194</v>
      </c>
      <c r="C147" s="63">
        <v>23.127514171427872</v>
      </c>
      <c r="D147" s="63">
        <v>5.1278913241630848</v>
      </c>
      <c r="E147" s="63">
        <v>0</v>
      </c>
      <c r="F147" s="420"/>
      <c r="G147" s="63">
        <v>0</v>
      </c>
      <c r="H147" s="64">
        <v>0</v>
      </c>
      <c r="I147" s="59">
        <f t="shared" si="44"/>
        <v>33.094207572998378</v>
      </c>
    </row>
    <row r="148" spans="1:19" ht="15">
      <c r="A148" s="36" t="s">
        <v>25</v>
      </c>
      <c r="B148" s="60">
        <v>6.6138260905041699</v>
      </c>
      <c r="C148" s="60">
        <v>0.27845064363608285</v>
      </c>
      <c r="D148" s="60">
        <v>0.23136825599525743</v>
      </c>
      <c r="E148" s="60">
        <v>16.294275953184872</v>
      </c>
      <c r="F148" s="420"/>
      <c r="G148" s="60">
        <v>2.5300104420790488</v>
      </c>
      <c r="H148" s="61">
        <v>0.37367764998398989</v>
      </c>
      <c r="I148" s="62">
        <f t="shared" si="44"/>
        <v>26.321609035383421</v>
      </c>
    </row>
    <row r="149" spans="1:19" ht="15">
      <c r="A149" s="37" t="s">
        <v>24</v>
      </c>
      <c r="B149" s="63">
        <v>1.4539284765370617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44"/>
        <v>1.4539284765370617</v>
      </c>
    </row>
    <row r="150" spans="1:1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44"/>
        <v>0</v>
      </c>
    </row>
    <row r="151" spans="1:1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44"/>
        <v>0</v>
      </c>
    </row>
    <row r="152" spans="1:19" ht="15">
      <c r="A152" s="36" t="s">
        <v>21</v>
      </c>
      <c r="B152" s="60">
        <v>0</v>
      </c>
      <c r="C152" s="60">
        <v>0.89209083558917412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44"/>
        <v>0.89209083558917412</v>
      </c>
    </row>
    <row r="153" spans="1:1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44"/>
        <v>0</v>
      </c>
    </row>
    <row r="154" spans="1:1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44"/>
        <v>0</v>
      </c>
    </row>
    <row r="155" spans="1:1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44"/>
        <v>0</v>
      </c>
    </row>
    <row r="156" spans="1:1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44"/>
        <v>0</v>
      </c>
      <c r="K156" s="14"/>
      <c r="L156" s="14"/>
      <c r="M156" s="14"/>
      <c r="N156" s="14"/>
      <c r="O156" s="14"/>
      <c r="P156" s="14"/>
      <c r="Q156" s="14"/>
      <c r="R156" s="14"/>
      <c r="S156" s="14"/>
    </row>
    <row r="157" spans="1:1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44"/>
        <v>0</v>
      </c>
    </row>
    <row r="158" spans="1:19" ht="15">
      <c r="A158" s="42" t="s">
        <v>26</v>
      </c>
      <c r="B158" s="74">
        <f>SUM(B137:B153)</f>
        <v>18.241479480535286</v>
      </c>
      <c r="C158" s="74">
        <f t="shared" ref="C158:G158" si="45">SUM(C137:C153)</f>
        <v>36.698975288777568</v>
      </c>
      <c r="D158" s="74">
        <f t="shared" si="45"/>
        <v>8.4759017809479573</v>
      </c>
      <c r="E158" s="74">
        <f t="shared" si="45"/>
        <v>16.479755738353752</v>
      </c>
      <c r="F158" s="74">
        <f t="shared" si="45"/>
        <v>0</v>
      </c>
      <c r="G158" s="74">
        <f t="shared" si="45"/>
        <v>2.5300104420790488</v>
      </c>
      <c r="H158" s="75">
        <f>SUM(H137:H153)</f>
        <v>0.37367764998398989</v>
      </c>
      <c r="I158" s="59">
        <f>SUM(I137:I153)</f>
        <v>82.79980038067761</v>
      </c>
    </row>
    <row r="159" spans="1:19" s="14" customFormat="1" ht="15" thickBot="1">
      <c r="A159" s="43" t="s">
        <v>91</v>
      </c>
      <c r="B159" s="78">
        <f>B158/$I$158</f>
        <v>0.22030825432753301</v>
      </c>
      <c r="C159" s="78">
        <f t="shared" ref="C159:I159" si="46">C158/$I$158</f>
        <v>0.44322540779146302</v>
      </c>
      <c r="D159" s="78">
        <f t="shared" si="46"/>
        <v>0.10236621032876206</v>
      </c>
      <c r="E159" s="78">
        <f t="shared" si="46"/>
        <v>0.19903134624222493</v>
      </c>
      <c r="F159" s="78">
        <f t="shared" si="46"/>
        <v>0</v>
      </c>
      <c r="G159" s="78">
        <f t="shared" si="46"/>
        <v>3.0555755333311879E-2</v>
      </c>
      <c r="H159" s="78">
        <f t="shared" si="46"/>
        <v>4.5130259767050401E-3</v>
      </c>
      <c r="I159" s="80">
        <f t="shared" si="46"/>
        <v>1</v>
      </c>
      <c r="K159" s="15"/>
      <c r="L159" s="15"/>
      <c r="M159" s="15"/>
      <c r="N159" s="15"/>
      <c r="O159" s="15"/>
      <c r="P159" s="15"/>
      <c r="Q159" s="15"/>
      <c r="R159" s="15"/>
      <c r="S159" s="15"/>
    </row>
    <row r="160" spans="1:1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47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47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47"/>
        <v>0</v>
      </c>
    </row>
    <row r="167" spans="1:9" ht="15">
      <c r="A167" s="37" t="s">
        <v>16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47"/>
        <v>0</v>
      </c>
    </row>
    <row r="168" spans="1:9" ht="15">
      <c r="A168" s="36" t="s">
        <v>15</v>
      </c>
      <c r="B168" s="60">
        <v>1.2140031813902588</v>
      </c>
      <c r="C168" s="60">
        <v>0</v>
      </c>
      <c r="D168" s="60">
        <v>5.149328425830664E-2</v>
      </c>
      <c r="E168" s="60">
        <v>0.21091607760809425</v>
      </c>
      <c r="F168" s="420"/>
      <c r="G168" s="60">
        <v>0</v>
      </c>
      <c r="H168" s="61">
        <v>0</v>
      </c>
      <c r="I168" s="62">
        <f t="shared" si="47"/>
        <v>1.4764125432566597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0.29201170898966594</v>
      </c>
      <c r="F169" s="420"/>
      <c r="G169" s="63">
        <v>0</v>
      </c>
      <c r="H169" s="64">
        <v>0</v>
      </c>
      <c r="I169" s="59">
        <f t="shared" si="47"/>
        <v>0.29201170898966594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47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47"/>
        <v>0</v>
      </c>
    </row>
    <row r="172" spans="1:9" ht="15">
      <c r="A172" s="36" t="s">
        <v>17</v>
      </c>
      <c r="B172" s="60">
        <v>1.0603960968796067</v>
      </c>
      <c r="C172" s="60">
        <v>0</v>
      </c>
      <c r="D172" s="60">
        <v>69.622567918970589</v>
      </c>
      <c r="E172" s="60">
        <v>0.40591962588551345</v>
      </c>
      <c r="F172" s="420"/>
      <c r="G172" s="60">
        <v>0</v>
      </c>
      <c r="H172" s="61">
        <v>0</v>
      </c>
      <c r="I172" s="62">
        <f t="shared" si="47"/>
        <v>71.088883641735706</v>
      </c>
    </row>
    <row r="173" spans="1:9" ht="15">
      <c r="A173" s="37" t="s">
        <v>139</v>
      </c>
      <c r="B173" s="63">
        <v>5.2699878664313706</v>
      </c>
      <c r="C173" s="63">
        <v>10.897344976153287</v>
      </c>
      <c r="D173" s="63">
        <v>148.71932688749274</v>
      </c>
      <c r="E173" s="63">
        <v>0</v>
      </c>
      <c r="F173" s="420"/>
      <c r="G173" s="63">
        <v>0</v>
      </c>
      <c r="H173" s="64">
        <v>0</v>
      </c>
      <c r="I173" s="59">
        <f t="shared" si="47"/>
        <v>164.88665973007738</v>
      </c>
    </row>
    <row r="174" spans="1:9" ht="15">
      <c r="A174" s="36" t="s">
        <v>25</v>
      </c>
      <c r="B174" s="60">
        <v>0.46469074040381775</v>
      </c>
      <c r="C174" s="60">
        <v>0.16889805281660417</v>
      </c>
      <c r="D174" s="60">
        <v>34.355469797860053</v>
      </c>
      <c r="E174" s="60">
        <v>5.7131498950111963</v>
      </c>
      <c r="F174" s="420"/>
      <c r="G174" s="60">
        <v>0.75263087175981569</v>
      </c>
      <c r="H174" s="61">
        <v>1.0771591316307769</v>
      </c>
      <c r="I174" s="62">
        <f t="shared" si="47"/>
        <v>42.531998489482262</v>
      </c>
    </row>
    <row r="175" spans="1:9" ht="15">
      <c r="A175" s="37" t="s">
        <v>24</v>
      </c>
      <c r="B175" s="63">
        <v>10.381375384615385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47"/>
        <v>10.381375384615385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47"/>
        <v>0</v>
      </c>
    </row>
    <row r="177" spans="1:1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47"/>
        <v>0</v>
      </c>
    </row>
    <row r="178" spans="1:1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47"/>
        <v>0</v>
      </c>
    </row>
    <row r="179" spans="1:1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47"/>
        <v>0</v>
      </c>
    </row>
    <row r="180" spans="1:1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47"/>
        <v>0</v>
      </c>
    </row>
    <row r="181" spans="1:1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47"/>
        <v>0</v>
      </c>
    </row>
    <row r="182" spans="1:1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47"/>
        <v>0</v>
      </c>
      <c r="K182" s="14"/>
      <c r="L182" s="14"/>
      <c r="M182" s="14"/>
      <c r="N182" s="14"/>
      <c r="O182" s="14"/>
      <c r="P182" s="14"/>
      <c r="Q182" s="14"/>
      <c r="R182" s="14"/>
      <c r="S182" s="14"/>
    </row>
    <row r="183" spans="1:1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47"/>
        <v>0</v>
      </c>
    </row>
    <row r="184" spans="1:19" ht="15">
      <c r="A184" s="42" t="s">
        <v>26</v>
      </c>
      <c r="B184" s="74">
        <f>SUM(B163:B179)</f>
        <v>18.390453269720439</v>
      </c>
      <c r="C184" s="74">
        <f t="shared" ref="C184:G184" si="48">SUM(C163:C179)</f>
        <v>11.066243028969891</v>
      </c>
      <c r="D184" s="74">
        <f t="shared" si="48"/>
        <v>252.74885788858171</v>
      </c>
      <c r="E184" s="74">
        <f t="shared" si="48"/>
        <v>6.6219973074944702</v>
      </c>
      <c r="F184" s="74">
        <f t="shared" si="48"/>
        <v>0</v>
      </c>
      <c r="G184" s="74">
        <f t="shared" si="48"/>
        <v>0.75263087175981569</v>
      </c>
      <c r="H184" s="75">
        <f>SUM(H163:H179)</f>
        <v>1.0771591316307769</v>
      </c>
      <c r="I184" s="59">
        <f>SUM(I163:I179)</f>
        <v>290.65734149815705</v>
      </c>
    </row>
    <row r="185" spans="1:19" s="14" customFormat="1" ht="15" thickBot="1">
      <c r="A185" s="43" t="s">
        <v>91</v>
      </c>
      <c r="B185" s="78">
        <f>B184/$I$184</f>
        <v>6.3271937928452579E-2</v>
      </c>
      <c r="C185" s="78">
        <f t="shared" ref="C185:I185" si="49">C184/$I$184</f>
        <v>3.8073158489409974E-2</v>
      </c>
      <c r="D185" s="78">
        <f t="shared" si="49"/>
        <v>0.86957672077305603</v>
      </c>
      <c r="E185" s="78">
        <f t="shared" si="49"/>
        <v>2.2782831747384085E-2</v>
      </c>
      <c r="F185" s="78">
        <f t="shared" si="49"/>
        <v>0</v>
      </c>
      <c r="G185" s="78">
        <f t="shared" si="49"/>
        <v>2.5894094671081542E-3</v>
      </c>
      <c r="H185" s="78">
        <f t="shared" si="49"/>
        <v>3.7059415945893347E-3</v>
      </c>
      <c r="I185" s="80">
        <f t="shared" si="49"/>
        <v>1</v>
      </c>
      <c r="K185" s="15"/>
      <c r="L185" s="15"/>
      <c r="M185" s="15"/>
      <c r="N185" s="15"/>
      <c r="O185" s="15"/>
      <c r="P185" s="15"/>
      <c r="Q185" s="15"/>
      <c r="R185" s="15"/>
      <c r="S185" s="15"/>
    </row>
    <row r="186" spans="1:1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1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1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1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</row>
    <row r="190" spans="1:19" ht="15">
      <c r="A190" s="36" t="s">
        <v>8</v>
      </c>
      <c r="B190" s="60">
        <v>0</v>
      </c>
      <c r="C190" s="60">
        <v>0</v>
      </c>
      <c r="D190" s="60">
        <v>498.50837775586876</v>
      </c>
      <c r="E190" s="60">
        <v>0</v>
      </c>
      <c r="F190" s="420"/>
      <c r="G190" s="60">
        <v>0</v>
      </c>
      <c r="H190" s="61">
        <v>0</v>
      </c>
      <c r="I190" s="62">
        <f t="shared" ref="I190:I209" si="50">SUM(B190:H190)</f>
        <v>498.50837775586876</v>
      </c>
    </row>
    <row r="191" spans="1:1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50"/>
        <v>0</v>
      </c>
    </row>
    <row r="192" spans="1:1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50"/>
        <v>0</v>
      </c>
    </row>
    <row r="193" spans="1:19" ht="15">
      <c r="A193" s="37" t="s">
        <v>16</v>
      </c>
      <c r="B193" s="63">
        <v>144.07916791829658</v>
      </c>
      <c r="C193" s="63">
        <v>1.0849462114865371</v>
      </c>
      <c r="D193" s="63">
        <v>224.70853148398052</v>
      </c>
      <c r="E193" s="63">
        <v>0</v>
      </c>
      <c r="F193" s="420"/>
      <c r="G193" s="63">
        <v>0</v>
      </c>
      <c r="H193" s="64">
        <v>0</v>
      </c>
      <c r="I193" s="59">
        <f t="shared" si="50"/>
        <v>369.87264561376367</v>
      </c>
    </row>
    <row r="194" spans="1:19" ht="15">
      <c r="A194" s="36" t="s">
        <v>15</v>
      </c>
      <c r="B194" s="60">
        <v>3.3680250249759456</v>
      </c>
      <c r="C194" s="60">
        <v>2.0785212458111006</v>
      </c>
      <c r="D194" s="60">
        <v>11.495451168151801</v>
      </c>
      <c r="E194" s="60">
        <v>0</v>
      </c>
      <c r="F194" s="420"/>
      <c r="G194" s="60">
        <v>0</v>
      </c>
      <c r="H194" s="61">
        <v>0</v>
      </c>
      <c r="I194" s="62">
        <f t="shared" si="50"/>
        <v>16.941997438938849</v>
      </c>
    </row>
    <row r="195" spans="1:19" ht="15">
      <c r="A195" s="37" t="s">
        <v>58</v>
      </c>
      <c r="B195" s="63">
        <v>0</v>
      </c>
      <c r="C195" s="63">
        <v>0</v>
      </c>
      <c r="D195" s="63">
        <v>0</v>
      </c>
      <c r="E195" s="63">
        <v>2.6814338777310431</v>
      </c>
      <c r="F195" s="420"/>
      <c r="G195" s="63">
        <v>0</v>
      </c>
      <c r="H195" s="64">
        <v>0</v>
      </c>
      <c r="I195" s="59">
        <f t="shared" si="50"/>
        <v>2.6814338777310431</v>
      </c>
    </row>
    <row r="196" spans="1:1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50"/>
        <v>0</v>
      </c>
    </row>
    <row r="197" spans="1:1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50"/>
        <v>0</v>
      </c>
    </row>
    <row r="198" spans="1:19" ht="15">
      <c r="A198" s="36" t="s">
        <v>17</v>
      </c>
      <c r="B198" s="60">
        <v>0.3319622037683988</v>
      </c>
      <c r="C198" s="60">
        <v>0</v>
      </c>
      <c r="D198" s="60">
        <v>0.26660132950204535</v>
      </c>
      <c r="E198" s="60">
        <v>0</v>
      </c>
      <c r="F198" s="420"/>
      <c r="G198" s="60">
        <v>0</v>
      </c>
      <c r="H198" s="61">
        <v>0</v>
      </c>
      <c r="I198" s="62">
        <f t="shared" si="50"/>
        <v>0.5985635332704442</v>
      </c>
    </row>
    <row r="199" spans="1:19" ht="15">
      <c r="A199" s="37" t="s">
        <v>139</v>
      </c>
      <c r="B199" s="63">
        <v>74.670736052384498</v>
      </c>
      <c r="C199" s="63">
        <v>81.171823025314822</v>
      </c>
      <c r="D199" s="63">
        <v>728.33414991954191</v>
      </c>
      <c r="E199" s="63">
        <v>7.6822847320064866</v>
      </c>
      <c r="F199" s="420"/>
      <c r="G199" s="63">
        <v>0</v>
      </c>
      <c r="H199" s="64">
        <v>0</v>
      </c>
      <c r="I199" s="59">
        <f t="shared" si="50"/>
        <v>891.85899372924769</v>
      </c>
    </row>
    <row r="200" spans="1:19" ht="15">
      <c r="A200" s="36" t="s">
        <v>25</v>
      </c>
      <c r="B200" s="60">
        <v>17.845737379759221</v>
      </c>
      <c r="C200" s="60">
        <v>0.22058305216553756</v>
      </c>
      <c r="D200" s="60">
        <v>217.5881500435938</v>
      </c>
      <c r="E200" s="60">
        <v>159.06362812459483</v>
      </c>
      <c r="F200" s="420"/>
      <c r="G200" s="60">
        <v>17.147435665056328</v>
      </c>
      <c r="H200" s="61">
        <v>0.10926229763651564</v>
      </c>
      <c r="I200" s="62">
        <f t="shared" si="50"/>
        <v>411.97479656280626</v>
      </c>
    </row>
    <row r="201" spans="1:19" ht="15">
      <c r="A201" s="37" t="s">
        <v>24</v>
      </c>
      <c r="B201" s="63">
        <v>0.31321122957722419</v>
      </c>
      <c r="C201" s="63">
        <v>4.2995858965939396E-2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50"/>
        <v>0.35620708854316357</v>
      </c>
    </row>
    <row r="202" spans="1:19" ht="15">
      <c r="A202" s="36" t="s">
        <v>60</v>
      </c>
      <c r="B202" s="60">
        <v>0.16850451857173659</v>
      </c>
      <c r="C202" s="60">
        <v>0.28576281757784194</v>
      </c>
      <c r="D202" s="60">
        <v>0.52114799558269043</v>
      </c>
      <c r="E202" s="60">
        <v>0</v>
      </c>
      <c r="F202" s="420"/>
      <c r="G202" s="60">
        <v>0</v>
      </c>
      <c r="H202" s="61">
        <v>0</v>
      </c>
      <c r="I202" s="62">
        <f t="shared" si="50"/>
        <v>0.97541533173226891</v>
      </c>
    </row>
    <row r="203" spans="1:19" ht="15">
      <c r="A203" s="37" t="s">
        <v>22</v>
      </c>
      <c r="B203" s="63">
        <v>0</v>
      </c>
      <c r="C203" s="63">
        <v>0</v>
      </c>
      <c r="D203" s="63">
        <v>0.37884671999999991</v>
      </c>
      <c r="E203" s="63">
        <v>0</v>
      </c>
      <c r="F203" s="420"/>
      <c r="G203" s="63">
        <v>0</v>
      </c>
      <c r="H203" s="64">
        <v>0</v>
      </c>
      <c r="I203" s="59">
        <f t="shared" si="50"/>
        <v>0.37884671999999991</v>
      </c>
    </row>
    <row r="204" spans="1:19" ht="15">
      <c r="A204" s="36" t="s">
        <v>21</v>
      </c>
      <c r="B204" s="60">
        <v>0</v>
      </c>
      <c r="C204" s="60">
        <v>0</v>
      </c>
      <c r="D204" s="60">
        <v>957.32433333818938</v>
      </c>
      <c r="E204" s="60">
        <v>0</v>
      </c>
      <c r="F204" s="420"/>
      <c r="G204" s="60">
        <v>0</v>
      </c>
      <c r="H204" s="61">
        <v>0</v>
      </c>
      <c r="I204" s="62">
        <f t="shared" si="50"/>
        <v>957.32433333818938</v>
      </c>
    </row>
    <row r="205" spans="1:1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50"/>
        <v>0</v>
      </c>
    </row>
    <row r="206" spans="1:1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50"/>
        <v>0</v>
      </c>
    </row>
    <row r="207" spans="1:1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50"/>
        <v>0</v>
      </c>
    </row>
    <row r="208" spans="1:1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50"/>
        <v>0</v>
      </c>
      <c r="K208" s="14"/>
      <c r="L208" s="14"/>
      <c r="M208" s="14"/>
      <c r="N208" s="14"/>
      <c r="O208" s="14"/>
      <c r="P208" s="14"/>
      <c r="Q208" s="14"/>
      <c r="R208" s="14"/>
      <c r="S208" s="14"/>
    </row>
    <row r="209" spans="1:1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50"/>
        <v>0</v>
      </c>
    </row>
    <row r="210" spans="1:19" ht="15">
      <c r="A210" s="42" t="s">
        <v>26</v>
      </c>
      <c r="B210" s="74">
        <f>SUM(B189:B205)</f>
        <v>240.77734432733357</v>
      </c>
      <c r="C210" s="74">
        <f t="shared" ref="C210:G210" si="51">SUM(C189:C205)</f>
        <v>84.884632211321787</v>
      </c>
      <c r="D210" s="74">
        <f t="shared" si="51"/>
        <v>2639.1255897544106</v>
      </c>
      <c r="E210" s="74">
        <f t="shared" si="51"/>
        <v>169.42734673433236</v>
      </c>
      <c r="F210" s="74">
        <f t="shared" si="51"/>
        <v>0</v>
      </c>
      <c r="G210" s="74">
        <f t="shared" si="51"/>
        <v>17.147435665056328</v>
      </c>
      <c r="H210" s="75">
        <f>SUM(H189:H205)</f>
        <v>0.10926229763651564</v>
      </c>
      <c r="I210" s="59">
        <f>SUM(I189:I205)</f>
        <v>3151.4716109900914</v>
      </c>
    </row>
    <row r="211" spans="1:19" s="14" customFormat="1" ht="15" thickBot="1">
      <c r="A211" s="43" t="s">
        <v>91</v>
      </c>
      <c r="B211" s="78">
        <f>B210/$I$210</f>
        <v>7.6401559032825625E-2</v>
      </c>
      <c r="C211" s="78">
        <f t="shared" ref="C211:I211" si="52">C210/$I$210</f>
        <v>2.6934918885293004E-2</v>
      </c>
      <c r="D211" s="78">
        <f t="shared" si="52"/>
        <v>0.83742642026379599</v>
      </c>
      <c r="E211" s="78">
        <f t="shared" si="52"/>
        <v>5.3761343159015075E-2</v>
      </c>
      <c r="F211" s="78">
        <f t="shared" si="52"/>
        <v>0</v>
      </c>
      <c r="G211" s="78">
        <f t="shared" si="52"/>
        <v>5.4410884125556669E-3</v>
      </c>
      <c r="H211" s="78">
        <f t="shared" si="52"/>
        <v>3.4670246514512923E-5</v>
      </c>
      <c r="I211" s="80">
        <f t="shared" si="52"/>
        <v>1</v>
      </c>
      <c r="K211" s="15"/>
      <c r="L211" s="15"/>
      <c r="M211" s="15"/>
      <c r="N211" s="15"/>
      <c r="O211" s="15"/>
      <c r="P211" s="15"/>
      <c r="Q211" s="15"/>
      <c r="R211" s="15"/>
      <c r="S211" s="15"/>
    </row>
    <row r="212" spans="1:1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1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1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1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1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53">SUM(B216:H216)</f>
        <v>0</v>
      </c>
    </row>
    <row r="217" spans="1:1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53"/>
        <v>0</v>
      </c>
    </row>
    <row r="218" spans="1:1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53"/>
        <v>0</v>
      </c>
    </row>
    <row r="219" spans="1:19" ht="15">
      <c r="A219" s="37" t="s">
        <v>16</v>
      </c>
      <c r="B219" s="63">
        <v>26.097541222234572</v>
      </c>
      <c r="C219" s="63">
        <v>13.373083386565385</v>
      </c>
      <c r="D219" s="63">
        <v>10.70036621560291</v>
      </c>
      <c r="E219" s="63">
        <v>0</v>
      </c>
      <c r="F219" s="420"/>
      <c r="G219" s="63">
        <v>0</v>
      </c>
      <c r="H219" s="64">
        <v>0</v>
      </c>
      <c r="I219" s="59">
        <f t="shared" si="53"/>
        <v>50.170990824402871</v>
      </c>
    </row>
    <row r="220" spans="1:19" ht="15">
      <c r="A220" s="36" t="s">
        <v>15</v>
      </c>
      <c r="B220" s="60">
        <v>5.8705597380473149</v>
      </c>
      <c r="C220" s="60">
        <v>0</v>
      </c>
      <c r="D220" s="60">
        <v>4.343114863768812</v>
      </c>
      <c r="E220" s="60">
        <v>0</v>
      </c>
      <c r="F220" s="420"/>
      <c r="G220" s="60">
        <v>0</v>
      </c>
      <c r="H220" s="61">
        <v>0</v>
      </c>
      <c r="I220" s="62">
        <f t="shared" si="53"/>
        <v>10.213674601816127</v>
      </c>
    </row>
    <row r="221" spans="1:19" ht="15">
      <c r="A221" s="37" t="s">
        <v>58</v>
      </c>
      <c r="B221" s="63">
        <v>0</v>
      </c>
      <c r="C221" s="63">
        <v>0</v>
      </c>
      <c r="D221" s="63">
        <v>0</v>
      </c>
      <c r="E221" s="63">
        <v>3.7763585251385894E-3</v>
      </c>
      <c r="F221" s="420"/>
      <c r="G221" s="63">
        <v>0</v>
      </c>
      <c r="H221" s="64">
        <v>0</v>
      </c>
      <c r="I221" s="59">
        <f t="shared" si="53"/>
        <v>3.7763585251385894E-3</v>
      </c>
    </row>
    <row r="222" spans="1:19" ht="15">
      <c r="A222" s="36" t="s">
        <v>12</v>
      </c>
      <c r="B222" s="60">
        <v>0</v>
      </c>
      <c r="C222" s="60">
        <v>0</v>
      </c>
      <c r="D222" s="60">
        <v>0</v>
      </c>
      <c r="E222" s="60">
        <v>2.8673828590519229E-2</v>
      </c>
      <c r="F222" s="420"/>
      <c r="G222" s="60">
        <v>0</v>
      </c>
      <c r="H222" s="61">
        <v>0</v>
      </c>
      <c r="I222" s="62">
        <f t="shared" si="53"/>
        <v>2.8673828590519229E-2</v>
      </c>
    </row>
    <row r="223" spans="1:1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53"/>
        <v>0</v>
      </c>
    </row>
    <row r="224" spans="1:19" ht="15">
      <c r="A224" s="36" t="s">
        <v>17</v>
      </c>
      <c r="B224" s="60">
        <v>2.8306293944405834</v>
      </c>
      <c r="C224" s="60">
        <v>0</v>
      </c>
      <c r="D224" s="60">
        <v>11.212023627596679</v>
      </c>
      <c r="E224" s="60">
        <v>0.5925628815771985</v>
      </c>
      <c r="F224" s="420"/>
      <c r="G224" s="60">
        <v>0</v>
      </c>
      <c r="H224" s="61">
        <v>0</v>
      </c>
      <c r="I224" s="62">
        <f t="shared" si="53"/>
        <v>14.63521590361446</v>
      </c>
    </row>
    <row r="225" spans="1:19" ht="15">
      <c r="A225" s="37" t="s">
        <v>139</v>
      </c>
      <c r="B225" s="63">
        <v>3.8714353053242125</v>
      </c>
      <c r="C225" s="63">
        <v>9.3120904071001778E-2</v>
      </c>
      <c r="D225" s="63">
        <v>20.973271728730165</v>
      </c>
      <c r="E225" s="63">
        <v>1.5900470490279504</v>
      </c>
      <c r="F225" s="420"/>
      <c r="G225" s="63">
        <v>0</v>
      </c>
      <c r="H225" s="64">
        <v>0</v>
      </c>
      <c r="I225" s="59">
        <f t="shared" si="53"/>
        <v>26.527874987153332</v>
      </c>
    </row>
    <row r="226" spans="1:19" ht="15">
      <c r="A226" s="36" t="s">
        <v>25</v>
      </c>
      <c r="B226" s="60">
        <v>6.24634526422461</v>
      </c>
      <c r="C226" s="60">
        <v>0.1953729062345709</v>
      </c>
      <c r="D226" s="60">
        <v>11.825033600149867</v>
      </c>
      <c r="E226" s="60">
        <v>61.577593224162399</v>
      </c>
      <c r="F226" s="420"/>
      <c r="G226" s="60">
        <v>12.269946165636213</v>
      </c>
      <c r="H226" s="61">
        <v>1.3602845342074283</v>
      </c>
      <c r="I226" s="62">
        <f t="shared" si="53"/>
        <v>93.474575694615083</v>
      </c>
    </row>
    <row r="227" spans="1:19" ht="15">
      <c r="A227" s="37" t="s">
        <v>24</v>
      </c>
      <c r="B227" s="63">
        <v>1.4147970674399524</v>
      </c>
      <c r="C227" s="63">
        <v>0</v>
      </c>
      <c r="D227" s="63">
        <v>0.38951532302500452</v>
      </c>
      <c r="E227" s="63">
        <v>0</v>
      </c>
      <c r="F227" s="420"/>
      <c r="G227" s="63">
        <v>0</v>
      </c>
      <c r="H227" s="64">
        <v>0</v>
      </c>
      <c r="I227" s="59">
        <f t="shared" si="53"/>
        <v>1.8043123904649569</v>
      </c>
    </row>
    <row r="228" spans="1:19" ht="15">
      <c r="A228" s="36" t="s">
        <v>60</v>
      </c>
      <c r="B228" s="60">
        <v>0.14871370481927712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53"/>
        <v>0.14871370481927712</v>
      </c>
    </row>
    <row r="229" spans="1:19" ht="15">
      <c r="A229" s="37" t="s">
        <v>22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53"/>
        <v>0</v>
      </c>
    </row>
    <row r="230" spans="1:1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53"/>
        <v>0</v>
      </c>
    </row>
    <row r="231" spans="1:1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53"/>
        <v>0</v>
      </c>
    </row>
    <row r="232" spans="1:1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53"/>
        <v>0</v>
      </c>
    </row>
    <row r="233" spans="1:1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53"/>
        <v>0</v>
      </c>
    </row>
    <row r="234" spans="1:1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53"/>
        <v>0</v>
      </c>
      <c r="K234" s="14"/>
      <c r="L234" s="14"/>
      <c r="M234" s="14"/>
      <c r="N234" s="14"/>
      <c r="O234" s="14"/>
      <c r="P234" s="14"/>
      <c r="Q234" s="14"/>
      <c r="R234" s="14"/>
      <c r="S234" s="14"/>
    </row>
    <row r="235" spans="1:1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53"/>
        <v>0</v>
      </c>
    </row>
    <row r="236" spans="1:19" ht="15">
      <c r="A236" s="42" t="s">
        <v>26</v>
      </c>
      <c r="B236" s="74">
        <f>SUM(B215:B231)</f>
        <v>46.480021696530521</v>
      </c>
      <c r="C236" s="74">
        <f t="shared" ref="C236:G236" si="54">SUM(C215:C231)</f>
        <v>13.661577196870958</v>
      </c>
      <c r="D236" s="74">
        <f t="shared" si="54"/>
        <v>59.44332535887343</v>
      </c>
      <c r="E236" s="74">
        <f t="shared" si="54"/>
        <v>63.792653341883209</v>
      </c>
      <c r="F236" s="74">
        <f t="shared" si="54"/>
        <v>0</v>
      </c>
      <c r="G236" s="74">
        <f t="shared" si="54"/>
        <v>12.269946165636213</v>
      </c>
      <c r="H236" s="75">
        <f>SUM(H215:H231)</f>
        <v>1.3602845342074283</v>
      </c>
      <c r="I236" s="59">
        <f>SUM(I215:I231)</f>
        <v>197.00780829400176</v>
      </c>
    </row>
    <row r="237" spans="1:19" s="14" customFormat="1" ht="15" thickBot="1">
      <c r="A237" s="43" t="s">
        <v>91</v>
      </c>
      <c r="B237" s="78">
        <f>B236/$I$236</f>
        <v>0.23592984511135076</v>
      </c>
      <c r="C237" s="78">
        <f t="shared" ref="C237:I237" si="55">C236/$I$236</f>
        <v>6.9345359024974781E-2</v>
      </c>
      <c r="D237" s="78">
        <f t="shared" si="55"/>
        <v>0.30173080891374643</v>
      </c>
      <c r="E237" s="78">
        <f t="shared" si="55"/>
        <v>0.32380774089260039</v>
      </c>
      <c r="F237" s="78">
        <f t="shared" si="55"/>
        <v>0</v>
      </c>
      <c r="G237" s="78">
        <f t="shared" si="55"/>
        <v>6.2281522097465986E-2</v>
      </c>
      <c r="H237" s="78">
        <f t="shared" si="55"/>
        <v>6.9047239598616691E-3</v>
      </c>
      <c r="I237" s="80">
        <f t="shared" si="55"/>
        <v>1</v>
      </c>
      <c r="K237" s="15"/>
      <c r="L237" s="15"/>
      <c r="M237" s="15"/>
      <c r="N237" s="15"/>
      <c r="O237" s="15"/>
      <c r="P237" s="15"/>
      <c r="Q237" s="15"/>
      <c r="R237" s="15"/>
      <c r="S237" s="15"/>
    </row>
    <row r="238" spans="1:1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1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1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56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56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56"/>
        <v>0</v>
      </c>
    </row>
    <row r="245" spans="1:9" ht="15">
      <c r="A245" s="37" t="s">
        <v>16</v>
      </c>
      <c r="B245" s="63">
        <v>96.354376777206269</v>
      </c>
      <c r="C245" s="63">
        <v>0.50159069129012324</v>
      </c>
      <c r="D245" s="63">
        <v>5.0075993754493249</v>
      </c>
      <c r="E245" s="63">
        <v>0</v>
      </c>
      <c r="F245" s="420"/>
      <c r="G245" s="63">
        <v>0</v>
      </c>
      <c r="H245" s="64">
        <v>0</v>
      </c>
      <c r="I245" s="59">
        <f t="shared" si="56"/>
        <v>101.86356684394572</v>
      </c>
    </row>
    <row r="246" spans="1:9" ht="15">
      <c r="A246" s="36" t="s">
        <v>15</v>
      </c>
      <c r="B246" s="60">
        <v>34.215529563423523</v>
      </c>
      <c r="C246" s="60">
        <v>0.15743021989970113</v>
      </c>
      <c r="D246" s="60">
        <v>2.3356928926693596</v>
      </c>
      <c r="E246" s="60">
        <v>0</v>
      </c>
      <c r="F246" s="420"/>
      <c r="G246" s="60">
        <v>0</v>
      </c>
      <c r="H246" s="61">
        <v>0</v>
      </c>
      <c r="I246" s="62">
        <f t="shared" si="56"/>
        <v>36.708652675992582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1.0627033385788709</v>
      </c>
      <c r="F247" s="420"/>
      <c r="G247" s="63">
        <v>0</v>
      </c>
      <c r="H247" s="64">
        <v>0</v>
      </c>
      <c r="I247" s="59">
        <f t="shared" si="56"/>
        <v>1.0627033385788709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0.23436048757628042</v>
      </c>
      <c r="F248" s="420"/>
      <c r="G248" s="60">
        <v>0</v>
      </c>
      <c r="H248" s="61">
        <v>0</v>
      </c>
      <c r="I248" s="62">
        <f t="shared" si="56"/>
        <v>0.23436048757628042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56"/>
        <v>0</v>
      </c>
    </row>
    <row r="250" spans="1:9" ht="15">
      <c r="A250" s="36" t="s">
        <v>17</v>
      </c>
      <c r="B250" s="60">
        <v>1.5438907256145185</v>
      </c>
      <c r="C250" s="60">
        <v>6.8872153205936829E-2</v>
      </c>
      <c r="D250" s="60">
        <v>0.96334599728754122</v>
      </c>
      <c r="E250" s="60">
        <v>8.4673170446466443E-3</v>
      </c>
      <c r="F250" s="420"/>
      <c r="G250" s="60">
        <v>0</v>
      </c>
      <c r="H250" s="61">
        <v>0</v>
      </c>
      <c r="I250" s="62">
        <f t="shared" si="56"/>
        <v>2.584576193152643</v>
      </c>
    </row>
    <row r="251" spans="1:9" ht="15">
      <c r="A251" s="37" t="s">
        <v>139</v>
      </c>
      <c r="B251" s="63">
        <v>125.44934401677882</v>
      </c>
      <c r="C251" s="63">
        <v>4.2938578517956172</v>
      </c>
      <c r="D251" s="63">
        <v>90.042337588554687</v>
      </c>
      <c r="E251" s="63">
        <v>0.44297112579715198</v>
      </c>
      <c r="F251" s="420"/>
      <c r="G251" s="63">
        <v>0</v>
      </c>
      <c r="H251" s="64">
        <v>0</v>
      </c>
      <c r="I251" s="59">
        <f t="shared" si="56"/>
        <v>220.22851058292628</v>
      </c>
    </row>
    <row r="252" spans="1:9" ht="15">
      <c r="A252" s="36" t="s">
        <v>25</v>
      </c>
      <c r="B252" s="60">
        <v>65.668083359181011</v>
      </c>
      <c r="C252" s="60">
        <v>2.8171897655824112</v>
      </c>
      <c r="D252" s="60">
        <v>72.783618736733885</v>
      </c>
      <c r="E252" s="60">
        <v>323.06969194563771</v>
      </c>
      <c r="F252" s="420"/>
      <c r="G252" s="60">
        <v>80.459991621345537</v>
      </c>
      <c r="H252" s="61">
        <v>8.0182489858997599</v>
      </c>
      <c r="I252" s="62">
        <f t="shared" si="56"/>
        <v>552.81682441438033</v>
      </c>
    </row>
    <row r="253" spans="1:9" ht="15">
      <c r="A253" s="37" t="s">
        <v>24</v>
      </c>
      <c r="B253" s="63">
        <v>22.416348889809534</v>
      </c>
      <c r="C253" s="63">
        <v>0</v>
      </c>
      <c r="D253" s="63">
        <v>0.41043168118362816</v>
      </c>
      <c r="E253" s="63">
        <v>0</v>
      </c>
      <c r="F253" s="420"/>
      <c r="G253" s="63">
        <v>0</v>
      </c>
      <c r="H253" s="64">
        <v>0</v>
      </c>
      <c r="I253" s="59">
        <f t="shared" si="56"/>
        <v>22.826780570993161</v>
      </c>
    </row>
    <row r="254" spans="1:9" ht="15">
      <c r="A254" s="36" t="s">
        <v>60</v>
      </c>
      <c r="B254" s="60">
        <v>1.0691182057032105</v>
      </c>
      <c r="C254" s="60">
        <v>0.92279813644868269</v>
      </c>
      <c r="D254" s="60">
        <v>1.6829145345568681</v>
      </c>
      <c r="E254" s="60">
        <v>0</v>
      </c>
      <c r="F254" s="420"/>
      <c r="G254" s="60">
        <v>0</v>
      </c>
      <c r="H254" s="61">
        <v>0</v>
      </c>
      <c r="I254" s="62">
        <f t="shared" si="56"/>
        <v>3.6748308767087616</v>
      </c>
    </row>
    <row r="255" spans="1:9" ht="15">
      <c r="A255" s="37" t="s">
        <v>22</v>
      </c>
      <c r="B255" s="63">
        <v>0.18364641797451012</v>
      </c>
      <c r="C255" s="63">
        <v>0.28669179226517766</v>
      </c>
      <c r="D255" s="63">
        <v>3.357347418065312</v>
      </c>
      <c r="E255" s="63">
        <v>0</v>
      </c>
      <c r="F255" s="420"/>
      <c r="G255" s="63">
        <v>0</v>
      </c>
      <c r="H255" s="64">
        <v>0</v>
      </c>
      <c r="I255" s="59">
        <f t="shared" si="56"/>
        <v>3.8276856283049998</v>
      </c>
    </row>
    <row r="256" spans="1:9" ht="15" customHeight="1">
      <c r="A256" s="36" t="s">
        <v>21</v>
      </c>
      <c r="B256" s="60">
        <v>0.12302383324464428</v>
      </c>
      <c r="C256" s="60">
        <v>0</v>
      </c>
      <c r="D256" s="60">
        <v>3.0755958311161069E-2</v>
      </c>
      <c r="E256" s="60">
        <v>0</v>
      </c>
      <c r="F256" s="420"/>
      <c r="G256" s="60">
        <v>0</v>
      </c>
      <c r="H256" s="61">
        <v>0</v>
      </c>
      <c r="I256" s="62">
        <f t="shared" si="56"/>
        <v>0.15377979155580535</v>
      </c>
    </row>
    <row r="257" spans="1:1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56"/>
        <v>0</v>
      </c>
    </row>
    <row r="258" spans="1:1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56"/>
        <v>0</v>
      </c>
    </row>
    <row r="259" spans="1:1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56"/>
        <v>0</v>
      </c>
    </row>
    <row r="260" spans="1:1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56"/>
        <v>0</v>
      </c>
      <c r="K260" s="14"/>
      <c r="L260" s="14"/>
      <c r="M260" s="14"/>
      <c r="N260" s="14"/>
      <c r="O260" s="14"/>
      <c r="P260" s="14"/>
      <c r="Q260" s="14"/>
      <c r="R260" s="14"/>
      <c r="S260" s="14"/>
    </row>
    <row r="261" spans="1:1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56"/>
        <v>0</v>
      </c>
    </row>
    <row r="262" spans="1:19" ht="15">
      <c r="A262" s="42" t="s">
        <v>26</v>
      </c>
      <c r="B262" s="74">
        <f>SUM(B241:B257)</f>
        <v>347.02336178893603</v>
      </c>
      <c r="C262" s="74">
        <f t="shared" ref="C262:G262" si="57">SUM(C241:C257)</f>
        <v>9.0484306104876495</v>
      </c>
      <c r="D262" s="74">
        <f t="shared" si="57"/>
        <v>176.61404418281174</v>
      </c>
      <c r="E262" s="74">
        <f t="shared" si="57"/>
        <v>324.81819421463467</v>
      </c>
      <c r="F262" s="74">
        <f t="shared" si="57"/>
        <v>0</v>
      </c>
      <c r="G262" s="74">
        <f t="shared" si="57"/>
        <v>80.459991621345537</v>
      </c>
      <c r="H262" s="75">
        <f>SUM(H241:H257)</f>
        <v>8.0182489858997599</v>
      </c>
      <c r="I262" s="59">
        <f>SUM(I241:I257)</f>
        <v>945.98227140411541</v>
      </c>
    </row>
    <row r="263" spans="1:19" s="14" customFormat="1" ht="15" thickBot="1">
      <c r="A263" s="43" t="s">
        <v>91</v>
      </c>
      <c r="B263" s="78">
        <f>B262/$I$262</f>
        <v>0.36683918111261377</v>
      </c>
      <c r="C263" s="78">
        <f t="shared" ref="C263:I263" si="58">C262/$I$262</f>
        <v>9.5651164762920148E-3</v>
      </c>
      <c r="D263" s="78">
        <f t="shared" si="58"/>
        <v>0.18669910580952501</v>
      </c>
      <c r="E263" s="78">
        <f t="shared" si="58"/>
        <v>0.34336604821621985</v>
      </c>
      <c r="F263" s="78">
        <f t="shared" si="58"/>
        <v>0</v>
      </c>
      <c r="G263" s="78">
        <f t="shared" si="58"/>
        <v>8.5054439235863574E-2</v>
      </c>
      <c r="H263" s="78">
        <f t="shared" si="58"/>
        <v>8.476109149485777E-3</v>
      </c>
      <c r="I263" s="80">
        <f t="shared" si="58"/>
        <v>1</v>
      </c>
      <c r="K263" s="15"/>
      <c r="L263" s="15"/>
      <c r="M263" s="15"/>
      <c r="N263" s="15"/>
      <c r="O263" s="15"/>
      <c r="P263" s="15"/>
      <c r="Q263" s="15"/>
      <c r="R263" s="15"/>
      <c r="S263" s="15"/>
    </row>
    <row r="264" spans="1:1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1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1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1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1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9">SUM(B268:H268)</f>
        <v>0</v>
      </c>
    </row>
    <row r="269" spans="1:1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9"/>
        <v>0</v>
      </c>
    </row>
    <row r="270" spans="1:1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9"/>
        <v>0</v>
      </c>
    </row>
    <row r="271" spans="1:19" ht="15">
      <c r="A271" s="37" t="s">
        <v>16</v>
      </c>
      <c r="B271" s="63">
        <v>4.1320019661967731</v>
      </c>
      <c r="C271" s="63">
        <v>16.354174944071449</v>
      </c>
      <c r="D271" s="63">
        <v>6.117213022387757</v>
      </c>
      <c r="E271" s="63">
        <v>0</v>
      </c>
      <c r="F271" s="420"/>
      <c r="G271" s="63">
        <v>0</v>
      </c>
      <c r="H271" s="64">
        <v>0</v>
      </c>
      <c r="I271" s="59">
        <f t="shared" si="59"/>
        <v>26.603389932655979</v>
      </c>
    </row>
    <row r="272" spans="1:19" ht="15">
      <c r="A272" s="36" t="s">
        <v>15</v>
      </c>
      <c r="B272" s="60">
        <v>2.4027737454463405</v>
      </c>
      <c r="C272" s="60">
        <v>0.34711091742927008</v>
      </c>
      <c r="D272" s="60">
        <v>7.0872372306746829</v>
      </c>
      <c r="E272" s="60">
        <v>0.30353444688145509</v>
      </c>
      <c r="F272" s="420"/>
      <c r="G272" s="60">
        <v>0</v>
      </c>
      <c r="H272" s="61">
        <v>0</v>
      </c>
      <c r="I272" s="62">
        <f t="shared" si="59"/>
        <v>10.140656340431748</v>
      </c>
    </row>
    <row r="273" spans="1:19" ht="15">
      <c r="A273" s="37" t="s">
        <v>58</v>
      </c>
      <c r="B273" s="63">
        <v>2.3036191236432673E-5</v>
      </c>
      <c r="C273" s="63">
        <v>0</v>
      </c>
      <c r="D273" s="63">
        <v>0</v>
      </c>
      <c r="E273" s="63">
        <v>15.90400448641334</v>
      </c>
      <c r="F273" s="420"/>
      <c r="G273" s="63">
        <v>0</v>
      </c>
      <c r="H273" s="64">
        <v>0</v>
      </c>
      <c r="I273" s="59">
        <f t="shared" si="59"/>
        <v>15.904027522604578</v>
      </c>
    </row>
    <row r="274" spans="1:19" ht="15">
      <c r="A274" s="36" t="s">
        <v>12</v>
      </c>
      <c r="B274" s="60">
        <v>2.4601730565384922E-5</v>
      </c>
      <c r="C274" s="60">
        <v>0</v>
      </c>
      <c r="D274" s="60">
        <v>0</v>
      </c>
      <c r="E274" s="60">
        <v>1.9121846954963554E-2</v>
      </c>
      <c r="F274" s="420"/>
      <c r="G274" s="60">
        <v>0</v>
      </c>
      <c r="H274" s="61">
        <v>0</v>
      </c>
      <c r="I274" s="62">
        <f t="shared" si="59"/>
        <v>1.9146448685528939E-2</v>
      </c>
    </row>
    <row r="275" spans="1:1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59"/>
        <v>0</v>
      </c>
    </row>
    <row r="276" spans="1:19" ht="15">
      <c r="A276" s="36" t="s">
        <v>17</v>
      </c>
      <c r="B276" s="60">
        <v>0</v>
      </c>
      <c r="C276" s="60">
        <v>0</v>
      </c>
      <c r="D276" s="60">
        <v>0</v>
      </c>
      <c r="E276" s="60">
        <v>0</v>
      </c>
      <c r="F276" s="420"/>
      <c r="G276" s="60">
        <v>0</v>
      </c>
      <c r="H276" s="61">
        <v>0</v>
      </c>
      <c r="I276" s="62">
        <f t="shared" si="59"/>
        <v>0</v>
      </c>
    </row>
    <row r="277" spans="1:19" ht="15">
      <c r="A277" s="37" t="s">
        <v>139</v>
      </c>
      <c r="B277" s="63">
        <v>1.4565525954831975</v>
      </c>
      <c r="C277" s="63">
        <v>1.6315311013092664</v>
      </c>
      <c r="D277" s="63">
        <v>6.124412047867982</v>
      </c>
      <c r="E277" s="63">
        <v>0</v>
      </c>
      <c r="F277" s="420"/>
      <c r="G277" s="63">
        <v>0</v>
      </c>
      <c r="H277" s="64">
        <v>0</v>
      </c>
      <c r="I277" s="59">
        <f t="shared" si="59"/>
        <v>9.2124957446604459</v>
      </c>
    </row>
    <row r="278" spans="1:19" ht="15">
      <c r="A278" s="36" t="s">
        <v>25</v>
      </c>
      <c r="B278" s="60">
        <v>1.2196478513564526</v>
      </c>
      <c r="C278" s="60">
        <v>0</v>
      </c>
      <c r="D278" s="60">
        <v>14.621237907589132</v>
      </c>
      <c r="E278" s="60">
        <v>108.97314704101514</v>
      </c>
      <c r="F278" s="420"/>
      <c r="G278" s="60">
        <v>1.3257462169900533</v>
      </c>
      <c r="H278" s="61">
        <v>0</v>
      </c>
      <c r="I278" s="62">
        <f t="shared" si="59"/>
        <v>126.13977901695078</v>
      </c>
    </row>
    <row r="279" spans="1:1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59"/>
        <v>0</v>
      </c>
    </row>
    <row r="280" spans="1:19" ht="15">
      <c r="A280" s="36" t="s">
        <v>60</v>
      </c>
      <c r="B280" s="60">
        <v>0.16927868571428567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9"/>
        <v>0.16927868571428567</v>
      </c>
    </row>
    <row r="281" spans="1:19" ht="15" customHeight="1">
      <c r="A281" s="37" t="s">
        <v>22</v>
      </c>
      <c r="B281" s="63">
        <v>0.3814589808917197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9"/>
        <v>0.3814589808917197</v>
      </c>
    </row>
    <row r="282" spans="1:1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9"/>
        <v>0</v>
      </c>
    </row>
    <row r="283" spans="1:1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9"/>
        <v>0</v>
      </c>
    </row>
    <row r="284" spans="1:1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59"/>
        <v>0</v>
      </c>
    </row>
    <row r="285" spans="1:1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59"/>
        <v>0</v>
      </c>
    </row>
    <row r="286" spans="1:1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59"/>
        <v>0</v>
      </c>
      <c r="K286" s="14"/>
      <c r="L286" s="14"/>
      <c r="M286" s="14"/>
      <c r="N286" s="14"/>
      <c r="O286" s="14"/>
      <c r="P286" s="14"/>
      <c r="Q286" s="14"/>
      <c r="R286" s="14"/>
      <c r="S286" s="14"/>
    </row>
    <row r="287" spans="1:1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59"/>
        <v>0</v>
      </c>
    </row>
    <row r="288" spans="1:19" ht="15">
      <c r="A288" s="42" t="s">
        <v>26</v>
      </c>
      <c r="B288" s="74">
        <f>SUM(B267:B283)</f>
        <v>9.761761463010572</v>
      </c>
      <c r="C288" s="74">
        <f t="shared" ref="C288:G288" si="60">SUM(C267:C283)</f>
        <v>18.332816962809986</v>
      </c>
      <c r="D288" s="74">
        <f t="shared" si="60"/>
        <v>33.950100208519551</v>
      </c>
      <c r="E288" s="74">
        <f t="shared" si="60"/>
        <v>125.1998078212649</v>
      </c>
      <c r="F288" s="74">
        <f t="shared" si="60"/>
        <v>0</v>
      </c>
      <c r="G288" s="74">
        <f t="shared" si="60"/>
        <v>1.3257462169900533</v>
      </c>
      <c r="H288" s="75">
        <f>SUM(H267:H283)</f>
        <v>0</v>
      </c>
      <c r="I288" s="59">
        <f>SUM(I267:I283)</f>
        <v>188.57023267259507</v>
      </c>
    </row>
    <row r="289" spans="1:19" s="14" customFormat="1" ht="15" thickBot="1">
      <c r="A289" s="43" t="s">
        <v>91</v>
      </c>
      <c r="B289" s="78">
        <f>B288/$I$288</f>
        <v>5.1767245151356542E-2</v>
      </c>
      <c r="C289" s="78">
        <f t="shared" ref="C289:I289" si="61">C288/$I$288</f>
        <v>9.7220100452653765E-2</v>
      </c>
      <c r="D289" s="78">
        <f t="shared" si="61"/>
        <v>0.18003955198732446</v>
      </c>
      <c r="E289" s="78">
        <f t="shared" si="61"/>
        <v>0.6639425854590898</v>
      </c>
      <c r="F289" s="78">
        <f t="shared" si="61"/>
        <v>0</v>
      </c>
      <c r="G289" s="78">
        <f t="shared" si="61"/>
        <v>7.0305169495753833E-3</v>
      </c>
      <c r="H289" s="78">
        <f t="shared" si="61"/>
        <v>0</v>
      </c>
      <c r="I289" s="80">
        <f t="shared" si="61"/>
        <v>1</v>
      </c>
      <c r="K289" s="15"/>
      <c r="L289" s="15"/>
      <c r="M289" s="15"/>
      <c r="N289" s="15"/>
      <c r="O289" s="15"/>
      <c r="P289" s="15"/>
      <c r="Q289" s="15"/>
      <c r="R289" s="15"/>
      <c r="S289" s="15"/>
    </row>
    <row r="290" spans="1:1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1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1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1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1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62">SUM(B294:H294)</f>
        <v>0</v>
      </c>
    </row>
    <row r="295" spans="1:1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62"/>
        <v>0</v>
      </c>
    </row>
    <row r="296" spans="1:1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62"/>
        <v>0</v>
      </c>
    </row>
    <row r="297" spans="1:19" ht="15">
      <c r="A297" s="37" t="s">
        <v>16</v>
      </c>
      <c r="B297" s="63">
        <v>27.577826398271093</v>
      </c>
      <c r="C297" s="63">
        <v>72.252421537784542</v>
      </c>
      <c r="D297" s="63">
        <v>8.5400757093739532</v>
      </c>
      <c r="E297" s="63">
        <v>0</v>
      </c>
      <c r="F297" s="420"/>
      <c r="G297" s="63">
        <v>0</v>
      </c>
      <c r="H297" s="64">
        <v>0</v>
      </c>
      <c r="I297" s="59">
        <f t="shared" si="62"/>
        <v>108.37032364542958</v>
      </c>
    </row>
    <row r="298" spans="1:19" ht="15">
      <c r="A298" s="36" t="s">
        <v>15</v>
      </c>
      <c r="B298" s="60">
        <v>28.925065807488174</v>
      </c>
      <c r="C298" s="60">
        <v>36.605087907786796</v>
      </c>
      <c r="D298" s="60">
        <v>10.157857370009124</v>
      </c>
      <c r="E298" s="60">
        <v>0.15268990109818373</v>
      </c>
      <c r="F298" s="420"/>
      <c r="G298" s="60">
        <v>0</v>
      </c>
      <c r="H298" s="61">
        <v>0</v>
      </c>
      <c r="I298" s="62">
        <f t="shared" si="62"/>
        <v>75.840700986382274</v>
      </c>
    </row>
    <row r="299" spans="1:19" ht="15">
      <c r="A299" s="37" t="s">
        <v>58</v>
      </c>
      <c r="B299" s="63">
        <v>0</v>
      </c>
      <c r="C299" s="63">
        <v>0</v>
      </c>
      <c r="D299" s="63">
        <v>0</v>
      </c>
      <c r="E299" s="63">
        <v>0.38681137503798402</v>
      </c>
      <c r="F299" s="420"/>
      <c r="G299" s="63">
        <v>0</v>
      </c>
      <c r="H299" s="64">
        <v>0</v>
      </c>
      <c r="I299" s="59">
        <f t="shared" si="62"/>
        <v>0.38681137503798402</v>
      </c>
    </row>
    <row r="300" spans="1:1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62"/>
        <v>0</v>
      </c>
    </row>
    <row r="301" spans="1:1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62"/>
        <v>0</v>
      </c>
    </row>
    <row r="302" spans="1:19" ht="15">
      <c r="A302" s="36" t="s">
        <v>17</v>
      </c>
      <c r="B302" s="60">
        <v>6.6127044314959693E-2</v>
      </c>
      <c r="C302" s="60">
        <v>1.1518145861304311E-2</v>
      </c>
      <c r="D302" s="60">
        <v>0.28797647282246369</v>
      </c>
      <c r="E302" s="60">
        <v>0.56739634784750292</v>
      </c>
      <c r="F302" s="420"/>
      <c r="G302" s="60">
        <v>0</v>
      </c>
      <c r="H302" s="61">
        <v>0</v>
      </c>
      <c r="I302" s="62">
        <f t="shared" si="62"/>
        <v>0.93301801084623059</v>
      </c>
    </row>
    <row r="303" spans="1:19" ht="15">
      <c r="A303" s="37" t="s">
        <v>139</v>
      </c>
      <c r="B303" s="63">
        <v>21.426780546024201</v>
      </c>
      <c r="C303" s="63">
        <v>255.61213379784087</v>
      </c>
      <c r="D303" s="63">
        <v>48.035634969015142</v>
      </c>
      <c r="E303" s="63">
        <v>0.2326980109734838</v>
      </c>
      <c r="F303" s="420"/>
      <c r="G303" s="63">
        <v>0</v>
      </c>
      <c r="H303" s="64">
        <v>0</v>
      </c>
      <c r="I303" s="59">
        <f t="shared" si="62"/>
        <v>325.30724732385369</v>
      </c>
    </row>
    <row r="304" spans="1:19" ht="15">
      <c r="A304" s="36" t="s">
        <v>25</v>
      </c>
      <c r="B304" s="60">
        <v>33.209163965376241</v>
      </c>
      <c r="C304" s="60">
        <v>2.1731778467073055</v>
      </c>
      <c r="D304" s="60">
        <v>7.1822751466727164</v>
      </c>
      <c r="E304" s="60">
        <v>236.43718590998407</v>
      </c>
      <c r="F304" s="420"/>
      <c r="G304" s="60">
        <v>16.965855450463753</v>
      </c>
      <c r="H304" s="61">
        <v>1.1164196885658992E-2</v>
      </c>
      <c r="I304" s="62">
        <f t="shared" si="62"/>
        <v>295.97882251608979</v>
      </c>
    </row>
    <row r="305" spans="1:19" ht="15">
      <c r="A305" s="37" t="s">
        <v>24</v>
      </c>
      <c r="B305" s="63">
        <v>4.8311240113798677</v>
      </c>
      <c r="C305" s="63">
        <v>4.6135222858589566</v>
      </c>
      <c r="D305" s="63">
        <v>29.688489217778418</v>
      </c>
      <c r="E305" s="63">
        <v>0</v>
      </c>
      <c r="F305" s="420"/>
      <c r="G305" s="63">
        <v>0</v>
      </c>
      <c r="H305" s="64">
        <v>0</v>
      </c>
      <c r="I305" s="59">
        <f t="shared" si="62"/>
        <v>39.133135515017244</v>
      </c>
    </row>
    <row r="306" spans="1:19" ht="15" customHeight="1">
      <c r="A306" s="36" t="s">
        <v>60</v>
      </c>
      <c r="B306" s="60">
        <v>2.9066368783493459</v>
      </c>
      <c r="C306" s="60">
        <v>0</v>
      </c>
      <c r="D306" s="60">
        <v>1.7974189052745262</v>
      </c>
      <c r="E306" s="60">
        <v>0</v>
      </c>
      <c r="F306" s="420"/>
      <c r="G306" s="60">
        <v>0</v>
      </c>
      <c r="H306" s="61">
        <v>0</v>
      </c>
      <c r="I306" s="62">
        <f t="shared" si="62"/>
        <v>4.7040557836238719</v>
      </c>
    </row>
    <row r="307" spans="1:19" ht="15" customHeight="1">
      <c r="A307" s="37" t="s">
        <v>22</v>
      </c>
      <c r="B307" s="63">
        <v>5.1016276726201069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62"/>
        <v>5.1016276726201069</v>
      </c>
    </row>
    <row r="308" spans="1:1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62"/>
        <v>0</v>
      </c>
    </row>
    <row r="309" spans="1:1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62"/>
        <v>0</v>
      </c>
    </row>
    <row r="310" spans="1:1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62"/>
        <v>0</v>
      </c>
    </row>
    <row r="311" spans="1:1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62"/>
        <v>0</v>
      </c>
    </row>
    <row r="312" spans="1:1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62"/>
        <v>0</v>
      </c>
      <c r="K312" s="14"/>
      <c r="L312" s="14"/>
      <c r="M312" s="14"/>
      <c r="N312" s="14"/>
      <c r="O312" s="14"/>
      <c r="P312" s="14"/>
      <c r="Q312" s="14"/>
      <c r="R312" s="14"/>
      <c r="S312" s="14"/>
    </row>
    <row r="313" spans="1:1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62"/>
        <v>0</v>
      </c>
    </row>
    <row r="314" spans="1:19" ht="15">
      <c r="A314" s="42" t="s">
        <v>26</v>
      </c>
      <c r="B314" s="74">
        <f>SUM(B293:B309)</f>
        <v>124.04435232382399</v>
      </c>
      <c r="C314" s="74">
        <f t="shared" ref="C314:G314" si="63">SUM(C293:C309)</f>
        <v>371.26786152183973</v>
      </c>
      <c r="D314" s="74">
        <f t="shared" si="63"/>
        <v>105.68972779094634</v>
      </c>
      <c r="E314" s="74">
        <f t="shared" si="63"/>
        <v>237.77678154494123</v>
      </c>
      <c r="F314" s="74">
        <f t="shared" si="63"/>
        <v>0</v>
      </c>
      <c r="G314" s="74">
        <f t="shared" si="63"/>
        <v>16.965855450463753</v>
      </c>
      <c r="H314" s="75">
        <f>SUM(H293:H309)</f>
        <v>1.1164196885658992E-2</v>
      </c>
      <c r="I314" s="59">
        <f>SUM(I293:I309)</f>
        <v>855.75574282890068</v>
      </c>
    </row>
    <row r="315" spans="1:19" s="14" customFormat="1" ht="15" thickBot="1">
      <c r="A315" s="43" t="s">
        <v>91</v>
      </c>
      <c r="B315" s="78">
        <f>B314/$I$314</f>
        <v>0.14495298847047919</v>
      </c>
      <c r="C315" s="78">
        <f t="shared" ref="C315:I315" si="64">C314/$I$314</f>
        <v>0.43384793456895426</v>
      </c>
      <c r="D315" s="78">
        <f t="shared" si="64"/>
        <v>0.12350454983984592</v>
      </c>
      <c r="E315" s="78">
        <f t="shared" si="64"/>
        <v>0.27785589934683286</v>
      </c>
      <c r="F315" s="78">
        <f t="shared" si="64"/>
        <v>0</v>
      </c>
      <c r="G315" s="78">
        <f t="shared" si="64"/>
        <v>1.982558176516485E-2</v>
      </c>
      <c r="H315" s="78">
        <f t="shared" si="64"/>
        <v>1.304600872294836E-5</v>
      </c>
      <c r="I315" s="80">
        <f t="shared" si="64"/>
        <v>1</v>
      </c>
      <c r="K315" s="15"/>
      <c r="L315" s="15"/>
      <c r="M315" s="15"/>
      <c r="N315" s="15"/>
      <c r="O315" s="15"/>
      <c r="P315" s="15"/>
      <c r="Q315" s="15"/>
      <c r="R315" s="15"/>
      <c r="S315" s="15"/>
    </row>
    <row r="316" spans="1:1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1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1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1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1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5">SUM(B320:H320)</f>
        <v>0</v>
      </c>
    </row>
    <row r="321" spans="1:18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5"/>
        <v>0</v>
      </c>
    </row>
    <row r="322" spans="1:18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5"/>
        <v>0</v>
      </c>
    </row>
    <row r="323" spans="1:18" ht="15">
      <c r="A323" s="37" t="s">
        <v>16</v>
      </c>
      <c r="B323" s="63">
        <v>30.158245052295257</v>
      </c>
      <c r="C323" s="63">
        <v>96.888916810649306</v>
      </c>
      <c r="D323" s="63">
        <v>45.180304019629027</v>
      </c>
      <c r="E323" s="63">
        <v>0</v>
      </c>
      <c r="F323" s="420"/>
      <c r="G323" s="63">
        <v>0</v>
      </c>
      <c r="H323" s="64">
        <v>0</v>
      </c>
      <c r="I323" s="59">
        <f t="shared" si="65"/>
        <v>172.2274658825736</v>
      </c>
    </row>
    <row r="324" spans="1:18" ht="15">
      <c r="A324" s="36" t="s">
        <v>15</v>
      </c>
      <c r="B324" s="60">
        <v>3.1622669994263637</v>
      </c>
      <c r="C324" s="60">
        <v>0.49520962141399399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65"/>
        <v>3.6574766208403577</v>
      </c>
    </row>
    <row r="325" spans="1:18" ht="15">
      <c r="A325" s="37" t="s">
        <v>58</v>
      </c>
      <c r="B325" s="63">
        <v>2.0372797658658732E-4</v>
      </c>
      <c r="C325" s="63">
        <v>0.34249866758335212</v>
      </c>
      <c r="D325" s="63">
        <v>0</v>
      </c>
      <c r="E325" s="63">
        <v>2.2847470606042308</v>
      </c>
      <c r="F325" s="420"/>
      <c r="G325" s="63">
        <v>0</v>
      </c>
      <c r="H325" s="64">
        <v>0</v>
      </c>
      <c r="I325" s="59">
        <f t="shared" si="65"/>
        <v>2.6274494561641695</v>
      </c>
    </row>
    <row r="326" spans="1:18" ht="15">
      <c r="A326" s="36" t="s">
        <v>12</v>
      </c>
      <c r="B326" s="60">
        <v>0</v>
      </c>
      <c r="C326" s="60">
        <v>0</v>
      </c>
      <c r="D326" s="60">
        <v>0</v>
      </c>
      <c r="E326" s="60">
        <v>0</v>
      </c>
      <c r="F326" s="420"/>
      <c r="G326" s="60">
        <v>0</v>
      </c>
      <c r="H326" s="61">
        <v>0</v>
      </c>
      <c r="I326" s="62">
        <f t="shared" si="65"/>
        <v>0</v>
      </c>
    </row>
    <row r="327" spans="1:18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5"/>
        <v>0</v>
      </c>
    </row>
    <row r="328" spans="1:18" ht="15">
      <c r="A328" s="36" t="s">
        <v>17</v>
      </c>
      <c r="B328" s="60">
        <v>17.248447561634954</v>
      </c>
      <c r="C328" s="60">
        <v>0</v>
      </c>
      <c r="D328" s="60">
        <v>2.2121482066081759</v>
      </c>
      <c r="E328" s="60">
        <v>0</v>
      </c>
      <c r="F328" s="420"/>
      <c r="G328" s="60">
        <v>0</v>
      </c>
      <c r="H328" s="61">
        <v>0</v>
      </c>
      <c r="I328" s="62">
        <f t="shared" si="65"/>
        <v>19.460595768243131</v>
      </c>
    </row>
    <row r="329" spans="1:18" ht="15">
      <c r="A329" s="37" t="s">
        <v>139</v>
      </c>
      <c r="B329" s="63">
        <v>161.10339697549765</v>
      </c>
      <c r="C329" s="63">
        <v>1172.2593655875553</v>
      </c>
      <c r="D329" s="63">
        <v>258.16288192312373</v>
      </c>
      <c r="E329" s="63">
        <v>35.517574586799796</v>
      </c>
      <c r="F329" s="420"/>
      <c r="G329" s="63">
        <v>0</v>
      </c>
      <c r="H329" s="64">
        <v>0</v>
      </c>
      <c r="I329" s="59">
        <f t="shared" si="65"/>
        <v>1627.0432190729764</v>
      </c>
    </row>
    <row r="330" spans="1:18" ht="15">
      <c r="A330" s="36" t="s">
        <v>25</v>
      </c>
      <c r="B330" s="60">
        <v>69.584326307099985</v>
      </c>
      <c r="C330" s="60">
        <v>6.0004801707842939</v>
      </c>
      <c r="D330" s="60">
        <v>13.371117620420408</v>
      </c>
      <c r="E330" s="60">
        <v>1124.7293329062784</v>
      </c>
      <c r="F330" s="420"/>
      <c r="G330" s="60">
        <v>59.926529898094145</v>
      </c>
      <c r="H330" s="61">
        <v>0</v>
      </c>
      <c r="I330" s="62">
        <f t="shared" si="65"/>
        <v>1273.6117869026771</v>
      </c>
    </row>
    <row r="331" spans="1:18" ht="15" customHeight="1">
      <c r="A331" s="37" t="s">
        <v>24</v>
      </c>
      <c r="B331" s="63">
        <v>6.5327905361638754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65"/>
        <v>6.5327905361638754</v>
      </c>
    </row>
    <row r="332" spans="1:18" ht="15" customHeight="1">
      <c r="A332" s="36" t="s">
        <v>60</v>
      </c>
      <c r="B332" s="60">
        <v>4.6062227405247812E-2</v>
      </c>
      <c r="C332" s="60">
        <v>0.27637336443148686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5"/>
        <v>0.32243559183673465</v>
      </c>
    </row>
    <row r="333" spans="1:18" ht="15">
      <c r="A333" s="37" t="s">
        <v>22</v>
      </c>
      <c r="B333" s="63">
        <v>2.853362121649988</v>
      </c>
      <c r="C333" s="63">
        <v>2176.5751237934028</v>
      </c>
      <c r="D333" s="63">
        <v>0.26919576545035234</v>
      </c>
      <c r="E333" s="63">
        <v>0</v>
      </c>
      <c r="F333" s="420"/>
      <c r="G333" s="63">
        <v>0</v>
      </c>
      <c r="H333" s="64">
        <v>0</v>
      </c>
      <c r="I333" s="59">
        <f t="shared" si="65"/>
        <v>2179.6976816805031</v>
      </c>
    </row>
    <row r="334" spans="1:18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5"/>
        <v>0</v>
      </c>
    </row>
    <row r="335" spans="1:18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5"/>
        <v>0</v>
      </c>
    </row>
    <row r="336" spans="1:18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65"/>
        <v>0</v>
      </c>
    </row>
    <row r="337" spans="1:1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65"/>
        <v>0</v>
      </c>
    </row>
    <row r="338" spans="1:1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65"/>
        <v>0</v>
      </c>
      <c r="K338" s="14"/>
      <c r="L338" s="14"/>
      <c r="M338" s="14"/>
      <c r="N338" s="14"/>
      <c r="O338" s="14"/>
      <c r="P338" s="14"/>
      <c r="Q338" s="14"/>
      <c r="R338" s="14"/>
      <c r="S338" s="14"/>
    </row>
    <row r="339" spans="1:1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65"/>
        <v>0</v>
      </c>
    </row>
    <row r="340" spans="1:19" ht="15">
      <c r="A340" s="42" t="s">
        <v>26</v>
      </c>
      <c r="B340" s="74">
        <f>SUM(B319:B335)</f>
        <v>290.68910150914985</v>
      </c>
      <c r="C340" s="74">
        <f>SUM(C319:C335)</f>
        <v>3452.8379680158205</v>
      </c>
      <c r="D340" s="74">
        <f t="shared" ref="D340:G340" si="66">SUM(D319:D335)</f>
        <v>319.19564753523173</v>
      </c>
      <c r="E340" s="74">
        <f t="shared" si="66"/>
        <v>1162.5316545536825</v>
      </c>
      <c r="F340" s="74">
        <f t="shared" si="66"/>
        <v>0</v>
      </c>
      <c r="G340" s="74">
        <f t="shared" si="66"/>
        <v>59.926529898094145</v>
      </c>
      <c r="H340" s="75">
        <f>SUM(H319:H335)</f>
        <v>0</v>
      </c>
      <c r="I340" s="59">
        <f>SUM(I319:I335)</f>
        <v>5285.1809015119779</v>
      </c>
    </row>
    <row r="341" spans="1:19" s="14" customFormat="1" ht="15" thickBot="1">
      <c r="A341" s="43" t="s">
        <v>91</v>
      </c>
      <c r="B341" s="78">
        <f>B340/$I$340</f>
        <v>5.5000785578784989E-2</v>
      </c>
      <c r="C341" s="78">
        <f t="shared" ref="C341:I341" si="67">C340/$I$340</f>
        <v>0.65330554097552973</v>
      </c>
      <c r="D341" s="78">
        <f t="shared" si="67"/>
        <v>6.0394460186578784E-2</v>
      </c>
      <c r="E341" s="78">
        <f t="shared" si="67"/>
        <v>0.21996061747311374</v>
      </c>
      <c r="F341" s="78">
        <f t="shared" si="67"/>
        <v>0</v>
      </c>
      <c r="G341" s="78">
        <f t="shared" si="67"/>
        <v>1.1338595785992953E-2</v>
      </c>
      <c r="H341" s="78">
        <f t="shared" si="67"/>
        <v>0</v>
      </c>
      <c r="I341" s="80">
        <f t="shared" si="67"/>
        <v>1</v>
      </c>
      <c r="K341" s="15"/>
      <c r="L341" s="15"/>
      <c r="M341" s="15"/>
      <c r="N341" s="15"/>
      <c r="O341" s="15"/>
      <c r="P341" s="15"/>
      <c r="Q341" s="15"/>
      <c r="R341" s="15"/>
      <c r="S341" s="15"/>
    </row>
    <row r="342" spans="1:1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1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1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1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1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8">SUM(B346:H346)</f>
        <v>0</v>
      </c>
    </row>
    <row r="347" spans="1:1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8"/>
        <v>0</v>
      </c>
    </row>
    <row r="348" spans="1:1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8"/>
        <v>0</v>
      </c>
    </row>
    <row r="349" spans="1:19" ht="15">
      <c r="A349" s="37" t="s">
        <v>16</v>
      </c>
      <c r="B349" s="63">
        <v>34.056940476548277</v>
      </c>
      <c r="C349" s="63">
        <v>0.63765666481958649</v>
      </c>
      <c r="D349" s="63">
        <v>41.259189245042812</v>
      </c>
      <c r="E349" s="63">
        <v>0</v>
      </c>
      <c r="F349" s="420"/>
      <c r="G349" s="63">
        <v>0</v>
      </c>
      <c r="H349" s="64">
        <v>0</v>
      </c>
      <c r="I349" s="59">
        <f t="shared" si="68"/>
        <v>75.953786386410684</v>
      </c>
    </row>
    <row r="350" spans="1:19" ht="15">
      <c r="A350" s="36" t="s">
        <v>15</v>
      </c>
      <c r="B350" s="60">
        <v>57.159726457908334</v>
      </c>
      <c r="C350" s="60">
        <v>0</v>
      </c>
      <c r="D350" s="60">
        <v>8.3668589997573157</v>
      </c>
      <c r="E350" s="60">
        <v>0</v>
      </c>
      <c r="F350" s="420"/>
      <c r="G350" s="60">
        <v>0</v>
      </c>
      <c r="H350" s="61">
        <v>0</v>
      </c>
      <c r="I350" s="62">
        <f t="shared" si="68"/>
        <v>65.526585457665647</v>
      </c>
    </row>
    <row r="351" spans="1:19" ht="15">
      <c r="A351" s="37" t="s">
        <v>58</v>
      </c>
      <c r="B351" s="63">
        <v>0</v>
      </c>
      <c r="C351" s="63">
        <v>0</v>
      </c>
      <c r="D351" s="63">
        <v>0</v>
      </c>
      <c r="E351" s="63">
        <v>3.7524670340354853</v>
      </c>
      <c r="F351" s="420"/>
      <c r="G351" s="63">
        <v>0</v>
      </c>
      <c r="H351" s="64">
        <v>0</v>
      </c>
      <c r="I351" s="59">
        <f t="shared" si="68"/>
        <v>3.7524670340354853</v>
      </c>
    </row>
    <row r="352" spans="1:19" ht="15">
      <c r="A352" s="36" t="s">
        <v>12</v>
      </c>
      <c r="B352" s="60">
        <v>0</v>
      </c>
      <c r="C352" s="60">
        <v>0</v>
      </c>
      <c r="D352" s="60">
        <v>0</v>
      </c>
      <c r="E352" s="60">
        <v>0</v>
      </c>
      <c r="F352" s="420"/>
      <c r="G352" s="60">
        <v>0</v>
      </c>
      <c r="H352" s="61">
        <v>0</v>
      </c>
      <c r="I352" s="62">
        <f t="shared" si="68"/>
        <v>0</v>
      </c>
    </row>
    <row r="353" spans="1:1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68"/>
        <v>0</v>
      </c>
    </row>
    <row r="354" spans="1:19" ht="15">
      <c r="A354" s="36" t="s">
        <v>17</v>
      </c>
      <c r="B354" s="60">
        <v>0</v>
      </c>
      <c r="C354" s="60">
        <v>6.3558475241275365E-4</v>
      </c>
      <c r="D354" s="60">
        <v>1.0593079206879227E-4</v>
      </c>
      <c r="E354" s="60">
        <v>0</v>
      </c>
      <c r="F354" s="420"/>
      <c r="G354" s="60">
        <v>0</v>
      </c>
      <c r="H354" s="61">
        <v>0</v>
      </c>
      <c r="I354" s="62">
        <f t="shared" si="68"/>
        <v>7.4151554448154589E-4</v>
      </c>
    </row>
    <row r="355" spans="1:19" ht="15">
      <c r="A355" s="37" t="s">
        <v>139</v>
      </c>
      <c r="B355" s="63">
        <v>10.477572630478663</v>
      </c>
      <c r="C355" s="63">
        <v>363.56166956510481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8"/>
        <v>374.03924219558348</v>
      </c>
    </row>
    <row r="356" spans="1:19" ht="15" customHeight="1">
      <c r="A356" s="36" t="s">
        <v>25</v>
      </c>
      <c r="B356" s="60">
        <v>5.9619102267568769</v>
      </c>
      <c r="C356" s="60">
        <v>1.1075133667538459</v>
      </c>
      <c r="D356" s="60">
        <v>40.595048217686397</v>
      </c>
      <c r="E356" s="60">
        <v>715.80537545914001</v>
      </c>
      <c r="F356" s="420"/>
      <c r="G356" s="60">
        <v>18.708706408776237</v>
      </c>
      <c r="H356" s="61">
        <v>5.8915436174638222E-3</v>
      </c>
      <c r="I356" s="62">
        <f t="shared" si="68"/>
        <v>782.18444522273091</v>
      </c>
    </row>
    <row r="357" spans="1:19" ht="15" customHeight="1">
      <c r="A357" s="37" t="s">
        <v>24</v>
      </c>
      <c r="B357" s="63">
        <v>3.461928312538237</v>
      </c>
      <c r="C357" s="63">
        <v>0</v>
      </c>
      <c r="D357" s="63">
        <v>13.035070388283174</v>
      </c>
      <c r="E357" s="63">
        <v>0</v>
      </c>
      <c r="F357" s="420"/>
      <c r="G357" s="63">
        <v>0</v>
      </c>
      <c r="H357" s="64">
        <v>0</v>
      </c>
      <c r="I357" s="59">
        <f t="shared" si="68"/>
        <v>16.496998700821411</v>
      </c>
    </row>
    <row r="358" spans="1:19" ht="15">
      <c r="A358" s="36" t="s">
        <v>60</v>
      </c>
      <c r="B358" s="60">
        <v>80.198840511064461</v>
      </c>
      <c r="C358" s="60">
        <v>135.99481751238352</v>
      </c>
      <c r="D358" s="60">
        <v>248.01486476422522</v>
      </c>
      <c r="E358" s="60">
        <v>0</v>
      </c>
      <c r="F358" s="420"/>
      <c r="G358" s="60">
        <v>0</v>
      </c>
      <c r="H358" s="61">
        <v>0</v>
      </c>
      <c r="I358" s="62">
        <f t="shared" si="68"/>
        <v>464.20852278767325</v>
      </c>
    </row>
    <row r="359" spans="1:19" ht="15">
      <c r="A359" s="37" t="s">
        <v>22</v>
      </c>
      <c r="B359" s="63">
        <v>12.924166290524685</v>
      </c>
      <c r="C359" s="63">
        <v>223.21007035631919</v>
      </c>
      <c r="D359" s="63">
        <v>101.72205266676092</v>
      </c>
      <c r="E359" s="63">
        <v>0</v>
      </c>
      <c r="F359" s="420"/>
      <c r="G359" s="63">
        <v>0</v>
      </c>
      <c r="H359" s="64">
        <v>0</v>
      </c>
      <c r="I359" s="59">
        <f t="shared" si="68"/>
        <v>337.8562893136048</v>
      </c>
    </row>
    <row r="360" spans="1:19" ht="15">
      <c r="A360" s="36" t="s">
        <v>21</v>
      </c>
      <c r="B360" s="60">
        <v>0</v>
      </c>
      <c r="C360" s="60">
        <v>0</v>
      </c>
      <c r="D360" s="60">
        <v>0</v>
      </c>
      <c r="E360" s="60">
        <v>0</v>
      </c>
      <c r="F360" s="420"/>
      <c r="G360" s="60">
        <v>0</v>
      </c>
      <c r="H360" s="61">
        <v>0</v>
      </c>
      <c r="I360" s="62">
        <f t="shared" si="68"/>
        <v>0</v>
      </c>
    </row>
    <row r="361" spans="1:1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68"/>
        <v>0</v>
      </c>
    </row>
    <row r="362" spans="1:1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68"/>
        <v>0</v>
      </c>
    </row>
    <row r="363" spans="1:1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68"/>
        <v>0</v>
      </c>
    </row>
    <row r="364" spans="1:1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68"/>
        <v>0</v>
      </c>
      <c r="K364" s="14"/>
      <c r="L364" s="14"/>
      <c r="M364" s="14"/>
      <c r="N364" s="14"/>
      <c r="O364" s="14"/>
      <c r="P364" s="14"/>
      <c r="Q364" s="14"/>
      <c r="R364" s="14"/>
      <c r="S364" s="14"/>
    </row>
    <row r="365" spans="1:1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68"/>
        <v>0</v>
      </c>
    </row>
    <row r="366" spans="1:19" ht="15">
      <c r="A366" s="42" t="s">
        <v>26</v>
      </c>
      <c r="B366" s="74">
        <f>SUM(B345:B361)</f>
        <v>204.24108490581952</v>
      </c>
      <c r="C366" s="74">
        <f>SUM(C345:C361)</f>
        <v>724.51236305013333</v>
      </c>
      <c r="D366" s="74">
        <f t="shared" ref="D366:G366" si="69">SUM(D345:D361)</f>
        <v>452.99319021254792</v>
      </c>
      <c r="E366" s="74">
        <f t="shared" si="69"/>
        <v>719.55784249317549</v>
      </c>
      <c r="F366" s="74">
        <f t="shared" si="69"/>
        <v>0</v>
      </c>
      <c r="G366" s="74">
        <f t="shared" si="69"/>
        <v>18.708706408776237</v>
      </c>
      <c r="H366" s="75">
        <f>SUM(H345:H361)</f>
        <v>5.8915436174638222E-3</v>
      </c>
      <c r="I366" s="59">
        <f>SUM(I345:I361)</f>
        <v>2120.0190786140702</v>
      </c>
    </row>
    <row r="367" spans="1:19" s="14" customFormat="1" ht="15" thickBot="1">
      <c r="A367" s="43" t="s">
        <v>91</v>
      </c>
      <c r="B367" s="78">
        <f>B366/$I$366</f>
        <v>9.6339267399111791E-2</v>
      </c>
      <c r="C367" s="78">
        <f t="shared" ref="C367:I367" si="70">C366/$I$366</f>
        <v>0.34174803913735158</v>
      </c>
      <c r="D367" s="78">
        <f t="shared" si="70"/>
        <v>0.21367411019182206</v>
      </c>
      <c r="E367" s="78">
        <f t="shared" si="70"/>
        <v>0.33941102217041147</v>
      </c>
      <c r="F367" s="78">
        <f t="shared" si="70"/>
        <v>0</v>
      </c>
      <c r="G367" s="78">
        <f t="shared" si="70"/>
        <v>8.8247820963039472E-3</v>
      </c>
      <c r="H367" s="78">
        <f t="shared" si="70"/>
        <v>2.7790049990094089E-6</v>
      </c>
      <c r="I367" s="80">
        <f t="shared" si="70"/>
        <v>1</v>
      </c>
      <c r="K367" s="15"/>
      <c r="L367" s="15"/>
      <c r="M367" s="15"/>
      <c r="N367" s="15"/>
      <c r="O367" s="15"/>
      <c r="P367" s="15"/>
      <c r="Q367" s="15"/>
      <c r="R367" s="15"/>
      <c r="S367" s="15"/>
    </row>
    <row r="368" spans="1:1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71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71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71"/>
        <v>0</v>
      </c>
    </row>
    <row r="375" spans="1:9" ht="15">
      <c r="A375" s="37" t="s">
        <v>16</v>
      </c>
      <c r="B375" s="63">
        <v>27.76361058650258</v>
      </c>
      <c r="C375" s="63">
        <v>0.55366288644696171</v>
      </c>
      <c r="D375" s="63">
        <v>4.3640435951268559</v>
      </c>
      <c r="E375" s="63">
        <v>8.3364964831698839E-5</v>
      </c>
      <c r="F375" s="420"/>
      <c r="G375" s="63">
        <v>0</v>
      </c>
      <c r="H375" s="64">
        <v>0</v>
      </c>
      <c r="I375" s="59">
        <f t="shared" si="71"/>
        <v>32.681400433041226</v>
      </c>
    </row>
    <row r="376" spans="1:9" ht="15">
      <c r="A376" s="36" t="s">
        <v>15</v>
      </c>
      <c r="B376" s="60">
        <v>150.02619796971905</v>
      </c>
      <c r="C376" s="60">
        <v>0.63492927497070206</v>
      </c>
      <c r="D376" s="60">
        <v>1.5505448366004205E-3</v>
      </c>
      <c r="E376" s="60">
        <v>1.3341314527396388</v>
      </c>
      <c r="F376" s="420"/>
      <c r="G376" s="60">
        <v>0</v>
      </c>
      <c r="H376" s="61">
        <v>0</v>
      </c>
      <c r="I376" s="62">
        <f t="shared" si="71"/>
        <v>151.99680924226598</v>
      </c>
    </row>
    <row r="377" spans="1:9" ht="15">
      <c r="A377" s="37" t="s">
        <v>58</v>
      </c>
      <c r="B377" s="63">
        <v>4.2864693829281657E-4</v>
      </c>
      <c r="C377" s="63">
        <v>4.2864693829281657E-4</v>
      </c>
      <c r="D377" s="63">
        <v>4.2864693829281657E-4</v>
      </c>
      <c r="E377" s="63">
        <v>1081.4674880956488</v>
      </c>
      <c r="F377" s="420"/>
      <c r="G377" s="63">
        <v>0</v>
      </c>
      <c r="H377" s="64">
        <v>0</v>
      </c>
      <c r="I377" s="59">
        <f t="shared" si="71"/>
        <v>1081.4687740364636</v>
      </c>
    </row>
    <row r="378" spans="1:9" ht="15">
      <c r="A378" s="36" t="s">
        <v>12</v>
      </c>
      <c r="B378" s="60">
        <v>1.5420135986218191E-3</v>
      </c>
      <c r="C378" s="60">
        <v>1.5420135986218191E-3</v>
      </c>
      <c r="D378" s="60">
        <v>1.5420135986218191E-3</v>
      </c>
      <c r="E378" s="60">
        <v>11.081899603285427</v>
      </c>
      <c r="F378" s="420"/>
      <c r="G378" s="60">
        <v>0</v>
      </c>
      <c r="H378" s="61">
        <v>0</v>
      </c>
      <c r="I378" s="62">
        <f t="shared" si="71"/>
        <v>11.086525644081293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71"/>
        <v>0</v>
      </c>
    </row>
    <row r="380" spans="1:9" ht="15">
      <c r="A380" s="36" t="s">
        <v>17</v>
      </c>
      <c r="B380" s="60">
        <v>17.084611099638028</v>
      </c>
      <c r="C380" s="60">
        <v>1.0727121015025443E-4</v>
      </c>
      <c r="D380" s="60">
        <v>4.1275135272904429</v>
      </c>
      <c r="E380" s="60">
        <v>8.8267105378168225</v>
      </c>
      <c r="F380" s="420"/>
      <c r="G380" s="60">
        <v>0</v>
      </c>
      <c r="H380" s="61">
        <v>0</v>
      </c>
      <c r="I380" s="62">
        <f t="shared" si="71"/>
        <v>30.038942435955445</v>
      </c>
    </row>
    <row r="381" spans="1:9" ht="15" customHeight="1">
      <c r="A381" s="37" t="s">
        <v>139</v>
      </c>
      <c r="B381" s="63">
        <v>28.506955636409209</v>
      </c>
      <c r="C381" s="63">
        <v>0.19007699631854025</v>
      </c>
      <c r="D381" s="63">
        <v>25.282104261137704</v>
      </c>
      <c r="E381" s="63">
        <v>1.1526537818150552E-2</v>
      </c>
      <c r="F381" s="420"/>
      <c r="G381" s="63">
        <v>0</v>
      </c>
      <c r="H381" s="64">
        <v>0</v>
      </c>
      <c r="I381" s="59">
        <f t="shared" si="71"/>
        <v>53.990663431683608</v>
      </c>
    </row>
    <row r="382" spans="1:9" ht="15" customHeight="1">
      <c r="A382" s="36" t="s">
        <v>25</v>
      </c>
      <c r="B382" s="60">
        <v>18.050026203364069</v>
      </c>
      <c r="C382" s="60">
        <v>5.7504039115721757E-3</v>
      </c>
      <c r="D382" s="60">
        <v>5.4057670159689044</v>
      </c>
      <c r="E382" s="60">
        <v>66.768140870440888</v>
      </c>
      <c r="F382" s="420"/>
      <c r="G382" s="60">
        <v>70.495219803751212</v>
      </c>
      <c r="H382" s="61">
        <v>0</v>
      </c>
      <c r="I382" s="62">
        <f t="shared" si="71"/>
        <v>160.72490429743664</v>
      </c>
    </row>
    <row r="383" spans="1:9" ht="15">
      <c r="A383" s="37" t="s">
        <v>24</v>
      </c>
      <c r="B383" s="63">
        <v>27.013846550678835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71"/>
        <v>27.013846550678835</v>
      </c>
    </row>
    <row r="384" spans="1:9" ht="15">
      <c r="A384" s="36" t="s">
        <v>60</v>
      </c>
      <c r="B384" s="60">
        <v>24.911746216511851</v>
      </c>
      <c r="C384" s="60">
        <v>0.99646984866047394</v>
      </c>
      <c r="D384" s="60">
        <v>0.99646984866047394</v>
      </c>
      <c r="E384" s="60">
        <v>0.99646984866047394</v>
      </c>
      <c r="F384" s="420"/>
      <c r="G384" s="60">
        <v>0</v>
      </c>
      <c r="H384" s="61">
        <v>0</v>
      </c>
      <c r="I384" s="62">
        <f t="shared" si="71"/>
        <v>27.901155762493275</v>
      </c>
    </row>
    <row r="385" spans="1:19" ht="15">
      <c r="A385" s="37" t="s">
        <v>22</v>
      </c>
      <c r="B385" s="63">
        <v>58.286099632442422</v>
      </c>
      <c r="C385" s="63">
        <v>2.3314439852976969</v>
      </c>
      <c r="D385" s="63">
        <v>2.3314439852976969</v>
      </c>
      <c r="E385" s="63">
        <v>2.3314439852976969</v>
      </c>
      <c r="F385" s="420"/>
      <c r="G385" s="63">
        <v>0</v>
      </c>
      <c r="H385" s="64">
        <v>0</v>
      </c>
      <c r="I385" s="59">
        <f t="shared" si="71"/>
        <v>65.280431588335517</v>
      </c>
    </row>
    <row r="386" spans="1:1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71"/>
        <v>0</v>
      </c>
    </row>
    <row r="387" spans="1:1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71"/>
        <v>0</v>
      </c>
    </row>
    <row r="388" spans="1:1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71"/>
        <v>0</v>
      </c>
    </row>
    <row r="389" spans="1:1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71"/>
        <v>0</v>
      </c>
    </row>
    <row r="390" spans="1:1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71"/>
        <v>0</v>
      </c>
      <c r="K390" s="14"/>
      <c r="L390" s="14"/>
      <c r="M390" s="14"/>
      <c r="N390" s="14"/>
      <c r="O390" s="14"/>
      <c r="P390" s="14"/>
      <c r="Q390" s="14"/>
      <c r="R390" s="14"/>
      <c r="S390" s="14"/>
    </row>
    <row r="391" spans="1:1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71"/>
        <v>0</v>
      </c>
    </row>
    <row r="392" spans="1:19" ht="15">
      <c r="A392" s="42" t="s">
        <v>26</v>
      </c>
      <c r="B392" s="74">
        <f>SUM(B371:B387)</f>
        <v>351.645064555803</v>
      </c>
      <c r="C392" s="74">
        <f>SUM(C371:C387)</f>
        <v>4.7144113273530115</v>
      </c>
      <c r="D392" s="74">
        <f t="shared" ref="D392:G392" si="72">SUM(D371:D387)</f>
        <v>42.510863438855594</v>
      </c>
      <c r="E392" s="74">
        <f t="shared" si="72"/>
        <v>1172.8178942966726</v>
      </c>
      <c r="F392" s="74">
        <f t="shared" si="72"/>
        <v>0</v>
      </c>
      <c r="G392" s="74">
        <f t="shared" si="72"/>
        <v>70.495219803751212</v>
      </c>
      <c r="H392" s="75">
        <f>SUM(H371:H387)</f>
        <v>0</v>
      </c>
      <c r="I392" s="59">
        <f>SUM(I371:I387)</f>
        <v>1642.1834534224356</v>
      </c>
    </row>
    <row r="393" spans="1:19" s="14" customFormat="1" ht="15" thickBot="1">
      <c r="A393" s="43" t="s">
        <v>91</v>
      </c>
      <c r="B393" s="78">
        <f>B392/$I$392</f>
        <v>0.21413263166362312</v>
      </c>
      <c r="C393" s="78">
        <f t="shared" ref="C393:I393" si="73">C392/$I$392</f>
        <v>2.8708189194866255E-3</v>
      </c>
      <c r="D393" s="78">
        <f t="shared" si="73"/>
        <v>2.5886793190042022E-2</v>
      </c>
      <c r="E393" s="78">
        <f t="shared" si="73"/>
        <v>0.71418201897749645</v>
      </c>
      <c r="F393" s="78">
        <f t="shared" si="73"/>
        <v>0</v>
      </c>
      <c r="G393" s="78">
        <f t="shared" si="73"/>
        <v>4.2927737249351644E-2</v>
      </c>
      <c r="H393" s="78">
        <f t="shared" si="73"/>
        <v>0</v>
      </c>
      <c r="I393" s="80">
        <f t="shared" si="73"/>
        <v>1</v>
      </c>
      <c r="K393" s="15"/>
      <c r="L393" s="15"/>
      <c r="M393" s="15"/>
      <c r="N393" s="15"/>
      <c r="O393" s="15"/>
      <c r="P393" s="15"/>
      <c r="Q393" s="15"/>
      <c r="R393" s="15"/>
      <c r="S393" s="15"/>
    </row>
    <row r="394" spans="1:1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1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1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1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19" ht="15">
      <c r="A398" s="36" t="s">
        <v>8</v>
      </c>
      <c r="B398" s="60">
        <v>0.15440000000000004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4">SUM(B398:H398)</f>
        <v>0.15440000000000004</v>
      </c>
    </row>
    <row r="399" spans="1:1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4"/>
        <v>0</v>
      </c>
    </row>
    <row r="400" spans="1:1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4"/>
        <v>0</v>
      </c>
    </row>
    <row r="401" spans="1:19" ht="15">
      <c r="A401" s="37" t="s">
        <v>16</v>
      </c>
      <c r="B401" s="63">
        <v>11.304789602180609</v>
      </c>
      <c r="C401" s="63">
        <v>6.0249133111414173</v>
      </c>
      <c r="D401" s="63">
        <v>8.0515723831492067E-4</v>
      </c>
      <c r="E401" s="63">
        <v>0</v>
      </c>
      <c r="F401" s="420"/>
      <c r="G401" s="63">
        <v>0</v>
      </c>
      <c r="H401" s="64">
        <v>0</v>
      </c>
      <c r="I401" s="59">
        <f t="shared" si="74"/>
        <v>17.330508070560342</v>
      </c>
    </row>
    <row r="402" spans="1:19" ht="15">
      <c r="A402" s="36" t="s">
        <v>15</v>
      </c>
      <c r="B402" s="60">
        <v>4.9571547016964468</v>
      </c>
      <c r="C402" s="60">
        <v>2.4122813438012476</v>
      </c>
      <c r="D402" s="60">
        <v>0.58137664727428928</v>
      </c>
      <c r="E402" s="60">
        <v>0</v>
      </c>
      <c r="F402" s="420"/>
      <c r="G402" s="60">
        <v>0</v>
      </c>
      <c r="H402" s="61">
        <v>0</v>
      </c>
      <c r="I402" s="62">
        <f t="shared" si="74"/>
        <v>7.9508126927719838</v>
      </c>
    </row>
    <row r="403" spans="1:19" ht="15">
      <c r="A403" s="37" t="s">
        <v>58</v>
      </c>
      <c r="B403" s="63">
        <v>5.3974293132867841E-5</v>
      </c>
      <c r="C403" s="63">
        <v>0</v>
      </c>
      <c r="D403" s="63">
        <v>0</v>
      </c>
      <c r="E403" s="63">
        <v>0.22280461756283845</v>
      </c>
      <c r="F403" s="420"/>
      <c r="G403" s="63">
        <v>0</v>
      </c>
      <c r="H403" s="64">
        <v>0</v>
      </c>
      <c r="I403" s="59">
        <f t="shared" si="74"/>
        <v>0.22285859185597132</v>
      </c>
    </row>
    <row r="404" spans="1:19" ht="15">
      <c r="A404" s="36" t="s">
        <v>12</v>
      </c>
      <c r="B404" s="60">
        <v>0</v>
      </c>
      <c r="C404" s="60">
        <v>9.5611851716816687E-2</v>
      </c>
      <c r="D404" s="60">
        <v>0</v>
      </c>
      <c r="E404" s="60">
        <v>0</v>
      </c>
      <c r="F404" s="420"/>
      <c r="G404" s="60">
        <v>0</v>
      </c>
      <c r="H404" s="61">
        <v>0</v>
      </c>
      <c r="I404" s="62">
        <f t="shared" si="74"/>
        <v>9.5611851716816687E-2</v>
      </c>
    </row>
    <row r="405" spans="1:1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4"/>
        <v>0</v>
      </c>
    </row>
    <row r="406" spans="1:19" ht="15" customHeight="1">
      <c r="A406" s="36" t="s">
        <v>17</v>
      </c>
      <c r="B406" s="60">
        <v>0.50961344737628556</v>
      </c>
      <c r="C406" s="60">
        <v>0</v>
      </c>
      <c r="D406" s="60">
        <v>3.0576806842577136</v>
      </c>
      <c r="E406" s="60">
        <v>0</v>
      </c>
      <c r="F406" s="420"/>
      <c r="G406" s="60">
        <v>0</v>
      </c>
      <c r="H406" s="61">
        <v>0</v>
      </c>
      <c r="I406" s="62">
        <f t="shared" si="74"/>
        <v>3.5672941316339992</v>
      </c>
    </row>
    <row r="407" spans="1:19" ht="15" customHeight="1">
      <c r="A407" s="37" t="s">
        <v>139</v>
      </c>
      <c r="B407" s="63">
        <v>2.3370144254749499</v>
      </c>
      <c r="C407" s="63">
        <v>14.258189879735411</v>
      </c>
      <c r="D407" s="63">
        <v>5.1078934085756105</v>
      </c>
      <c r="E407" s="63">
        <v>4.2135647972725419E-2</v>
      </c>
      <c r="F407" s="420"/>
      <c r="G407" s="63">
        <v>0</v>
      </c>
      <c r="H407" s="64">
        <v>0</v>
      </c>
      <c r="I407" s="59">
        <f t="shared" si="74"/>
        <v>21.745233361758697</v>
      </c>
    </row>
    <row r="408" spans="1:19" ht="15">
      <c r="A408" s="36" t="s">
        <v>25</v>
      </c>
      <c r="B408" s="60">
        <v>4.1143797220301996</v>
      </c>
      <c r="C408" s="60">
        <v>0.16192349682538446</v>
      </c>
      <c r="D408" s="60">
        <v>0.7874025111461932</v>
      </c>
      <c r="E408" s="60">
        <v>34.26783815442095</v>
      </c>
      <c r="F408" s="420"/>
      <c r="G408" s="60">
        <v>4.9967329901638777</v>
      </c>
      <c r="H408" s="61">
        <v>0</v>
      </c>
      <c r="I408" s="62">
        <f t="shared" si="74"/>
        <v>44.328276874586606</v>
      </c>
    </row>
    <row r="409" spans="1:19" ht="15">
      <c r="A409" s="37" t="s">
        <v>24</v>
      </c>
      <c r="B409" s="63">
        <v>8.589148480237089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74"/>
        <v>8.589148480237089</v>
      </c>
    </row>
    <row r="410" spans="1:19" ht="15">
      <c r="A410" s="36" t="s">
        <v>60</v>
      </c>
      <c r="B410" s="60">
        <v>0.22609992739327883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74"/>
        <v>0.22609992739327883</v>
      </c>
    </row>
    <row r="411" spans="1:19" ht="15">
      <c r="A411" s="37" t="s">
        <v>22</v>
      </c>
      <c r="B411" s="63">
        <v>0.22248065840971015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74"/>
        <v>0.22248065840971015</v>
      </c>
    </row>
    <row r="412" spans="1:1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4"/>
        <v>0</v>
      </c>
    </row>
    <row r="413" spans="1:1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4"/>
        <v>0</v>
      </c>
    </row>
    <row r="414" spans="1:1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74"/>
        <v>0</v>
      </c>
    </row>
    <row r="415" spans="1:1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74"/>
        <v>0</v>
      </c>
    </row>
    <row r="416" spans="1:1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74"/>
        <v>0</v>
      </c>
      <c r="K416" s="14"/>
      <c r="L416" s="14"/>
      <c r="M416" s="14"/>
      <c r="N416" s="14"/>
      <c r="O416" s="14"/>
      <c r="P416" s="14"/>
      <c r="Q416" s="14"/>
      <c r="R416" s="14"/>
      <c r="S416" s="14"/>
    </row>
    <row r="417" spans="1:1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74"/>
        <v>0</v>
      </c>
    </row>
    <row r="418" spans="1:19" ht="15">
      <c r="A418" s="42" t="s">
        <v>26</v>
      </c>
      <c r="B418" s="74">
        <f>SUM(B397:B413)</f>
        <v>32.415134939091708</v>
      </c>
      <c r="C418" s="74">
        <f>SUM(C397:C413)</f>
        <v>22.952919883220279</v>
      </c>
      <c r="D418" s="74">
        <f t="shared" ref="D418:G418" si="75">SUM(D397:D413)</f>
        <v>9.5351584084921228</v>
      </c>
      <c r="E418" s="74">
        <f>SUM(E397:E413)</f>
        <v>34.532778419956514</v>
      </c>
      <c r="F418" s="74">
        <f t="shared" si="75"/>
        <v>0</v>
      </c>
      <c r="G418" s="74">
        <f t="shared" si="75"/>
        <v>4.9967329901638777</v>
      </c>
      <c r="H418" s="75">
        <f>SUM(H397:H413)</f>
        <v>0</v>
      </c>
      <c r="I418" s="59">
        <f>SUM(I397:I413)</f>
        <v>104.43272464092449</v>
      </c>
    </row>
    <row r="419" spans="1:19" s="14" customFormat="1" ht="15" thickBot="1">
      <c r="A419" s="43" t="s">
        <v>91</v>
      </c>
      <c r="B419" s="78">
        <f>B418/$I$418</f>
        <v>0.3103925043662899</v>
      </c>
      <c r="C419" s="78">
        <f t="shared" ref="C419:I419" si="76">C418/$I$418</f>
        <v>0.21978666133762464</v>
      </c>
      <c r="D419" s="78">
        <f t="shared" si="76"/>
        <v>9.1304315206533843E-2</v>
      </c>
      <c r="E419" s="78">
        <f t="shared" si="76"/>
        <v>0.3306700896552498</v>
      </c>
      <c r="F419" s="78">
        <f t="shared" si="76"/>
        <v>0</v>
      </c>
      <c r="G419" s="78">
        <f t="shared" si="76"/>
        <v>4.7846429434301931E-2</v>
      </c>
      <c r="H419" s="78">
        <f t="shared" si="76"/>
        <v>0</v>
      </c>
      <c r="I419" s="80">
        <f t="shared" si="76"/>
        <v>1</v>
      </c>
      <c r="K419" s="15"/>
      <c r="L419" s="15"/>
      <c r="M419" s="15"/>
      <c r="N419" s="15"/>
      <c r="O419" s="15"/>
      <c r="P419" s="15"/>
      <c r="Q419" s="15"/>
      <c r="R419" s="15"/>
      <c r="S419" s="15"/>
    </row>
    <row r="420" spans="1:1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1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1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1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1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1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1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19" ht="15">
      <c r="A427" s="37" t="s">
        <v>16</v>
      </c>
      <c r="B427" s="63">
        <v>93.945305449472059</v>
      </c>
      <c r="C427" s="63">
        <v>1.0485557292069019</v>
      </c>
      <c r="D427" s="63">
        <v>6.4911071443995008</v>
      </c>
      <c r="E427" s="63">
        <v>0</v>
      </c>
      <c r="F427" s="420"/>
      <c r="G427" s="63">
        <v>0</v>
      </c>
      <c r="H427" s="64">
        <v>0</v>
      </c>
      <c r="I427" s="59">
        <f t="shared" si="77"/>
        <v>101.48496832307846</v>
      </c>
    </row>
    <row r="428" spans="1:19" ht="15">
      <c r="A428" s="36" t="s">
        <v>15</v>
      </c>
      <c r="B428" s="60">
        <v>10.590444625772028</v>
      </c>
      <c r="C428" s="60">
        <v>4.9393852587696321</v>
      </c>
      <c r="D428" s="60">
        <v>0.62992589711073188</v>
      </c>
      <c r="E428" s="60">
        <v>0</v>
      </c>
      <c r="F428" s="420"/>
      <c r="G428" s="60">
        <v>0</v>
      </c>
      <c r="H428" s="61">
        <v>0</v>
      </c>
      <c r="I428" s="62">
        <f t="shared" si="77"/>
        <v>16.15975578165239</v>
      </c>
    </row>
    <row r="429" spans="1:19" ht="15">
      <c r="A429" s="37" t="s">
        <v>58</v>
      </c>
      <c r="B429" s="63">
        <v>0</v>
      </c>
      <c r="C429" s="63">
        <v>0</v>
      </c>
      <c r="D429" s="63">
        <v>0</v>
      </c>
      <c r="E429" s="63">
        <v>0.10356831097952693</v>
      </c>
      <c r="F429" s="420"/>
      <c r="G429" s="63">
        <v>0</v>
      </c>
      <c r="H429" s="64">
        <v>0</v>
      </c>
      <c r="I429" s="59">
        <f t="shared" si="77"/>
        <v>0.10356831097952693</v>
      </c>
    </row>
    <row r="430" spans="1:1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77"/>
        <v>0</v>
      </c>
    </row>
    <row r="431" spans="1:1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77"/>
        <v>0</v>
      </c>
    </row>
    <row r="432" spans="1:19" ht="15" customHeight="1">
      <c r="A432" s="36" t="s">
        <v>17</v>
      </c>
      <c r="B432" s="60">
        <v>0</v>
      </c>
      <c r="C432" s="60">
        <v>0</v>
      </c>
      <c r="D432" s="60">
        <v>0</v>
      </c>
      <c r="E432" s="60">
        <v>0</v>
      </c>
      <c r="F432" s="420"/>
      <c r="G432" s="60">
        <v>0</v>
      </c>
      <c r="H432" s="61">
        <v>0</v>
      </c>
      <c r="I432" s="62">
        <f t="shared" si="77"/>
        <v>0</v>
      </c>
    </row>
    <row r="433" spans="1:19" ht="15">
      <c r="A433" s="37" t="s">
        <v>139</v>
      </c>
      <c r="B433" s="63">
        <v>12.998327876515072</v>
      </c>
      <c r="C433" s="63">
        <v>22.500948081782276</v>
      </c>
      <c r="D433" s="63">
        <v>9.3547516780228364</v>
      </c>
      <c r="E433" s="63">
        <v>0.34665237503364754</v>
      </c>
      <c r="F433" s="420"/>
      <c r="G433" s="63">
        <v>0</v>
      </c>
      <c r="H433" s="64">
        <v>0</v>
      </c>
      <c r="I433" s="59">
        <f t="shared" si="77"/>
        <v>45.200680011353832</v>
      </c>
    </row>
    <row r="434" spans="1:19" ht="15">
      <c r="A434" s="36" t="s">
        <v>25</v>
      </c>
      <c r="B434" s="60">
        <v>114.14338917955487</v>
      </c>
      <c r="C434" s="60">
        <v>8.6117315089386127E-3</v>
      </c>
      <c r="D434" s="60">
        <v>12.262956491926582</v>
      </c>
      <c r="E434" s="60">
        <v>258.83887699407904</v>
      </c>
      <c r="F434" s="420"/>
      <c r="G434" s="60">
        <v>65.583918524483607</v>
      </c>
      <c r="H434" s="61">
        <v>2.3487921142430809E-2</v>
      </c>
      <c r="I434" s="62">
        <f t="shared" si="77"/>
        <v>450.86124084269545</v>
      </c>
    </row>
    <row r="435" spans="1:19" ht="15">
      <c r="A435" s="37" t="s">
        <v>24</v>
      </c>
      <c r="B435" s="63">
        <v>12.513115722277121</v>
      </c>
      <c r="C435" s="63">
        <v>3.7723327987106612E-3</v>
      </c>
      <c r="D435" s="63">
        <v>0.30402260368725215</v>
      </c>
      <c r="E435" s="63">
        <v>0</v>
      </c>
      <c r="F435" s="420"/>
      <c r="G435" s="63">
        <v>0</v>
      </c>
      <c r="H435" s="64">
        <v>0</v>
      </c>
      <c r="I435" s="59">
        <f t="shared" si="77"/>
        <v>12.820910658763085</v>
      </c>
    </row>
    <row r="436" spans="1:19" ht="15">
      <c r="A436" s="36" t="s">
        <v>60</v>
      </c>
      <c r="B436" s="60">
        <v>15.952216595206023</v>
      </c>
      <c r="C436" s="60">
        <v>1.0575770467902599</v>
      </c>
      <c r="D436" s="60">
        <v>12.102554306120116</v>
      </c>
      <c r="E436" s="60">
        <v>0</v>
      </c>
      <c r="F436" s="420"/>
      <c r="G436" s="60">
        <v>0</v>
      </c>
      <c r="H436" s="61">
        <v>0</v>
      </c>
      <c r="I436" s="62">
        <f t="shared" si="77"/>
        <v>29.112347948116398</v>
      </c>
    </row>
    <row r="437" spans="1:19" ht="15">
      <c r="A437" s="37" t="s">
        <v>22</v>
      </c>
      <c r="B437" s="63">
        <v>16.333943034707211</v>
      </c>
      <c r="C437" s="63">
        <v>0</v>
      </c>
      <c r="D437" s="63">
        <v>42.339723250125679</v>
      </c>
      <c r="E437" s="63">
        <v>0</v>
      </c>
      <c r="F437" s="420"/>
      <c r="G437" s="63">
        <v>0</v>
      </c>
      <c r="H437" s="64">
        <v>0</v>
      </c>
      <c r="I437" s="59">
        <f t="shared" si="77"/>
        <v>58.67366628483289</v>
      </c>
    </row>
    <row r="438" spans="1:19" ht="15">
      <c r="A438" s="36" t="s">
        <v>21</v>
      </c>
      <c r="B438" s="60">
        <v>3.6298229107652888</v>
      </c>
      <c r="C438" s="60">
        <v>4.2422830298430546E-2</v>
      </c>
      <c r="D438" s="60">
        <v>2.1725807870581759</v>
      </c>
      <c r="E438" s="60">
        <v>0</v>
      </c>
      <c r="F438" s="420"/>
      <c r="G438" s="60">
        <v>0</v>
      </c>
      <c r="H438" s="61">
        <v>0</v>
      </c>
      <c r="I438" s="62">
        <f t="shared" si="77"/>
        <v>5.8448265281218958</v>
      </c>
    </row>
    <row r="439" spans="1:1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77"/>
        <v>0</v>
      </c>
    </row>
    <row r="440" spans="1:1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77"/>
        <v>0</v>
      </c>
    </row>
    <row r="441" spans="1:1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77"/>
        <v>0</v>
      </c>
    </row>
    <row r="442" spans="1:1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77"/>
        <v>0</v>
      </c>
      <c r="K442" s="14"/>
      <c r="L442" s="14"/>
      <c r="M442" s="14"/>
      <c r="N442" s="14"/>
      <c r="O442" s="14"/>
      <c r="P442" s="14"/>
      <c r="Q442" s="14"/>
      <c r="R442" s="14"/>
      <c r="S442" s="14"/>
    </row>
    <row r="443" spans="1:1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77"/>
        <v>0</v>
      </c>
    </row>
    <row r="444" spans="1:19" ht="15">
      <c r="A444" s="42" t="s">
        <v>26</v>
      </c>
      <c r="B444" s="74">
        <f>SUM(B423:B439)</f>
        <v>280.10656539426969</v>
      </c>
      <c r="C444" s="74">
        <f>SUM(C423:C439)</f>
        <v>29.601273011155154</v>
      </c>
      <c r="D444" s="74">
        <f t="shared" ref="D444:G444" si="78">SUM(D423:D439)</f>
        <v>85.657622158450877</v>
      </c>
      <c r="E444" s="74">
        <f>SUM(E423:E439)</f>
        <v>259.2890976800922</v>
      </c>
      <c r="F444" s="74">
        <f>SUM(F423:F439)</f>
        <v>0</v>
      </c>
      <c r="G444" s="74">
        <f t="shared" si="78"/>
        <v>65.583918524483607</v>
      </c>
      <c r="H444" s="75">
        <f>SUM(H423:H439)</f>
        <v>2.3487921142430809E-2</v>
      </c>
      <c r="I444" s="59">
        <f>SUM(I423:I439)</f>
        <v>720.26196468959381</v>
      </c>
    </row>
    <row r="445" spans="1:19" s="14" customFormat="1" ht="15" thickBot="1">
      <c r="A445" s="43" t="s">
        <v>91</v>
      </c>
      <c r="B445" s="78">
        <f>B444/$I$444</f>
        <v>0.38889540073795958</v>
      </c>
      <c r="C445" s="78">
        <f t="shared" ref="C445:I445" si="79">C444/$I$444</f>
        <v>4.1097926119022826E-2</v>
      </c>
      <c r="D445" s="78">
        <f t="shared" si="79"/>
        <v>0.11892564977433751</v>
      </c>
      <c r="E445" s="78">
        <f t="shared" si="79"/>
        <v>0.35999276706473898</v>
      </c>
      <c r="F445" s="78">
        <f t="shared" si="79"/>
        <v>0</v>
      </c>
      <c r="G445" s="78">
        <f t="shared" si="79"/>
        <v>9.1055646056151032E-2</v>
      </c>
      <c r="H445" s="78">
        <f t="shared" si="79"/>
        <v>3.2610247790265074E-5</v>
      </c>
      <c r="I445" s="80">
        <f t="shared" si="79"/>
        <v>1</v>
      </c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1:1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1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1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0.16962331481626178</v>
      </c>
      <c r="G449" s="404"/>
      <c r="H449" s="406"/>
      <c r="I449" s="59">
        <f>SUM(B449:H449)</f>
        <v>0.16962331481626178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0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0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0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0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0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159.26178550188465</v>
      </c>
      <c r="G455" s="407"/>
      <c r="H455" s="409"/>
      <c r="I455" s="59">
        <f t="shared" si="80"/>
        <v>159.26178550188465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80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0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0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0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633.79686739199803</v>
      </c>
      <c r="G460" s="407"/>
      <c r="H460" s="409"/>
      <c r="I460" s="62">
        <f t="shared" si="80"/>
        <v>633.79686739199803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80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80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80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0"/>
        <v>0</v>
      </c>
    </row>
    <row r="465" spans="1:19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0"/>
        <v>0</v>
      </c>
    </row>
    <row r="466" spans="1:19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80"/>
        <v>0</v>
      </c>
    </row>
    <row r="467" spans="1:19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80"/>
        <v>0</v>
      </c>
    </row>
    <row r="468" spans="1:19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80"/>
        <v>0</v>
      </c>
      <c r="K468" s="14"/>
      <c r="L468" s="14"/>
      <c r="M468" s="14"/>
      <c r="N468" s="14"/>
      <c r="O468" s="14"/>
      <c r="P468" s="14"/>
      <c r="Q468" s="14"/>
      <c r="R468" s="14"/>
      <c r="S468" s="14"/>
    </row>
    <row r="469" spans="1:19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80"/>
        <v>0</v>
      </c>
    </row>
    <row r="470" spans="1:19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81">SUM(D449:D465)</f>
        <v>0</v>
      </c>
      <c r="E470" s="74">
        <f>SUM(E449:E465)</f>
        <v>0</v>
      </c>
      <c r="F470" s="74">
        <f>SUM(F449:F465)</f>
        <v>793.22827620869896</v>
      </c>
      <c r="G470" s="74">
        <f t="shared" si="81"/>
        <v>0</v>
      </c>
      <c r="H470" s="75">
        <f>SUM(H449:H465)</f>
        <v>0</v>
      </c>
      <c r="I470" s="59">
        <f>SUM(I449:I465)</f>
        <v>793.22827620869896</v>
      </c>
    </row>
    <row r="471" spans="1:19" s="14" customFormat="1" ht="15" thickBot="1">
      <c r="A471" s="43" t="s">
        <v>91</v>
      </c>
      <c r="B471" s="78">
        <f>B470/$I$470</f>
        <v>0</v>
      </c>
      <c r="C471" s="78">
        <f t="shared" ref="C471:I471" si="82">C470/$I$470</f>
        <v>0</v>
      </c>
      <c r="D471" s="78">
        <f t="shared" si="82"/>
        <v>0</v>
      </c>
      <c r="E471" s="78">
        <f t="shared" si="82"/>
        <v>0</v>
      </c>
      <c r="F471" s="78">
        <f t="shared" si="82"/>
        <v>1</v>
      </c>
      <c r="G471" s="78">
        <f t="shared" si="82"/>
        <v>0</v>
      </c>
      <c r="H471" s="78">
        <f t="shared" si="82"/>
        <v>0</v>
      </c>
      <c r="I471" s="80">
        <f t="shared" si="82"/>
        <v>1</v>
      </c>
      <c r="K471" s="15"/>
      <c r="L471" s="15"/>
      <c r="M471" s="15"/>
      <c r="N471" s="15"/>
      <c r="O471" s="15"/>
      <c r="P471" s="15"/>
      <c r="Q471" s="15"/>
      <c r="R471" s="15"/>
      <c r="S471" s="15"/>
    </row>
    <row r="472" spans="1:1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19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19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1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1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3">SUM(B476:H476)</f>
        <v>0</v>
      </c>
    </row>
    <row r="477" spans="1:19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3"/>
        <v>0</v>
      </c>
    </row>
    <row r="478" spans="1:19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3"/>
        <v>0</v>
      </c>
    </row>
    <row r="479" spans="1:19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3"/>
        <v>0</v>
      </c>
    </row>
    <row r="480" spans="1:19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83"/>
        <v>0</v>
      </c>
    </row>
    <row r="481" spans="1:19" ht="14.25" customHeight="1">
      <c r="A481" s="37" t="s">
        <v>58</v>
      </c>
      <c r="B481" s="407"/>
      <c r="C481" s="408"/>
      <c r="D481" s="408"/>
      <c r="E481" s="409"/>
      <c r="F481" s="63">
        <v>14594.118661483808</v>
      </c>
      <c r="G481" s="407"/>
      <c r="H481" s="409"/>
      <c r="I481" s="59">
        <f t="shared" si="83"/>
        <v>14594.118661483808</v>
      </c>
    </row>
    <row r="482" spans="1:19" ht="14.25" customHeight="1">
      <c r="A482" s="36" t="s">
        <v>12</v>
      </c>
      <c r="B482" s="407"/>
      <c r="C482" s="408"/>
      <c r="D482" s="408"/>
      <c r="E482" s="409"/>
      <c r="F482" s="60">
        <v>5182.9124437774763</v>
      </c>
      <c r="G482" s="407"/>
      <c r="H482" s="409"/>
      <c r="I482" s="62">
        <f t="shared" si="83"/>
        <v>5182.9124437774763</v>
      </c>
    </row>
    <row r="483" spans="1:19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3"/>
        <v>0</v>
      </c>
    </row>
    <row r="484" spans="1:19" ht="15">
      <c r="A484" s="36" t="s">
        <v>17</v>
      </c>
      <c r="B484" s="407"/>
      <c r="C484" s="408"/>
      <c r="D484" s="408"/>
      <c r="E484" s="409"/>
      <c r="F484" s="60">
        <v>12.786954115690472</v>
      </c>
      <c r="G484" s="407"/>
      <c r="H484" s="409"/>
      <c r="I484" s="62">
        <f t="shared" si="83"/>
        <v>12.786954115690472</v>
      </c>
    </row>
    <row r="485" spans="1:19" ht="15">
      <c r="A485" s="37" t="s">
        <v>139</v>
      </c>
      <c r="B485" s="407"/>
      <c r="C485" s="408"/>
      <c r="D485" s="408"/>
      <c r="E485" s="409"/>
      <c r="F485" s="63">
        <v>0.67367379542104433</v>
      </c>
      <c r="G485" s="407"/>
      <c r="H485" s="409"/>
      <c r="I485" s="59">
        <f t="shared" si="83"/>
        <v>0.67367379542104433</v>
      </c>
    </row>
    <row r="486" spans="1:19" ht="15">
      <c r="A486" s="36" t="s">
        <v>25</v>
      </c>
      <c r="B486" s="407"/>
      <c r="C486" s="408"/>
      <c r="D486" s="408"/>
      <c r="E486" s="409"/>
      <c r="F486" s="60">
        <v>489.17287472724342</v>
      </c>
      <c r="G486" s="407"/>
      <c r="H486" s="409"/>
      <c r="I486" s="62">
        <f t="shared" si="83"/>
        <v>489.17287472724342</v>
      </c>
    </row>
    <row r="487" spans="1:19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83"/>
        <v>0</v>
      </c>
    </row>
    <row r="488" spans="1:19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83"/>
        <v>0</v>
      </c>
    </row>
    <row r="489" spans="1:19" ht="15">
      <c r="A489" s="37" t="s">
        <v>22</v>
      </c>
      <c r="B489" s="407"/>
      <c r="C489" s="408"/>
      <c r="D489" s="408"/>
      <c r="E489" s="409"/>
      <c r="F489" s="63">
        <v>55.578787766318897</v>
      </c>
      <c r="G489" s="407"/>
      <c r="H489" s="409"/>
      <c r="I489" s="59">
        <f t="shared" si="83"/>
        <v>55.578787766318897</v>
      </c>
    </row>
    <row r="490" spans="1:1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3"/>
        <v>0</v>
      </c>
    </row>
    <row r="491" spans="1:19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3"/>
        <v>0</v>
      </c>
    </row>
    <row r="492" spans="1:19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83"/>
        <v>0</v>
      </c>
    </row>
    <row r="493" spans="1:19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83"/>
        <v>0</v>
      </c>
    </row>
    <row r="494" spans="1:19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83"/>
        <v>0</v>
      </c>
      <c r="K494" s="14"/>
      <c r="L494" s="14"/>
      <c r="M494" s="14"/>
      <c r="N494" s="14"/>
      <c r="O494" s="14"/>
      <c r="P494" s="14"/>
      <c r="Q494" s="14"/>
      <c r="R494" s="14"/>
      <c r="S494" s="14"/>
    </row>
    <row r="495" spans="1:19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83"/>
        <v>0</v>
      </c>
    </row>
    <row r="496" spans="1:19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84">SUM(D475:D491)</f>
        <v>0</v>
      </c>
      <c r="E496" s="74">
        <f>SUM(E475:E491)</f>
        <v>0</v>
      </c>
      <c r="F496" s="74">
        <f>SUM(F475:F491)</f>
        <v>20335.243395665959</v>
      </c>
      <c r="G496" s="74">
        <f t="shared" si="84"/>
        <v>0</v>
      </c>
      <c r="H496" s="75">
        <f>SUM(H475:H491)</f>
        <v>0</v>
      </c>
      <c r="I496" s="59">
        <f>SUM(I475:I491)</f>
        <v>20335.243395665959</v>
      </c>
    </row>
    <row r="497" spans="1:19" s="14" customFormat="1" ht="15" thickBot="1">
      <c r="A497" s="43" t="s">
        <v>91</v>
      </c>
      <c r="B497" s="78">
        <f>B496/$I$496</f>
        <v>0</v>
      </c>
      <c r="C497" s="78">
        <f t="shared" ref="C497:I497" si="85">C496/$I$496</f>
        <v>0</v>
      </c>
      <c r="D497" s="78">
        <f t="shared" si="85"/>
        <v>0</v>
      </c>
      <c r="E497" s="78">
        <f t="shared" si="85"/>
        <v>0</v>
      </c>
      <c r="F497" s="78">
        <f t="shared" si="85"/>
        <v>1</v>
      </c>
      <c r="G497" s="78">
        <f t="shared" si="85"/>
        <v>0</v>
      </c>
      <c r="H497" s="78">
        <f t="shared" si="85"/>
        <v>0</v>
      </c>
      <c r="I497" s="80">
        <f t="shared" si="85"/>
        <v>1</v>
      </c>
      <c r="K497" s="15"/>
      <c r="L497" s="15"/>
      <c r="M497" s="15"/>
      <c r="N497" s="15"/>
      <c r="O497" s="15"/>
      <c r="P497" s="15"/>
      <c r="Q497" s="15"/>
      <c r="R497" s="15"/>
      <c r="S497" s="15"/>
    </row>
    <row r="498" spans="1:1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1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1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1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1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6">SUM(B502:H502)</f>
        <v>0</v>
      </c>
    </row>
    <row r="503" spans="1:1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6"/>
        <v>0</v>
      </c>
    </row>
    <row r="504" spans="1:1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6"/>
        <v>0</v>
      </c>
    </row>
    <row r="505" spans="1:1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6"/>
        <v>0</v>
      </c>
    </row>
    <row r="506" spans="1:1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6"/>
        <v>0</v>
      </c>
    </row>
    <row r="507" spans="1:1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6"/>
        <v>0</v>
      </c>
    </row>
    <row r="508" spans="1:1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6"/>
        <v>0</v>
      </c>
    </row>
    <row r="509" spans="1:1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6"/>
        <v>0</v>
      </c>
    </row>
    <row r="510" spans="1:1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6"/>
        <v>0</v>
      </c>
    </row>
    <row r="511" spans="1:1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6"/>
        <v>0</v>
      </c>
    </row>
    <row r="512" spans="1:1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86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86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86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86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6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6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86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86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86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86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87">SUM(D501:D517)</f>
        <v>0</v>
      </c>
      <c r="E522" s="74">
        <f>SUM(E501:E517)</f>
        <v>0</v>
      </c>
      <c r="F522" s="74">
        <f>SUM(F501:F517)</f>
        <v>0</v>
      </c>
      <c r="G522" s="74">
        <f t="shared" si="87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78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88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88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88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88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88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4.3354327100821379</v>
      </c>
      <c r="G533" s="407"/>
      <c r="H533" s="409"/>
      <c r="I533" s="59">
        <f t="shared" si="88"/>
        <v>4.3354327100821379</v>
      </c>
    </row>
    <row r="534" spans="1:9" ht="15">
      <c r="A534" s="36" t="s">
        <v>12</v>
      </c>
      <c r="B534" s="407"/>
      <c r="C534" s="408"/>
      <c r="D534" s="408"/>
      <c r="E534" s="409"/>
      <c r="F534" s="60">
        <v>0.41686678503841268</v>
      </c>
      <c r="G534" s="407"/>
      <c r="H534" s="409"/>
      <c r="I534" s="62">
        <f t="shared" si="88"/>
        <v>0.41686678503841268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88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88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88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88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88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88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88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88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88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88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88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88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88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89">SUM(D527:D543)</f>
        <v>0</v>
      </c>
      <c r="E548" s="74">
        <f>SUM(E527:E543)</f>
        <v>0</v>
      </c>
      <c r="F548" s="74">
        <f>SUM(F527:F543)</f>
        <v>4.7522994951205506</v>
      </c>
      <c r="G548" s="74">
        <f t="shared" si="89"/>
        <v>0</v>
      </c>
      <c r="H548" s="75">
        <f>SUM(H527:H543)</f>
        <v>0</v>
      </c>
      <c r="I548" s="59">
        <f>SUM(I527:I543)</f>
        <v>4.7522994951205506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0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0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0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0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90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90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9.8295634398894443</v>
      </c>
      <c r="G560" s="407"/>
      <c r="H560" s="409"/>
      <c r="I560" s="62">
        <f t="shared" si="90"/>
        <v>9.8295634398894443</v>
      </c>
    </row>
    <row r="561" spans="1:19" ht="15">
      <c r="A561" s="37" t="s">
        <v>59</v>
      </c>
      <c r="B561" s="407"/>
      <c r="C561" s="408"/>
      <c r="D561" s="408"/>
      <c r="E561" s="409"/>
      <c r="F561" s="63">
        <v>1610.9508716830421</v>
      </c>
      <c r="G561" s="407"/>
      <c r="H561" s="409"/>
      <c r="I561" s="59">
        <f t="shared" si="90"/>
        <v>1610.9508716830421</v>
      </c>
    </row>
    <row r="562" spans="1:1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0"/>
        <v>0</v>
      </c>
    </row>
    <row r="563" spans="1:1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0"/>
        <v>0</v>
      </c>
    </row>
    <row r="564" spans="1:1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90"/>
        <v>0</v>
      </c>
    </row>
    <row r="565" spans="1:1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90"/>
        <v>0</v>
      </c>
    </row>
    <row r="566" spans="1:1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90"/>
        <v>0</v>
      </c>
    </row>
    <row r="567" spans="1:1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90"/>
        <v>0</v>
      </c>
    </row>
    <row r="568" spans="1:1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0"/>
        <v>0</v>
      </c>
    </row>
    <row r="569" spans="1:1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0"/>
        <v>0</v>
      </c>
    </row>
    <row r="570" spans="1:1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90"/>
        <v>0</v>
      </c>
    </row>
    <row r="571" spans="1:1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90"/>
        <v>0</v>
      </c>
    </row>
    <row r="572" spans="1:1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90"/>
        <v>0</v>
      </c>
      <c r="K572" s="14"/>
      <c r="L572" s="14"/>
      <c r="M572" s="14"/>
      <c r="N572" s="14"/>
      <c r="O572" s="14"/>
      <c r="P572" s="14"/>
      <c r="Q572" s="14"/>
      <c r="R572" s="14"/>
      <c r="S572" s="14"/>
    </row>
    <row r="573" spans="1:1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90"/>
        <v>0</v>
      </c>
    </row>
    <row r="574" spans="1:1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91">SUM(D553:D569)</f>
        <v>0</v>
      </c>
      <c r="E574" s="74">
        <f>SUM(E553:E569)</f>
        <v>0</v>
      </c>
      <c r="F574" s="74">
        <f>SUM(F553:F569)</f>
        <v>1620.7804351229315</v>
      </c>
      <c r="G574" s="74">
        <f t="shared" si="91"/>
        <v>0</v>
      </c>
      <c r="H574" s="75">
        <f>SUM(H553:H569)</f>
        <v>0</v>
      </c>
      <c r="I574" s="59">
        <f>SUM(I553:I569)</f>
        <v>1620.7804351229315</v>
      </c>
    </row>
    <row r="575" spans="1:19" s="14" customFormat="1" ht="15" thickBot="1">
      <c r="A575" s="43" t="s">
        <v>91</v>
      </c>
      <c r="B575" s="78">
        <f>B574/$I$574</f>
        <v>0</v>
      </c>
      <c r="C575" s="78">
        <f t="shared" ref="C575:I575" si="92">C574/$I$574</f>
        <v>0</v>
      </c>
      <c r="D575" s="78">
        <f t="shared" si="92"/>
        <v>0</v>
      </c>
      <c r="E575" s="78">
        <f t="shared" si="92"/>
        <v>0</v>
      </c>
      <c r="F575" s="78">
        <f t="shared" si="92"/>
        <v>1</v>
      </c>
      <c r="G575" s="78">
        <f t="shared" si="92"/>
        <v>0</v>
      </c>
      <c r="H575" s="78">
        <f t="shared" si="92"/>
        <v>0</v>
      </c>
      <c r="I575" s="80">
        <f t="shared" si="92"/>
        <v>1</v>
      </c>
      <c r="K575" s="15"/>
      <c r="L575" s="15"/>
      <c r="M575" s="15"/>
      <c r="N575" s="15"/>
      <c r="O575" s="15"/>
      <c r="P575" s="15"/>
      <c r="Q575" s="15"/>
      <c r="R575" s="15"/>
      <c r="S575" s="15"/>
    </row>
    <row r="576" spans="1:1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29.826258003563744</v>
      </c>
      <c r="C579" s="57">
        <v>0</v>
      </c>
      <c r="D579" s="57">
        <v>5.6868467107205793</v>
      </c>
      <c r="E579" s="57">
        <v>0</v>
      </c>
      <c r="F579" s="419"/>
      <c r="G579" s="57">
        <v>0</v>
      </c>
      <c r="H579" s="58">
        <v>0</v>
      </c>
      <c r="I579" s="59">
        <f>SUM(B579:H579)</f>
        <v>35.513104714284324</v>
      </c>
    </row>
    <row r="580" spans="1:9" ht="15">
      <c r="A580" s="36" t="s">
        <v>8</v>
      </c>
      <c r="B580" s="60">
        <v>25.747421306368853</v>
      </c>
      <c r="C580" s="60">
        <v>0</v>
      </c>
      <c r="D580" s="60">
        <v>6.3276714191897439</v>
      </c>
      <c r="E580" s="60">
        <v>0</v>
      </c>
      <c r="F580" s="420"/>
      <c r="G580" s="60">
        <v>0</v>
      </c>
      <c r="H580" s="61">
        <v>0</v>
      </c>
      <c r="I580" s="62">
        <f t="shared" ref="I580:I599" si="93">SUM(B580:H580)</f>
        <v>32.075092725558598</v>
      </c>
    </row>
    <row r="581" spans="1:9" ht="15" customHeight="1">
      <c r="A581" s="37" t="s">
        <v>10</v>
      </c>
      <c r="B581" s="63">
        <v>11.946268423646597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93"/>
        <v>11.946268423646597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3"/>
        <v>0</v>
      </c>
    </row>
    <row r="583" spans="1:9" ht="15">
      <c r="A583" s="37" t="s">
        <v>16</v>
      </c>
      <c r="B583" s="63">
        <v>303.73638577134648</v>
      </c>
      <c r="C583" s="63">
        <v>36.790008677927325</v>
      </c>
      <c r="D583" s="63">
        <v>7.9327323189659342</v>
      </c>
      <c r="E583" s="63">
        <v>17.692245541788274</v>
      </c>
      <c r="F583" s="420"/>
      <c r="G583" s="63">
        <v>0</v>
      </c>
      <c r="H583" s="64">
        <v>0</v>
      </c>
      <c r="I583" s="59">
        <f t="shared" si="93"/>
        <v>366.15137231002802</v>
      </c>
    </row>
    <row r="584" spans="1:9" ht="15">
      <c r="A584" s="36" t="s">
        <v>15</v>
      </c>
      <c r="B584" s="60">
        <v>1218.8240116848749</v>
      </c>
      <c r="C584" s="60">
        <v>18.496684176956308</v>
      </c>
      <c r="D584" s="60">
        <v>21.870434008549939</v>
      </c>
      <c r="E584" s="60">
        <v>0</v>
      </c>
      <c r="F584" s="420"/>
      <c r="G584" s="60">
        <v>0</v>
      </c>
      <c r="H584" s="61">
        <v>0</v>
      </c>
      <c r="I584" s="62">
        <f t="shared" si="93"/>
        <v>1259.191129870381</v>
      </c>
    </row>
    <row r="585" spans="1:9" ht="15">
      <c r="A585" s="37" t="s">
        <v>58</v>
      </c>
      <c r="B585" s="63">
        <v>0</v>
      </c>
      <c r="C585" s="63">
        <v>0</v>
      </c>
      <c r="D585" s="63">
        <v>0.21631836533618834</v>
      </c>
      <c r="E585" s="63">
        <v>100.90919798411238</v>
      </c>
      <c r="F585" s="420"/>
      <c r="G585" s="63">
        <v>0</v>
      </c>
      <c r="H585" s="64">
        <v>0</v>
      </c>
      <c r="I585" s="59">
        <f t="shared" si="93"/>
        <v>101.12551634944857</v>
      </c>
    </row>
    <row r="586" spans="1:9" ht="15">
      <c r="A586" s="36" t="s">
        <v>12</v>
      </c>
      <c r="B586" s="60">
        <v>0</v>
      </c>
      <c r="C586" s="60">
        <v>0</v>
      </c>
      <c r="D586" s="60">
        <v>3.5524589986816263E-2</v>
      </c>
      <c r="E586" s="60">
        <v>1.0386505208018622</v>
      </c>
      <c r="F586" s="420"/>
      <c r="G586" s="60">
        <v>0</v>
      </c>
      <c r="H586" s="61">
        <v>0</v>
      </c>
      <c r="I586" s="62">
        <f t="shared" si="93"/>
        <v>1.0741751107886783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13.796149854886814</v>
      </c>
      <c r="F587" s="420"/>
      <c r="G587" s="63">
        <v>0</v>
      </c>
      <c r="H587" s="64">
        <v>0</v>
      </c>
      <c r="I587" s="59">
        <f t="shared" si="93"/>
        <v>13.796149854886814</v>
      </c>
    </row>
    <row r="588" spans="1:9" ht="15">
      <c r="A588" s="36" t="s">
        <v>17</v>
      </c>
      <c r="B588" s="60">
        <v>242.55848817895301</v>
      </c>
      <c r="C588" s="60">
        <v>1.3142533719161171</v>
      </c>
      <c r="D588" s="60">
        <v>30.784652539990226</v>
      </c>
      <c r="E588" s="60">
        <v>4.1964813725642909</v>
      </c>
      <c r="F588" s="420"/>
      <c r="G588" s="60">
        <v>0</v>
      </c>
      <c r="H588" s="61">
        <v>0</v>
      </c>
      <c r="I588" s="62">
        <f t="shared" si="93"/>
        <v>278.85387546342366</v>
      </c>
    </row>
    <row r="589" spans="1:9" ht="15">
      <c r="A589" s="37" t="s">
        <v>139</v>
      </c>
      <c r="B589" s="63">
        <v>3149.2115502191423</v>
      </c>
      <c r="C589" s="63">
        <v>496.27411904331927</v>
      </c>
      <c r="D589" s="63">
        <v>96.788935606557033</v>
      </c>
      <c r="E589" s="63">
        <v>76.213488250758417</v>
      </c>
      <c r="F589" s="420"/>
      <c r="G589" s="63">
        <v>0</v>
      </c>
      <c r="H589" s="64">
        <v>0</v>
      </c>
      <c r="I589" s="59">
        <f t="shared" si="93"/>
        <v>3818.4880931197772</v>
      </c>
    </row>
    <row r="590" spans="1:9" ht="15">
      <c r="A590" s="36" t="s">
        <v>25</v>
      </c>
      <c r="B590" s="60">
        <v>543.38025084845799</v>
      </c>
      <c r="C590" s="60">
        <v>0</v>
      </c>
      <c r="D590" s="60">
        <v>1198.4412133470375</v>
      </c>
      <c r="E590" s="60">
        <v>264.09259686499269</v>
      </c>
      <c r="F590" s="420"/>
      <c r="G590" s="60">
        <v>821.06803290656626</v>
      </c>
      <c r="H590" s="61">
        <v>0.21375114364006287</v>
      </c>
      <c r="I590" s="62">
        <f t="shared" si="93"/>
        <v>2827.1958451106943</v>
      </c>
    </row>
    <row r="591" spans="1:9" ht="15">
      <c r="A591" s="37" t="s">
        <v>24</v>
      </c>
      <c r="B591" s="63">
        <v>1301.0419203444276</v>
      </c>
      <c r="C591" s="63">
        <v>8.2483735985870581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93"/>
        <v>1309.2902939430146</v>
      </c>
    </row>
    <row r="592" spans="1:9" ht="15">
      <c r="A592" s="36" t="s">
        <v>60</v>
      </c>
      <c r="B592" s="60">
        <v>44.973470263799967</v>
      </c>
      <c r="C592" s="60">
        <v>0</v>
      </c>
      <c r="D592" s="60">
        <v>7.9949586407721505</v>
      </c>
      <c r="E592" s="60">
        <v>0</v>
      </c>
      <c r="F592" s="420"/>
      <c r="G592" s="60">
        <v>0</v>
      </c>
      <c r="H592" s="61">
        <v>0</v>
      </c>
      <c r="I592" s="62">
        <f t="shared" si="93"/>
        <v>52.968428904572121</v>
      </c>
    </row>
    <row r="593" spans="1:19" ht="15">
      <c r="A593" s="37" t="s">
        <v>22</v>
      </c>
      <c r="B593" s="63">
        <v>341.4717664859146</v>
      </c>
      <c r="C593" s="63">
        <v>0</v>
      </c>
      <c r="D593" s="63">
        <v>21.061711586054493</v>
      </c>
      <c r="E593" s="63">
        <v>0</v>
      </c>
      <c r="F593" s="420"/>
      <c r="G593" s="63">
        <v>0</v>
      </c>
      <c r="H593" s="64">
        <v>0</v>
      </c>
      <c r="I593" s="59">
        <f t="shared" si="93"/>
        <v>362.53347807196911</v>
      </c>
    </row>
    <row r="594" spans="1:19" ht="15">
      <c r="A594" s="36" t="s">
        <v>21</v>
      </c>
      <c r="B594" s="60">
        <v>46.624890549612658</v>
      </c>
      <c r="C594" s="60">
        <v>0</v>
      </c>
      <c r="D594" s="60">
        <v>0.86145348566692703</v>
      </c>
      <c r="E594" s="60">
        <v>0</v>
      </c>
      <c r="F594" s="420"/>
      <c r="G594" s="60">
        <v>0</v>
      </c>
      <c r="H594" s="61">
        <v>0</v>
      </c>
      <c r="I594" s="62">
        <f t="shared" si="93"/>
        <v>47.486344035279586</v>
      </c>
    </row>
    <row r="595" spans="1:19" ht="15">
      <c r="A595" s="38" t="s">
        <v>64</v>
      </c>
      <c r="B595" s="63">
        <v>196.10334769861956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93"/>
        <v>196.10334769861956</v>
      </c>
    </row>
    <row r="596" spans="1:19">
      <c r="A596" s="39" t="s">
        <v>23</v>
      </c>
      <c r="B596" s="65">
        <v>196.10334769861956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93"/>
        <v>196.10334769861956</v>
      </c>
    </row>
    <row r="597" spans="1:1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93"/>
        <v>0</v>
      </c>
    </row>
    <row r="598" spans="1:1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93"/>
        <v>0</v>
      </c>
      <c r="K598" s="14"/>
      <c r="L598" s="14"/>
      <c r="M598" s="14"/>
      <c r="N598" s="14"/>
      <c r="O598" s="14"/>
      <c r="P598" s="14"/>
      <c r="Q598" s="14"/>
      <c r="R598" s="14"/>
      <c r="S598" s="14"/>
    </row>
    <row r="599" spans="1:1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93"/>
        <v>0</v>
      </c>
    </row>
    <row r="600" spans="1:19" ht="15">
      <c r="A600" s="42" t="s">
        <v>26</v>
      </c>
      <c r="B600" s="74">
        <f>SUM(B579:B595)</f>
        <v>7455.4460297787264</v>
      </c>
      <c r="C600" s="74">
        <f>SUM(C579:C595)</f>
        <v>561.12343886870599</v>
      </c>
      <c r="D600" s="74">
        <f t="shared" ref="D600:G600" si="94">SUM(D579:D595)</f>
        <v>1398.0024526188279</v>
      </c>
      <c r="E600" s="74">
        <f>SUM(E579:E595)</f>
        <v>477.93881038990469</v>
      </c>
      <c r="F600" s="74">
        <f>SUM(F579:F595)</f>
        <v>0</v>
      </c>
      <c r="G600" s="74">
        <f t="shared" si="94"/>
        <v>821.06803290656626</v>
      </c>
      <c r="H600" s="75">
        <f>SUM(H579:H595)</f>
        <v>0.21375114364006287</v>
      </c>
      <c r="I600" s="59">
        <f>SUM(I579:I595)</f>
        <v>10713.792515706375</v>
      </c>
    </row>
    <row r="601" spans="1:19" s="14" customFormat="1" ht="15" thickBot="1">
      <c r="A601" s="45" t="s">
        <v>91</v>
      </c>
      <c r="B601" s="78">
        <f>B600/$I$600</f>
        <v>0.69587366181014554</v>
      </c>
      <c r="C601" s="78">
        <f t="shared" ref="C601:I601" si="95">C600/$I$600</f>
        <v>5.2373931830964747E-2</v>
      </c>
      <c r="D601" s="78">
        <f t="shared" si="95"/>
        <v>0.13048623543617838</v>
      </c>
      <c r="E601" s="78">
        <f t="shared" si="95"/>
        <v>4.4609675769737782E-2</v>
      </c>
      <c r="F601" s="78">
        <f t="shared" si="95"/>
        <v>0</v>
      </c>
      <c r="G601" s="78">
        <f t="shared" si="95"/>
        <v>7.6636544127850523E-2</v>
      </c>
      <c r="H601" s="78">
        <f t="shared" si="95"/>
        <v>1.9951025122682244E-5</v>
      </c>
      <c r="I601" s="80">
        <f t="shared" si="95"/>
        <v>1</v>
      </c>
      <c r="K601" s="15"/>
      <c r="L601" s="15"/>
      <c r="M601" s="15"/>
      <c r="N601" s="15"/>
      <c r="O601" s="15"/>
      <c r="P601" s="15"/>
      <c r="Q601" s="15"/>
      <c r="R601" s="15"/>
      <c r="S601" s="15"/>
    </row>
    <row r="602" spans="1:1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1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1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19" ht="15">
      <c r="A605" s="35" t="s">
        <v>7</v>
      </c>
      <c r="B605" s="57">
        <v>14.791350622555077</v>
      </c>
      <c r="C605" s="57">
        <v>0</v>
      </c>
      <c r="D605" s="57">
        <v>1.0113744015422277</v>
      </c>
      <c r="E605" s="57">
        <v>0</v>
      </c>
      <c r="F605" s="419"/>
      <c r="G605" s="57">
        <v>0</v>
      </c>
      <c r="H605" s="58">
        <v>0</v>
      </c>
      <c r="I605" s="59">
        <f>SUM(B605:H605)</f>
        <v>15.802725024097304</v>
      </c>
    </row>
    <row r="606" spans="1:19" ht="15" customHeight="1">
      <c r="A606" s="36" t="s">
        <v>8</v>
      </c>
      <c r="B606" s="60">
        <v>34.664221651207868</v>
      </c>
      <c r="C606" s="60">
        <v>0</v>
      </c>
      <c r="D606" s="60">
        <v>2.3702031898261788</v>
      </c>
      <c r="E606" s="60">
        <v>0</v>
      </c>
      <c r="F606" s="420"/>
      <c r="G606" s="60">
        <v>0</v>
      </c>
      <c r="H606" s="61">
        <v>0</v>
      </c>
      <c r="I606" s="62">
        <f t="shared" ref="I606:I625" si="96">SUM(B606:H606)</f>
        <v>37.034424841034046</v>
      </c>
    </row>
    <row r="607" spans="1:19" ht="15" customHeight="1">
      <c r="A607" s="37" t="s">
        <v>10</v>
      </c>
      <c r="B607" s="63">
        <v>55.176056098873012</v>
      </c>
      <c r="C607" s="63">
        <v>0</v>
      </c>
      <c r="D607" s="63">
        <v>3.7727217845383256</v>
      </c>
      <c r="E607" s="63">
        <v>0</v>
      </c>
      <c r="F607" s="420"/>
      <c r="G607" s="63">
        <v>0</v>
      </c>
      <c r="H607" s="64">
        <v>0</v>
      </c>
      <c r="I607" s="59">
        <f t="shared" si="96"/>
        <v>58.948777883411339</v>
      </c>
    </row>
    <row r="608" spans="1:1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96"/>
        <v>0</v>
      </c>
    </row>
    <row r="609" spans="1:19" ht="15">
      <c r="A609" s="37" t="s">
        <v>16</v>
      </c>
      <c r="B609" s="63">
        <v>695.75542217219322</v>
      </c>
      <c r="C609" s="63">
        <v>0</v>
      </c>
      <c r="D609" s="63">
        <v>54.789801314530848</v>
      </c>
      <c r="E609" s="63">
        <v>0</v>
      </c>
      <c r="F609" s="420"/>
      <c r="G609" s="63">
        <v>0</v>
      </c>
      <c r="H609" s="64">
        <v>0</v>
      </c>
      <c r="I609" s="59">
        <f t="shared" si="96"/>
        <v>750.54522348672413</v>
      </c>
    </row>
    <row r="610" spans="1:19" ht="15">
      <c r="A610" s="36" t="s">
        <v>15</v>
      </c>
      <c r="B610" s="60">
        <v>4517.0624406698435</v>
      </c>
      <c r="C610" s="60">
        <v>0</v>
      </c>
      <c r="D610" s="60">
        <v>355.71257623397901</v>
      </c>
      <c r="E610" s="60">
        <v>0</v>
      </c>
      <c r="F610" s="420"/>
      <c r="G610" s="60">
        <v>0</v>
      </c>
      <c r="H610" s="61">
        <v>0</v>
      </c>
      <c r="I610" s="62">
        <f t="shared" si="96"/>
        <v>4872.7750169038227</v>
      </c>
    </row>
    <row r="611" spans="1:1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96"/>
        <v>0</v>
      </c>
    </row>
    <row r="612" spans="1:1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96"/>
        <v>0</v>
      </c>
    </row>
    <row r="613" spans="1:1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96"/>
        <v>0</v>
      </c>
    </row>
    <row r="614" spans="1:19" ht="15">
      <c r="A614" s="36" t="s">
        <v>17</v>
      </c>
      <c r="B614" s="60">
        <v>68.537116899991418</v>
      </c>
      <c r="C614" s="60">
        <v>0</v>
      </c>
      <c r="D614" s="60">
        <v>5.397205537971276</v>
      </c>
      <c r="E614" s="60">
        <v>0</v>
      </c>
      <c r="F614" s="420"/>
      <c r="G614" s="60">
        <v>0</v>
      </c>
      <c r="H614" s="61">
        <v>0</v>
      </c>
      <c r="I614" s="62">
        <f t="shared" si="96"/>
        <v>73.934322437962692</v>
      </c>
    </row>
    <row r="615" spans="1:19" ht="15">
      <c r="A615" s="37" t="s">
        <v>139</v>
      </c>
      <c r="B615" s="63">
        <v>922.60804888766222</v>
      </c>
      <c r="C615" s="63">
        <v>0</v>
      </c>
      <c r="D615" s="63">
        <v>291.34991017505121</v>
      </c>
      <c r="E615" s="63">
        <v>0</v>
      </c>
      <c r="F615" s="420"/>
      <c r="G615" s="63">
        <v>0</v>
      </c>
      <c r="H615" s="64">
        <v>0</v>
      </c>
      <c r="I615" s="59">
        <f t="shared" si="96"/>
        <v>1213.9579590627134</v>
      </c>
    </row>
    <row r="616" spans="1:19" ht="15">
      <c r="A616" s="36" t="s">
        <v>25</v>
      </c>
      <c r="B616" s="60">
        <v>939.3554442286204</v>
      </c>
      <c r="C616" s="60">
        <v>0</v>
      </c>
      <c r="D616" s="60">
        <v>1067.0348249975589</v>
      </c>
      <c r="E616" s="60">
        <v>1898.8569621426223</v>
      </c>
      <c r="F616" s="420"/>
      <c r="G616" s="60">
        <v>497.31968056116301</v>
      </c>
      <c r="H616" s="61">
        <v>0</v>
      </c>
      <c r="I616" s="62">
        <f t="shared" si="96"/>
        <v>4402.5669119299646</v>
      </c>
    </row>
    <row r="617" spans="1:19" ht="15">
      <c r="A617" s="37" t="s">
        <v>24</v>
      </c>
      <c r="B617" s="63">
        <v>1149.5366620362613</v>
      </c>
      <c r="C617" s="63">
        <v>0</v>
      </c>
      <c r="D617" s="63">
        <v>267.54502193348884</v>
      </c>
      <c r="E617" s="63">
        <v>0</v>
      </c>
      <c r="F617" s="420"/>
      <c r="G617" s="63">
        <v>0</v>
      </c>
      <c r="H617" s="64">
        <v>0</v>
      </c>
      <c r="I617" s="59">
        <f t="shared" si="96"/>
        <v>1417.0816839697502</v>
      </c>
    </row>
    <row r="618" spans="1:19" ht="15">
      <c r="A618" s="36" t="s">
        <v>60</v>
      </c>
      <c r="B618" s="60">
        <v>2684.2178784570046</v>
      </c>
      <c r="C618" s="60">
        <v>0</v>
      </c>
      <c r="D618" s="60">
        <v>281.76872757283473</v>
      </c>
      <c r="E618" s="60">
        <v>0</v>
      </c>
      <c r="F618" s="420"/>
      <c r="G618" s="60">
        <v>0</v>
      </c>
      <c r="H618" s="61">
        <v>0</v>
      </c>
      <c r="I618" s="62">
        <f t="shared" si="96"/>
        <v>2965.9866060298395</v>
      </c>
    </row>
    <row r="619" spans="1:19" ht="15">
      <c r="A619" s="37" t="s">
        <v>22</v>
      </c>
      <c r="B619" s="63">
        <v>532.38723066919522</v>
      </c>
      <c r="C619" s="63">
        <v>0</v>
      </c>
      <c r="D619" s="63">
        <v>55.885952390688999</v>
      </c>
      <c r="E619" s="63">
        <v>0</v>
      </c>
      <c r="F619" s="420"/>
      <c r="G619" s="63">
        <v>0</v>
      </c>
      <c r="H619" s="64">
        <v>0</v>
      </c>
      <c r="I619" s="59">
        <f t="shared" si="96"/>
        <v>588.27318305988422</v>
      </c>
    </row>
    <row r="620" spans="1:1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96"/>
        <v>0</v>
      </c>
    </row>
    <row r="621" spans="1:19" ht="15">
      <c r="A621" s="38" t="s">
        <v>64</v>
      </c>
      <c r="B621" s="63">
        <v>40.059911685428744</v>
      </c>
      <c r="C621" s="63">
        <v>0</v>
      </c>
      <c r="D621" s="63">
        <v>199.85230248968858</v>
      </c>
      <c r="E621" s="63">
        <v>0</v>
      </c>
      <c r="F621" s="420"/>
      <c r="G621" s="63">
        <v>0</v>
      </c>
      <c r="H621" s="64">
        <v>0</v>
      </c>
      <c r="I621" s="59">
        <f t="shared" si="96"/>
        <v>239.91221417511733</v>
      </c>
    </row>
    <row r="622" spans="1:19">
      <c r="A622" s="39" t="s">
        <v>23</v>
      </c>
      <c r="B622" s="65">
        <v>40.059911685428744</v>
      </c>
      <c r="C622" s="65">
        <v>0</v>
      </c>
      <c r="D622" s="65">
        <v>199.85230248968858</v>
      </c>
      <c r="E622" s="65">
        <v>0</v>
      </c>
      <c r="F622" s="420"/>
      <c r="G622" s="65">
        <v>0</v>
      </c>
      <c r="H622" s="66">
        <v>0</v>
      </c>
      <c r="I622" s="67">
        <f t="shared" si="96"/>
        <v>239.91221417511733</v>
      </c>
    </row>
    <row r="623" spans="1:1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96"/>
        <v>0</v>
      </c>
    </row>
    <row r="624" spans="1:1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96"/>
        <v>0</v>
      </c>
      <c r="K624" s="14"/>
      <c r="L624" s="14"/>
      <c r="M624" s="14"/>
      <c r="N624" s="14"/>
      <c r="O624" s="14"/>
      <c r="P624" s="14"/>
      <c r="Q624" s="14"/>
      <c r="R624" s="14"/>
      <c r="S624" s="14"/>
    </row>
    <row r="625" spans="1:1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96"/>
        <v>0</v>
      </c>
    </row>
    <row r="626" spans="1:19" ht="15">
      <c r="A626" s="42" t="s">
        <v>26</v>
      </c>
      <c r="B626" s="74">
        <f>SUM(B605:B621)</f>
        <v>11654.151784078836</v>
      </c>
      <c r="C626" s="74">
        <f>SUM(C605:C621)</f>
        <v>0</v>
      </c>
      <c r="D626" s="74">
        <f t="shared" ref="D626:G626" si="97">SUM(D605:D621)</f>
        <v>2586.4906220216994</v>
      </c>
      <c r="E626" s="74">
        <f>SUM(E605:E621)</f>
        <v>1898.8569621426223</v>
      </c>
      <c r="F626" s="74">
        <f>SUM(F605:F621)</f>
        <v>0</v>
      </c>
      <c r="G626" s="74">
        <f t="shared" si="97"/>
        <v>497.31968056116301</v>
      </c>
      <c r="H626" s="75">
        <f>SUM(H605:H621)</f>
        <v>0</v>
      </c>
      <c r="I626" s="59">
        <f>SUM(I605:I621)</f>
        <v>16636.819048804322</v>
      </c>
    </row>
    <row r="627" spans="1:19" s="14" customFormat="1" ht="15" thickBot="1">
      <c r="A627" s="45" t="s">
        <v>91</v>
      </c>
      <c r="B627" s="78">
        <f>B626/$I$626</f>
        <v>0.70050360888648444</v>
      </c>
      <c r="C627" s="78">
        <f t="shared" ref="C627:I627" si="98">C626/$I$626</f>
        <v>0</v>
      </c>
      <c r="D627" s="78">
        <f t="shared" si="98"/>
        <v>0.15546785803429106</v>
      </c>
      <c r="E627" s="78">
        <f t="shared" si="98"/>
        <v>0.11413581866655524</v>
      </c>
      <c r="F627" s="78">
        <f t="shared" si="98"/>
        <v>0</v>
      </c>
      <c r="G627" s="78">
        <f t="shared" si="98"/>
        <v>2.9892714412669233E-2</v>
      </c>
      <c r="H627" s="78">
        <f t="shared" si="98"/>
        <v>0</v>
      </c>
      <c r="I627" s="80">
        <f t="shared" si="98"/>
        <v>1</v>
      </c>
      <c r="K627" s="15"/>
      <c r="L627" s="15"/>
      <c r="M627" s="15"/>
      <c r="N627" s="15"/>
      <c r="O627" s="15"/>
      <c r="P627" s="15"/>
      <c r="Q627" s="15"/>
      <c r="R627" s="15"/>
      <c r="S627" s="15"/>
    </row>
    <row r="628" spans="1:1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1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1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19" ht="15">
      <c r="A631" s="35" t="s">
        <v>7</v>
      </c>
      <c r="B631" s="57">
        <v>3.0618405850663211E-2</v>
      </c>
      <c r="C631" s="57">
        <v>0</v>
      </c>
      <c r="D631" s="57">
        <v>4.5964095372526034E-2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7.6582501223189242E-2</v>
      </c>
    </row>
    <row r="632" spans="1:19" ht="15">
      <c r="A632" s="36" t="s">
        <v>8</v>
      </c>
      <c r="B632" s="60">
        <v>1.5567849848634412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99">SUM(B632:H632)</f>
        <v>1.5567849848634412</v>
      </c>
    </row>
    <row r="633" spans="1:19" ht="15">
      <c r="A633" s="37" t="s">
        <v>10</v>
      </c>
      <c r="B633" s="63">
        <v>1.1189017641626648</v>
      </c>
      <c r="C633" s="63">
        <v>0</v>
      </c>
      <c r="D633" s="63">
        <v>3.5843407533705188E-3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99"/>
        <v>1.1224861049160353</v>
      </c>
    </row>
    <row r="634" spans="1:1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99"/>
        <v>0</v>
      </c>
    </row>
    <row r="635" spans="1:19" ht="15">
      <c r="A635" s="37" t="s">
        <v>16</v>
      </c>
      <c r="B635" s="63">
        <v>179.94489570419577</v>
      </c>
      <c r="C635" s="63">
        <v>0.77773311777911203</v>
      </c>
      <c r="D635" s="63">
        <v>14.49991107871212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99"/>
        <v>195.22253990068702</v>
      </c>
    </row>
    <row r="636" spans="1:19" ht="15">
      <c r="A636" s="36" t="s">
        <v>15</v>
      </c>
      <c r="B636" s="60">
        <v>4.3841536577342408</v>
      </c>
      <c r="C636" s="60">
        <v>9.8940730894575835E-2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99"/>
        <v>4.4830943886288166</v>
      </c>
    </row>
    <row r="637" spans="1:19" ht="15">
      <c r="A637" s="37" t="s">
        <v>58</v>
      </c>
      <c r="B637" s="63">
        <v>0</v>
      </c>
      <c r="C637" s="63">
        <v>0.27907469890220593</v>
      </c>
      <c r="D637" s="63">
        <v>0</v>
      </c>
      <c r="E637" s="63">
        <v>13.545074902168446</v>
      </c>
      <c r="F637" s="63">
        <v>534.93265845346468</v>
      </c>
      <c r="G637" s="63">
        <v>0</v>
      </c>
      <c r="H637" s="64">
        <v>0</v>
      </c>
      <c r="I637" s="59">
        <f t="shared" si="99"/>
        <v>548.75680805453533</v>
      </c>
    </row>
    <row r="638" spans="1:19" ht="15">
      <c r="A638" s="36" t="s">
        <v>12</v>
      </c>
      <c r="B638" s="60">
        <v>0</v>
      </c>
      <c r="C638" s="60">
        <v>0</v>
      </c>
      <c r="D638" s="60">
        <v>0</v>
      </c>
      <c r="E638" s="60">
        <v>11.542892679028938</v>
      </c>
      <c r="F638" s="60">
        <v>0</v>
      </c>
      <c r="G638" s="60">
        <v>0</v>
      </c>
      <c r="H638" s="61">
        <v>0</v>
      </c>
      <c r="I638" s="62">
        <f t="shared" si="99"/>
        <v>11.542892679028938</v>
      </c>
    </row>
    <row r="639" spans="1:1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99"/>
        <v>0</v>
      </c>
    </row>
    <row r="640" spans="1:19" ht="15">
      <c r="A640" s="36" t="s">
        <v>17</v>
      </c>
      <c r="B640" s="60">
        <v>5.8511889676589135</v>
      </c>
      <c r="C640" s="60">
        <v>0</v>
      </c>
      <c r="D640" s="60">
        <v>2.8326962103265182E-2</v>
      </c>
      <c r="E640" s="60">
        <v>0.17236144108249279</v>
      </c>
      <c r="F640" s="60">
        <v>0</v>
      </c>
      <c r="G640" s="60">
        <v>0</v>
      </c>
      <c r="H640" s="61">
        <v>0</v>
      </c>
      <c r="I640" s="62">
        <f t="shared" si="99"/>
        <v>6.0518773708446716</v>
      </c>
    </row>
    <row r="641" spans="1:59" ht="15">
      <c r="A641" s="37" t="s">
        <v>139</v>
      </c>
      <c r="B641" s="63">
        <v>10.933529809544483</v>
      </c>
      <c r="C641" s="63">
        <v>0</v>
      </c>
      <c r="D641" s="63">
        <v>2.8258400644225201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99"/>
        <v>13.759369873967003</v>
      </c>
    </row>
    <row r="642" spans="1:59" ht="15">
      <c r="A642" s="36" t="s">
        <v>25</v>
      </c>
      <c r="B642" s="60">
        <v>60.044364657424886</v>
      </c>
      <c r="C642" s="60">
        <v>7.8017052103328696E-2</v>
      </c>
      <c r="D642" s="60">
        <v>1.2419757249594554</v>
      </c>
      <c r="E642" s="60">
        <v>99.774932583448788</v>
      </c>
      <c r="F642" s="60">
        <v>0</v>
      </c>
      <c r="G642" s="60">
        <v>33.646128052232207</v>
      </c>
      <c r="H642" s="61">
        <v>0.47205487969170939</v>
      </c>
      <c r="I642" s="62">
        <f t="shared" si="99"/>
        <v>195.25747294986036</v>
      </c>
    </row>
    <row r="643" spans="1:59" ht="15">
      <c r="A643" s="37" t="s">
        <v>24</v>
      </c>
      <c r="B643" s="63">
        <v>19.850469192825994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99"/>
        <v>19.850469192825994</v>
      </c>
    </row>
    <row r="644" spans="1:59" ht="15">
      <c r="A644" s="36" t="s">
        <v>60</v>
      </c>
      <c r="B644" s="60">
        <v>115.79505385711899</v>
      </c>
      <c r="C644" s="60">
        <v>5.2451229346362833</v>
      </c>
      <c r="D644" s="60">
        <v>65.934583350986728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99"/>
        <v>186.97476014274201</v>
      </c>
    </row>
    <row r="645" spans="1:59" ht="15">
      <c r="A645" s="37" t="s">
        <v>22</v>
      </c>
      <c r="B645" s="63">
        <v>245.32217376226137</v>
      </c>
      <c r="C645" s="63">
        <v>0</v>
      </c>
      <c r="D645" s="63">
        <v>0</v>
      </c>
      <c r="E645" s="63">
        <v>0</v>
      </c>
      <c r="F645" s="63">
        <v>0.41560194729739836</v>
      </c>
      <c r="G645" s="63">
        <v>0</v>
      </c>
      <c r="H645" s="64">
        <v>0</v>
      </c>
      <c r="I645" s="59">
        <f t="shared" si="99"/>
        <v>245.73777570955878</v>
      </c>
    </row>
    <row r="646" spans="1:5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99"/>
        <v>0</v>
      </c>
    </row>
    <row r="647" spans="1:59" ht="15">
      <c r="A647" s="38" t="s">
        <v>64</v>
      </c>
      <c r="B647" s="63">
        <v>3.2394837676727448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99"/>
        <v>3.2394837676727448</v>
      </c>
    </row>
    <row r="648" spans="1:59">
      <c r="A648" s="39" t="s">
        <v>23</v>
      </c>
      <c r="B648" s="65">
        <v>3.2394837676727448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99"/>
        <v>3.2394837676727448</v>
      </c>
    </row>
    <row r="649" spans="1:5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99"/>
        <v>0</v>
      </c>
    </row>
    <row r="650" spans="1:5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99"/>
        <v>0</v>
      </c>
      <c r="K650" s="14"/>
      <c r="L650" s="14"/>
      <c r="M650" s="14"/>
      <c r="N650" s="14"/>
      <c r="O650" s="14"/>
      <c r="P650" s="14"/>
      <c r="Q650" s="14"/>
      <c r="R650" s="14"/>
      <c r="S650" s="14"/>
    </row>
    <row r="651" spans="1:5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99"/>
        <v>0</v>
      </c>
    </row>
    <row r="652" spans="1:59" ht="15">
      <c r="A652" s="42" t="s">
        <v>26</v>
      </c>
      <c r="B652" s="74">
        <f>SUM(B631:B647)</f>
        <v>648.07161853131413</v>
      </c>
      <c r="C652" s="74">
        <f>SUM(C631:C647)</f>
        <v>6.478888534315506</v>
      </c>
      <c r="D652" s="74">
        <f t="shared" ref="D652:G652" si="100">SUM(D631:D647)</f>
        <v>84.580185617309979</v>
      </c>
      <c r="E652" s="74">
        <f>SUM(E631:E647)</f>
        <v>125.03526160572866</v>
      </c>
      <c r="F652" s="74">
        <f>SUM(F631:F647)</f>
        <v>535.34826040076211</v>
      </c>
      <c r="G652" s="74">
        <f t="shared" si="100"/>
        <v>33.646128052232207</v>
      </c>
      <c r="H652" s="75">
        <f>SUM(H631:H647)</f>
        <v>0.47205487969170939</v>
      </c>
      <c r="I652" s="59">
        <f>SUM(I631:I647)</f>
        <v>1433.6323976213541</v>
      </c>
    </row>
    <row r="653" spans="1:59" s="14" customFormat="1" ht="15" thickBot="1">
      <c r="A653" s="45" t="s">
        <v>91</v>
      </c>
      <c r="B653" s="78">
        <f>B652/$I$652</f>
        <v>0.45204866994257231</v>
      </c>
      <c r="C653" s="78">
        <f t="shared" ref="C653:I653" si="101">C652/$I$652</f>
        <v>4.5192118600731338E-3</v>
      </c>
      <c r="D653" s="78">
        <f t="shared" si="101"/>
        <v>5.8997122105808465E-2</v>
      </c>
      <c r="E653" s="78">
        <f t="shared" si="101"/>
        <v>8.7215705932137094E-2</v>
      </c>
      <c r="F653" s="78">
        <f t="shared" si="101"/>
        <v>0.37342087224660808</v>
      </c>
      <c r="G653" s="78">
        <f t="shared" si="101"/>
        <v>2.3469146001483362E-2</v>
      </c>
      <c r="H653" s="79">
        <f t="shared" si="101"/>
        <v>3.2927191131766463E-4</v>
      </c>
      <c r="I653" s="80">
        <f t="shared" si="101"/>
        <v>1</v>
      </c>
      <c r="K653" s="15"/>
      <c r="L653" s="15"/>
      <c r="M653" s="15"/>
      <c r="N653" s="15"/>
      <c r="O653" s="15"/>
      <c r="P653" s="15"/>
      <c r="Q653" s="15"/>
      <c r="R653" s="15"/>
      <c r="S653" s="15"/>
    </row>
    <row r="655" spans="1:59" s="8" customFormat="1">
      <c r="J655" s="4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</row>
    <row r="656" spans="1:59" s="8" customFormat="1">
      <c r="J656" s="4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</row>
    <row r="657" spans="10:59" s="8" customFormat="1">
      <c r="J657" s="4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</row>
    <row r="658" spans="10:59" s="8" customFormat="1">
      <c r="J658" s="4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</row>
    <row r="659" spans="10:59" s="8" customFormat="1">
      <c r="J659" s="4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</row>
    <row r="660" spans="10:59" s="8" customFormat="1">
      <c r="J660" s="4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</row>
    <row r="661" spans="10:59" s="8" customFormat="1">
      <c r="J661" s="4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</row>
    <row r="662" spans="10:59" s="8" customFormat="1">
      <c r="J662" s="4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</row>
    <row r="663" spans="10:59" s="8" customFormat="1">
      <c r="J663" s="4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</row>
    <row r="664" spans="10:59" s="8" customFormat="1">
      <c r="J664" s="4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</row>
    <row r="665" spans="10:59" s="8" customFormat="1">
      <c r="J665" s="4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</row>
    <row r="666" spans="10:59" s="8" customFormat="1">
      <c r="J666" s="4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</row>
    <row r="667" spans="10:59" s="8" customFormat="1">
      <c r="J667" s="4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</row>
    <row r="668" spans="10:59" s="8" customFormat="1">
      <c r="J668" s="4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</row>
    <row r="669" spans="10:59" s="8" customFormat="1">
      <c r="J669" s="4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</row>
    <row r="670" spans="10:59" s="8" customFormat="1">
      <c r="J670" s="4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</row>
    <row r="671" spans="10:59" s="8" customFormat="1">
      <c r="J671" s="4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</row>
    <row r="672" spans="10:59" s="8" customFormat="1">
      <c r="J672" s="4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</row>
    <row r="673" spans="10:59" s="8" customFormat="1">
      <c r="J673" s="4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</row>
    <row r="674" spans="10:59" s="8" customFormat="1">
      <c r="J674" s="4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</row>
    <row r="675" spans="10:59" s="8" customFormat="1">
      <c r="J675" s="4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</row>
    <row r="676" spans="10:59" s="8" customFormat="1">
      <c r="J676" s="4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</row>
    <row r="677" spans="10:59" s="8" customFormat="1">
      <c r="J677" s="4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</row>
    <row r="678" spans="10:59" s="8" customFormat="1">
      <c r="J678" s="4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</row>
    <row r="679" spans="10:59" s="8" customFormat="1">
      <c r="J679" s="4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</row>
    <row r="680" spans="10:59" s="8" customFormat="1">
      <c r="J680" s="4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</row>
    <row r="681" spans="10:59" s="8" customFormat="1">
      <c r="J681" s="4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</row>
    <row r="682" spans="10:59" s="8" customFormat="1">
      <c r="J682" s="4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</row>
    <row r="683" spans="10:59" s="8" customFormat="1">
      <c r="J683" s="4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</row>
    <row r="684" spans="10:59" s="8" customFormat="1">
      <c r="J684" s="4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</row>
    <row r="685" spans="10:59" s="8" customFormat="1">
      <c r="J685" s="4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</row>
    <row r="686" spans="10:59" s="8" customFormat="1">
      <c r="J686" s="4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</row>
    <row r="687" spans="10:59" s="8" customFormat="1">
      <c r="J687" s="4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</row>
    <row r="688" spans="10:59" s="8" customFormat="1">
      <c r="J688" s="4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</row>
    <row r="689" spans="10:59" s="8" customFormat="1">
      <c r="J689" s="4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</row>
    <row r="690" spans="10:59" s="8" customFormat="1">
      <c r="J690" s="4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</row>
    <row r="691" spans="10:59" s="8" customFormat="1">
      <c r="J691" s="4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</row>
    <row r="692" spans="10:59" s="8" customFormat="1">
      <c r="J692" s="4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</row>
    <row r="693" spans="10:59" s="8" customFormat="1">
      <c r="J693" s="4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</row>
    <row r="694" spans="10:59" s="8" customFormat="1">
      <c r="J694" s="4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</row>
    <row r="695" spans="10:59" s="8" customFormat="1">
      <c r="J695" s="4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</row>
    <row r="696" spans="10:59" s="8" customFormat="1">
      <c r="J696" s="4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</row>
    <row r="697" spans="10:59" s="8" customFormat="1">
      <c r="J697" s="4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</row>
    <row r="698" spans="10:59" s="8" customFormat="1">
      <c r="J698" s="4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</row>
    <row r="699" spans="10:59" s="8" customFormat="1">
      <c r="J699" s="4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</row>
    <row r="700" spans="10:59" s="8" customFormat="1">
      <c r="J700" s="4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</row>
    <row r="701" spans="10:59" s="8" customFormat="1">
      <c r="J701" s="4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</row>
    <row r="702" spans="10:59" s="8" customFormat="1">
      <c r="J702" s="4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</row>
    <row r="703" spans="10:59" s="8" customFormat="1">
      <c r="J703" s="4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</row>
    <row r="704" spans="10:59" s="8" customFormat="1">
      <c r="J704" s="4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</row>
    <row r="705" spans="10:59" s="8" customFormat="1">
      <c r="J705" s="4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</row>
    <row r="706" spans="10:59" s="8" customFormat="1">
      <c r="J706" s="4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</row>
    <row r="707" spans="10:59" s="8" customFormat="1">
      <c r="J707" s="4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</row>
    <row r="708" spans="10:59" s="8" customFormat="1">
      <c r="J708" s="4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</row>
    <row r="709" spans="10:59" s="8" customFormat="1">
      <c r="J709" s="4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</row>
    <row r="710" spans="10:59" s="8" customFormat="1">
      <c r="J710" s="4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</row>
    <row r="711" spans="10:59" s="8" customFormat="1">
      <c r="J711" s="4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</row>
    <row r="712" spans="10:59" s="8" customFormat="1">
      <c r="J712" s="4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</row>
    <row r="713" spans="10:59" s="8" customFormat="1">
      <c r="J713" s="4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</row>
    <row r="714" spans="10:59" s="8" customFormat="1">
      <c r="J714" s="4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</row>
    <row r="715" spans="10:59" s="8" customFormat="1">
      <c r="J715" s="4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</row>
    <row r="716" spans="10:59" s="8" customFormat="1">
      <c r="J716" s="4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</row>
    <row r="717" spans="10:59" s="8" customFormat="1">
      <c r="J717" s="4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</row>
    <row r="718" spans="10:59" s="8" customFormat="1">
      <c r="J718" s="4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</row>
    <row r="719" spans="10:59" s="8" customFormat="1">
      <c r="J719" s="4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</row>
    <row r="720" spans="10:59" s="8" customFormat="1">
      <c r="J720" s="4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</row>
    <row r="721" spans="10:59" s="8" customFormat="1">
      <c r="J721" s="4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</row>
    <row r="722" spans="10:59" s="8" customFormat="1">
      <c r="J722" s="4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</row>
    <row r="723" spans="10:59" s="8" customFormat="1">
      <c r="J723" s="4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</row>
    <row r="724" spans="10:59" s="8" customFormat="1">
      <c r="J724" s="4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</row>
    <row r="725" spans="10:59" s="8" customFormat="1">
      <c r="J725" s="4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</row>
    <row r="726" spans="10:59" s="8" customFormat="1">
      <c r="J726" s="4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</row>
    <row r="727" spans="10:59" s="8" customFormat="1">
      <c r="J727" s="4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</row>
    <row r="728" spans="10:59" s="8" customFormat="1">
      <c r="J728" s="4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</row>
    <row r="729" spans="10:59" s="8" customFormat="1">
      <c r="J729" s="4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</row>
    <row r="730" spans="10:59" s="8" customFormat="1">
      <c r="J730" s="4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</row>
    <row r="731" spans="10:59" s="8" customFormat="1">
      <c r="J731" s="4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</row>
    <row r="732" spans="10:59" s="8" customFormat="1">
      <c r="J732" s="4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</row>
    <row r="733" spans="10:59" s="8" customFormat="1">
      <c r="J733" s="4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</row>
    <row r="734" spans="10:59" s="8" customFormat="1">
      <c r="J734" s="4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</row>
    <row r="735" spans="10:59" s="8" customFormat="1">
      <c r="J735" s="4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</row>
    <row r="736" spans="10:59" s="8" customFormat="1">
      <c r="J736" s="4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</row>
    <row r="737" spans="10:59" s="8" customFormat="1">
      <c r="J737" s="4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</row>
    <row r="738" spans="10:59" s="8" customFormat="1">
      <c r="J738" s="4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</row>
    <row r="739" spans="10:59" s="8" customFormat="1">
      <c r="J739" s="4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</row>
    <row r="740" spans="10:59" s="8" customFormat="1">
      <c r="J740" s="4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</row>
    <row r="741" spans="10:59" s="8" customFormat="1">
      <c r="J741" s="4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</row>
    <row r="742" spans="10:59" s="8" customFormat="1">
      <c r="J742" s="4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</row>
    <row r="743" spans="10:59" s="8" customFormat="1">
      <c r="J743" s="4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</row>
    <row r="744" spans="10:59" s="8" customFormat="1">
      <c r="J744" s="4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</row>
    <row r="745" spans="10:59" s="8" customFormat="1">
      <c r="J745" s="4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</row>
    <row r="746" spans="10:59" s="8" customFormat="1">
      <c r="J746" s="4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</row>
    <row r="747" spans="10:59" s="8" customFormat="1">
      <c r="J747" s="4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</row>
    <row r="748" spans="10:59" s="8" customFormat="1">
      <c r="J748" s="4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</row>
    <row r="749" spans="10:59" s="8" customFormat="1">
      <c r="J749" s="4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</row>
    <row r="750" spans="10:59" s="8" customFormat="1">
      <c r="J750" s="4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</row>
    <row r="751" spans="10:59" s="8" customFormat="1">
      <c r="J751" s="4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</row>
    <row r="752" spans="10:59" s="8" customFormat="1">
      <c r="J752" s="4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</row>
    <row r="753" spans="10:59" s="8" customFormat="1">
      <c r="J753" s="4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</row>
    <row r="754" spans="10:59" s="8" customFormat="1">
      <c r="J754" s="4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</row>
    <row r="755" spans="10:59" s="8" customFormat="1">
      <c r="J755" s="4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</row>
    <row r="756" spans="10:59" s="8" customFormat="1">
      <c r="J756" s="4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</row>
    <row r="757" spans="10:59" s="8" customFormat="1">
      <c r="J757" s="4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</row>
    <row r="758" spans="10:59" s="8" customFormat="1">
      <c r="J758" s="4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</row>
    <row r="759" spans="10:59" s="8" customFormat="1">
      <c r="J759" s="4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</row>
    <row r="760" spans="10:59" s="8" customFormat="1">
      <c r="J760" s="4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</row>
    <row r="761" spans="10:59" s="8" customFormat="1">
      <c r="J761" s="4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</row>
    <row r="762" spans="10:59" s="8" customFormat="1">
      <c r="J762" s="4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</row>
    <row r="763" spans="10:59" s="8" customFormat="1">
      <c r="J763" s="4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</row>
    <row r="764" spans="10:59" s="8" customFormat="1">
      <c r="J764" s="4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</row>
    <row r="765" spans="10:59" s="8" customFormat="1">
      <c r="J765" s="4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</row>
    <row r="766" spans="10:59" s="8" customFormat="1">
      <c r="J766" s="4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</row>
    <row r="767" spans="10:59" s="8" customFormat="1">
      <c r="J767" s="4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</row>
    <row r="768" spans="10:59" s="8" customFormat="1">
      <c r="J768" s="4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</row>
    <row r="769" spans="10:59" s="8" customFormat="1">
      <c r="J769" s="4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</row>
    <row r="770" spans="10:59" s="8" customFormat="1">
      <c r="J770" s="4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</row>
    <row r="771" spans="10:59" s="8" customFormat="1">
      <c r="J771" s="4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</row>
    <row r="772" spans="10:59" s="8" customFormat="1">
      <c r="J772" s="4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</row>
    <row r="773" spans="10:59" s="8" customFormat="1">
      <c r="J773" s="4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</row>
    <row r="774" spans="10:59" s="8" customFormat="1">
      <c r="J774" s="4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</row>
    <row r="775" spans="10:59" s="8" customFormat="1">
      <c r="J775" s="4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</row>
    <row r="776" spans="10:59" s="8" customFormat="1">
      <c r="J776" s="4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</row>
    <row r="777" spans="10:59" s="8" customFormat="1">
      <c r="J777" s="4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</row>
    <row r="778" spans="10:59" s="8" customFormat="1">
      <c r="J778" s="4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</row>
    <row r="779" spans="10:59" s="8" customFormat="1">
      <c r="J779" s="4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</row>
    <row r="780" spans="10:59" s="8" customFormat="1">
      <c r="J780" s="4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</row>
    <row r="781" spans="10:59" s="8" customFormat="1">
      <c r="J781" s="4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</row>
    <row r="782" spans="10:59" s="8" customFormat="1">
      <c r="J782" s="4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</row>
    <row r="783" spans="10:59" s="8" customFormat="1">
      <c r="J783" s="4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</row>
    <row r="784" spans="10:59" s="8" customFormat="1">
      <c r="J784" s="4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</row>
    <row r="785" spans="10:59" s="8" customFormat="1">
      <c r="J785" s="4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</row>
    <row r="786" spans="10:59" s="8" customFormat="1">
      <c r="J786" s="4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</row>
    <row r="787" spans="10:59" s="8" customFormat="1">
      <c r="J787" s="4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</row>
    <row r="788" spans="10:59" s="8" customFormat="1">
      <c r="J788" s="4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</row>
    <row r="789" spans="10:59" s="8" customFormat="1">
      <c r="J789" s="4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</row>
    <row r="790" spans="10:59" s="8" customFormat="1">
      <c r="J790" s="4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</row>
    <row r="791" spans="10:59" s="8" customFormat="1">
      <c r="J791" s="4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</row>
    <row r="792" spans="10:59" s="8" customFormat="1">
      <c r="J792" s="4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</row>
    <row r="793" spans="10:59" s="8" customFormat="1">
      <c r="J793" s="4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</row>
    <row r="794" spans="10:59" s="8" customFormat="1">
      <c r="J794" s="4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</row>
    <row r="795" spans="10:59" s="8" customFormat="1">
      <c r="J795" s="4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</row>
    <row r="796" spans="10:59" s="8" customFormat="1">
      <c r="J796" s="4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</row>
    <row r="797" spans="10:59" s="8" customFormat="1">
      <c r="J797" s="4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</row>
    <row r="798" spans="10:59" s="8" customFormat="1">
      <c r="J798" s="4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</row>
    <row r="799" spans="10:59" s="8" customFormat="1">
      <c r="J799" s="4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</row>
    <row r="800" spans="10:59" s="8" customFormat="1">
      <c r="J800" s="4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</row>
    <row r="801" spans="10:59" s="8" customFormat="1">
      <c r="J801" s="4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</row>
  </sheetData>
  <mergeCells count="79">
    <mergeCell ref="A1:I3"/>
    <mergeCell ref="B6:I6"/>
    <mergeCell ref="B32:I32"/>
    <mergeCell ref="B58:I58"/>
    <mergeCell ref="B84:I84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BG823"/>
  <sheetViews>
    <sheetView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5" width="11.125" style="15" bestFit="1" customWidth="1"/>
    <col min="26" max="59" width="11" style="15"/>
    <col min="60" max="16384" width="11" style="4"/>
  </cols>
  <sheetData>
    <row r="1" spans="1:44" customFormat="1" ht="15" customHeight="1" thickTop="1">
      <c r="A1" s="441" t="s">
        <v>103</v>
      </c>
      <c r="B1" s="442"/>
      <c r="C1" s="442"/>
      <c r="D1" s="442"/>
      <c r="E1" s="442"/>
      <c r="F1" s="442"/>
      <c r="G1" s="442"/>
      <c r="H1" s="442"/>
      <c r="I1" s="443"/>
      <c r="L1" s="28"/>
      <c r="AC1" s="28"/>
      <c r="AR1" s="26"/>
    </row>
    <row r="2" spans="1:44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L2" s="28"/>
      <c r="AC2" s="28"/>
      <c r="AR2" s="26"/>
    </row>
    <row r="3" spans="1:44" customFormat="1" ht="36" customHeight="1" thickBot="1">
      <c r="A3" s="447"/>
      <c r="B3" s="448"/>
      <c r="C3" s="448"/>
      <c r="D3" s="448"/>
      <c r="E3" s="448"/>
      <c r="F3" s="448"/>
      <c r="G3" s="448"/>
      <c r="H3" s="448"/>
      <c r="I3" s="449"/>
      <c r="L3" s="28"/>
      <c r="AC3" s="28"/>
      <c r="AR3" s="26"/>
    </row>
    <row r="4" spans="1:44" ht="15.75" thickTop="1" thickBot="1"/>
    <row r="5" spans="1:44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20"/>
    </row>
    <row r="6" spans="1:44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44" ht="15">
      <c r="A7" s="35" t="s">
        <v>7</v>
      </c>
      <c r="B7" s="57">
        <f>B33+B85</f>
        <v>47.781208284675067</v>
      </c>
      <c r="C7" s="57">
        <f t="shared" ref="C7:H7" si="0">C33+C85</f>
        <v>0</v>
      </c>
      <c r="D7" s="57">
        <f t="shared" si="0"/>
        <v>7.3200940770643808</v>
      </c>
      <c r="E7" s="57">
        <f t="shared" si="0"/>
        <v>0</v>
      </c>
      <c r="F7" s="57">
        <f>F59+F85</f>
        <v>0.2338874484762021</v>
      </c>
      <c r="G7" s="57">
        <f t="shared" si="0"/>
        <v>0</v>
      </c>
      <c r="H7" s="58">
        <f t="shared" si="0"/>
        <v>0</v>
      </c>
      <c r="I7" s="59">
        <f>SUM(B7:H7)</f>
        <v>55.335189810215653</v>
      </c>
      <c r="J7" s="4">
        <v>0</v>
      </c>
    </row>
    <row r="8" spans="1:44" ht="15">
      <c r="A8" s="36" t="s">
        <v>8</v>
      </c>
      <c r="B8" s="60">
        <f t="shared" ref="B8:H23" si="1">B34+B86</f>
        <v>78.3337678604817</v>
      </c>
      <c r="C8" s="60">
        <f t="shared" si="1"/>
        <v>0</v>
      </c>
      <c r="D8" s="60">
        <f t="shared" si="1"/>
        <v>524.21622167977887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602.54998954026053</v>
      </c>
      <c r="J8" s="4">
        <v>0</v>
      </c>
    </row>
    <row r="9" spans="1:44" ht="15">
      <c r="A9" s="37" t="s">
        <v>10</v>
      </c>
      <c r="B9" s="63">
        <f t="shared" si="1"/>
        <v>72.148079306355527</v>
      </c>
      <c r="C9" s="63">
        <f t="shared" si="1"/>
        <v>0</v>
      </c>
      <c r="D9" s="63">
        <f t="shared" si="1"/>
        <v>3.8942290707941458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76.042308377149666</v>
      </c>
      <c r="J9" s="4">
        <v>0</v>
      </c>
    </row>
    <row r="10" spans="1:44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44" ht="15">
      <c r="A11" s="37" t="s">
        <v>16</v>
      </c>
      <c r="B11" s="63">
        <f t="shared" si="1"/>
        <v>1979.7262128430652</v>
      </c>
      <c r="C11" s="63">
        <f t="shared" si="1"/>
        <v>336.72540978576541</v>
      </c>
      <c r="D11" s="63">
        <f t="shared" si="1"/>
        <v>495.59298222381688</v>
      </c>
      <c r="E11" s="63">
        <f t="shared" si="1"/>
        <v>37.836196946065733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2849.880801798713</v>
      </c>
      <c r="J11" s="4">
        <v>0</v>
      </c>
    </row>
    <row r="12" spans="1:44" ht="15">
      <c r="A12" s="36" t="s">
        <v>15</v>
      </c>
      <c r="B12" s="60">
        <f t="shared" si="1"/>
        <v>6368.0254133703238</v>
      </c>
      <c r="C12" s="60">
        <f t="shared" si="1"/>
        <v>65.695755453608825</v>
      </c>
      <c r="D12" s="60">
        <f t="shared" si="1"/>
        <v>442.43874490285344</v>
      </c>
      <c r="E12" s="60">
        <f t="shared" si="1"/>
        <v>1.8698973977206661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6878.0298111245065</v>
      </c>
      <c r="J12" s="4">
        <v>0</v>
      </c>
    </row>
    <row r="13" spans="1:44" ht="15">
      <c r="A13" s="37" t="s">
        <v>58</v>
      </c>
      <c r="B13" s="63">
        <f t="shared" si="1"/>
        <v>1.618897214186699E-3</v>
      </c>
      <c r="C13" s="63">
        <f t="shared" si="1"/>
        <v>0.82553347364054463</v>
      </c>
      <c r="D13" s="63">
        <f t="shared" si="1"/>
        <v>0.30042449153601347</v>
      </c>
      <c r="E13" s="63">
        <f t="shared" si="1"/>
        <v>863.80850996681295</v>
      </c>
      <c r="F13" s="63">
        <f t="shared" si="2"/>
        <v>14909.249429795256</v>
      </c>
      <c r="G13" s="63">
        <f t="shared" si="1"/>
        <v>0</v>
      </c>
      <c r="H13" s="64">
        <f t="shared" si="1"/>
        <v>0</v>
      </c>
      <c r="I13" s="59">
        <f t="shared" si="3"/>
        <v>15774.18551662446</v>
      </c>
      <c r="J13" s="4">
        <v>0</v>
      </c>
    </row>
    <row r="14" spans="1:44" ht="15">
      <c r="A14" s="36" t="s">
        <v>12</v>
      </c>
      <c r="B14" s="60">
        <f t="shared" si="1"/>
        <v>1.6186861886155169E-3</v>
      </c>
      <c r="C14" s="60">
        <f t="shared" si="1"/>
        <v>1.5525628300784098E-3</v>
      </c>
      <c r="D14" s="60">
        <f t="shared" si="1"/>
        <v>3.3276961385788874E-2</v>
      </c>
      <c r="E14" s="60">
        <f t="shared" si="1"/>
        <v>18.325914640871709</v>
      </c>
      <c r="F14" s="60">
        <f t="shared" si="2"/>
        <v>5339.0470920905373</v>
      </c>
      <c r="G14" s="60">
        <f t="shared" si="1"/>
        <v>0</v>
      </c>
      <c r="H14" s="61">
        <f t="shared" si="1"/>
        <v>0</v>
      </c>
      <c r="I14" s="62">
        <f t="shared" si="3"/>
        <v>5357.4094549418132</v>
      </c>
      <c r="J14" s="4">
        <v>0</v>
      </c>
    </row>
    <row r="15" spans="1:44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0</v>
      </c>
      <c r="E15" s="63">
        <f t="shared" si="1"/>
        <v>17.491505022014138</v>
      </c>
      <c r="F15" s="63">
        <f t="shared" si="2"/>
        <v>1610.9508716830417</v>
      </c>
      <c r="G15" s="63">
        <f t="shared" si="1"/>
        <v>0</v>
      </c>
      <c r="H15" s="64">
        <f t="shared" si="1"/>
        <v>0</v>
      </c>
      <c r="I15" s="59">
        <f t="shared" si="3"/>
        <v>1628.4423767050557</v>
      </c>
      <c r="J15" s="4">
        <v>0</v>
      </c>
    </row>
    <row r="16" spans="1:44" ht="15">
      <c r="A16" s="36" t="s">
        <v>17</v>
      </c>
      <c r="B16" s="60">
        <f t="shared" si="1"/>
        <v>336.78277217280515</v>
      </c>
      <c r="C16" s="60">
        <f t="shared" si="1"/>
        <v>2.3452172897178123</v>
      </c>
      <c r="D16" s="60">
        <f t="shared" si="1"/>
        <v>146.81811110294731</v>
      </c>
      <c r="E16" s="60">
        <f t="shared" si="1"/>
        <v>12.449028178273114</v>
      </c>
      <c r="F16" s="60">
        <f t="shared" si="2"/>
        <v>24.093243855330609</v>
      </c>
      <c r="G16" s="60">
        <f t="shared" si="1"/>
        <v>0</v>
      </c>
      <c r="H16" s="61">
        <f t="shared" si="1"/>
        <v>0</v>
      </c>
      <c r="I16" s="62">
        <f t="shared" si="3"/>
        <v>522.48837259907395</v>
      </c>
      <c r="J16" s="4">
        <v>0</v>
      </c>
    </row>
    <row r="17" spans="1:10" ht="15">
      <c r="A17" s="37" t="s">
        <v>139</v>
      </c>
      <c r="B17" s="63">
        <f t="shared" si="1"/>
        <v>3868.7722187138238</v>
      </c>
      <c r="C17" s="63">
        <f t="shared" si="1"/>
        <v>2157.8659962671145</v>
      </c>
      <c r="D17" s="63">
        <f t="shared" si="1"/>
        <v>1662.1658693095324</v>
      </c>
      <c r="E17" s="63">
        <f t="shared" si="1"/>
        <v>141.90390352209067</v>
      </c>
      <c r="F17" s="63">
        <f t="shared" si="2"/>
        <v>0</v>
      </c>
      <c r="G17" s="63">
        <f t="shared" si="1"/>
        <v>0</v>
      </c>
      <c r="H17" s="64">
        <f t="shared" si="1"/>
        <v>0</v>
      </c>
      <c r="I17" s="59">
        <f t="shared" si="3"/>
        <v>7830.7079878125605</v>
      </c>
      <c r="J17" s="4">
        <v>0</v>
      </c>
    </row>
    <row r="18" spans="1:10" ht="15">
      <c r="A18" s="36" t="s">
        <v>25</v>
      </c>
      <c r="B18" s="60">
        <f t="shared" si="1"/>
        <v>1915.2433018370066</v>
      </c>
      <c r="C18" s="60">
        <f t="shared" si="1"/>
        <v>15.407081640636564</v>
      </c>
      <c r="D18" s="60">
        <f t="shared" si="1"/>
        <v>2928.6110386767277</v>
      </c>
      <c r="E18" s="60">
        <f t="shared" si="1"/>
        <v>5203.8136119783567</v>
      </c>
      <c r="F18" s="60">
        <f t="shared" si="2"/>
        <v>1100.7093018619826</v>
      </c>
      <c r="G18" s="60">
        <f t="shared" si="1"/>
        <v>1805.7968825195285</v>
      </c>
      <c r="H18" s="61">
        <f t="shared" si="1"/>
        <v>12.827738754417208</v>
      </c>
      <c r="I18" s="62">
        <f t="shared" si="3"/>
        <v>12982.408957268655</v>
      </c>
      <c r="J18" s="4">
        <v>0</v>
      </c>
    </row>
    <row r="19" spans="1:10" ht="15">
      <c r="A19" s="37" t="s">
        <v>24</v>
      </c>
      <c r="B19" s="63">
        <f t="shared" si="1"/>
        <v>2560.2573161472242</v>
      </c>
      <c r="C19" s="63">
        <f t="shared" si="1"/>
        <v>19.164990465838265</v>
      </c>
      <c r="D19" s="63">
        <f t="shared" si="1"/>
        <v>306.31182422858399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2885.7341308416467</v>
      </c>
      <c r="J19" s="4">
        <v>0</v>
      </c>
    </row>
    <row r="20" spans="1:10" ht="15">
      <c r="A20" s="36" t="s">
        <v>60</v>
      </c>
      <c r="B20" s="60">
        <f t="shared" si="1"/>
        <v>2983.3911327966471</v>
      </c>
      <c r="C20" s="60">
        <f t="shared" si="1"/>
        <v>117.79213648960308</v>
      </c>
      <c r="D20" s="60">
        <f t="shared" si="1"/>
        <v>572.62800831996708</v>
      </c>
      <c r="E20" s="60">
        <f t="shared" si="1"/>
        <v>1.3697971853616138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3675.1810747915788</v>
      </c>
      <c r="J20" s="4">
        <v>0</v>
      </c>
    </row>
    <row r="21" spans="1:10" ht="15">
      <c r="A21" s="37" t="s">
        <v>22</v>
      </c>
      <c r="B21" s="63">
        <f t="shared" si="1"/>
        <v>1135.7217409611249</v>
      </c>
      <c r="C21" s="63">
        <f t="shared" si="1"/>
        <v>2142.0192834696672</v>
      </c>
      <c r="D21" s="63">
        <f t="shared" si="1"/>
        <v>244.33344265212554</v>
      </c>
      <c r="E21" s="63">
        <f t="shared" si="1"/>
        <v>2.7348443999492447</v>
      </c>
      <c r="F21" s="63">
        <f t="shared" si="2"/>
        <v>54.085190822024273</v>
      </c>
      <c r="G21" s="63">
        <f t="shared" si="1"/>
        <v>0</v>
      </c>
      <c r="H21" s="64">
        <f t="shared" si="1"/>
        <v>0</v>
      </c>
      <c r="I21" s="59">
        <f t="shared" si="3"/>
        <v>3578.8945023048914</v>
      </c>
      <c r="J21" s="4">
        <v>0</v>
      </c>
    </row>
    <row r="22" spans="1:10" ht="15">
      <c r="A22" s="36" t="s">
        <v>21</v>
      </c>
      <c r="B22" s="60">
        <f t="shared" si="1"/>
        <v>62.981513582659048</v>
      </c>
      <c r="C22" s="60">
        <f t="shared" si="1"/>
        <v>1.2319152333333037</v>
      </c>
      <c r="D22" s="60">
        <f t="shared" si="1"/>
        <v>439.32394478345896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503.53737359945131</v>
      </c>
      <c r="J22" s="4">
        <v>0</v>
      </c>
    </row>
    <row r="23" spans="1:10" ht="15">
      <c r="A23" s="38" t="s">
        <v>64</v>
      </c>
      <c r="B23" s="63">
        <f t="shared" si="1"/>
        <v>228.05902400828634</v>
      </c>
      <c r="C23" s="63">
        <f t="shared" si="1"/>
        <v>0</v>
      </c>
      <c r="D23" s="63">
        <f t="shared" si="1"/>
        <v>186.19995915402032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414.25898316230666</v>
      </c>
      <c r="J23" s="4">
        <v>0</v>
      </c>
    </row>
    <row r="24" spans="1:10">
      <c r="A24" s="39" t="str">
        <f>A50</f>
        <v>Umgebungswärme etc.</v>
      </c>
      <c r="B24" s="65">
        <f t="shared" ref="B24:H27" si="4">B50+B102</f>
        <v>228.05902400828634</v>
      </c>
      <c r="C24" s="65">
        <f t="shared" si="4"/>
        <v>0</v>
      </c>
      <c r="D24" s="65">
        <f t="shared" si="4"/>
        <v>186.19995915402032</v>
      </c>
      <c r="E24" s="65">
        <f t="shared" si="4"/>
        <v>0</v>
      </c>
      <c r="F24" s="65">
        <f t="shared" si="2"/>
        <v>0</v>
      </c>
      <c r="G24" s="65">
        <f t="shared" si="4"/>
        <v>0</v>
      </c>
      <c r="H24" s="66">
        <f t="shared" si="4"/>
        <v>0</v>
      </c>
      <c r="I24" s="67">
        <f t="shared" si="3"/>
        <v>414.25898316230666</v>
      </c>
      <c r="J24" s="4">
        <v>0</v>
      </c>
    </row>
    <row r="25" spans="1:10">
      <c r="A25" s="4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2"/>
        <v>0</v>
      </c>
      <c r="G25" s="68">
        <f t="shared" si="4"/>
        <v>0</v>
      </c>
      <c r="H25" s="69">
        <f t="shared" si="4"/>
        <v>0</v>
      </c>
      <c r="I25" s="70">
        <f t="shared" si="3"/>
        <v>0</v>
      </c>
      <c r="J25" s="4">
        <v>0</v>
      </c>
    </row>
    <row r="26" spans="1:10">
      <c r="A26" s="39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2"/>
        <v>0</v>
      </c>
      <c r="G26" s="65">
        <f t="shared" si="4"/>
        <v>0</v>
      </c>
      <c r="H26" s="66">
        <f t="shared" si="4"/>
        <v>0</v>
      </c>
      <c r="I26" s="67">
        <f t="shared" si="3"/>
        <v>0</v>
      </c>
      <c r="J26" s="4">
        <v>0</v>
      </c>
    </row>
    <row r="27" spans="1:10" ht="15" thickBot="1">
      <c r="A27" s="41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2"/>
        <v>0</v>
      </c>
      <c r="G27" s="71">
        <f t="shared" si="4"/>
        <v>0</v>
      </c>
      <c r="H27" s="72">
        <f t="shared" si="4"/>
        <v>0</v>
      </c>
      <c r="I27" s="73">
        <f t="shared" si="3"/>
        <v>0</v>
      </c>
      <c r="J27" s="4">
        <v>0</v>
      </c>
    </row>
    <row r="28" spans="1:10" ht="15">
      <c r="A28" s="42" t="s">
        <v>26</v>
      </c>
      <c r="B28" s="74">
        <f>SUM(B7:B23)</f>
        <v>21637.226939467877</v>
      </c>
      <c r="C28" s="74">
        <f t="shared" ref="C28:I28" si="5">SUM(C7:C23)</f>
        <v>4859.074872131755</v>
      </c>
      <c r="D28" s="74">
        <f t="shared" si="5"/>
        <v>7960.1881716345924</v>
      </c>
      <c r="E28" s="74">
        <f t="shared" si="5"/>
        <v>6301.6032092375162</v>
      </c>
      <c r="F28" s="74">
        <f t="shared" si="5"/>
        <v>23038.369017556652</v>
      </c>
      <c r="G28" s="74">
        <f t="shared" si="5"/>
        <v>1805.7968825195285</v>
      </c>
      <c r="H28" s="75">
        <f t="shared" si="5"/>
        <v>12.827738754417208</v>
      </c>
      <c r="I28" s="59">
        <f t="shared" si="5"/>
        <v>65615.086831302338</v>
      </c>
      <c r="J28" s="4">
        <v>0</v>
      </c>
    </row>
    <row r="29" spans="1:10" s="14" customFormat="1" ht="15" thickBot="1">
      <c r="A29" s="43" t="s">
        <v>91</v>
      </c>
      <c r="B29" s="76">
        <f>B28/$I$28</f>
        <v>0.32975993760547184</v>
      </c>
      <c r="C29" s="76">
        <f t="shared" ref="C29:I29" si="6">C28/$I$28</f>
        <v>7.4054232140613185E-2</v>
      </c>
      <c r="D29" s="76">
        <f t="shared" si="6"/>
        <v>0.12131643126679678</v>
      </c>
      <c r="E29" s="76">
        <f t="shared" si="6"/>
        <v>9.6038937286466758E-2</v>
      </c>
      <c r="F29" s="76">
        <f t="shared" si="6"/>
        <v>0.35111389971621537</v>
      </c>
      <c r="G29" s="76">
        <f t="shared" si="6"/>
        <v>2.7521062147829924E-2</v>
      </c>
      <c r="H29" s="76">
        <f t="shared" si="6"/>
        <v>1.9549983660613866E-4</v>
      </c>
      <c r="I29" s="77">
        <f t="shared" si="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0</v>
      </c>
      <c r="C33" s="57">
        <f t="shared" ref="C33:E33" si="7">C111+C137+C163+C189+C215+C241+C267+C293+C319+C345+C371+C397+C423</f>
        <v>0</v>
      </c>
      <c r="D33" s="57">
        <f t="shared" si="7"/>
        <v>0</v>
      </c>
      <c r="E33" s="57">
        <f t="shared" si="7"/>
        <v>0</v>
      </c>
      <c r="F33" s="419"/>
      <c r="G33" s="57">
        <f t="shared" ref="G33:H48" si="8">G111+G137+G163+G189+G215+G241+G267+G293+G319+G345+G371+G397+G423</f>
        <v>0</v>
      </c>
      <c r="H33" s="58">
        <f t="shared" si="8"/>
        <v>0</v>
      </c>
      <c r="I33" s="59">
        <f>SUM(B33:H33)</f>
        <v>0</v>
      </c>
      <c r="J33" s="4">
        <v>0</v>
      </c>
    </row>
    <row r="34" spans="1:10" ht="15">
      <c r="A34" s="36" t="s">
        <v>8</v>
      </c>
      <c r="B34" s="60">
        <f t="shared" ref="B34:E49" si="9">B112+B138+B164+B190+B216+B242+B268+B294+B320+B346+B372+B398+B424</f>
        <v>7.7199999999999977E-2</v>
      </c>
      <c r="C34" s="60">
        <f t="shared" si="9"/>
        <v>0</v>
      </c>
      <c r="D34" s="60">
        <f t="shared" si="9"/>
        <v>511.410888</v>
      </c>
      <c r="E34" s="60">
        <f t="shared" si="9"/>
        <v>0</v>
      </c>
      <c r="F34" s="420">
        <v>0</v>
      </c>
      <c r="G34" s="60">
        <f t="shared" si="8"/>
        <v>0</v>
      </c>
      <c r="H34" s="61">
        <f t="shared" si="8"/>
        <v>0</v>
      </c>
      <c r="I34" s="62">
        <f t="shared" ref="I34:I53" si="10">SUM(B34:H34)</f>
        <v>511.488088</v>
      </c>
      <c r="J34" s="4">
        <v>0</v>
      </c>
    </row>
    <row r="35" spans="1:10" ht="15">
      <c r="A35" s="37" t="s">
        <v>10</v>
      </c>
      <c r="B35" s="63">
        <f t="shared" si="9"/>
        <v>0</v>
      </c>
      <c r="C35" s="63">
        <f t="shared" si="9"/>
        <v>0</v>
      </c>
      <c r="D35" s="63">
        <f t="shared" si="9"/>
        <v>0</v>
      </c>
      <c r="E35" s="63">
        <f t="shared" si="9"/>
        <v>0</v>
      </c>
      <c r="F35" s="420">
        <v>0</v>
      </c>
      <c r="G35" s="63">
        <f t="shared" si="8"/>
        <v>0</v>
      </c>
      <c r="H35" s="64">
        <f t="shared" si="8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9"/>
        <v>0</v>
      </c>
      <c r="C36" s="60">
        <f t="shared" si="9"/>
        <v>0</v>
      </c>
      <c r="D36" s="60">
        <f t="shared" si="9"/>
        <v>0</v>
      </c>
      <c r="E36" s="60">
        <f t="shared" si="9"/>
        <v>0</v>
      </c>
      <c r="F36" s="420">
        <v>0</v>
      </c>
      <c r="G36" s="60">
        <f t="shared" si="8"/>
        <v>0</v>
      </c>
      <c r="H36" s="61">
        <f t="shared" si="8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9"/>
        <v>421.68374376802313</v>
      </c>
      <c r="C37" s="63">
        <f t="shared" si="9"/>
        <v>257.240657643541</v>
      </c>
      <c r="D37" s="63">
        <f t="shared" si="9"/>
        <v>406.74475655290757</v>
      </c>
      <c r="E37" s="63">
        <f t="shared" si="9"/>
        <v>1.4139115248200423E-4</v>
      </c>
      <c r="F37" s="420">
        <v>0</v>
      </c>
      <c r="G37" s="63">
        <f t="shared" si="8"/>
        <v>0</v>
      </c>
      <c r="H37" s="64">
        <f t="shared" si="8"/>
        <v>0</v>
      </c>
      <c r="I37" s="59">
        <f t="shared" si="10"/>
        <v>1085.6692993556242</v>
      </c>
      <c r="J37" s="4">
        <v>0</v>
      </c>
    </row>
    <row r="38" spans="1:10" ht="15">
      <c r="A38" s="36" t="s">
        <v>15</v>
      </c>
      <c r="B38" s="60">
        <f t="shared" si="9"/>
        <v>258.09280875954028</v>
      </c>
      <c r="C38" s="60">
        <f t="shared" si="9"/>
        <v>43.031922980329433</v>
      </c>
      <c r="D38" s="60">
        <f t="shared" si="9"/>
        <v>52.044729243444102</v>
      </c>
      <c r="E38" s="60">
        <f t="shared" si="9"/>
        <v>1.8698973977206661</v>
      </c>
      <c r="F38" s="420">
        <v>0</v>
      </c>
      <c r="G38" s="60">
        <f t="shared" si="8"/>
        <v>0</v>
      </c>
      <c r="H38" s="61">
        <f t="shared" si="8"/>
        <v>0</v>
      </c>
      <c r="I38" s="62">
        <f t="shared" si="10"/>
        <v>355.0393583810345</v>
      </c>
      <c r="J38" s="4">
        <v>0</v>
      </c>
    </row>
    <row r="39" spans="1:10" ht="15">
      <c r="A39" s="37" t="s">
        <v>58</v>
      </c>
      <c r="B39" s="63">
        <f t="shared" si="9"/>
        <v>1.618897214186699E-3</v>
      </c>
      <c r="C39" s="63">
        <f t="shared" si="9"/>
        <v>0.54628769961249912</v>
      </c>
      <c r="D39" s="63">
        <f t="shared" si="9"/>
        <v>9.9604914143035267E-2</v>
      </c>
      <c r="E39" s="63">
        <f t="shared" si="9"/>
        <v>756.57588058001386</v>
      </c>
      <c r="F39" s="420">
        <v>0</v>
      </c>
      <c r="G39" s="63">
        <f t="shared" si="8"/>
        <v>0</v>
      </c>
      <c r="H39" s="64">
        <f t="shared" si="8"/>
        <v>0</v>
      </c>
      <c r="I39" s="59">
        <f t="shared" si="10"/>
        <v>757.22339209098357</v>
      </c>
      <c r="J39" s="4">
        <v>0</v>
      </c>
    </row>
    <row r="40" spans="1:10" ht="15">
      <c r="A40" s="36" t="s">
        <v>12</v>
      </c>
      <c r="B40" s="60">
        <f t="shared" si="9"/>
        <v>1.6186861886155169E-3</v>
      </c>
      <c r="C40" s="60">
        <f t="shared" si="9"/>
        <v>1.5525628300784098E-3</v>
      </c>
      <c r="D40" s="60">
        <f t="shared" si="9"/>
        <v>1.5525628300784098E-3</v>
      </c>
      <c r="E40" s="60">
        <f t="shared" si="9"/>
        <v>5.9124514505773629</v>
      </c>
      <c r="F40" s="420">
        <v>0</v>
      </c>
      <c r="G40" s="60">
        <f t="shared" si="8"/>
        <v>0</v>
      </c>
      <c r="H40" s="61">
        <f t="shared" si="8"/>
        <v>0</v>
      </c>
      <c r="I40" s="62">
        <f t="shared" si="10"/>
        <v>5.9171752624261353</v>
      </c>
      <c r="J40" s="4">
        <v>0</v>
      </c>
    </row>
    <row r="41" spans="1:10" ht="15">
      <c r="A41" s="37" t="s">
        <v>59</v>
      </c>
      <c r="B41" s="63">
        <f t="shared" si="9"/>
        <v>0</v>
      </c>
      <c r="C41" s="63">
        <f t="shared" si="9"/>
        <v>0</v>
      </c>
      <c r="D41" s="63">
        <f t="shared" si="9"/>
        <v>0</v>
      </c>
      <c r="E41" s="63">
        <f t="shared" si="9"/>
        <v>0</v>
      </c>
      <c r="F41" s="420">
        <v>0</v>
      </c>
      <c r="G41" s="63">
        <f t="shared" si="8"/>
        <v>0</v>
      </c>
      <c r="H41" s="64">
        <f t="shared" si="8"/>
        <v>0</v>
      </c>
      <c r="I41" s="59">
        <f t="shared" si="10"/>
        <v>0</v>
      </c>
      <c r="J41" s="4">
        <v>0</v>
      </c>
    </row>
    <row r="42" spans="1:10" ht="15">
      <c r="A42" s="36" t="s">
        <v>17</v>
      </c>
      <c r="B42" s="60">
        <f t="shared" si="9"/>
        <v>55.038142421532733</v>
      </c>
      <c r="C42" s="60">
        <f t="shared" si="9"/>
        <v>1.2300808532846801</v>
      </c>
      <c r="D42" s="60">
        <f t="shared" si="9"/>
        <v>115.15915854059551</v>
      </c>
      <c r="E42" s="60">
        <f t="shared" si="9"/>
        <v>8.7123922929360091</v>
      </c>
      <c r="F42" s="420">
        <v>0</v>
      </c>
      <c r="G42" s="60">
        <f t="shared" si="8"/>
        <v>0</v>
      </c>
      <c r="H42" s="61">
        <f t="shared" si="8"/>
        <v>0</v>
      </c>
      <c r="I42" s="62">
        <f t="shared" si="10"/>
        <v>180.13977410834894</v>
      </c>
      <c r="J42" s="4">
        <v>0</v>
      </c>
    </row>
    <row r="43" spans="1:10" ht="15">
      <c r="A43" s="37" t="s">
        <v>139</v>
      </c>
      <c r="B43" s="63">
        <f t="shared" si="9"/>
        <v>509.30613608869771</v>
      </c>
      <c r="C43" s="63">
        <f t="shared" si="9"/>
        <v>1771.9020249446696</v>
      </c>
      <c r="D43" s="63">
        <f t="shared" si="9"/>
        <v>1300.0544723453754</v>
      </c>
      <c r="E43" s="63">
        <f t="shared" si="9"/>
        <v>82.63089397989539</v>
      </c>
      <c r="F43" s="420">
        <v>0</v>
      </c>
      <c r="G43" s="63">
        <f t="shared" si="8"/>
        <v>0</v>
      </c>
      <c r="H43" s="64">
        <f t="shared" si="8"/>
        <v>0</v>
      </c>
      <c r="I43" s="59">
        <f t="shared" si="10"/>
        <v>3663.893527358638</v>
      </c>
      <c r="J43" s="4">
        <v>0</v>
      </c>
    </row>
    <row r="44" spans="1:10" ht="15">
      <c r="A44" s="36" t="s">
        <v>25</v>
      </c>
      <c r="B44" s="60">
        <f t="shared" si="9"/>
        <v>275.6690567686702</v>
      </c>
      <c r="C44" s="60">
        <f t="shared" si="9"/>
        <v>15.328942624274116</v>
      </c>
      <c r="D44" s="60">
        <f t="shared" si="9"/>
        <v>478.69143428403254</v>
      </c>
      <c r="E44" s="60">
        <f t="shared" si="9"/>
        <v>2905.7089024575844</v>
      </c>
      <c r="F44" s="420">
        <v>0</v>
      </c>
      <c r="G44" s="60">
        <f t="shared" si="8"/>
        <v>349.58515843134813</v>
      </c>
      <c r="H44" s="61">
        <f t="shared" si="8"/>
        <v>12.114216531953282</v>
      </c>
      <c r="I44" s="62">
        <f t="shared" si="10"/>
        <v>4037.0977110978629</v>
      </c>
      <c r="J44" s="4">
        <v>0</v>
      </c>
    </row>
    <row r="45" spans="1:10" ht="15">
      <c r="A45" s="37" t="s">
        <v>24</v>
      </c>
      <c r="B45" s="63">
        <f t="shared" si="9"/>
        <v>79.242450674049877</v>
      </c>
      <c r="C45" s="63">
        <f t="shared" si="9"/>
        <v>10.650993866644852</v>
      </c>
      <c r="D45" s="63">
        <f t="shared" si="9"/>
        <v>45.930639947242859</v>
      </c>
      <c r="E45" s="63">
        <f t="shared" si="9"/>
        <v>0</v>
      </c>
      <c r="F45" s="420">
        <v>0</v>
      </c>
      <c r="G45" s="63">
        <f t="shared" si="8"/>
        <v>0</v>
      </c>
      <c r="H45" s="64">
        <f t="shared" si="8"/>
        <v>0</v>
      </c>
      <c r="I45" s="59">
        <f t="shared" si="10"/>
        <v>135.8240844879376</v>
      </c>
      <c r="J45" s="4">
        <v>0</v>
      </c>
    </row>
    <row r="46" spans="1:10" ht="15">
      <c r="A46" s="36" t="s">
        <v>60</v>
      </c>
      <c r="B46" s="60">
        <f t="shared" si="9"/>
        <v>94.018287633577856</v>
      </c>
      <c r="C46" s="60">
        <f t="shared" si="9"/>
        <v>112.46058963542826</v>
      </c>
      <c r="D46" s="60">
        <f t="shared" si="9"/>
        <v>211.51161868914983</v>
      </c>
      <c r="E46" s="60">
        <f t="shared" si="9"/>
        <v>1.3697971853616138</v>
      </c>
      <c r="F46" s="420">
        <v>0</v>
      </c>
      <c r="G46" s="60">
        <f t="shared" si="8"/>
        <v>0</v>
      </c>
      <c r="H46" s="61">
        <f t="shared" si="8"/>
        <v>0</v>
      </c>
      <c r="I46" s="62">
        <f t="shared" si="10"/>
        <v>419.36029314351759</v>
      </c>
      <c r="J46" s="4">
        <v>0</v>
      </c>
    </row>
    <row r="47" spans="1:10" ht="15">
      <c r="A47" s="37" t="s">
        <v>22</v>
      </c>
      <c r="B47" s="63">
        <f t="shared" si="9"/>
        <v>92.489922872107257</v>
      </c>
      <c r="C47" s="63">
        <f t="shared" si="9"/>
        <v>2142.0192834696672</v>
      </c>
      <c r="D47" s="63">
        <f t="shared" si="9"/>
        <v>169.13842588275696</v>
      </c>
      <c r="E47" s="63">
        <f t="shared" si="9"/>
        <v>2.7348443999492447</v>
      </c>
      <c r="F47" s="420">
        <v>0</v>
      </c>
      <c r="G47" s="63">
        <f t="shared" si="8"/>
        <v>0</v>
      </c>
      <c r="H47" s="64">
        <f t="shared" si="8"/>
        <v>0</v>
      </c>
      <c r="I47" s="59">
        <f t="shared" si="10"/>
        <v>2406.3824766244811</v>
      </c>
      <c r="J47" s="4">
        <v>0</v>
      </c>
    </row>
    <row r="48" spans="1:10" ht="15">
      <c r="A48" s="36" t="s">
        <v>21</v>
      </c>
      <c r="B48" s="60">
        <f t="shared" si="9"/>
        <v>5.3394213615190287</v>
      </c>
      <c r="C48" s="60">
        <f t="shared" si="9"/>
        <v>1.2319152333333037</v>
      </c>
      <c r="D48" s="60">
        <f t="shared" si="9"/>
        <v>438.25893464231564</v>
      </c>
      <c r="E48" s="60">
        <f t="shared" si="9"/>
        <v>0</v>
      </c>
      <c r="F48" s="420">
        <v>0</v>
      </c>
      <c r="G48" s="60">
        <f t="shared" si="8"/>
        <v>0</v>
      </c>
      <c r="H48" s="61">
        <f t="shared" si="8"/>
        <v>0</v>
      </c>
      <c r="I48" s="62">
        <f t="shared" si="10"/>
        <v>444.83027123716795</v>
      </c>
      <c r="J48" s="4">
        <v>0</v>
      </c>
    </row>
    <row r="49" spans="1:10" ht="15">
      <c r="A49" s="38" t="s">
        <v>64</v>
      </c>
      <c r="B49" s="63">
        <f t="shared" si="9"/>
        <v>0</v>
      </c>
      <c r="C49" s="63">
        <f t="shared" si="9"/>
        <v>0</v>
      </c>
      <c r="D49" s="63">
        <f t="shared" si="9"/>
        <v>0</v>
      </c>
      <c r="E49" s="63">
        <f t="shared" si="9"/>
        <v>0</v>
      </c>
      <c r="F49" s="420">
        <v>0</v>
      </c>
      <c r="G49" s="63">
        <f t="shared" ref="G49:H53" si="11">G127+G153+G179+G205+G231+G257+G283+G309+G335+G361+G387+G413+G439</f>
        <v>0</v>
      </c>
      <c r="H49" s="64">
        <f t="shared" si="11"/>
        <v>0</v>
      </c>
      <c r="I49" s="59">
        <f t="shared" si="10"/>
        <v>0</v>
      </c>
      <c r="J49" s="4">
        <v>0</v>
      </c>
    </row>
    <row r="50" spans="1:10">
      <c r="A50" s="39" t="s">
        <v>23</v>
      </c>
      <c r="B50" s="65">
        <f t="shared" ref="B50:E53" si="12">B128+B154+B180+B206+B232+B258+B284+B310+B336+B362+B388+B414+B440</f>
        <v>0</v>
      </c>
      <c r="C50" s="65">
        <f t="shared" si="12"/>
        <v>0</v>
      </c>
      <c r="D50" s="65">
        <f t="shared" si="12"/>
        <v>0</v>
      </c>
      <c r="E50" s="65">
        <f t="shared" si="12"/>
        <v>0</v>
      </c>
      <c r="F50" s="420">
        <v>0</v>
      </c>
      <c r="G50" s="65">
        <f t="shared" si="11"/>
        <v>0</v>
      </c>
      <c r="H50" s="66">
        <f t="shared" si="11"/>
        <v>0</v>
      </c>
      <c r="I50" s="67">
        <f t="shared" si="10"/>
        <v>0</v>
      </c>
      <c r="J50" s="4">
        <v>0</v>
      </c>
    </row>
    <row r="51" spans="1:10">
      <c r="A51" s="40" t="s">
        <v>19</v>
      </c>
      <c r="B51" s="68">
        <f t="shared" si="12"/>
        <v>0</v>
      </c>
      <c r="C51" s="68">
        <f t="shared" si="12"/>
        <v>0</v>
      </c>
      <c r="D51" s="68">
        <f t="shared" si="12"/>
        <v>0</v>
      </c>
      <c r="E51" s="68">
        <f t="shared" si="12"/>
        <v>0</v>
      </c>
      <c r="F51" s="420">
        <v>0</v>
      </c>
      <c r="G51" s="68">
        <f t="shared" si="11"/>
        <v>0</v>
      </c>
      <c r="H51" s="69">
        <f t="shared" si="11"/>
        <v>0</v>
      </c>
      <c r="I51" s="70">
        <f t="shared" si="10"/>
        <v>0</v>
      </c>
      <c r="J51" s="4">
        <v>0</v>
      </c>
    </row>
    <row r="52" spans="1:10">
      <c r="A52" s="39" t="s">
        <v>20</v>
      </c>
      <c r="B52" s="65">
        <f t="shared" si="12"/>
        <v>0</v>
      </c>
      <c r="C52" s="65">
        <f t="shared" si="12"/>
        <v>0</v>
      </c>
      <c r="D52" s="65">
        <f t="shared" si="12"/>
        <v>0</v>
      </c>
      <c r="E52" s="65">
        <f t="shared" si="12"/>
        <v>0</v>
      </c>
      <c r="F52" s="420">
        <v>0</v>
      </c>
      <c r="G52" s="65">
        <f t="shared" si="11"/>
        <v>0</v>
      </c>
      <c r="H52" s="66">
        <f t="shared" si="11"/>
        <v>0</v>
      </c>
      <c r="I52" s="67">
        <f t="shared" si="10"/>
        <v>0</v>
      </c>
      <c r="J52" s="4">
        <v>0</v>
      </c>
    </row>
    <row r="53" spans="1:10" ht="15" thickBot="1">
      <c r="A53" s="41" t="s">
        <v>11</v>
      </c>
      <c r="B53" s="71">
        <f t="shared" si="12"/>
        <v>0</v>
      </c>
      <c r="C53" s="71">
        <f t="shared" si="12"/>
        <v>0</v>
      </c>
      <c r="D53" s="71">
        <f t="shared" si="12"/>
        <v>0</v>
      </c>
      <c r="E53" s="71">
        <f t="shared" si="12"/>
        <v>0</v>
      </c>
      <c r="F53" s="421">
        <v>0</v>
      </c>
      <c r="G53" s="71">
        <f t="shared" si="11"/>
        <v>0</v>
      </c>
      <c r="H53" s="72">
        <f t="shared" si="11"/>
        <v>0</v>
      </c>
      <c r="I53" s="73">
        <f t="shared" si="10"/>
        <v>0</v>
      </c>
      <c r="J53" s="4">
        <v>0</v>
      </c>
    </row>
    <row r="54" spans="1:10" ht="15">
      <c r="A54" s="42" t="s">
        <v>26</v>
      </c>
      <c r="B54" s="74">
        <f>SUM(B33:B49)</f>
        <v>1790.9604079311205</v>
      </c>
      <c r="C54" s="74">
        <f t="shared" ref="C54:I54" si="13">SUM(C33:C49)</f>
        <v>4355.644251513615</v>
      </c>
      <c r="D54" s="74">
        <f t="shared" si="13"/>
        <v>3729.0462156047938</v>
      </c>
      <c r="E54" s="74">
        <f t="shared" si="13"/>
        <v>3765.5152011351911</v>
      </c>
      <c r="F54" s="74">
        <f t="shared" si="13"/>
        <v>0</v>
      </c>
      <c r="G54" s="74">
        <f t="shared" si="13"/>
        <v>349.58515843134813</v>
      </c>
      <c r="H54" s="75">
        <f>SUM(H33:H49)</f>
        <v>12.114216531953282</v>
      </c>
      <c r="I54" s="59">
        <f t="shared" si="13"/>
        <v>14002.865451148024</v>
      </c>
      <c r="J54" s="4">
        <v>0</v>
      </c>
    </row>
    <row r="55" spans="1:10" s="14" customFormat="1" ht="14.25" customHeight="1" thickBot="1">
      <c r="A55" s="43" t="s">
        <v>91</v>
      </c>
      <c r="B55" s="78">
        <f>B54/$I$54</f>
        <v>0.12789956556958054</v>
      </c>
      <c r="C55" s="78">
        <f t="shared" ref="C55:I55" si="14">C54/$I$54</f>
        <v>0.31105378157843527</v>
      </c>
      <c r="D55" s="78">
        <f t="shared" si="14"/>
        <v>0.26630593778211792</v>
      </c>
      <c r="E55" s="78">
        <f t="shared" si="14"/>
        <v>0.26891033226534899</v>
      </c>
      <c r="F55" s="78">
        <f t="shared" si="14"/>
        <v>0</v>
      </c>
      <c r="G55" s="78">
        <f t="shared" si="14"/>
        <v>2.4965258693011826E-2</v>
      </c>
      <c r="H55" s="79">
        <f t="shared" si="14"/>
        <v>8.6512411150534185E-4</v>
      </c>
      <c r="I55" s="80">
        <f t="shared" si="14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0.2338874484762021</v>
      </c>
      <c r="G59" s="404">
        <v>0</v>
      </c>
      <c r="H59" s="406">
        <v>0</v>
      </c>
      <c r="I59" s="59">
        <f>F59</f>
        <v>0.2338874484762021</v>
      </c>
      <c r="J59" s="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5">F450+F476+F502+F528+F554</f>
        <v>0</v>
      </c>
      <c r="G60" s="407">
        <v>0</v>
      </c>
      <c r="H60" s="409">
        <v>0</v>
      </c>
      <c r="I60" s="62">
        <f t="shared" ref="I60:I79" si="16">F60</f>
        <v>0</v>
      </c>
      <c r="J60" s="4">
        <v>0</v>
      </c>
    </row>
    <row r="61" spans="1:10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5"/>
        <v>0</v>
      </c>
      <c r="G61" s="407">
        <v>0</v>
      </c>
      <c r="H61" s="409">
        <v>0</v>
      </c>
      <c r="I61" s="59">
        <f t="shared" si="16"/>
        <v>0</v>
      </c>
      <c r="J61" s="4">
        <v>0</v>
      </c>
    </row>
    <row r="62" spans="1:10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5"/>
        <v>0</v>
      </c>
      <c r="G62" s="407">
        <v>0</v>
      </c>
      <c r="H62" s="409">
        <v>0</v>
      </c>
      <c r="I62" s="62">
        <f t="shared" si="16"/>
        <v>0</v>
      </c>
      <c r="J62" s="4">
        <v>0</v>
      </c>
    </row>
    <row r="63" spans="1:10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5"/>
        <v>0</v>
      </c>
      <c r="G63" s="407">
        <v>0</v>
      </c>
      <c r="H63" s="409">
        <v>0</v>
      </c>
      <c r="I63" s="59">
        <f t="shared" si="16"/>
        <v>0</v>
      </c>
      <c r="J63" s="4">
        <v>0</v>
      </c>
    </row>
    <row r="64" spans="1:10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5"/>
        <v>0</v>
      </c>
      <c r="G64" s="407">
        <v>0</v>
      </c>
      <c r="H64" s="409">
        <v>0</v>
      </c>
      <c r="I64" s="62">
        <f t="shared" si="16"/>
        <v>0</v>
      </c>
      <c r="J64" s="4">
        <v>0</v>
      </c>
    </row>
    <row r="65" spans="1:10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5"/>
        <v>14373.988853145622</v>
      </c>
      <c r="G65" s="407">
        <v>0</v>
      </c>
      <c r="H65" s="409">
        <v>0</v>
      </c>
      <c r="I65" s="59">
        <f t="shared" si="16"/>
        <v>14373.988853145622</v>
      </c>
      <c r="J65" s="4">
        <v>0</v>
      </c>
    </row>
    <row r="66" spans="1:10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5"/>
        <v>5339.0470920905373</v>
      </c>
      <c r="G66" s="407">
        <v>0</v>
      </c>
      <c r="H66" s="409">
        <v>0</v>
      </c>
      <c r="I66" s="62">
        <f t="shared" si="16"/>
        <v>5339.0470920905373</v>
      </c>
      <c r="J66" s="4">
        <v>0</v>
      </c>
    </row>
    <row r="67" spans="1:10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5"/>
        <v>1610.9508716830417</v>
      </c>
      <c r="G67" s="407">
        <v>0</v>
      </c>
      <c r="H67" s="409">
        <v>0</v>
      </c>
      <c r="I67" s="59">
        <f t="shared" si="16"/>
        <v>1610.9508716830417</v>
      </c>
      <c r="J67" s="4">
        <v>0</v>
      </c>
    </row>
    <row r="68" spans="1:10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5"/>
        <v>24.093243855330609</v>
      </c>
      <c r="G68" s="407">
        <v>0</v>
      </c>
      <c r="H68" s="409">
        <v>0</v>
      </c>
      <c r="I68" s="62">
        <f t="shared" si="16"/>
        <v>24.093243855330609</v>
      </c>
      <c r="J68" s="4">
        <v>0</v>
      </c>
    </row>
    <row r="69" spans="1:10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5"/>
        <v>0</v>
      </c>
      <c r="G69" s="407">
        <v>0</v>
      </c>
      <c r="H69" s="409">
        <v>0</v>
      </c>
      <c r="I69" s="59">
        <f t="shared" si="16"/>
        <v>0</v>
      </c>
      <c r="J69" s="4">
        <v>0</v>
      </c>
    </row>
    <row r="70" spans="1:10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5"/>
        <v>1100.7093018619826</v>
      </c>
      <c r="G70" s="407">
        <v>0</v>
      </c>
      <c r="H70" s="409">
        <v>0</v>
      </c>
      <c r="I70" s="62">
        <f t="shared" si="16"/>
        <v>1100.7093018619826</v>
      </c>
      <c r="J70" s="4">
        <v>0</v>
      </c>
    </row>
    <row r="71" spans="1:10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5"/>
        <v>0</v>
      </c>
      <c r="G71" s="407">
        <v>0</v>
      </c>
      <c r="H71" s="409">
        <v>0</v>
      </c>
      <c r="I71" s="59">
        <f t="shared" si="16"/>
        <v>0</v>
      </c>
      <c r="J71" s="4">
        <v>0</v>
      </c>
    </row>
    <row r="72" spans="1:10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5"/>
        <v>0</v>
      </c>
      <c r="G72" s="407">
        <v>0</v>
      </c>
      <c r="H72" s="409">
        <v>0</v>
      </c>
      <c r="I72" s="62">
        <f t="shared" si="16"/>
        <v>0</v>
      </c>
      <c r="J72" s="4">
        <v>0</v>
      </c>
    </row>
    <row r="73" spans="1:10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5"/>
        <v>52.715389984439454</v>
      </c>
      <c r="G73" s="407">
        <v>0</v>
      </c>
      <c r="H73" s="409">
        <v>0</v>
      </c>
      <c r="I73" s="59">
        <f t="shared" si="16"/>
        <v>52.715389984439454</v>
      </c>
      <c r="J73" s="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5"/>
        <v>0</v>
      </c>
      <c r="G74" s="407">
        <v>0</v>
      </c>
      <c r="H74" s="409">
        <v>0</v>
      </c>
      <c r="I74" s="62">
        <f t="shared" si="16"/>
        <v>0</v>
      </c>
      <c r="J74" s="4">
        <v>0</v>
      </c>
    </row>
    <row r="75" spans="1:10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5"/>
        <v>0</v>
      </c>
      <c r="G75" s="407">
        <v>0</v>
      </c>
      <c r="H75" s="409">
        <v>0</v>
      </c>
      <c r="I75" s="59">
        <f t="shared" si="16"/>
        <v>0</v>
      </c>
      <c r="J75" s="4">
        <v>0</v>
      </c>
    </row>
    <row r="76" spans="1:10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5"/>
        <v>0</v>
      </c>
      <c r="G76" s="407">
        <v>0</v>
      </c>
      <c r="H76" s="409">
        <v>0</v>
      </c>
      <c r="I76" s="67">
        <f t="shared" si="16"/>
        <v>0</v>
      </c>
      <c r="J76" s="4">
        <v>0</v>
      </c>
    </row>
    <row r="77" spans="1:10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5"/>
        <v>0</v>
      </c>
      <c r="G77" s="407">
        <v>0</v>
      </c>
      <c r="H77" s="409">
        <v>0</v>
      </c>
      <c r="I77" s="70">
        <f t="shared" si="16"/>
        <v>0</v>
      </c>
      <c r="J77" s="4">
        <v>0</v>
      </c>
    </row>
    <row r="78" spans="1:10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5"/>
        <v>0</v>
      </c>
      <c r="G78" s="407">
        <v>0</v>
      </c>
      <c r="H78" s="409">
        <v>0</v>
      </c>
      <c r="I78" s="67">
        <f t="shared" si="16"/>
        <v>0</v>
      </c>
      <c r="J78" s="4">
        <v>0</v>
      </c>
    </row>
    <row r="79" spans="1:10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5"/>
        <v>0</v>
      </c>
      <c r="G79" s="410">
        <v>0</v>
      </c>
      <c r="H79" s="412">
        <v>0</v>
      </c>
      <c r="I79" s="73">
        <f t="shared" si="16"/>
        <v>0</v>
      </c>
      <c r="J79" s="4">
        <v>0</v>
      </c>
    </row>
    <row r="80" spans="1:10" ht="15" customHeight="1">
      <c r="A80" s="42" t="s">
        <v>26</v>
      </c>
      <c r="B80" s="74">
        <f>SUM(B59:B75)</f>
        <v>0</v>
      </c>
      <c r="C80" s="74">
        <f t="shared" ref="C80:G80" si="17">SUM(C59:C75)</f>
        <v>0</v>
      </c>
      <c r="D80" s="74">
        <f t="shared" si="17"/>
        <v>0</v>
      </c>
      <c r="E80" s="74">
        <f t="shared" si="17"/>
        <v>0</v>
      </c>
      <c r="F80" s="74">
        <f t="shared" si="17"/>
        <v>22501.73864006943</v>
      </c>
      <c r="G80" s="74">
        <f t="shared" si="17"/>
        <v>0</v>
      </c>
      <c r="H80" s="75">
        <f>SUM(H59:H75)</f>
        <v>0</v>
      </c>
      <c r="I80" s="59">
        <f>SUM(I59:I75)</f>
        <v>22501.73864006943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18">C80/$I$80</f>
        <v>0</v>
      </c>
      <c r="D81" s="78">
        <f t="shared" si="18"/>
        <v>0</v>
      </c>
      <c r="E81" s="78">
        <f t="shared" si="18"/>
        <v>0</v>
      </c>
      <c r="F81" s="78">
        <f t="shared" si="18"/>
        <v>1</v>
      </c>
      <c r="G81" s="78">
        <f t="shared" si="18"/>
        <v>0</v>
      </c>
      <c r="H81" s="78">
        <f t="shared" si="18"/>
        <v>0</v>
      </c>
      <c r="I81" s="80">
        <f t="shared" si="18"/>
        <v>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2.5011104298755527E-12</v>
      </c>
      <c r="G82" s="44"/>
      <c r="H82" s="44"/>
      <c r="I82" s="290">
        <f>+I80-I470-I496-I522-I548-I574</f>
        <v>2.5011104298755527E-12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47.781208284675067</v>
      </c>
      <c r="C85" s="57">
        <f t="shared" ref="C85:H85" si="19">C579+C605+C631</f>
        <v>0</v>
      </c>
      <c r="D85" s="57">
        <f t="shared" si="19"/>
        <v>7.3200940770643808</v>
      </c>
      <c r="E85" s="57">
        <f t="shared" si="19"/>
        <v>0</v>
      </c>
      <c r="F85" s="57">
        <f t="shared" si="19"/>
        <v>0</v>
      </c>
      <c r="G85" s="57">
        <f t="shared" si="19"/>
        <v>0</v>
      </c>
      <c r="H85" s="58">
        <f t="shared" si="19"/>
        <v>0</v>
      </c>
      <c r="I85" s="59">
        <f>SUM(B85:H85)</f>
        <v>55.10130236173945</v>
      </c>
      <c r="J85" s="4">
        <v>0</v>
      </c>
    </row>
    <row r="86" spans="1:59" ht="15">
      <c r="A86" s="36" t="s">
        <v>8</v>
      </c>
      <c r="B86" s="60">
        <f t="shared" ref="B86:H101" si="20">B580+B606+B632</f>
        <v>78.256567860481695</v>
      </c>
      <c r="C86" s="60">
        <f t="shared" si="20"/>
        <v>0</v>
      </c>
      <c r="D86" s="60">
        <f t="shared" si="20"/>
        <v>12.805333679778901</v>
      </c>
      <c r="E86" s="60">
        <f t="shared" si="20"/>
        <v>0</v>
      </c>
      <c r="F86" s="60">
        <f t="shared" si="20"/>
        <v>0</v>
      </c>
      <c r="G86" s="60">
        <f t="shared" si="20"/>
        <v>0</v>
      </c>
      <c r="H86" s="61">
        <f t="shared" si="20"/>
        <v>0</v>
      </c>
      <c r="I86" s="62">
        <f t="shared" ref="I86:I105" si="21">SUM(B86:H86)</f>
        <v>91.061901540260592</v>
      </c>
      <c r="J86" s="4">
        <v>0</v>
      </c>
    </row>
    <row r="87" spans="1:59" ht="15">
      <c r="A87" s="37" t="s">
        <v>10</v>
      </c>
      <c r="B87" s="63">
        <f t="shared" si="20"/>
        <v>72.148079306355527</v>
      </c>
      <c r="C87" s="63">
        <f t="shared" si="20"/>
        <v>0</v>
      </c>
      <c r="D87" s="63">
        <f t="shared" si="20"/>
        <v>3.8942290707941458</v>
      </c>
      <c r="E87" s="63">
        <f t="shared" si="20"/>
        <v>0</v>
      </c>
      <c r="F87" s="63">
        <f t="shared" si="20"/>
        <v>0</v>
      </c>
      <c r="G87" s="63">
        <f t="shared" si="20"/>
        <v>0</v>
      </c>
      <c r="H87" s="64">
        <f t="shared" si="20"/>
        <v>0</v>
      </c>
      <c r="I87" s="59">
        <f t="shared" si="21"/>
        <v>76.042308377149666</v>
      </c>
      <c r="J87" s="4">
        <v>0</v>
      </c>
    </row>
    <row r="88" spans="1:59" ht="15">
      <c r="A88" s="36" t="s">
        <v>56</v>
      </c>
      <c r="B88" s="60">
        <f t="shared" si="20"/>
        <v>0</v>
      </c>
      <c r="C88" s="60">
        <f t="shared" si="20"/>
        <v>0</v>
      </c>
      <c r="D88" s="60">
        <f t="shared" si="20"/>
        <v>0</v>
      </c>
      <c r="E88" s="60">
        <f t="shared" si="20"/>
        <v>0</v>
      </c>
      <c r="F88" s="60">
        <f t="shared" si="20"/>
        <v>0</v>
      </c>
      <c r="G88" s="60">
        <f t="shared" si="20"/>
        <v>0</v>
      </c>
      <c r="H88" s="61">
        <f t="shared" si="20"/>
        <v>0</v>
      </c>
      <c r="I88" s="62">
        <f t="shared" si="21"/>
        <v>0</v>
      </c>
      <c r="J88" s="4">
        <v>0</v>
      </c>
    </row>
    <row r="89" spans="1:59" ht="15">
      <c r="A89" s="37" t="s">
        <v>16</v>
      </c>
      <c r="B89" s="63">
        <f t="shared" si="20"/>
        <v>1558.0424690750422</v>
      </c>
      <c r="C89" s="63">
        <f t="shared" si="20"/>
        <v>79.484752142224423</v>
      </c>
      <c r="D89" s="63">
        <f t="shared" si="20"/>
        <v>88.848225670909315</v>
      </c>
      <c r="E89" s="63">
        <f t="shared" si="20"/>
        <v>37.836055554913251</v>
      </c>
      <c r="F89" s="63">
        <f t="shared" si="20"/>
        <v>0</v>
      </c>
      <c r="G89" s="63">
        <f t="shared" si="20"/>
        <v>0</v>
      </c>
      <c r="H89" s="64">
        <f t="shared" si="20"/>
        <v>0</v>
      </c>
      <c r="I89" s="59">
        <f t="shared" si="21"/>
        <v>1764.2115024430891</v>
      </c>
      <c r="J89" s="4">
        <v>0</v>
      </c>
    </row>
    <row r="90" spans="1:59" ht="15">
      <c r="A90" s="36" t="s">
        <v>15</v>
      </c>
      <c r="B90" s="60">
        <f t="shared" si="20"/>
        <v>6109.9326046107835</v>
      </c>
      <c r="C90" s="60">
        <f t="shared" si="20"/>
        <v>22.663832473279399</v>
      </c>
      <c r="D90" s="60">
        <f t="shared" si="20"/>
        <v>390.39401565940932</v>
      </c>
      <c r="E90" s="60">
        <f t="shared" si="20"/>
        <v>0</v>
      </c>
      <c r="F90" s="60">
        <f t="shared" si="20"/>
        <v>0</v>
      </c>
      <c r="G90" s="60">
        <f t="shared" si="20"/>
        <v>0</v>
      </c>
      <c r="H90" s="61">
        <f t="shared" si="20"/>
        <v>0</v>
      </c>
      <c r="I90" s="62">
        <f t="shared" si="21"/>
        <v>6522.9904527434719</v>
      </c>
      <c r="J90" s="4">
        <v>0</v>
      </c>
    </row>
    <row r="91" spans="1:59" ht="15">
      <c r="A91" s="37" t="s">
        <v>58</v>
      </c>
      <c r="B91" s="63">
        <f t="shared" si="20"/>
        <v>0</v>
      </c>
      <c r="C91" s="63">
        <f t="shared" si="20"/>
        <v>0.27924577402804557</v>
      </c>
      <c r="D91" s="63">
        <f t="shared" si="20"/>
        <v>0.20081957739297818</v>
      </c>
      <c r="E91" s="63">
        <f t="shared" si="20"/>
        <v>107.2326293867991</v>
      </c>
      <c r="F91" s="63">
        <f t="shared" si="20"/>
        <v>535.26057664963457</v>
      </c>
      <c r="G91" s="63">
        <f t="shared" si="20"/>
        <v>0</v>
      </c>
      <c r="H91" s="64">
        <f t="shared" si="20"/>
        <v>0</v>
      </c>
      <c r="I91" s="59">
        <f t="shared" si="21"/>
        <v>642.97327138785465</v>
      </c>
      <c r="J91" s="4">
        <v>0</v>
      </c>
    </row>
    <row r="92" spans="1:59" ht="15">
      <c r="A92" s="36" t="s">
        <v>12</v>
      </c>
      <c r="B92" s="60">
        <f t="shared" si="20"/>
        <v>0</v>
      </c>
      <c r="C92" s="60">
        <f t="shared" si="20"/>
        <v>0</v>
      </c>
      <c r="D92" s="60">
        <f t="shared" si="20"/>
        <v>3.1724398555710465E-2</v>
      </c>
      <c r="E92" s="60">
        <f t="shared" si="20"/>
        <v>12.413463190294344</v>
      </c>
      <c r="F92" s="60">
        <f t="shared" si="20"/>
        <v>0</v>
      </c>
      <c r="G92" s="60">
        <f t="shared" si="20"/>
        <v>0</v>
      </c>
      <c r="H92" s="61">
        <f t="shared" si="20"/>
        <v>0</v>
      </c>
      <c r="I92" s="62">
        <f t="shared" si="21"/>
        <v>12.445187588850054</v>
      </c>
      <c r="J92" s="4">
        <v>0</v>
      </c>
    </row>
    <row r="93" spans="1:59" ht="15">
      <c r="A93" s="37" t="s">
        <v>59</v>
      </c>
      <c r="B93" s="63">
        <f t="shared" si="20"/>
        <v>0</v>
      </c>
      <c r="C93" s="63">
        <f t="shared" si="20"/>
        <v>0</v>
      </c>
      <c r="D93" s="63">
        <f t="shared" si="20"/>
        <v>0</v>
      </c>
      <c r="E93" s="63">
        <f t="shared" si="20"/>
        <v>17.491505022014138</v>
      </c>
      <c r="F93" s="63">
        <f t="shared" si="20"/>
        <v>0</v>
      </c>
      <c r="G93" s="63">
        <f t="shared" si="20"/>
        <v>0</v>
      </c>
      <c r="H93" s="64">
        <f t="shared" si="20"/>
        <v>0</v>
      </c>
      <c r="I93" s="59">
        <f t="shared" si="21"/>
        <v>17.491505022014138</v>
      </c>
      <c r="J93" s="4">
        <v>0</v>
      </c>
    </row>
    <row r="94" spans="1:59" ht="15">
      <c r="A94" s="36" t="s">
        <v>17</v>
      </c>
      <c r="B94" s="60">
        <f t="shared" si="20"/>
        <v>281.74462975127244</v>
      </c>
      <c r="C94" s="60">
        <f t="shared" si="20"/>
        <v>1.1151364364331322</v>
      </c>
      <c r="D94" s="60">
        <f t="shared" si="20"/>
        <v>31.658952562351796</v>
      </c>
      <c r="E94" s="60">
        <f t="shared" si="20"/>
        <v>3.7366358853371042</v>
      </c>
      <c r="F94" s="60">
        <f t="shared" si="20"/>
        <v>0</v>
      </c>
      <c r="G94" s="60">
        <f t="shared" si="20"/>
        <v>0</v>
      </c>
      <c r="H94" s="61">
        <f t="shared" si="20"/>
        <v>0</v>
      </c>
      <c r="I94" s="62">
        <f t="shared" si="21"/>
        <v>318.25535463539444</v>
      </c>
      <c r="J94" s="4">
        <v>0</v>
      </c>
    </row>
    <row r="95" spans="1:59" ht="15">
      <c r="A95" s="37" t="s">
        <v>139</v>
      </c>
      <c r="B95" s="63">
        <f t="shared" si="20"/>
        <v>3359.4660826251261</v>
      </c>
      <c r="C95" s="63">
        <f t="shared" si="20"/>
        <v>385.96397132244499</v>
      </c>
      <c r="D95" s="63">
        <f t="shared" si="20"/>
        <v>362.11139696415688</v>
      </c>
      <c r="E95" s="63">
        <f t="shared" si="20"/>
        <v>59.273009542195283</v>
      </c>
      <c r="F95" s="63">
        <f t="shared" si="20"/>
        <v>0</v>
      </c>
      <c r="G95" s="63">
        <f t="shared" si="20"/>
        <v>0</v>
      </c>
      <c r="H95" s="64">
        <f t="shared" si="20"/>
        <v>0</v>
      </c>
      <c r="I95" s="59">
        <f t="shared" si="21"/>
        <v>4166.8144604539239</v>
      </c>
      <c r="J95" s="4">
        <v>0</v>
      </c>
    </row>
    <row r="96" spans="1:59" ht="15">
      <c r="A96" s="36" t="s">
        <v>25</v>
      </c>
      <c r="B96" s="60">
        <f t="shared" si="20"/>
        <v>1639.5742450683363</v>
      </c>
      <c r="C96" s="60">
        <f t="shared" si="20"/>
        <v>7.8139016362447286E-2</v>
      </c>
      <c r="D96" s="60">
        <f t="shared" si="20"/>
        <v>2449.9196043926954</v>
      </c>
      <c r="E96" s="60">
        <f t="shared" si="20"/>
        <v>2298.1047095207723</v>
      </c>
      <c r="F96" s="60">
        <f t="shared" si="20"/>
        <v>0</v>
      </c>
      <c r="G96" s="60">
        <f t="shared" si="20"/>
        <v>1456.2117240881803</v>
      </c>
      <c r="H96" s="61">
        <f t="shared" si="20"/>
        <v>0.71352222246392638</v>
      </c>
      <c r="I96" s="62">
        <f t="shared" si="21"/>
        <v>7844.6019443088117</v>
      </c>
      <c r="J96" s="4">
        <v>0</v>
      </c>
    </row>
    <row r="97" spans="1:10" ht="15">
      <c r="A97" s="37" t="s">
        <v>24</v>
      </c>
      <c r="B97" s="63">
        <f t="shared" si="20"/>
        <v>2481.0148654731743</v>
      </c>
      <c r="C97" s="63">
        <f t="shared" si="20"/>
        <v>8.5139965991934137</v>
      </c>
      <c r="D97" s="63">
        <f t="shared" si="20"/>
        <v>260.38118428134112</v>
      </c>
      <c r="E97" s="63">
        <f t="shared" si="20"/>
        <v>0</v>
      </c>
      <c r="F97" s="63">
        <f t="shared" si="20"/>
        <v>0</v>
      </c>
      <c r="G97" s="63">
        <f t="shared" si="20"/>
        <v>0</v>
      </c>
      <c r="H97" s="64">
        <f t="shared" si="20"/>
        <v>0</v>
      </c>
      <c r="I97" s="59">
        <f t="shared" si="21"/>
        <v>2749.9100463537088</v>
      </c>
      <c r="J97" s="4">
        <v>0</v>
      </c>
    </row>
    <row r="98" spans="1:10" ht="15">
      <c r="A98" s="36" t="s">
        <v>60</v>
      </c>
      <c r="B98" s="60">
        <f t="shared" si="20"/>
        <v>2889.3728451630691</v>
      </c>
      <c r="C98" s="60">
        <f t="shared" si="20"/>
        <v>5.3315468541748157</v>
      </c>
      <c r="D98" s="60">
        <f t="shared" si="20"/>
        <v>361.11638963081725</v>
      </c>
      <c r="E98" s="60">
        <f t="shared" si="20"/>
        <v>0</v>
      </c>
      <c r="F98" s="60">
        <f t="shared" si="20"/>
        <v>0</v>
      </c>
      <c r="G98" s="60">
        <f t="shared" si="20"/>
        <v>0</v>
      </c>
      <c r="H98" s="61">
        <f t="shared" si="20"/>
        <v>0</v>
      </c>
      <c r="I98" s="62">
        <f t="shared" si="21"/>
        <v>3255.8207816480613</v>
      </c>
      <c r="J98" s="4">
        <v>0</v>
      </c>
    </row>
    <row r="99" spans="1:10" ht="15">
      <c r="A99" s="37" t="s">
        <v>22</v>
      </c>
      <c r="B99" s="63">
        <f t="shared" si="20"/>
        <v>1043.2318180890177</v>
      </c>
      <c r="C99" s="63">
        <f t="shared" si="20"/>
        <v>0</v>
      </c>
      <c r="D99" s="63">
        <f t="shared" si="20"/>
        <v>75.195016769368578</v>
      </c>
      <c r="E99" s="63">
        <f t="shared" si="20"/>
        <v>0</v>
      </c>
      <c r="F99" s="63">
        <f t="shared" si="20"/>
        <v>1.3698008375848185</v>
      </c>
      <c r="G99" s="63">
        <f t="shared" si="20"/>
        <v>0</v>
      </c>
      <c r="H99" s="64">
        <f t="shared" si="20"/>
        <v>0</v>
      </c>
      <c r="I99" s="59">
        <f t="shared" si="21"/>
        <v>1119.796635695971</v>
      </c>
      <c r="J99" s="4">
        <v>0</v>
      </c>
    </row>
    <row r="100" spans="1:10" ht="15">
      <c r="A100" s="36" t="s">
        <v>21</v>
      </c>
      <c r="B100" s="60">
        <f t="shared" si="20"/>
        <v>57.642092221140018</v>
      </c>
      <c r="C100" s="60">
        <f t="shared" si="20"/>
        <v>0</v>
      </c>
      <c r="D100" s="60">
        <f t="shared" si="20"/>
        <v>1.065010141143335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1">
        <f t="shared" si="20"/>
        <v>0</v>
      </c>
      <c r="I100" s="62">
        <f t="shared" si="21"/>
        <v>58.707102362283351</v>
      </c>
      <c r="J100" s="4">
        <v>0</v>
      </c>
    </row>
    <row r="101" spans="1:10" ht="15">
      <c r="A101" s="38" t="s">
        <v>64</v>
      </c>
      <c r="B101" s="63">
        <f t="shared" si="20"/>
        <v>228.05902400828634</v>
      </c>
      <c r="C101" s="63">
        <f t="shared" si="20"/>
        <v>0</v>
      </c>
      <c r="D101" s="63">
        <f t="shared" si="20"/>
        <v>186.19995915402032</v>
      </c>
      <c r="E101" s="63">
        <f t="shared" si="20"/>
        <v>0</v>
      </c>
      <c r="F101" s="63">
        <f t="shared" si="20"/>
        <v>0</v>
      </c>
      <c r="G101" s="63">
        <f t="shared" si="20"/>
        <v>0</v>
      </c>
      <c r="H101" s="64">
        <f t="shared" si="20"/>
        <v>0</v>
      </c>
      <c r="I101" s="59">
        <f t="shared" si="21"/>
        <v>414.25898316230666</v>
      </c>
      <c r="J101" s="4">
        <v>0</v>
      </c>
    </row>
    <row r="102" spans="1:10">
      <c r="A102" s="39" t="s">
        <v>23</v>
      </c>
      <c r="B102" s="65">
        <f t="shared" ref="B102:H105" si="22">B596+B622+B648</f>
        <v>228.05902400828634</v>
      </c>
      <c r="C102" s="65">
        <f t="shared" si="22"/>
        <v>0</v>
      </c>
      <c r="D102" s="65">
        <f t="shared" si="22"/>
        <v>186.19995915402032</v>
      </c>
      <c r="E102" s="65">
        <f t="shared" si="22"/>
        <v>0</v>
      </c>
      <c r="F102" s="65">
        <f t="shared" si="22"/>
        <v>0</v>
      </c>
      <c r="G102" s="65">
        <f t="shared" si="22"/>
        <v>0</v>
      </c>
      <c r="H102" s="66">
        <f t="shared" si="22"/>
        <v>0</v>
      </c>
      <c r="I102" s="67">
        <f t="shared" si="21"/>
        <v>414.25898316230666</v>
      </c>
      <c r="J102" s="4">
        <v>0</v>
      </c>
    </row>
    <row r="103" spans="1:10">
      <c r="A103" s="40" t="s">
        <v>19</v>
      </c>
      <c r="B103" s="68">
        <f t="shared" si="22"/>
        <v>0</v>
      </c>
      <c r="C103" s="68">
        <f t="shared" si="22"/>
        <v>0</v>
      </c>
      <c r="D103" s="68">
        <f t="shared" si="22"/>
        <v>0</v>
      </c>
      <c r="E103" s="68">
        <f t="shared" si="22"/>
        <v>0</v>
      </c>
      <c r="F103" s="68">
        <f t="shared" si="22"/>
        <v>0</v>
      </c>
      <c r="G103" s="68">
        <f t="shared" si="22"/>
        <v>0</v>
      </c>
      <c r="H103" s="69">
        <f t="shared" si="22"/>
        <v>0</v>
      </c>
      <c r="I103" s="70">
        <f t="shared" si="21"/>
        <v>0</v>
      </c>
      <c r="J103" s="4">
        <v>0</v>
      </c>
    </row>
    <row r="104" spans="1:10">
      <c r="A104" s="39" t="s">
        <v>20</v>
      </c>
      <c r="B104" s="65">
        <f t="shared" si="22"/>
        <v>0</v>
      </c>
      <c r="C104" s="65">
        <f t="shared" si="22"/>
        <v>0</v>
      </c>
      <c r="D104" s="65">
        <f t="shared" si="22"/>
        <v>0</v>
      </c>
      <c r="E104" s="65">
        <f t="shared" si="22"/>
        <v>0</v>
      </c>
      <c r="F104" s="65">
        <f t="shared" si="22"/>
        <v>0</v>
      </c>
      <c r="G104" s="65">
        <f t="shared" si="22"/>
        <v>0</v>
      </c>
      <c r="H104" s="66">
        <f t="shared" si="22"/>
        <v>0</v>
      </c>
      <c r="I104" s="67">
        <f t="shared" si="21"/>
        <v>0</v>
      </c>
      <c r="J104" s="4">
        <v>0</v>
      </c>
    </row>
    <row r="105" spans="1:10" ht="15" thickBot="1">
      <c r="A105" s="41" t="s">
        <v>11</v>
      </c>
      <c r="B105" s="71">
        <f t="shared" si="22"/>
        <v>0</v>
      </c>
      <c r="C105" s="71">
        <f t="shared" si="22"/>
        <v>0</v>
      </c>
      <c r="D105" s="71">
        <f t="shared" si="22"/>
        <v>0</v>
      </c>
      <c r="E105" s="71">
        <f t="shared" si="22"/>
        <v>0</v>
      </c>
      <c r="F105" s="71">
        <f t="shared" si="22"/>
        <v>0</v>
      </c>
      <c r="G105" s="71">
        <f t="shared" si="22"/>
        <v>0</v>
      </c>
      <c r="H105" s="72">
        <f t="shared" si="22"/>
        <v>0</v>
      </c>
      <c r="I105" s="73">
        <f t="shared" si="21"/>
        <v>0</v>
      </c>
      <c r="J105" s="4">
        <v>0</v>
      </c>
    </row>
    <row r="106" spans="1:10" ht="15" customHeight="1">
      <c r="A106" s="42" t="s">
        <v>26</v>
      </c>
      <c r="B106" s="74">
        <f>SUM(B85:B101)</f>
        <v>19846.266531536759</v>
      </c>
      <c r="C106" s="74">
        <f t="shared" ref="C106:G106" si="23">SUM(C85:C101)</f>
        <v>503.43062061814067</v>
      </c>
      <c r="D106" s="74">
        <f t="shared" si="23"/>
        <v>4231.1419560297991</v>
      </c>
      <c r="E106" s="74">
        <f t="shared" si="23"/>
        <v>2536.0880081023256</v>
      </c>
      <c r="F106" s="74">
        <f t="shared" si="23"/>
        <v>536.63037748721933</v>
      </c>
      <c r="G106" s="74">
        <f t="shared" si="23"/>
        <v>1456.2117240881803</v>
      </c>
      <c r="H106" s="75">
        <f>SUM(H85:H101)</f>
        <v>0.71352222246392638</v>
      </c>
      <c r="I106" s="59">
        <f>SUM(I85:I101)</f>
        <v>29110.482740084892</v>
      </c>
      <c r="J106" s="4">
        <v>0</v>
      </c>
    </row>
    <row r="107" spans="1:10" s="14" customFormat="1" ht="15" thickBot="1">
      <c r="A107" s="45" t="s">
        <v>91</v>
      </c>
      <c r="B107" s="78">
        <f>B106/$I$106</f>
        <v>0.68175669598940092</v>
      </c>
      <c r="C107" s="78">
        <f t="shared" ref="C107:I107" si="24">C106/$I$106</f>
        <v>1.7293791556569446E-2</v>
      </c>
      <c r="D107" s="78">
        <f t="shared" si="24"/>
        <v>0.14534770837735206</v>
      </c>
      <c r="E107" s="78">
        <f t="shared" si="24"/>
        <v>8.7119407491314235E-2</v>
      </c>
      <c r="F107" s="78">
        <f t="shared" si="24"/>
        <v>1.8434265837449813E-2</v>
      </c>
      <c r="G107" s="78">
        <f t="shared" si="24"/>
        <v>5.0023619913488721E-2</v>
      </c>
      <c r="H107" s="79">
        <f t="shared" si="24"/>
        <v>2.451083442465254E-5</v>
      </c>
      <c r="I107" s="80">
        <f t="shared" si="24"/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5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5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5"/>
        <v>0</v>
      </c>
    </row>
    <row r="115" spans="1:9" ht="15">
      <c r="A115" s="37" t="s">
        <v>16</v>
      </c>
      <c r="B115" s="63">
        <v>8.7581387202695447E-4</v>
      </c>
      <c r="C115" s="63">
        <v>5.2678233336329663E-2</v>
      </c>
      <c r="D115" s="63">
        <v>0.13112824094480582</v>
      </c>
      <c r="E115" s="63">
        <v>0</v>
      </c>
      <c r="F115" s="420"/>
      <c r="G115" s="63">
        <v>0</v>
      </c>
      <c r="H115" s="64">
        <v>0</v>
      </c>
      <c r="I115" s="59">
        <f t="shared" si="25"/>
        <v>0.18468228815316245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5"/>
        <v>0</v>
      </c>
    </row>
    <row r="117" spans="1:9" ht="15">
      <c r="A117" s="37" t="s">
        <v>58</v>
      </c>
      <c r="B117" s="63">
        <v>5.7700024128316482E-4</v>
      </c>
      <c r="C117" s="63">
        <v>0</v>
      </c>
      <c r="D117" s="63">
        <v>0</v>
      </c>
      <c r="E117" s="63">
        <v>1.4425006032079122E-3</v>
      </c>
      <c r="F117" s="420"/>
      <c r="G117" s="63">
        <v>0</v>
      </c>
      <c r="H117" s="64">
        <v>0</v>
      </c>
      <c r="I117" s="59">
        <f t="shared" si="25"/>
        <v>2.0195008444910769E-3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5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5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25"/>
        <v>0</v>
      </c>
    </row>
    <row r="121" spans="1:9" ht="15">
      <c r="A121" s="37" t="s">
        <v>139</v>
      </c>
      <c r="B121" s="63">
        <v>7.0786469935486804E-2</v>
      </c>
      <c r="C121" s="63">
        <v>0.18926003758301271</v>
      </c>
      <c r="D121" s="63">
        <v>1.5798664877329978</v>
      </c>
      <c r="E121" s="63">
        <v>4.2762639595604948E-5</v>
      </c>
      <c r="F121" s="420"/>
      <c r="G121" s="63">
        <v>0</v>
      </c>
      <c r="H121" s="64">
        <v>0</v>
      </c>
      <c r="I121" s="59">
        <f t="shared" si="25"/>
        <v>1.8399557578910928</v>
      </c>
    </row>
    <row r="122" spans="1:9" ht="15">
      <c r="A122" s="36" t="s">
        <v>25</v>
      </c>
      <c r="B122" s="60">
        <v>9.0796536411626258E-2</v>
      </c>
      <c r="C122" s="60">
        <v>1.384987154299066E-3</v>
      </c>
      <c r="D122" s="60">
        <v>1.0103395791820575</v>
      </c>
      <c r="E122" s="60">
        <v>2.2489181223614492</v>
      </c>
      <c r="F122" s="420"/>
      <c r="G122" s="60">
        <v>0.37553370324526103</v>
      </c>
      <c r="H122" s="61">
        <v>3.4799387213211011E-3</v>
      </c>
      <c r="I122" s="62">
        <f t="shared" si="25"/>
        <v>3.7304528670760142</v>
      </c>
    </row>
    <row r="123" spans="1:9" ht="15">
      <c r="A123" s="37" t="s">
        <v>24</v>
      </c>
      <c r="B123" s="63">
        <v>0.36099781651358293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25"/>
        <v>0.36099781651358293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5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5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5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5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5"/>
        <v>0</v>
      </c>
    </row>
    <row r="129" spans="1: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5"/>
        <v>0</v>
      </c>
    </row>
    <row r="130" spans="1: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5"/>
        <v>0</v>
      </c>
    </row>
    <row r="131" spans="1: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25"/>
        <v>0</v>
      </c>
    </row>
    <row r="132" spans="1:9" ht="15">
      <c r="A132" s="42" t="s">
        <v>26</v>
      </c>
      <c r="B132" s="74">
        <f>SUM(B111:B127)</f>
        <v>0.52403363697400618</v>
      </c>
      <c r="C132" s="74">
        <f t="shared" ref="C132:G132" si="26">SUM(C111:C127)</f>
        <v>0.24332325807364147</v>
      </c>
      <c r="D132" s="74">
        <f t="shared" si="26"/>
        <v>2.7213343078598609</v>
      </c>
      <c r="E132" s="74">
        <f t="shared" si="26"/>
        <v>2.2504033856042529</v>
      </c>
      <c r="F132" s="74">
        <f t="shared" si="26"/>
        <v>0</v>
      </c>
      <c r="G132" s="74">
        <f t="shared" si="26"/>
        <v>0.37553370324526103</v>
      </c>
      <c r="H132" s="75">
        <f>SUM(H111:H127)</f>
        <v>3.4799387213211011E-3</v>
      </c>
      <c r="I132" s="59">
        <f>SUM(I111:I127)</f>
        <v>6.1181082304783434</v>
      </c>
    </row>
    <row r="133" spans="1:9" s="14" customFormat="1" ht="15" thickBot="1">
      <c r="A133" s="43" t="s">
        <v>91</v>
      </c>
      <c r="B133" s="78">
        <f>B132/$I$132</f>
        <v>8.5652887662798785E-2</v>
      </c>
      <c r="C133" s="78">
        <f t="shared" ref="C133:I133" si="27">C132/$I$132</f>
        <v>3.9770996018260577E-2</v>
      </c>
      <c r="D133" s="78">
        <f t="shared" si="27"/>
        <v>0.44479996190703114</v>
      </c>
      <c r="E133" s="78">
        <f t="shared" si="27"/>
        <v>0.36782667138732611</v>
      </c>
      <c r="F133" s="78">
        <f t="shared" si="27"/>
        <v>0</v>
      </c>
      <c r="G133" s="78">
        <f t="shared" si="27"/>
        <v>6.1380689765257714E-2</v>
      </c>
      <c r="H133" s="79">
        <f t="shared" si="27"/>
        <v>5.6879325932568912E-4</v>
      </c>
      <c r="I133" s="80">
        <f t="shared" si="27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28">SUM(B138:H138)</f>
        <v>0</v>
      </c>
    </row>
    <row r="139" spans="1: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28"/>
        <v>0</v>
      </c>
    </row>
    <row r="140" spans="1: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28"/>
        <v>0</v>
      </c>
    </row>
    <row r="141" spans="1:9" ht="15">
      <c r="A141" s="37" t="s">
        <v>16</v>
      </c>
      <c r="B141" s="63">
        <v>0.77065995401570198</v>
      </c>
      <c r="C141" s="63">
        <v>8.4510252776131285</v>
      </c>
      <c r="D141" s="63">
        <v>0.75630309225630987</v>
      </c>
      <c r="E141" s="63">
        <v>0</v>
      </c>
      <c r="F141" s="420"/>
      <c r="G141" s="63">
        <v>0</v>
      </c>
      <c r="H141" s="64">
        <v>0</v>
      </c>
      <c r="I141" s="59">
        <f t="shared" si="28"/>
        <v>9.9779883238851408</v>
      </c>
    </row>
    <row r="142" spans="1:9" ht="15">
      <c r="A142" s="36" t="s">
        <v>15</v>
      </c>
      <c r="B142" s="60">
        <v>6.3679001719439556</v>
      </c>
      <c r="C142" s="60">
        <v>0.55228969401075056</v>
      </c>
      <c r="D142" s="60">
        <v>1.9974477266722148</v>
      </c>
      <c r="E142" s="60">
        <v>0</v>
      </c>
      <c r="F142" s="420"/>
      <c r="G142" s="60">
        <v>0</v>
      </c>
      <c r="H142" s="61">
        <v>0</v>
      </c>
      <c r="I142" s="62">
        <f t="shared" si="28"/>
        <v>8.9176375926269209</v>
      </c>
    </row>
    <row r="143" spans="1:9" ht="15">
      <c r="A143" s="37" t="s">
        <v>58</v>
      </c>
      <c r="B143" s="63">
        <v>0</v>
      </c>
      <c r="C143" s="63">
        <v>0</v>
      </c>
      <c r="D143" s="63">
        <v>9.9023416931972016E-2</v>
      </c>
      <c r="E143" s="63">
        <v>0.10831427934437951</v>
      </c>
      <c r="F143" s="420"/>
      <c r="G143" s="63">
        <v>0</v>
      </c>
      <c r="H143" s="64">
        <v>0</v>
      </c>
      <c r="I143" s="59">
        <f t="shared" si="28"/>
        <v>0.20733769627635151</v>
      </c>
    </row>
    <row r="144" spans="1: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28"/>
        <v>0</v>
      </c>
    </row>
    <row r="145" spans="1: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28"/>
        <v>0</v>
      </c>
    </row>
    <row r="146" spans="1:9" ht="15">
      <c r="A146" s="36" t="s">
        <v>17</v>
      </c>
      <c r="B146" s="60">
        <v>2.110116255939843E-2</v>
      </c>
      <c r="C146" s="60">
        <v>0</v>
      </c>
      <c r="D146" s="60">
        <v>5.2752906398496072E-2</v>
      </c>
      <c r="E146" s="60">
        <v>0</v>
      </c>
      <c r="F146" s="420"/>
      <c r="G146" s="60">
        <v>0</v>
      </c>
      <c r="H146" s="61">
        <v>0</v>
      </c>
      <c r="I146" s="62">
        <f t="shared" si="28"/>
        <v>7.3854068957894509E-2</v>
      </c>
    </row>
    <row r="147" spans="1:9" ht="15">
      <c r="A147" s="37" t="s">
        <v>139</v>
      </c>
      <c r="B147" s="63">
        <v>4.8875077772198825</v>
      </c>
      <c r="C147" s="63">
        <v>28.113377675536828</v>
      </c>
      <c r="D147" s="63">
        <v>6.1611358823573843</v>
      </c>
      <c r="E147" s="63">
        <v>0</v>
      </c>
      <c r="F147" s="420"/>
      <c r="G147" s="63">
        <v>0</v>
      </c>
      <c r="H147" s="64">
        <v>0</v>
      </c>
      <c r="I147" s="59">
        <f t="shared" si="28"/>
        <v>39.162021335114098</v>
      </c>
    </row>
    <row r="148" spans="1:9" ht="15">
      <c r="A148" s="36" t="s">
        <v>25</v>
      </c>
      <c r="B148" s="60">
        <v>4.2372062797827672</v>
      </c>
      <c r="C148" s="60">
        <v>0.17738224869399005</v>
      </c>
      <c r="D148" s="60">
        <v>0.27392546996430051</v>
      </c>
      <c r="E148" s="60">
        <v>13.180794044099944</v>
      </c>
      <c r="F148" s="420"/>
      <c r="G148" s="60">
        <v>1.6639298690366751</v>
      </c>
      <c r="H148" s="61">
        <v>0.57081895838615393</v>
      </c>
      <c r="I148" s="62">
        <f t="shared" si="28"/>
        <v>20.104056869963831</v>
      </c>
    </row>
    <row r="149" spans="1:9" ht="15">
      <c r="A149" s="37" t="s">
        <v>24</v>
      </c>
      <c r="B149" s="63">
        <v>0.75386651410809935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28"/>
        <v>0.75386651410809935</v>
      </c>
    </row>
    <row r="150" spans="1: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28"/>
        <v>0</v>
      </c>
    </row>
    <row r="151" spans="1: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28"/>
        <v>0</v>
      </c>
    </row>
    <row r="152" spans="1:9" ht="15">
      <c r="A152" s="36" t="s">
        <v>21</v>
      </c>
      <c r="B152" s="60">
        <v>0</v>
      </c>
      <c r="C152" s="60">
        <v>1.1708692217107908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28"/>
        <v>1.1708692217107908</v>
      </c>
    </row>
    <row r="153" spans="1: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28"/>
        <v>0</v>
      </c>
    </row>
    <row r="154" spans="1: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28"/>
        <v>0</v>
      </c>
    </row>
    <row r="155" spans="1: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28"/>
        <v>0</v>
      </c>
    </row>
    <row r="156" spans="1: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28"/>
        <v>0</v>
      </c>
    </row>
    <row r="157" spans="1: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28"/>
        <v>0</v>
      </c>
    </row>
    <row r="158" spans="1:9" ht="15">
      <c r="A158" s="42" t="s">
        <v>26</v>
      </c>
      <c r="B158" s="74">
        <f>SUM(B137:B153)</f>
        <v>17.038241859629807</v>
      </c>
      <c r="C158" s="74">
        <f t="shared" ref="C158:G158" si="29">SUM(C137:C153)</f>
        <v>38.46494411756548</v>
      </c>
      <c r="D158" s="74">
        <f t="shared" si="29"/>
        <v>9.3405884945806772</v>
      </c>
      <c r="E158" s="74">
        <f t="shared" si="29"/>
        <v>13.289108323444323</v>
      </c>
      <c r="F158" s="74">
        <f t="shared" si="29"/>
        <v>0</v>
      </c>
      <c r="G158" s="74">
        <f t="shared" si="29"/>
        <v>1.6639298690366751</v>
      </c>
      <c r="H158" s="75">
        <f>SUM(H137:H153)</f>
        <v>0.57081895838615393</v>
      </c>
      <c r="I158" s="59">
        <f>SUM(I137:I153)</f>
        <v>80.367631622643117</v>
      </c>
    </row>
    <row r="159" spans="1:9" s="14" customFormat="1" ht="15" thickBot="1">
      <c r="A159" s="43" t="s">
        <v>91</v>
      </c>
      <c r="B159" s="78">
        <f>B158/$I$158</f>
        <v>0.21200378206528336</v>
      </c>
      <c r="C159" s="78">
        <f t="shared" ref="C159:I159" si="30">C158/$I$158</f>
        <v>0.47861238835770548</v>
      </c>
      <c r="D159" s="78">
        <f t="shared" si="30"/>
        <v>0.11622326434152404</v>
      </c>
      <c r="E159" s="78">
        <f t="shared" si="30"/>
        <v>0.16535398711065405</v>
      </c>
      <c r="F159" s="78">
        <f t="shared" si="30"/>
        <v>0</v>
      </c>
      <c r="G159" s="78">
        <f t="shared" si="30"/>
        <v>2.0703980389138062E-2</v>
      </c>
      <c r="H159" s="79">
        <f t="shared" si="30"/>
        <v>7.102597735694988E-3</v>
      </c>
      <c r="I159" s="80">
        <f t="shared" si="30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1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1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1"/>
        <v>0</v>
      </c>
    </row>
    <row r="167" spans="1:9" ht="15">
      <c r="A167" s="37" t="s">
        <v>16</v>
      </c>
      <c r="B167" s="63">
        <v>1.932724384031332E-2</v>
      </c>
      <c r="C167" s="63">
        <v>0</v>
      </c>
      <c r="D167" s="63">
        <v>8.7333643724065046E-2</v>
      </c>
      <c r="E167" s="63">
        <v>0</v>
      </c>
      <c r="F167" s="420"/>
      <c r="G167" s="63">
        <v>0</v>
      </c>
      <c r="H167" s="64">
        <v>0</v>
      </c>
      <c r="I167" s="59">
        <f t="shared" si="31"/>
        <v>0.10666088756437836</v>
      </c>
    </row>
    <row r="168" spans="1:9" ht="15">
      <c r="A168" s="36" t="s">
        <v>15</v>
      </c>
      <c r="B168" s="60">
        <v>1.6998006888093504</v>
      </c>
      <c r="C168" s="60">
        <v>0</v>
      </c>
      <c r="D168" s="60">
        <v>7.2098921479834321E-2</v>
      </c>
      <c r="E168" s="60">
        <v>0.70875984411567394</v>
      </c>
      <c r="F168" s="420"/>
      <c r="G168" s="60">
        <v>0</v>
      </c>
      <c r="H168" s="61">
        <v>0</v>
      </c>
      <c r="I168" s="62">
        <f t="shared" si="31"/>
        <v>2.4806594544048588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0.25692144220639157</v>
      </c>
      <c r="F169" s="420"/>
      <c r="G169" s="63">
        <v>0</v>
      </c>
      <c r="H169" s="64">
        <v>0</v>
      </c>
      <c r="I169" s="59">
        <f t="shared" si="31"/>
        <v>0.25692144220639157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31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1"/>
        <v>0</v>
      </c>
    </row>
    <row r="172" spans="1:9" ht="15">
      <c r="A172" s="36" t="s">
        <v>17</v>
      </c>
      <c r="B172" s="60">
        <v>0.893243163616947</v>
      </c>
      <c r="C172" s="60">
        <v>0</v>
      </c>
      <c r="D172" s="60">
        <v>70.624377920553542</v>
      </c>
      <c r="E172" s="60">
        <v>0.34193348303256732</v>
      </c>
      <c r="F172" s="420"/>
      <c r="G172" s="60">
        <v>0</v>
      </c>
      <c r="H172" s="61">
        <v>0</v>
      </c>
      <c r="I172" s="62">
        <f t="shared" si="31"/>
        <v>71.859554567203048</v>
      </c>
    </row>
    <row r="173" spans="1:9" ht="15">
      <c r="A173" s="37" t="s">
        <v>139</v>
      </c>
      <c r="B173" s="63">
        <v>6.0052502376064352</v>
      </c>
      <c r="C173" s="63">
        <v>10.102860029127328</v>
      </c>
      <c r="D173" s="63">
        <v>153.179358047292</v>
      </c>
      <c r="E173" s="63">
        <v>0</v>
      </c>
      <c r="F173" s="420"/>
      <c r="G173" s="63">
        <v>0</v>
      </c>
      <c r="H173" s="64">
        <v>0</v>
      </c>
      <c r="I173" s="59">
        <f t="shared" si="31"/>
        <v>169.28746831402577</v>
      </c>
    </row>
    <row r="174" spans="1:9" ht="15">
      <c r="A174" s="36" t="s">
        <v>25</v>
      </c>
      <c r="B174" s="60">
        <v>0.43780321038161274</v>
      </c>
      <c r="C174" s="60">
        <v>0.12262006155799554</v>
      </c>
      <c r="D174" s="60">
        <v>27.425048959597905</v>
      </c>
      <c r="E174" s="60">
        <v>6.7598447622747413</v>
      </c>
      <c r="F174" s="420"/>
      <c r="G174" s="60">
        <v>0.78002633443769887</v>
      </c>
      <c r="H174" s="61">
        <v>1.5285564840433103</v>
      </c>
      <c r="I174" s="62">
        <f t="shared" si="31"/>
        <v>37.053899812293267</v>
      </c>
    </row>
    <row r="175" spans="1:9" ht="15">
      <c r="A175" s="37" t="s">
        <v>24</v>
      </c>
      <c r="B175" s="63">
        <v>5.2928427754858971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31"/>
        <v>5.2928427754858971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1"/>
        <v>0</v>
      </c>
    </row>
    <row r="177" spans="1: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1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1"/>
        <v>0</v>
      </c>
    </row>
    <row r="179" spans="1: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1"/>
        <v>0</v>
      </c>
    </row>
    <row r="180" spans="1: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1"/>
        <v>0</v>
      </c>
    </row>
    <row r="181" spans="1: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1"/>
        <v>0</v>
      </c>
    </row>
    <row r="182" spans="1: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1"/>
        <v>0</v>
      </c>
    </row>
    <row r="183" spans="1: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31"/>
        <v>0</v>
      </c>
    </row>
    <row r="184" spans="1:9" ht="15">
      <c r="A184" s="42" t="s">
        <v>26</v>
      </c>
      <c r="B184" s="74">
        <f>SUM(B163:B179)</f>
        <v>14.348267319740557</v>
      </c>
      <c r="C184" s="74">
        <f t="shared" ref="C184:G184" si="32">SUM(C163:C179)</f>
        <v>10.225480090685323</v>
      </c>
      <c r="D184" s="74">
        <f t="shared" si="32"/>
        <v>251.38821749264736</v>
      </c>
      <c r="E184" s="74">
        <f t="shared" si="32"/>
        <v>8.0674595316293747</v>
      </c>
      <c r="F184" s="74">
        <f t="shared" si="32"/>
        <v>0</v>
      </c>
      <c r="G184" s="74">
        <f t="shared" si="32"/>
        <v>0.78002633443769887</v>
      </c>
      <c r="H184" s="75">
        <f>SUM(H163:H179)</f>
        <v>1.5285564840433103</v>
      </c>
      <c r="I184" s="59">
        <f>SUM(I163:I179)</f>
        <v>286.3380072531836</v>
      </c>
    </row>
    <row r="185" spans="1:9" s="14" customFormat="1" ht="15" thickBot="1">
      <c r="A185" s="43" t="s">
        <v>91</v>
      </c>
      <c r="B185" s="78">
        <f>B184/$I$184</f>
        <v>5.0109545209810875E-2</v>
      </c>
      <c r="C185" s="78">
        <f t="shared" ref="C185:I185" si="33">C184/$I$184</f>
        <v>3.5711221813609355E-2</v>
      </c>
      <c r="D185" s="78">
        <f t="shared" si="33"/>
        <v>0.87794219113345573</v>
      </c>
      <c r="E185" s="78">
        <f t="shared" si="33"/>
        <v>2.8174602488226536E-2</v>
      </c>
      <c r="F185" s="78">
        <f t="shared" si="33"/>
        <v>0</v>
      </c>
      <c r="G185" s="78">
        <f t="shared" si="33"/>
        <v>2.7241452922035247E-3</v>
      </c>
      <c r="H185" s="79">
        <f t="shared" si="33"/>
        <v>5.3382940626940309E-3</v>
      </c>
      <c r="I185" s="80">
        <f t="shared" si="33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0</v>
      </c>
      <c r="E189" s="57">
        <v>0</v>
      </c>
      <c r="F189" s="419"/>
      <c r="G189" s="57">
        <v>0</v>
      </c>
      <c r="H189" s="58">
        <v>0</v>
      </c>
      <c r="I189" s="59">
        <f>SUM(B189:H189)</f>
        <v>0</v>
      </c>
    </row>
    <row r="190" spans="1:9" ht="15">
      <c r="A190" s="36" t="s">
        <v>8</v>
      </c>
      <c r="B190" s="60">
        <v>0</v>
      </c>
      <c r="C190" s="60">
        <v>0</v>
      </c>
      <c r="D190" s="60">
        <v>511.410888</v>
      </c>
      <c r="E190" s="60">
        <v>0</v>
      </c>
      <c r="F190" s="420"/>
      <c r="G190" s="60">
        <v>0</v>
      </c>
      <c r="H190" s="61">
        <v>0</v>
      </c>
      <c r="I190" s="62">
        <f t="shared" ref="I190:I209" si="34">SUM(B190:H190)</f>
        <v>511.410888</v>
      </c>
    </row>
    <row r="191" spans="1: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34"/>
        <v>0</v>
      </c>
    </row>
    <row r="192" spans="1: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34"/>
        <v>0</v>
      </c>
    </row>
    <row r="193" spans="1:9" ht="15">
      <c r="A193" s="37" t="s">
        <v>16</v>
      </c>
      <c r="B193" s="63">
        <v>147.29286587140942</v>
      </c>
      <c r="C193" s="63">
        <v>2.6002492347531954</v>
      </c>
      <c r="D193" s="63">
        <v>293.33672132765162</v>
      </c>
      <c r="E193" s="63">
        <v>0</v>
      </c>
      <c r="F193" s="420"/>
      <c r="G193" s="63">
        <v>0</v>
      </c>
      <c r="H193" s="64">
        <v>0</v>
      </c>
      <c r="I193" s="59">
        <f t="shared" si="34"/>
        <v>443.22983643381423</v>
      </c>
    </row>
    <row r="194" spans="1:9" ht="15">
      <c r="A194" s="36" t="s">
        <v>15</v>
      </c>
      <c r="B194" s="60">
        <v>2.675698551422097</v>
      </c>
      <c r="C194" s="60">
        <v>1.602290568634203</v>
      </c>
      <c r="D194" s="60">
        <v>10.908962660146013</v>
      </c>
      <c r="E194" s="60">
        <v>0</v>
      </c>
      <c r="F194" s="420"/>
      <c r="G194" s="60">
        <v>0</v>
      </c>
      <c r="H194" s="61">
        <v>0</v>
      </c>
      <c r="I194" s="62">
        <f t="shared" si="34"/>
        <v>15.186951780202314</v>
      </c>
    </row>
    <row r="195" spans="1:9" ht="15">
      <c r="A195" s="37" t="s">
        <v>58</v>
      </c>
      <c r="B195" s="63">
        <v>0</v>
      </c>
      <c r="C195" s="63">
        <v>0</v>
      </c>
      <c r="D195" s="63">
        <v>0</v>
      </c>
      <c r="E195" s="63">
        <v>2.7128675129853095</v>
      </c>
      <c r="F195" s="420"/>
      <c r="G195" s="63">
        <v>0</v>
      </c>
      <c r="H195" s="64">
        <v>0</v>
      </c>
      <c r="I195" s="59">
        <f t="shared" si="34"/>
        <v>2.7128675129853095</v>
      </c>
    </row>
    <row r="196" spans="1: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34"/>
        <v>0</v>
      </c>
    </row>
    <row r="197" spans="1: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34"/>
        <v>0</v>
      </c>
    </row>
    <row r="198" spans="1:9" ht="15">
      <c r="A198" s="36" t="s">
        <v>17</v>
      </c>
      <c r="B198" s="60">
        <v>0.84970143071053905</v>
      </c>
      <c r="C198" s="60">
        <v>0</v>
      </c>
      <c r="D198" s="60">
        <v>0.91168686661048348</v>
      </c>
      <c r="E198" s="60">
        <v>0</v>
      </c>
      <c r="F198" s="420"/>
      <c r="G198" s="60">
        <v>0</v>
      </c>
      <c r="H198" s="61">
        <v>0</v>
      </c>
      <c r="I198" s="62">
        <f t="shared" si="34"/>
        <v>1.7613882973210226</v>
      </c>
    </row>
    <row r="199" spans="1:9" ht="15">
      <c r="A199" s="37" t="s">
        <v>139</v>
      </c>
      <c r="B199" s="63">
        <v>77.247949917903824</v>
      </c>
      <c r="C199" s="63">
        <v>63.824544399763674</v>
      </c>
      <c r="D199" s="63">
        <v>672.36701799130367</v>
      </c>
      <c r="E199" s="63">
        <v>14.259244035831969</v>
      </c>
      <c r="F199" s="420"/>
      <c r="G199" s="63">
        <v>0</v>
      </c>
      <c r="H199" s="64">
        <v>0</v>
      </c>
      <c r="I199" s="59">
        <f t="shared" si="34"/>
        <v>827.6987563448032</v>
      </c>
    </row>
    <row r="200" spans="1:9" ht="15">
      <c r="A200" s="36" t="s">
        <v>25</v>
      </c>
      <c r="B200" s="60">
        <v>15.355552367952896</v>
      </c>
      <c r="C200" s="60">
        <v>0.24089893036388205</v>
      </c>
      <c r="D200" s="60">
        <v>225.54630514908612</v>
      </c>
      <c r="E200" s="60">
        <v>163.09858590286004</v>
      </c>
      <c r="F200" s="420"/>
      <c r="G200" s="60">
        <v>16.767271034717137</v>
      </c>
      <c r="H200" s="61">
        <v>0.22343493738856049</v>
      </c>
      <c r="I200" s="62">
        <f t="shared" si="34"/>
        <v>421.2320483223686</v>
      </c>
    </row>
    <row r="201" spans="1:9" ht="15">
      <c r="A201" s="37" t="s">
        <v>24</v>
      </c>
      <c r="B201" s="63">
        <v>0.65117192548334102</v>
      </c>
      <c r="C201" s="63">
        <v>7.2824823728794494E-2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34"/>
        <v>0.72399674921213553</v>
      </c>
    </row>
    <row r="202" spans="1:9" ht="15">
      <c r="A202" s="36" t="s">
        <v>60</v>
      </c>
      <c r="B202" s="60">
        <v>8.6985867675531611E-2</v>
      </c>
      <c r="C202" s="60">
        <v>0.14751727043943244</v>
      </c>
      <c r="D202" s="60">
        <v>0.26902845672844822</v>
      </c>
      <c r="E202" s="60">
        <v>0</v>
      </c>
      <c r="F202" s="420"/>
      <c r="G202" s="60">
        <v>0</v>
      </c>
      <c r="H202" s="61">
        <v>0</v>
      </c>
      <c r="I202" s="62">
        <f t="shared" si="34"/>
        <v>0.50353159484341226</v>
      </c>
    </row>
    <row r="203" spans="1:9" ht="15">
      <c r="A203" s="37" t="s">
        <v>22</v>
      </c>
      <c r="B203" s="63">
        <v>0</v>
      </c>
      <c r="C203" s="63">
        <v>0</v>
      </c>
      <c r="D203" s="63">
        <v>0.15421707388117931</v>
      </c>
      <c r="E203" s="63">
        <v>0</v>
      </c>
      <c r="F203" s="420"/>
      <c r="G203" s="63">
        <v>0</v>
      </c>
      <c r="H203" s="64">
        <v>0</v>
      </c>
      <c r="I203" s="59">
        <f t="shared" si="34"/>
        <v>0.15421707388117931</v>
      </c>
    </row>
    <row r="204" spans="1:9" ht="15">
      <c r="A204" s="36" t="s">
        <v>21</v>
      </c>
      <c r="B204" s="60">
        <v>0</v>
      </c>
      <c r="C204" s="60">
        <v>0</v>
      </c>
      <c r="D204" s="60">
        <v>435.10357749819605</v>
      </c>
      <c r="E204" s="60">
        <v>0</v>
      </c>
      <c r="F204" s="420"/>
      <c r="G204" s="60">
        <v>0</v>
      </c>
      <c r="H204" s="61">
        <v>0</v>
      </c>
      <c r="I204" s="62">
        <f t="shared" si="34"/>
        <v>435.10357749819605</v>
      </c>
    </row>
    <row r="205" spans="1: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34"/>
        <v>0</v>
      </c>
    </row>
    <row r="206" spans="1: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34"/>
        <v>0</v>
      </c>
    </row>
    <row r="207" spans="1: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34"/>
        <v>0</v>
      </c>
    </row>
    <row r="208" spans="1: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34"/>
        <v>0</v>
      </c>
    </row>
    <row r="209" spans="1: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34"/>
        <v>0</v>
      </c>
    </row>
    <row r="210" spans="1:9" ht="15">
      <c r="A210" s="42" t="s">
        <v>26</v>
      </c>
      <c r="B210" s="74">
        <f>SUM(B189:B205)</f>
        <v>244.15992593255768</v>
      </c>
      <c r="C210" s="74">
        <f t="shared" ref="C210:G210" si="35">SUM(C189:C205)</f>
        <v>68.488325227683191</v>
      </c>
      <c r="D210" s="74">
        <f t="shared" si="35"/>
        <v>2150.0084050236037</v>
      </c>
      <c r="E210" s="74">
        <f t="shared" si="35"/>
        <v>180.07069745167732</v>
      </c>
      <c r="F210" s="74">
        <f t="shared" si="35"/>
        <v>0</v>
      </c>
      <c r="G210" s="74">
        <f t="shared" si="35"/>
        <v>16.767271034717137</v>
      </c>
      <c r="H210" s="75">
        <f>SUM(H189:H205)</f>
        <v>0.22343493738856049</v>
      </c>
      <c r="I210" s="59">
        <f>SUM(I189:I205)</f>
        <v>2659.7180596076278</v>
      </c>
    </row>
    <row r="211" spans="1:9" s="14" customFormat="1" ht="15" thickBot="1">
      <c r="A211" s="43" t="s">
        <v>91</v>
      </c>
      <c r="B211" s="78">
        <f>B210/$I$210</f>
        <v>9.1799175875271963E-2</v>
      </c>
      <c r="C211" s="78">
        <f t="shared" ref="C211:I211" si="36">C210/$I$210</f>
        <v>2.5750220020608824E-2</v>
      </c>
      <c r="D211" s="78">
        <f t="shared" si="36"/>
        <v>0.80835951662514993</v>
      </c>
      <c r="E211" s="78">
        <f t="shared" si="36"/>
        <v>6.770292693288027E-2</v>
      </c>
      <c r="F211" s="78">
        <f t="shared" si="36"/>
        <v>0</v>
      </c>
      <c r="G211" s="78">
        <f t="shared" si="36"/>
        <v>6.304153545203476E-3</v>
      </c>
      <c r="H211" s="79">
        <f t="shared" si="36"/>
        <v>8.400700088547073E-5</v>
      </c>
      <c r="I211" s="80">
        <f t="shared" si="36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37">SUM(B216:H216)</f>
        <v>0</v>
      </c>
    </row>
    <row r="217" spans="1: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37"/>
        <v>0</v>
      </c>
    </row>
    <row r="218" spans="1: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37"/>
        <v>0</v>
      </c>
    </row>
    <row r="219" spans="1:9" ht="15">
      <c r="A219" s="37" t="s">
        <v>16</v>
      </c>
      <c r="B219" s="63">
        <v>22.167734609438746</v>
      </c>
      <c r="C219" s="63">
        <v>11.359344579584597</v>
      </c>
      <c r="D219" s="63">
        <v>17.612322805233358</v>
      </c>
      <c r="E219" s="63">
        <v>0</v>
      </c>
      <c r="F219" s="420"/>
      <c r="G219" s="63">
        <v>0</v>
      </c>
      <c r="H219" s="64">
        <v>0</v>
      </c>
      <c r="I219" s="59">
        <f t="shared" si="37"/>
        <v>51.139401994256701</v>
      </c>
    </row>
    <row r="220" spans="1:9" ht="15">
      <c r="A220" s="36" t="s">
        <v>15</v>
      </c>
      <c r="B220" s="60">
        <v>3.7796062842739837</v>
      </c>
      <c r="C220" s="60">
        <v>0</v>
      </c>
      <c r="D220" s="60">
        <v>2.0743906224921878</v>
      </c>
      <c r="E220" s="60">
        <v>0</v>
      </c>
      <c r="F220" s="420"/>
      <c r="G220" s="60">
        <v>0</v>
      </c>
      <c r="H220" s="61">
        <v>0</v>
      </c>
      <c r="I220" s="62">
        <f t="shared" si="37"/>
        <v>5.8539969067661719</v>
      </c>
    </row>
    <row r="221" spans="1:9" ht="15">
      <c r="A221" s="37" t="s">
        <v>58</v>
      </c>
      <c r="B221" s="63">
        <v>0</v>
      </c>
      <c r="C221" s="63">
        <v>0</v>
      </c>
      <c r="D221" s="63">
        <v>0</v>
      </c>
      <c r="E221" s="63">
        <v>2.4278598152178486E-3</v>
      </c>
      <c r="F221" s="420"/>
      <c r="G221" s="63">
        <v>0</v>
      </c>
      <c r="H221" s="64">
        <v>0</v>
      </c>
      <c r="I221" s="59">
        <f t="shared" si="37"/>
        <v>2.4278598152178486E-3</v>
      </c>
    </row>
    <row r="222" spans="1:9" ht="15">
      <c r="A222" s="36" t="s">
        <v>12</v>
      </c>
      <c r="B222" s="60">
        <v>0</v>
      </c>
      <c r="C222" s="60">
        <v>0</v>
      </c>
      <c r="D222" s="60">
        <v>0</v>
      </c>
      <c r="E222" s="60">
        <v>6.0842945341808466E-2</v>
      </c>
      <c r="F222" s="420"/>
      <c r="G222" s="60">
        <v>0</v>
      </c>
      <c r="H222" s="61">
        <v>0</v>
      </c>
      <c r="I222" s="62">
        <f t="shared" si="37"/>
        <v>6.0842945341808466E-2</v>
      </c>
    </row>
    <row r="223" spans="1: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37"/>
        <v>0</v>
      </c>
    </row>
    <row r="224" spans="1:9" ht="15">
      <c r="A224" s="36" t="s">
        <v>17</v>
      </c>
      <c r="B224" s="60">
        <v>3.1146426743573663</v>
      </c>
      <c r="C224" s="60">
        <v>0</v>
      </c>
      <c r="D224" s="60">
        <v>12.336990255595509</v>
      </c>
      <c r="E224" s="60">
        <v>0.65201811364827666</v>
      </c>
      <c r="F224" s="420"/>
      <c r="G224" s="60">
        <v>0</v>
      </c>
      <c r="H224" s="61">
        <v>0</v>
      </c>
      <c r="I224" s="62">
        <f t="shared" si="37"/>
        <v>16.103651043601154</v>
      </c>
    </row>
    <row r="225" spans="1:9" ht="15">
      <c r="A225" s="37" t="s">
        <v>139</v>
      </c>
      <c r="B225" s="63">
        <v>4.0672201253904969</v>
      </c>
      <c r="C225" s="63">
        <v>6.3253255129029337E-2</v>
      </c>
      <c r="D225" s="63">
        <v>14.925090701257277</v>
      </c>
      <c r="E225" s="63">
        <v>2.5676080040182674</v>
      </c>
      <c r="F225" s="420"/>
      <c r="G225" s="63">
        <v>0</v>
      </c>
      <c r="H225" s="64">
        <v>0</v>
      </c>
      <c r="I225" s="59">
        <f t="shared" si="37"/>
        <v>21.623172085795073</v>
      </c>
    </row>
    <row r="226" spans="1:9" ht="15">
      <c r="A226" s="36" t="s">
        <v>25</v>
      </c>
      <c r="B226" s="60">
        <v>6.2923918876180664</v>
      </c>
      <c r="C226" s="60">
        <v>0.14481017306784763</v>
      </c>
      <c r="D226" s="60">
        <v>14.89104558563267</v>
      </c>
      <c r="E226" s="60">
        <v>50.178833240810079</v>
      </c>
      <c r="F226" s="420"/>
      <c r="G226" s="60">
        <v>10.464483268506921</v>
      </c>
      <c r="H226" s="61">
        <v>1.1683332518114906</v>
      </c>
      <c r="I226" s="62">
        <f t="shared" si="37"/>
        <v>83.13989740744708</v>
      </c>
    </row>
    <row r="227" spans="1:9" ht="15">
      <c r="A227" s="37" t="s">
        <v>24</v>
      </c>
      <c r="B227" s="63">
        <v>0.81339105663836775</v>
      </c>
      <c r="C227" s="63">
        <v>0</v>
      </c>
      <c r="D227" s="63">
        <v>0.22393902805116647</v>
      </c>
      <c r="E227" s="63">
        <v>0</v>
      </c>
      <c r="F227" s="420"/>
      <c r="G227" s="63">
        <v>0</v>
      </c>
      <c r="H227" s="64">
        <v>0</v>
      </c>
      <c r="I227" s="59">
        <f t="shared" si="37"/>
        <v>1.0373300846895341</v>
      </c>
    </row>
    <row r="228" spans="1:9" ht="15">
      <c r="A228" s="36" t="s">
        <v>60</v>
      </c>
      <c r="B228" s="60">
        <v>7.6026852421591962E-2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37"/>
        <v>7.6026852421591962E-2</v>
      </c>
    </row>
    <row r="229" spans="1:9" ht="15">
      <c r="A229" s="37" t="s">
        <v>22</v>
      </c>
      <c r="B229" s="63">
        <v>0.11040000000000001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37"/>
        <v>0.11040000000000001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37"/>
        <v>0</v>
      </c>
    </row>
    <row r="231" spans="1: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37"/>
        <v>0</v>
      </c>
    </row>
    <row r="232" spans="1: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37"/>
        <v>0</v>
      </c>
    </row>
    <row r="233" spans="1: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37"/>
        <v>0</v>
      </c>
    </row>
    <row r="234" spans="1: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37"/>
        <v>0</v>
      </c>
    </row>
    <row r="235" spans="1: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37"/>
        <v>0</v>
      </c>
    </row>
    <row r="236" spans="1:9" ht="15">
      <c r="A236" s="42" t="s">
        <v>26</v>
      </c>
      <c r="B236" s="74">
        <f>SUM(B215:B231)</f>
        <v>40.421413490138619</v>
      </c>
      <c r="C236" s="74">
        <f t="shared" ref="C236:G236" si="38">SUM(C215:C231)</f>
        <v>11.567408007781474</v>
      </c>
      <c r="D236" s="74">
        <f t="shared" si="38"/>
        <v>62.063778998262173</v>
      </c>
      <c r="E236" s="74">
        <f t="shared" si="38"/>
        <v>53.461730163633646</v>
      </c>
      <c r="F236" s="74">
        <f t="shared" si="38"/>
        <v>0</v>
      </c>
      <c r="G236" s="74">
        <f t="shared" si="38"/>
        <v>10.464483268506921</v>
      </c>
      <c r="H236" s="75">
        <f>SUM(H215:H231)</f>
        <v>1.1683332518114906</v>
      </c>
      <c r="I236" s="59">
        <f>SUM(I215:I231)</f>
        <v>179.14714718013434</v>
      </c>
    </row>
    <row r="237" spans="1:9" s="14" customFormat="1" ht="15" thickBot="1">
      <c r="A237" s="43" t="s">
        <v>91</v>
      </c>
      <c r="B237" s="78">
        <f>B236/$I$236</f>
        <v>0.22563247099600456</v>
      </c>
      <c r="C237" s="78">
        <f t="shared" ref="C237:I237" si="39">C236/$I$236</f>
        <v>6.4569311819128908E-2</v>
      </c>
      <c r="D237" s="78">
        <f t="shared" si="39"/>
        <v>0.34644023069960689</v>
      </c>
      <c r="E237" s="78">
        <f t="shared" si="39"/>
        <v>0.29842356412115967</v>
      </c>
      <c r="F237" s="78">
        <f t="shared" si="39"/>
        <v>0</v>
      </c>
      <c r="G237" s="78">
        <f t="shared" si="39"/>
        <v>5.8412782080111907E-2</v>
      </c>
      <c r="H237" s="79">
        <f t="shared" si="39"/>
        <v>6.5216402839879959E-3</v>
      </c>
      <c r="I237" s="80">
        <f t="shared" si="39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0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0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0"/>
        <v>0</v>
      </c>
    </row>
    <row r="245" spans="1:9" ht="15">
      <c r="A245" s="37" t="s">
        <v>16</v>
      </c>
      <c r="B245" s="63">
        <v>84.054198823844786</v>
      </c>
      <c r="C245" s="63">
        <v>0.37563123620433553</v>
      </c>
      <c r="D245" s="63">
        <v>7.0958578415787938</v>
      </c>
      <c r="E245" s="63">
        <v>0</v>
      </c>
      <c r="F245" s="420"/>
      <c r="G245" s="63">
        <v>0</v>
      </c>
      <c r="H245" s="64">
        <v>0</v>
      </c>
      <c r="I245" s="59">
        <f t="shared" si="40"/>
        <v>91.525687901627919</v>
      </c>
    </row>
    <row r="246" spans="1:9" ht="15">
      <c r="A246" s="36" t="s">
        <v>15</v>
      </c>
      <c r="B246" s="60">
        <v>29.931923879335727</v>
      </c>
      <c r="C246" s="60">
        <v>0.12886609986605763</v>
      </c>
      <c r="D246" s="60">
        <v>3.7473857662528758</v>
      </c>
      <c r="E246" s="60">
        <v>0</v>
      </c>
      <c r="F246" s="420"/>
      <c r="G246" s="60">
        <v>0</v>
      </c>
      <c r="H246" s="61">
        <v>0</v>
      </c>
      <c r="I246" s="62">
        <f t="shared" si="40"/>
        <v>33.808175745454662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0.78993972322854866</v>
      </c>
      <c r="F247" s="420"/>
      <c r="G247" s="63">
        <v>0</v>
      </c>
      <c r="H247" s="64">
        <v>0</v>
      </c>
      <c r="I247" s="59">
        <f t="shared" si="40"/>
        <v>0.78993972322854866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0.13802898619866058</v>
      </c>
      <c r="F248" s="420"/>
      <c r="G248" s="60">
        <v>0</v>
      </c>
      <c r="H248" s="61">
        <v>0</v>
      </c>
      <c r="I248" s="62">
        <f t="shared" si="40"/>
        <v>0.13802898619866058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40"/>
        <v>0</v>
      </c>
    </row>
    <row r="250" spans="1:9" ht="15">
      <c r="A250" s="36" t="s">
        <v>17</v>
      </c>
      <c r="B250" s="60">
        <v>21.662751165090715</v>
      </c>
      <c r="C250" s="60">
        <v>0.88162019678121928</v>
      </c>
      <c r="D250" s="60">
        <v>16.94515931087523</v>
      </c>
      <c r="E250" s="60">
        <v>0.21211010836672675</v>
      </c>
      <c r="F250" s="420"/>
      <c r="G250" s="60">
        <v>0</v>
      </c>
      <c r="H250" s="61">
        <v>0</v>
      </c>
      <c r="I250" s="62">
        <f t="shared" si="40"/>
        <v>39.701640781113895</v>
      </c>
    </row>
    <row r="251" spans="1:9" ht="15">
      <c r="A251" s="37" t="s">
        <v>139</v>
      </c>
      <c r="B251" s="63">
        <v>138.71766065763674</v>
      </c>
      <c r="C251" s="63">
        <v>5.4539467408371944</v>
      </c>
      <c r="D251" s="63">
        <v>103.64126857198744</v>
      </c>
      <c r="E251" s="63">
        <v>0.41607638276983377</v>
      </c>
      <c r="F251" s="420"/>
      <c r="G251" s="63">
        <v>0</v>
      </c>
      <c r="H251" s="64">
        <v>0</v>
      </c>
      <c r="I251" s="59">
        <f t="shared" si="40"/>
        <v>248.22895235323119</v>
      </c>
    </row>
    <row r="252" spans="1:9" ht="15">
      <c r="A252" s="36" t="s">
        <v>25</v>
      </c>
      <c r="B252" s="60">
        <v>63.250380474475037</v>
      </c>
      <c r="C252" s="60">
        <v>2.623718799820181</v>
      </c>
      <c r="D252" s="60">
        <v>102.56378633324006</v>
      </c>
      <c r="E252" s="60">
        <v>322.34713679638799</v>
      </c>
      <c r="F252" s="420"/>
      <c r="G252" s="60">
        <v>117.20883602630897</v>
      </c>
      <c r="H252" s="61">
        <v>8.5501711845400639</v>
      </c>
      <c r="I252" s="62">
        <f t="shared" si="40"/>
        <v>616.54402961477228</v>
      </c>
    </row>
    <row r="253" spans="1:9" ht="15">
      <c r="A253" s="37" t="s">
        <v>24</v>
      </c>
      <c r="B253" s="63">
        <v>24.244436983504336</v>
      </c>
      <c r="C253" s="63">
        <v>0</v>
      </c>
      <c r="D253" s="63">
        <v>0.44229170437227844</v>
      </c>
      <c r="E253" s="63">
        <v>0</v>
      </c>
      <c r="F253" s="420"/>
      <c r="G253" s="63">
        <v>0</v>
      </c>
      <c r="H253" s="64">
        <v>0</v>
      </c>
      <c r="I253" s="59">
        <f t="shared" si="40"/>
        <v>24.686728687876613</v>
      </c>
    </row>
    <row r="254" spans="1:9" ht="15">
      <c r="A254" s="36" t="s">
        <v>60</v>
      </c>
      <c r="B254" s="60">
        <v>1.0937726876610772</v>
      </c>
      <c r="C254" s="60">
        <v>0.55947017139380339</v>
      </c>
      <c r="D254" s="60">
        <v>1.0203103429674225</v>
      </c>
      <c r="E254" s="60">
        <v>0</v>
      </c>
      <c r="F254" s="420"/>
      <c r="G254" s="60">
        <v>0</v>
      </c>
      <c r="H254" s="61">
        <v>0</v>
      </c>
      <c r="I254" s="62">
        <f t="shared" si="40"/>
        <v>2.673553202022303</v>
      </c>
    </row>
    <row r="255" spans="1:9" ht="15">
      <c r="A255" s="37" t="s">
        <v>22</v>
      </c>
      <c r="B255" s="63">
        <v>0.12895185513661306</v>
      </c>
      <c r="C255" s="63">
        <v>0.27565450723419788</v>
      </c>
      <c r="D255" s="63">
        <v>1.4355558330329139</v>
      </c>
      <c r="E255" s="63">
        <v>0</v>
      </c>
      <c r="F255" s="420"/>
      <c r="G255" s="63">
        <v>0</v>
      </c>
      <c r="H255" s="64">
        <v>0</v>
      </c>
      <c r="I255" s="59">
        <f t="shared" si="40"/>
        <v>1.8401621954037248</v>
      </c>
    </row>
    <row r="256" spans="1:9" ht="15" customHeight="1">
      <c r="A256" s="36" t="s">
        <v>21</v>
      </c>
      <c r="B256" s="60">
        <v>0.11614394133145696</v>
      </c>
      <c r="C256" s="60">
        <v>0</v>
      </c>
      <c r="D256" s="60">
        <v>2.903598533286424E-2</v>
      </c>
      <c r="E256" s="60">
        <v>0</v>
      </c>
      <c r="F256" s="420"/>
      <c r="G256" s="60">
        <v>0</v>
      </c>
      <c r="H256" s="61">
        <v>0</v>
      </c>
      <c r="I256" s="62">
        <f t="shared" si="40"/>
        <v>0.1451799266643212</v>
      </c>
    </row>
    <row r="257" spans="1: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0"/>
        <v>0</v>
      </c>
    </row>
    <row r="258" spans="1: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0"/>
        <v>0</v>
      </c>
    </row>
    <row r="259" spans="1: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0"/>
        <v>0</v>
      </c>
    </row>
    <row r="260" spans="1: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40"/>
        <v>0</v>
      </c>
    </row>
    <row r="261" spans="1: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40"/>
        <v>0</v>
      </c>
    </row>
    <row r="262" spans="1:9" ht="15">
      <c r="A262" s="42" t="s">
        <v>26</v>
      </c>
      <c r="B262" s="74">
        <f>SUM(B241:B257)</f>
        <v>363.20022046801654</v>
      </c>
      <c r="C262" s="74">
        <f t="shared" ref="C262:G262" si="41">SUM(C241:C257)</f>
        <v>10.298907752136989</v>
      </c>
      <c r="D262" s="74">
        <f t="shared" si="41"/>
        <v>236.9206516896399</v>
      </c>
      <c r="E262" s="74">
        <f t="shared" si="41"/>
        <v>323.90329199695174</v>
      </c>
      <c r="F262" s="74">
        <f t="shared" si="41"/>
        <v>0</v>
      </c>
      <c r="G262" s="74">
        <f t="shared" si="41"/>
        <v>117.20883602630897</v>
      </c>
      <c r="H262" s="75">
        <f>SUM(H241:H257)</f>
        <v>8.5501711845400639</v>
      </c>
      <c r="I262" s="59">
        <f>SUM(I241:I257)</f>
        <v>1060.082079117594</v>
      </c>
    </row>
    <row r="263" spans="1:9" s="14" customFormat="1" ht="15" thickBot="1">
      <c r="A263" s="43" t="s">
        <v>91</v>
      </c>
      <c r="B263" s="78">
        <f>B262/$I$262</f>
        <v>0.3426151876563579</v>
      </c>
      <c r="C263" s="78">
        <f t="shared" ref="C263:I263" si="42">C262/$I$262</f>
        <v>9.7151984313419756E-3</v>
      </c>
      <c r="D263" s="78">
        <f t="shared" si="42"/>
        <v>0.22349274302123023</v>
      </c>
      <c r="E263" s="78">
        <f t="shared" si="42"/>
        <v>0.30554548405022269</v>
      </c>
      <c r="F263" s="78">
        <f t="shared" si="42"/>
        <v>0</v>
      </c>
      <c r="G263" s="78">
        <f t="shared" si="42"/>
        <v>0.11056581215284095</v>
      </c>
      <c r="H263" s="79">
        <f t="shared" si="42"/>
        <v>8.0655746880063991E-3</v>
      </c>
      <c r="I263" s="80">
        <f t="shared" si="4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43">SUM(B268:H268)</f>
        <v>0</v>
      </c>
    </row>
    <row r="269" spans="1: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43"/>
        <v>0</v>
      </c>
    </row>
    <row r="270" spans="1: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43"/>
        <v>0</v>
      </c>
    </row>
    <row r="271" spans="1:9" ht="15">
      <c r="A271" s="37" t="s">
        <v>16</v>
      </c>
      <c r="B271" s="63">
        <v>5.9539625191325518</v>
      </c>
      <c r="C271" s="63">
        <v>18.126467871505877</v>
      </c>
      <c r="D271" s="63">
        <v>7.0803246851190309</v>
      </c>
      <c r="E271" s="63">
        <v>0</v>
      </c>
      <c r="F271" s="420"/>
      <c r="G271" s="63">
        <v>0</v>
      </c>
      <c r="H271" s="64">
        <v>0</v>
      </c>
      <c r="I271" s="59">
        <f t="shared" si="43"/>
        <v>31.160755075757461</v>
      </c>
    </row>
    <row r="272" spans="1:9" ht="15">
      <c r="A272" s="36" t="s">
        <v>15</v>
      </c>
      <c r="B272" s="60">
        <v>2.2033881921841654</v>
      </c>
      <c r="C272" s="60">
        <v>0.28634458866659507</v>
      </c>
      <c r="D272" s="60">
        <v>6.8584039800910164</v>
      </c>
      <c r="E272" s="60">
        <v>0.23914209688158636</v>
      </c>
      <c r="F272" s="420"/>
      <c r="G272" s="60">
        <v>0</v>
      </c>
      <c r="H272" s="61">
        <v>0</v>
      </c>
      <c r="I272" s="62">
        <f t="shared" si="43"/>
        <v>9.5872788578233639</v>
      </c>
    </row>
    <row r="273" spans="1:9" ht="15">
      <c r="A273" s="37" t="s">
        <v>58</v>
      </c>
      <c r="B273" s="63">
        <v>3.8343470389163569E-5</v>
      </c>
      <c r="C273" s="63">
        <v>0</v>
      </c>
      <c r="D273" s="63">
        <v>0</v>
      </c>
      <c r="E273" s="63">
        <v>13.23599538542536</v>
      </c>
      <c r="F273" s="420"/>
      <c r="G273" s="63">
        <v>0</v>
      </c>
      <c r="H273" s="64">
        <v>0</v>
      </c>
      <c r="I273" s="59">
        <f t="shared" si="43"/>
        <v>13.23603372889575</v>
      </c>
    </row>
    <row r="274" spans="1:9" ht="15">
      <c r="A274" s="36" t="s">
        <v>12</v>
      </c>
      <c r="B274" s="60">
        <v>2.2328349344857293E-5</v>
      </c>
      <c r="C274" s="60">
        <v>0</v>
      </c>
      <c r="D274" s="60">
        <v>0</v>
      </c>
      <c r="E274" s="60">
        <v>8.6662595088887046E-3</v>
      </c>
      <c r="F274" s="420"/>
      <c r="G274" s="60">
        <v>0</v>
      </c>
      <c r="H274" s="61">
        <v>0</v>
      </c>
      <c r="I274" s="62">
        <f t="shared" si="43"/>
        <v>8.6885878582335617E-3</v>
      </c>
    </row>
    <row r="275" spans="1: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43"/>
        <v>0</v>
      </c>
    </row>
    <row r="276" spans="1:9" ht="15">
      <c r="A276" s="36" t="s">
        <v>17</v>
      </c>
      <c r="B276" s="60">
        <v>1.8905401304159177E-3</v>
      </c>
      <c r="C276" s="60">
        <v>0</v>
      </c>
      <c r="D276" s="60">
        <v>2.3253217943745481E-2</v>
      </c>
      <c r="E276" s="60">
        <v>0</v>
      </c>
      <c r="F276" s="420"/>
      <c r="G276" s="60">
        <v>0</v>
      </c>
      <c r="H276" s="61">
        <v>0</v>
      </c>
      <c r="I276" s="62">
        <f t="shared" si="43"/>
        <v>2.5143758074161398E-2</v>
      </c>
    </row>
    <row r="277" spans="1:9" ht="15">
      <c r="A277" s="37" t="s">
        <v>139</v>
      </c>
      <c r="B277" s="63">
        <v>8.560958259752244</v>
      </c>
      <c r="C277" s="63">
        <v>4.2337831413043769</v>
      </c>
      <c r="D277" s="63">
        <v>15.892698862961977</v>
      </c>
      <c r="E277" s="63">
        <v>0</v>
      </c>
      <c r="F277" s="420"/>
      <c r="G277" s="63">
        <v>0</v>
      </c>
      <c r="H277" s="64">
        <v>0</v>
      </c>
      <c r="I277" s="59">
        <f t="shared" si="43"/>
        <v>28.687440264018598</v>
      </c>
    </row>
    <row r="278" spans="1:9" ht="15">
      <c r="A278" s="36" t="s">
        <v>25</v>
      </c>
      <c r="B278" s="60">
        <v>0.96295498480636366</v>
      </c>
      <c r="C278" s="60">
        <v>0</v>
      </c>
      <c r="D278" s="60">
        <v>27.336641504710684</v>
      </c>
      <c r="E278" s="60">
        <v>89.145107542850511</v>
      </c>
      <c r="F278" s="420"/>
      <c r="G278" s="60">
        <v>1.3376017350575264</v>
      </c>
      <c r="H278" s="61">
        <v>0</v>
      </c>
      <c r="I278" s="62">
        <f t="shared" si="43"/>
        <v>118.78230576742509</v>
      </c>
    </row>
    <row r="279" spans="1: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43"/>
        <v>0</v>
      </c>
    </row>
    <row r="280" spans="1:9" ht="15">
      <c r="A280" s="36" t="s">
        <v>60</v>
      </c>
      <c r="B280" s="60">
        <v>0.11734436024248233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43"/>
        <v>0.11734436024248233</v>
      </c>
    </row>
    <row r="281" spans="1:9" ht="15" customHeight="1">
      <c r="A281" s="37" t="s">
        <v>22</v>
      </c>
      <c r="B281" s="63">
        <v>0.15721240972562375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43"/>
        <v>0.15721240972562375</v>
      </c>
    </row>
    <row r="282" spans="1: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43"/>
        <v>0</v>
      </c>
    </row>
    <row r="283" spans="1: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43"/>
        <v>0</v>
      </c>
    </row>
    <row r="284" spans="1: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43"/>
        <v>0</v>
      </c>
    </row>
    <row r="285" spans="1: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43"/>
        <v>0</v>
      </c>
    </row>
    <row r="286" spans="1: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43"/>
        <v>0</v>
      </c>
    </row>
    <row r="287" spans="1: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43"/>
        <v>0</v>
      </c>
    </row>
    <row r="288" spans="1:9" ht="15">
      <c r="A288" s="42" t="s">
        <v>26</v>
      </c>
      <c r="B288" s="74">
        <f>SUM(B267:B283)</f>
        <v>17.957771937793584</v>
      </c>
      <c r="C288" s="74">
        <f t="shared" ref="C288:G288" si="44">SUM(C267:C283)</f>
        <v>22.646595601476847</v>
      </c>
      <c r="D288" s="74">
        <f t="shared" si="44"/>
        <v>57.191322250826452</v>
      </c>
      <c r="E288" s="74">
        <f t="shared" si="44"/>
        <v>102.62891128466634</v>
      </c>
      <c r="F288" s="74">
        <f t="shared" si="44"/>
        <v>0</v>
      </c>
      <c r="G288" s="74">
        <f t="shared" si="44"/>
        <v>1.3376017350575264</v>
      </c>
      <c r="H288" s="75">
        <f>SUM(H267:H283)</f>
        <v>0</v>
      </c>
      <c r="I288" s="59">
        <f>SUM(I267:I283)</f>
        <v>201.76220280982074</v>
      </c>
    </row>
    <row r="289" spans="1:9" s="14" customFormat="1" ht="15" thickBot="1">
      <c r="A289" s="43" t="s">
        <v>91</v>
      </c>
      <c r="B289" s="78">
        <f>B288/$I$288</f>
        <v>8.9004638568108918E-2</v>
      </c>
      <c r="C289" s="78">
        <f t="shared" ref="C289:I289" si="45">C288/$I$288</f>
        <v>0.11224399459408821</v>
      </c>
      <c r="D289" s="78">
        <f t="shared" si="45"/>
        <v>0.28345904958588547</v>
      </c>
      <c r="E289" s="78">
        <f t="shared" si="45"/>
        <v>0.50866272203324148</v>
      </c>
      <c r="F289" s="78">
        <f t="shared" si="45"/>
        <v>0</v>
      </c>
      <c r="G289" s="78">
        <f t="shared" si="45"/>
        <v>6.6295952186760073E-3</v>
      </c>
      <c r="H289" s="79">
        <f t="shared" si="45"/>
        <v>0</v>
      </c>
      <c r="I289" s="80">
        <f t="shared" si="45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46">SUM(B294:H294)</f>
        <v>0</v>
      </c>
    </row>
    <row r="295" spans="1: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46"/>
        <v>0</v>
      </c>
    </row>
    <row r="296" spans="1: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46"/>
        <v>0</v>
      </c>
    </row>
    <row r="297" spans="1:9" ht="15">
      <c r="A297" s="37" t="s">
        <v>16</v>
      </c>
      <c r="B297" s="63">
        <v>25.542431733592668</v>
      </c>
      <c r="C297" s="63">
        <v>72.849112623709104</v>
      </c>
      <c r="D297" s="63">
        <v>7.6694706757973359</v>
      </c>
      <c r="E297" s="63">
        <v>0</v>
      </c>
      <c r="F297" s="420"/>
      <c r="G297" s="63">
        <v>0</v>
      </c>
      <c r="H297" s="64">
        <v>0</v>
      </c>
      <c r="I297" s="59">
        <f t="shared" si="46"/>
        <v>106.06101503309911</v>
      </c>
    </row>
    <row r="298" spans="1:9" ht="15">
      <c r="A298" s="36" t="s">
        <v>15</v>
      </c>
      <c r="B298" s="60">
        <v>32.928812305697299</v>
      </c>
      <c r="C298" s="60">
        <v>30.140223566440955</v>
      </c>
      <c r="D298" s="60">
        <v>7.9387833347183863</v>
      </c>
      <c r="E298" s="60">
        <v>0.11933343795483621</v>
      </c>
      <c r="F298" s="420"/>
      <c r="G298" s="60">
        <v>0</v>
      </c>
      <c r="H298" s="61">
        <v>0</v>
      </c>
      <c r="I298" s="62">
        <f t="shared" si="46"/>
        <v>71.127152644811474</v>
      </c>
    </row>
    <row r="299" spans="1:9" ht="15">
      <c r="A299" s="37" t="s">
        <v>58</v>
      </c>
      <c r="B299" s="63">
        <v>0</v>
      </c>
      <c r="C299" s="63">
        <v>0</v>
      </c>
      <c r="D299" s="63">
        <v>0</v>
      </c>
      <c r="E299" s="63">
        <v>0.32018283840962058</v>
      </c>
      <c r="F299" s="420"/>
      <c r="G299" s="63">
        <v>0</v>
      </c>
      <c r="H299" s="64">
        <v>0</v>
      </c>
      <c r="I299" s="59">
        <f t="shared" si="46"/>
        <v>0.32018283840962058</v>
      </c>
    </row>
    <row r="300" spans="1: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46"/>
        <v>0</v>
      </c>
    </row>
    <row r="301" spans="1: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46"/>
        <v>0</v>
      </c>
    </row>
    <row r="302" spans="1:9" ht="15">
      <c r="A302" s="36" t="s">
        <v>17</v>
      </c>
      <c r="B302" s="60">
        <v>4.9340534894337165E-2</v>
      </c>
      <c r="C302" s="60">
        <v>8.5942368009208504E-3</v>
      </c>
      <c r="D302" s="60">
        <v>0.21487295180423591</v>
      </c>
      <c r="E302" s="60">
        <v>0.42336141876457384</v>
      </c>
      <c r="F302" s="420"/>
      <c r="G302" s="60">
        <v>0</v>
      </c>
      <c r="H302" s="61">
        <v>0</v>
      </c>
      <c r="I302" s="62">
        <f t="shared" si="46"/>
        <v>0.69616914226406768</v>
      </c>
    </row>
    <row r="303" spans="1:9" ht="15">
      <c r="A303" s="37" t="s">
        <v>139</v>
      </c>
      <c r="B303" s="63">
        <v>22.144347058556512</v>
      </c>
      <c r="C303" s="63">
        <v>289.73626845039593</v>
      </c>
      <c r="D303" s="63">
        <v>48.949233639517388</v>
      </c>
      <c r="E303" s="63">
        <v>0.5169554837850926</v>
      </c>
      <c r="F303" s="420"/>
      <c r="G303" s="63">
        <v>0</v>
      </c>
      <c r="H303" s="64">
        <v>0</v>
      </c>
      <c r="I303" s="59">
        <f t="shared" si="46"/>
        <v>361.34680463225487</v>
      </c>
    </row>
    <row r="304" spans="1:9" ht="15">
      <c r="A304" s="36" t="s">
        <v>25</v>
      </c>
      <c r="B304" s="60">
        <v>25.357918965569461</v>
      </c>
      <c r="C304" s="60">
        <v>2.6503587415022918</v>
      </c>
      <c r="D304" s="60">
        <v>8.5607941360776643</v>
      </c>
      <c r="E304" s="60">
        <v>211.73089359254323</v>
      </c>
      <c r="F304" s="420"/>
      <c r="G304" s="60">
        <v>16.134085885171114</v>
      </c>
      <c r="H304" s="61">
        <v>1.9950187752923166E-2</v>
      </c>
      <c r="I304" s="62">
        <f t="shared" si="46"/>
        <v>264.45400150861661</v>
      </c>
    </row>
    <row r="305" spans="1:9" ht="15">
      <c r="A305" s="37" t="s">
        <v>24</v>
      </c>
      <c r="B305" s="63">
        <v>4.9915039454251557</v>
      </c>
      <c r="C305" s="63">
        <v>10.573254493555849</v>
      </c>
      <c r="D305" s="63">
        <v>29.277834193477723</v>
      </c>
      <c r="E305" s="63">
        <v>0</v>
      </c>
      <c r="F305" s="420"/>
      <c r="G305" s="63">
        <v>0</v>
      </c>
      <c r="H305" s="64">
        <v>0</v>
      </c>
      <c r="I305" s="59">
        <f t="shared" si="46"/>
        <v>44.842592632458732</v>
      </c>
    </row>
    <row r="306" spans="1:9" ht="15" customHeight="1">
      <c r="A306" s="36" t="s">
        <v>60</v>
      </c>
      <c r="B306" s="60">
        <v>2.1659792538408182</v>
      </c>
      <c r="C306" s="60">
        <v>0</v>
      </c>
      <c r="D306" s="60">
        <v>1.0118842473751299</v>
      </c>
      <c r="E306" s="60">
        <v>0</v>
      </c>
      <c r="F306" s="420"/>
      <c r="G306" s="60">
        <v>0</v>
      </c>
      <c r="H306" s="61">
        <v>0</v>
      </c>
      <c r="I306" s="62">
        <f t="shared" si="46"/>
        <v>3.1778635012159482</v>
      </c>
    </row>
    <row r="307" spans="1:9" ht="15" customHeight="1">
      <c r="A307" s="37" t="s">
        <v>22</v>
      </c>
      <c r="B307" s="63">
        <v>10.252758577280863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46"/>
        <v>10.252758577280863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46"/>
        <v>0</v>
      </c>
    </row>
    <row r="309" spans="1: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46"/>
        <v>0</v>
      </c>
    </row>
    <row r="310" spans="1: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46"/>
        <v>0</v>
      </c>
    </row>
    <row r="311" spans="1: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46"/>
        <v>0</v>
      </c>
    </row>
    <row r="312" spans="1: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46"/>
        <v>0</v>
      </c>
    </row>
    <row r="313" spans="1: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46"/>
        <v>0</v>
      </c>
    </row>
    <row r="314" spans="1:9" ht="15">
      <c r="A314" s="42" t="s">
        <v>26</v>
      </c>
      <c r="B314" s="74">
        <f>SUM(B293:B309)</f>
        <v>123.4330923748571</v>
      </c>
      <c r="C314" s="74">
        <f t="shared" ref="C314:G314" si="47">SUM(C293:C309)</f>
        <v>405.95781211240507</v>
      </c>
      <c r="D314" s="74">
        <f t="shared" si="47"/>
        <v>103.62287317876788</v>
      </c>
      <c r="E314" s="74">
        <f t="shared" si="47"/>
        <v>213.11072677145734</v>
      </c>
      <c r="F314" s="74">
        <f t="shared" si="47"/>
        <v>0</v>
      </c>
      <c r="G314" s="74">
        <f t="shared" si="47"/>
        <v>16.134085885171114</v>
      </c>
      <c r="H314" s="75">
        <f>SUM(H293:H309)</f>
        <v>1.9950187752923166E-2</v>
      </c>
      <c r="I314" s="59">
        <f>SUM(I293:I309)</f>
        <v>862.27854051041118</v>
      </c>
    </row>
    <row r="315" spans="1:9" s="14" customFormat="1" ht="15" thickBot="1">
      <c r="A315" s="43" t="s">
        <v>91</v>
      </c>
      <c r="B315" s="78">
        <f>B314/$I$314</f>
        <v>0.14314758697554153</v>
      </c>
      <c r="C315" s="78">
        <f t="shared" ref="C315:I315" si="48">C314/$I$314</f>
        <v>0.47079660810311391</v>
      </c>
      <c r="D315" s="78">
        <f t="shared" si="48"/>
        <v>0.12017331791352487</v>
      </c>
      <c r="E315" s="78">
        <f t="shared" si="48"/>
        <v>0.24714835956060097</v>
      </c>
      <c r="F315" s="78">
        <f t="shared" si="48"/>
        <v>0</v>
      </c>
      <c r="G315" s="78">
        <f t="shared" si="48"/>
        <v>1.8710990854093175E-2</v>
      </c>
      <c r="H315" s="79">
        <f t="shared" si="48"/>
        <v>2.3136593125829142E-5</v>
      </c>
      <c r="I315" s="80">
        <f t="shared" si="48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49">SUM(B320:H320)</f>
        <v>0</v>
      </c>
    </row>
    <row r="321" spans="1: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49"/>
        <v>0</v>
      </c>
    </row>
    <row r="322" spans="1: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49"/>
        <v>0</v>
      </c>
    </row>
    <row r="323" spans="1:9" ht="15">
      <c r="A323" s="37" t="s">
        <v>16</v>
      </c>
      <c r="B323" s="63">
        <v>35.039762926140952</v>
      </c>
      <c r="C323" s="63">
        <v>133.88279442685578</v>
      </c>
      <c r="D323" s="63">
        <v>51.758146864718405</v>
      </c>
      <c r="E323" s="63">
        <v>0</v>
      </c>
      <c r="F323" s="420"/>
      <c r="G323" s="63">
        <v>0</v>
      </c>
      <c r="H323" s="64">
        <v>0</v>
      </c>
      <c r="I323" s="59">
        <f t="shared" si="49"/>
        <v>220.68070421771515</v>
      </c>
    </row>
    <row r="324" spans="1:9" ht="15">
      <c r="A324" s="36" t="s">
        <v>15</v>
      </c>
      <c r="B324" s="60">
        <v>2.4606616837407693</v>
      </c>
      <c r="C324" s="60">
        <v>0.91356820003952932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49"/>
        <v>3.3742298837802984</v>
      </c>
    </row>
    <row r="325" spans="1:9" ht="15">
      <c r="A325" s="37" t="s">
        <v>58</v>
      </c>
      <c r="B325" s="63">
        <v>3.2460161439588361E-4</v>
      </c>
      <c r="C325" s="63">
        <v>0.54570620240143586</v>
      </c>
      <c r="D325" s="63">
        <v>0</v>
      </c>
      <c r="E325" s="63">
        <v>1.5471386013456163</v>
      </c>
      <c r="F325" s="420"/>
      <c r="G325" s="63">
        <v>0</v>
      </c>
      <c r="H325" s="64">
        <v>0</v>
      </c>
      <c r="I325" s="59">
        <f t="shared" si="49"/>
        <v>2.093169405361448</v>
      </c>
    </row>
    <row r="326" spans="1:9" ht="15">
      <c r="A326" s="36" t="s">
        <v>12</v>
      </c>
      <c r="B326" s="60">
        <v>4.3795009192249714E-5</v>
      </c>
      <c r="C326" s="60">
        <v>0</v>
      </c>
      <c r="D326" s="60">
        <v>0</v>
      </c>
      <c r="E326" s="60">
        <v>6.4635239149842011E-2</v>
      </c>
      <c r="F326" s="420"/>
      <c r="G326" s="60">
        <v>0</v>
      </c>
      <c r="H326" s="61">
        <v>0</v>
      </c>
      <c r="I326" s="62">
        <f t="shared" si="49"/>
        <v>6.4679034159034254E-2</v>
      </c>
    </row>
    <row r="327" spans="1: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49"/>
        <v>0</v>
      </c>
    </row>
    <row r="328" spans="1:9" ht="15">
      <c r="A328" s="36" t="s">
        <v>17</v>
      </c>
      <c r="B328" s="60">
        <v>16.185080374378877</v>
      </c>
      <c r="C328" s="60">
        <v>0</v>
      </c>
      <c r="D328" s="60">
        <v>4.4268518509623567</v>
      </c>
      <c r="E328" s="60">
        <v>0</v>
      </c>
      <c r="F328" s="420"/>
      <c r="G328" s="60">
        <v>0</v>
      </c>
      <c r="H328" s="61">
        <v>0</v>
      </c>
      <c r="I328" s="62">
        <f t="shared" si="49"/>
        <v>20.611932225341235</v>
      </c>
    </row>
    <row r="329" spans="1:9" ht="15">
      <c r="A329" s="37" t="s">
        <v>139</v>
      </c>
      <c r="B329" s="63">
        <v>186.41823208804811</v>
      </c>
      <c r="C329" s="63">
        <v>985.7202327671987</v>
      </c>
      <c r="D329" s="63">
        <v>232.43431339854874</v>
      </c>
      <c r="E329" s="63">
        <v>64.121799082242362</v>
      </c>
      <c r="F329" s="420"/>
      <c r="G329" s="63">
        <v>0</v>
      </c>
      <c r="H329" s="64">
        <v>0</v>
      </c>
      <c r="I329" s="59">
        <f t="shared" si="49"/>
        <v>1468.694577336038</v>
      </c>
    </row>
    <row r="330" spans="1:9" ht="15">
      <c r="A330" s="36" t="s">
        <v>25</v>
      </c>
      <c r="B330" s="60">
        <v>57.762854999059627</v>
      </c>
      <c r="C330" s="60">
        <v>7.021445476265086</v>
      </c>
      <c r="D330" s="60">
        <v>16.21015724254184</v>
      </c>
      <c r="E330" s="60">
        <v>1047.8403183434291</v>
      </c>
      <c r="F330" s="420"/>
      <c r="G330" s="60">
        <v>60.500160682595393</v>
      </c>
      <c r="H330" s="61">
        <v>0</v>
      </c>
      <c r="I330" s="62">
        <f t="shared" si="49"/>
        <v>1189.3349367438909</v>
      </c>
    </row>
    <row r="331" spans="1:9" ht="15" customHeight="1">
      <c r="A331" s="37" t="s">
        <v>24</v>
      </c>
      <c r="B331" s="63">
        <v>3.2216354017212026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49"/>
        <v>3.2216354017212026</v>
      </c>
    </row>
    <row r="332" spans="1:9" ht="15" customHeight="1">
      <c r="A332" s="36" t="s">
        <v>60</v>
      </c>
      <c r="B332" s="60">
        <v>4.7096751027813008E-2</v>
      </c>
      <c r="C332" s="60">
        <v>0.11774187756953251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49"/>
        <v>0.16483862859734552</v>
      </c>
    </row>
    <row r="333" spans="1:9" ht="15">
      <c r="A333" s="37" t="s">
        <v>22</v>
      </c>
      <c r="B333" s="63">
        <v>4.8558018961156764</v>
      </c>
      <c r="C333" s="63">
        <v>1849.371835871716</v>
      </c>
      <c r="D333" s="63">
        <v>0.45811265888125385</v>
      </c>
      <c r="E333" s="63">
        <v>0</v>
      </c>
      <c r="F333" s="420"/>
      <c r="G333" s="63">
        <v>0</v>
      </c>
      <c r="H333" s="64">
        <v>0</v>
      </c>
      <c r="I333" s="59">
        <f t="shared" si="49"/>
        <v>1854.685750426713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49"/>
        <v>0</v>
      </c>
    </row>
    <row r="335" spans="1: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49"/>
        <v>0</v>
      </c>
    </row>
    <row r="336" spans="1: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49"/>
        <v>0</v>
      </c>
    </row>
    <row r="337" spans="1: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49"/>
        <v>0</v>
      </c>
    </row>
    <row r="338" spans="1: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49"/>
        <v>0</v>
      </c>
    </row>
    <row r="339" spans="1: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49"/>
        <v>0</v>
      </c>
    </row>
    <row r="340" spans="1:9" ht="15">
      <c r="A340" s="42" t="s">
        <v>26</v>
      </c>
      <c r="B340" s="74">
        <f>SUM(B319:B335)</f>
        <v>305.99149451685662</v>
      </c>
      <c r="C340" s="74">
        <f>SUM(C319:C335)</f>
        <v>2977.5733248220463</v>
      </c>
      <c r="D340" s="74">
        <f t="shared" ref="D340:G340" si="50">SUM(D319:D335)</f>
        <v>305.28758201565262</v>
      </c>
      <c r="E340" s="74">
        <f t="shared" si="50"/>
        <v>1113.5738912661668</v>
      </c>
      <c r="F340" s="74">
        <f t="shared" si="50"/>
        <v>0</v>
      </c>
      <c r="G340" s="74">
        <f t="shared" si="50"/>
        <v>60.500160682595393</v>
      </c>
      <c r="H340" s="75">
        <f>SUM(H319:H335)</f>
        <v>0</v>
      </c>
      <c r="I340" s="59">
        <f>SUM(I319:I335)</f>
        <v>4762.9264533033174</v>
      </c>
    </row>
    <row r="341" spans="1:9" s="14" customFormat="1" ht="15" thickBot="1">
      <c r="A341" s="43" t="s">
        <v>91</v>
      </c>
      <c r="B341" s="78">
        <f>B340/$I$340</f>
        <v>6.4244429872444678E-2</v>
      </c>
      <c r="C341" s="78">
        <f t="shared" ref="C341:I341" si="51">C340/$I$340</f>
        <v>0.62515626768852517</v>
      </c>
      <c r="D341" s="78">
        <f t="shared" si="51"/>
        <v>6.4096639956285922E-2</v>
      </c>
      <c r="E341" s="78">
        <f t="shared" si="51"/>
        <v>0.23380035408563785</v>
      </c>
      <c r="F341" s="78">
        <f t="shared" si="51"/>
        <v>0</v>
      </c>
      <c r="G341" s="78">
        <f t="shared" si="51"/>
        <v>1.2702308397106496E-2</v>
      </c>
      <c r="H341" s="79">
        <f t="shared" si="51"/>
        <v>0</v>
      </c>
      <c r="I341" s="80">
        <f t="shared" si="51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52">SUM(B346:H346)</f>
        <v>0</v>
      </c>
    </row>
    <row r="347" spans="1: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52"/>
        <v>0</v>
      </c>
    </row>
    <row r="348" spans="1: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52"/>
        <v>0</v>
      </c>
    </row>
    <row r="349" spans="1:9" ht="15">
      <c r="A349" s="37" t="s">
        <v>16</v>
      </c>
      <c r="B349" s="63">
        <v>4.66463121967932</v>
      </c>
      <c r="C349" s="63">
        <v>0.20942245716694213</v>
      </c>
      <c r="D349" s="63">
        <v>7.5985114618523211</v>
      </c>
      <c r="E349" s="63">
        <v>0</v>
      </c>
      <c r="F349" s="420"/>
      <c r="G349" s="63">
        <v>0</v>
      </c>
      <c r="H349" s="64">
        <v>0</v>
      </c>
      <c r="I349" s="59">
        <f t="shared" si="52"/>
        <v>12.472565138698585</v>
      </c>
    </row>
    <row r="350" spans="1:9" ht="15">
      <c r="A350" s="36" t="s">
        <v>15</v>
      </c>
      <c r="B350" s="60">
        <v>47.353685229325954</v>
      </c>
      <c r="C350" s="60">
        <v>0</v>
      </c>
      <c r="D350" s="60">
        <v>16.074266992778718</v>
      </c>
      <c r="E350" s="60">
        <v>0</v>
      </c>
      <c r="F350" s="420"/>
      <c r="G350" s="60">
        <v>0</v>
      </c>
      <c r="H350" s="61">
        <v>0</v>
      </c>
      <c r="I350" s="62">
        <f t="shared" si="52"/>
        <v>63.427952222104672</v>
      </c>
    </row>
    <row r="351" spans="1:9" ht="15">
      <c r="A351" s="37" t="s">
        <v>58</v>
      </c>
      <c r="B351" s="63">
        <v>0</v>
      </c>
      <c r="C351" s="63">
        <v>0</v>
      </c>
      <c r="D351" s="63">
        <v>0</v>
      </c>
      <c r="E351" s="63">
        <v>3.7774354270755404</v>
      </c>
      <c r="F351" s="420"/>
      <c r="G351" s="63">
        <v>0</v>
      </c>
      <c r="H351" s="64">
        <v>0</v>
      </c>
      <c r="I351" s="59">
        <f t="shared" si="52"/>
        <v>3.7774354270755404</v>
      </c>
    </row>
    <row r="352" spans="1:9" ht="15">
      <c r="A352" s="36" t="s">
        <v>12</v>
      </c>
      <c r="B352" s="60">
        <v>0</v>
      </c>
      <c r="C352" s="60">
        <v>0</v>
      </c>
      <c r="D352" s="60">
        <v>0</v>
      </c>
      <c r="E352" s="60">
        <v>4.6472980381456024E-3</v>
      </c>
      <c r="F352" s="420"/>
      <c r="G352" s="60">
        <v>0</v>
      </c>
      <c r="H352" s="61">
        <v>0</v>
      </c>
      <c r="I352" s="62">
        <f t="shared" si="52"/>
        <v>4.6472980381456024E-3</v>
      </c>
    </row>
    <row r="353" spans="1: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52"/>
        <v>0</v>
      </c>
    </row>
    <row r="354" spans="1:9" ht="15">
      <c r="A354" s="36" t="s">
        <v>17</v>
      </c>
      <c r="B354" s="60">
        <v>0</v>
      </c>
      <c r="C354" s="60">
        <v>0.33969903680312558</v>
      </c>
      <c r="D354" s="60">
        <v>0.13587961472125024</v>
      </c>
      <c r="E354" s="60">
        <v>0</v>
      </c>
      <c r="F354" s="420"/>
      <c r="G354" s="60">
        <v>0</v>
      </c>
      <c r="H354" s="61">
        <v>0</v>
      </c>
      <c r="I354" s="62">
        <f t="shared" si="52"/>
        <v>0.47557865152437584</v>
      </c>
    </row>
    <row r="355" spans="1:9" ht="15">
      <c r="A355" s="37" t="s">
        <v>139</v>
      </c>
      <c r="B355" s="63">
        <v>9.8785360710831895</v>
      </c>
      <c r="C355" s="63">
        <v>342.77567844433457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52"/>
        <v>352.65421451541778</v>
      </c>
    </row>
    <row r="356" spans="1:9" ht="15" customHeight="1">
      <c r="A356" s="36" t="s">
        <v>25</v>
      </c>
      <c r="B356" s="60">
        <v>5.5487847039186686</v>
      </c>
      <c r="C356" s="60">
        <v>2.1373295575607361</v>
      </c>
      <c r="D356" s="60">
        <v>33.376279845944417</v>
      </c>
      <c r="E356" s="60">
        <v>697.0671540904151</v>
      </c>
      <c r="F356" s="420"/>
      <c r="G356" s="60">
        <v>16.606602210052774</v>
      </c>
      <c r="H356" s="61">
        <v>1.1369768249544247E-2</v>
      </c>
      <c r="I356" s="62">
        <f t="shared" si="52"/>
        <v>754.74752017614128</v>
      </c>
    </row>
    <row r="357" spans="1:9" ht="15" customHeight="1">
      <c r="A357" s="37" t="s">
        <v>24</v>
      </c>
      <c r="B357" s="63">
        <v>4.1406133646219496</v>
      </c>
      <c r="C357" s="63">
        <v>0</v>
      </c>
      <c r="D357" s="63">
        <v>15.590498065207122</v>
      </c>
      <c r="E357" s="63">
        <v>0</v>
      </c>
      <c r="F357" s="420"/>
      <c r="G357" s="63">
        <v>0</v>
      </c>
      <c r="H357" s="64">
        <v>0</v>
      </c>
      <c r="I357" s="59">
        <f t="shared" si="52"/>
        <v>19.73111142982907</v>
      </c>
    </row>
    <row r="358" spans="1:9" ht="15">
      <c r="A358" s="36" t="s">
        <v>60</v>
      </c>
      <c r="B358" s="60">
        <v>64.618387921784588</v>
      </c>
      <c r="C358" s="60">
        <v>109.56465911955752</v>
      </c>
      <c r="D358" s="60">
        <v>199.81396799919301</v>
      </c>
      <c r="E358" s="60">
        <v>0</v>
      </c>
      <c r="F358" s="420"/>
      <c r="G358" s="60">
        <v>0</v>
      </c>
      <c r="H358" s="61">
        <v>0</v>
      </c>
      <c r="I358" s="62">
        <f t="shared" si="52"/>
        <v>373.99701504053508</v>
      </c>
    </row>
    <row r="359" spans="1:9" ht="15">
      <c r="A359" s="37" t="s">
        <v>22</v>
      </c>
      <c r="B359" s="63">
        <v>28.103734934250209</v>
      </c>
      <c r="C359" s="63">
        <v>289.63694869076784</v>
      </c>
      <c r="D359" s="63">
        <v>136.24908259145158</v>
      </c>
      <c r="E359" s="63">
        <v>0</v>
      </c>
      <c r="F359" s="420"/>
      <c r="G359" s="63">
        <v>0</v>
      </c>
      <c r="H359" s="64">
        <v>0</v>
      </c>
      <c r="I359" s="59">
        <f t="shared" si="52"/>
        <v>453.98976621646966</v>
      </c>
    </row>
    <row r="360" spans="1:9" ht="15">
      <c r="A360" s="36" t="s">
        <v>21</v>
      </c>
      <c r="B360" s="60">
        <v>0</v>
      </c>
      <c r="C360" s="60">
        <v>0</v>
      </c>
      <c r="D360" s="60">
        <v>0</v>
      </c>
      <c r="E360" s="60">
        <v>0</v>
      </c>
      <c r="F360" s="420"/>
      <c r="G360" s="60">
        <v>0</v>
      </c>
      <c r="H360" s="61">
        <v>0</v>
      </c>
      <c r="I360" s="62">
        <f t="shared" si="52"/>
        <v>0</v>
      </c>
    </row>
    <row r="361" spans="1: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52"/>
        <v>0</v>
      </c>
    </row>
    <row r="362" spans="1: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52"/>
        <v>0</v>
      </c>
    </row>
    <row r="363" spans="1: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52"/>
        <v>0</v>
      </c>
    </row>
    <row r="364" spans="1: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52"/>
        <v>0</v>
      </c>
    </row>
    <row r="365" spans="1: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52"/>
        <v>0</v>
      </c>
    </row>
    <row r="366" spans="1:9" ht="15">
      <c r="A366" s="42" t="s">
        <v>26</v>
      </c>
      <c r="B366" s="74">
        <f>SUM(B345:B361)</f>
        <v>164.30837344466389</v>
      </c>
      <c r="C366" s="74">
        <f>SUM(C345:C361)</f>
        <v>744.6637373061908</v>
      </c>
      <c r="D366" s="74">
        <f t="shared" ref="D366:G366" si="53">SUM(D345:D361)</f>
        <v>408.83848657114845</v>
      </c>
      <c r="E366" s="74">
        <f t="shared" si="53"/>
        <v>700.8492368155288</v>
      </c>
      <c r="F366" s="74">
        <f t="shared" si="53"/>
        <v>0</v>
      </c>
      <c r="G366" s="74">
        <f t="shared" si="53"/>
        <v>16.606602210052774</v>
      </c>
      <c r="H366" s="75">
        <f>SUM(H345:H361)</f>
        <v>1.1369768249544247E-2</v>
      </c>
      <c r="I366" s="59">
        <f>SUM(I345:I361)</f>
        <v>2035.2778061158344</v>
      </c>
    </row>
    <row r="367" spans="1:9" s="14" customFormat="1" ht="15" thickBot="1">
      <c r="A367" s="43" t="s">
        <v>91</v>
      </c>
      <c r="B367" s="78">
        <f>B366/$I$366</f>
        <v>8.0730194645139544E-2</v>
      </c>
      <c r="C367" s="78">
        <f t="shared" ref="C367:I367" si="54">C366/$I$366</f>
        <v>0.36587817892404684</v>
      </c>
      <c r="D367" s="78">
        <f t="shared" si="54"/>
        <v>0.20087601080433543</v>
      </c>
      <c r="E367" s="78">
        <f t="shared" si="54"/>
        <v>0.34435065066279269</v>
      </c>
      <c r="F367" s="78">
        <f t="shared" si="54"/>
        <v>0</v>
      </c>
      <c r="G367" s="78">
        <f t="shared" si="54"/>
        <v>8.1593786165954172E-3</v>
      </c>
      <c r="H367" s="79">
        <f t="shared" si="54"/>
        <v>5.5863470900036707E-6</v>
      </c>
      <c r="I367" s="80">
        <f t="shared" si="54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55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55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55"/>
        <v>0</v>
      </c>
    </row>
    <row r="375" spans="1:9" ht="15">
      <c r="A375" s="37" t="s">
        <v>16</v>
      </c>
      <c r="B375" s="63">
        <v>20.469209333244958</v>
      </c>
      <c r="C375" s="63">
        <v>0.39134912997304294</v>
      </c>
      <c r="D375" s="63">
        <v>6.8539455082370839</v>
      </c>
      <c r="E375" s="63">
        <v>1.4139115248200423E-4</v>
      </c>
      <c r="F375" s="420"/>
      <c r="G375" s="63">
        <v>0</v>
      </c>
      <c r="H375" s="64">
        <v>0</v>
      </c>
      <c r="I375" s="59">
        <f t="shared" si="55"/>
        <v>27.71464536260757</v>
      </c>
    </row>
    <row r="376" spans="1:9" ht="15">
      <c r="A376" s="36" t="s">
        <v>15</v>
      </c>
      <c r="B376" s="60">
        <v>108.37033362191546</v>
      </c>
      <c r="C376" s="60">
        <v>0.38267990318041656</v>
      </c>
      <c r="D376" s="60">
        <v>2.2352370910547091E-3</v>
      </c>
      <c r="E376" s="60">
        <v>0.80266201876856946</v>
      </c>
      <c r="F376" s="420"/>
      <c r="G376" s="60">
        <v>0</v>
      </c>
      <c r="H376" s="61">
        <v>0</v>
      </c>
      <c r="I376" s="62">
        <f t="shared" si="55"/>
        <v>109.55791078095551</v>
      </c>
    </row>
    <row r="377" spans="1:9" ht="15">
      <c r="A377" s="37" t="s">
        <v>58</v>
      </c>
      <c r="B377" s="63">
        <v>5.8149721106325568E-4</v>
      </c>
      <c r="C377" s="63">
        <v>5.8149721106325568E-4</v>
      </c>
      <c r="D377" s="63">
        <v>5.8149721106325568E-4</v>
      </c>
      <c r="E377" s="63">
        <v>733.55193310935852</v>
      </c>
      <c r="F377" s="420"/>
      <c r="G377" s="63">
        <v>0</v>
      </c>
      <c r="H377" s="64">
        <v>0</v>
      </c>
      <c r="I377" s="59">
        <f t="shared" si="55"/>
        <v>733.5536776009917</v>
      </c>
    </row>
    <row r="378" spans="1:9" ht="15">
      <c r="A378" s="36" t="s">
        <v>12</v>
      </c>
      <c r="B378" s="60">
        <v>1.5525628300784098E-3</v>
      </c>
      <c r="C378" s="60">
        <v>1.5525628300784098E-3</v>
      </c>
      <c r="D378" s="60">
        <v>1.5525628300784098E-3</v>
      </c>
      <c r="E378" s="60">
        <v>5.5765277320195068</v>
      </c>
      <c r="F378" s="420"/>
      <c r="G378" s="60">
        <v>0</v>
      </c>
      <c r="H378" s="61">
        <v>0</v>
      </c>
      <c r="I378" s="62">
        <f t="shared" si="55"/>
        <v>5.5811854205097422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55"/>
        <v>0</v>
      </c>
    </row>
    <row r="380" spans="1:9" ht="15">
      <c r="A380" s="36" t="s">
        <v>17</v>
      </c>
      <c r="B380" s="60">
        <v>11.256504517838559</v>
      </c>
      <c r="C380" s="60">
        <v>1.6738289941444794E-4</v>
      </c>
      <c r="D380" s="60">
        <v>6.4404529472774934</v>
      </c>
      <c r="E380" s="60">
        <v>5.7388244305990472</v>
      </c>
      <c r="F380" s="420"/>
      <c r="G380" s="60">
        <v>0</v>
      </c>
      <c r="H380" s="61">
        <v>0</v>
      </c>
      <c r="I380" s="62">
        <f t="shared" si="55"/>
        <v>23.435949278614515</v>
      </c>
    </row>
    <row r="381" spans="1:9" ht="15" customHeight="1">
      <c r="A381" s="37" t="s">
        <v>139</v>
      </c>
      <c r="B381" s="63">
        <v>34.69860723996154</v>
      </c>
      <c r="C381" s="63">
        <v>0.50004671191538608</v>
      </c>
      <c r="D381" s="63">
        <v>35.806492369384678</v>
      </c>
      <c r="E381" s="63">
        <v>1.3057475212932835E-2</v>
      </c>
      <c r="F381" s="420"/>
      <c r="G381" s="63">
        <v>0</v>
      </c>
      <c r="H381" s="64">
        <v>0</v>
      </c>
      <c r="I381" s="59">
        <f t="shared" si="55"/>
        <v>71.018203796474538</v>
      </c>
    </row>
    <row r="382" spans="1:9" ht="15" customHeight="1">
      <c r="A382" s="36" t="s">
        <v>25</v>
      </c>
      <c r="B382" s="60">
        <v>13.67558012174274</v>
      </c>
      <c r="C382" s="60">
        <v>6.4003269424000231E-3</v>
      </c>
      <c r="D382" s="60">
        <v>4.0311077622946536</v>
      </c>
      <c r="E382" s="60">
        <v>51.956553584802336</v>
      </c>
      <c r="F382" s="420"/>
      <c r="G382" s="60">
        <v>52.837128262688047</v>
      </c>
      <c r="H382" s="61">
        <v>0</v>
      </c>
      <c r="I382" s="62">
        <f t="shared" si="55"/>
        <v>122.50677005847018</v>
      </c>
    </row>
    <row r="383" spans="1:9" ht="15">
      <c r="A383" s="37" t="s">
        <v>24</v>
      </c>
      <c r="B383" s="63">
        <v>20.913718622656194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55"/>
        <v>20.913718622656194</v>
      </c>
    </row>
    <row r="384" spans="1:9" ht="15">
      <c r="A384" s="36" t="s">
        <v>60</v>
      </c>
      <c r="B384" s="60">
        <v>15.067769038977749</v>
      </c>
      <c r="C384" s="60">
        <v>1.3697971853616138</v>
      </c>
      <c r="D384" s="60">
        <v>1.3697971853616138</v>
      </c>
      <c r="E384" s="60">
        <v>1.3697971853616138</v>
      </c>
      <c r="F384" s="420"/>
      <c r="G384" s="60">
        <v>0</v>
      </c>
      <c r="H384" s="61">
        <v>0</v>
      </c>
      <c r="I384" s="62">
        <f t="shared" si="55"/>
        <v>19.177160595062588</v>
      </c>
    </row>
    <row r="385" spans="1:9" ht="15">
      <c r="A385" s="37" t="s">
        <v>22</v>
      </c>
      <c r="B385" s="63">
        <v>30.083288399441692</v>
      </c>
      <c r="C385" s="63">
        <v>2.7348443999492447</v>
      </c>
      <c r="D385" s="63">
        <v>2.7348443999492447</v>
      </c>
      <c r="E385" s="63">
        <v>2.7348443999492447</v>
      </c>
      <c r="F385" s="420"/>
      <c r="G385" s="63">
        <v>0</v>
      </c>
      <c r="H385" s="64">
        <v>0</v>
      </c>
      <c r="I385" s="59">
        <f t="shared" si="55"/>
        <v>38.28782159928943</v>
      </c>
    </row>
    <row r="386" spans="1: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55"/>
        <v>0</v>
      </c>
    </row>
    <row r="387" spans="1: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55"/>
        <v>0</v>
      </c>
    </row>
    <row r="388" spans="1: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55"/>
        <v>0</v>
      </c>
    </row>
    <row r="389" spans="1: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55"/>
        <v>0</v>
      </c>
    </row>
    <row r="390" spans="1: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55"/>
        <v>0</v>
      </c>
    </row>
    <row r="391" spans="1: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55"/>
        <v>0</v>
      </c>
    </row>
    <row r="392" spans="1:9" ht="15">
      <c r="A392" s="42" t="s">
        <v>26</v>
      </c>
      <c r="B392" s="74">
        <f>SUM(B371:B387)</f>
        <v>254.53714495582008</v>
      </c>
      <c r="C392" s="74">
        <f>SUM(C371:C387)</f>
        <v>5.3874191002626599</v>
      </c>
      <c r="D392" s="74">
        <f t="shared" ref="D392:G392" si="56">SUM(D371:D387)</f>
        <v>57.241009469636964</v>
      </c>
      <c r="E392" s="74">
        <f t="shared" si="56"/>
        <v>801.74434132722411</v>
      </c>
      <c r="F392" s="74">
        <f t="shared" si="56"/>
        <v>0</v>
      </c>
      <c r="G392" s="74">
        <f t="shared" si="56"/>
        <v>52.837128262688047</v>
      </c>
      <c r="H392" s="75">
        <f>SUM(H371:H387)</f>
        <v>0</v>
      </c>
      <c r="I392" s="59">
        <f>SUM(I371:I387)</f>
        <v>1171.7470431156319</v>
      </c>
    </row>
    <row r="393" spans="1:9" s="14" customFormat="1" ht="15" thickBot="1">
      <c r="A393" s="43" t="s">
        <v>91</v>
      </c>
      <c r="B393" s="78">
        <f>B392/$I$392</f>
        <v>0.21722874954223503</v>
      </c>
      <c r="C393" s="78">
        <f t="shared" ref="C393:I393" si="57">C392/$I$392</f>
        <v>4.5977663284199229E-3</v>
      </c>
      <c r="D393" s="78">
        <f t="shared" si="57"/>
        <v>4.8850995448160246E-2</v>
      </c>
      <c r="E393" s="78">
        <f t="shared" si="57"/>
        <v>0.68422988224097903</v>
      </c>
      <c r="F393" s="78">
        <f t="shared" si="57"/>
        <v>0</v>
      </c>
      <c r="G393" s="78">
        <f t="shared" si="57"/>
        <v>4.5092606440205803E-2</v>
      </c>
      <c r="H393" s="79">
        <f t="shared" si="57"/>
        <v>0</v>
      </c>
      <c r="I393" s="80">
        <f t="shared" si="57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7.7199999999999977E-2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58">SUM(B398:H398)</f>
        <v>7.7199999999999977E-2</v>
      </c>
    </row>
    <row r="399" spans="1: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58"/>
        <v>0</v>
      </c>
    </row>
    <row r="400" spans="1: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58"/>
        <v>0</v>
      </c>
    </row>
    <row r="401" spans="1:9" ht="15">
      <c r="A401" s="37" t="s">
        <v>16</v>
      </c>
      <c r="B401" s="63">
        <v>11.563765367058986</v>
      </c>
      <c r="C401" s="63">
        <v>7.446420015263377</v>
      </c>
      <c r="D401" s="63">
        <v>1.7665507151961529E-3</v>
      </c>
      <c r="E401" s="63">
        <v>0</v>
      </c>
      <c r="F401" s="420"/>
      <c r="G401" s="63">
        <v>0</v>
      </c>
      <c r="H401" s="64">
        <v>0</v>
      </c>
      <c r="I401" s="59">
        <f t="shared" si="58"/>
        <v>19.011951933037558</v>
      </c>
    </row>
    <row r="402" spans="1:9" ht="15">
      <c r="A402" s="36" t="s">
        <v>15</v>
      </c>
      <c r="B402" s="60">
        <v>4.1110633548885485</v>
      </c>
      <c r="C402" s="60">
        <v>1.5146725094082456</v>
      </c>
      <c r="D402" s="60">
        <v>0.36504665075702469</v>
      </c>
      <c r="E402" s="60">
        <v>0</v>
      </c>
      <c r="F402" s="420"/>
      <c r="G402" s="60">
        <v>0</v>
      </c>
      <c r="H402" s="61">
        <v>0</v>
      </c>
      <c r="I402" s="62">
        <f t="shared" si="58"/>
        <v>5.9907825150538185</v>
      </c>
    </row>
    <row r="403" spans="1:9" ht="15">
      <c r="A403" s="37" t="s">
        <v>58</v>
      </c>
      <c r="B403" s="63">
        <v>9.7454677055231492E-5</v>
      </c>
      <c r="C403" s="63">
        <v>0</v>
      </c>
      <c r="D403" s="63">
        <v>0</v>
      </c>
      <c r="E403" s="63">
        <v>0.20109658453752874</v>
      </c>
      <c r="F403" s="420"/>
      <c r="G403" s="63">
        <v>0</v>
      </c>
      <c r="H403" s="64">
        <v>0</v>
      </c>
      <c r="I403" s="59">
        <f t="shared" si="58"/>
        <v>0.20119403921458398</v>
      </c>
    </row>
    <row r="404" spans="1:9" ht="15">
      <c r="A404" s="36" t="s">
        <v>12</v>
      </c>
      <c r="B404" s="60">
        <v>0</v>
      </c>
      <c r="C404" s="60">
        <v>0</v>
      </c>
      <c r="D404" s="60">
        <v>0</v>
      </c>
      <c r="E404" s="60">
        <v>5.9102990320510453E-2</v>
      </c>
      <c r="F404" s="420"/>
      <c r="G404" s="60">
        <v>0</v>
      </c>
      <c r="H404" s="61">
        <v>0</v>
      </c>
      <c r="I404" s="62">
        <f t="shared" si="58"/>
        <v>5.9102990320510453E-2</v>
      </c>
    </row>
    <row r="405" spans="1: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58"/>
        <v>0</v>
      </c>
    </row>
    <row r="406" spans="1:9" ht="15" customHeight="1">
      <c r="A406" s="36" t="s">
        <v>17</v>
      </c>
      <c r="B406" s="60">
        <v>1.00383310629011</v>
      </c>
      <c r="C406" s="60">
        <v>0</v>
      </c>
      <c r="D406" s="60">
        <v>2.5095827657252756</v>
      </c>
      <c r="E406" s="60">
        <v>0</v>
      </c>
      <c r="F406" s="420"/>
      <c r="G406" s="60">
        <v>0</v>
      </c>
      <c r="H406" s="61">
        <v>0</v>
      </c>
      <c r="I406" s="62">
        <f t="shared" si="58"/>
        <v>3.5134158720153854</v>
      </c>
    </row>
    <row r="407" spans="1:9" ht="15" customHeight="1">
      <c r="A407" s="37" t="s">
        <v>139</v>
      </c>
      <c r="B407" s="63">
        <v>4.3430209946849887</v>
      </c>
      <c r="C407" s="63">
        <v>22.593384058833742</v>
      </c>
      <c r="D407" s="63">
        <v>7.266307195471585</v>
      </c>
      <c r="E407" s="63">
        <v>0.13306458306488639</v>
      </c>
      <c r="F407" s="420"/>
      <c r="G407" s="63">
        <v>0</v>
      </c>
      <c r="H407" s="64">
        <v>0</v>
      </c>
      <c r="I407" s="59">
        <f t="shared" si="58"/>
        <v>34.335776832055203</v>
      </c>
    </row>
    <row r="408" spans="1:9" ht="15">
      <c r="A408" s="36" t="s">
        <v>25</v>
      </c>
      <c r="B408" s="60">
        <v>3.2204081243763629</v>
      </c>
      <c r="C408" s="60">
        <v>0.18883645031916046</v>
      </c>
      <c r="D408" s="60">
        <v>0.59297603574266244</v>
      </c>
      <c r="E408" s="60">
        <v>31.046311171401804</v>
      </c>
      <c r="F408" s="420"/>
      <c r="G408" s="60">
        <v>4.728439399149809</v>
      </c>
      <c r="H408" s="61">
        <v>0</v>
      </c>
      <c r="I408" s="62">
        <f t="shared" si="58"/>
        <v>39.776971180989797</v>
      </c>
    </row>
    <row r="409" spans="1:9" ht="15">
      <c r="A409" s="37" t="s">
        <v>24</v>
      </c>
      <c r="B409" s="63">
        <v>5.9078004167014679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58"/>
        <v>5.9078004167014679</v>
      </c>
    </row>
    <row r="410" spans="1:9" ht="15">
      <c r="A410" s="36" t="s">
        <v>60</v>
      </c>
      <c r="B410" s="60">
        <v>0.16512956505944529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58"/>
        <v>0.16512956505944529</v>
      </c>
    </row>
    <row r="411" spans="1:9" ht="15">
      <c r="A411" s="37" t="s">
        <v>22</v>
      </c>
      <c r="B411" s="63">
        <v>0.16478973245025583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58"/>
        <v>0.16478973245025583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58"/>
        <v>0</v>
      </c>
    </row>
    <row r="413" spans="1: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58"/>
        <v>0</v>
      </c>
    </row>
    <row r="414" spans="1: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58"/>
        <v>0</v>
      </c>
    </row>
    <row r="415" spans="1: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58"/>
        <v>0</v>
      </c>
    </row>
    <row r="416" spans="1: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58"/>
        <v>0</v>
      </c>
    </row>
    <row r="417" spans="1: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58"/>
        <v>0</v>
      </c>
    </row>
    <row r="418" spans="1:9" ht="15">
      <c r="A418" s="42" t="s">
        <v>26</v>
      </c>
      <c r="B418" s="74">
        <f>SUM(B397:B413)</f>
        <v>30.557108116187219</v>
      </c>
      <c r="C418" s="74">
        <f>SUM(C397:C413)</f>
        <v>31.743313033824524</v>
      </c>
      <c r="D418" s="74">
        <f t="shared" ref="D418:G418" si="59">SUM(D397:D413)</f>
        <v>10.735679198411743</v>
      </c>
      <c r="E418" s="74">
        <f>SUM(E397:E413)</f>
        <v>31.439575329324729</v>
      </c>
      <c r="F418" s="74">
        <f t="shared" si="59"/>
        <v>0</v>
      </c>
      <c r="G418" s="74">
        <f t="shared" si="59"/>
        <v>4.728439399149809</v>
      </c>
      <c r="H418" s="75">
        <f>SUM(H397:H413)</f>
        <v>0</v>
      </c>
      <c r="I418" s="59">
        <f>SUM(I397:I413)</f>
        <v>109.20411507689802</v>
      </c>
    </row>
    <row r="419" spans="1:9" s="14" customFormat="1" ht="15" thickBot="1">
      <c r="A419" s="43" t="s">
        <v>91</v>
      </c>
      <c r="B419" s="78">
        <f>B418/$I$418</f>
        <v>0.27981645283852069</v>
      </c>
      <c r="C419" s="78">
        <f t="shared" ref="C419:I419" si="60">C418/$I$418</f>
        <v>0.29067872590215033</v>
      </c>
      <c r="D419" s="78">
        <f t="shared" si="60"/>
        <v>9.8308375933013364E-2</v>
      </c>
      <c r="E419" s="78">
        <f t="shared" si="60"/>
        <v>0.28789734990468074</v>
      </c>
      <c r="F419" s="78">
        <f t="shared" si="60"/>
        <v>0</v>
      </c>
      <c r="G419" s="78">
        <f t="shared" si="60"/>
        <v>4.3299095421634931E-2</v>
      </c>
      <c r="H419" s="79">
        <f t="shared" si="60"/>
        <v>0</v>
      </c>
      <c r="I419" s="80">
        <f t="shared" si="60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61">SUM(B424:H424)</f>
        <v>0</v>
      </c>
    </row>
    <row r="425" spans="1: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61"/>
        <v>0</v>
      </c>
    </row>
    <row r="426" spans="1: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61"/>
        <v>0</v>
      </c>
    </row>
    <row r="427" spans="1:9" ht="15">
      <c r="A427" s="37" t="s">
        <v>16</v>
      </c>
      <c r="B427" s="63">
        <v>64.144318352752705</v>
      </c>
      <c r="C427" s="63">
        <v>1.4961625575753268</v>
      </c>
      <c r="D427" s="63">
        <v>6.7629238550792099</v>
      </c>
      <c r="E427" s="63">
        <v>0</v>
      </c>
      <c r="F427" s="420"/>
      <c r="G427" s="63">
        <v>0</v>
      </c>
      <c r="H427" s="64">
        <v>0</v>
      </c>
      <c r="I427" s="59">
        <f t="shared" si="61"/>
        <v>72.403404765407245</v>
      </c>
    </row>
    <row r="428" spans="1:9" ht="15">
      <c r="A428" s="36" t="s">
        <v>15</v>
      </c>
      <c r="B428" s="60">
        <v>16.209934796002976</v>
      </c>
      <c r="C428" s="60">
        <v>7.5109878500826852</v>
      </c>
      <c r="D428" s="60">
        <v>2.0057073509647751</v>
      </c>
      <c r="E428" s="60">
        <v>0</v>
      </c>
      <c r="F428" s="420"/>
      <c r="G428" s="60">
        <v>0</v>
      </c>
      <c r="H428" s="61">
        <v>0</v>
      </c>
      <c r="I428" s="62">
        <f t="shared" si="61"/>
        <v>25.726629997050438</v>
      </c>
    </row>
    <row r="429" spans="1:9" ht="15">
      <c r="A429" s="37" t="s">
        <v>58</v>
      </c>
      <c r="B429" s="63">
        <v>0</v>
      </c>
      <c r="C429" s="63">
        <v>0</v>
      </c>
      <c r="D429" s="63">
        <v>0</v>
      </c>
      <c r="E429" s="63">
        <v>7.0185315678671631E-2</v>
      </c>
      <c r="F429" s="420"/>
      <c r="G429" s="63">
        <v>0</v>
      </c>
      <c r="H429" s="64">
        <v>0</v>
      </c>
      <c r="I429" s="59">
        <f t="shared" si="61"/>
        <v>7.0185315678671631E-2</v>
      </c>
    </row>
    <row r="430" spans="1: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61"/>
        <v>0</v>
      </c>
    </row>
    <row r="431" spans="1: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61"/>
        <v>0</v>
      </c>
    </row>
    <row r="432" spans="1:9" ht="15" customHeight="1">
      <c r="A432" s="36" t="s">
        <v>17</v>
      </c>
      <c r="B432" s="60">
        <v>5.3751665471115754E-5</v>
      </c>
      <c r="C432" s="60">
        <v>0</v>
      </c>
      <c r="D432" s="60">
        <v>0.5372979321279121</v>
      </c>
      <c r="E432" s="60">
        <v>1.3441447385248169</v>
      </c>
      <c r="F432" s="420"/>
      <c r="G432" s="60">
        <v>0</v>
      </c>
      <c r="H432" s="61">
        <v>0</v>
      </c>
      <c r="I432" s="62">
        <f t="shared" si="61"/>
        <v>1.8814964223182002</v>
      </c>
    </row>
    <row r="433" spans="1:9" ht="15">
      <c r="A433" s="37" t="s">
        <v>139</v>
      </c>
      <c r="B433" s="63">
        <v>12.266059190918295</v>
      </c>
      <c r="C433" s="63">
        <v>18.595389232710094</v>
      </c>
      <c r="D433" s="63">
        <v>7.851689197560229</v>
      </c>
      <c r="E433" s="63">
        <v>0.60304617033044816</v>
      </c>
      <c r="F433" s="420"/>
      <c r="G433" s="63">
        <v>0</v>
      </c>
      <c r="H433" s="64">
        <v>0</v>
      </c>
      <c r="I433" s="59">
        <f t="shared" si="61"/>
        <v>39.316183791519066</v>
      </c>
    </row>
    <row r="434" spans="1:9" ht="15">
      <c r="A434" s="36" t="s">
        <v>25</v>
      </c>
      <c r="B434" s="60">
        <v>79.476424112574932</v>
      </c>
      <c r="C434" s="60">
        <v>1.3756871026247447E-2</v>
      </c>
      <c r="D434" s="60">
        <v>16.873026680017489</v>
      </c>
      <c r="E434" s="60">
        <v>219.10845126334854</v>
      </c>
      <c r="F434" s="420"/>
      <c r="G434" s="60">
        <v>50.181060020380791</v>
      </c>
      <c r="H434" s="61">
        <v>3.8101821059912118E-2</v>
      </c>
      <c r="I434" s="62">
        <f t="shared" si="61"/>
        <v>365.69082076840795</v>
      </c>
    </row>
    <row r="435" spans="1:9" ht="15">
      <c r="A435" s="37" t="s">
        <v>24</v>
      </c>
      <c r="B435" s="63">
        <v>7.9504718511902839</v>
      </c>
      <c r="C435" s="63">
        <v>4.9145493602078868E-3</v>
      </c>
      <c r="D435" s="63">
        <v>0.39607695613456967</v>
      </c>
      <c r="E435" s="63">
        <v>0</v>
      </c>
      <c r="F435" s="420"/>
      <c r="G435" s="63">
        <v>0</v>
      </c>
      <c r="H435" s="64">
        <v>0</v>
      </c>
      <c r="I435" s="59">
        <f t="shared" si="61"/>
        <v>8.3514633566850627</v>
      </c>
    </row>
    <row r="436" spans="1:9" ht="15">
      <c r="A436" s="36" t="s">
        <v>60</v>
      </c>
      <c r="B436" s="60">
        <v>10.579795334886763</v>
      </c>
      <c r="C436" s="60">
        <v>0.70140401110635786</v>
      </c>
      <c r="D436" s="60">
        <v>8.0266304575241794</v>
      </c>
      <c r="E436" s="60">
        <v>0</v>
      </c>
      <c r="F436" s="420"/>
      <c r="G436" s="60">
        <v>0</v>
      </c>
      <c r="H436" s="61">
        <v>0</v>
      </c>
      <c r="I436" s="62">
        <f t="shared" si="61"/>
        <v>19.307829803517301</v>
      </c>
    </row>
    <row r="437" spans="1:9" ht="15">
      <c r="A437" s="37" t="s">
        <v>22</v>
      </c>
      <c r="B437" s="63">
        <v>18.632985067706326</v>
      </c>
      <c r="C437" s="63">
        <v>0</v>
      </c>
      <c r="D437" s="63">
        <v>28.106613325560772</v>
      </c>
      <c r="E437" s="63">
        <v>0</v>
      </c>
      <c r="F437" s="420"/>
      <c r="G437" s="63">
        <v>0</v>
      </c>
      <c r="H437" s="64">
        <v>0</v>
      </c>
      <c r="I437" s="59">
        <f t="shared" si="61"/>
        <v>46.739598393267102</v>
      </c>
    </row>
    <row r="438" spans="1:9" ht="15">
      <c r="A438" s="36" t="s">
        <v>21</v>
      </c>
      <c r="B438" s="60">
        <v>5.2232774201875714</v>
      </c>
      <c r="C438" s="60">
        <v>6.1046011622512907E-2</v>
      </c>
      <c r="D438" s="60">
        <v>3.126321158786717</v>
      </c>
      <c r="E438" s="60">
        <v>0</v>
      </c>
      <c r="F438" s="420"/>
      <c r="G438" s="60">
        <v>0</v>
      </c>
      <c r="H438" s="61">
        <v>0</v>
      </c>
      <c r="I438" s="62">
        <f t="shared" si="61"/>
        <v>8.4106445905968013</v>
      </c>
    </row>
    <row r="439" spans="1: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61"/>
        <v>0</v>
      </c>
    </row>
    <row r="440" spans="1: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61"/>
        <v>0</v>
      </c>
    </row>
    <row r="441" spans="1: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61"/>
        <v>0</v>
      </c>
    </row>
    <row r="442" spans="1: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61"/>
        <v>0</v>
      </c>
    </row>
    <row r="443" spans="1: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61"/>
        <v>0</v>
      </c>
    </row>
    <row r="444" spans="1:9" ht="15">
      <c r="A444" s="42" t="s">
        <v>26</v>
      </c>
      <c r="B444" s="74">
        <f>SUM(B423:B439)</f>
        <v>214.48331987788535</v>
      </c>
      <c r="C444" s="74">
        <f>SUM(C423:C439)</f>
        <v>28.383661083483432</v>
      </c>
      <c r="D444" s="74">
        <f t="shared" ref="D444:G444" si="62">SUM(D423:D439)</f>
        <v>73.686286913755865</v>
      </c>
      <c r="E444" s="74">
        <f>SUM(E423:E439)</f>
        <v>221.12582748788247</v>
      </c>
      <c r="F444" s="74">
        <f>SUM(F423:F439)</f>
        <v>0</v>
      </c>
      <c r="G444" s="74">
        <f t="shared" si="62"/>
        <v>50.181060020380791</v>
      </c>
      <c r="H444" s="75">
        <f>SUM(H423:H439)</f>
        <v>3.8101821059912118E-2</v>
      </c>
      <c r="I444" s="59">
        <f>SUM(I423:I439)</f>
        <v>587.89825720444776</v>
      </c>
    </row>
    <row r="445" spans="1:9" s="14" customFormat="1" ht="15" thickBot="1">
      <c r="A445" s="43" t="s">
        <v>91</v>
      </c>
      <c r="B445" s="78">
        <f>B444/$I$444</f>
        <v>0.36483067818195036</v>
      </c>
      <c r="C445" s="78">
        <f t="shared" ref="C445:I445" si="63">C444/$I$444</f>
        <v>4.8279886418531627E-2</v>
      </c>
      <c r="D445" s="78">
        <f t="shared" si="63"/>
        <v>0.1253385020465041</v>
      </c>
      <c r="E445" s="78">
        <f t="shared" si="63"/>
        <v>0.37612941487421975</v>
      </c>
      <c r="F445" s="78">
        <f t="shared" si="63"/>
        <v>0</v>
      </c>
      <c r="G445" s="78">
        <f t="shared" si="63"/>
        <v>8.5356708249144889E-2</v>
      </c>
      <c r="H445" s="79">
        <f t="shared" si="63"/>
        <v>6.4810229649416723E-5</v>
      </c>
      <c r="I445" s="80">
        <f t="shared" si="63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0.2338874484762021</v>
      </c>
      <c r="G449" s="404"/>
      <c r="H449" s="406"/>
      <c r="I449" s="59">
        <f>SUM(B449:H449)</f>
        <v>0.2338874484762021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64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64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64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64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64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159.26180530289437</v>
      </c>
      <c r="G455" s="407"/>
      <c r="H455" s="409"/>
      <c r="I455" s="59">
        <f t="shared" si="64"/>
        <v>159.26180530289437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64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64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64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64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630.4341655054609</v>
      </c>
      <c r="G460" s="407"/>
      <c r="H460" s="409"/>
      <c r="I460" s="62">
        <f t="shared" si="64"/>
        <v>630.4341655054609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64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64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64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64"/>
        <v>0</v>
      </c>
    </row>
    <row r="465" spans="1:9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64"/>
        <v>0</v>
      </c>
    </row>
    <row r="466" spans="1:9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64"/>
        <v>0</v>
      </c>
    </row>
    <row r="467" spans="1:9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64"/>
        <v>0</v>
      </c>
    </row>
    <row r="468" spans="1:9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64"/>
        <v>0</v>
      </c>
    </row>
    <row r="469" spans="1:9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64"/>
        <v>0</v>
      </c>
    </row>
    <row r="470" spans="1:9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65">SUM(D449:D465)</f>
        <v>0</v>
      </c>
      <c r="E470" s="74">
        <f>SUM(E449:E465)</f>
        <v>0</v>
      </c>
      <c r="F470" s="74">
        <f>SUM(F449:F465)</f>
        <v>789.92985825683149</v>
      </c>
      <c r="G470" s="74">
        <f t="shared" si="65"/>
        <v>0</v>
      </c>
      <c r="H470" s="75">
        <f>SUM(H449:H465)</f>
        <v>0</v>
      </c>
      <c r="I470" s="59">
        <f>SUM(I449:I465)</f>
        <v>789.92985825683149</v>
      </c>
    </row>
    <row r="471" spans="1:9" s="14" customFormat="1" ht="15" thickBot="1">
      <c r="A471" s="43" t="s">
        <v>91</v>
      </c>
      <c r="B471" s="78">
        <f>B470/$I$470</f>
        <v>0</v>
      </c>
      <c r="C471" s="78">
        <f t="shared" ref="C471:I471" si="66">C470/$I$470</f>
        <v>0</v>
      </c>
      <c r="D471" s="78">
        <f t="shared" si="66"/>
        <v>0</v>
      </c>
      <c r="E471" s="78">
        <f t="shared" si="66"/>
        <v>0</v>
      </c>
      <c r="F471" s="78">
        <f t="shared" si="66"/>
        <v>1</v>
      </c>
      <c r="G471" s="78">
        <f t="shared" si="66"/>
        <v>0</v>
      </c>
      <c r="H471" s="79">
        <f t="shared" si="66"/>
        <v>0</v>
      </c>
      <c r="I471" s="80">
        <f t="shared" si="66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67">SUM(B476:H476)</f>
        <v>0</v>
      </c>
    </row>
    <row r="477" spans="1:9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67"/>
        <v>0</v>
      </c>
    </row>
    <row r="478" spans="1:9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67"/>
        <v>0</v>
      </c>
    </row>
    <row r="479" spans="1:9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67"/>
        <v>0</v>
      </c>
    </row>
    <row r="480" spans="1:9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67"/>
        <v>0</v>
      </c>
    </row>
    <row r="481" spans="1:9" ht="14.25" customHeight="1">
      <c r="A481" s="37" t="s">
        <v>58</v>
      </c>
      <c r="B481" s="407"/>
      <c r="C481" s="408"/>
      <c r="D481" s="408"/>
      <c r="E481" s="409"/>
      <c r="F481" s="63">
        <v>14211.18761604754</v>
      </c>
      <c r="G481" s="407"/>
      <c r="H481" s="409"/>
      <c r="I481" s="59">
        <f t="shared" si="67"/>
        <v>14211.18761604754</v>
      </c>
    </row>
    <row r="482" spans="1:9" ht="14.25" customHeight="1">
      <c r="A482" s="36" t="s">
        <v>12</v>
      </c>
      <c r="B482" s="407"/>
      <c r="C482" s="408"/>
      <c r="D482" s="408"/>
      <c r="E482" s="409"/>
      <c r="F482" s="60">
        <v>5328.0154982579334</v>
      </c>
      <c r="G482" s="407"/>
      <c r="H482" s="409"/>
      <c r="I482" s="62">
        <f t="shared" si="67"/>
        <v>5328.0154982579334</v>
      </c>
    </row>
    <row r="483" spans="1:9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67"/>
        <v>0</v>
      </c>
    </row>
    <row r="484" spans="1:9" ht="15">
      <c r="A484" s="36" t="s">
        <v>17</v>
      </c>
      <c r="B484" s="407"/>
      <c r="C484" s="408"/>
      <c r="D484" s="408"/>
      <c r="E484" s="409"/>
      <c r="F484" s="60">
        <v>24.093243855330609</v>
      </c>
      <c r="G484" s="407"/>
      <c r="H484" s="409"/>
      <c r="I484" s="62">
        <f t="shared" si="67"/>
        <v>24.093243855330609</v>
      </c>
    </row>
    <row r="485" spans="1:9" ht="15">
      <c r="A485" s="37" t="s">
        <v>139</v>
      </c>
      <c r="B485" s="407"/>
      <c r="C485" s="408"/>
      <c r="D485" s="408"/>
      <c r="E485" s="409"/>
      <c r="F485" s="63">
        <v>0</v>
      </c>
      <c r="G485" s="407"/>
      <c r="H485" s="409"/>
      <c r="I485" s="59">
        <f t="shared" si="67"/>
        <v>0</v>
      </c>
    </row>
    <row r="486" spans="1:9" ht="15">
      <c r="A486" s="36" t="s">
        <v>25</v>
      </c>
      <c r="B486" s="407"/>
      <c r="C486" s="408"/>
      <c r="D486" s="408"/>
      <c r="E486" s="409"/>
      <c r="F486" s="60">
        <v>470.27513635652161</v>
      </c>
      <c r="G486" s="407"/>
      <c r="H486" s="409"/>
      <c r="I486" s="62">
        <f t="shared" si="67"/>
        <v>470.27513635652161</v>
      </c>
    </row>
    <row r="487" spans="1:9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67"/>
        <v>0</v>
      </c>
    </row>
    <row r="488" spans="1:9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67"/>
        <v>0</v>
      </c>
    </row>
    <row r="489" spans="1:9" ht="15">
      <c r="A489" s="37" t="s">
        <v>22</v>
      </c>
      <c r="B489" s="407"/>
      <c r="C489" s="408"/>
      <c r="D489" s="408"/>
      <c r="E489" s="409"/>
      <c r="F489" s="63">
        <v>52.715389984439454</v>
      </c>
      <c r="G489" s="407"/>
      <c r="H489" s="409"/>
      <c r="I489" s="59">
        <f t="shared" si="67"/>
        <v>52.715389984439454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67"/>
        <v>0</v>
      </c>
    </row>
    <row r="491" spans="1:9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67"/>
        <v>0</v>
      </c>
    </row>
    <row r="492" spans="1:9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67"/>
        <v>0</v>
      </c>
    </row>
    <row r="493" spans="1:9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67"/>
        <v>0</v>
      </c>
    </row>
    <row r="494" spans="1:9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67"/>
        <v>0</v>
      </c>
    </row>
    <row r="495" spans="1:9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67"/>
        <v>0</v>
      </c>
    </row>
    <row r="496" spans="1:9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68">SUM(D475:D491)</f>
        <v>0</v>
      </c>
      <c r="E496" s="74">
        <f>SUM(E475:E491)</f>
        <v>0</v>
      </c>
      <c r="F496" s="74">
        <f>SUM(F475:F491)</f>
        <v>20086.286884501766</v>
      </c>
      <c r="G496" s="74">
        <f t="shared" si="68"/>
        <v>0</v>
      </c>
      <c r="H496" s="75">
        <f>SUM(H475:H491)</f>
        <v>0</v>
      </c>
      <c r="I496" s="59">
        <f>SUM(I475:I491)</f>
        <v>20086.286884501766</v>
      </c>
    </row>
    <row r="497" spans="1:9" s="14" customFormat="1" ht="15" thickBot="1">
      <c r="A497" s="43" t="s">
        <v>91</v>
      </c>
      <c r="B497" s="78">
        <f>B496/$I$496</f>
        <v>0</v>
      </c>
      <c r="C497" s="78">
        <f t="shared" ref="C497:I497" si="69">C496/$I$496</f>
        <v>0</v>
      </c>
      <c r="D497" s="78">
        <f t="shared" si="69"/>
        <v>0</v>
      </c>
      <c r="E497" s="78">
        <f t="shared" si="69"/>
        <v>0</v>
      </c>
      <c r="F497" s="78">
        <f t="shared" si="69"/>
        <v>1</v>
      </c>
      <c r="G497" s="78">
        <f t="shared" si="69"/>
        <v>0</v>
      </c>
      <c r="H497" s="79">
        <f t="shared" si="69"/>
        <v>0</v>
      </c>
      <c r="I497" s="80">
        <f t="shared" si="69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70">SUM(B502:H502)</f>
        <v>0</v>
      </c>
    </row>
    <row r="503" spans="1: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70"/>
        <v>0</v>
      </c>
    </row>
    <row r="504" spans="1: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70"/>
        <v>0</v>
      </c>
    </row>
    <row r="505" spans="1: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70"/>
        <v>0</v>
      </c>
    </row>
    <row r="506" spans="1: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70"/>
        <v>0</v>
      </c>
    </row>
    <row r="507" spans="1: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70"/>
        <v>0</v>
      </c>
    </row>
    <row r="508" spans="1: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70"/>
        <v>0</v>
      </c>
    </row>
    <row r="509" spans="1: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70"/>
        <v>0</v>
      </c>
    </row>
    <row r="510" spans="1: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70"/>
        <v>0</v>
      </c>
    </row>
    <row r="511" spans="1: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70"/>
        <v>0</v>
      </c>
    </row>
    <row r="512" spans="1: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70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70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70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70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70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70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70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70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70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70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71">SUM(D501:D517)</f>
        <v>0</v>
      </c>
      <c r="E522" s="74">
        <f>SUM(E501:E517)</f>
        <v>0</v>
      </c>
      <c r="F522" s="74">
        <f>SUM(F501:F517)</f>
        <v>0</v>
      </c>
      <c r="G522" s="74">
        <f t="shared" si="71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72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72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72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72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72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3.5394317951871552</v>
      </c>
      <c r="G533" s="407"/>
      <c r="H533" s="409"/>
      <c r="I533" s="59">
        <f t="shared" si="72"/>
        <v>3.5394317951871552</v>
      </c>
    </row>
    <row r="534" spans="1:9" ht="15">
      <c r="A534" s="36" t="s">
        <v>12</v>
      </c>
      <c r="B534" s="407"/>
      <c r="C534" s="408"/>
      <c r="D534" s="408"/>
      <c r="E534" s="409"/>
      <c r="F534" s="60">
        <v>0.42200425582727968</v>
      </c>
      <c r="G534" s="407"/>
      <c r="H534" s="409"/>
      <c r="I534" s="62">
        <f t="shared" si="72"/>
        <v>0.42200425582727968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72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72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72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72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72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72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72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72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72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72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72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72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72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73">SUM(D527:D543)</f>
        <v>0</v>
      </c>
      <c r="E548" s="74">
        <f>SUM(E527:E543)</f>
        <v>0</v>
      </c>
      <c r="F548" s="74">
        <f>SUM(F527:F543)</f>
        <v>3.9614360510144349</v>
      </c>
      <c r="G548" s="74">
        <f t="shared" si="73"/>
        <v>0</v>
      </c>
      <c r="H548" s="75">
        <f>SUM(H527:H543)</f>
        <v>0</v>
      </c>
      <c r="I548" s="59">
        <f>SUM(I527:I543)</f>
        <v>3.9614360510144349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74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74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74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74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74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74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10.609589576776228</v>
      </c>
      <c r="G560" s="407"/>
      <c r="H560" s="409"/>
      <c r="I560" s="62">
        <f t="shared" si="74"/>
        <v>10.609589576776228</v>
      </c>
    </row>
    <row r="561" spans="1:9" ht="15">
      <c r="A561" s="37" t="s">
        <v>59</v>
      </c>
      <c r="B561" s="407"/>
      <c r="C561" s="408"/>
      <c r="D561" s="408"/>
      <c r="E561" s="409"/>
      <c r="F561" s="63">
        <v>1610.9508716830417</v>
      </c>
      <c r="G561" s="407"/>
      <c r="H561" s="409"/>
      <c r="I561" s="59">
        <f t="shared" si="74"/>
        <v>1610.9508716830417</v>
      </c>
    </row>
    <row r="562" spans="1: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74"/>
        <v>0</v>
      </c>
    </row>
    <row r="563" spans="1: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74"/>
        <v>0</v>
      </c>
    </row>
    <row r="564" spans="1: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74"/>
        <v>0</v>
      </c>
    </row>
    <row r="565" spans="1: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74"/>
        <v>0</v>
      </c>
    </row>
    <row r="566" spans="1: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74"/>
        <v>0</v>
      </c>
    </row>
    <row r="567" spans="1: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74"/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74"/>
        <v>0</v>
      </c>
    </row>
    <row r="569" spans="1: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74"/>
        <v>0</v>
      </c>
    </row>
    <row r="570" spans="1: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74"/>
        <v>0</v>
      </c>
    </row>
    <row r="571" spans="1: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74"/>
        <v>0</v>
      </c>
    </row>
    <row r="572" spans="1: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74"/>
        <v>0</v>
      </c>
    </row>
    <row r="573" spans="1: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74"/>
        <v>0</v>
      </c>
    </row>
    <row r="574" spans="1: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75">SUM(D553:D569)</f>
        <v>0</v>
      </c>
      <c r="E574" s="74">
        <f>SUM(E553:E569)</f>
        <v>0</v>
      </c>
      <c r="F574" s="74">
        <f>SUM(F553:F569)</f>
        <v>1621.5604612598179</v>
      </c>
      <c r="G574" s="74">
        <f t="shared" si="75"/>
        <v>0</v>
      </c>
      <c r="H574" s="75">
        <f>SUM(H553:H569)</f>
        <v>0</v>
      </c>
      <c r="I574" s="59">
        <f>SUM(I553:I569)</f>
        <v>1621.5604612598179</v>
      </c>
    </row>
    <row r="575" spans="1:9" s="14" customFormat="1" ht="15" thickBot="1">
      <c r="A575" s="43" t="s">
        <v>91</v>
      </c>
      <c r="B575" s="78">
        <f>B574/$I$574</f>
        <v>0</v>
      </c>
      <c r="C575" s="78">
        <f t="shared" ref="C575:I575" si="76">C574/$I$574</f>
        <v>0</v>
      </c>
      <c r="D575" s="78">
        <f t="shared" si="76"/>
        <v>0</v>
      </c>
      <c r="E575" s="78">
        <f t="shared" si="76"/>
        <v>0</v>
      </c>
      <c r="F575" s="78">
        <f t="shared" si="76"/>
        <v>1</v>
      </c>
      <c r="G575" s="78">
        <f t="shared" si="76"/>
        <v>0</v>
      </c>
      <c r="H575" s="79">
        <f t="shared" si="76"/>
        <v>0</v>
      </c>
      <c r="I575" s="80">
        <f t="shared" si="76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32.784581573116917</v>
      </c>
      <c r="C579" s="57">
        <v>0</v>
      </c>
      <c r="D579" s="57">
        <v>6.2508977780301462</v>
      </c>
      <c r="E579" s="57">
        <v>0</v>
      </c>
      <c r="F579" s="419"/>
      <c r="G579" s="57">
        <v>0</v>
      </c>
      <c r="H579" s="58">
        <v>0</v>
      </c>
      <c r="I579" s="59">
        <f>SUM(B579:H579)</f>
        <v>39.03547935114706</v>
      </c>
    </row>
    <row r="580" spans="1:9" ht="15">
      <c r="A580" s="36" t="s">
        <v>8</v>
      </c>
      <c r="B580" s="60">
        <v>42.867138884052842</v>
      </c>
      <c r="C580" s="60">
        <v>0</v>
      </c>
      <c r="D580" s="60">
        <v>10.490912087228173</v>
      </c>
      <c r="E580" s="60">
        <v>0</v>
      </c>
      <c r="F580" s="420"/>
      <c r="G580" s="60">
        <v>0</v>
      </c>
      <c r="H580" s="61">
        <v>0</v>
      </c>
      <c r="I580" s="62">
        <f t="shared" ref="I580:I599" si="77">SUM(B580:H580)</f>
        <v>53.358050971281017</v>
      </c>
    </row>
    <row r="581" spans="1:9" ht="15" customHeight="1">
      <c r="A581" s="37" t="s">
        <v>10</v>
      </c>
      <c r="B581" s="63">
        <v>14.083982835713647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77"/>
        <v>14.083982835713647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77"/>
        <v>0</v>
      </c>
    </row>
    <row r="583" spans="1:9" ht="15">
      <c r="A583" s="37" t="s">
        <v>16</v>
      </c>
      <c r="B583" s="63">
        <v>649.56066424407288</v>
      </c>
      <c r="C583" s="63">
        <v>78.677904899973541</v>
      </c>
      <c r="D583" s="63">
        <v>16.964680939665129</v>
      </c>
      <c r="E583" s="63">
        <v>37.836055554913251</v>
      </c>
      <c r="F583" s="420"/>
      <c r="G583" s="63">
        <v>0</v>
      </c>
      <c r="H583" s="64">
        <v>0</v>
      </c>
      <c r="I583" s="59">
        <f t="shared" si="77"/>
        <v>783.0393056386248</v>
      </c>
    </row>
    <row r="584" spans="1:9" ht="15">
      <c r="A584" s="36" t="s">
        <v>15</v>
      </c>
      <c r="B584" s="60">
        <v>1486.8148006094971</v>
      </c>
      <c r="C584" s="60">
        <v>22.563670827653919</v>
      </c>
      <c r="D584" s="60">
        <v>26.679229050233573</v>
      </c>
      <c r="E584" s="60">
        <v>0</v>
      </c>
      <c r="F584" s="420"/>
      <c r="G584" s="60">
        <v>0</v>
      </c>
      <c r="H584" s="61">
        <v>0</v>
      </c>
      <c r="I584" s="62">
        <f t="shared" si="77"/>
        <v>1536.0577004873844</v>
      </c>
    </row>
    <row r="585" spans="1:9" ht="15">
      <c r="A585" s="37" t="s">
        <v>58</v>
      </c>
      <c r="B585" s="63">
        <v>0</v>
      </c>
      <c r="C585" s="63">
        <v>0</v>
      </c>
      <c r="D585" s="63">
        <v>0.20081957739297818</v>
      </c>
      <c r="E585" s="63">
        <v>93.679251240364835</v>
      </c>
      <c r="F585" s="420"/>
      <c r="G585" s="63">
        <v>0</v>
      </c>
      <c r="H585" s="64">
        <v>0</v>
      </c>
      <c r="I585" s="59">
        <f t="shared" si="77"/>
        <v>93.880070817757812</v>
      </c>
    </row>
    <row r="586" spans="1:9" ht="15">
      <c r="A586" s="36" t="s">
        <v>12</v>
      </c>
      <c r="B586" s="60">
        <v>0</v>
      </c>
      <c r="C586" s="60">
        <v>0</v>
      </c>
      <c r="D586" s="60">
        <v>3.1724398555710465E-2</v>
      </c>
      <c r="E586" s="60">
        <v>0.92754238948973089</v>
      </c>
      <c r="F586" s="420"/>
      <c r="G586" s="60">
        <v>0</v>
      </c>
      <c r="H586" s="61">
        <v>0</v>
      </c>
      <c r="I586" s="62">
        <f t="shared" si="77"/>
        <v>0.9592667880454413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17.491505022014138</v>
      </c>
      <c r="F587" s="420"/>
      <c r="G587" s="63">
        <v>0</v>
      </c>
      <c r="H587" s="64">
        <v>0</v>
      </c>
      <c r="I587" s="59">
        <f t="shared" si="77"/>
        <v>17.491505022014138</v>
      </c>
    </row>
    <row r="588" spans="1:9" ht="15">
      <c r="A588" s="36" t="s">
        <v>17</v>
      </c>
      <c r="B588" s="60">
        <v>205.80948385936463</v>
      </c>
      <c r="C588" s="60">
        <v>1.1151364364331322</v>
      </c>
      <c r="D588" s="60">
        <v>26.1206008398721</v>
      </c>
      <c r="E588" s="60">
        <v>3.5606903382234907</v>
      </c>
      <c r="F588" s="420"/>
      <c r="G588" s="60">
        <v>0</v>
      </c>
      <c r="H588" s="61">
        <v>0</v>
      </c>
      <c r="I588" s="62">
        <f t="shared" si="77"/>
        <v>236.60591147389334</v>
      </c>
    </row>
    <row r="589" spans="1:9" ht="15">
      <c r="A589" s="37" t="s">
        <v>139</v>
      </c>
      <c r="B589" s="63">
        <v>2449.2153626713616</v>
      </c>
      <c r="C589" s="63">
        <v>385.96397132244499</v>
      </c>
      <c r="D589" s="63">
        <v>75.275015426541515</v>
      </c>
      <c r="E589" s="63">
        <v>59.273009542195283</v>
      </c>
      <c r="F589" s="420"/>
      <c r="G589" s="63">
        <v>0</v>
      </c>
      <c r="H589" s="64">
        <v>0</v>
      </c>
      <c r="I589" s="59">
        <f t="shared" si="77"/>
        <v>2969.7273589625433</v>
      </c>
    </row>
    <row r="590" spans="1:9" ht="15">
      <c r="A590" s="36" t="s">
        <v>25</v>
      </c>
      <c r="B590" s="60">
        <v>611.96205860307339</v>
      </c>
      <c r="C590" s="60">
        <v>0</v>
      </c>
      <c r="D590" s="60">
        <v>1349.7004186100878</v>
      </c>
      <c r="E590" s="60">
        <v>297.4245916869084</v>
      </c>
      <c r="F590" s="420"/>
      <c r="G590" s="60">
        <v>924.69772849880201</v>
      </c>
      <c r="H590" s="61">
        <v>0.24072937815919029</v>
      </c>
      <c r="I590" s="62">
        <f t="shared" si="77"/>
        <v>3184.0255267770312</v>
      </c>
    </row>
    <row r="591" spans="1:9" ht="15">
      <c r="A591" s="37" t="s">
        <v>24</v>
      </c>
      <c r="B591" s="63">
        <v>1342.9394719848792</v>
      </c>
      <c r="C591" s="63">
        <v>8.5139965991934137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77"/>
        <v>1351.4534685840727</v>
      </c>
    </row>
    <row r="592" spans="1:9" ht="15">
      <c r="A592" s="36" t="s">
        <v>60</v>
      </c>
      <c r="B592" s="60">
        <v>43.224084311698242</v>
      </c>
      <c r="C592" s="60">
        <v>0</v>
      </c>
      <c r="D592" s="60">
        <v>7.6839693341484425</v>
      </c>
      <c r="E592" s="60">
        <v>0</v>
      </c>
      <c r="F592" s="420"/>
      <c r="G592" s="60">
        <v>0</v>
      </c>
      <c r="H592" s="61">
        <v>0</v>
      </c>
      <c r="I592" s="62">
        <f t="shared" si="77"/>
        <v>50.908053645846685</v>
      </c>
    </row>
    <row r="593" spans="1:9" ht="15">
      <c r="A593" s="37" t="s">
        <v>22</v>
      </c>
      <c r="B593" s="63">
        <v>308.83396208529234</v>
      </c>
      <c r="C593" s="63">
        <v>0</v>
      </c>
      <c r="D593" s="63">
        <v>19.048637327640449</v>
      </c>
      <c r="E593" s="63">
        <v>0</v>
      </c>
      <c r="F593" s="420"/>
      <c r="G593" s="63">
        <v>0</v>
      </c>
      <c r="H593" s="64">
        <v>0</v>
      </c>
      <c r="I593" s="59">
        <f t="shared" si="77"/>
        <v>327.88259941293279</v>
      </c>
    </row>
    <row r="594" spans="1:9" ht="15">
      <c r="A594" s="36" t="s">
        <v>21</v>
      </c>
      <c r="B594" s="60">
        <v>57.642092221140018</v>
      </c>
      <c r="C594" s="60">
        <v>0</v>
      </c>
      <c r="D594" s="60">
        <v>1.065010141143335</v>
      </c>
      <c r="E594" s="60">
        <v>0</v>
      </c>
      <c r="F594" s="420"/>
      <c r="G594" s="60">
        <v>0</v>
      </c>
      <c r="H594" s="61">
        <v>0</v>
      </c>
      <c r="I594" s="62">
        <f t="shared" si="77"/>
        <v>58.707102362283351</v>
      </c>
    </row>
    <row r="595" spans="1:9" ht="15">
      <c r="A595" s="38" t="s">
        <v>64</v>
      </c>
      <c r="B595" s="63">
        <v>184.94397325300966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77"/>
        <v>184.94397325300966</v>
      </c>
    </row>
    <row r="596" spans="1:9">
      <c r="A596" s="39" t="s">
        <v>23</v>
      </c>
      <c r="B596" s="65">
        <v>184.94397325300966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77"/>
        <v>184.94397325300966</v>
      </c>
    </row>
    <row r="597" spans="1: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77"/>
        <v>0</v>
      </c>
    </row>
    <row r="598" spans="1: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77"/>
        <v>0</v>
      </c>
    </row>
    <row r="599" spans="1: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77"/>
        <v>0</v>
      </c>
    </row>
    <row r="600" spans="1:9" ht="15">
      <c r="A600" s="42" t="s">
        <v>26</v>
      </c>
      <c r="B600" s="74">
        <f>SUM(B579:B595)</f>
        <v>7430.6816571362733</v>
      </c>
      <c r="C600" s="74">
        <f>SUM(C579:C595)</f>
        <v>496.83468008569901</v>
      </c>
      <c r="D600" s="74">
        <f t="shared" ref="D600:G600" si="78">SUM(D579:D595)</f>
        <v>1539.5119155105394</v>
      </c>
      <c r="E600" s="74">
        <f>SUM(E579:E595)</f>
        <v>510.19264577410911</v>
      </c>
      <c r="F600" s="74">
        <f>SUM(F579:F595)</f>
        <v>0</v>
      </c>
      <c r="G600" s="74">
        <f t="shared" si="78"/>
        <v>924.69772849880201</v>
      </c>
      <c r="H600" s="75">
        <f>SUM(H579:H595)</f>
        <v>0.24072937815919029</v>
      </c>
      <c r="I600" s="59">
        <f>SUM(I579:I595)</f>
        <v>10902.159356383581</v>
      </c>
    </row>
    <row r="601" spans="1:9" s="14" customFormat="1" ht="15" thickBot="1">
      <c r="A601" s="45" t="s">
        <v>91</v>
      </c>
      <c r="B601" s="78">
        <f>B600/$I$600</f>
        <v>0.68157888856993809</v>
      </c>
      <c r="C601" s="78">
        <f t="shared" ref="C601:I601" si="79">C600/$I$600</f>
        <v>4.557213519308774E-2</v>
      </c>
      <c r="D601" s="78">
        <f t="shared" si="79"/>
        <v>0.14121165038824199</v>
      </c>
      <c r="E601" s="78">
        <f t="shared" si="79"/>
        <v>4.6797393901179235E-2</v>
      </c>
      <c r="F601" s="78">
        <f t="shared" si="79"/>
        <v>0</v>
      </c>
      <c r="G601" s="78">
        <f t="shared" si="79"/>
        <v>8.4817851057860424E-2</v>
      </c>
      <c r="H601" s="79">
        <f t="shared" si="79"/>
        <v>2.2080889692575914E-5</v>
      </c>
      <c r="I601" s="80">
        <f t="shared" si="79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14.966067352780192</v>
      </c>
      <c r="C605" s="57">
        <v>0</v>
      </c>
      <c r="D605" s="57">
        <v>1.023320844634543</v>
      </c>
      <c r="E605" s="57">
        <v>0</v>
      </c>
      <c r="F605" s="419"/>
      <c r="G605" s="57">
        <v>0</v>
      </c>
      <c r="H605" s="58">
        <v>0</v>
      </c>
      <c r="I605" s="59">
        <f>SUM(B605:H605)</f>
        <v>15.989388197414735</v>
      </c>
    </row>
    <row r="606" spans="1:9" ht="15" customHeight="1">
      <c r="A606" s="36" t="s">
        <v>8</v>
      </c>
      <c r="B606" s="60">
        <v>33.848415791054407</v>
      </c>
      <c r="C606" s="60">
        <v>0</v>
      </c>
      <c r="D606" s="60">
        <v>2.3144215925507288</v>
      </c>
      <c r="E606" s="60">
        <v>0</v>
      </c>
      <c r="F606" s="420"/>
      <c r="G606" s="60">
        <v>0</v>
      </c>
      <c r="H606" s="61">
        <v>0</v>
      </c>
      <c r="I606" s="62">
        <f t="shared" ref="I606:I625" si="80">SUM(B606:H606)</f>
        <v>36.162837383605137</v>
      </c>
    </row>
    <row r="607" spans="1:9" ht="15" customHeight="1">
      <c r="A607" s="37" t="s">
        <v>10</v>
      </c>
      <c r="B607" s="63">
        <v>56.898491094428408</v>
      </c>
      <c r="C607" s="63">
        <v>0</v>
      </c>
      <c r="D607" s="63">
        <v>3.8904951175677547</v>
      </c>
      <c r="E607" s="63">
        <v>0</v>
      </c>
      <c r="F607" s="420"/>
      <c r="G607" s="63">
        <v>0</v>
      </c>
      <c r="H607" s="64">
        <v>0</v>
      </c>
      <c r="I607" s="59">
        <f t="shared" si="80"/>
        <v>60.788986211996161</v>
      </c>
    </row>
    <row r="608" spans="1: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80"/>
        <v>0</v>
      </c>
    </row>
    <row r="609" spans="1:9" ht="15">
      <c r="A609" s="37" t="s">
        <v>16</v>
      </c>
      <c r="B609" s="63">
        <v>721.80074478989707</v>
      </c>
      <c r="C609" s="63">
        <v>0</v>
      </c>
      <c r="D609" s="63">
        <v>56.840835350229213</v>
      </c>
      <c r="E609" s="63">
        <v>0</v>
      </c>
      <c r="F609" s="420"/>
      <c r="G609" s="63">
        <v>0</v>
      </c>
      <c r="H609" s="64">
        <v>0</v>
      </c>
      <c r="I609" s="59">
        <f t="shared" si="80"/>
        <v>778.64158014012628</v>
      </c>
    </row>
    <row r="610" spans="1:9" ht="15">
      <c r="A610" s="36" t="s">
        <v>15</v>
      </c>
      <c r="B610" s="60">
        <v>4618.6795505028203</v>
      </c>
      <c r="C610" s="60">
        <v>0</v>
      </c>
      <c r="D610" s="60">
        <v>363.71478660917575</v>
      </c>
      <c r="E610" s="60">
        <v>0</v>
      </c>
      <c r="F610" s="420"/>
      <c r="G610" s="60">
        <v>0</v>
      </c>
      <c r="H610" s="61">
        <v>0</v>
      </c>
      <c r="I610" s="62">
        <f t="shared" si="80"/>
        <v>4982.3943371119958</v>
      </c>
    </row>
    <row r="611" spans="1: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80"/>
        <v>0</v>
      </c>
    </row>
    <row r="612" spans="1: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80"/>
        <v>0</v>
      </c>
    </row>
    <row r="613" spans="1: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80"/>
        <v>0</v>
      </c>
    </row>
    <row r="614" spans="1:9" ht="15">
      <c r="A614" s="36" t="s">
        <v>17</v>
      </c>
      <c r="B614" s="60">
        <v>69.962286546370294</v>
      </c>
      <c r="C614" s="60">
        <v>0</v>
      </c>
      <c r="D614" s="60">
        <v>5.5094357258738196</v>
      </c>
      <c r="E614" s="60">
        <v>0</v>
      </c>
      <c r="F614" s="420"/>
      <c r="G614" s="60">
        <v>0</v>
      </c>
      <c r="H614" s="61">
        <v>0</v>
      </c>
      <c r="I614" s="62">
        <f t="shared" si="80"/>
        <v>75.471722272244108</v>
      </c>
    </row>
    <row r="615" spans="1:9" ht="15">
      <c r="A615" s="37" t="s">
        <v>139</v>
      </c>
      <c r="B615" s="63">
        <v>899.58996995839459</v>
      </c>
      <c r="C615" s="63">
        <v>0</v>
      </c>
      <c r="D615" s="63">
        <v>284.08104314475617</v>
      </c>
      <c r="E615" s="63">
        <v>0</v>
      </c>
      <c r="F615" s="420"/>
      <c r="G615" s="63">
        <v>0</v>
      </c>
      <c r="H615" s="64">
        <v>0</v>
      </c>
      <c r="I615" s="59">
        <f t="shared" si="80"/>
        <v>1183.6710131031507</v>
      </c>
    </row>
    <row r="616" spans="1:9" ht="15">
      <c r="A616" s="36" t="s">
        <v>25</v>
      </c>
      <c r="B616" s="60">
        <v>967.47395429743801</v>
      </c>
      <c r="C616" s="60">
        <v>0</v>
      </c>
      <c r="D616" s="60">
        <v>1098.9752684737887</v>
      </c>
      <c r="E616" s="60">
        <v>1900.7492068405284</v>
      </c>
      <c r="F616" s="420"/>
      <c r="G616" s="60">
        <v>497.81526845823367</v>
      </c>
      <c r="H616" s="61">
        <v>0</v>
      </c>
      <c r="I616" s="62">
        <f t="shared" si="80"/>
        <v>4465.013698069989</v>
      </c>
    </row>
    <row r="617" spans="1:9" ht="15">
      <c r="A617" s="37" t="s">
        <v>24</v>
      </c>
      <c r="B617" s="63">
        <v>1118.7564443274573</v>
      </c>
      <c r="C617" s="63">
        <v>0</v>
      </c>
      <c r="D617" s="63">
        <v>260.38118428134112</v>
      </c>
      <c r="E617" s="63">
        <v>0</v>
      </c>
      <c r="F617" s="420"/>
      <c r="G617" s="63">
        <v>0</v>
      </c>
      <c r="H617" s="64">
        <v>0</v>
      </c>
      <c r="I617" s="59">
        <f t="shared" si="80"/>
        <v>1379.1376286087984</v>
      </c>
    </row>
    <row r="618" spans="1:9" ht="15">
      <c r="A618" s="36" t="s">
        <v>60</v>
      </c>
      <c r="B618" s="60">
        <v>2728.4457512528479</v>
      </c>
      <c r="C618" s="60">
        <v>0</v>
      </c>
      <c r="D618" s="60">
        <v>286.41143245195644</v>
      </c>
      <c r="E618" s="60">
        <v>0</v>
      </c>
      <c r="F618" s="420"/>
      <c r="G618" s="60">
        <v>0</v>
      </c>
      <c r="H618" s="61">
        <v>0</v>
      </c>
      <c r="I618" s="62">
        <f t="shared" si="80"/>
        <v>3014.8571837048044</v>
      </c>
    </row>
    <row r="619" spans="1:9" ht="15">
      <c r="A619" s="37" t="s">
        <v>22</v>
      </c>
      <c r="B619" s="63">
        <v>534.86814099751518</v>
      </c>
      <c r="C619" s="63">
        <v>0</v>
      </c>
      <c r="D619" s="63">
        <v>56.146379441728122</v>
      </c>
      <c r="E619" s="63">
        <v>0</v>
      </c>
      <c r="F619" s="420"/>
      <c r="G619" s="63">
        <v>0</v>
      </c>
      <c r="H619" s="64">
        <v>0</v>
      </c>
      <c r="I619" s="59">
        <f t="shared" si="80"/>
        <v>591.01452043924326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80"/>
        <v>0</v>
      </c>
    </row>
    <row r="621" spans="1:9" ht="15">
      <c r="A621" s="38" t="s">
        <v>64</v>
      </c>
      <c r="B621" s="63">
        <v>40.059911685428744</v>
      </c>
      <c r="C621" s="63">
        <v>0</v>
      </c>
      <c r="D621" s="63">
        <v>186.19995915402032</v>
      </c>
      <c r="E621" s="63">
        <v>0</v>
      </c>
      <c r="F621" s="420"/>
      <c r="G621" s="63">
        <v>0</v>
      </c>
      <c r="H621" s="64">
        <v>0</v>
      </c>
      <c r="I621" s="59">
        <f t="shared" si="80"/>
        <v>226.25987083944906</v>
      </c>
    </row>
    <row r="622" spans="1:9">
      <c r="A622" s="39" t="s">
        <v>23</v>
      </c>
      <c r="B622" s="65">
        <v>40.059911685428744</v>
      </c>
      <c r="C622" s="65">
        <v>0</v>
      </c>
      <c r="D622" s="65">
        <v>186.19995915402032</v>
      </c>
      <c r="E622" s="65">
        <v>0</v>
      </c>
      <c r="F622" s="420"/>
      <c r="G622" s="65">
        <v>0</v>
      </c>
      <c r="H622" s="66">
        <v>0</v>
      </c>
      <c r="I622" s="67">
        <f t="shared" si="80"/>
        <v>226.25987083944906</v>
      </c>
    </row>
    <row r="623" spans="1: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80"/>
        <v>0</v>
      </c>
    </row>
    <row r="624" spans="1: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80"/>
        <v>0</v>
      </c>
    </row>
    <row r="625" spans="1: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80"/>
        <v>0</v>
      </c>
    </row>
    <row r="626" spans="1:9" ht="15">
      <c r="A626" s="42" t="s">
        <v>26</v>
      </c>
      <c r="B626" s="74">
        <f>SUM(B605:B621)</f>
        <v>11805.349728596433</v>
      </c>
      <c r="C626" s="74">
        <f>SUM(C605:C621)</f>
        <v>0</v>
      </c>
      <c r="D626" s="74">
        <f t="shared" ref="D626:G626" si="81">SUM(D605:D621)</f>
        <v>2605.4885621876224</v>
      </c>
      <c r="E626" s="74">
        <f>SUM(E605:E621)</f>
        <v>1900.7492068405284</v>
      </c>
      <c r="F626" s="74">
        <f>SUM(F605:F621)</f>
        <v>0</v>
      </c>
      <c r="G626" s="74">
        <f t="shared" si="81"/>
        <v>497.81526845823367</v>
      </c>
      <c r="H626" s="75">
        <f>SUM(H605:H621)</f>
        <v>0</v>
      </c>
      <c r="I626" s="59">
        <f>SUM(I605:I621)</f>
        <v>16809.402766082818</v>
      </c>
    </row>
    <row r="627" spans="1:9" s="14" customFormat="1" ht="15" thickBot="1">
      <c r="A627" s="45" t="s">
        <v>91</v>
      </c>
      <c r="B627" s="78">
        <f>B626/$I$626</f>
        <v>0.70230631586844261</v>
      </c>
      <c r="C627" s="78">
        <f t="shared" ref="C627:I627" si="82">C626/$I$626</f>
        <v>0</v>
      </c>
      <c r="D627" s="78">
        <f t="shared" si="82"/>
        <v>0.15500185214461329</v>
      </c>
      <c r="E627" s="78">
        <f t="shared" si="82"/>
        <v>0.11307654610286132</v>
      </c>
      <c r="F627" s="78">
        <f t="shared" si="82"/>
        <v>0</v>
      </c>
      <c r="G627" s="78">
        <f t="shared" si="82"/>
        <v>2.9615285884082729E-2</v>
      </c>
      <c r="H627" s="79">
        <f t="shared" si="82"/>
        <v>0</v>
      </c>
      <c r="I627" s="80">
        <f t="shared" si="82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3.0559358777959119E-2</v>
      </c>
      <c r="C631" s="57">
        <v>0</v>
      </c>
      <c r="D631" s="57">
        <v>4.5875454399691692E-2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7.6434813177650815E-2</v>
      </c>
    </row>
    <row r="632" spans="1:9" ht="15">
      <c r="A632" s="36" t="s">
        <v>8</v>
      </c>
      <c r="B632" s="60">
        <v>1.5410131853744453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83">SUM(B632:H632)</f>
        <v>1.5410131853744453</v>
      </c>
    </row>
    <row r="633" spans="1:9" ht="15">
      <c r="A633" s="37" t="s">
        <v>10</v>
      </c>
      <c r="B633" s="63">
        <v>1.1656053762134753</v>
      </c>
      <c r="C633" s="63">
        <v>0</v>
      </c>
      <c r="D633" s="63">
        <v>3.7339532263909732E-3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83"/>
        <v>1.1693393294398662</v>
      </c>
    </row>
    <row r="634" spans="1: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83"/>
        <v>0</v>
      </c>
    </row>
    <row r="635" spans="1:9" ht="15">
      <c r="A635" s="37" t="s">
        <v>16</v>
      </c>
      <c r="B635" s="63">
        <v>186.68106004107221</v>
      </c>
      <c r="C635" s="63">
        <v>0.80684724225088067</v>
      </c>
      <c r="D635" s="63">
        <v>15.042709381014967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83"/>
        <v>202.53061666433805</v>
      </c>
    </row>
    <row r="636" spans="1:9" ht="15">
      <c r="A636" s="36" t="s">
        <v>15</v>
      </c>
      <c r="B636" s="60">
        <v>4.4382534984658841</v>
      </c>
      <c r="C636" s="60">
        <v>0.10016164562547858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83"/>
        <v>4.5384151440913625</v>
      </c>
    </row>
    <row r="637" spans="1:9" ht="15">
      <c r="A637" s="37" t="s">
        <v>58</v>
      </c>
      <c r="B637" s="63">
        <v>0</v>
      </c>
      <c r="C637" s="63">
        <v>0.27924577402804557</v>
      </c>
      <c r="D637" s="63">
        <v>0</v>
      </c>
      <c r="E637" s="63">
        <v>13.55337814643427</v>
      </c>
      <c r="F637" s="63">
        <v>535.26057664963457</v>
      </c>
      <c r="G637" s="63">
        <v>0</v>
      </c>
      <c r="H637" s="64">
        <v>0</v>
      </c>
      <c r="I637" s="59">
        <f t="shared" si="83"/>
        <v>549.09320057009688</v>
      </c>
    </row>
    <row r="638" spans="1:9" ht="15">
      <c r="A638" s="36" t="s">
        <v>12</v>
      </c>
      <c r="B638" s="60">
        <v>0</v>
      </c>
      <c r="C638" s="60">
        <v>0</v>
      </c>
      <c r="D638" s="60">
        <v>0</v>
      </c>
      <c r="E638" s="60">
        <v>11.485920800804614</v>
      </c>
      <c r="F638" s="60">
        <v>0</v>
      </c>
      <c r="G638" s="60">
        <v>0</v>
      </c>
      <c r="H638" s="61">
        <v>0</v>
      </c>
      <c r="I638" s="62">
        <f t="shared" si="83"/>
        <v>11.485920800804614</v>
      </c>
    </row>
    <row r="639" spans="1: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83"/>
        <v>0</v>
      </c>
    </row>
    <row r="640" spans="1:9" ht="15">
      <c r="A640" s="36" t="s">
        <v>17</v>
      </c>
      <c r="B640" s="60">
        <v>5.9728593455375538</v>
      </c>
      <c r="C640" s="60">
        <v>0</v>
      </c>
      <c r="D640" s="60">
        <v>2.8915996605877934E-2</v>
      </c>
      <c r="E640" s="60">
        <v>0.17594554711361363</v>
      </c>
      <c r="F640" s="60">
        <v>0</v>
      </c>
      <c r="G640" s="60">
        <v>0</v>
      </c>
      <c r="H640" s="61">
        <v>0</v>
      </c>
      <c r="I640" s="62">
        <f t="shared" si="83"/>
        <v>6.1777208892570457</v>
      </c>
    </row>
    <row r="641" spans="1:59" ht="15">
      <c r="A641" s="37" t="s">
        <v>139</v>
      </c>
      <c r="B641" s="63">
        <v>10.660749995369848</v>
      </c>
      <c r="C641" s="63">
        <v>0</v>
      </c>
      <c r="D641" s="63">
        <v>2.7553383928591875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83"/>
        <v>13.416088388229035</v>
      </c>
    </row>
    <row r="642" spans="1:59" ht="15">
      <c r="A642" s="36" t="s">
        <v>25</v>
      </c>
      <c r="B642" s="60">
        <v>60.138232167824924</v>
      </c>
      <c r="C642" s="60">
        <v>7.8139016362447286E-2</v>
      </c>
      <c r="D642" s="60">
        <v>1.2439173088190627</v>
      </c>
      <c r="E642" s="60">
        <v>99.930910993335786</v>
      </c>
      <c r="F642" s="60">
        <v>0</v>
      </c>
      <c r="G642" s="60">
        <v>33.698727131144658</v>
      </c>
      <c r="H642" s="61">
        <v>0.47279284430473612</v>
      </c>
      <c r="I642" s="62">
        <f t="shared" si="83"/>
        <v>195.56271946179163</v>
      </c>
    </row>
    <row r="643" spans="1:59" ht="15">
      <c r="A643" s="37" t="s">
        <v>24</v>
      </c>
      <c r="B643" s="63">
        <v>19.318949160837814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83"/>
        <v>19.318949160837814</v>
      </c>
    </row>
    <row r="644" spans="1:59" ht="15">
      <c r="A644" s="36" t="s">
        <v>60</v>
      </c>
      <c r="B644" s="60">
        <v>117.70300959852273</v>
      </c>
      <c r="C644" s="60">
        <v>5.3315468541748157</v>
      </c>
      <c r="D644" s="60">
        <v>67.02098784471238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83"/>
        <v>190.05554429740994</v>
      </c>
    </row>
    <row r="645" spans="1:59" ht="15">
      <c r="A645" s="37" t="s">
        <v>22</v>
      </c>
      <c r="B645" s="63">
        <v>199.5297150062101</v>
      </c>
      <c r="C645" s="63">
        <v>0</v>
      </c>
      <c r="D645" s="63">
        <v>0</v>
      </c>
      <c r="E645" s="63">
        <v>0</v>
      </c>
      <c r="F645" s="63">
        <v>1.3698008375848185</v>
      </c>
      <c r="G645" s="63">
        <v>0</v>
      </c>
      <c r="H645" s="64">
        <v>0</v>
      </c>
      <c r="I645" s="59">
        <f t="shared" si="83"/>
        <v>200.89951584379492</v>
      </c>
    </row>
    <row r="646" spans="1:5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83"/>
        <v>0</v>
      </c>
    </row>
    <row r="647" spans="1:59" ht="15">
      <c r="A647" s="38" t="s">
        <v>64</v>
      </c>
      <c r="B647" s="63">
        <v>3.0551390698479368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83"/>
        <v>3.0551390698479368</v>
      </c>
    </row>
    <row r="648" spans="1:59">
      <c r="A648" s="39" t="s">
        <v>23</v>
      </c>
      <c r="B648" s="65">
        <v>3.0551390698479368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83"/>
        <v>3.0551390698479368</v>
      </c>
    </row>
    <row r="649" spans="1:5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83"/>
        <v>0</v>
      </c>
    </row>
    <row r="650" spans="1:5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83"/>
        <v>0</v>
      </c>
    </row>
    <row r="651" spans="1:5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83"/>
        <v>0</v>
      </c>
    </row>
    <row r="652" spans="1:59" ht="15">
      <c r="A652" s="42" t="s">
        <v>26</v>
      </c>
      <c r="B652" s="74">
        <f>SUM(B631:B647)</f>
        <v>610.23514580405481</v>
      </c>
      <c r="C652" s="74">
        <f>SUM(C631:C647)</f>
        <v>6.5959405324416682</v>
      </c>
      <c r="D652" s="74">
        <f t="shared" ref="D652:G652" si="84">SUM(D631:D647)</f>
        <v>86.141478331637558</v>
      </c>
      <c r="E652" s="74">
        <f>SUM(E631:E647)</f>
        <v>125.14615548768828</v>
      </c>
      <c r="F652" s="74">
        <f>SUM(F631:F647)</f>
        <v>536.63037748721933</v>
      </c>
      <c r="G652" s="74">
        <f t="shared" si="84"/>
        <v>33.698727131144658</v>
      </c>
      <c r="H652" s="75">
        <f>SUM(H631:H647)</f>
        <v>0.47279284430473612</v>
      </c>
      <c r="I652" s="59">
        <f>SUM(I631:I647)</f>
        <v>1398.920617618491</v>
      </c>
    </row>
    <row r="653" spans="1:59" s="14" customFormat="1" ht="15" thickBot="1">
      <c r="A653" s="45" t="s">
        <v>91</v>
      </c>
      <c r="B653" s="78">
        <f>B652/$I$652</f>
        <v>0.43621856602765158</v>
      </c>
      <c r="C653" s="78">
        <f t="shared" ref="C653:I653" si="85">C652/$I$652</f>
        <v>4.7150213166995379E-3</v>
      </c>
      <c r="D653" s="78">
        <f t="shared" si="85"/>
        <v>6.1577102550882397E-2</v>
      </c>
      <c r="E653" s="78">
        <f t="shared" si="85"/>
        <v>8.9459082889732436E-2</v>
      </c>
      <c r="F653" s="78">
        <f t="shared" si="85"/>
        <v>0.38360316570412245</v>
      </c>
      <c r="G653" s="78">
        <f t="shared" si="85"/>
        <v>2.4089091765988158E-2</v>
      </c>
      <c r="H653" s="79">
        <f t="shared" si="85"/>
        <v>3.379697449234926E-4</v>
      </c>
      <c r="I653" s="80">
        <f t="shared" si="85"/>
        <v>1</v>
      </c>
    </row>
    <row r="655" spans="1:59" s="8" customFormat="1">
      <c r="J655" s="4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</row>
    <row r="656" spans="1:59" s="8" customFormat="1">
      <c r="J656" s="4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</row>
    <row r="657" spans="10:59" s="8" customFormat="1">
      <c r="J657" s="4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</row>
    <row r="658" spans="10:59" s="8" customFormat="1">
      <c r="J658" s="4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</row>
    <row r="659" spans="10:59" s="8" customFormat="1">
      <c r="J659" s="4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</row>
    <row r="660" spans="10:59" s="8" customFormat="1">
      <c r="J660" s="4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</row>
    <row r="661" spans="10:59" s="8" customFormat="1">
      <c r="J661" s="4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</row>
    <row r="662" spans="10:59" s="8" customFormat="1">
      <c r="J662" s="4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</row>
    <row r="663" spans="10:59" s="8" customFormat="1">
      <c r="J663" s="4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</row>
    <row r="664" spans="10:59" s="8" customFormat="1">
      <c r="J664" s="4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</row>
    <row r="665" spans="10:59" s="8" customFormat="1">
      <c r="J665" s="4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</row>
    <row r="666" spans="10:59" s="8" customFormat="1">
      <c r="J666" s="4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</row>
    <row r="667" spans="10:59" s="8" customFormat="1">
      <c r="J667" s="4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</row>
    <row r="668" spans="10:59" s="8" customFormat="1">
      <c r="J668" s="4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</row>
    <row r="669" spans="10:59" s="8" customFormat="1">
      <c r="J669" s="4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</row>
    <row r="670" spans="10:59" s="8" customFormat="1">
      <c r="J670" s="4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</row>
    <row r="671" spans="10:59" s="8" customFormat="1">
      <c r="J671" s="4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</row>
    <row r="672" spans="10:59" s="8" customFormat="1">
      <c r="J672" s="4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</row>
    <row r="673" spans="10:59" s="8" customFormat="1">
      <c r="J673" s="4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</row>
    <row r="674" spans="10:59" s="8" customFormat="1">
      <c r="J674" s="4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</row>
    <row r="675" spans="10:59" s="8" customFormat="1">
      <c r="J675" s="4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</row>
    <row r="676" spans="10:59" s="8" customFormat="1">
      <c r="J676" s="4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</row>
    <row r="677" spans="10:59" s="8" customFormat="1">
      <c r="J677" s="4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</row>
    <row r="678" spans="10:59" s="8" customFormat="1">
      <c r="J678" s="4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</row>
    <row r="679" spans="10:59" s="8" customFormat="1">
      <c r="J679" s="4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</row>
    <row r="680" spans="10:59" s="8" customFormat="1">
      <c r="J680" s="4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</row>
    <row r="681" spans="10:59" s="8" customFormat="1">
      <c r="J681" s="4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</row>
    <row r="682" spans="10:59" s="8" customFormat="1">
      <c r="J682" s="4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</row>
    <row r="683" spans="10:59" s="8" customFormat="1">
      <c r="J683" s="4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</row>
    <row r="684" spans="10:59" s="8" customFormat="1">
      <c r="J684" s="4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</row>
    <row r="685" spans="10:59" s="8" customFormat="1">
      <c r="J685" s="4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</row>
    <row r="686" spans="10:59" s="8" customFormat="1">
      <c r="J686" s="4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</row>
    <row r="687" spans="10:59" s="8" customFormat="1">
      <c r="J687" s="4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</row>
    <row r="688" spans="10:59" s="8" customFormat="1">
      <c r="J688" s="4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</row>
    <row r="689" spans="10:59" s="8" customFormat="1">
      <c r="J689" s="4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</row>
    <row r="690" spans="10:59" s="8" customFormat="1">
      <c r="J690" s="4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</row>
    <row r="691" spans="10:59" s="8" customFormat="1">
      <c r="J691" s="4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</row>
    <row r="692" spans="10:59" s="8" customFormat="1">
      <c r="J692" s="4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</row>
    <row r="693" spans="10:59" s="8" customFormat="1">
      <c r="J693" s="4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</row>
    <row r="694" spans="10:59" s="8" customFormat="1">
      <c r="J694" s="4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</row>
    <row r="695" spans="10:59" s="8" customFormat="1">
      <c r="J695" s="4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</row>
    <row r="696" spans="10:59" s="8" customFormat="1">
      <c r="J696" s="4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</row>
    <row r="697" spans="10:59" s="8" customFormat="1">
      <c r="J697" s="4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</row>
    <row r="698" spans="10:59" s="8" customFormat="1">
      <c r="J698" s="4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</row>
    <row r="699" spans="10:59" s="8" customFormat="1">
      <c r="J699" s="4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</row>
    <row r="700" spans="10:59" s="8" customFormat="1">
      <c r="J700" s="4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</row>
    <row r="701" spans="10:59" s="8" customFormat="1">
      <c r="J701" s="4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</row>
    <row r="702" spans="10:59" s="8" customFormat="1">
      <c r="J702" s="4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</row>
    <row r="703" spans="10:59" s="8" customFormat="1">
      <c r="J703" s="4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</row>
    <row r="704" spans="10:59" s="8" customFormat="1">
      <c r="J704" s="4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</row>
    <row r="705" spans="10:59" s="8" customFormat="1">
      <c r="J705" s="4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</row>
    <row r="706" spans="10:59" s="8" customFormat="1">
      <c r="J706" s="4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</row>
    <row r="707" spans="10:59" s="8" customFormat="1">
      <c r="J707" s="4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</row>
    <row r="708" spans="10:59" s="8" customFormat="1">
      <c r="J708" s="4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</row>
    <row r="709" spans="10:59" s="8" customFormat="1">
      <c r="J709" s="4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</row>
    <row r="710" spans="10:59" s="8" customFormat="1">
      <c r="J710" s="4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</row>
    <row r="711" spans="10:59" s="8" customFormat="1">
      <c r="J711" s="4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</row>
    <row r="712" spans="10:59" s="8" customFormat="1">
      <c r="J712" s="4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</row>
    <row r="713" spans="10:59" s="8" customFormat="1">
      <c r="J713" s="4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</row>
    <row r="714" spans="10:59" s="8" customFormat="1">
      <c r="J714" s="4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</row>
    <row r="715" spans="10:59" s="8" customFormat="1">
      <c r="J715" s="4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</row>
    <row r="716" spans="10:59" s="8" customFormat="1">
      <c r="J716" s="4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</row>
    <row r="717" spans="10:59" s="8" customFormat="1">
      <c r="J717" s="4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</row>
    <row r="718" spans="10:59" s="8" customFormat="1">
      <c r="J718" s="4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</row>
    <row r="719" spans="10:59" s="8" customFormat="1">
      <c r="J719" s="4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</row>
    <row r="720" spans="10:59" s="8" customFormat="1">
      <c r="J720" s="4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</row>
    <row r="721" spans="10:59" s="8" customFormat="1">
      <c r="J721" s="4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</row>
    <row r="722" spans="10:59" s="8" customFormat="1">
      <c r="J722" s="4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</row>
    <row r="723" spans="10:59" s="8" customFormat="1">
      <c r="J723" s="4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</row>
    <row r="724" spans="10:59" s="8" customFormat="1">
      <c r="J724" s="4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</row>
    <row r="725" spans="10:59" s="8" customFormat="1">
      <c r="J725" s="4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</row>
    <row r="726" spans="10:59" s="8" customFormat="1">
      <c r="J726" s="4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</row>
    <row r="727" spans="10:59" s="8" customFormat="1">
      <c r="J727" s="4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</row>
    <row r="728" spans="10:59" s="8" customFormat="1">
      <c r="J728" s="4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</row>
    <row r="729" spans="10:59" s="8" customFormat="1">
      <c r="J729" s="4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</row>
    <row r="730" spans="10:59" s="8" customFormat="1">
      <c r="J730" s="4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</row>
    <row r="731" spans="10:59" s="8" customFormat="1">
      <c r="J731" s="4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</row>
    <row r="732" spans="10:59" s="8" customFormat="1">
      <c r="J732" s="4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</row>
    <row r="733" spans="10:59" s="8" customFormat="1">
      <c r="J733" s="4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</row>
    <row r="734" spans="10:59" s="8" customFormat="1">
      <c r="J734" s="4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</row>
    <row r="735" spans="10:59" s="8" customFormat="1">
      <c r="J735" s="4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</row>
    <row r="736" spans="10:59" s="8" customFormat="1">
      <c r="J736" s="4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</row>
    <row r="737" spans="10:59" s="8" customFormat="1">
      <c r="J737" s="4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</row>
    <row r="738" spans="10:59" s="8" customFormat="1">
      <c r="J738" s="4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</row>
    <row r="739" spans="10:59" s="8" customFormat="1">
      <c r="J739" s="4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</row>
    <row r="740" spans="10:59" s="8" customFormat="1">
      <c r="J740" s="4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</row>
    <row r="741" spans="10:59" s="8" customFormat="1">
      <c r="J741" s="4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</row>
    <row r="742" spans="10:59" s="8" customFormat="1">
      <c r="J742" s="4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</row>
    <row r="743" spans="10:59" s="8" customFormat="1">
      <c r="J743" s="4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</row>
    <row r="744" spans="10:59" s="8" customFormat="1">
      <c r="J744" s="4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</row>
    <row r="745" spans="10:59" s="8" customFormat="1">
      <c r="J745" s="4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</row>
    <row r="746" spans="10:59" s="8" customFormat="1">
      <c r="J746" s="4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</row>
    <row r="747" spans="10:59" s="8" customFormat="1">
      <c r="J747" s="4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</row>
    <row r="748" spans="10:59" s="8" customFormat="1">
      <c r="J748" s="4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</row>
    <row r="749" spans="10:59" s="8" customFormat="1">
      <c r="J749" s="4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</row>
    <row r="750" spans="10:59" s="8" customFormat="1">
      <c r="J750" s="4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</row>
    <row r="751" spans="10:59" s="8" customFormat="1">
      <c r="J751" s="4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</row>
    <row r="752" spans="10:59" s="8" customFormat="1">
      <c r="J752" s="4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</row>
    <row r="753" spans="10:59" s="8" customFormat="1">
      <c r="J753" s="4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</row>
    <row r="754" spans="10:59" s="8" customFormat="1">
      <c r="J754" s="4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</row>
    <row r="755" spans="10:59" s="8" customFormat="1">
      <c r="J755" s="4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</row>
    <row r="756" spans="10:59" s="8" customFormat="1">
      <c r="J756" s="4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</row>
    <row r="757" spans="10:59" s="8" customFormat="1">
      <c r="J757" s="4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</row>
    <row r="758" spans="10:59" s="8" customFormat="1">
      <c r="J758" s="4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</row>
    <row r="759" spans="10:59" s="8" customFormat="1">
      <c r="J759" s="4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</row>
    <row r="760" spans="10:59" s="8" customFormat="1">
      <c r="J760" s="4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</row>
    <row r="761" spans="10:59" s="8" customFormat="1">
      <c r="J761" s="4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</row>
    <row r="762" spans="10:59" s="8" customFormat="1">
      <c r="J762" s="4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</row>
    <row r="763" spans="10:59" s="8" customFormat="1">
      <c r="J763" s="4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</row>
    <row r="764" spans="10:59" s="8" customFormat="1">
      <c r="J764" s="4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</row>
    <row r="765" spans="10:59" s="8" customFormat="1">
      <c r="J765" s="4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</row>
    <row r="766" spans="10:59" s="8" customFormat="1">
      <c r="J766" s="4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</row>
    <row r="767" spans="10:59" s="8" customFormat="1">
      <c r="J767" s="4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</row>
    <row r="768" spans="10:59" s="8" customFormat="1">
      <c r="J768" s="4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</row>
    <row r="769" spans="10:59" s="8" customFormat="1">
      <c r="J769" s="4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</row>
    <row r="770" spans="10:59" s="8" customFormat="1">
      <c r="J770" s="4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</row>
    <row r="771" spans="10:59" s="8" customFormat="1">
      <c r="J771" s="4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</row>
    <row r="772" spans="10:59" s="8" customFormat="1">
      <c r="J772" s="4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</row>
    <row r="773" spans="10:59" s="8" customFormat="1">
      <c r="J773" s="4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</row>
    <row r="774" spans="10:59" s="8" customFormat="1">
      <c r="J774" s="4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</row>
    <row r="775" spans="10:59" s="8" customFormat="1">
      <c r="J775" s="4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</row>
    <row r="776" spans="10:59" s="8" customFormat="1">
      <c r="J776" s="4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</row>
    <row r="777" spans="10:59" s="8" customFormat="1">
      <c r="J777" s="4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</row>
    <row r="778" spans="10:59" s="8" customFormat="1">
      <c r="J778" s="4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</row>
    <row r="779" spans="10:59" s="8" customFormat="1">
      <c r="J779" s="4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</row>
    <row r="780" spans="10:59" s="8" customFormat="1">
      <c r="J780" s="4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</row>
    <row r="781" spans="10:59" s="8" customFormat="1">
      <c r="J781" s="4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</row>
    <row r="782" spans="10:59" s="8" customFormat="1">
      <c r="J782" s="4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</row>
    <row r="783" spans="10:59" s="8" customFormat="1">
      <c r="J783" s="4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</row>
    <row r="784" spans="10:59" s="8" customFormat="1">
      <c r="J784" s="4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</row>
    <row r="785" spans="10:59" s="8" customFormat="1">
      <c r="J785" s="4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</row>
    <row r="786" spans="10:59" s="8" customFormat="1">
      <c r="J786" s="4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</row>
    <row r="787" spans="10:59" s="8" customFormat="1">
      <c r="J787" s="4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</row>
    <row r="788" spans="10:59" s="8" customFormat="1">
      <c r="J788" s="4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</row>
    <row r="789" spans="10:59" s="8" customFormat="1">
      <c r="J789" s="4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</row>
    <row r="790" spans="10:59" s="8" customFormat="1">
      <c r="J790" s="4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</row>
    <row r="791" spans="10:59" s="8" customFormat="1">
      <c r="J791" s="4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</row>
    <row r="792" spans="10:59" s="8" customFormat="1">
      <c r="J792" s="4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</row>
    <row r="793" spans="10:59" s="8" customFormat="1">
      <c r="J793" s="4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</row>
    <row r="794" spans="10:59" s="8" customFormat="1">
      <c r="J794" s="4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</row>
    <row r="795" spans="10:59" s="8" customFormat="1">
      <c r="J795" s="4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</row>
    <row r="796" spans="10:59" s="8" customFormat="1">
      <c r="J796" s="4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</row>
    <row r="797" spans="10:59" s="8" customFormat="1">
      <c r="J797" s="4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</row>
    <row r="798" spans="10:59" s="8" customFormat="1">
      <c r="J798" s="4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</row>
    <row r="799" spans="10:59" s="8" customFormat="1">
      <c r="J799" s="4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</row>
    <row r="800" spans="10:59" s="8" customFormat="1">
      <c r="J800" s="4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</row>
    <row r="801" spans="10:59" s="8" customFormat="1">
      <c r="J801" s="4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</row>
    <row r="802" spans="10:59" s="8" customFormat="1">
      <c r="J802" s="4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</row>
    <row r="803" spans="10:59" s="8" customFormat="1">
      <c r="J803" s="4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</row>
    <row r="804" spans="10:59" s="8" customFormat="1">
      <c r="J804" s="4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</row>
    <row r="805" spans="10:59" s="8" customFormat="1">
      <c r="J805" s="4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</row>
    <row r="806" spans="10:59" s="8" customFormat="1">
      <c r="J806" s="4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</row>
    <row r="807" spans="10:59" s="8" customFormat="1">
      <c r="J807" s="4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</row>
    <row r="808" spans="10:59" s="8" customFormat="1">
      <c r="J808" s="4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</row>
    <row r="809" spans="10:59" s="8" customFormat="1">
      <c r="J809" s="4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</row>
    <row r="810" spans="10:59" s="8" customFormat="1">
      <c r="J810" s="4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</row>
    <row r="811" spans="10:59" s="8" customFormat="1">
      <c r="J811" s="4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</row>
    <row r="812" spans="10:59" s="8" customFormat="1">
      <c r="J812" s="4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</row>
    <row r="813" spans="10:59" s="8" customFormat="1">
      <c r="J813" s="4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</row>
    <row r="814" spans="10:59" s="8" customFormat="1">
      <c r="J814" s="4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</row>
    <row r="815" spans="10:59" s="8" customFormat="1">
      <c r="J815" s="4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</row>
    <row r="816" spans="10:59" s="8" customFormat="1">
      <c r="J816" s="4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</row>
    <row r="817" spans="10:59" s="8" customFormat="1">
      <c r="J817" s="4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</row>
    <row r="818" spans="10:59" s="8" customFormat="1">
      <c r="J818" s="4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</row>
    <row r="819" spans="10:59" s="8" customFormat="1">
      <c r="J819" s="4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</row>
    <row r="820" spans="10:59" s="8" customFormat="1">
      <c r="J820" s="4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</row>
    <row r="821" spans="10:59" s="8" customFormat="1">
      <c r="J821" s="4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  <c r="BB821" s="15"/>
      <c r="BC821" s="15"/>
      <c r="BD821" s="15"/>
      <c r="BE821" s="15"/>
      <c r="BF821" s="15"/>
      <c r="BG821" s="15"/>
    </row>
    <row r="822" spans="10:59" s="8" customFormat="1">
      <c r="J822" s="4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</row>
    <row r="823" spans="10:59" s="8" customFormat="1">
      <c r="J823" s="4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</row>
  </sheetData>
  <mergeCells count="79">
    <mergeCell ref="A1:I3"/>
    <mergeCell ref="B84:I84"/>
    <mergeCell ref="B6:I6"/>
    <mergeCell ref="B32:I32"/>
    <mergeCell ref="B58:I58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BG653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5" width="11.125" style="15" bestFit="1" customWidth="1"/>
    <col min="26" max="59" width="11" style="15"/>
    <col min="60" max="16384" width="11" style="4"/>
  </cols>
  <sheetData>
    <row r="1" spans="1:45" customFormat="1" ht="15" customHeight="1" thickTop="1">
      <c r="A1" s="441" t="s">
        <v>102</v>
      </c>
      <c r="B1" s="442"/>
      <c r="C1" s="442"/>
      <c r="D1" s="442"/>
      <c r="E1" s="442"/>
      <c r="F1" s="442"/>
      <c r="G1" s="442"/>
      <c r="H1" s="442"/>
      <c r="I1" s="443"/>
      <c r="M1" s="28"/>
      <c r="AD1" s="28"/>
      <c r="AS1" s="26"/>
    </row>
    <row r="2" spans="1:4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M2" s="28"/>
      <c r="AD2" s="28"/>
      <c r="AS2" s="26"/>
    </row>
    <row r="3" spans="1:4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M3" s="28"/>
      <c r="AD3" s="28"/>
      <c r="AS3" s="26"/>
    </row>
    <row r="4" spans="1:45" ht="15.75" thickTop="1" thickBot="1"/>
    <row r="5" spans="1:45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20"/>
    </row>
    <row r="6" spans="1:45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45" ht="15">
      <c r="A7" s="35" t="s">
        <v>7</v>
      </c>
      <c r="B7" s="57">
        <f>B33+B85</f>
        <v>44.706190580387066</v>
      </c>
      <c r="C7" s="57">
        <f t="shared" ref="C7:H7" si="0">C33+C85</f>
        <v>0</v>
      </c>
      <c r="D7" s="57">
        <f t="shared" si="0"/>
        <v>536.58526089015663</v>
      </c>
      <c r="E7" s="57">
        <f t="shared" si="0"/>
        <v>0</v>
      </c>
      <c r="F7" s="57">
        <f>F59+F85</f>
        <v>0.29933348525278186</v>
      </c>
      <c r="G7" s="57">
        <f t="shared" si="0"/>
        <v>0</v>
      </c>
      <c r="H7" s="58">
        <f t="shared" si="0"/>
        <v>0</v>
      </c>
      <c r="I7" s="59">
        <f>SUM(B7:H7)</f>
        <v>581.59078495579649</v>
      </c>
      <c r="J7" s="4">
        <v>0</v>
      </c>
    </row>
    <row r="8" spans="1:45" ht="15">
      <c r="A8" s="36" t="s">
        <v>8</v>
      </c>
      <c r="B8" s="60">
        <f t="shared" ref="B8:H23" si="1">B34+B86</f>
        <v>72.202001357743356</v>
      </c>
      <c r="C8" s="60">
        <f t="shared" si="1"/>
        <v>0</v>
      </c>
      <c r="D8" s="60">
        <f t="shared" si="1"/>
        <v>8.4920312370182245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80.69403259476158</v>
      </c>
      <c r="J8" s="4">
        <v>0</v>
      </c>
    </row>
    <row r="9" spans="1:45" ht="15">
      <c r="A9" s="37" t="s">
        <v>10</v>
      </c>
      <c r="B9" s="63">
        <f t="shared" si="1"/>
        <v>125.26933424967828</v>
      </c>
      <c r="C9" s="63">
        <f t="shared" si="1"/>
        <v>0</v>
      </c>
      <c r="D9" s="63">
        <f t="shared" si="1"/>
        <v>7.2150464470427638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132.48438069672105</v>
      </c>
      <c r="J9" s="4">
        <v>0</v>
      </c>
    </row>
    <row r="10" spans="1:45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45" ht="15">
      <c r="A11" s="37" t="s">
        <v>16</v>
      </c>
      <c r="B11" s="63">
        <f t="shared" si="1"/>
        <v>1927.9397311641001</v>
      </c>
      <c r="C11" s="63">
        <f t="shared" si="1"/>
        <v>296.71317126654799</v>
      </c>
      <c r="D11" s="63">
        <f t="shared" si="1"/>
        <v>355.02179585256988</v>
      </c>
      <c r="E11" s="63">
        <f t="shared" si="1"/>
        <v>38.010086415695639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2617.684784698914</v>
      </c>
      <c r="J11" s="4">
        <v>0</v>
      </c>
    </row>
    <row r="12" spans="1:45" ht="15">
      <c r="A12" s="36" t="s">
        <v>15</v>
      </c>
      <c r="B12" s="60">
        <f t="shared" si="1"/>
        <v>5818.9730497830369</v>
      </c>
      <c r="C12" s="60">
        <f t="shared" si="1"/>
        <v>47.011828142325996</v>
      </c>
      <c r="D12" s="60">
        <f t="shared" si="1"/>
        <v>412.97176259271833</v>
      </c>
      <c r="E12" s="60">
        <f t="shared" si="1"/>
        <v>2.2465643884521929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6281.2032049065338</v>
      </c>
      <c r="J12" s="4">
        <v>0</v>
      </c>
    </row>
    <row r="13" spans="1:45" ht="15">
      <c r="A13" s="37" t="s">
        <v>58</v>
      </c>
      <c r="B13" s="63">
        <f t="shared" si="1"/>
        <v>1.9072712242621079E-3</v>
      </c>
      <c r="C13" s="63">
        <f t="shared" si="1"/>
        <v>1.0967758317037439</v>
      </c>
      <c r="D13" s="63">
        <f t="shared" si="1"/>
        <v>0.42112849627742166</v>
      </c>
      <c r="E13" s="63">
        <f t="shared" si="1"/>
        <v>488.97844895684199</v>
      </c>
      <c r="F13" s="63">
        <f t="shared" si="2"/>
        <v>13740.567941328707</v>
      </c>
      <c r="G13" s="63">
        <f t="shared" si="1"/>
        <v>0</v>
      </c>
      <c r="H13" s="64">
        <f t="shared" si="1"/>
        <v>0</v>
      </c>
      <c r="I13" s="59">
        <f t="shared" si="3"/>
        <v>14231.066201884754</v>
      </c>
      <c r="J13" s="4">
        <v>0</v>
      </c>
    </row>
    <row r="14" spans="1:45" ht="15">
      <c r="A14" s="36" t="s">
        <v>12</v>
      </c>
      <c r="B14" s="60">
        <f t="shared" si="1"/>
        <v>1.9015434226048657E-3</v>
      </c>
      <c r="C14" s="60">
        <f t="shared" si="1"/>
        <v>1.8494294536229065E-3</v>
      </c>
      <c r="D14" s="60">
        <f t="shared" si="1"/>
        <v>3.3573828009333388E-2</v>
      </c>
      <c r="E14" s="60">
        <f t="shared" si="1"/>
        <v>17.152797376049421</v>
      </c>
      <c r="F14" s="60">
        <f t="shared" si="2"/>
        <v>5213.5048560930336</v>
      </c>
      <c r="G14" s="60">
        <f t="shared" si="1"/>
        <v>0</v>
      </c>
      <c r="H14" s="61">
        <f t="shared" si="1"/>
        <v>0</v>
      </c>
      <c r="I14" s="62">
        <f t="shared" si="3"/>
        <v>5230.6949782699685</v>
      </c>
      <c r="J14" s="4">
        <v>0</v>
      </c>
    </row>
    <row r="15" spans="1:45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0</v>
      </c>
      <c r="E15" s="63">
        <f t="shared" si="1"/>
        <v>16.609549965164774</v>
      </c>
      <c r="F15" s="63">
        <f t="shared" si="2"/>
        <v>1863.9078816227448</v>
      </c>
      <c r="G15" s="63">
        <f t="shared" si="1"/>
        <v>0</v>
      </c>
      <c r="H15" s="64">
        <f t="shared" si="1"/>
        <v>0</v>
      </c>
      <c r="I15" s="59">
        <f t="shared" si="3"/>
        <v>1880.5174315879094</v>
      </c>
      <c r="J15" s="4">
        <v>0</v>
      </c>
    </row>
    <row r="16" spans="1:45" ht="15">
      <c r="A16" s="36" t="s">
        <v>17</v>
      </c>
      <c r="B16" s="60">
        <f t="shared" si="1"/>
        <v>377.53887130592818</v>
      </c>
      <c r="C16" s="60">
        <f t="shared" si="1"/>
        <v>3.1614108151514837</v>
      </c>
      <c r="D16" s="60">
        <f t="shared" si="1"/>
        <v>171.71725789082359</v>
      </c>
      <c r="E16" s="60">
        <f t="shared" si="1"/>
        <v>13.424377040676623</v>
      </c>
      <c r="F16" s="60">
        <f t="shared" si="2"/>
        <v>20.94519935830121</v>
      </c>
      <c r="G16" s="60">
        <f t="shared" si="1"/>
        <v>0</v>
      </c>
      <c r="H16" s="61">
        <f t="shared" si="1"/>
        <v>0</v>
      </c>
      <c r="I16" s="62">
        <f t="shared" si="3"/>
        <v>586.78711641088114</v>
      </c>
      <c r="J16" s="4">
        <v>0</v>
      </c>
    </row>
    <row r="17" spans="1:10" ht="15">
      <c r="A17" s="37" t="s">
        <v>139</v>
      </c>
      <c r="B17" s="63">
        <f t="shared" si="1"/>
        <v>3838.2542865566452</v>
      </c>
      <c r="C17" s="63">
        <f t="shared" si="1"/>
        <v>1828.2857955472064</v>
      </c>
      <c r="D17" s="63">
        <f t="shared" si="1"/>
        <v>1624.7557399391026</v>
      </c>
      <c r="E17" s="63">
        <f t="shared" si="1"/>
        <v>184.27647938272236</v>
      </c>
      <c r="F17" s="63">
        <f t="shared" si="2"/>
        <v>0</v>
      </c>
      <c r="G17" s="63">
        <f t="shared" si="1"/>
        <v>0</v>
      </c>
      <c r="H17" s="64">
        <f t="shared" si="1"/>
        <v>0</v>
      </c>
      <c r="I17" s="59">
        <f t="shared" si="3"/>
        <v>7475.5723014256764</v>
      </c>
      <c r="J17" s="4">
        <v>0</v>
      </c>
    </row>
    <row r="18" spans="1:10" ht="15">
      <c r="A18" s="36" t="s">
        <v>25</v>
      </c>
      <c r="B18" s="60">
        <f t="shared" si="1"/>
        <v>1770.9223451784778</v>
      </c>
      <c r="C18" s="60">
        <f t="shared" si="1"/>
        <v>16.058127256097507</v>
      </c>
      <c r="D18" s="60">
        <f t="shared" si="1"/>
        <v>2807.9817419147889</v>
      </c>
      <c r="E18" s="60">
        <f t="shared" si="1"/>
        <v>4652.5024903882513</v>
      </c>
      <c r="F18" s="60">
        <f t="shared" si="2"/>
        <v>995.05594636694605</v>
      </c>
      <c r="G18" s="60">
        <f t="shared" si="1"/>
        <v>1733.9060351335111</v>
      </c>
      <c r="H18" s="61">
        <f t="shared" si="1"/>
        <v>11.814238983030645</v>
      </c>
      <c r="I18" s="62">
        <f t="shared" si="3"/>
        <v>11988.240925221102</v>
      </c>
      <c r="J18" s="4">
        <v>0</v>
      </c>
    </row>
    <row r="19" spans="1:10" ht="15">
      <c r="A19" s="37" t="s">
        <v>24</v>
      </c>
      <c r="B19" s="63">
        <f t="shared" si="1"/>
        <v>2586.0405029973504</v>
      </c>
      <c r="C19" s="63">
        <f t="shared" si="1"/>
        <v>24.700679421446587</v>
      </c>
      <c r="D19" s="63">
        <f t="shared" si="1"/>
        <v>306.6396569612524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2917.3808393800496</v>
      </c>
      <c r="J19" s="4">
        <v>0</v>
      </c>
    </row>
    <row r="20" spans="1:10" ht="15">
      <c r="A20" s="36" t="s">
        <v>60</v>
      </c>
      <c r="B20" s="60">
        <f t="shared" si="1"/>
        <v>3225.194485326896</v>
      </c>
      <c r="C20" s="60">
        <f t="shared" si="1"/>
        <v>145.18179408689747</v>
      </c>
      <c r="D20" s="60">
        <f t="shared" si="1"/>
        <v>647.66431895401274</v>
      </c>
      <c r="E20" s="60">
        <f t="shared" si="1"/>
        <v>0.80001614386400444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4018.8406145116701</v>
      </c>
      <c r="J20" s="4">
        <v>0</v>
      </c>
    </row>
    <row r="21" spans="1:10" ht="15">
      <c r="A21" s="37" t="s">
        <v>22</v>
      </c>
      <c r="B21" s="63">
        <f t="shared" si="1"/>
        <v>904.51971956680973</v>
      </c>
      <c r="C21" s="63">
        <f t="shared" si="1"/>
        <v>2251.9278273274072</v>
      </c>
      <c r="D21" s="63">
        <f t="shared" si="1"/>
        <v>223.9952645234327</v>
      </c>
      <c r="E21" s="63">
        <f t="shared" si="1"/>
        <v>2.4917238921616964</v>
      </c>
      <c r="F21" s="63">
        <f t="shared" si="2"/>
        <v>52.047510729131425</v>
      </c>
      <c r="G21" s="63">
        <f t="shared" si="1"/>
        <v>0</v>
      </c>
      <c r="H21" s="64">
        <f t="shared" si="1"/>
        <v>0</v>
      </c>
      <c r="I21" s="59">
        <f t="shared" si="3"/>
        <v>3434.9820460389424</v>
      </c>
      <c r="J21" s="4">
        <v>0</v>
      </c>
    </row>
    <row r="22" spans="1:10" ht="15">
      <c r="A22" s="36" t="s">
        <v>21</v>
      </c>
      <c r="B22" s="60">
        <f t="shared" si="1"/>
        <v>60.917151353532248</v>
      </c>
      <c r="C22" s="60">
        <f t="shared" si="1"/>
        <v>6.4258959602645147E-2</v>
      </c>
      <c r="D22" s="60">
        <f t="shared" si="1"/>
        <v>582.44265124797596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643.42406156111088</v>
      </c>
      <c r="J22" s="4">
        <v>0</v>
      </c>
    </row>
    <row r="23" spans="1:10" ht="15">
      <c r="A23" s="38" t="s">
        <v>64</v>
      </c>
      <c r="B23" s="63">
        <f t="shared" si="1"/>
        <v>209.25048478927636</v>
      </c>
      <c r="C23" s="63">
        <f t="shared" si="1"/>
        <v>0</v>
      </c>
      <c r="D23" s="63">
        <f t="shared" si="1"/>
        <v>163.56358815316378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372.81407294244013</v>
      </c>
      <c r="J23" s="4">
        <v>0</v>
      </c>
    </row>
    <row r="24" spans="1:10">
      <c r="A24" s="39" t="str">
        <f>A50</f>
        <v>Umgebungswärme etc.</v>
      </c>
      <c r="B24" s="65">
        <f t="shared" ref="B24:H27" si="4">B50+B102</f>
        <v>209.25048478927636</v>
      </c>
      <c r="C24" s="65">
        <f t="shared" si="4"/>
        <v>0</v>
      </c>
      <c r="D24" s="65">
        <f t="shared" si="4"/>
        <v>163.56358815316378</v>
      </c>
      <c r="E24" s="65">
        <f t="shared" si="4"/>
        <v>0</v>
      </c>
      <c r="F24" s="65">
        <f t="shared" si="2"/>
        <v>0</v>
      </c>
      <c r="G24" s="65">
        <f t="shared" si="4"/>
        <v>0</v>
      </c>
      <c r="H24" s="66">
        <f t="shared" si="4"/>
        <v>0</v>
      </c>
      <c r="I24" s="67">
        <f t="shared" si="3"/>
        <v>372.81407294244013</v>
      </c>
      <c r="J24" s="4">
        <v>0</v>
      </c>
    </row>
    <row r="25" spans="1:10">
      <c r="A25" s="4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2"/>
        <v>0</v>
      </c>
      <c r="G25" s="68">
        <f t="shared" si="4"/>
        <v>0</v>
      </c>
      <c r="H25" s="69">
        <f t="shared" si="4"/>
        <v>0</v>
      </c>
      <c r="I25" s="70">
        <f t="shared" si="3"/>
        <v>0</v>
      </c>
      <c r="J25" s="4">
        <v>0</v>
      </c>
    </row>
    <row r="26" spans="1:10">
      <c r="A26" s="39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2"/>
        <v>0</v>
      </c>
      <c r="G26" s="65">
        <f t="shared" si="4"/>
        <v>0</v>
      </c>
      <c r="H26" s="66">
        <f t="shared" si="4"/>
        <v>0</v>
      </c>
      <c r="I26" s="67">
        <f t="shared" si="3"/>
        <v>0</v>
      </c>
      <c r="J26" s="4">
        <v>0</v>
      </c>
    </row>
    <row r="27" spans="1:10" ht="15" thickBot="1">
      <c r="A27" s="41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2"/>
        <v>0</v>
      </c>
      <c r="G27" s="71">
        <f t="shared" si="4"/>
        <v>0</v>
      </c>
      <c r="H27" s="72">
        <f t="shared" si="4"/>
        <v>0</v>
      </c>
      <c r="I27" s="73">
        <f t="shared" si="3"/>
        <v>0</v>
      </c>
      <c r="J27" s="4">
        <v>0</v>
      </c>
    </row>
    <row r="28" spans="1:10" ht="15">
      <c r="A28" s="42" t="s">
        <v>26</v>
      </c>
      <c r="B28" s="74">
        <f>SUM(B7:B23)</f>
        <v>20961.731963024511</v>
      </c>
      <c r="C28" s="74">
        <f t="shared" ref="C28:I28" si="5">SUM(C7:C23)</f>
        <v>4614.2035180838411</v>
      </c>
      <c r="D28" s="74">
        <f t="shared" si="5"/>
        <v>7849.5008189283444</v>
      </c>
      <c r="E28" s="74">
        <f t="shared" si="5"/>
        <v>5416.4925339498805</v>
      </c>
      <c r="F28" s="74">
        <f t="shared" si="5"/>
        <v>21886.328668984119</v>
      </c>
      <c r="G28" s="74">
        <f t="shared" si="5"/>
        <v>1733.9060351335111</v>
      </c>
      <c r="H28" s="75">
        <f t="shared" si="5"/>
        <v>11.814238983030645</v>
      </c>
      <c r="I28" s="59">
        <f t="shared" si="5"/>
        <v>62473.977777087232</v>
      </c>
      <c r="J28" s="4">
        <v>0</v>
      </c>
    </row>
    <row r="29" spans="1:10" s="14" customFormat="1" ht="15" thickBot="1">
      <c r="A29" s="43" t="s">
        <v>91</v>
      </c>
      <c r="B29" s="76">
        <f>B28/$I$28</f>
        <v>0.3355274101133412</v>
      </c>
      <c r="C29" s="76">
        <f t="shared" ref="C29:I29" si="6">C28/$I$28</f>
        <v>7.3858007481894847E-2</v>
      </c>
      <c r="D29" s="76">
        <f t="shared" si="6"/>
        <v>0.1256443258173198</v>
      </c>
      <c r="E29" s="76">
        <f t="shared" si="6"/>
        <v>8.6699978561896804E-2</v>
      </c>
      <c r="F29" s="76">
        <f t="shared" si="6"/>
        <v>0.35032711935001976</v>
      </c>
      <c r="G29" s="76">
        <f t="shared" si="6"/>
        <v>2.7754052116230596E-2</v>
      </c>
      <c r="H29" s="76">
        <f t="shared" si="6"/>
        <v>1.8910655929713506E-4</v>
      </c>
      <c r="I29" s="77">
        <f t="shared" si="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0</v>
      </c>
      <c r="C33" s="57">
        <f t="shared" ref="C33:E33" si="7">C111+C137+C163+C189+C215+C241+C267+C293+C319+C345+C371+C397+C423</f>
        <v>0</v>
      </c>
      <c r="D33" s="57">
        <f t="shared" si="7"/>
        <v>530.19299211881662</v>
      </c>
      <c r="E33" s="57">
        <f t="shared" si="7"/>
        <v>0</v>
      </c>
      <c r="F33" s="419"/>
      <c r="G33" s="57">
        <f t="shared" ref="G33:H48" si="8">G111+G137+G163+G189+G215+G241+G267+G293+G319+G345+G371+G397+G423</f>
        <v>0</v>
      </c>
      <c r="H33" s="58">
        <f t="shared" si="8"/>
        <v>0</v>
      </c>
      <c r="I33" s="59">
        <f>SUM(B33:H33)</f>
        <v>530.19299211881662</v>
      </c>
      <c r="J33" s="4">
        <v>0</v>
      </c>
    </row>
    <row r="34" spans="1:10" ht="15">
      <c r="A34" s="36" t="s">
        <v>8</v>
      </c>
      <c r="B34" s="60">
        <f t="shared" ref="B34:E49" si="9">B112+B138+B164+B190+B216+B242+B268+B294+B320+B346+B372+B398+B424</f>
        <v>0.15440000000000001</v>
      </c>
      <c r="C34" s="60">
        <f t="shared" si="9"/>
        <v>0</v>
      </c>
      <c r="D34" s="60">
        <f t="shared" si="9"/>
        <v>0</v>
      </c>
      <c r="E34" s="60">
        <f t="shared" si="9"/>
        <v>0</v>
      </c>
      <c r="F34" s="420">
        <v>0</v>
      </c>
      <c r="G34" s="60">
        <f t="shared" si="8"/>
        <v>0</v>
      </c>
      <c r="H34" s="61">
        <f t="shared" si="8"/>
        <v>0</v>
      </c>
      <c r="I34" s="62">
        <f t="shared" ref="I34:I53" si="10">SUM(B34:H34)</f>
        <v>0.15440000000000001</v>
      </c>
      <c r="J34" s="4">
        <v>0</v>
      </c>
    </row>
    <row r="35" spans="1:10" ht="15">
      <c r="A35" s="37" t="s">
        <v>10</v>
      </c>
      <c r="B35" s="63">
        <f t="shared" si="9"/>
        <v>0</v>
      </c>
      <c r="C35" s="63">
        <f t="shared" si="9"/>
        <v>0</v>
      </c>
      <c r="D35" s="63">
        <f t="shared" si="9"/>
        <v>0</v>
      </c>
      <c r="E35" s="63">
        <f t="shared" si="9"/>
        <v>0</v>
      </c>
      <c r="F35" s="420">
        <v>0</v>
      </c>
      <c r="G35" s="63">
        <f t="shared" si="8"/>
        <v>0</v>
      </c>
      <c r="H35" s="64">
        <f t="shared" si="8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9"/>
        <v>0</v>
      </c>
      <c r="C36" s="60">
        <f t="shared" si="9"/>
        <v>0</v>
      </c>
      <c r="D36" s="60">
        <f t="shared" si="9"/>
        <v>0</v>
      </c>
      <c r="E36" s="60">
        <f t="shared" si="9"/>
        <v>0</v>
      </c>
      <c r="F36" s="420">
        <v>0</v>
      </c>
      <c r="G36" s="60">
        <f t="shared" si="8"/>
        <v>0</v>
      </c>
      <c r="H36" s="61">
        <f t="shared" si="8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9"/>
        <v>328.12558820422248</v>
      </c>
      <c r="C37" s="63">
        <f t="shared" si="9"/>
        <v>216.83237572820937</v>
      </c>
      <c r="D37" s="63">
        <f t="shared" si="9"/>
        <v>263.02663513535475</v>
      </c>
      <c r="E37" s="63">
        <f t="shared" si="9"/>
        <v>1.3993916461688694E-4</v>
      </c>
      <c r="F37" s="420">
        <v>0</v>
      </c>
      <c r="G37" s="63">
        <f t="shared" si="8"/>
        <v>0</v>
      </c>
      <c r="H37" s="64">
        <f t="shared" si="8"/>
        <v>0</v>
      </c>
      <c r="I37" s="59">
        <f t="shared" si="10"/>
        <v>807.98473900695114</v>
      </c>
      <c r="J37" s="4">
        <v>0</v>
      </c>
    </row>
    <row r="38" spans="1:10" ht="15">
      <c r="A38" s="36" t="s">
        <v>15</v>
      </c>
      <c r="B38" s="60">
        <f t="shared" si="9"/>
        <v>155.22171613502184</v>
      </c>
      <c r="C38" s="60">
        <f t="shared" si="9"/>
        <v>29.396968185197423</v>
      </c>
      <c r="D38" s="60">
        <f t="shared" si="9"/>
        <v>37.486192688342328</v>
      </c>
      <c r="E38" s="60">
        <f t="shared" si="9"/>
        <v>2.2465643884521929</v>
      </c>
      <c r="F38" s="420">
        <v>0</v>
      </c>
      <c r="G38" s="60">
        <f t="shared" si="8"/>
        <v>0</v>
      </c>
      <c r="H38" s="61">
        <f t="shared" si="8"/>
        <v>0</v>
      </c>
      <c r="I38" s="62">
        <f t="shared" si="10"/>
        <v>224.35144139701376</v>
      </c>
      <c r="J38" s="4">
        <v>0</v>
      </c>
    </row>
    <row r="39" spans="1:10" ht="15">
      <c r="A39" s="37" t="s">
        <v>58</v>
      </c>
      <c r="B39" s="63">
        <f t="shared" si="9"/>
        <v>1.9072712242621079E-3</v>
      </c>
      <c r="C39" s="63">
        <f t="shared" si="9"/>
        <v>0.81616368182811394</v>
      </c>
      <c r="D39" s="63">
        <f t="shared" si="9"/>
        <v>0.23236006244754309</v>
      </c>
      <c r="E39" s="63">
        <f t="shared" si="9"/>
        <v>387.30117516064996</v>
      </c>
      <c r="F39" s="420">
        <v>0</v>
      </c>
      <c r="G39" s="63">
        <f t="shared" si="8"/>
        <v>0</v>
      </c>
      <c r="H39" s="64">
        <f t="shared" si="8"/>
        <v>0</v>
      </c>
      <c r="I39" s="59">
        <f t="shared" si="10"/>
        <v>388.35160617614986</v>
      </c>
      <c r="J39" s="4">
        <v>0</v>
      </c>
    </row>
    <row r="40" spans="1:10" ht="15">
      <c r="A40" s="36" t="s">
        <v>12</v>
      </c>
      <c r="B40" s="60">
        <f t="shared" si="9"/>
        <v>1.9015434226048657E-3</v>
      </c>
      <c r="C40" s="60">
        <f t="shared" si="9"/>
        <v>1.8494294536229065E-3</v>
      </c>
      <c r="D40" s="60">
        <f t="shared" si="9"/>
        <v>1.8494294536229065E-3</v>
      </c>
      <c r="E40" s="60">
        <f t="shared" si="9"/>
        <v>4.6767741736762369</v>
      </c>
      <c r="F40" s="420">
        <v>0</v>
      </c>
      <c r="G40" s="60">
        <f t="shared" si="8"/>
        <v>0</v>
      </c>
      <c r="H40" s="61">
        <f t="shared" si="8"/>
        <v>0</v>
      </c>
      <c r="I40" s="62">
        <f t="shared" si="10"/>
        <v>4.6823745760060875</v>
      </c>
      <c r="J40" s="4">
        <v>0</v>
      </c>
    </row>
    <row r="41" spans="1:10" ht="15">
      <c r="A41" s="37" t="s">
        <v>59</v>
      </c>
      <c r="B41" s="63">
        <f t="shared" si="9"/>
        <v>0</v>
      </c>
      <c r="C41" s="63">
        <f t="shared" si="9"/>
        <v>0</v>
      </c>
      <c r="D41" s="63">
        <f t="shared" si="9"/>
        <v>0</v>
      </c>
      <c r="E41" s="63">
        <f t="shared" si="9"/>
        <v>0</v>
      </c>
      <c r="F41" s="420">
        <v>0</v>
      </c>
      <c r="G41" s="63">
        <f t="shared" si="8"/>
        <v>0</v>
      </c>
      <c r="H41" s="64">
        <f t="shared" si="8"/>
        <v>0</v>
      </c>
      <c r="I41" s="59">
        <f t="shared" si="10"/>
        <v>0</v>
      </c>
      <c r="J41" s="4">
        <v>0</v>
      </c>
    </row>
    <row r="42" spans="1:10" ht="15">
      <c r="A42" s="36" t="s">
        <v>17</v>
      </c>
      <c r="B42" s="60">
        <f t="shared" si="9"/>
        <v>66.930446311933025</v>
      </c>
      <c r="C42" s="60">
        <f t="shared" si="9"/>
        <v>1.9311950004766445</v>
      </c>
      <c r="D42" s="60">
        <f t="shared" si="9"/>
        <v>136.80660889815601</v>
      </c>
      <c r="E42" s="60">
        <f t="shared" si="9"/>
        <v>9.3026195993094802</v>
      </c>
      <c r="F42" s="420">
        <v>0</v>
      </c>
      <c r="G42" s="60">
        <f t="shared" si="8"/>
        <v>0</v>
      </c>
      <c r="H42" s="61">
        <f t="shared" si="8"/>
        <v>0</v>
      </c>
      <c r="I42" s="62">
        <f t="shared" si="10"/>
        <v>214.97086980987518</v>
      </c>
      <c r="J42" s="4">
        <v>0</v>
      </c>
    </row>
    <row r="43" spans="1:10" ht="15">
      <c r="A43" s="37" t="s">
        <v>139</v>
      </c>
      <c r="B43" s="63">
        <f t="shared" si="9"/>
        <v>538.34706881575687</v>
      </c>
      <c r="C43" s="63">
        <f t="shared" si="9"/>
        <v>1444.7018143876937</v>
      </c>
      <c r="D43" s="63">
        <f t="shared" si="9"/>
        <v>1277.1174443445323</v>
      </c>
      <c r="E43" s="63">
        <f t="shared" si="9"/>
        <v>125.36896815155978</v>
      </c>
      <c r="F43" s="420">
        <v>0</v>
      </c>
      <c r="G43" s="63">
        <f t="shared" si="8"/>
        <v>0</v>
      </c>
      <c r="H43" s="64">
        <f t="shared" si="8"/>
        <v>0</v>
      </c>
      <c r="I43" s="59">
        <f t="shared" si="10"/>
        <v>3385.535295699543</v>
      </c>
      <c r="J43" s="4">
        <v>0</v>
      </c>
    </row>
    <row r="44" spans="1:10" ht="15">
      <c r="A44" s="36" t="s">
        <v>25</v>
      </c>
      <c r="B44" s="60">
        <f t="shared" si="9"/>
        <v>209.79221717459632</v>
      </c>
      <c r="C44" s="60">
        <f t="shared" si="9"/>
        <v>15.980077405958646</v>
      </c>
      <c r="D44" s="60">
        <f t="shared" si="9"/>
        <v>463.83751429446937</v>
      </c>
      <c r="E44" s="60">
        <f t="shared" si="9"/>
        <v>2427.9389198356353</v>
      </c>
      <c r="F44" s="420">
        <v>0</v>
      </c>
      <c r="G44" s="60">
        <f t="shared" si="8"/>
        <v>318.6272519768138</v>
      </c>
      <c r="H44" s="61">
        <f t="shared" si="8"/>
        <v>11.107414818842377</v>
      </c>
      <c r="I44" s="62">
        <f t="shared" si="10"/>
        <v>3447.2833955063156</v>
      </c>
      <c r="J44" s="4">
        <v>0</v>
      </c>
    </row>
    <row r="45" spans="1:10" ht="15">
      <c r="A45" s="37" t="s">
        <v>24</v>
      </c>
      <c r="B45" s="63">
        <f t="shared" si="9"/>
        <v>58.524338062060536</v>
      </c>
      <c r="C45" s="63">
        <f t="shared" si="9"/>
        <v>15.388752955477456</v>
      </c>
      <c r="D45" s="63">
        <f t="shared" si="9"/>
        <v>64.415010946207744</v>
      </c>
      <c r="E45" s="63">
        <f t="shared" si="9"/>
        <v>0</v>
      </c>
      <c r="F45" s="420">
        <v>0</v>
      </c>
      <c r="G45" s="63">
        <f t="shared" si="8"/>
        <v>0</v>
      </c>
      <c r="H45" s="64">
        <f t="shared" si="8"/>
        <v>0</v>
      </c>
      <c r="I45" s="59">
        <f t="shared" si="10"/>
        <v>138.32810196374572</v>
      </c>
      <c r="J45" s="4">
        <v>0</v>
      </c>
    </row>
    <row r="46" spans="1:10" ht="15">
      <c r="A46" s="36" t="s">
        <v>60</v>
      </c>
      <c r="B46" s="60">
        <f t="shared" si="9"/>
        <v>92.960733467323834</v>
      </c>
      <c r="C46" s="60">
        <f t="shared" si="9"/>
        <v>139.38292661212273</v>
      </c>
      <c r="D46" s="60">
        <f t="shared" si="9"/>
        <v>256.74388163642703</v>
      </c>
      <c r="E46" s="60">
        <f t="shared" si="9"/>
        <v>0.80001614386400444</v>
      </c>
      <c r="F46" s="420">
        <v>0</v>
      </c>
      <c r="G46" s="60">
        <f t="shared" si="8"/>
        <v>0</v>
      </c>
      <c r="H46" s="61">
        <f t="shared" si="8"/>
        <v>0</v>
      </c>
      <c r="I46" s="62">
        <f t="shared" si="10"/>
        <v>489.88755785973763</v>
      </c>
      <c r="J46" s="4">
        <v>0</v>
      </c>
    </row>
    <row r="47" spans="1:10" ht="15">
      <c r="A47" s="37" t="s">
        <v>22</v>
      </c>
      <c r="B47" s="63">
        <f t="shared" si="9"/>
        <v>98.694583374812964</v>
      </c>
      <c r="C47" s="63">
        <f t="shared" si="9"/>
        <v>2251.9278273274072</v>
      </c>
      <c r="D47" s="63">
        <f t="shared" si="9"/>
        <v>166.35527416826784</v>
      </c>
      <c r="E47" s="63">
        <f t="shared" si="9"/>
        <v>2.4917238921616964</v>
      </c>
      <c r="F47" s="420">
        <v>0</v>
      </c>
      <c r="G47" s="63">
        <f t="shared" si="8"/>
        <v>0</v>
      </c>
      <c r="H47" s="64">
        <f t="shared" si="8"/>
        <v>0</v>
      </c>
      <c r="I47" s="59">
        <f t="shared" si="10"/>
        <v>2519.4694087626494</v>
      </c>
      <c r="J47" s="4">
        <v>0</v>
      </c>
    </row>
    <row r="48" spans="1:10" ht="15">
      <c r="A48" s="36" t="s">
        <v>21</v>
      </c>
      <c r="B48" s="60">
        <f t="shared" si="9"/>
        <v>6.0199206667322409</v>
      </c>
      <c r="C48" s="60">
        <f t="shared" si="9"/>
        <v>6.4258959602645147E-2</v>
      </c>
      <c r="D48" s="60">
        <f t="shared" si="9"/>
        <v>581.42835587545846</v>
      </c>
      <c r="E48" s="60">
        <f t="shared" si="9"/>
        <v>0</v>
      </c>
      <c r="F48" s="420">
        <v>0</v>
      </c>
      <c r="G48" s="60">
        <f t="shared" si="8"/>
        <v>0</v>
      </c>
      <c r="H48" s="61">
        <f t="shared" si="8"/>
        <v>0</v>
      </c>
      <c r="I48" s="62">
        <f t="shared" si="10"/>
        <v>587.51253550179331</v>
      </c>
      <c r="J48" s="4">
        <v>0</v>
      </c>
    </row>
    <row r="49" spans="1:10" ht="15">
      <c r="A49" s="38" t="s">
        <v>64</v>
      </c>
      <c r="B49" s="63">
        <f t="shared" si="9"/>
        <v>0</v>
      </c>
      <c r="C49" s="63">
        <f t="shared" si="9"/>
        <v>0</v>
      </c>
      <c r="D49" s="63">
        <f t="shared" si="9"/>
        <v>0</v>
      </c>
      <c r="E49" s="63">
        <f t="shared" si="9"/>
        <v>0</v>
      </c>
      <c r="F49" s="420">
        <v>0</v>
      </c>
      <c r="G49" s="63">
        <f t="shared" ref="G49:H53" si="11">G127+G153+G179+G205+G231+G257+G283+G309+G335+G361+G387+G413+G439</f>
        <v>0</v>
      </c>
      <c r="H49" s="64">
        <f t="shared" si="11"/>
        <v>0</v>
      </c>
      <c r="I49" s="59">
        <f t="shared" si="10"/>
        <v>0</v>
      </c>
      <c r="J49" s="4">
        <v>0</v>
      </c>
    </row>
    <row r="50" spans="1:10">
      <c r="A50" s="39" t="s">
        <v>23</v>
      </c>
      <c r="B50" s="65">
        <f t="shared" ref="B50:E53" si="12">B128+B154+B180+B206+B232+B258+B284+B310+B336+B362+B388+B414+B440</f>
        <v>0</v>
      </c>
      <c r="C50" s="65">
        <f t="shared" si="12"/>
        <v>0</v>
      </c>
      <c r="D50" s="65">
        <f t="shared" si="12"/>
        <v>0</v>
      </c>
      <c r="E50" s="65">
        <f t="shared" si="12"/>
        <v>0</v>
      </c>
      <c r="F50" s="420">
        <v>0</v>
      </c>
      <c r="G50" s="65">
        <f t="shared" si="11"/>
        <v>0</v>
      </c>
      <c r="H50" s="66">
        <f t="shared" si="11"/>
        <v>0</v>
      </c>
      <c r="I50" s="67">
        <f t="shared" si="10"/>
        <v>0</v>
      </c>
      <c r="J50" s="4">
        <v>0</v>
      </c>
    </row>
    <row r="51" spans="1:10">
      <c r="A51" s="40" t="s">
        <v>19</v>
      </c>
      <c r="B51" s="68">
        <f t="shared" si="12"/>
        <v>0</v>
      </c>
      <c r="C51" s="68">
        <f t="shared" si="12"/>
        <v>0</v>
      </c>
      <c r="D51" s="68">
        <f t="shared" si="12"/>
        <v>0</v>
      </c>
      <c r="E51" s="68">
        <f t="shared" si="12"/>
        <v>0</v>
      </c>
      <c r="F51" s="420">
        <v>0</v>
      </c>
      <c r="G51" s="68">
        <f t="shared" si="11"/>
        <v>0</v>
      </c>
      <c r="H51" s="69">
        <f t="shared" si="11"/>
        <v>0</v>
      </c>
      <c r="I51" s="70">
        <f t="shared" si="10"/>
        <v>0</v>
      </c>
      <c r="J51" s="4">
        <v>0</v>
      </c>
    </row>
    <row r="52" spans="1:10">
      <c r="A52" s="39" t="s">
        <v>20</v>
      </c>
      <c r="B52" s="65">
        <f t="shared" si="12"/>
        <v>0</v>
      </c>
      <c r="C52" s="65">
        <f t="shared" si="12"/>
        <v>0</v>
      </c>
      <c r="D52" s="65">
        <f t="shared" si="12"/>
        <v>0</v>
      </c>
      <c r="E52" s="65">
        <f t="shared" si="12"/>
        <v>0</v>
      </c>
      <c r="F52" s="420">
        <v>0</v>
      </c>
      <c r="G52" s="65">
        <f t="shared" si="11"/>
        <v>0</v>
      </c>
      <c r="H52" s="66">
        <f t="shared" si="11"/>
        <v>0</v>
      </c>
      <c r="I52" s="67">
        <f t="shared" si="10"/>
        <v>0</v>
      </c>
      <c r="J52" s="4">
        <v>0</v>
      </c>
    </row>
    <row r="53" spans="1:10" ht="15" thickBot="1">
      <c r="A53" s="41" t="s">
        <v>11</v>
      </c>
      <c r="B53" s="71">
        <f t="shared" si="12"/>
        <v>0</v>
      </c>
      <c r="C53" s="71">
        <f t="shared" si="12"/>
        <v>0</v>
      </c>
      <c r="D53" s="71">
        <f t="shared" si="12"/>
        <v>0</v>
      </c>
      <c r="E53" s="71">
        <f t="shared" si="12"/>
        <v>0</v>
      </c>
      <c r="F53" s="421">
        <v>0</v>
      </c>
      <c r="G53" s="71">
        <f t="shared" si="11"/>
        <v>0</v>
      </c>
      <c r="H53" s="72">
        <f t="shared" si="11"/>
        <v>0</v>
      </c>
      <c r="I53" s="73">
        <f t="shared" si="10"/>
        <v>0</v>
      </c>
      <c r="J53" s="4">
        <v>0</v>
      </c>
    </row>
    <row r="54" spans="1:10" ht="15">
      <c r="A54" s="42" t="s">
        <v>26</v>
      </c>
      <c r="B54" s="74">
        <f>SUM(B33:B49)</f>
        <v>1554.774821027107</v>
      </c>
      <c r="C54" s="74">
        <f t="shared" ref="C54:I54" si="13">SUM(C33:C49)</f>
        <v>4116.424209673427</v>
      </c>
      <c r="D54" s="74">
        <f t="shared" si="13"/>
        <v>3777.6441195979332</v>
      </c>
      <c r="E54" s="74">
        <f t="shared" si="13"/>
        <v>2960.1269012844732</v>
      </c>
      <c r="F54" s="74">
        <f t="shared" si="13"/>
        <v>0</v>
      </c>
      <c r="G54" s="74">
        <f t="shared" si="13"/>
        <v>318.6272519768138</v>
      </c>
      <c r="H54" s="75">
        <f>SUM(H33:H49)</f>
        <v>11.107414818842377</v>
      </c>
      <c r="I54" s="59">
        <f t="shared" si="13"/>
        <v>12738.704718378596</v>
      </c>
      <c r="J54" s="4">
        <v>0</v>
      </c>
    </row>
    <row r="55" spans="1:10" s="14" customFormat="1" ht="14.25" customHeight="1" thickBot="1">
      <c r="A55" s="43" t="s">
        <v>91</v>
      </c>
      <c r="B55" s="78">
        <f>B54/$I$54</f>
        <v>0.12205124896128383</v>
      </c>
      <c r="C55" s="78">
        <f t="shared" ref="C55:I55" si="14">C54/$I$54</f>
        <v>0.32314307464357117</v>
      </c>
      <c r="D55" s="78">
        <f t="shared" si="14"/>
        <v>0.29654852695877215</v>
      </c>
      <c r="E55" s="78">
        <f t="shared" si="14"/>
        <v>0.23237267577242682</v>
      </c>
      <c r="F55" s="78">
        <f t="shared" si="14"/>
        <v>0</v>
      </c>
      <c r="G55" s="78">
        <f t="shared" si="14"/>
        <v>2.5012531416723913E-2</v>
      </c>
      <c r="H55" s="79">
        <f t="shared" si="14"/>
        <v>8.7194224722214522E-4</v>
      </c>
      <c r="I55" s="80">
        <f t="shared" si="14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0.29933348525278186</v>
      </c>
      <c r="G59" s="404">
        <v>0</v>
      </c>
      <c r="H59" s="406">
        <v>0</v>
      </c>
      <c r="I59" s="59">
        <f>F59</f>
        <v>0.29933348525278186</v>
      </c>
      <c r="J59" s="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5">F450+F476+F502+F528+F554</f>
        <v>0</v>
      </c>
      <c r="G60" s="407">
        <v>0</v>
      </c>
      <c r="H60" s="409">
        <v>0</v>
      </c>
      <c r="I60" s="62">
        <f t="shared" ref="I60:I79" si="16">F60</f>
        <v>0</v>
      </c>
      <c r="J60" s="4">
        <v>0</v>
      </c>
    </row>
    <row r="61" spans="1:10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5"/>
        <v>0</v>
      </c>
      <c r="G61" s="407">
        <v>0</v>
      </c>
      <c r="H61" s="409">
        <v>0</v>
      </c>
      <c r="I61" s="59">
        <f t="shared" si="16"/>
        <v>0</v>
      </c>
      <c r="J61" s="4">
        <v>0</v>
      </c>
    </row>
    <row r="62" spans="1:10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5"/>
        <v>0</v>
      </c>
      <c r="G62" s="407">
        <v>0</v>
      </c>
      <c r="H62" s="409">
        <v>0</v>
      </c>
      <c r="I62" s="62">
        <f t="shared" si="16"/>
        <v>0</v>
      </c>
      <c r="J62" s="4">
        <v>0</v>
      </c>
    </row>
    <row r="63" spans="1:10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5"/>
        <v>0</v>
      </c>
      <c r="G63" s="407">
        <v>0</v>
      </c>
      <c r="H63" s="409">
        <v>0</v>
      </c>
      <c r="I63" s="59">
        <f t="shared" si="16"/>
        <v>0</v>
      </c>
      <c r="J63" s="4">
        <v>0</v>
      </c>
    </row>
    <row r="64" spans="1:10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5"/>
        <v>0</v>
      </c>
      <c r="G64" s="407">
        <v>0</v>
      </c>
      <c r="H64" s="409">
        <v>0</v>
      </c>
      <c r="I64" s="62">
        <f t="shared" si="16"/>
        <v>0</v>
      </c>
      <c r="J64" s="4">
        <v>0</v>
      </c>
    </row>
    <row r="65" spans="1:10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5"/>
        <v>13202.688284312882</v>
      </c>
      <c r="G65" s="407">
        <v>0</v>
      </c>
      <c r="H65" s="409">
        <v>0</v>
      </c>
      <c r="I65" s="59">
        <f t="shared" si="16"/>
        <v>13202.688284312882</v>
      </c>
      <c r="J65" s="4">
        <v>0</v>
      </c>
    </row>
    <row r="66" spans="1:10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5"/>
        <v>5213.5048560930336</v>
      </c>
      <c r="G66" s="407">
        <v>0</v>
      </c>
      <c r="H66" s="409">
        <v>0</v>
      </c>
      <c r="I66" s="62">
        <f t="shared" si="16"/>
        <v>5213.5048560930336</v>
      </c>
      <c r="J66" s="4">
        <v>0</v>
      </c>
    </row>
    <row r="67" spans="1:10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5"/>
        <v>1863.9078816227448</v>
      </c>
      <c r="G67" s="407">
        <v>0</v>
      </c>
      <c r="H67" s="409">
        <v>0</v>
      </c>
      <c r="I67" s="59">
        <f t="shared" si="16"/>
        <v>1863.9078816227448</v>
      </c>
      <c r="J67" s="4">
        <v>0</v>
      </c>
    </row>
    <row r="68" spans="1:10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5"/>
        <v>20.94519935830121</v>
      </c>
      <c r="G68" s="407">
        <v>0</v>
      </c>
      <c r="H68" s="409">
        <v>0</v>
      </c>
      <c r="I68" s="62">
        <f t="shared" si="16"/>
        <v>20.94519935830121</v>
      </c>
      <c r="J68" s="4">
        <v>0</v>
      </c>
    </row>
    <row r="69" spans="1:10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5"/>
        <v>0</v>
      </c>
      <c r="G69" s="407">
        <v>0</v>
      </c>
      <c r="H69" s="409">
        <v>0</v>
      </c>
      <c r="I69" s="59">
        <f t="shared" si="16"/>
        <v>0</v>
      </c>
      <c r="J69" s="4">
        <v>0</v>
      </c>
    </row>
    <row r="70" spans="1:10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5"/>
        <v>995.05594636694605</v>
      </c>
      <c r="G70" s="407">
        <v>0</v>
      </c>
      <c r="H70" s="409">
        <v>0</v>
      </c>
      <c r="I70" s="62">
        <f t="shared" si="16"/>
        <v>995.05594636694605</v>
      </c>
      <c r="J70" s="4">
        <v>0</v>
      </c>
    </row>
    <row r="71" spans="1:10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5"/>
        <v>0</v>
      </c>
      <c r="G71" s="407">
        <v>0</v>
      </c>
      <c r="H71" s="409">
        <v>0</v>
      </c>
      <c r="I71" s="59">
        <f t="shared" si="16"/>
        <v>0</v>
      </c>
      <c r="J71" s="4">
        <v>0</v>
      </c>
    </row>
    <row r="72" spans="1:10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5"/>
        <v>0</v>
      </c>
      <c r="G72" s="407">
        <v>0</v>
      </c>
      <c r="H72" s="409">
        <v>0</v>
      </c>
      <c r="I72" s="62">
        <f t="shared" si="16"/>
        <v>0</v>
      </c>
      <c r="J72" s="4">
        <v>0</v>
      </c>
    </row>
    <row r="73" spans="1:10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5"/>
        <v>50.73477545803965</v>
      </c>
      <c r="G73" s="407">
        <v>0</v>
      </c>
      <c r="H73" s="409">
        <v>0</v>
      </c>
      <c r="I73" s="59">
        <f t="shared" si="16"/>
        <v>50.73477545803965</v>
      </c>
      <c r="J73" s="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5"/>
        <v>0</v>
      </c>
      <c r="G74" s="407">
        <v>0</v>
      </c>
      <c r="H74" s="409">
        <v>0</v>
      </c>
      <c r="I74" s="62">
        <f t="shared" si="16"/>
        <v>0</v>
      </c>
      <c r="J74" s="4">
        <v>0</v>
      </c>
    </row>
    <row r="75" spans="1:10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5"/>
        <v>0</v>
      </c>
      <c r="G75" s="407">
        <v>0</v>
      </c>
      <c r="H75" s="409">
        <v>0</v>
      </c>
      <c r="I75" s="59">
        <f t="shared" si="16"/>
        <v>0</v>
      </c>
      <c r="J75" s="4">
        <v>0</v>
      </c>
    </row>
    <row r="76" spans="1:10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5"/>
        <v>0</v>
      </c>
      <c r="G76" s="407">
        <v>0</v>
      </c>
      <c r="H76" s="409">
        <v>0</v>
      </c>
      <c r="I76" s="67">
        <f t="shared" si="16"/>
        <v>0</v>
      </c>
      <c r="J76" s="4">
        <v>0</v>
      </c>
    </row>
    <row r="77" spans="1:10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5"/>
        <v>0</v>
      </c>
      <c r="G77" s="407">
        <v>0</v>
      </c>
      <c r="H77" s="409">
        <v>0</v>
      </c>
      <c r="I77" s="70">
        <f t="shared" si="16"/>
        <v>0</v>
      </c>
      <c r="J77" s="4">
        <v>0</v>
      </c>
    </row>
    <row r="78" spans="1:10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5"/>
        <v>0</v>
      </c>
      <c r="G78" s="407">
        <v>0</v>
      </c>
      <c r="H78" s="409">
        <v>0</v>
      </c>
      <c r="I78" s="67">
        <f t="shared" si="16"/>
        <v>0</v>
      </c>
      <c r="J78" s="4">
        <v>0</v>
      </c>
    </row>
    <row r="79" spans="1:10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5"/>
        <v>0</v>
      </c>
      <c r="G79" s="410">
        <v>0</v>
      </c>
      <c r="H79" s="412">
        <v>0</v>
      </c>
      <c r="I79" s="73">
        <f t="shared" si="16"/>
        <v>0</v>
      </c>
      <c r="J79" s="4">
        <v>0</v>
      </c>
    </row>
    <row r="80" spans="1:10" ht="15" customHeight="1">
      <c r="A80" s="42" t="s">
        <v>26</v>
      </c>
      <c r="B80" s="74">
        <f>SUM(B59:B75)</f>
        <v>0</v>
      </c>
      <c r="C80" s="74">
        <f t="shared" ref="C80:G80" si="17">SUM(C59:C75)</f>
        <v>0</v>
      </c>
      <c r="D80" s="74">
        <f t="shared" si="17"/>
        <v>0</v>
      </c>
      <c r="E80" s="74">
        <f t="shared" si="17"/>
        <v>0</v>
      </c>
      <c r="F80" s="74">
        <f t="shared" si="17"/>
        <v>21347.136276697202</v>
      </c>
      <c r="G80" s="74">
        <f t="shared" si="17"/>
        <v>0</v>
      </c>
      <c r="H80" s="75">
        <f>SUM(H59:H75)</f>
        <v>0</v>
      </c>
      <c r="I80" s="59">
        <f>SUM(I59:I75)</f>
        <v>21347.136276697202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18">C80/$I$80</f>
        <v>0</v>
      </c>
      <c r="D81" s="78">
        <f t="shared" si="18"/>
        <v>0</v>
      </c>
      <c r="E81" s="78">
        <f t="shared" si="18"/>
        <v>0</v>
      </c>
      <c r="F81" s="78">
        <f t="shared" si="18"/>
        <v>1</v>
      </c>
      <c r="G81" s="78">
        <f t="shared" si="18"/>
        <v>0</v>
      </c>
      <c r="H81" s="78">
        <f t="shared" si="18"/>
        <v>0</v>
      </c>
      <c r="I81" s="80">
        <f t="shared" si="18"/>
        <v>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-4.0927261579781771E-12</v>
      </c>
      <c r="G82" s="44"/>
      <c r="H82" s="44"/>
      <c r="I82" s="290">
        <f>+I80-I470-I496-I522-I548-I574</f>
        <v>-4.0927261579781771E-12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44.706190580387066</v>
      </c>
      <c r="C85" s="57">
        <f t="shared" ref="C85:H85" si="19">C579+C605+C631</f>
        <v>0</v>
      </c>
      <c r="D85" s="57">
        <f t="shared" si="19"/>
        <v>6.3922687713400057</v>
      </c>
      <c r="E85" s="57">
        <f t="shared" si="19"/>
        <v>0</v>
      </c>
      <c r="F85" s="57">
        <f t="shared" si="19"/>
        <v>0</v>
      </c>
      <c r="G85" s="57">
        <f t="shared" si="19"/>
        <v>0</v>
      </c>
      <c r="H85" s="58">
        <f t="shared" si="19"/>
        <v>0</v>
      </c>
      <c r="I85" s="59">
        <f>SUM(B85:H85)</f>
        <v>51.098459351727072</v>
      </c>
      <c r="J85" s="4">
        <v>0</v>
      </c>
    </row>
    <row r="86" spans="1:59" ht="15">
      <c r="A86" s="36" t="s">
        <v>8</v>
      </c>
      <c r="B86" s="60">
        <f t="shared" ref="B86:H101" si="20">B580+B606+B632</f>
        <v>72.04760135774336</v>
      </c>
      <c r="C86" s="60">
        <f t="shared" si="20"/>
        <v>0</v>
      </c>
      <c r="D86" s="60">
        <f t="shared" si="20"/>
        <v>8.4920312370182245</v>
      </c>
      <c r="E86" s="60">
        <f t="shared" si="20"/>
        <v>0</v>
      </c>
      <c r="F86" s="60">
        <f t="shared" si="20"/>
        <v>0</v>
      </c>
      <c r="G86" s="60">
        <f t="shared" si="20"/>
        <v>0</v>
      </c>
      <c r="H86" s="61">
        <f t="shared" si="20"/>
        <v>0</v>
      </c>
      <c r="I86" s="62">
        <f t="shared" ref="I86:I105" si="21">SUM(B86:H86)</f>
        <v>80.539632594761585</v>
      </c>
      <c r="J86" s="4">
        <v>0</v>
      </c>
    </row>
    <row r="87" spans="1:59" ht="15">
      <c r="A87" s="37" t="s">
        <v>10</v>
      </c>
      <c r="B87" s="63">
        <f t="shared" si="20"/>
        <v>125.26933424967828</v>
      </c>
      <c r="C87" s="63">
        <f t="shared" si="20"/>
        <v>0</v>
      </c>
      <c r="D87" s="63">
        <f t="shared" si="20"/>
        <v>7.2150464470427638</v>
      </c>
      <c r="E87" s="63">
        <f t="shared" si="20"/>
        <v>0</v>
      </c>
      <c r="F87" s="63">
        <f t="shared" si="20"/>
        <v>0</v>
      </c>
      <c r="G87" s="63">
        <f t="shared" si="20"/>
        <v>0</v>
      </c>
      <c r="H87" s="64">
        <f t="shared" si="20"/>
        <v>0</v>
      </c>
      <c r="I87" s="59">
        <f t="shared" si="21"/>
        <v>132.48438069672105</v>
      </c>
      <c r="J87" s="4">
        <v>0</v>
      </c>
    </row>
    <row r="88" spans="1:59" ht="15">
      <c r="A88" s="36" t="s">
        <v>56</v>
      </c>
      <c r="B88" s="60">
        <f t="shared" si="20"/>
        <v>0</v>
      </c>
      <c r="C88" s="60">
        <f t="shared" si="20"/>
        <v>0</v>
      </c>
      <c r="D88" s="60">
        <f t="shared" si="20"/>
        <v>0</v>
      </c>
      <c r="E88" s="60">
        <f t="shared" si="20"/>
        <v>0</v>
      </c>
      <c r="F88" s="60">
        <f t="shared" si="20"/>
        <v>0</v>
      </c>
      <c r="G88" s="60">
        <f t="shared" si="20"/>
        <v>0</v>
      </c>
      <c r="H88" s="61">
        <f t="shared" si="20"/>
        <v>0</v>
      </c>
      <c r="I88" s="62">
        <f t="shared" si="21"/>
        <v>0</v>
      </c>
      <c r="J88" s="4">
        <v>0</v>
      </c>
    </row>
    <row r="89" spans="1:59" ht="15">
      <c r="A89" s="37" t="s">
        <v>16</v>
      </c>
      <c r="B89" s="63">
        <f t="shared" si="20"/>
        <v>1599.8141429598775</v>
      </c>
      <c r="C89" s="63">
        <f t="shared" si="20"/>
        <v>79.880795538338631</v>
      </c>
      <c r="D89" s="63">
        <f t="shared" si="20"/>
        <v>91.995160717215157</v>
      </c>
      <c r="E89" s="63">
        <f t="shared" si="20"/>
        <v>38.00994647653102</v>
      </c>
      <c r="F89" s="63">
        <f t="shared" si="20"/>
        <v>0</v>
      </c>
      <c r="G89" s="63">
        <f t="shared" si="20"/>
        <v>0</v>
      </c>
      <c r="H89" s="64">
        <f t="shared" si="20"/>
        <v>0</v>
      </c>
      <c r="I89" s="59">
        <f t="shared" si="21"/>
        <v>1809.7000456919623</v>
      </c>
      <c r="J89" s="4">
        <v>0</v>
      </c>
    </row>
    <row r="90" spans="1:59" ht="15">
      <c r="A90" s="36" t="s">
        <v>15</v>
      </c>
      <c r="B90" s="60">
        <f t="shared" si="20"/>
        <v>5663.7513336480151</v>
      </c>
      <c r="C90" s="60">
        <f t="shared" si="20"/>
        <v>17.614859957128573</v>
      </c>
      <c r="D90" s="60">
        <f t="shared" si="20"/>
        <v>375.48556990437601</v>
      </c>
      <c r="E90" s="60">
        <f t="shared" si="20"/>
        <v>0</v>
      </c>
      <c r="F90" s="60">
        <f t="shared" si="20"/>
        <v>0</v>
      </c>
      <c r="G90" s="60">
        <f t="shared" si="20"/>
        <v>0</v>
      </c>
      <c r="H90" s="61">
        <f t="shared" si="20"/>
        <v>0</v>
      </c>
      <c r="I90" s="62">
        <f t="shared" si="21"/>
        <v>6056.8517635095195</v>
      </c>
      <c r="J90" s="4">
        <v>0</v>
      </c>
    </row>
    <row r="91" spans="1:59" ht="15">
      <c r="A91" s="37" t="s">
        <v>58</v>
      </c>
      <c r="B91" s="63">
        <f t="shared" si="20"/>
        <v>0</v>
      </c>
      <c r="C91" s="63">
        <f t="shared" si="20"/>
        <v>0.28061214987563005</v>
      </c>
      <c r="D91" s="63">
        <f t="shared" si="20"/>
        <v>0.1887684338298786</v>
      </c>
      <c r="E91" s="63">
        <f t="shared" si="20"/>
        <v>101.67727379619201</v>
      </c>
      <c r="F91" s="63">
        <f t="shared" si="20"/>
        <v>537.87965701582391</v>
      </c>
      <c r="G91" s="63">
        <f t="shared" si="20"/>
        <v>0</v>
      </c>
      <c r="H91" s="64">
        <f t="shared" si="20"/>
        <v>0</v>
      </c>
      <c r="I91" s="59">
        <f t="shared" si="21"/>
        <v>640.02631139572145</v>
      </c>
      <c r="J91" s="4">
        <v>0</v>
      </c>
    </row>
    <row r="92" spans="1:59" ht="15">
      <c r="A92" s="36" t="s">
        <v>12</v>
      </c>
      <c r="B92" s="60">
        <f t="shared" si="20"/>
        <v>0</v>
      </c>
      <c r="C92" s="60">
        <f t="shared" si="20"/>
        <v>0</v>
      </c>
      <c r="D92" s="60">
        <f t="shared" si="20"/>
        <v>3.1724398555710479E-2</v>
      </c>
      <c r="E92" s="60">
        <f t="shared" si="20"/>
        <v>12.476023202373185</v>
      </c>
      <c r="F92" s="60">
        <f t="shared" si="20"/>
        <v>0</v>
      </c>
      <c r="G92" s="60">
        <f t="shared" si="20"/>
        <v>0</v>
      </c>
      <c r="H92" s="61">
        <f t="shared" si="20"/>
        <v>0</v>
      </c>
      <c r="I92" s="62">
        <f t="shared" si="21"/>
        <v>12.507747600928894</v>
      </c>
      <c r="J92" s="4">
        <v>0</v>
      </c>
    </row>
    <row r="93" spans="1:59" ht="15">
      <c r="A93" s="37" t="s">
        <v>59</v>
      </c>
      <c r="B93" s="63">
        <f t="shared" si="20"/>
        <v>0</v>
      </c>
      <c r="C93" s="63">
        <f t="shared" si="20"/>
        <v>0</v>
      </c>
      <c r="D93" s="63">
        <f t="shared" si="20"/>
        <v>0</v>
      </c>
      <c r="E93" s="63">
        <f t="shared" si="20"/>
        <v>16.609549965164774</v>
      </c>
      <c r="F93" s="63">
        <f t="shared" si="20"/>
        <v>0</v>
      </c>
      <c r="G93" s="63">
        <f t="shared" si="20"/>
        <v>0</v>
      </c>
      <c r="H93" s="64">
        <f t="shared" si="20"/>
        <v>0</v>
      </c>
      <c r="I93" s="59">
        <f t="shared" si="21"/>
        <v>16.609549965164774</v>
      </c>
      <c r="J93" s="4">
        <v>0</v>
      </c>
    </row>
    <row r="94" spans="1:59" ht="15">
      <c r="A94" s="36" t="s">
        <v>17</v>
      </c>
      <c r="B94" s="60">
        <f t="shared" si="20"/>
        <v>310.60842499399519</v>
      </c>
      <c r="C94" s="60">
        <f t="shared" si="20"/>
        <v>1.2302158146748392</v>
      </c>
      <c r="D94" s="60">
        <f t="shared" si="20"/>
        <v>34.910648992667568</v>
      </c>
      <c r="E94" s="60">
        <f t="shared" si="20"/>
        <v>4.1217574413671425</v>
      </c>
      <c r="F94" s="60">
        <f t="shared" si="20"/>
        <v>0</v>
      </c>
      <c r="G94" s="60">
        <f t="shared" si="20"/>
        <v>0</v>
      </c>
      <c r="H94" s="61">
        <f t="shared" si="20"/>
        <v>0</v>
      </c>
      <c r="I94" s="62">
        <f t="shared" si="21"/>
        <v>350.87104724270478</v>
      </c>
      <c r="J94" s="4">
        <v>0</v>
      </c>
    </row>
    <row r="95" spans="1:59" ht="15">
      <c r="A95" s="37" t="s">
        <v>139</v>
      </c>
      <c r="B95" s="63">
        <f t="shared" si="20"/>
        <v>3299.9072177408884</v>
      </c>
      <c r="C95" s="63">
        <f t="shared" si="20"/>
        <v>383.58398115951252</v>
      </c>
      <c r="D95" s="63">
        <f t="shared" si="20"/>
        <v>347.63829559457025</v>
      </c>
      <c r="E95" s="63">
        <f t="shared" si="20"/>
        <v>58.907511231162587</v>
      </c>
      <c r="F95" s="63">
        <f t="shared" si="20"/>
        <v>0</v>
      </c>
      <c r="G95" s="63">
        <f t="shared" si="20"/>
        <v>0</v>
      </c>
      <c r="H95" s="64">
        <f t="shared" si="20"/>
        <v>0</v>
      </c>
      <c r="I95" s="59">
        <f t="shared" si="21"/>
        <v>4090.0370057261334</v>
      </c>
      <c r="J95" s="4">
        <v>0</v>
      </c>
    </row>
    <row r="96" spans="1:59" ht="15">
      <c r="A96" s="36" t="s">
        <v>25</v>
      </c>
      <c r="B96" s="60">
        <f t="shared" si="20"/>
        <v>1561.1301280038815</v>
      </c>
      <c r="C96" s="60">
        <f t="shared" si="20"/>
        <v>7.8049850138860191E-2</v>
      </c>
      <c r="D96" s="60">
        <f t="shared" si="20"/>
        <v>2344.1442276203197</v>
      </c>
      <c r="E96" s="60">
        <f t="shared" si="20"/>
        <v>2224.5635705526156</v>
      </c>
      <c r="F96" s="60">
        <f t="shared" si="20"/>
        <v>0</v>
      </c>
      <c r="G96" s="60">
        <f t="shared" si="20"/>
        <v>1415.2787831566973</v>
      </c>
      <c r="H96" s="61">
        <f t="shared" si="20"/>
        <v>0.70682416418826832</v>
      </c>
      <c r="I96" s="62">
        <f t="shared" si="21"/>
        <v>7545.9015833478416</v>
      </c>
      <c r="J96" s="4">
        <v>0</v>
      </c>
    </row>
    <row r="97" spans="1:10" ht="15">
      <c r="A97" s="37" t="s">
        <v>24</v>
      </c>
      <c r="B97" s="63">
        <f t="shared" si="20"/>
        <v>2527.5161649352899</v>
      </c>
      <c r="C97" s="63">
        <f t="shared" si="20"/>
        <v>9.3119264659691314</v>
      </c>
      <c r="D97" s="63">
        <f t="shared" si="20"/>
        <v>242.22464601504467</v>
      </c>
      <c r="E97" s="63">
        <f t="shared" si="20"/>
        <v>0</v>
      </c>
      <c r="F97" s="63">
        <f t="shared" si="20"/>
        <v>0</v>
      </c>
      <c r="G97" s="63">
        <f t="shared" si="20"/>
        <v>0</v>
      </c>
      <c r="H97" s="64">
        <f t="shared" si="20"/>
        <v>0</v>
      </c>
      <c r="I97" s="59">
        <f t="shared" si="21"/>
        <v>2779.0527374163034</v>
      </c>
      <c r="J97" s="4">
        <v>0</v>
      </c>
    </row>
    <row r="98" spans="1:10" ht="15">
      <c r="A98" s="36" t="s">
        <v>60</v>
      </c>
      <c r="B98" s="60">
        <f t="shared" si="20"/>
        <v>3132.2337518595723</v>
      </c>
      <c r="C98" s="60">
        <f t="shared" si="20"/>
        <v>5.7988674747747391</v>
      </c>
      <c r="D98" s="60">
        <f t="shared" si="20"/>
        <v>390.92043731758565</v>
      </c>
      <c r="E98" s="60">
        <f t="shared" si="20"/>
        <v>0</v>
      </c>
      <c r="F98" s="60">
        <f t="shared" si="20"/>
        <v>0</v>
      </c>
      <c r="G98" s="60">
        <f t="shared" si="20"/>
        <v>0</v>
      </c>
      <c r="H98" s="61">
        <f t="shared" si="20"/>
        <v>0</v>
      </c>
      <c r="I98" s="62">
        <f t="shared" si="21"/>
        <v>3528.9530566519329</v>
      </c>
      <c r="J98" s="4">
        <v>0</v>
      </c>
    </row>
    <row r="99" spans="1:10" ht="15">
      <c r="A99" s="37" t="s">
        <v>22</v>
      </c>
      <c r="B99" s="63">
        <f t="shared" si="20"/>
        <v>805.82513619199676</v>
      </c>
      <c r="C99" s="63">
        <f t="shared" si="20"/>
        <v>0</v>
      </c>
      <c r="D99" s="63">
        <f t="shared" si="20"/>
        <v>57.639990355164841</v>
      </c>
      <c r="E99" s="63">
        <f t="shared" si="20"/>
        <v>0</v>
      </c>
      <c r="F99" s="63">
        <f t="shared" si="20"/>
        <v>1.3127352710917775</v>
      </c>
      <c r="G99" s="63">
        <f t="shared" si="20"/>
        <v>0</v>
      </c>
      <c r="H99" s="64">
        <f t="shared" si="20"/>
        <v>0</v>
      </c>
      <c r="I99" s="59">
        <f t="shared" si="21"/>
        <v>864.77786181825343</v>
      </c>
      <c r="J99" s="4">
        <v>0</v>
      </c>
    </row>
    <row r="100" spans="1:10" ht="15">
      <c r="A100" s="36" t="s">
        <v>21</v>
      </c>
      <c r="B100" s="60">
        <f t="shared" si="20"/>
        <v>54.897230686800008</v>
      </c>
      <c r="C100" s="60">
        <f t="shared" si="20"/>
        <v>0</v>
      </c>
      <c r="D100" s="60">
        <f t="shared" si="20"/>
        <v>1.0142953725174617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1">
        <f t="shared" si="20"/>
        <v>0</v>
      </c>
      <c r="I100" s="62">
        <f t="shared" si="21"/>
        <v>55.911526059317467</v>
      </c>
      <c r="J100" s="4">
        <v>0</v>
      </c>
    </row>
    <row r="101" spans="1:10" ht="15">
      <c r="A101" s="38" t="s">
        <v>64</v>
      </c>
      <c r="B101" s="63">
        <f t="shared" si="20"/>
        <v>209.25048478927636</v>
      </c>
      <c r="C101" s="63">
        <f t="shared" si="20"/>
        <v>0</v>
      </c>
      <c r="D101" s="63">
        <f t="shared" si="20"/>
        <v>163.56358815316378</v>
      </c>
      <c r="E101" s="63">
        <f t="shared" si="20"/>
        <v>0</v>
      </c>
      <c r="F101" s="63">
        <f t="shared" si="20"/>
        <v>0</v>
      </c>
      <c r="G101" s="63">
        <f t="shared" si="20"/>
        <v>0</v>
      </c>
      <c r="H101" s="64">
        <f t="shared" si="20"/>
        <v>0</v>
      </c>
      <c r="I101" s="59">
        <f t="shared" si="21"/>
        <v>372.81407294244013</v>
      </c>
      <c r="J101" s="4">
        <v>0</v>
      </c>
    </row>
    <row r="102" spans="1:10">
      <c r="A102" s="39" t="s">
        <v>23</v>
      </c>
      <c r="B102" s="65">
        <f t="shared" ref="B102:H105" si="22">B596+B622+B648</f>
        <v>209.25048478927636</v>
      </c>
      <c r="C102" s="65">
        <f t="shared" si="22"/>
        <v>0</v>
      </c>
      <c r="D102" s="65">
        <f t="shared" si="22"/>
        <v>163.56358815316378</v>
      </c>
      <c r="E102" s="65">
        <f t="shared" si="22"/>
        <v>0</v>
      </c>
      <c r="F102" s="65">
        <f t="shared" si="22"/>
        <v>0</v>
      </c>
      <c r="G102" s="65">
        <f t="shared" si="22"/>
        <v>0</v>
      </c>
      <c r="H102" s="66">
        <f t="shared" si="22"/>
        <v>0</v>
      </c>
      <c r="I102" s="67">
        <f t="shared" si="21"/>
        <v>372.81407294244013</v>
      </c>
      <c r="J102" s="4">
        <v>0</v>
      </c>
    </row>
    <row r="103" spans="1:10">
      <c r="A103" s="40" t="s">
        <v>19</v>
      </c>
      <c r="B103" s="68">
        <f t="shared" si="22"/>
        <v>0</v>
      </c>
      <c r="C103" s="68">
        <f t="shared" si="22"/>
        <v>0</v>
      </c>
      <c r="D103" s="68">
        <f t="shared" si="22"/>
        <v>0</v>
      </c>
      <c r="E103" s="68">
        <f t="shared" si="22"/>
        <v>0</v>
      </c>
      <c r="F103" s="68">
        <f t="shared" si="22"/>
        <v>0</v>
      </c>
      <c r="G103" s="68">
        <f t="shared" si="22"/>
        <v>0</v>
      </c>
      <c r="H103" s="69">
        <f t="shared" si="22"/>
        <v>0</v>
      </c>
      <c r="I103" s="70">
        <f t="shared" si="21"/>
        <v>0</v>
      </c>
      <c r="J103" s="4">
        <v>0</v>
      </c>
    </row>
    <row r="104" spans="1:10">
      <c r="A104" s="39" t="s">
        <v>20</v>
      </c>
      <c r="B104" s="65">
        <f t="shared" si="22"/>
        <v>0</v>
      </c>
      <c r="C104" s="65">
        <f t="shared" si="22"/>
        <v>0</v>
      </c>
      <c r="D104" s="65">
        <f t="shared" si="22"/>
        <v>0</v>
      </c>
      <c r="E104" s="65">
        <f t="shared" si="22"/>
        <v>0</v>
      </c>
      <c r="F104" s="65">
        <f t="shared" si="22"/>
        <v>0</v>
      </c>
      <c r="G104" s="65">
        <f t="shared" si="22"/>
        <v>0</v>
      </c>
      <c r="H104" s="66">
        <f t="shared" si="22"/>
        <v>0</v>
      </c>
      <c r="I104" s="67">
        <f t="shared" si="21"/>
        <v>0</v>
      </c>
      <c r="J104" s="4">
        <v>0</v>
      </c>
    </row>
    <row r="105" spans="1:10" ht="15" thickBot="1">
      <c r="A105" s="41" t="s">
        <v>11</v>
      </c>
      <c r="B105" s="71">
        <f t="shared" si="22"/>
        <v>0</v>
      </c>
      <c r="C105" s="71">
        <f t="shared" si="22"/>
        <v>0</v>
      </c>
      <c r="D105" s="71">
        <f t="shared" si="22"/>
        <v>0</v>
      </c>
      <c r="E105" s="71">
        <f t="shared" si="22"/>
        <v>0</v>
      </c>
      <c r="F105" s="71">
        <f t="shared" si="22"/>
        <v>0</v>
      </c>
      <c r="G105" s="71">
        <f t="shared" si="22"/>
        <v>0</v>
      </c>
      <c r="H105" s="72">
        <f t="shared" si="22"/>
        <v>0</v>
      </c>
      <c r="I105" s="73">
        <f t="shared" si="21"/>
        <v>0</v>
      </c>
      <c r="J105" s="4">
        <v>0</v>
      </c>
    </row>
    <row r="106" spans="1:10" ht="15" customHeight="1">
      <c r="A106" s="42" t="s">
        <v>26</v>
      </c>
      <c r="B106" s="74">
        <f>SUM(B85:B101)</f>
        <v>19406.957141997405</v>
      </c>
      <c r="C106" s="74">
        <f t="shared" ref="C106:G106" si="23">SUM(C85:C101)</f>
        <v>497.77930841041291</v>
      </c>
      <c r="D106" s="74">
        <f t="shared" si="23"/>
        <v>4071.8566993304116</v>
      </c>
      <c r="E106" s="74">
        <f t="shared" si="23"/>
        <v>2456.3656326654063</v>
      </c>
      <c r="F106" s="74">
        <f t="shared" si="23"/>
        <v>539.19239228691572</v>
      </c>
      <c r="G106" s="74">
        <f t="shared" si="23"/>
        <v>1415.2787831566973</v>
      </c>
      <c r="H106" s="75">
        <f>SUM(H85:H101)</f>
        <v>0.70682416418826832</v>
      </c>
      <c r="I106" s="59">
        <f>SUM(I85:I101)</f>
        <v>28388.136782011432</v>
      </c>
      <c r="J106" s="4">
        <v>0</v>
      </c>
    </row>
    <row r="107" spans="1:10" s="14" customFormat="1" ht="15" thickBot="1">
      <c r="A107" s="45" t="s">
        <v>91</v>
      </c>
      <c r="B107" s="78">
        <f>B106/$I$106</f>
        <v>0.68362912617410365</v>
      </c>
      <c r="C107" s="78">
        <f t="shared" ref="C107:I107" si="24">C106/$I$106</f>
        <v>1.7534765040509395E-2</v>
      </c>
      <c r="D107" s="78">
        <f t="shared" si="24"/>
        <v>0.14343515147181496</v>
      </c>
      <c r="E107" s="78">
        <f t="shared" si="24"/>
        <v>8.6527891968659218E-2</v>
      </c>
      <c r="F107" s="78">
        <f t="shared" si="24"/>
        <v>1.8993581594568865E-2</v>
      </c>
      <c r="G107" s="78">
        <f t="shared" si="24"/>
        <v>4.9854585174942158E-2</v>
      </c>
      <c r="H107" s="79">
        <f t="shared" si="24"/>
        <v>2.4898575401967136E-5</v>
      </c>
      <c r="I107" s="80">
        <f t="shared" si="24"/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5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5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5"/>
        <v>0</v>
      </c>
    </row>
    <row r="115" spans="1:9" ht="15">
      <c r="A115" s="37" t="s">
        <v>16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5"/>
        <v>0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5"/>
        <v>0</v>
      </c>
    </row>
    <row r="117" spans="1:9" ht="15">
      <c r="A117" s="37" t="s">
        <v>58</v>
      </c>
      <c r="B117" s="63">
        <v>6.7139659145305634E-4</v>
      </c>
      <c r="C117" s="63">
        <v>0</v>
      </c>
      <c r="D117" s="63">
        <v>0</v>
      </c>
      <c r="E117" s="63">
        <v>8.95195455270742E-4</v>
      </c>
      <c r="F117" s="420"/>
      <c r="G117" s="63">
        <v>0</v>
      </c>
      <c r="H117" s="64">
        <v>0</v>
      </c>
      <c r="I117" s="59">
        <f t="shared" si="25"/>
        <v>1.5665920467237983E-3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5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5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25"/>
        <v>0</v>
      </c>
    </row>
    <row r="121" spans="1:9" ht="15">
      <c r="A121" s="37" t="s">
        <v>139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5"/>
        <v>0</v>
      </c>
    </row>
    <row r="122" spans="1:9" ht="15">
      <c r="A122" s="36" t="s">
        <v>25</v>
      </c>
      <c r="B122" s="60">
        <v>3.4712689395758119E-2</v>
      </c>
      <c r="C122" s="60">
        <v>4.8737156311019764E-4</v>
      </c>
      <c r="D122" s="60">
        <v>0.35553454661986733</v>
      </c>
      <c r="E122" s="60">
        <v>1.0372250398779628</v>
      </c>
      <c r="F122" s="420"/>
      <c r="G122" s="60">
        <v>0.21173049403408736</v>
      </c>
      <c r="H122" s="61">
        <v>1.2245768264878348E-3</v>
      </c>
      <c r="I122" s="62">
        <f t="shared" si="25"/>
        <v>1.6409147183172736</v>
      </c>
    </row>
    <row r="123" spans="1:9" ht="15">
      <c r="A123" s="37" t="s">
        <v>24</v>
      </c>
      <c r="B123" s="63">
        <v>0.65854578533764951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25"/>
        <v>0.65854578533764951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5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5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5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5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5"/>
        <v>0</v>
      </c>
    </row>
    <row r="129" spans="1: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5"/>
        <v>0</v>
      </c>
    </row>
    <row r="130" spans="1: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5"/>
        <v>0</v>
      </c>
    </row>
    <row r="131" spans="1: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25"/>
        <v>0</v>
      </c>
    </row>
    <row r="132" spans="1:9" ht="15">
      <c r="A132" s="42" t="s">
        <v>26</v>
      </c>
      <c r="B132" s="74">
        <f>SUM(B111:B127)</f>
        <v>0.69392987132486073</v>
      </c>
      <c r="C132" s="74">
        <f t="shared" ref="C132:G132" si="26">SUM(C111:C127)</f>
        <v>4.8737156311019764E-4</v>
      </c>
      <c r="D132" s="74">
        <f t="shared" si="26"/>
        <v>0.35553454661986733</v>
      </c>
      <c r="E132" s="74">
        <f t="shared" si="26"/>
        <v>1.0381202353332335</v>
      </c>
      <c r="F132" s="74">
        <f t="shared" si="26"/>
        <v>0</v>
      </c>
      <c r="G132" s="74">
        <f t="shared" si="26"/>
        <v>0.21173049403408736</v>
      </c>
      <c r="H132" s="75">
        <f>SUM(H111:H127)</f>
        <v>1.2245768264878348E-3</v>
      </c>
      <c r="I132" s="59">
        <f>SUM(I111:I127)</f>
        <v>2.301027095701647</v>
      </c>
    </row>
    <row r="133" spans="1:9" s="14" customFormat="1" ht="15" thickBot="1">
      <c r="A133" s="43" t="s">
        <v>91</v>
      </c>
      <c r="B133" s="78">
        <f>B132/$I$132</f>
        <v>0.30157396782555584</v>
      </c>
      <c r="C133" s="78">
        <f t="shared" ref="C133:I133" si="27">C132/$I$132</f>
        <v>2.1180609477420539E-4</v>
      </c>
      <c r="D133" s="78">
        <f t="shared" si="27"/>
        <v>0.15451123860471316</v>
      </c>
      <c r="E133" s="78">
        <f t="shared" si="27"/>
        <v>0.45115515470133211</v>
      </c>
      <c r="F133" s="78">
        <f t="shared" si="27"/>
        <v>0</v>
      </c>
      <c r="G133" s="78">
        <f t="shared" si="27"/>
        <v>9.201564572168798E-2</v>
      </c>
      <c r="H133" s="79">
        <f t="shared" si="27"/>
        <v>5.3218705193666021E-4</v>
      </c>
      <c r="I133" s="80">
        <f t="shared" si="27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28">SUM(B138:H138)</f>
        <v>0</v>
      </c>
    </row>
    <row r="139" spans="1: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28"/>
        <v>0</v>
      </c>
    </row>
    <row r="140" spans="1: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28"/>
        <v>0</v>
      </c>
    </row>
    <row r="141" spans="1:9" ht="15">
      <c r="A141" s="37" t="s">
        <v>16</v>
      </c>
      <c r="B141" s="63">
        <v>0.24227488777981274</v>
      </c>
      <c r="C141" s="63">
        <v>2.5085793710669484</v>
      </c>
      <c r="D141" s="63">
        <v>0.20888872638244083</v>
      </c>
      <c r="E141" s="63">
        <v>0</v>
      </c>
      <c r="F141" s="420"/>
      <c r="G141" s="63">
        <v>0</v>
      </c>
      <c r="H141" s="64">
        <v>0</v>
      </c>
      <c r="I141" s="59">
        <f t="shared" si="28"/>
        <v>2.9597429852292021</v>
      </c>
    </row>
    <row r="142" spans="1:9" ht="15">
      <c r="A142" s="36" t="s">
        <v>15</v>
      </c>
      <c r="B142" s="60">
        <v>8.6097212611021074</v>
      </c>
      <c r="C142" s="60">
        <v>0.55308701891448231</v>
      </c>
      <c r="D142" s="60">
        <v>2.0003313850740443</v>
      </c>
      <c r="E142" s="60">
        <v>0</v>
      </c>
      <c r="F142" s="420"/>
      <c r="G142" s="60">
        <v>0</v>
      </c>
      <c r="H142" s="61">
        <v>0</v>
      </c>
      <c r="I142" s="62">
        <f t="shared" si="28"/>
        <v>11.163139665090634</v>
      </c>
    </row>
    <row r="143" spans="1:9" ht="15">
      <c r="A143" s="37" t="s">
        <v>58</v>
      </c>
      <c r="B143" s="63">
        <v>0</v>
      </c>
      <c r="C143" s="63">
        <v>0</v>
      </c>
      <c r="D143" s="63">
        <v>0.23192241522872678</v>
      </c>
      <c r="E143" s="63">
        <v>0.25368251316317431</v>
      </c>
      <c r="F143" s="420"/>
      <c r="G143" s="63">
        <v>0</v>
      </c>
      <c r="H143" s="64">
        <v>0</v>
      </c>
      <c r="I143" s="59">
        <f t="shared" si="28"/>
        <v>0.48560492839190106</v>
      </c>
    </row>
    <row r="144" spans="1: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28"/>
        <v>0</v>
      </c>
    </row>
    <row r="145" spans="1: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28"/>
        <v>0</v>
      </c>
    </row>
    <row r="146" spans="1:9" ht="15">
      <c r="A146" s="36" t="s">
        <v>17</v>
      </c>
      <c r="B146" s="60">
        <v>3.8552585320356568E-2</v>
      </c>
      <c r="C146" s="60">
        <v>0</v>
      </c>
      <c r="D146" s="60">
        <v>5.1403447093808764E-2</v>
      </c>
      <c r="E146" s="60">
        <v>0</v>
      </c>
      <c r="F146" s="420"/>
      <c r="G146" s="60">
        <v>0</v>
      </c>
      <c r="H146" s="61">
        <v>0</v>
      </c>
      <c r="I146" s="62">
        <f t="shared" si="28"/>
        <v>8.9956032414165332E-2</v>
      </c>
    </row>
    <row r="147" spans="1:9" ht="15">
      <c r="A147" s="37" t="s">
        <v>139</v>
      </c>
      <c r="B147" s="63">
        <v>7.0135124751822087</v>
      </c>
      <c r="C147" s="63">
        <v>49.987813399104247</v>
      </c>
      <c r="D147" s="63">
        <v>10.833185669483772</v>
      </c>
      <c r="E147" s="63">
        <v>0</v>
      </c>
      <c r="F147" s="420"/>
      <c r="G147" s="63">
        <v>0</v>
      </c>
      <c r="H147" s="64">
        <v>0</v>
      </c>
      <c r="I147" s="59">
        <f t="shared" si="28"/>
        <v>67.834511543770233</v>
      </c>
    </row>
    <row r="148" spans="1:9" ht="15">
      <c r="A148" s="36" t="s">
        <v>25</v>
      </c>
      <c r="B148" s="60">
        <v>4.7987292490141344</v>
      </c>
      <c r="C148" s="60">
        <v>0.19920181197701253</v>
      </c>
      <c r="D148" s="60">
        <v>0.52031712021273646</v>
      </c>
      <c r="E148" s="60">
        <v>19.510051887908663</v>
      </c>
      <c r="F148" s="420"/>
      <c r="G148" s="60">
        <v>1.9564013780158216</v>
      </c>
      <c r="H148" s="61">
        <v>1.2003987275646275</v>
      </c>
      <c r="I148" s="62">
        <f t="shared" si="28"/>
        <v>28.185100174692998</v>
      </c>
    </row>
    <row r="149" spans="1:9" ht="15">
      <c r="A149" s="37" t="s">
        <v>24</v>
      </c>
      <c r="B149" s="63">
        <v>2.2976802507910513E-2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28"/>
        <v>2.2976802507910513E-2</v>
      </c>
    </row>
    <row r="150" spans="1: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28"/>
        <v>0</v>
      </c>
    </row>
    <row r="151" spans="1: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28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28"/>
        <v>0</v>
      </c>
    </row>
    <row r="153" spans="1: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28"/>
        <v>0</v>
      </c>
    </row>
    <row r="154" spans="1: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28"/>
        <v>0</v>
      </c>
    </row>
    <row r="155" spans="1: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28"/>
        <v>0</v>
      </c>
    </row>
    <row r="156" spans="1: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28"/>
        <v>0</v>
      </c>
    </row>
    <row r="157" spans="1: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28"/>
        <v>0</v>
      </c>
    </row>
    <row r="158" spans="1:9" ht="15">
      <c r="A158" s="42" t="s">
        <v>26</v>
      </c>
      <c r="B158" s="74">
        <f>SUM(B137:B153)</f>
        <v>20.72576726090653</v>
      </c>
      <c r="C158" s="74">
        <f t="shared" ref="C158:G158" si="29">SUM(C137:C153)</f>
        <v>53.248681601062692</v>
      </c>
      <c r="D158" s="74">
        <f t="shared" si="29"/>
        <v>13.846048763475528</v>
      </c>
      <c r="E158" s="74">
        <f t="shared" si="29"/>
        <v>19.763734401071837</v>
      </c>
      <c r="F158" s="74">
        <f t="shared" si="29"/>
        <v>0</v>
      </c>
      <c r="G158" s="74">
        <f t="shared" si="29"/>
        <v>1.9564013780158216</v>
      </c>
      <c r="H158" s="75">
        <f>SUM(H137:H153)</f>
        <v>1.2003987275646275</v>
      </c>
      <c r="I158" s="59">
        <f>SUM(I137:I153)</f>
        <v>110.74103213209705</v>
      </c>
    </row>
    <row r="159" spans="1:9" s="14" customFormat="1" ht="15" thickBot="1">
      <c r="A159" s="43" t="s">
        <v>91</v>
      </c>
      <c r="B159" s="78">
        <f>B158/$I$158</f>
        <v>0.18715526541403255</v>
      </c>
      <c r="C159" s="78">
        <f t="shared" ref="C159:I159" si="30">C158/$I$158</f>
        <v>0.48083967230452751</v>
      </c>
      <c r="D159" s="78">
        <f t="shared" si="30"/>
        <v>0.12503088057694206</v>
      </c>
      <c r="E159" s="78">
        <f t="shared" si="30"/>
        <v>0.17846803502333927</v>
      </c>
      <c r="F159" s="78">
        <f t="shared" si="30"/>
        <v>0</v>
      </c>
      <c r="G159" s="78">
        <f t="shared" si="30"/>
        <v>1.7666454252314851E-2</v>
      </c>
      <c r="H159" s="79">
        <f t="shared" si="30"/>
        <v>1.0839692428843684E-2</v>
      </c>
      <c r="I159" s="80">
        <f t="shared" si="30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1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1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1"/>
        <v>0</v>
      </c>
    </row>
    <row r="167" spans="1:9" ht="15">
      <c r="A167" s="37" t="s">
        <v>16</v>
      </c>
      <c r="B167" s="63">
        <v>3.9916861275115456E-2</v>
      </c>
      <c r="C167" s="63">
        <v>0</v>
      </c>
      <c r="D167" s="63">
        <v>0.15756062694053113</v>
      </c>
      <c r="E167" s="63">
        <v>0</v>
      </c>
      <c r="F167" s="420"/>
      <c r="G167" s="63">
        <v>0</v>
      </c>
      <c r="H167" s="64">
        <v>0</v>
      </c>
      <c r="I167" s="59">
        <f t="shared" si="31"/>
        <v>0.19747748821564659</v>
      </c>
    </row>
    <row r="168" spans="1:9" ht="15">
      <c r="A168" s="36" t="s">
        <v>15</v>
      </c>
      <c r="B168" s="60">
        <v>2.1562019009451321</v>
      </c>
      <c r="C168" s="60">
        <v>0</v>
      </c>
      <c r="D168" s="60">
        <v>9.1457682406168819E-2</v>
      </c>
      <c r="E168" s="60">
        <v>1.6857446875134758</v>
      </c>
      <c r="F168" s="420"/>
      <c r="G168" s="60">
        <v>0</v>
      </c>
      <c r="H168" s="61">
        <v>0</v>
      </c>
      <c r="I168" s="62">
        <f t="shared" si="31"/>
        <v>3.9334042708647772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0.21901533209692228</v>
      </c>
      <c r="F169" s="420"/>
      <c r="G169" s="63">
        <v>0</v>
      </c>
      <c r="H169" s="64">
        <v>0</v>
      </c>
      <c r="I169" s="59">
        <f t="shared" si="31"/>
        <v>0.21901533209692228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31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1"/>
        <v>0</v>
      </c>
    </row>
    <row r="172" spans="1:9" ht="15">
      <c r="A172" s="36" t="s">
        <v>17</v>
      </c>
      <c r="B172" s="60">
        <v>0.7099331826558003</v>
      </c>
      <c r="C172" s="60">
        <v>0</v>
      </c>
      <c r="D172" s="60">
        <v>70.409114249572568</v>
      </c>
      <c r="E172" s="60">
        <v>0.27176242232064035</v>
      </c>
      <c r="F172" s="420"/>
      <c r="G172" s="60">
        <v>0</v>
      </c>
      <c r="H172" s="61">
        <v>0</v>
      </c>
      <c r="I172" s="62">
        <f t="shared" si="31"/>
        <v>71.390809854549005</v>
      </c>
    </row>
    <row r="173" spans="1:9" ht="15">
      <c r="A173" s="37" t="s">
        <v>139</v>
      </c>
      <c r="B173" s="63">
        <v>6.6779812912285053</v>
      </c>
      <c r="C173" s="63">
        <v>9.1242687039956092</v>
      </c>
      <c r="D173" s="63">
        <v>155.48911579940312</v>
      </c>
      <c r="E173" s="63">
        <v>0</v>
      </c>
      <c r="F173" s="420"/>
      <c r="G173" s="63">
        <v>0</v>
      </c>
      <c r="H173" s="64">
        <v>0</v>
      </c>
      <c r="I173" s="59">
        <f t="shared" si="31"/>
        <v>171.29136579462724</v>
      </c>
    </row>
    <row r="174" spans="1:9" ht="15">
      <c r="A174" s="36" t="s">
        <v>25</v>
      </c>
      <c r="B174" s="60">
        <v>0.41421790481786552</v>
      </c>
      <c r="C174" s="60">
        <v>8.631252456918348E-2</v>
      </c>
      <c r="D174" s="60">
        <v>21.926194881607049</v>
      </c>
      <c r="E174" s="60">
        <v>7.5162585735832232</v>
      </c>
      <c r="F174" s="420"/>
      <c r="G174" s="60">
        <v>0.79572640286107243</v>
      </c>
      <c r="H174" s="61">
        <v>1.8641892431980263</v>
      </c>
      <c r="I174" s="62">
        <f t="shared" si="31"/>
        <v>32.602899530636414</v>
      </c>
    </row>
    <row r="175" spans="1:9" ht="15">
      <c r="A175" s="37" t="s">
        <v>24</v>
      </c>
      <c r="B175" s="63">
        <v>0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31"/>
        <v>0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1"/>
        <v>0</v>
      </c>
    </row>
    <row r="177" spans="1: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1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1"/>
        <v>0</v>
      </c>
    </row>
    <row r="179" spans="1: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1"/>
        <v>0</v>
      </c>
    </row>
    <row r="180" spans="1: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1"/>
        <v>0</v>
      </c>
    </row>
    <row r="181" spans="1: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1"/>
        <v>0</v>
      </c>
    </row>
    <row r="182" spans="1: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1"/>
        <v>0</v>
      </c>
    </row>
    <row r="183" spans="1: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31"/>
        <v>0</v>
      </c>
    </row>
    <row r="184" spans="1:9" ht="15">
      <c r="A184" s="42" t="s">
        <v>26</v>
      </c>
      <c r="B184" s="74">
        <f>SUM(B163:B179)</f>
        <v>9.9982511409224184</v>
      </c>
      <c r="C184" s="74">
        <f t="shared" ref="C184:G184" si="32">SUM(C163:C179)</f>
        <v>9.2105812285647932</v>
      </c>
      <c r="D184" s="74">
        <f t="shared" si="32"/>
        <v>248.07344323992942</v>
      </c>
      <c r="E184" s="74">
        <f t="shared" si="32"/>
        <v>9.692781015514262</v>
      </c>
      <c r="F184" s="74">
        <f t="shared" si="32"/>
        <v>0</v>
      </c>
      <c r="G184" s="74">
        <f t="shared" si="32"/>
        <v>0.79572640286107243</v>
      </c>
      <c r="H184" s="75">
        <f>SUM(H163:H179)</f>
        <v>1.8641892431980263</v>
      </c>
      <c r="I184" s="59">
        <f>SUM(I163:I179)</f>
        <v>279.63497227098998</v>
      </c>
    </row>
    <row r="185" spans="1:9" s="14" customFormat="1" ht="15" thickBot="1">
      <c r="A185" s="43" t="s">
        <v>91</v>
      </c>
      <c r="B185" s="78">
        <f>B184/$I$184</f>
        <v>3.5754652072750276E-2</v>
      </c>
      <c r="C185" s="78">
        <f t="shared" ref="C185:I185" si="33">C184/$I$184</f>
        <v>3.2937873091349101E-2</v>
      </c>
      <c r="D185" s="78">
        <f t="shared" si="33"/>
        <v>0.88713311223291924</v>
      </c>
      <c r="E185" s="78">
        <f t="shared" si="33"/>
        <v>3.4662263224076048E-2</v>
      </c>
      <c r="F185" s="78">
        <f t="shared" si="33"/>
        <v>0</v>
      </c>
      <c r="G185" s="78">
        <f t="shared" si="33"/>
        <v>2.8455897214814253E-3</v>
      </c>
      <c r="H185" s="79">
        <f t="shared" si="33"/>
        <v>6.6665096574239253E-3</v>
      </c>
      <c r="I185" s="80">
        <f t="shared" si="33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530.19299211881662</v>
      </c>
      <c r="E189" s="57">
        <v>0</v>
      </c>
      <c r="F189" s="419"/>
      <c r="G189" s="57">
        <v>0</v>
      </c>
      <c r="H189" s="58">
        <v>0</v>
      </c>
      <c r="I189" s="59">
        <f>SUM(B189:H189)</f>
        <v>530.19299211881662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34">SUM(B190:H190)</f>
        <v>0</v>
      </c>
    </row>
    <row r="191" spans="1: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34"/>
        <v>0</v>
      </c>
    </row>
    <row r="192" spans="1: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34"/>
        <v>0</v>
      </c>
    </row>
    <row r="193" spans="1:9" ht="15">
      <c r="A193" s="37" t="s">
        <v>16</v>
      </c>
      <c r="B193" s="63">
        <v>65.412620358445508</v>
      </c>
      <c r="C193" s="63">
        <v>2.0924395105706184</v>
      </c>
      <c r="D193" s="63">
        <v>170.27512664091114</v>
      </c>
      <c r="E193" s="63">
        <v>0</v>
      </c>
      <c r="F193" s="420"/>
      <c r="G193" s="63">
        <v>0</v>
      </c>
      <c r="H193" s="64">
        <v>0</v>
      </c>
      <c r="I193" s="59">
        <f t="shared" si="34"/>
        <v>237.78018650992726</v>
      </c>
    </row>
    <row r="194" spans="1:9" ht="15">
      <c r="A194" s="36" t="s">
        <v>15</v>
      </c>
      <c r="B194" s="60">
        <v>1.0558744674569778</v>
      </c>
      <c r="C194" s="60">
        <v>0.60727326997778885</v>
      </c>
      <c r="D194" s="60">
        <v>5.2123471953262026</v>
      </c>
      <c r="E194" s="60">
        <v>0</v>
      </c>
      <c r="F194" s="420"/>
      <c r="G194" s="60">
        <v>0</v>
      </c>
      <c r="H194" s="61">
        <v>0</v>
      </c>
      <c r="I194" s="62">
        <f t="shared" si="34"/>
        <v>6.8754949327609687</v>
      </c>
    </row>
    <row r="195" spans="1:9" ht="15">
      <c r="A195" s="37" t="s">
        <v>58</v>
      </c>
      <c r="B195" s="63">
        <v>0</v>
      </c>
      <c r="C195" s="63">
        <v>0</v>
      </c>
      <c r="D195" s="63">
        <v>0</v>
      </c>
      <c r="E195" s="63">
        <v>2.6256338627424958</v>
      </c>
      <c r="F195" s="420"/>
      <c r="G195" s="63">
        <v>0</v>
      </c>
      <c r="H195" s="64">
        <v>0</v>
      </c>
      <c r="I195" s="59">
        <f t="shared" si="34"/>
        <v>2.6256338627424958</v>
      </c>
    </row>
    <row r="196" spans="1: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34"/>
        <v>0</v>
      </c>
    </row>
    <row r="197" spans="1:9" ht="15">
      <c r="A197" s="37" t="s">
        <v>59</v>
      </c>
      <c r="B197" s="63">
        <v>0</v>
      </c>
      <c r="C197" s="63">
        <v>0</v>
      </c>
      <c r="D197" s="63">
        <v>0</v>
      </c>
      <c r="E197" s="63">
        <v>0</v>
      </c>
      <c r="F197" s="420"/>
      <c r="G197" s="63">
        <v>0</v>
      </c>
      <c r="H197" s="64">
        <v>0</v>
      </c>
      <c r="I197" s="59">
        <f t="shared" si="34"/>
        <v>0</v>
      </c>
    </row>
    <row r="198" spans="1:9" ht="15">
      <c r="A198" s="36" t="s">
        <v>17</v>
      </c>
      <c r="B198" s="60">
        <v>0.56712188758825388</v>
      </c>
      <c r="C198" s="60">
        <v>0</v>
      </c>
      <c r="D198" s="60">
        <v>0.81539191245614151</v>
      </c>
      <c r="E198" s="60">
        <v>0</v>
      </c>
      <c r="F198" s="420"/>
      <c r="G198" s="60">
        <v>0</v>
      </c>
      <c r="H198" s="61">
        <v>0</v>
      </c>
      <c r="I198" s="62">
        <f t="shared" si="34"/>
        <v>1.3825138000443955</v>
      </c>
    </row>
    <row r="199" spans="1:9" ht="15">
      <c r="A199" s="37" t="s">
        <v>139</v>
      </c>
      <c r="B199" s="63">
        <v>83.559226974010571</v>
      </c>
      <c r="C199" s="63">
        <v>51.311072723013964</v>
      </c>
      <c r="D199" s="63">
        <v>655.93989573853958</v>
      </c>
      <c r="E199" s="63">
        <v>20.977707885988913</v>
      </c>
      <c r="F199" s="420"/>
      <c r="G199" s="63">
        <v>0</v>
      </c>
      <c r="H199" s="64">
        <v>0</v>
      </c>
      <c r="I199" s="59">
        <f t="shared" si="34"/>
        <v>811.78790332155302</v>
      </c>
    </row>
    <row r="200" spans="1:9" ht="15">
      <c r="A200" s="36" t="s">
        <v>25</v>
      </c>
      <c r="B200" s="60">
        <v>13.139315399678656</v>
      </c>
      <c r="C200" s="60">
        <v>0.27013467771831806</v>
      </c>
      <c r="D200" s="60">
        <v>240.99474590584325</v>
      </c>
      <c r="E200" s="60">
        <v>172.41610541692262</v>
      </c>
      <c r="F200" s="420"/>
      <c r="G200" s="60">
        <v>16.868298586790694</v>
      </c>
      <c r="H200" s="61">
        <v>0.3533010180876478</v>
      </c>
      <c r="I200" s="62">
        <f t="shared" si="34"/>
        <v>444.04190100504115</v>
      </c>
    </row>
    <row r="201" spans="1:9" ht="15">
      <c r="A201" s="37" t="s">
        <v>24</v>
      </c>
      <c r="B201" s="63">
        <v>0.90982426677472006</v>
      </c>
      <c r="C201" s="63">
        <v>7.9620393971855635E-2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34"/>
        <v>0.98944466074657567</v>
      </c>
    </row>
    <row r="202" spans="1:9" ht="15">
      <c r="A202" s="36" t="s">
        <v>60</v>
      </c>
      <c r="B202" s="60">
        <v>1.5348493727609994E-3</v>
      </c>
      <c r="C202" s="60">
        <v>2.6029146579297359E-3</v>
      </c>
      <c r="D202" s="60">
        <v>4.7469568229721636E-3</v>
      </c>
      <c r="E202" s="60">
        <v>0</v>
      </c>
      <c r="F202" s="420"/>
      <c r="G202" s="60">
        <v>0</v>
      </c>
      <c r="H202" s="61">
        <v>0</v>
      </c>
      <c r="I202" s="62">
        <f t="shared" si="34"/>
        <v>8.8847208536628995E-3</v>
      </c>
    </row>
    <row r="203" spans="1:9" ht="15">
      <c r="A203" s="37" t="s">
        <v>22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34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578.00705802062816</v>
      </c>
      <c r="E204" s="60">
        <v>0</v>
      </c>
      <c r="F204" s="420"/>
      <c r="G204" s="60">
        <v>0</v>
      </c>
      <c r="H204" s="61">
        <v>0</v>
      </c>
      <c r="I204" s="62">
        <f t="shared" si="34"/>
        <v>578.00705802062816</v>
      </c>
    </row>
    <row r="205" spans="1: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34"/>
        <v>0</v>
      </c>
    </row>
    <row r="206" spans="1: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34"/>
        <v>0</v>
      </c>
    </row>
    <row r="207" spans="1: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34"/>
        <v>0</v>
      </c>
    </row>
    <row r="208" spans="1: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34"/>
        <v>0</v>
      </c>
    </row>
    <row r="209" spans="1: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34"/>
        <v>0</v>
      </c>
    </row>
    <row r="210" spans="1:9" ht="15">
      <c r="A210" s="42" t="s">
        <v>26</v>
      </c>
      <c r="B210" s="74">
        <f>SUM(B189:B205)</f>
        <v>164.64551820332747</v>
      </c>
      <c r="C210" s="74">
        <f t="shared" ref="C210:G210" si="35">SUM(C189:C205)</f>
        <v>54.363143489910478</v>
      </c>
      <c r="D210" s="74">
        <f t="shared" si="35"/>
        <v>2181.4423044893442</v>
      </c>
      <c r="E210" s="74">
        <f t="shared" si="35"/>
        <v>196.01944716565401</v>
      </c>
      <c r="F210" s="74">
        <f t="shared" si="35"/>
        <v>0</v>
      </c>
      <c r="G210" s="74">
        <f t="shared" si="35"/>
        <v>16.868298586790694</v>
      </c>
      <c r="H210" s="75">
        <f>SUM(H189:H205)</f>
        <v>0.3533010180876478</v>
      </c>
      <c r="I210" s="59">
        <f>SUM(I189:I205)</f>
        <v>2613.6920129531145</v>
      </c>
    </row>
    <row r="211" spans="1:9" s="14" customFormat="1" ht="15" thickBot="1">
      <c r="A211" s="43" t="s">
        <v>91</v>
      </c>
      <c r="B211" s="78">
        <f>B210/$I$210</f>
        <v>6.2993465713391594E-2</v>
      </c>
      <c r="C211" s="78">
        <f t="shared" ref="C211:I211" si="36">C210/$I$210</f>
        <v>2.0799368563891182E-2</v>
      </c>
      <c r="D211" s="78">
        <f t="shared" si="36"/>
        <v>0.83462102408332828</v>
      </c>
      <c r="E211" s="78">
        <f t="shared" si="36"/>
        <v>7.4997148169794817E-2</v>
      </c>
      <c r="F211" s="78">
        <f t="shared" si="36"/>
        <v>0</v>
      </c>
      <c r="G211" s="78">
        <f t="shared" si="36"/>
        <v>6.4538203059861764E-3</v>
      </c>
      <c r="H211" s="79">
        <f t="shared" si="36"/>
        <v>1.3517316360792868E-4</v>
      </c>
      <c r="I211" s="80">
        <f t="shared" si="36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37">SUM(B216:H216)</f>
        <v>0</v>
      </c>
    </row>
    <row r="217" spans="1: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37"/>
        <v>0</v>
      </c>
    </row>
    <row r="218" spans="1: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37"/>
        <v>0</v>
      </c>
    </row>
    <row r="219" spans="1:9" ht="15">
      <c r="A219" s="37" t="s">
        <v>16</v>
      </c>
      <c r="B219" s="63">
        <v>2.7341782858718515</v>
      </c>
      <c r="C219" s="63">
        <v>1.4010666330339414</v>
      </c>
      <c r="D219" s="63">
        <v>3.7492009293425497</v>
      </c>
      <c r="E219" s="63">
        <v>0</v>
      </c>
      <c r="F219" s="420"/>
      <c r="G219" s="63">
        <v>0</v>
      </c>
      <c r="H219" s="64">
        <v>0</v>
      </c>
      <c r="I219" s="59">
        <f t="shared" si="37"/>
        <v>7.8844458482483422</v>
      </c>
    </row>
    <row r="220" spans="1:9" ht="15">
      <c r="A220" s="36" t="s">
        <v>15</v>
      </c>
      <c r="B220" s="60">
        <v>1.2331488732066731</v>
      </c>
      <c r="C220" s="60">
        <v>0</v>
      </c>
      <c r="D220" s="60">
        <v>0.48788498598145991</v>
      </c>
      <c r="E220" s="60">
        <v>0</v>
      </c>
      <c r="F220" s="420"/>
      <c r="G220" s="60">
        <v>0</v>
      </c>
      <c r="H220" s="61">
        <v>0</v>
      </c>
      <c r="I220" s="62">
        <f t="shared" si="37"/>
        <v>1.7210338591881329</v>
      </c>
    </row>
    <row r="221" spans="1:9" ht="15">
      <c r="A221" s="37" t="s">
        <v>58</v>
      </c>
      <c r="B221" s="63">
        <v>0</v>
      </c>
      <c r="C221" s="63">
        <v>0</v>
      </c>
      <c r="D221" s="63">
        <v>0</v>
      </c>
      <c r="E221" s="63">
        <v>2.2043819324869375E-3</v>
      </c>
      <c r="F221" s="420"/>
      <c r="G221" s="63">
        <v>0</v>
      </c>
      <c r="H221" s="64">
        <v>0</v>
      </c>
      <c r="I221" s="59">
        <f t="shared" si="37"/>
        <v>2.2043819324869375E-3</v>
      </c>
    </row>
    <row r="222" spans="1:9" ht="15">
      <c r="A222" s="36" t="s">
        <v>12</v>
      </c>
      <c r="B222" s="60">
        <v>0</v>
      </c>
      <c r="C222" s="60">
        <v>0</v>
      </c>
      <c r="D222" s="60">
        <v>0</v>
      </c>
      <c r="E222" s="60">
        <v>4.0145991423057956E-2</v>
      </c>
      <c r="F222" s="420"/>
      <c r="G222" s="60">
        <v>0</v>
      </c>
      <c r="H222" s="61">
        <v>0</v>
      </c>
      <c r="I222" s="62">
        <f t="shared" si="37"/>
        <v>4.0145991423057956E-2</v>
      </c>
    </row>
    <row r="223" spans="1: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37"/>
        <v>0</v>
      </c>
    </row>
    <row r="224" spans="1:9" ht="15">
      <c r="A224" s="36" t="s">
        <v>17</v>
      </c>
      <c r="B224" s="60">
        <v>1.9127911402338211</v>
      </c>
      <c r="C224" s="60">
        <v>0</v>
      </c>
      <c r="D224" s="60">
        <v>7.5764985345944993</v>
      </c>
      <c r="E224" s="60">
        <v>0.40042297029007273</v>
      </c>
      <c r="F224" s="420"/>
      <c r="G224" s="60">
        <v>0</v>
      </c>
      <c r="H224" s="61">
        <v>0</v>
      </c>
      <c r="I224" s="62">
        <f t="shared" si="37"/>
        <v>9.8897126451183937</v>
      </c>
    </row>
    <row r="225" spans="1:9" ht="15">
      <c r="A225" s="37" t="s">
        <v>139</v>
      </c>
      <c r="B225" s="63">
        <v>4.1554667037910962</v>
      </c>
      <c r="C225" s="63">
        <v>4.2234651933092247E-2</v>
      </c>
      <c r="D225" s="63">
        <v>10.645446946405992</v>
      </c>
      <c r="E225" s="63">
        <v>3.2042854795382993</v>
      </c>
      <c r="F225" s="420"/>
      <c r="G225" s="63">
        <v>0</v>
      </c>
      <c r="H225" s="64">
        <v>0</v>
      </c>
      <c r="I225" s="59">
        <f t="shared" si="37"/>
        <v>18.047433781668481</v>
      </c>
    </row>
    <row r="226" spans="1:9" ht="15">
      <c r="A226" s="36" t="s">
        <v>25</v>
      </c>
      <c r="B226" s="60">
        <v>2.8360536633053313</v>
      </c>
      <c r="C226" s="60">
        <v>4.6742000845965012E-2</v>
      </c>
      <c r="D226" s="60">
        <v>7.772752613273771</v>
      </c>
      <c r="E226" s="60">
        <v>18.393757895960796</v>
      </c>
      <c r="F226" s="420"/>
      <c r="G226" s="60">
        <v>4.0410602229090511</v>
      </c>
      <c r="H226" s="61">
        <v>0.45462799725830116</v>
      </c>
      <c r="I226" s="62">
        <f t="shared" si="37"/>
        <v>33.544994393553218</v>
      </c>
    </row>
    <row r="227" spans="1:9" ht="15">
      <c r="A227" s="37" t="s">
        <v>24</v>
      </c>
      <c r="B227" s="63">
        <v>0.16795864834259364</v>
      </c>
      <c r="C227" s="63">
        <v>0</v>
      </c>
      <c r="D227" s="63">
        <v>4.6241590875212353E-2</v>
      </c>
      <c r="E227" s="63">
        <v>0</v>
      </c>
      <c r="F227" s="420"/>
      <c r="G227" s="63">
        <v>0</v>
      </c>
      <c r="H227" s="64">
        <v>0</v>
      </c>
      <c r="I227" s="59">
        <f t="shared" si="37"/>
        <v>0.21420023921780598</v>
      </c>
    </row>
    <row r="228" spans="1:9" ht="15">
      <c r="A228" s="36" t="s">
        <v>60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37"/>
        <v>0</v>
      </c>
    </row>
    <row r="229" spans="1:9" ht="15">
      <c r="A229" s="37" t="s">
        <v>22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37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37"/>
        <v>0</v>
      </c>
    </row>
    <row r="231" spans="1: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37"/>
        <v>0</v>
      </c>
    </row>
    <row r="232" spans="1: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37"/>
        <v>0</v>
      </c>
    </row>
    <row r="233" spans="1: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37"/>
        <v>0</v>
      </c>
    </row>
    <row r="234" spans="1: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37"/>
        <v>0</v>
      </c>
    </row>
    <row r="235" spans="1: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37"/>
        <v>0</v>
      </c>
    </row>
    <row r="236" spans="1:9" ht="15">
      <c r="A236" s="42" t="s">
        <v>26</v>
      </c>
      <c r="B236" s="74">
        <f>SUM(B215:B231)</f>
        <v>13.039597314751369</v>
      </c>
      <c r="C236" s="74">
        <f t="shared" ref="C236:G236" si="38">SUM(C215:C231)</f>
        <v>1.4900432858129986</v>
      </c>
      <c r="D236" s="74">
        <f t="shared" si="38"/>
        <v>30.27802560047348</v>
      </c>
      <c r="E236" s="74">
        <f t="shared" si="38"/>
        <v>22.040816719144715</v>
      </c>
      <c r="F236" s="74">
        <f t="shared" si="38"/>
        <v>0</v>
      </c>
      <c r="G236" s="74">
        <f t="shared" si="38"/>
        <v>4.0410602229090511</v>
      </c>
      <c r="H236" s="75">
        <f>SUM(H215:H231)</f>
        <v>0.45462799725830116</v>
      </c>
      <c r="I236" s="59">
        <f>SUM(I215:I231)</f>
        <v>71.344171140349914</v>
      </c>
    </row>
    <row r="237" spans="1:9" s="14" customFormat="1" ht="15" thickBot="1">
      <c r="A237" s="43" t="s">
        <v>91</v>
      </c>
      <c r="B237" s="78">
        <f>B236/$I$236</f>
        <v>0.18277032455951545</v>
      </c>
      <c r="C237" s="78">
        <f t="shared" ref="C237:I237" si="39">C236/$I$236</f>
        <v>2.0885284137392959E-2</v>
      </c>
      <c r="D237" s="78">
        <f t="shared" si="39"/>
        <v>0.42439382386137536</v>
      </c>
      <c r="E237" s="78">
        <f t="shared" si="39"/>
        <v>0.30893647465306601</v>
      </c>
      <c r="F237" s="78">
        <f t="shared" si="39"/>
        <v>0</v>
      </c>
      <c r="G237" s="78">
        <f t="shared" si="39"/>
        <v>5.6641771266210152E-2</v>
      </c>
      <c r="H237" s="79">
        <f t="shared" si="39"/>
        <v>6.372321522440094E-3</v>
      </c>
      <c r="I237" s="80">
        <f t="shared" si="39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0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0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0"/>
        <v>0</v>
      </c>
    </row>
    <row r="245" spans="1:9" ht="15">
      <c r="A245" s="37" t="s">
        <v>16</v>
      </c>
      <c r="B245" s="63">
        <v>73.059925680190787</v>
      </c>
      <c r="C245" s="63">
        <v>0.26934110816302931</v>
      </c>
      <c r="D245" s="63">
        <v>8.6851018384702137</v>
      </c>
      <c r="E245" s="63">
        <v>0</v>
      </c>
      <c r="F245" s="420"/>
      <c r="G245" s="63">
        <v>0</v>
      </c>
      <c r="H245" s="64">
        <v>0</v>
      </c>
      <c r="I245" s="59">
        <f t="shared" si="40"/>
        <v>82.014368626824037</v>
      </c>
    </row>
    <row r="246" spans="1:9" ht="15">
      <c r="A246" s="36" t="s">
        <v>15</v>
      </c>
      <c r="B246" s="60">
        <v>19.638380473044727</v>
      </c>
      <c r="C246" s="60">
        <v>7.8092110645109139E-2</v>
      </c>
      <c r="D246" s="60">
        <v>3.7013599288495187</v>
      </c>
      <c r="E246" s="60">
        <v>0</v>
      </c>
      <c r="F246" s="420"/>
      <c r="G246" s="60">
        <v>0</v>
      </c>
      <c r="H246" s="61">
        <v>0</v>
      </c>
      <c r="I246" s="62">
        <f t="shared" si="40"/>
        <v>23.417832512539356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0.65156893612104205</v>
      </c>
      <c r="F247" s="420"/>
      <c r="G247" s="63">
        <v>0</v>
      </c>
      <c r="H247" s="64">
        <v>0</v>
      </c>
      <c r="I247" s="59">
        <f t="shared" si="40"/>
        <v>0.65156893612104205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0.12541274604181965</v>
      </c>
      <c r="F248" s="420"/>
      <c r="G248" s="60">
        <v>0</v>
      </c>
      <c r="H248" s="61">
        <v>0</v>
      </c>
      <c r="I248" s="62">
        <f t="shared" si="40"/>
        <v>0.12541274604181965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40"/>
        <v>0</v>
      </c>
    </row>
    <row r="250" spans="1:9" ht="15">
      <c r="A250" s="36" t="s">
        <v>17</v>
      </c>
      <c r="B250" s="60">
        <v>41.38615834480413</v>
      </c>
      <c r="C250" s="60">
        <v>1.4885145557126551</v>
      </c>
      <c r="D250" s="60">
        <v>40.294102728902217</v>
      </c>
      <c r="E250" s="60">
        <v>0.62080633019837006</v>
      </c>
      <c r="F250" s="420"/>
      <c r="G250" s="60">
        <v>0</v>
      </c>
      <c r="H250" s="61">
        <v>0</v>
      </c>
      <c r="I250" s="62">
        <f t="shared" si="40"/>
        <v>83.789581959617379</v>
      </c>
    </row>
    <row r="251" spans="1:9" ht="15">
      <c r="A251" s="37" t="s">
        <v>139</v>
      </c>
      <c r="B251" s="63">
        <v>104.78071416317782</v>
      </c>
      <c r="C251" s="63">
        <v>4.6739106935447428</v>
      </c>
      <c r="D251" s="63">
        <v>81.485472949167516</v>
      </c>
      <c r="E251" s="63">
        <v>0.25638376086093145</v>
      </c>
      <c r="F251" s="420"/>
      <c r="G251" s="63">
        <v>0</v>
      </c>
      <c r="H251" s="64">
        <v>0</v>
      </c>
      <c r="I251" s="59">
        <f t="shared" si="40"/>
        <v>191.196481566751</v>
      </c>
    </row>
    <row r="252" spans="1:9" ht="15">
      <c r="A252" s="36" t="s">
        <v>25</v>
      </c>
      <c r="B252" s="60">
        <v>46.65588792649946</v>
      </c>
      <c r="C252" s="60">
        <v>1.8443227759365262</v>
      </c>
      <c r="D252" s="60">
        <v>108.57831769179529</v>
      </c>
      <c r="E252" s="60">
        <v>249.1069567291386</v>
      </c>
      <c r="F252" s="420"/>
      <c r="G252" s="60">
        <v>126.73590921901553</v>
      </c>
      <c r="H252" s="61">
        <v>7.145873188577748</v>
      </c>
      <c r="I252" s="62">
        <f t="shared" si="40"/>
        <v>540.06726753096314</v>
      </c>
    </row>
    <row r="253" spans="1:9" ht="15">
      <c r="A253" s="37" t="s">
        <v>24</v>
      </c>
      <c r="B253" s="63">
        <v>15.492535802378677</v>
      </c>
      <c r="C253" s="63">
        <v>0</v>
      </c>
      <c r="D253" s="63">
        <v>0.28160109145431061</v>
      </c>
      <c r="E253" s="63">
        <v>0</v>
      </c>
      <c r="F253" s="420"/>
      <c r="G253" s="63">
        <v>0</v>
      </c>
      <c r="H253" s="64">
        <v>0</v>
      </c>
      <c r="I253" s="59">
        <f t="shared" si="40"/>
        <v>15.774136893832988</v>
      </c>
    </row>
    <row r="254" spans="1:9" ht="15">
      <c r="A254" s="36" t="s">
        <v>60</v>
      </c>
      <c r="B254" s="60">
        <v>0.76458304774095986</v>
      </c>
      <c r="C254" s="60">
        <v>0.2427482004407969</v>
      </c>
      <c r="D254" s="60">
        <v>0.44270188530236515</v>
      </c>
      <c r="E254" s="60">
        <v>0</v>
      </c>
      <c r="F254" s="420"/>
      <c r="G254" s="60">
        <v>0</v>
      </c>
      <c r="H254" s="61">
        <v>0</v>
      </c>
      <c r="I254" s="62">
        <f t="shared" si="40"/>
        <v>1.4500331334841219</v>
      </c>
    </row>
    <row r="255" spans="1:9" ht="15">
      <c r="A255" s="37" t="s">
        <v>22</v>
      </c>
      <c r="B255" s="63">
        <v>5.0633084853208651E-2</v>
      </c>
      <c r="C255" s="63">
        <v>0.12343121253686755</v>
      </c>
      <c r="D255" s="63">
        <v>0.37525485655652652</v>
      </c>
      <c r="E255" s="63">
        <v>0</v>
      </c>
      <c r="F255" s="420"/>
      <c r="G255" s="63">
        <v>0</v>
      </c>
      <c r="H255" s="64">
        <v>0</v>
      </c>
      <c r="I255" s="59">
        <f t="shared" si="40"/>
        <v>0.54931915394660269</v>
      </c>
    </row>
    <row r="256" spans="1:9" ht="15" customHeight="1">
      <c r="A256" s="36" t="s">
        <v>21</v>
      </c>
      <c r="B256" s="60">
        <v>0.52173390864006131</v>
      </c>
      <c r="C256" s="60">
        <v>0</v>
      </c>
      <c r="D256" s="60">
        <v>0.13043347716001533</v>
      </c>
      <c r="E256" s="60">
        <v>0</v>
      </c>
      <c r="F256" s="420"/>
      <c r="G256" s="60">
        <v>0</v>
      </c>
      <c r="H256" s="61">
        <v>0</v>
      </c>
      <c r="I256" s="62">
        <f t="shared" si="40"/>
        <v>0.6521673858000766</v>
      </c>
    </row>
    <row r="257" spans="1: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0"/>
        <v>0</v>
      </c>
    </row>
    <row r="258" spans="1: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0"/>
        <v>0</v>
      </c>
    </row>
    <row r="259" spans="1: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0"/>
        <v>0</v>
      </c>
    </row>
    <row r="260" spans="1: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40"/>
        <v>0</v>
      </c>
    </row>
    <row r="261" spans="1: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40"/>
        <v>0</v>
      </c>
    </row>
    <row r="262" spans="1:9" ht="15">
      <c r="A262" s="42" t="s">
        <v>26</v>
      </c>
      <c r="B262" s="74">
        <f>SUM(B241:B257)</f>
        <v>302.35055243132979</v>
      </c>
      <c r="C262" s="74">
        <f t="shared" ref="C262:G262" si="41">SUM(C241:C257)</f>
        <v>8.720360656979727</v>
      </c>
      <c r="D262" s="74">
        <f t="shared" si="41"/>
        <v>243.97434644765798</v>
      </c>
      <c r="E262" s="74">
        <f t="shared" si="41"/>
        <v>250.76112850236078</v>
      </c>
      <c r="F262" s="74">
        <f t="shared" si="41"/>
        <v>0</v>
      </c>
      <c r="G262" s="74">
        <f t="shared" si="41"/>
        <v>126.73590921901553</v>
      </c>
      <c r="H262" s="75">
        <f>SUM(H241:H257)</f>
        <v>7.145873188577748</v>
      </c>
      <c r="I262" s="59">
        <f>SUM(I241:I257)</f>
        <v>939.68817044592163</v>
      </c>
    </row>
    <row r="263" spans="1:9" s="14" customFormat="1" ht="15" thickBot="1">
      <c r="A263" s="43" t="s">
        <v>91</v>
      </c>
      <c r="B263" s="78">
        <f>B262/$I$262</f>
        <v>0.32175626121573042</v>
      </c>
      <c r="C263" s="78">
        <f t="shared" ref="C263:I263" si="42">C262/$I$262</f>
        <v>9.2800579290484714E-3</v>
      </c>
      <c r="D263" s="78">
        <f t="shared" si="42"/>
        <v>0.25963330615504276</v>
      </c>
      <c r="E263" s="78">
        <f t="shared" si="42"/>
        <v>0.26685568296913226</v>
      </c>
      <c r="F263" s="78">
        <f t="shared" si="42"/>
        <v>0</v>
      </c>
      <c r="G263" s="78">
        <f t="shared" si="42"/>
        <v>0.13487017630420312</v>
      </c>
      <c r="H263" s="79">
        <f t="shared" si="42"/>
        <v>7.6045154268428537E-3</v>
      </c>
      <c r="I263" s="80">
        <f t="shared" si="4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43">SUM(B268:H268)</f>
        <v>0</v>
      </c>
    </row>
    <row r="269" spans="1: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43"/>
        <v>0</v>
      </c>
    </row>
    <row r="270" spans="1: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43"/>
        <v>0</v>
      </c>
    </row>
    <row r="271" spans="1:9" ht="15">
      <c r="A271" s="37" t="s">
        <v>16</v>
      </c>
      <c r="B271" s="63">
        <v>6.2416867974881933</v>
      </c>
      <c r="C271" s="63">
        <v>15.09818197945933</v>
      </c>
      <c r="D271" s="63">
        <v>6.1776028131856462</v>
      </c>
      <c r="E271" s="63">
        <v>0</v>
      </c>
      <c r="F271" s="420"/>
      <c r="G271" s="63">
        <v>0</v>
      </c>
      <c r="H271" s="64">
        <v>0</v>
      </c>
      <c r="I271" s="59">
        <f t="shared" si="43"/>
        <v>27.517471590133169</v>
      </c>
    </row>
    <row r="272" spans="1:9" ht="15">
      <c r="A272" s="36" t="s">
        <v>15</v>
      </c>
      <c r="B272" s="60">
        <v>1.7945557337157607</v>
      </c>
      <c r="C272" s="60">
        <v>0.20551751869645632</v>
      </c>
      <c r="D272" s="60">
        <v>5.8971708763955588</v>
      </c>
      <c r="E272" s="60">
        <v>0.16079783049898039</v>
      </c>
      <c r="F272" s="420"/>
      <c r="G272" s="60">
        <v>0</v>
      </c>
      <c r="H272" s="61">
        <v>0</v>
      </c>
      <c r="I272" s="62">
        <f t="shared" si="43"/>
        <v>8.058041959306756</v>
      </c>
    </row>
    <row r="273" spans="1:9" ht="15">
      <c r="A273" s="37" t="s">
        <v>58</v>
      </c>
      <c r="B273" s="63">
        <v>4.6220100307070167E-5</v>
      </c>
      <c r="C273" s="63">
        <v>0</v>
      </c>
      <c r="D273" s="63">
        <v>0</v>
      </c>
      <c r="E273" s="63">
        <v>10.636633252887979</v>
      </c>
      <c r="F273" s="420"/>
      <c r="G273" s="63">
        <v>0</v>
      </c>
      <c r="H273" s="64">
        <v>0</v>
      </c>
      <c r="I273" s="59">
        <f t="shared" si="43"/>
        <v>10.636679472988286</v>
      </c>
    </row>
    <row r="274" spans="1:9" ht="15">
      <c r="A274" s="36" t="s">
        <v>12</v>
      </c>
      <c r="B274" s="60">
        <v>1.2949970520705362E-5</v>
      </c>
      <c r="C274" s="60">
        <v>0</v>
      </c>
      <c r="D274" s="60">
        <v>0</v>
      </c>
      <c r="E274" s="60">
        <v>3.3465148632616532E-3</v>
      </c>
      <c r="F274" s="420"/>
      <c r="G274" s="60">
        <v>0</v>
      </c>
      <c r="H274" s="61">
        <v>0</v>
      </c>
      <c r="I274" s="62">
        <f t="shared" si="43"/>
        <v>3.3594648337823586E-3</v>
      </c>
    </row>
    <row r="275" spans="1: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43"/>
        <v>0</v>
      </c>
    </row>
    <row r="276" spans="1:9" ht="15">
      <c r="A276" s="36" t="s">
        <v>17</v>
      </c>
      <c r="B276" s="60">
        <v>3.747601555102465E-3</v>
      </c>
      <c r="C276" s="60">
        <v>0</v>
      </c>
      <c r="D276" s="60">
        <v>4.4094194277540896E-2</v>
      </c>
      <c r="E276" s="60">
        <v>0</v>
      </c>
      <c r="F276" s="420"/>
      <c r="G276" s="60">
        <v>0</v>
      </c>
      <c r="H276" s="61">
        <v>0</v>
      </c>
      <c r="I276" s="62">
        <f t="shared" si="43"/>
        <v>4.7841795832643363E-2</v>
      </c>
    </row>
    <row r="277" spans="1:9" ht="15">
      <c r="A277" s="37" t="s">
        <v>139</v>
      </c>
      <c r="B277" s="63">
        <v>16.902947603992125</v>
      </c>
      <c r="C277" s="63">
        <v>4.5486710087393201</v>
      </c>
      <c r="D277" s="63">
        <v>17.074719265452888</v>
      </c>
      <c r="E277" s="63">
        <v>0</v>
      </c>
      <c r="F277" s="420"/>
      <c r="G277" s="63">
        <v>0</v>
      </c>
      <c r="H277" s="64">
        <v>0</v>
      </c>
      <c r="I277" s="59">
        <f t="shared" si="43"/>
        <v>38.526337878184336</v>
      </c>
    </row>
    <row r="278" spans="1:9" ht="15">
      <c r="A278" s="36" t="s">
        <v>25</v>
      </c>
      <c r="B278" s="60">
        <v>0.24284903750660258</v>
      </c>
      <c r="C278" s="60">
        <v>0</v>
      </c>
      <c r="D278" s="60">
        <v>12.778090415138649</v>
      </c>
      <c r="E278" s="60">
        <v>23.639228067763273</v>
      </c>
      <c r="F278" s="420"/>
      <c r="G278" s="60">
        <v>0.44570709398688202</v>
      </c>
      <c r="H278" s="61">
        <v>0</v>
      </c>
      <c r="I278" s="62">
        <f t="shared" si="43"/>
        <v>37.105874614395404</v>
      </c>
    </row>
    <row r="279" spans="1: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43"/>
        <v>0</v>
      </c>
    </row>
    <row r="280" spans="1:9" ht="15">
      <c r="A280" s="36" t="s">
        <v>60</v>
      </c>
      <c r="B280" s="60">
        <v>5.6193960954790977E-2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43"/>
        <v>5.6193960954790977E-2</v>
      </c>
    </row>
    <row r="281" spans="1:9" ht="15" customHeight="1">
      <c r="A281" s="37" t="s">
        <v>22</v>
      </c>
      <c r="B281" s="63">
        <v>3.5243599205095379E-3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43"/>
        <v>3.5243599205095379E-3</v>
      </c>
    </row>
    <row r="282" spans="1: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43"/>
        <v>0</v>
      </c>
    </row>
    <row r="283" spans="1: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43"/>
        <v>0</v>
      </c>
    </row>
    <row r="284" spans="1: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43"/>
        <v>0</v>
      </c>
    </row>
    <row r="285" spans="1: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43"/>
        <v>0</v>
      </c>
    </row>
    <row r="286" spans="1: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43"/>
        <v>0</v>
      </c>
    </row>
    <row r="287" spans="1: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43"/>
        <v>0</v>
      </c>
    </row>
    <row r="288" spans="1:9" ht="15">
      <c r="A288" s="42" t="s">
        <v>26</v>
      </c>
      <c r="B288" s="74">
        <f>SUM(B267:B283)</f>
        <v>25.24556426520391</v>
      </c>
      <c r="C288" s="74">
        <f t="shared" ref="C288:G288" si="44">SUM(C267:C283)</f>
        <v>19.852370506895106</v>
      </c>
      <c r="D288" s="74">
        <f t="shared" si="44"/>
        <v>41.971677564450282</v>
      </c>
      <c r="E288" s="74">
        <f t="shared" si="44"/>
        <v>34.440005666013491</v>
      </c>
      <c r="F288" s="74">
        <f t="shared" si="44"/>
        <v>0</v>
      </c>
      <c r="G288" s="74">
        <f t="shared" si="44"/>
        <v>0.44570709398688202</v>
      </c>
      <c r="H288" s="75">
        <f>SUM(H267:H283)</f>
        <v>0</v>
      </c>
      <c r="I288" s="59">
        <f>SUM(I267:I283)</f>
        <v>121.95532509654967</v>
      </c>
    </row>
    <row r="289" spans="1:9" s="14" customFormat="1" ht="15" thickBot="1">
      <c r="A289" s="43" t="s">
        <v>91</v>
      </c>
      <c r="B289" s="78">
        <f>B288/$I$288</f>
        <v>0.20700665793164411</v>
      </c>
      <c r="C289" s="78">
        <f t="shared" ref="C289:I289" si="45">C288/$I$288</f>
        <v>0.16278395790571973</v>
      </c>
      <c r="D289" s="78">
        <f t="shared" si="45"/>
        <v>0.34415616973856711</v>
      </c>
      <c r="E289" s="78">
        <f t="shared" si="45"/>
        <v>0.28239853929090841</v>
      </c>
      <c r="F289" s="78">
        <f t="shared" si="45"/>
        <v>0</v>
      </c>
      <c r="G289" s="78">
        <f t="shared" si="45"/>
        <v>3.6546751331606418E-3</v>
      </c>
      <c r="H289" s="79">
        <f t="shared" si="45"/>
        <v>0</v>
      </c>
      <c r="I289" s="80">
        <f t="shared" si="45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46">SUM(B294:H294)</f>
        <v>0</v>
      </c>
    </row>
    <row r="295" spans="1: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46"/>
        <v>0</v>
      </c>
    </row>
    <row r="296" spans="1: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46"/>
        <v>0</v>
      </c>
    </row>
    <row r="297" spans="1:9" ht="15">
      <c r="A297" s="37" t="s">
        <v>16</v>
      </c>
      <c r="B297" s="63">
        <v>20.340280190837664</v>
      </c>
      <c r="C297" s="63">
        <v>63.301265303466366</v>
      </c>
      <c r="D297" s="63">
        <v>5.8930973227860415</v>
      </c>
      <c r="E297" s="63">
        <v>0</v>
      </c>
      <c r="F297" s="420"/>
      <c r="G297" s="63">
        <v>0</v>
      </c>
      <c r="H297" s="64">
        <v>0</v>
      </c>
      <c r="I297" s="59">
        <f t="shared" si="46"/>
        <v>89.534642817090074</v>
      </c>
    </row>
    <row r="298" spans="1:9" ht="15">
      <c r="A298" s="36" t="s">
        <v>15</v>
      </c>
      <c r="B298" s="60">
        <v>32.709969343959024</v>
      </c>
      <c r="C298" s="60">
        <v>21.916615159424886</v>
      </c>
      <c r="D298" s="60">
        <v>5.3638119817951937</v>
      </c>
      <c r="E298" s="60">
        <v>8.0627231824266607E-2</v>
      </c>
      <c r="F298" s="420"/>
      <c r="G298" s="60">
        <v>0</v>
      </c>
      <c r="H298" s="61">
        <v>0</v>
      </c>
      <c r="I298" s="62">
        <f t="shared" si="46"/>
        <v>60.071023717003371</v>
      </c>
    </row>
    <row r="299" spans="1:9" ht="15">
      <c r="A299" s="37" t="s">
        <v>58</v>
      </c>
      <c r="B299" s="63">
        <v>0</v>
      </c>
      <c r="C299" s="63">
        <v>0</v>
      </c>
      <c r="D299" s="63">
        <v>0</v>
      </c>
      <c r="E299" s="63">
        <v>0.28205511487929147</v>
      </c>
      <c r="F299" s="420"/>
      <c r="G299" s="63">
        <v>0</v>
      </c>
      <c r="H299" s="64">
        <v>0</v>
      </c>
      <c r="I299" s="59">
        <f t="shared" si="46"/>
        <v>0.28205511487929147</v>
      </c>
    </row>
    <row r="300" spans="1: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46"/>
        <v>0</v>
      </c>
    </row>
    <row r="301" spans="1: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46"/>
        <v>0</v>
      </c>
    </row>
    <row r="302" spans="1:9" ht="15">
      <c r="A302" s="36" t="s">
        <v>17</v>
      </c>
      <c r="B302" s="60">
        <v>0.31742847810499031</v>
      </c>
      <c r="C302" s="60">
        <v>5.5290351311195585E-2</v>
      </c>
      <c r="D302" s="60">
        <v>1.3823683554142756</v>
      </c>
      <c r="E302" s="60">
        <v>2.7236626261672701</v>
      </c>
      <c r="F302" s="420"/>
      <c r="G302" s="60">
        <v>0</v>
      </c>
      <c r="H302" s="61">
        <v>0</v>
      </c>
      <c r="I302" s="62">
        <f t="shared" si="46"/>
        <v>4.4787498109977317</v>
      </c>
    </row>
    <row r="303" spans="1:9" ht="15">
      <c r="A303" s="37" t="s">
        <v>139</v>
      </c>
      <c r="B303" s="63">
        <v>19.741998264140701</v>
      </c>
      <c r="C303" s="63">
        <v>284.77923766775945</v>
      </c>
      <c r="D303" s="63">
        <v>42.919074986518794</v>
      </c>
      <c r="E303" s="63">
        <v>0.74719398818304761</v>
      </c>
      <c r="F303" s="420"/>
      <c r="G303" s="63">
        <v>0</v>
      </c>
      <c r="H303" s="64">
        <v>0</v>
      </c>
      <c r="I303" s="59">
        <f t="shared" si="46"/>
        <v>348.18750490660199</v>
      </c>
    </row>
    <row r="304" spans="1:9" ht="15">
      <c r="A304" s="36" t="s">
        <v>25</v>
      </c>
      <c r="B304" s="60">
        <v>18.04507618227445</v>
      </c>
      <c r="C304" s="60">
        <v>2.8803508502293922</v>
      </c>
      <c r="D304" s="60">
        <v>9.1789484493440963</v>
      </c>
      <c r="E304" s="60">
        <v>181.96825402379403</v>
      </c>
      <c r="F304" s="420"/>
      <c r="G304" s="60">
        <v>14.671290789652531</v>
      </c>
      <c r="H304" s="61">
        <v>2.5660960111524585E-2</v>
      </c>
      <c r="I304" s="62">
        <f t="shared" si="46"/>
        <v>226.76958125540605</v>
      </c>
    </row>
    <row r="305" spans="1:9" ht="15">
      <c r="A305" s="37" t="s">
        <v>24</v>
      </c>
      <c r="B305" s="63">
        <v>4.2909867631151712</v>
      </c>
      <c r="C305" s="63">
        <v>15.30336521859296</v>
      </c>
      <c r="D305" s="63">
        <v>23.67473309967027</v>
      </c>
      <c r="E305" s="63">
        <v>0</v>
      </c>
      <c r="F305" s="420"/>
      <c r="G305" s="63">
        <v>0</v>
      </c>
      <c r="H305" s="64">
        <v>0</v>
      </c>
      <c r="I305" s="59">
        <f t="shared" si="46"/>
        <v>43.2690850813784</v>
      </c>
    </row>
    <row r="306" spans="1:9" ht="15" customHeight="1">
      <c r="A306" s="36" t="s">
        <v>60</v>
      </c>
      <c r="B306" s="60">
        <v>1.1358863393602054</v>
      </c>
      <c r="C306" s="60">
        <v>0</v>
      </c>
      <c r="D306" s="60">
        <v>0.38824752476977004</v>
      </c>
      <c r="E306" s="60">
        <v>0</v>
      </c>
      <c r="F306" s="420"/>
      <c r="G306" s="60">
        <v>0</v>
      </c>
      <c r="H306" s="61">
        <v>0</v>
      </c>
      <c r="I306" s="62">
        <f t="shared" si="46"/>
        <v>1.5241338641299755</v>
      </c>
    </row>
    <row r="307" spans="1:9" ht="15" customHeight="1">
      <c r="A307" s="37" t="s">
        <v>22</v>
      </c>
      <c r="B307" s="63">
        <v>14.915039133716276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46"/>
        <v>14.915039133716276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46"/>
        <v>0</v>
      </c>
    </row>
    <row r="309" spans="1: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46"/>
        <v>0</v>
      </c>
    </row>
    <row r="310" spans="1: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46"/>
        <v>0</v>
      </c>
    </row>
    <row r="311" spans="1: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46"/>
        <v>0</v>
      </c>
    </row>
    <row r="312" spans="1: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46"/>
        <v>0</v>
      </c>
    </row>
    <row r="313" spans="1: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46"/>
        <v>0</v>
      </c>
    </row>
    <row r="314" spans="1:9" ht="15">
      <c r="A314" s="42" t="s">
        <v>26</v>
      </c>
      <c r="B314" s="74">
        <f>SUM(B293:B309)</f>
        <v>111.49666469550849</v>
      </c>
      <c r="C314" s="74">
        <f t="shared" ref="C314:G314" si="47">SUM(C293:C309)</f>
        <v>388.23612455078421</v>
      </c>
      <c r="D314" s="74">
        <f t="shared" si="47"/>
        <v>88.800281720298429</v>
      </c>
      <c r="E314" s="74">
        <f t="shared" si="47"/>
        <v>185.80179298484791</v>
      </c>
      <c r="F314" s="74">
        <f t="shared" si="47"/>
        <v>0</v>
      </c>
      <c r="G314" s="74">
        <f t="shared" si="47"/>
        <v>14.671290789652531</v>
      </c>
      <c r="H314" s="75">
        <f>SUM(H293:H309)</f>
        <v>2.5660960111524585E-2</v>
      </c>
      <c r="I314" s="59">
        <f>SUM(I293:I309)</f>
        <v>789.03181570120319</v>
      </c>
    </row>
    <row r="315" spans="1:9" s="14" customFormat="1" ht="15" thickBot="1">
      <c r="A315" s="43" t="s">
        <v>91</v>
      </c>
      <c r="B315" s="78">
        <f>B314/$I$314</f>
        <v>0.1413081988289949</v>
      </c>
      <c r="C315" s="78">
        <f t="shared" ref="C315:I315" si="48">C314/$I$314</f>
        <v>0.49204115325281705</v>
      </c>
      <c r="D315" s="78">
        <f t="shared" si="48"/>
        <v>0.11254334736981762</v>
      </c>
      <c r="E315" s="78">
        <f t="shared" si="48"/>
        <v>0.23548073637528552</v>
      </c>
      <c r="F315" s="78">
        <f t="shared" si="48"/>
        <v>0</v>
      </c>
      <c r="G315" s="78">
        <f t="shared" si="48"/>
        <v>1.859404208766199E-2</v>
      </c>
      <c r="H315" s="79">
        <f t="shared" si="48"/>
        <v>3.2522085422778542E-5</v>
      </c>
      <c r="I315" s="80">
        <f t="shared" si="48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49">SUM(B320:H320)</f>
        <v>0</v>
      </c>
    </row>
    <row r="321" spans="1: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49"/>
        <v>0</v>
      </c>
    </row>
    <row r="322" spans="1: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49"/>
        <v>0</v>
      </c>
    </row>
    <row r="323" spans="1:9" ht="15">
      <c r="A323" s="37" t="s">
        <v>16</v>
      </c>
      <c r="B323" s="63">
        <v>26.234014788336676</v>
      </c>
      <c r="C323" s="63">
        <v>119.84986752500559</v>
      </c>
      <c r="D323" s="63">
        <v>38.074338095771665</v>
      </c>
      <c r="E323" s="63">
        <v>0</v>
      </c>
      <c r="F323" s="420"/>
      <c r="G323" s="63">
        <v>0</v>
      </c>
      <c r="H323" s="64">
        <v>0</v>
      </c>
      <c r="I323" s="59">
        <f t="shared" si="49"/>
        <v>184.15822040911394</v>
      </c>
    </row>
    <row r="324" spans="1:9" ht="15">
      <c r="A324" s="36" t="s">
        <v>15</v>
      </c>
      <c r="B324" s="60">
        <v>1.6354314263479728</v>
      </c>
      <c r="C324" s="60">
        <v>1.1182873582640365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49"/>
        <v>2.7537187846120093</v>
      </c>
    </row>
    <row r="325" spans="1:9" ht="15">
      <c r="A325" s="37" t="s">
        <v>58</v>
      </c>
      <c r="B325" s="63">
        <v>4.8521711238339E-4</v>
      </c>
      <c r="C325" s="63">
        <v>0.8157260346092976</v>
      </c>
      <c r="D325" s="63">
        <v>0</v>
      </c>
      <c r="E325" s="63">
        <v>1.2697130927786808</v>
      </c>
      <c r="F325" s="420"/>
      <c r="G325" s="63">
        <v>0</v>
      </c>
      <c r="H325" s="64">
        <v>0</v>
      </c>
      <c r="I325" s="59">
        <f t="shared" si="49"/>
        <v>2.0859243445003619</v>
      </c>
    </row>
    <row r="326" spans="1:9" ht="15">
      <c r="A326" s="36" t="s">
        <v>12</v>
      </c>
      <c r="B326" s="60">
        <v>3.91639984612539E-5</v>
      </c>
      <c r="C326" s="60">
        <v>0</v>
      </c>
      <c r="D326" s="60">
        <v>0</v>
      </c>
      <c r="E326" s="60">
        <v>3.8520626884865856E-2</v>
      </c>
      <c r="F326" s="420"/>
      <c r="G326" s="60">
        <v>0</v>
      </c>
      <c r="H326" s="61">
        <v>0</v>
      </c>
      <c r="I326" s="62">
        <f t="shared" si="49"/>
        <v>3.8559790883327109E-2</v>
      </c>
    </row>
    <row r="327" spans="1: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49"/>
        <v>0</v>
      </c>
    </row>
    <row r="328" spans="1:9" ht="15">
      <c r="A328" s="36" t="s">
        <v>17</v>
      </c>
      <c r="B328" s="60">
        <v>13.531709390557126</v>
      </c>
      <c r="C328" s="60">
        <v>0</v>
      </c>
      <c r="D328" s="60">
        <v>6.2477158996796565</v>
      </c>
      <c r="E328" s="60">
        <v>0</v>
      </c>
      <c r="F328" s="420"/>
      <c r="G328" s="60">
        <v>0</v>
      </c>
      <c r="H328" s="61">
        <v>0</v>
      </c>
      <c r="I328" s="62">
        <f t="shared" si="49"/>
        <v>19.77942529023678</v>
      </c>
    </row>
    <row r="329" spans="1:9" ht="15">
      <c r="A329" s="37" t="s">
        <v>139</v>
      </c>
      <c r="B329" s="63">
        <v>233.92424047800054</v>
      </c>
      <c r="C329" s="63">
        <v>939.42097102943467</v>
      </c>
      <c r="D329" s="63">
        <v>238.46956873515938</v>
      </c>
      <c r="E329" s="63">
        <v>98.936961949974389</v>
      </c>
      <c r="F329" s="420"/>
      <c r="G329" s="63">
        <v>0</v>
      </c>
      <c r="H329" s="64">
        <v>0</v>
      </c>
      <c r="I329" s="59">
        <f t="shared" si="49"/>
        <v>1510.7517421925688</v>
      </c>
    </row>
    <row r="330" spans="1:9" ht="15">
      <c r="A330" s="36" t="s">
        <v>25</v>
      </c>
      <c r="B330" s="60">
        <v>49.97886888289036</v>
      </c>
      <c r="C330" s="60">
        <v>8.3447989676139276</v>
      </c>
      <c r="D330" s="60">
        <v>19.710367631146681</v>
      </c>
      <c r="E330" s="60">
        <v>1033.6494872395945</v>
      </c>
      <c r="F330" s="420"/>
      <c r="G330" s="60">
        <v>64.309621201088433</v>
      </c>
      <c r="H330" s="61">
        <v>0</v>
      </c>
      <c r="I330" s="62">
        <f t="shared" si="49"/>
        <v>1175.993143922334</v>
      </c>
    </row>
    <row r="331" spans="1:9" ht="15" customHeight="1">
      <c r="A331" s="37" t="s">
        <v>24</v>
      </c>
      <c r="B331" s="63">
        <v>6.2721147706790612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49"/>
        <v>6.2721147706790612</v>
      </c>
    </row>
    <row r="332" spans="1:9" ht="15" customHeight="1">
      <c r="A332" s="36" t="s">
        <v>60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49"/>
        <v>0</v>
      </c>
    </row>
    <row r="333" spans="1:9" ht="15">
      <c r="A333" s="37" t="s">
        <v>22</v>
      </c>
      <c r="B333" s="63">
        <v>7.6900851851830865</v>
      </c>
      <c r="C333" s="63">
        <v>1949.749328460696</v>
      </c>
      <c r="D333" s="63">
        <v>0.72550846319032758</v>
      </c>
      <c r="E333" s="63">
        <v>0</v>
      </c>
      <c r="F333" s="420"/>
      <c r="G333" s="63">
        <v>0</v>
      </c>
      <c r="H333" s="64">
        <v>0</v>
      </c>
      <c r="I333" s="59">
        <f t="shared" si="49"/>
        <v>1958.1649221090695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49"/>
        <v>0</v>
      </c>
    </row>
    <row r="335" spans="1: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49"/>
        <v>0</v>
      </c>
    </row>
    <row r="336" spans="1: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49"/>
        <v>0</v>
      </c>
    </row>
    <row r="337" spans="1: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49"/>
        <v>0</v>
      </c>
    </row>
    <row r="338" spans="1: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49"/>
        <v>0</v>
      </c>
    </row>
    <row r="339" spans="1: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49"/>
        <v>0</v>
      </c>
    </row>
    <row r="340" spans="1:9" ht="15">
      <c r="A340" s="42" t="s">
        <v>26</v>
      </c>
      <c r="B340" s="74">
        <f>SUM(B319:B335)</f>
        <v>339.26698930310567</v>
      </c>
      <c r="C340" s="74">
        <f>SUM(C319:C335)</f>
        <v>3019.2989793756233</v>
      </c>
      <c r="D340" s="74">
        <f t="shared" ref="D340:G340" si="50">SUM(D319:D335)</f>
        <v>303.22749882494776</v>
      </c>
      <c r="E340" s="74">
        <f t="shared" si="50"/>
        <v>1133.8946829092324</v>
      </c>
      <c r="F340" s="74">
        <f t="shared" si="50"/>
        <v>0</v>
      </c>
      <c r="G340" s="74">
        <f t="shared" si="50"/>
        <v>64.309621201088433</v>
      </c>
      <c r="H340" s="75">
        <f>SUM(H319:H335)</f>
        <v>0</v>
      </c>
      <c r="I340" s="59">
        <f>SUM(I319:I335)</f>
        <v>4859.9977716139974</v>
      </c>
    </row>
    <row r="341" spans="1:9" s="14" customFormat="1" ht="15" thickBot="1">
      <c r="A341" s="43" t="s">
        <v>91</v>
      </c>
      <c r="B341" s="78">
        <f>B340/$I$340</f>
        <v>6.9808054498435634E-2</v>
      </c>
      <c r="C341" s="78">
        <f t="shared" ref="C341:I341" si="51">C340/$I$340</f>
        <v>0.62125521888313928</v>
      </c>
      <c r="D341" s="78">
        <f t="shared" si="51"/>
        <v>6.2392518078099118E-2</v>
      </c>
      <c r="E341" s="78">
        <f t="shared" si="51"/>
        <v>0.23331177012714305</v>
      </c>
      <c r="F341" s="78">
        <f t="shared" si="51"/>
        <v>0</v>
      </c>
      <c r="G341" s="78">
        <f t="shared" si="51"/>
        <v>1.3232438413182916E-2</v>
      </c>
      <c r="H341" s="79">
        <f t="shared" si="51"/>
        <v>0</v>
      </c>
      <c r="I341" s="80">
        <f t="shared" si="51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52">SUM(B346:H346)</f>
        <v>0</v>
      </c>
    </row>
    <row r="347" spans="1: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52"/>
        <v>0</v>
      </c>
    </row>
    <row r="348" spans="1: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52"/>
        <v>0</v>
      </c>
    </row>
    <row r="349" spans="1:9" ht="15">
      <c r="A349" s="37" t="s">
        <v>16</v>
      </c>
      <c r="B349" s="63">
        <v>3.2776928827429281</v>
      </c>
      <c r="C349" s="63">
        <v>0.2755473528487366</v>
      </c>
      <c r="D349" s="63">
        <v>7.3872684175695786</v>
      </c>
      <c r="E349" s="63">
        <v>0</v>
      </c>
      <c r="F349" s="420"/>
      <c r="G349" s="63">
        <v>0</v>
      </c>
      <c r="H349" s="64">
        <v>0</v>
      </c>
      <c r="I349" s="59">
        <f t="shared" si="52"/>
        <v>10.940508653161244</v>
      </c>
    </row>
    <row r="350" spans="1:9" ht="15">
      <c r="A350" s="36" t="s">
        <v>15</v>
      </c>
      <c r="B350" s="60">
        <v>21.049252784353392</v>
      </c>
      <c r="C350" s="60">
        <v>0</v>
      </c>
      <c r="D350" s="60">
        <v>12.855477889243726</v>
      </c>
      <c r="E350" s="60">
        <v>0</v>
      </c>
      <c r="F350" s="420"/>
      <c r="G350" s="60">
        <v>0</v>
      </c>
      <c r="H350" s="61">
        <v>0</v>
      </c>
      <c r="I350" s="62">
        <f t="shared" si="52"/>
        <v>33.904730673597115</v>
      </c>
    </row>
    <row r="351" spans="1:9" ht="15">
      <c r="A351" s="37" t="s">
        <v>58</v>
      </c>
      <c r="B351" s="63">
        <v>0</v>
      </c>
      <c r="C351" s="63">
        <v>0</v>
      </c>
      <c r="D351" s="63">
        <v>0</v>
      </c>
      <c r="E351" s="63">
        <v>2.8499260627924499</v>
      </c>
      <c r="F351" s="420"/>
      <c r="G351" s="63">
        <v>0</v>
      </c>
      <c r="H351" s="64">
        <v>0</v>
      </c>
      <c r="I351" s="59">
        <f t="shared" si="52"/>
        <v>2.8499260627924499</v>
      </c>
    </row>
    <row r="352" spans="1:9" ht="15">
      <c r="A352" s="36" t="s">
        <v>12</v>
      </c>
      <c r="B352" s="60">
        <v>0</v>
      </c>
      <c r="C352" s="60">
        <v>0</v>
      </c>
      <c r="D352" s="60">
        <v>0</v>
      </c>
      <c r="E352" s="60">
        <v>2.2064836720411892E-3</v>
      </c>
      <c r="F352" s="420"/>
      <c r="G352" s="60">
        <v>0</v>
      </c>
      <c r="H352" s="61">
        <v>0</v>
      </c>
      <c r="I352" s="62">
        <f t="shared" si="52"/>
        <v>2.2064836720411892E-3</v>
      </c>
    </row>
    <row r="353" spans="1: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52"/>
        <v>0</v>
      </c>
    </row>
    <row r="354" spans="1:9" ht="15">
      <c r="A354" s="36" t="s">
        <v>17</v>
      </c>
      <c r="B354" s="60">
        <v>0</v>
      </c>
      <c r="C354" s="60">
        <v>0.38715883100372583</v>
      </c>
      <c r="D354" s="60">
        <v>0.29036912325279435</v>
      </c>
      <c r="E354" s="60">
        <v>0</v>
      </c>
      <c r="F354" s="420"/>
      <c r="G354" s="60">
        <v>0</v>
      </c>
      <c r="H354" s="61">
        <v>0</v>
      </c>
      <c r="I354" s="62">
        <f t="shared" si="52"/>
        <v>0.67752795425652024</v>
      </c>
    </row>
    <row r="355" spans="1:9" ht="15">
      <c r="A355" s="37" t="s">
        <v>139</v>
      </c>
      <c r="B355" s="63">
        <v>1.4170200148417802</v>
      </c>
      <c r="C355" s="63">
        <v>49.169228462748599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52"/>
        <v>50.586248477590381</v>
      </c>
    </row>
    <row r="356" spans="1:9" ht="15" customHeight="1">
      <c r="A356" s="36" t="s">
        <v>25</v>
      </c>
      <c r="B356" s="60">
        <v>3.4653185164976485</v>
      </c>
      <c r="C356" s="60">
        <v>2.0786219641250407</v>
      </c>
      <c r="D356" s="60">
        <v>17.882583949069694</v>
      </c>
      <c r="E356" s="60">
        <v>456.07708516281718</v>
      </c>
      <c r="F356" s="420"/>
      <c r="G356" s="60">
        <v>9.8295451324104786</v>
      </c>
      <c r="H356" s="61">
        <v>1.1057466513253233E-2</v>
      </c>
      <c r="I356" s="62">
        <f t="shared" si="52"/>
        <v>489.34421219143331</v>
      </c>
    </row>
    <row r="357" spans="1:9" ht="15" customHeight="1">
      <c r="A357" s="37" t="s">
        <v>24</v>
      </c>
      <c r="B357" s="63">
        <v>10.609519134727229</v>
      </c>
      <c r="C357" s="63">
        <v>0</v>
      </c>
      <c r="D357" s="63">
        <v>39.947629246432911</v>
      </c>
      <c r="E357" s="63">
        <v>0</v>
      </c>
      <c r="F357" s="420"/>
      <c r="G357" s="63">
        <v>0</v>
      </c>
      <c r="H357" s="64">
        <v>0</v>
      </c>
      <c r="I357" s="59">
        <f t="shared" si="52"/>
        <v>50.55714838116014</v>
      </c>
    </row>
    <row r="358" spans="1:9" ht="15">
      <c r="A358" s="36" t="s">
        <v>60</v>
      </c>
      <c r="B358" s="60">
        <v>81.422438178371792</v>
      </c>
      <c r="C358" s="60">
        <v>138.04433270272477</v>
      </c>
      <c r="D358" s="60">
        <v>251.75258243658013</v>
      </c>
      <c r="E358" s="60">
        <v>0</v>
      </c>
      <c r="F358" s="420"/>
      <c r="G358" s="60">
        <v>0</v>
      </c>
      <c r="H358" s="61">
        <v>0</v>
      </c>
      <c r="I358" s="62">
        <f t="shared" si="52"/>
        <v>471.21935331767668</v>
      </c>
    </row>
    <row r="359" spans="1:9" ht="15">
      <c r="A359" s="37" t="s">
        <v>22</v>
      </c>
      <c r="B359" s="63">
        <v>41.652986458255761</v>
      </c>
      <c r="C359" s="63">
        <v>299.56334376201272</v>
      </c>
      <c r="D359" s="63">
        <v>145.64363248189906</v>
      </c>
      <c r="E359" s="63">
        <v>0</v>
      </c>
      <c r="F359" s="420"/>
      <c r="G359" s="63">
        <v>0</v>
      </c>
      <c r="H359" s="64">
        <v>0</v>
      </c>
      <c r="I359" s="59">
        <f t="shared" si="52"/>
        <v>486.85996270216754</v>
      </c>
    </row>
    <row r="360" spans="1:9" ht="15">
      <c r="A360" s="36" t="s">
        <v>21</v>
      </c>
      <c r="B360" s="60">
        <v>0</v>
      </c>
      <c r="C360" s="60">
        <v>0</v>
      </c>
      <c r="D360" s="60">
        <v>0</v>
      </c>
      <c r="E360" s="60">
        <v>0</v>
      </c>
      <c r="F360" s="420"/>
      <c r="G360" s="60">
        <v>0</v>
      </c>
      <c r="H360" s="61">
        <v>0</v>
      </c>
      <c r="I360" s="62">
        <f t="shared" si="52"/>
        <v>0</v>
      </c>
    </row>
    <row r="361" spans="1: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52"/>
        <v>0</v>
      </c>
    </row>
    <row r="362" spans="1: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52"/>
        <v>0</v>
      </c>
    </row>
    <row r="363" spans="1: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52"/>
        <v>0</v>
      </c>
    </row>
    <row r="364" spans="1: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52"/>
        <v>0</v>
      </c>
    </row>
    <row r="365" spans="1: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52"/>
        <v>0</v>
      </c>
    </row>
    <row r="366" spans="1:9" ht="15">
      <c r="A366" s="42" t="s">
        <v>26</v>
      </c>
      <c r="B366" s="74">
        <f>SUM(B345:B361)</f>
        <v>162.89422796979053</v>
      </c>
      <c r="C366" s="74">
        <f>SUM(C345:C361)</f>
        <v>489.51823307546363</v>
      </c>
      <c r="D366" s="74">
        <f t="shared" ref="D366:G366" si="53">SUM(D345:D361)</f>
        <v>475.75954354404792</v>
      </c>
      <c r="E366" s="74">
        <f t="shared" si="53"/>
        <v>458.92921770928166</v>
      </c>
      <c r="F366" s="74">
        <f t="shared" si="53"/>
        <v>0</v>
      </c>
      <c r="G366" s="74">
        <f t="shared" si="53"/>
        <v>9.8295451324104786</v>
      </c>
      <c r="H366" s="75">
        <f>SUM(H345:H361)</f>
        <v>1.1057466513253233E-2</v>
      </c>
      <c r="I366" s="59">
        <f>SUM(I345:I361)</f>
        <v>1596.9418248975076</v>
      </c>
    </row>
    <row r="367" spans="1:9" s="14" customFormat="1" ht="15" thickBot="1">
      <c r="A367" s="43" t="s">
        <v>91</v>
      </c>
      <c r="B367" s="78">
        <f>B366/$I$366</f>
        <v>0.10200385851891954</v>
      </c>
      <c r="C367" s="78">
        <f t="shared" ref="C367:I367" si="54">C366/$I$366</f>
        <v>0.30653479384377769</v>
      </c>
      <c r="D367" s="78">
        <f t="shared" si="54"/>
        <v>0.29791914528544733</v>
      </c>
      <c r="E367" s="78">
        <f t="shared" si="54"/>
        <v>0.28738004763494496</v>
      </c>
      <c r="F367" s="78">
        <f t="shared" si="54"/>
        <v>0</v>
      </c>
      <c r="G367" s="78">
        <f t="shared" si="54"/>
        <v>6.155230565798064E-3</v>
      </c>
      <c r="H367" s="79">
        <f t="shared" si="54"/>
        <v>6.9241511123693608E-6</v>
      </c>
      <c r="I367" s="80">
        <f t="shared" si="54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55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55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55"/>
        <v>0</v>
      </c>
    </row>
    <row r="375" spans="1:9" ht="15">
      <c r="A375" s="37" t="s">
        <v>16</v>
      </c>
      <c r="B375" s="63">
        <v>11.477037409783419</v>
      </c>
      <c r="C375" s="63">
        <v>0.2066414378367383</v>
      </c>
      <c r="D375" s="63">
        <v>6.6028714886915418</v>
      </c>
      <c r="E375" s="63">
        <v>1.3993916461688694E-4</v>
      </c>
      <c r="F375" s="420"/>
      <c r="G375" s="63">
        <v>0</v>
      </c>
      <c r="H375" s="64">
        <v>0</v>
      </c>
      <c r="I375" s="59">
        <f t="shared" si="55"/>
        <v>18.286690275476314</v>
      </c>
    </row>
    <row r="376" spans="1:9" ht="15">
      <c r="A376" s="36" t="s">
        <v>15</v>
      </c>
      <c r="B376" s="60">
        <v>53.887795008560765</v>
      </c>
      <c r="C376" s="60">
        <v>0.15268191178582208</v>
      </c>
      <c r="D376" s="60">
        <v>1.6636532994326568E-3</v>
      </c>
      <c r="E376" s="60">
        <v>0.31939463861546985</v>
      </c>
      <c r="F376" s="420"/>
      <c r="G376" s="60">
        <v>0</v>
      </c>
      <c r="H376" s="61">
        <v>0</v>
      </c>
      <c r="I376" s="62">
        <f t="shared" si="55"/>
        <v>54.361535212261487</v>
      </c>
    </row>
    <row r="377" spans="1:9" ht="15">
      <c r="A377" s="37" t="s">
        <v>58</v>
      </c>
      <c r="B377" s="63">
        <v>4.3764721881631689E-4</v>
      </c>
      <c r="C377" s="63">
        <v>4.3764721881631689E-4</v>
      </c>
      <c r="D377" s="63">
        <v>4.3764721881631689E-4</v>
      </c>
      <c r="E377" s="63">
        <v>368.05746217272389</v>
      </c>
      <c r="F377" s="420"/>
      <c r="G377" s="63">
        <v>0</v>
      </c>
      <c r="H377" s="64">
        <v>0</v>
      </c>
      <c r="I377" s="59">
        <f t="shared" si="55"/>
        <v>368.05877511438035</v>
      </c>
    </row>
    <row r="378" spans="1:9" ht="15">
      <c r="A378" s="36" t="s">
        <v>12</v>
      </c>
      <c r="B378" s="60">
        <v>1.8494294536229065E-3</v>
      </c>
      <c r="C378" s="60">
        <v>1.8494294536229065E-3</v>
      </c>
      <c r="D378" s="60">
        <v>1.8494294536229065E-3</v>
      </c>
      <c r="E378" s="60">
        <v>4.4266969012697359</v>
      </c>
      <c r="F378" s="420"/>
      <c r="G378" s="60">
        <v>0</v>
      </c>
      <c r="H378" s="61">
        <v>0</v>
      </c>
      <c r="I378" s="62">
        <f t="shared" si="55"/>
        <v>4.4322451896306045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55"/>
        <v>0</v>
      </c>
    </row>
    <row r="380" spans="1:9" ht="15">
      <c r="A380" s="36" t="s">
        <v>17</v>
      </c>
      <c r="B380" s="60">
        <v>8.45915887698483</v>
      </c>
      <c r="C380" s="60">
        <v>2.3126244906794701E-4</v>
      </c>
      <c r="D380" s="60">
        <v>8.8983697074475891</v>
      </c>
      <c r="E380" s="60">
        <v>4.2288938489848658</v>
      </c>
      <c r="F380" s="420"/>
      <c r="G380" s="60">
        <v>0</v>
      </c>
      <c r="H380" s="61">
        <v>0</v>
      </c>
      <c r="I380" s="62">
        <f t="shared" si="55"/>
        <v>21.586653695866353</v>
      </c>
    </row>
    <row r="381" spans="1:9" ht="15" customHeight="1">
      <c r="A381" s="37" t="s">
        <v>139</v>
      </c>
      <c r="B381" s="63">
        <v>39.192601969133811</v>
      </c>
      <c r="C381" s="63">
        <v>0.92154936066193849</v>
      </c>
      <c r="D381" s="63">
        <v>47.126613513651215</v>
      </c>
      <c r="E381" s="63">
        <v>1.3457271539142973E-2</v>
      </c>
      <c r="F381" s="420"/>
      <c r="G381" s="63">
        <v>0</v>
      </c>
      <c r="H381" s="64">
        <v>0</v>
      </c>
      <c r="I381" s="59">
        <f t="shared" si="55"/>
        <v>87.254222114986106</v>
      </c>
    </row>
    <row r="382" spans="1:9" ht="15" customHeight="1">
      <c r="A382" s="36" t="s">
        <v>25</v>
      </c>
      <c r="B382" s="60">
        <v>8.4283504396986295</v>
      </c>
      <c r="C382" s="60">
        <v>5.2192809568932189E-3</v>
      </c>
      <c r="D382" s="60">
        <v>2.4441241140203394</v>
      </c>
      <c r="E382" s="60">
        <v>32.875590839579786</v>
      </c>
      <c r="F382" s="420"/>
      <c r="G382" s="60">
        <v>32.206141706941729</v>
      </c>
      <c r="H382" s="61">
        <v>0</v>
      </c>
      <c r="I382" s="62">
        <f t="shared" si="55"/>
        <v>75.959426381197375</v>
      </c>
    </row>
    <row r="383" spans="1:9" ht="15">
      <c r="A383" s="37" t="s">
        <v>24</v>
      </c>
      <c r="B383" s="63">
        <v>8.1987621839262541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55"/>
        <v>8.1987621839262541</v>
      </c>
    </row>
    <row r="384" spans="1:9" ht="15">
      <c r="A384" s="36" t="s">
        <v>60</v>
      </c>
      <c r="B384" s="60">
        <v>5.0667689111386949</v>
      </c>
      <c r="C384" s="60">
        <v>0.80001614386400444</v>
      </c>
      <c r="D384" s="60">
        <v>0.80001614386400444</v>
      </c>
      <c r="E384" s="60">
        <v>0.80001614386400444</v>
      </c>
      <c r="F384" s="420"/>
      <c r="G384" s="60">
        <v>0</v>
      </c>
      <c r="H384" s="61">
        <v>0</v>
      </c>
      <c r="I384" s="62">
        <f t="shared" si="55"/>
        <v>7.4668173427307085</v>
      </c>
    </row>
    <row r="385" spans="1:9" ht="15">
      <c r="A385" s="37" t="s">
        <v>22</v>
      </c>
      <c r="B385" s="63">
        <v>15.780917983690744</v>
      </c>
      <c r="C385" s="63">
        <v>2.4917238921616964</v>
      </c>
      <c r="D385" s="63">
        <v>2.4917238921616964</v>
      </c>
      <c r="E385" s="63">
        <v>2.4917238921616964</v>
      </c>
      <c r="F385" s="420"/>
      <c r="G385" s="63">
        <v>0</v>
      </c>
      <c r="H385" s="64">
        <v>0</v>
      </c>
      <c r="I385" s="59">
        <f t="shared" si="55"/>
        <v>23.256089660175835</v>
      </c>
    </row>
    <row r="386" spans="1: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55"/>
        <v>0</v>
      </c>
    </row>
    <row r="387" spans="1: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55"/>
        <v>0</v>
      </c>
    </row>
    <row r="388" spans="1: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55"/>
        <v>0</v>
      </c>
    </row>
    <row r="389" spans="1: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55"/>
        <v>0</v>
      </c>
    </row>
    <row r="390" spans="1: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55"/>
        <v>0</v>
      </c>
    </row>
    <row r="391" spans="1: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55"/>
        <v>0</v>
      </c>
    </row>
    <row r="392" spans="1:9" ht="15">
      <c r="A392" s="42" t="s">
        <v>26</v>
      </c>
      <c r="B392" s="74">
        <f>SUM(B371:B387)</f>
        <v>150.49367985958961</v>
      </c>
      <c r="C392" s="74">
        <f>SUM(C371:C387)</f>
        <v>4.5803503663886005</v>
      </c>
      <c r="D392" s="74">
        <f t="shared" ref="D392:G392" si="56">SUM(D371:D387)</f>
        <v>68.367669589808258</v>
      </c>
      <c r="E392" s="74">
        <f t="shared" si="56"/>
        <v>413.21337564790321</v>
      </c>
      <c r="F392" s="74">
        <f t="shared" si="56"/>
        <v>0</v>
      </c>
      <c r="G392" s="74">
        <f t="shared" si="56"/>
        <v>32.206141706941729</v>
      </c>
      <c r="H392" s="75">
        <f>SUM(H371:H387)</f>
        <v>0</v>
      </c>
      <c r="I392" s="59">
        <f>SUM(I371:I387)</f>
        <v>668.86121717063133</v>
      </c>
    </row>
    <row r="393" spans="1:9" s="14" customFormat="1" ht="15" thickBot="1">
      <c r="A393" s="43" t="s">
        <v>91</v>
      </c>
      <c r="B393" s="78">
        <f>B392/$I$392</f>
        <v>0.22499985945693959</v>
      </c>
      <c r="C393" s="78">
        <f t="shared" ref="C393:I393" si="57">C392/$I$392</f>
        <v>6.8479831821675495E-3</v>
      </c>
      <c r="D393" s="78">
        <f t="shared" si="57"/>
        <v>0.10221503031527567</v>
      </c>
      <c r="E393" s="78">
        <f t="shared" si="57"/>
        <v>0.61778641822865543</v>
      </c>
      <c r="F393" s="78">
        <f t="shared" si="57"/>
        <v>0</v>
      </c>
      <c r="G393" s="78">
        <f t="shared" si="57"/>
        <v>4.8150708816961811E-2</v>
      </c>
      <c r="H393" s="79">
        <f t="shared" si="57"/>
        <v>0</v>
      </c>
      <c r="I393" s="80">
        <f t="shared" si="57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0.15440000000000001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58">SUM(B398:H398)</f>
        <v>0.15440000000000001</v>
      </c>
    </row>
    <row r="399" spans="1: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58"/>
        <v>0</v>
      </c>
    </row>
    <row r="400" spans="1: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58"/>
        <v>0</v>
      </c>
    </row>
    <row r="401" spans="1:9" ht="15">
      <c r="A401" s="37" t="s">
        <v>16</v>
      </c>
      <c r="B401" s="63">
        <v>10.151382799198112</v>
      </c>
      <c r="C401" s="63">
        <v>7.8396706766480211</v>
      </c>
      <c r="D401" s="63">
        <v>2.5078859975540867E-3</v>
      </c>
      <c r="E401" s="63">
        <v>0</v>
      </c>
      <c r="F401" s="420"/>
      <c r="G401" s="63">
        <v>0</v>
      </c>
      <c r="H401" s="64">
        <v>0</v>
      </c>
      <c r="I401" s="59">
        <f t="shared" si="58"/>
        <v>17.993561361843689</v>
      </c>
    </row>
    <row r="402" spans="1:9" ht="15">
      <c r="A402" s="36" t="s">
        <v>15</v>
      </c>
      <c r="B402" s="60">
        <v>2.6468062612672445</v>
      </c>
      <c r="C402" s="60">
        <v>0.71478284115191637</v>
      </c>
      <c r="D402" s="60">
        <v>0.17226765558915283</v>
      </c>
      <c r="E402" s="60">
        <v>0</v>
      </c>
      <c r="F402" s="420"/>
      <c r="G402" s="60">
        <v>0</v>
      </c>
      <c r="H402" s="61">
        <v>0</v>
      </c>
      <c r="I402" s="62">
        <f t="shared" si="58"/>
        <v>3.5338567580083136</v>
      </c>
    </row>
    <row r="403" spans="1:9" ht="15">
      <c r="A403" s="37" t="s">
        <v>58</v>
      </c>
      <c r="B403" s="63">
        <v>2.6679020130227469E-4</v>
      </c>
      <c r="C403" s="63">
        <v>0</v>
      </c>
      <c r="D403" s="63">
        <v>0</v>
      </c>
      <c r="E403" s="63">
        <v>0.36692337343723314</v>
      </c>
      <c r="F403" s="420"/>
      <c r="G403" s="63">
        <v>0</v>
      </c>
      <c r="H403" s="64">
        <v>0</v>
      </c>
      <c r="I403" s="59">
        <f t="shared" si="58"/>
        <v>0.36719016363853541</v>
      </c>
    </row>
    <row r="404" spans="1:9" ht="15">
      <c r="A404" s="36" t="s">
        <v>12</v>
      </c>
      <c r="B404" s="60">
        <v>0</v>
      </c>
      <c r="C404" s="60">
        <v>0</v>
      </c>
      <c r="D404" s="60">
        <v>0</v>
      </c>
      <c r="E404" s="60">
        <v>4.0444909521454624E-2</v>
      </c>
      <c r="F404" s="420"/>
      <c r="G404" s="60">
        <v>0</v>
      </c>
      <c r="H404" s="61">
        <v>0</v>
      </c>
      <c r="I404" s="62">
        <f t="shared" si="58"/>
        <v>4.0444909521454624E-2</v>
      </c>
    </row>
    <row r="405" spans="1: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58"/>
        <v>0</v>
      </c>
    </row>
    <row r="406" spans="1:9" ht="15" customHeight="1">
      <c r="A406" s="36" t="s">
        <v>17</v>
      </c>
      <c r="B406" s="60">
        <v>3.7655758836916717E-3</v>
      </c>
      <c r="C406" s="60">
        <v>0</v>
      </c>
      <c r="D406" s="60">
        <v>5.0207678449222292E-3</v>
      </c>
      <c r="E406" s="60">
        <v>0</v>
      </c>
      <c r="F406" s="420"/>
      <c r="G406" s="60">
        <v>0</v>
      </c>
      <c r="H406" s="61">
        <v>0</v>
      </c>
      <c r="I406" s="62">
        <f t="shared" si="58"/>
        <v>8.7863437286139004E-3</v>
      </c>
    </row>
    <row r="407" spans="1:9" ht="15" customHeight="1">
      <c r="A407" s="37" t="s">
        <v>139</v>
      </c>
      <c r="B407" s="63">
        <v>7.1026343213570504</v>
      </c>
      <c r="C407" s="63">
        <v>32.234171897418356</v>
      </c>
      <c r="D407" s="63">
        <v>9.1944425063566229</v>
      </c>
      <c r="E407" s="63">
        <v>0.28376595090352802</v>
      </c>
      <c r="F407" s="420"/>
      <c r="G407" s="63">
        <v>0</v>
      </c>
      <c r="H407" s="64">
        <v>0</v>
      </c>
      <c r="I407" s="59">
        <f t="shared" si="58"/>
        <v>48.81501467603556</v>
      </c>
    </row>
    <row r="408" spans="1:9" ht="15">
      <c r="A408" s="36" t="s">
        <v>25</v>
      </c>
      <c r="B408" s="60">
        <v>2.4313975591793779</v>
      </c>
      <c r="C408" s="60">
        <v>0.20553705047419313</v>
      </c>
      <c r="D408" s="60">
        <v>0.42402795271774885</v>
      </c>
      <c r="E408" s="60">
        <v>27.723261967884135</v>
      </c>
      <c r="F408" s="420"/>
      <c r="G408" s="60">
        <v>4.3988104827935057</v>
      </c>
      <c r="H408" s="61">
        <v>0</v>
      </c>
      <c r="I408" s="62">
        <f t="shared" si="58"/>
        <v>35.183035013048958</v>
      </c>
    </row>
    <row r="409" spans="1:9" ht="15">
      <c r="A409" s="37" t="s">
        <v>24</v>
      </c>
      <c r="B409" s="63">
        <v>5.8379239149207471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58"/>
        <v>5.8379239149207471</v>
      </c>
    </row>
    <row r="410" spans="1:9" ht="15">
      <c r="A410" s="36" t="s">
        <v>60</v>
      </c>
      <c r="B410" s="60">
        <v>9.0373792875746303E-2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58"/>
        <v>9.0373792875746303E-2</v>
      </c>
    </row>
    <row r="411" spans="1:9" ht="15">
      <c r="A411" s="37" t="s">
        <v>22</v>
      </c>
      <c r="B411" s="63">
        <v>0.13540324368143175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58"/>
        <v>0.13540324368143175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58"/>
        <v>0</v>
      </c>
    </row>
    <row r="413" spans="1: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58"/>
        <v>0</v>
      </c>
    </row>
    <row r="414" spans="1: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58"/>
        <v>0</v>
      </c>
    </row>
    <row r="415" spans="1: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58"/>
        <v>0</v>
      </c>
    </row>
    <row r="416" spans="1: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58"/>
        <v>0</v>
      </c>
    </row>
    <row r="417" spans="1: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58"/>
        <v>0</v>
      </c>
    </row>
    <row r="418" spans="1:9" ht="15">
      <c r="A418" s="42" t="s">
        <v>26</v>
      </c>
      <c r="B418" s="74">
        <f>SUM(B397:B413)</f>
        <v>28.5543542585647</v>
      </c>
      <c r="C418" s="74">
        <f>SUM(C397:C413)</f>
        <v>40.994162465692483</v>
      </c>
      <c r="D418" s="74">
        <f t="shared" ref="D418:G418" si="59">SUM(D397:D413)</f>
        <v>9.7982667685060001</v>
      </c>
      <c r="E418" s="74">
        <f>SUM(E397:E413)</f>
        <v>28.414396201746349</v>
      </c>
      <c r="F418" s="74">
        <f t="shared" si="59"/>
        <v>0</v>
      </c>
      <c r="G418" s="74">
        <f t="shared" si="59"/>
        <v>4.3988104827935057</v>
      </c>
      <c r="H418" s="75">
        <f>SUM(H397:H413)</f>
        <v>0</v>
      </c>
      <c r="I418" s="59">
        <f>SUM(I397:I413)</f>
        <v>112.15999017730307</v>
      </c>
    </row>
    <row r="419" spans="1:9" s="14" customFormat="1" ht="15" thickBot="1">
      <c r="A419" s="43" t="s">
        <v>91</v>
      </c>
      <c r="B419" s="78">
        <f>B418/$I$418</f>
        <v>0.25458591975111478</v>
      </c>
      <c r="C419" s="78">
        <f t="shared" ref="C419:I419" si="60">C418/$I$418</f>
        <v>0.36549720092600496</v>
      </c>
      <c r="D419" s="78">
        <f t="shared" si="60"/>
        <v>8.7359732762251951E-2</v>
      </c>
      <c r="E419" s="78">
        <f t="shared" si="60"/>
        <v>0.2533380767672031</v>
      </c>
      <c r="F419" s="78">
        <f t="shared" si="60"/>
        <v>0</v>
      </c>
      <c r="G419" s="78">
        <f t="shared" si="60"/>
        <v>3.9219069793424946E-2</v>
      </c>
      <c r="H419" s="79">
        <f t="shared" si="60"/>
        <v>0</v>
      </c>
      <c r="I419" s="80">
        <f t="shared" si="60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61">SUM(B424:H424)</f>
        <v>0</v>
      </c>
    </row>
    <row r="425" spans="1: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61"/>
        <v>0</v>
      </c>
    </row>
    <row r="426" spans="1: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61"/>
        <v>0</v>
      </c>
    </row>
    <row r="427" spans="1:9" ht="15">
      <c r="A427" s="37" t="s">
        <v>16</v>
      </c>
      <c r="B427" s="63">
        <v>108.91457726227239</v>
      </c>
      <c r="C427" s="63">
        <v>3.9897748301100271</v>
      </c>
      <c r="D427" s="63">
        <v>15.81307034930588</v>
      </c>
      <c r="E427" s="63">
        <v>0</v>
      </c>
      <c r="F427" s="420"/>
      <c r="G427" s="63">
        <v>0</v>
      </c>
      <c r="H427" s="64">
        <v>0</v>
      </c>
      <c r="I427" s="59">
        <f t="shared" si="61"/>
        <v>128.71742244168829</v>
      </c>
    </row>
    <row r="428" spans="1:9" ht="15">
      <c r="A428" s="36" t="s">
        <v>15</v>
      </c>
      <c r="B428" s="60">
        <v>8.8045786010620546</v>
      </c>
      <c r="C428" s="60">
        <v>4.0506309963369249</v>
      </c>
      <c r="D428" s="60">
        <v>1.7024194543818685</v>
      </c>
      <c r="E428" s="60">
        <v>0</v>
      </c>
      <c r="F428" s="420"/>
      <c r="G428" s="60">
        <v>0</v>
      </c>
      <c r="H428" s="61">
        <v>0</v>
      </c>
      <c r="I428" s="62">
        <f t="shared" si="61"/>
        <v>14.557629051780847</v>
      </c>
    </row>
    <row r="429" spans="1:9" ht="15">
      <c r="A429" s="37" t="s">
        <v>58</v>
      </c>
      <c r="B429" s="63">
        <v>0</v>
      </c>
      <c r="C429" s="63">
        <v>0</v>
      </c>
      <c r="D429" s="63">
        <v>0</v>
      </c>
      <c r="E429" s="63">
        <v>8.546186963898568E-2</v>
      </c>
      <c r="F429" s="420"/>
      <c r="G429" s="63">
        <v>0</v>
      </c>
      <c r="H429" s="64">
        <v>0</v>
      </c>
      <c r="I429" s="59">
        <f t="shared" si="61"/>
        <v>8.546186963898568E-2</v>
      </c>
    </row>
    <row r="430" spans="1: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61"/>
        <v>0</v>
      </c>
    </row>
    <row r="431" spans="1: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61"/>
        <v>0</v>
      </c>
    </row>
    <row r="432" spans="1:9" ht="15" customHeight="1">
      <c r="A432" s="36" t="s">
        <v>17</v>
      </c>
      <c r="B432" s="60">
        <v>7.9248244913216983E-5</v>
      </c>
      <c r="C432" s="60">
        <v>0</v>
      </c>
      <c r="D432" s="60">
        <v>0.79215997762001933</v>
      </c>
      <c r="E432" s="60">
        <v>1.0570714013482614</v>
      </c>
      <c r="F432" s="420"/>
      <c r="G432" s="60">
        <v>0</v>
      </c>
      <c r="H432" s="61">
        <v>0</v>
      </c>
      <c r="I432" s="62">
        <f t="shared" si="61"/>
        <v>1.8493106272131938</v>
      </c>
    </row>
    <row r="433" spans="1:9" ht="15">
      <c r="A433" s="37" t="s">
        <v>139</v>
      </c>
      <c r="B433" s="63">
        <v>13.878724556900645</v>
      </c>
      <c r="C433" s="63">
        <v>18.488684789339946</v>
      </c>
      <c r="D433" s="63">
        <v>7.939908234393509</v>
      </c>
      <c r="E433" s="63">
        <v>0.94921186457153384</v>
      </c>
      <c r="F433" s="420"/>
      <c r="G433" s="63">
        <v>0</v>
      </c>
      <c r="H433" s="64">
        <v>0</v>
      </c>
      <c r="I433" s="59">
        <f t="shared" si="61"/>
        <v>41.256529445205629</v>
      </c>
    </row>
    <row r="434" spans="1:9" ht="15">
      <c r="A434" s="36" t="s">
        <v>25</v>
      </c>
      <c r="B434" s="60">
        <v>59.321439723838054</v>
      </c>
      <c r="C434" s="60">
        <v>1.8348129949082994E-2</v>
      </c>
      <c r="D434" s="60">
        <v>21.271509023680206</v>
      </c>
      <c r="E434" s="60">
        <v>204.02565699081001</v>
      </c>
      <c r="F434" s="420"/>
      <c r="G434" s="60">
        <v>42.157009266313985</v>
      </c>
      <c r="H434" s="61">
        <v>5.1081640704760949E-2</v>
      </c>
      <c r="I434" s="62">
        <f t="shared" si="61"/>
        <v>326.84504477529612</v>
      </c>
    </row>
    <row r="435" spans="1:9" ht="15">
      <c r="A435" s="37" t="s">
        <v>24</v>
      </c>
      <c r="B435" s="63">
        <v>6.063189989350521</v>
      </c>
      <c r="C435" s="63">
        <v>5.7673429126384734E-3</v>
      </c>
      <c r="D435" s="63">
        <v>0.46480591777503338</v>
      </c>
      <c r="E435" s="63">
        <v>0</v>
      </c>
      <c r="F435" s="420"/>
      <c r="G435" s="63">
        <v>0</v>
      </c>
      <c r="H435" s="64">
        <v>0</v>
      </c>
      <c r="I435" s="59">
        <f t="shared" si="61"/>
        <v>6.5337632500381924</v>
      </c>
    </row>
    <row r="436" spans="1:9" ht="15">
      <c r="A436" s="36" t="s">
        <v>60</v>
      </c>
      <c r="B436" s="60">
        <v>4.4229543875088817</v>
      </c>
      <c r="C436" s="60">
        <v>0.29322665043523727</v>
      </c>
      <c r="D436" s="60">
        <v>3.3555866890877786</v>
      </c>
      <c r="E436" s="60">
        <v>0</v>
      </c>
      <c r="F436" s="420"/>
      <c r="G436" s="60">
        <v>0</v>
      </c>
      <c r="H436" s="61">
        <v>0</v>
      </c>
      <c r="I436" s="62">
        <f t="shared" si="61"/>
        <v>8.0717677270318973</v>
      </c>
    </row>
    <row r="437" spans="1:9" ht="15">
      <c r="A437" s="37" t="s">
        <v>22</v>
      </c>
      <c r="B437" s="63">
        <v>18.465993925511949</v>
      </c>
      <c r="C437" s="63">
        <v>0</v>
      </c>
      <c r="D437" s="63">
        <v>17.119154474460224</v>
      </c>
      <c r="E437" s="63">
        <v>0</v>
      </c>
      <c r="F437" s="420"/>
      <c r="G437" s="63">
        <v>0</v>
      </c>
      <c r="H437" s="64">
        <v>0</v>
      </c>
      <c r="I437" s="59">
        <f t="shared" si="61"/>
        <v>35.585148399972169</v>
      </c>
    </row>
    <row r="438" spans="1:9" ht="15">
      <c r="A438" s="36" t="s">
        <v>21</v>
      </c>
      <c r="B438" s="60">
        <v>5.4981867580921797</v>
      </c>
      <c r="C438" s="60">
        <v>6.4258959602645147E-2</v>
      </c>
      <c r="D438" s="60">
        <v>3.290864377670228</v>
      </c>
      <c r="E438" s="60">
        <v>0</v>
      </c>
      <c r="F438" s="420"/>
      <c r="G438" s="60">
        <v>0</v>
      </c>
      <c r="H438" s="61">
        <v>0</v>
      </c>
      <c r="I438" s="62">
        <f t="shared" si="61"/>
        <v>8.8533100953650532</v>
      </c>
    </row>
    <row r="439" spans="1:9" ht="15">
      <c r="A439" s="38" t="s">
        <v>64</v>
      </c>
      <c r="B439" s="63">
        <v>0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61"/>
        <v>0</v>
      </c>
    </row>
    <row r="440" spans="1:9">
      <c r="A440" s="39" t="s">
        <v>23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61"/>
        <v>0</v>
      </c>
    </row>
    <row r="441" spans="1: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61"/>
        <v>0</v>
      </c>
    </row>
    <row r="442" spans="1: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61"/>
        <v>0</v>
      </c>
    </row>
    <row r="443" spans="1: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61"/>
        <v>0</v>
      </c>
    </row>
    <row r="444" spans="1:9" ht="15">
      <c r="A444" s="42" t="s">
        <v>26</v>
      </c>
      <c r="B444" s="74">
        <f>SUM(B423:B439)</f>
        <v>225.36972445278158</v>
      </c>
      <c r="C444" s="74">
        <f>SUM(C423:C439)</f>
        <v>26.910691698686502</v>
      </c>
      <c r="D444" s="74">
        <f t="shared" ref="D444:G444" si="62">SUM(D423:D439)</f>
        <v>71.749478498374742</v>
      </c>
      <c r="E444" s="74">
        <f>SUM(E423:E439)</f>
        <v>206.11740212636877</v>
      </c>
      <c r="F444" s="74">
        <f>SUM(F423:F439)</f>
        <v>0</v>
      </c>
      <c r="G444" s="74">
        <f t="shared" si="62"/>
        <v>42.157009266313985</v>
      </c>
      <c r="H444" s="75">
        <f>SUM(H423:H439)</f>
        <v>5.1081640704760949E-2</v>
      </c>
      <c r="I444" s="59">
        <f>SUM(I423:I439)</f>
        <v>572.35538768323022</v>
      </c>
    </row>
    <row r="445" spans="1:9" s="14" customFormat="1" ht="15" thickBot="1">
      <c r="A445" s="43" t="s">
        <v>91</v>
      </c>
      <c r="B445" s="78">
        <f>B444/$I$444</f>
        <v>0.39375836989152679</v>
      </c>
      <c r="C445" s="78">
        <f t="shared" ref="C445:I445" si="63">C444/$I$444</f>
        <v>4.7017451530621757E-2</v>
      </c>
      <c r="D445" s="78">
        <f t="shared" si="63"/>
        <v>0.12535826523587204</v>
      </c>
      <c r="E445" s="78">
        <f t="shared" si="63"/>
        <v>0.36012136263919359</v>
      </c>
      <c r="F445" s="78">
        <f t="shared" si="63"/>
        <v>0</v>
      </c>
      <c r="G445" s="78">
        <f t="shared" si="63"/>
        <v>7.3655302585612703E-2</v>
      </c>
      <c r="H445" s="79">
        <f t="shared" si="63"/>
        <v>8.9248117173367211E-5</v>
      </c>
      <c r="I445" s="80">
        <f t="shared" si="63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0.29933348525278186</v>
      </c>
      <c r="G449" s="404"/>
      <c r="H449" s="406"/>
      <c r="I449" s="59">
        <f>SUM(B449:H449)</f>
        <v>0.29933348525278186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64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64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64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64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64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146.40903509953421</v>
      </c>
      <c r="G455" s="407"/>
      <c r="H455" s="409"/>
      <c r="I455" s="59">
        <f t="shared" si="64"/>
        <v>146.40903509953421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64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64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64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64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653.19051297105204</v>
      </c>
      <c r="G460" s="407"/>
      <c r="H460" s="409"/>
      <c r="I460" s="62">
        <f t="shared" si="64"/>
        <v>653.19051297105204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64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64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64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64"/>
        <v>0</v>
      </c>
    </row>
    <row r="465" spans="1:9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64"/>
        <v>0</v>
      </c>
    </row>
    <row r="466" spans="1:9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64"/>
        <v>0</v>
      </c>
    </row>
    <row r="467" spans="1:9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64"/>
        <v>0</v>
      </c>
    </row>
    <row r="468" spans="1:9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64"/>
        <v>0</v>
      </c>
    </row>
    <row r="469" spans="1:9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64"/>
        <v>0</v>
      </c>
    </row>
    <row r="470" spans="1:9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65">SUM(D449:D465)</f>
        <v>0</v>
      </c>
      <c r="E470" s="74">
        <f>SUM(E449:E465)</f>
        <v>0</v>
      </c>
      <c r="F470" s="74">
        <f>SUM(F449:F465)</f>
        <v>799.89888155583901</v>
      </c>
      <c r="G470" s="74">
        <f t="shared" si="65"/>
        <v>0</v>
      </c>
      <c r="H470" s="75">
        <f>SUM(H449:H465)</f>
        <v>0</v>
      </c>
      <c r="I470" s="59">
        <f>SUM(I449:I465)</f>
        <v>799.89888155583901</v>
      </c>
    </row>
    <row r="471" spans="1:9" s="14" customFormat="1" ht="15" thickBot="1">
      <c r="A471" s="43" t="s">
        <v>91</v>
      </c>
      <c r="B471" s="78">
        <f>B470/$I$470</f>
        <v>0</v>
      </c>
      <c r="C471" s="78">
        <f t="shared" ref="C471:I471" si="66">C470/$I$470</f>
        <v>0</v>
      </c>
      <c r="D471" s="78">
        <f t="shared" si="66"/>
        <v>0</v>
      </c>
      <c r="E471" s="78">
        <f t="shared" si="66"/>
        <v>0</v>
      </c>
      <c r="F471" s="78">
        <f t="shared" si="66"/>
        <v>1</v>
      </c>
      <c r="G471" s="78">
        <f t="shared" si="66"/>
        <v>0</v>
      </c>
      <c r="H471" s="79">
        <f t="shared" si="66"/>
        <v>0</v>
      </c>
      <c r="I471" s="80">
        <f t="shared" si="66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67">SUM(B476:H476)</f>
        <v>0</v>
      </c>
    </row>
    <row r="477" spans="1:9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67"/>
        <v>0</v>
      </c>
    </row>
    <row r="478" spans="1:9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67"/>
        <v>0</v>
      </c>
    </row>
    <row r="479" spans="1:9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67"/>
        <v>0</v>
      </c>
    </row>
    <row r="480" spans="1:9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67"/>
        <v>0</v>
      </c>
    </row>
    <row r="481" spans="1:9" ht="14.25" customHeight="1">
      <c r="A481" s="37" t="s">
        <v>58</v>
      </c>
      <c r="B481" s="407"/>
      <c r="C481" s="408"/>
      <c r="D481" s="408"/>
      <c r="E481" s="409"/>
      <c r="F481" s="63">
        <v>13051.874521136429</v>
      </c>
      <c r="G481" s="407"/>
      <c r="H481" s="409"/>
      <c r="I481" s="59">
        <f t="shared" si="67"/>
        <v>13051.874521136429</v>
      </c>
    </row>
    <row r="482" spans="1:9" ht="14.25" customHeight="1">
      <c r="A482" s="36" t="s">
        <v>12</v>
      </c>
      <c r="B482" s="407"/>
      <c r="C482" s="408"/>
      <c r="D482" s="408"/>
      <c r="E482" s="409"/>
      <c r="F482" s="60">
        <v>5203.5772250884975</v>
      </c>
      <c r="G482" s="407"/>
      <c r="H482" s="409"/>
      <c r="I482" s="62">
        <f t="shared" si="67"/>
        <v>5203.5772250884975</v>
      </c>
    </row>
    <row r="483" spans="1:9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67"/>
        <v>0</v>
      </c>
    </row>
    <row r="484" spans="1:9" ht="15">
      <c r="A484" s="36" t="s">
        <v>17</v>
      </c>
      <c r="B484" s="407"/>
      <c r="C484" s="408"/>
      <c r="D484" s="408"/>
      <c r="E484" s="409"/>
      <c r="F484" s="60">
        <v>20.94519935830121</v>
      </c>
      <c r="G484" s="407"/>
      <c r="H484" s="409"/>
      <c r="I484" s="62">
        <f t="shared" si="67"/>
        <v>20.94519935830121</v>
      </c>
    </row>
    <row r="485" spans="1:9" ht="15">
      <c r="A485" s="37" t="s">
        <v>139</v>
      </c>
      <c r="B485" s="407"/>
      <c r="C485" s="408"/>
      <c r="D485" s="408"/>
      <c r="E485" s="409"/>
      <c r="F485" s="63">
        <v>0</v>
      </c>
      <c r="G485" s="407"/>
      <c r="H485" s="409"/>
      <c r="I485" s="59">
        <f t="shared" si="67"/>
        <v>0</v>
      </c>
    </row>
    <row r="486" spans="1:9" ht="15">
      <c r="A486" s="36" t="s">
        <v>25</v>
      </c>
      <c r="B486" s="407"/>
      <c r="C486" s="408"/>
      <c r="D486" s="408"/>
      <c r="E486" s="409"/>
      <c r="F486" s="60">
        <v>341.86543339589406</v>
      </c>
      <c r="G486" s="407"/>
      <c r="H486" s="409"/>
      <c r="I486" s="62">
        <f t="shared" si="67"/>
        <v>341.86543339589406</v>
      </c>
    </row>
    <row r="487" spans="1:9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67"/>
        <v>0</v>
      </c>
    </row>
    <row r="488" spans="1:9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67"/>
        <v>0</v>
      </c>
    </row>
    <row r="489" spans="1:9" ht="15">
      <c r="A489" s="37" t="s">
        <v>22</v>
      </c>
      <c r="B489" s="407"/>
      <c r="C489" s="408"/>
      <c r="D489" s="408"/>
      <c r="E489" s="409"/>
      <c r="F489" s="63">
        <v>50.73477545803965</v>
      </c>
      <c r="G489" s="407"/>
      <c r="H489" s="409"/>
      <c r="I489" s="59">
        <f t="shared" si="67"/>
        <v>50.73477545803965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67"/>
        <v>0</v>
      </c>
    </row>
    <row r="491" spans="1:9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67"/>
        <v>0</v>
      </c>
    </row>
    <row r="492" spans="1:9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67"/>
        <v>0</v>
      </c>
    </row>
    <row r="493" spans="1:9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67"/>
        <v>0</v>
      </c>
    </row>
    <row r="494" spans="1:9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67"/>
        <v>0</v>
      </c>
    </row>
    <row r="495" spans="1:9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67"/>
        <v>0</v>
      </c>
    </row>
    <row r="496" spans="1:9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68">SUM(D475:D491)</f>
        <v>0</v>
      </c>
      <c r="E496" s="74">
        <f>SUM(E475:E491)</f>
        <v>0</v>
      </c>
      <c r="F496" s="74">
        <f>SUM(F475:F491)</f>
        <v>18668.997154437166</v>
      </c>
      <c r="G496" s="74">
        <f t="shared" si="68"/>
        <v>0</v>
      </c>
      <c r="H496" s="75">
        <f>SUM(H475:H491)</f>
        <v>0</v>
      </c>
      <c r="I496" s="59">
        <f>SUM(I475:I491)</f>
        <v>18668.997154437166</v>
      </c>
    </row>
    <row r="497" spans="1:9" s="14" customFormat="1" ht="15" thickBot="1">
      <c r="A497" s="43" t="s">
        <v>91</v>
      </c>
      <c r="B497" s="78">
        <f>B496/$I$496</f>
        <v>0</v>
      </c>
      <c r="C497" s="78">
        <f t="shared" ref="C497:I497" si="69">C496/$I$496</f>
        <v>0</v>
      </c>
      <c r="D497" s="78">
        <f t="shared" si="69"/>
        <v>0</v>
      </c>
      <c r="E497" s="78">
        <f t="shared" si="69"/>
        <v>0</v>
      </c>
      <c r="F497" s="78">
        <f t="shared" si="69"/>
        <v>1</v>
      </c>
      <c r="G497" s="78">
        <f t="shared" si="69"/>
        <v>0</v>
      </c>
      <c r="H497" s="79">
        <f t="shared" si="69"/>
        <v>0</v>
      </c>
      <c r="I497" s="80">
        <f t="shared" si="69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70">SUM(B502:H502)</f>
        <v>0</v>
      </c>
    </row>
    <row r="503" spans="1: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70"/>
        <v>0</v>
      </c>
    </row>
    <row r="504" spans="1: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70"/>
        <v>0</v>
      </c>
    </row>
    <row r="505" spans="1: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70"/>
        <v>0</v>
      </c>
    </row>
    <row r="506" spans="1: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70"/>
        <v>0</v>
      </c>
    </row>
    <row r="507" spans="1: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70"/>
        <v>0</v>
      </c>
    </row>
    <row r="508" spans="1: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70"/>
        <v>0</v>
      </c>
    </row>
    <row r="509" spans="1: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70"/>
        <v>0</v>
      </c>
    </row>
    <row r="510" spans="1: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70"/>
        <v>0</v>
      </c>
    </row>
    <row r="511" spans="1: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70"/>
        <v>0</v>
      </c>
    </row>
    <row r="512" spans="1: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70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70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70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70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70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70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70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70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70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70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71">SUM(D501:D517)</f>
        <v>0</v>
      </c>
      <c r="E522" s="74">
        <f>SUM(E501:E517)</f>
        <v>0</v>
      </c>
      <c r="F522" s="74">
        <f>SUM(F501:F517)</f>
        <v>0</v>
      </c>
      <c r="G522" s="74">
        <f t="shared" si="71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72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72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72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72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72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4.4047280769188095</v>
      </c>
      <c r="G533" s="407"/>
      <c r="H533" s="409"/>
      <c r="I533" s="59">
        <f t="shared" si="72"/>
        <v>4.4047280769188095</v>
      </c>
    </row>
    <row r="534" spans="1:9" ht="15">
      <c r="A534" s="36" t="s">
        <v>12</v>
      </c>
      <c r="B534" s="407"/>
      <c r="C534" s="408"/>
      <c r="D534" s="408"/>
      <c r="E534" s="409"/>
      <c r="F534" s="60">
        <v>0.42592312928070841</v>
      </c>
      <c r="G534" s="407"/>
      <c r="H534" s="409"/>
      <c r="I534" s="62">
        <f t="shared" si="72"/>
        <v>0.42592312928070841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72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72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72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72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72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72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72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72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72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72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72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72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72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73">SUM(D527:D543)</f>
        <v>0</v>
      </c>
      <c r="E548" s="74">
        <f>SUM(E527:E543)</f>
        <v>0</v>
      </c>
      <c r="F548" s="74">
        <f>SUM(F527:F543)</f>
        <v>4.8306512061995175</v>
      </c>
      <c r="G548" s="74">
        <f t="shared" si="73"/>
        <v>0</v>
      </c>
      <c r="H548" s="75">
        <f>SUM(H527:H543)</f>
        <v>0</v>
      </c>
      <c r="I548" s="59">
        <f>SUM(I527:I543)</f>
        <v>4.8306512061995175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74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74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74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74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74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74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9.5017078752552475</v>
      </c>
      <c r="G560" s="407"/>
      <c r="H560" s="409"/>
      <c r="I560" s="62">
        <f t="shared" si="74"/>
        <v>9.5017078752552475</v>
      </c>
    </row>
    <row r="561" spans="1:9" ht="15">
      <c r="A561" s="37" t="s">
        <v>59</v>
      </c>
      <c r="B561" s="407"/>
      <c r="C561" s="408"/>
      <c r="D561" s="408"/>
      <c r="E561" s="409"/>
      <c r="F561" s="63">
        <v>1863.9078816227448</v>
      </c>
      <c r="G561" s="407"/>
      <c r="H561" s="409"/>
      <c r="I561" s="59">
        <f t="shared" si="74"/>
        <v>1863.9078816227448</v>
      </c>
    </row>
    <row r="562" spans="1: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74"/>
        <v>0</v>
      </c>
    </row>
    <row r="563" spans="1: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74"/>
        <v>0</v>
      </c>
    </row>
    <row r="564" spans="1: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74"/>
        <v>0</v>
      </c>
    </row>
    <row r="565" spans="1: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74"/>
        <v>0</v>
      </c>
    </row>
    <row r="566" spans="1: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74"/>
        <v>0</v>
      </c>
    </row>
    <row r="567" spans="1: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74"/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74"/>
        <v>0</v>
      </c>
    </row>
    <row r="569" spans="1: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74"/>
        <v>0</v>
      </c>
    </row>
    <row r="570" spans="1: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74"/>
        <v>0</v>
      </c>
    </row>
    <row r="571" spans="1: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74"/>
        <v>0</v>
      </c>
    </row>
    <row r="572" spans="1: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74"/>
        <v>0</v>
      </c>
    </row>
    <row r="573" spans="1: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74"/>
        <v>0</v>
      </c>
    </row>
    <row r="574" spans="1: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75">SUM(D553:D569)</f>
        <v>0</v>
      </c>
      <c r="E574" s="74">
        <f>SUM(E553:E569)</f>
        <v>0</v>
      </c>
      <c r="F574" s="74">
        <f>SUM(F553:F569)</f>
        <v>1873.4095894980001</v>
      </c>
      <c r="G574" s="74">
        <f t="shared" si="75"/>
        <v>0</v>
      </c>
      <c r="H574" s="75">
        <f>SUM(H553:H569)</f>
        <v>0</v>
      </c>
      <c r="I574" s="59">
        <f>SUM(I553:I569)</f>
        <v>1873.4095894980001</v>
      </c>
    </row>
    <row r="575" spans="1:9" s="14" customFormat="1" ht="15" thickBot="1">
      <c r="A575" s="43" t="s">
        <v>91</v>
      </c>
      <c r="B575" s="78">
        <f>B574/$I$574</f>
        <v>0</v>
      </c>
      <c r="C575" s="78">
        <f t="shared" ref="C575:I575" si="76">C574/$I$574</f>
        <v>0</v>
      </c>
      <c r="D575" s="78">
        <f t="shared" si="76"/>
        <v>0</v>
      </c>
      <c r="E575" s="78">
        <f t="shared" si="76"/>
        <v>0</v>
      </c>
      <c r="F575" s="78">
        <f t="shared" si="76"/>
        <v>1</v>
      </c>
      <c r="G575" s="78">
        <f t="shared" si="76"/>
        <v>0</v>
      </c>
      <c r="H575" s="79">
        <f t="shared" si="76"/>
        <v>0</v>
      </c>
      <c r="I575" s="80">
        <f t="shared" si="76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26.782279690819625</v>
      </c>
      <c r="C579" s="57">
        <v>0</v>
      </c>
      <c r="D579" s="57">
        <v>5.1064642150932249</v>
      </c>
      <c r="E579" s="57">
        <v>0</v>
      </c>
      <c r="F579" s="419"/>
      <c r="G579" s="57">
        <v>0</v>
      </c>
      <c r="H579" s="58">
        <v>0</v>
      </c>
      <c r="I579" s="59">
        <f>SUM(B579:H579)</f>
        <v>31.88874390591285</v>
      </c>
    </row>
    <row r="580" spans="1:9" ht="15">
      <c r="A580" s="36" t="s">
        <v>8</v>
      </c>
      <c r="B580" s="60">
        <v>20.828178122049898</v>
      </c>
      <c r="C580" s="60">
        <v>0</v>
      </c>
      <c r="D580" s="60">
        <v>5.1438377938610937</v>
      </c>
      <c r="E580" s="60">
        <v>0</v>
      </c>
      <c r="F580" s="420"/>
      <c r="G580" s="60">
        <v>0</v>
      </c>
      <c r="H580" s="61">
        <v>0</v>
      </c>
      <c r="I580" s="62">
        <f t="shared" ref="I580:I599" si="77">SUM(B580:H580)</f>
        <v>25.972015915910994</v>
      </c>
    </row>
    <row r="581" spans="1:9" ht="15" customHeight="1">
      <c r="A581" s="37" t="s">
        <v>10</v>
      </c>
      <c r="B581" s="63">
        <v>17.608184915064271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77"/>
        <v>17.608184915064271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77"/>
        <v>0</v>
      </c>
    </row>
    <row r="583" spans="1:9" ht="15">
      <c r="A583" s="37" t="s">
        <v>16</v>
      </c>
      <c r="B583" s="63">
        <v>652.5459834295815</v>
      </c>
      <c r="C583" s="63">
        <v>79.039501086292574</v>
      </c>
      <c r="D583" s="63">
        <v>17.042649003732176</v>
      </c>
      <c r="E583" s="63">
        <v>38.00994647653102</v>
      </c>
      <c r="F583" s="420"/>
      <c r="G583" s="63">
        <v>0</v>
      </c>
      <c r="H583" s="64">
        <v>0</v>
      </c>
      <c r="I583" s="59">
        <f t="shared" si="77"/>
        <v>786.63807999613732</v>
      </c>
    </row>
    <row r="584" spans="1:9" ht="15">
      <c r="A584" s="36" t="s">
        <v>15</v>
      </c>
      <c r="B584" s="60">
        <v>1154.3582127845714</v>
      </c>
      <c r="C584" s="60">
        <v>17.518361210685121</v>
      </c>
      <c r="D584" s="60">
        <v>20.713667332523812</v>
      </c>
      <c r="E584" s="60">
        <v>0</v>
      </c>
      <c r="F584" s="420"/>
      <c r="G584" s="60">
        <v>0</v>
      </c>
      <c r="H584" s="61">
        <v>0</v>
      </c>
      <c r="I584" s="62">
        <f t="shared" si="77"/>
        <v>1192.5902413277802</v>
      </c>
    </row>
    <row r="585" spans="1:9" ht="15">
      <c r="A585" s="37" t="s">
        <v>58</v>
      </c>
      <c r="B585" s="63">
        <v>0</v>
      </c>
      <c r="C585" s="63">
        <v>0</v>
      </c>
      <c r="D585" s="63">
        <v>0.1887684338298786</v>
      </c>
      <c r="E585" s="63">
        <v>88.057577695199882</v>
      </c>
      <c r="F585" s="420"/>
      <c r="G585" s="63">
        <v>0</v>
      </c>
      <c r="H585" s="64">
        <v>0</v>
      </c>
      <c r="I585" s="59">
        <f t="shared" si="77"/>
        <v>88.24634612902976</v>
      </c>
    </row>
    <row r="586" spans="1:9" ht="15">
      <c r="A586" s="36" t="s">
        <v>12</v>
      </c>
      <c r="B586" s="60">
        <v>0</v>
      </c>
      <c r="C586" s="60">
        <v>0</v>
      </c>
      <c r="D586" s="60">
        <v>3.1724398555710479E-2</v>
      </c>
      <c r="E586" s="60">
        <v>0.92754238948973122</v>
      </c>
      <c r="F586" s="420"/>
      <c r="G586" s="60">
        <v>0</v>
      </c>
      <c r="H586" s="61">
        <v>0</v>
      </c>
      <c r="I586" s="62">
        <f t="shared" si="77"/>
        <v>0.95926678804544174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16.609549965164774</v>
      </c>
      <c r="F587" s="420"/>
      <c r="G587" s="63">
        <v>0</v>
      </c>
      <c r="H587" s="64">
        <v>0</v>
      </c>
      <c r="I587" s="59">
        <f t="shared" si="77"/>
        <v>16.609549965164774</v>
      </c>
    </row>
    <row r="588" spans="1:9" ht="15">
      <c r="A588" s="36" t="s">
        <v>17</v>
      </c>
      <c r="B588" s="60">
        <v>227.04852391309936</v>
      </c>
      <c r="C588" s="60">
        <v>1.2302158146748392</v>
      </c>
      <c r="D588" s="60">
        <v>28.81618355580153</v>
      </c>
      <c r="E588" s="60">
        <v>3.9281449535032804</v>
      </c>
      <c r="F588" s="420"/>
      <c r="G588" s="60">
        <v>0</v>
      </c>
      <c r="H588" s="61">
        <v>0</v>
      </c>
      <c r="I588" s="62">
        <f t="shared" si="77"/>
        <v>261.02306823707903</v>
      </c>
    </row>
    <row r="589" spans="1:9" ht="15">
      <c r="A589" s="37" t="s">
        <v>139</v>
      </c>
      <c r="B589" s="63">
        <v>2434.1126357248841</v>
      </c>
      <c r="C589" s="63">
        <v>383.58398115951252</v>
      </c>
      <c r="D589" s="63">
        <v>74.810843095595914</v>
      </c>
      <c r="E589" s="63">
        <v>58.907511231162587</v>
      </c>
      <c r="F589" s="420"/>
      <c r="G589" s="63">
        <v>0</v>
      </c>
      <c r="H589" s="64">
        <v>0</v>
      </c>
      <c r="I589" s="59">
        <f t="shared" si="77"/>
        <v>2951.4149712111548</v>
      </c>
    </row>
    <row r="590" spans="1:9" ht="15">
      <c r="A590" s="36" t="s">
        <v>25</v>
      </c>
      <c r="B590" s="60">
        <v>596.30632518916502</v>
      </c>
      <c r="C590" s="60">
        <v>0</v>
      </c>
      <c r="D590" s="60">
        <v>1315.1712355580619</v>
      </c>
      <c r="E590" s="60">
        <v>289.81562303806771</v>
      </c>
      <c r="F590" s="420"/>
      <c r="G590" s="60">
        <v>901.04132542232662</v>
      </c>
      <c r="H590" s="61">
        <v>0.23457083464105247</v>
      </c>
      <c r="I590" s="62">
        <f t="shared" si="77"/>
        <v>3102.5690800422626</v>
      </c>
    </row>
    <row r="591" spans="1:9" ht="15">
      <c r="A591" s="37" t="s">
        <v>24</v>
      </c>
      <c r="B591" s="63">
        <v>1468.7994604737478</v>
      </c>
      <c r="C591" s="63">
        <v>9.3119264659691314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77"/>
        <v>1478.111386939717</v>
      </c>
    </row>
    <row r="592" spans="1:9" ht="15">
      <c r="A592" s="36" t="s">
        <v>60</v>
      </c>
      <c r="B592" s="60">
        <v>36.614426157162804</v>
      </c>
      <c r="C592" s="60">
        <v>0</v>
      </c>
      <c r="D592" s="60">
        <v>6.5089667545123246</v>
      </c>
      <c r="E592" s="60">
        <v>0</v>
      </c>
      <c r="F592" s="420"/>
      <c r="G592" s="60">
        <v>0</v>
      </c>
      <c r="H592" s="61">
        <v>0</v>
      </c>
      <c r="I592" s="62">
        <f t="shared" si="77"/>
        <v>43.123392911675126</v>
      </c>
    </row>
    <row r="593" spans="1:9" ht="15">
      <c r="A593" s="37" t="s">
        <v>22</v>
      </c>
      <c r="B593" s="63">
        <v>256.71319797793774</v>
      </c>
      <c r="C593" s="63">
        <v>0</v>
      </c>
      <c r="D593" s="63">
        <v>15.83386934675918</v>
      </c>
      <c r="E593" s="63">
        <v>0</v>
      </c>
      <c r="F593" s="420"/>
      <c r="G593" s="63">
        <v>0</v>
      </c>
      <c r="H593" s="64">
        <v>0</v>
      </c>
      <c r="I593" s="59">
        <f t="shared" si="77"/>
        <v>272.54706732469691</v>
      </c>
    </row>
    <row r="594" spans="1:9" ht="15">
      <c r="A594" s="36" t="s">
        <v>21</v>
      </c>
      <c r="B594" s="60">
        <v>54.897230686800008</v>
      </c>
      <c r="C594" s="60">
        <v>0</v>
      </c>
      <c r="D594" s="60">
        <v>1.0142953725174617</v>
      </c>
      <c r="E594" s="60">
        <v>0</v>
      </c>
      <c r="F594" s="420"/>
      <c r="G594" s="60">
        <v>0</v>
      </c>
      <c r="H594" s="61">
        <v>0</v>
      </c>
      <c r="I594" s="62">
        <f t="shared" si="77"/>
        <v>55.911526059317467</v>
      </c>
    </row>
    <row r="595" spans="1:9" ht="15">
      <c r="A595" s="38" t="s">
        <v>64</v>
      </c>
      <c r="B595" s="63">
        <v>166.44108815281319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77"/>
        <v>166.44108815281319</v>
      </c>
    </row>
    <row r="596" spans="1:9">
      <c r="A596" s="39" t="s">
        <v>23</v>
      </c>
      <c r="B596" s="65">
        <v>166.44108815281319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77"/>
        <v>166.44108815281319</v>
      </c>
    </row>
    <row r="597" spans="1: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77"/>
        <v>0</v>
      </c>
    </row>
    <row r="598" spans="1: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77"/>
        <v>0</v>
      </c>
    </row>
    <row r="599" spans="1: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77"/>
        <v>0</v>
      </c>
    </row>
    <row r="600" spans="1:9" ht="15">
      <c r="A600" s="42" t="s">
        <v>26</v>
      </c>
      <c r="B600" s="74">
        <f>SUM(B579:B595)</f>
        <v>7113.0557272176966</v>
      </c>
      <c r="C600" s="74">
        <f>SUM(C579:C595)</f>
        <v>490.68398573713421</v>
      </c>
      <c r="D600" s="74">
        <f t="shared" ref="D600:G600" si="78">SUM(D579:D595)</f>
        <v>1490.3825048608442</v>
      </c>
      <c r="E600" s="74">
        <f>SUM(E579:E595)</f>
        <v>496.25589574911896</v>
      </c>
      <c r="F600" s="74">
        <f>SUM(F579:F595)</f>
        <v>0</v>
      </c>
      <c r="G600" s="74">
        <f t="shared" si="78"/>
        <v>901.04132542232662</v>
      </c>
      <c r="H600" s="75">
        <f>SUM(H579:H595)</f>
        <v>0.23457083464105247</v>
      </c>
      <c r="I600" s="59">
        <f>SUM(I579:I595)</f>
        <v>10491.654009821761</v>
      </c>
    </row>
    <row r="601" spans="1:9" s="14" customFormat="1" ht="15" thickBot="1">
      <c r="A601" s="45" t="s">
        <v>91</v>
      </c>
      <c r="B601" s="78">
        <f>B600/$I$600</f>
        <v>0.67797276964707476</v>
      </c>
      <c r="C601" s="78">
        <f t="shared" ref="C601:I601" si="79">C600/$I$600</f>
        <v>4.6768982781721591E-2</v>
      </c>
      <c r="D601" s="78">
        <f t="shared" si="79"/>
        <v>0.14205410352510889</v>
      </c>
      <c r="E601" s="78">
        <f t="shared" si="79"/>
        <v>4.7300063010517604E-2</v>
      </c>
      <c r="F601" s="78">
        <f t="shared" si="79"/>
        <v>0</v>
      </c>
      <c r="G601" s="78">
        <f t="shared" si="79"/>
        <v>8.5881723184811173E-2</v>
      </c>
      <c r="H601" s="79">
        <f t="shared" si="79"/>
        <v>2.2357850766090741E-5</v>
      </c>
      <c r="I601" s="80">
        <f t="shared" si="79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17.88186919192686</v>
      </c>
      <c r="C605" s="57">
        <v>0</v>
      </c>
      <c r="D605" s="57">
        <v>1.2226919105591016</v>
      </c>
      <c r="E605" s="57">
        <v>0</v>
      </c>
      <c r="F605" s="419"/>
      <c r="G605" s="57">
        <v>0</v>
      </c>
      <c r="H605" s="58">
        <v>0</v>
      </c>
      <c r="I605" s="59">
        <f>SUM(B605:H605)</f>
        <v>19.104561102485963</v>
      </c>
    </row>
    <row r="606" spans="1:9" ht="15" customHeight="1">
      <c r="A606" s="36" t="s">
        <v>8</v>
      </c>
      <c r="B606" s="60">
        <v>48.96732910617304</v>
      </c>
      <c r="C606" s="60">
        <v>0</v>
      </c>
      <c r="D606" s="60">
        <v>3.3481934431571307</v>
      </c>
      <c r="E606" s="60">
        <v>0</v>
      </c>
      <c r="F606" s="420"/>
      <c r="G606" s="60">
        <v>0</v>
      </c>
      <c r="H606" s="61">
        <v>0</v>
      </c>
      <c r="I606" s="62">
        <f t="shared" ref="I606:I625" si="80">SUM(B606:H606)</f>
        <v>52.315522549330169</v>
      </c>
    </row>
    <row r="607" spans="1:9" ht="15" customHeight="1">
      <c r="A607" s="37" t="s">
        <v>10</v>
      </c>
      <c r="B607" s="63">
        <v>105.41481253382528</v>
      </c>
      <c r="C607" s="63">
        <v>0</v>
      </c>
      <c r="D607" s="63">
        <v>7.2078504296632682</v>
      </c>
      <c r="E607" s="63">
        <v>0</v>
      </c>
      <c r="F607" s="420"/>
      <c r="G607" s="63">
        <v>0</v>
      </c>
      <c r="H607" s="64">
        <v>0</v>
      </c>
      <c r="I607" s="59">
        <f t="shared" si="80"/>
        <v>112.62266296348855</v>
      </c>
    </row>
    <row r="608" spans="1: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80"/>
        <v>0</v>
      </c>
    </row>
    <row r="609" spans="1:9" ht="15">
      <c r="A609" s="37" t="s">
        <v>16</v>
      </c>
      <c r="B609" s="63">
        <v>752.61701382334024</v>
      </c>
      <c r="C609" s="63">
        <v>0</v>
      </c>
      <c r="D609" s="63">
        <v>59.267574982852032</v>
      </c>
      <c r="E609" s="63">
        <v>0</v>
      </c>
      <c r="F609" s="420"/>
      <c r="G609" s="63">
        <v>0</v>
      </c>
      <c r="H609" s="64">
        <v>0</v>
      </c>
      <c r="I609" s="59">
        <f t="shared" si="80"/>
        <v>811.88458880619226</v>
      </c>
    </row>
    <row r="610" spans="1:9" ht="15">
      <c r="A610" s="36" t="s">
        <v>15</v>
      </c>
      <c r="B610" s="60">
        <v>4505.1171737548902</v>
      </c>
      <c r="C610" s="60">
        <v>0</v>
      </c>
      <c r="D610" s="60">
        <v>354.77190257185219</v>
      </c>
      <c r="E610" s="60">
        <v>0</v>
      </c>
      <c r="F610" s="420"/>
      <c r="G610" s="60">
        <v>0</v>
      </c>
      <c r="H610" s="61">
        <v>0</v>
      </c>
      <c r="I610" s="62">
        <f t="shared" si="80"/>
        <v>4859.8890763267427</v>
      </c>
    </row>
    <row r="611" spans="1: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80"/>
        <v>0</v>
      </c>
    </row>
    <row r="612" spans="1: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80"/>
        <v>0</v>
      </c>
    </row>
    <row r="613" spans="1: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80"/>
        <v>0</v>
      </c>
    </row>
    <row r="614" spans="1:9" ht="15">
      <c r="A614" s="36" t="s">
        <v>17</v>
      </c>
      <c r="B614" s="60">
        <v>76.987298497190096</v>
      </c>
      <c r="C614" s="60">
        <v>0</v>
      </c>
      <c r="D614" s="60">
        <v>6.0626459442231679</v>
      </c>
      <c r="E614" s="60">
        <v>0</v>
      </c>
      <c r="F614" s="420"/>
      <c r="G614" s="60">
        <v>0</v>
      </c>
      <c r="H614" s="61">
        <v>0</v>
      </c>
      <c r="I614" s="62">
        <f t="shared" si="80"/>
        <v>83.04994444141326</v>
      </c>
    </row>
    <row r="615" spans="1:9" ht="15">
      <c r="A615" s="37" t="s">
        <v>139</v>
      </c>
      <c r="B615" s="63">
        <v>855.65449710985126</v>
      </c>
      <c r="C615" s="63">
        <v>0</v>
      </c>
      <c r="D615" s="63">
        <v>270.20668329784775</v>
      </c>
      <c r="E615" s="63">
        <v>0</v>
      </c>
      <c r="F615" s="420"/>
      <c r="G615" s="63">
        <v>0</v>
      </c>
      <c r="H615" s="64">
        <v>0</v>
      </c>
      <c r="I615" s="59">
        <f t="shared" si="80"/>
        <v>1125.8611804076991</v>
      </c>
    </row>
    <row r="616" spans="1:9" ht="15">
      <c r="A616" s="36" t="s">
        <v>25</v>
      </c>
      <c r="B616" s="60">
        <v>904.7541957628099</v>
      </c>
      <c r="C616" s="60">
        <v>0</v>
      </c>
      <c r="D616" s="60">
        <v>1027.7304942160074</v>
      </c>
      <c r="E616" s="60">
        <v>1834.9310699755313</v>
      </c>
      <c r="F616" s="420"/>
      <c r="G616" s="60">
        <v>480.57718499359157</v>
      </c>
      <c r="H616" s="61">
        <v>0</v>
      </c>
      <c r="I616" s="62">
        <f t="shared" si="80"/>
        <v>4247.9929449479405</v>
      </c>
    </row>
    <row r="617" spans="1:9" ht="15">
      <c r="A617" s="37" t="s">
        <v>24</v>
      </c>
      <c r="B617" s="63">
        <v>1040.7448773697258</v>
      </c>
      <c r="C617" s="63">
        <v>0</v>
      </c>
      <c r="D617" s="63">
        <v>242.22464601504467</v>
      </c>
      <c r="E617" s="63">
        <v>0</v>
      </c>
      <c r="F617" s="420"/>
      <c r="G617" s="63">
        <v>0</v>
      </c>
      <c r="H617" s="64">
        <v>0</v>
      </c>
      <c r="I617" s="59">
        <f t="shared" si="80"/>
        <v>1282.9695233847706</v>
      </c>
    </row>
    <row r="618" spans="1:9" ht="15">
      <c r="A618" s="36" t="s">
        <v>60</v>
      </c>
      <c r="B618" s="60">
        <v>2967.5994146498579</v>
      </c>
      <c r="C618" s="60">
        <v>0</v>
      </c>
      <c r="D618" s="60">
        <v>311.51596065385246</v>
      </c>
      <c r="E618" s="60">
        <v>0</v>
      </c>
      <c r="F618" s="420"/>
      <c r="G618" s="60">
        <v>0</v>
      </c>
      <c r="H618" s="61">
        <v>0</v>
      </c>
      <c r="I618" s="62">
        <f t="shared" si="80"/>
        <v>3279.1153753037102</v>
      </c>
    </row>
    <row r="619" spans="1:9" ht="15">
      <c r="A619" s="37" t="s">
        <v>22</v>
      </c>
      <c r="B619" s="63">
        <v>398.25831065902236</v>
      </c>
      <c r="C619" s="63">
        <v>0</v>
      </c>
      <c r="D619" s="63">
        <v>41.806121008405661</v>
      </c>
      <c r="E619" s="63">
        <v>0</v>
      </c>
      <c r="F619" s="420"/>
      <c r="G619" s="63">
        <v>0</v>
      </c>
      <c r="H619" s="64">
        <v>0</v>
      </c>
      <c r="I619" s="59">
        <f t="shared" si="80"/>
        <v>440.06443166742804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80"/>
        <v>0</v>
      </c>
    </row>
    <row r="621" spans="1:9" ht="15">
      <c r="A621" s="38" t="s">
        <v>64</v>
      </c>
      <c r="B621" s="63">
        <v>40.059911685428744</v>
      </c>
      <c r="C621" s="63">
        <v>0</v>
      </c>
      <c r="D621" s="63">
        <v>163.56358815316378</v>
      </c>
      <c r="E621" s="63">
        <v>0</v>
      </c>
      <c r="F621" s="420"/>
      <c r="G621" s="63">
        <v>0</v>
      </c>
      <c r="H621" s="64">
        <v>0</v>
      </c>
      <c r="I621" s="59">
        <f t="shared" si="80"/>
        <v>203.62349983859252</v>
      </c>
    </row>
    <row r="622" spans="1:9">
      <c r="A622" s="39" t="s">
        <v>23</v>
      </c>
      <c r="B622" s="65">
        <v>40.059911685428744</v>
      </c>
      <c r="C622" s="65">
        <v>0</v>
      </c>
      <c r="D622" s="65">
        <v>163.56358815316378</v>
      </c>
      <c r="E622" s="65">
        <v>0</v>
      </c>
      <c r="F622" s="420"/>
      <c r="G622" s="65">
        <v>0</v>
      </c>
      <c r="H622" s="66">
        <v>0</v>
      </c>
      <c r="I622" s="67">
        <f t="shared" si="80"/>
        <v>203.62349983859252</v>
      </c>
    </row>
    <row r="623" spans="1: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80"/>
        <v>0</v>
      </c>
    </row>
    <row r="624" spans="1: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80"/>
        <v>0</v>
      </c>
    </row>
    <row r="625" spans="1: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80"/>
        <v>0</v>
      </c>
    </row>
    <row r="626" spans="1:9" ht="15">
      <c r="A626" s="42" t="s">
        <v>26</v>
      </c>
      <c r="B626" s="74">
        <f>SUM(B605:B621)</f>
        <v>11714.056704144041</v>
      </c>
      <c r="C626" s="74">
        <f>SUM(C605:C621)</f>
        <v>0</v>
      </c>
      <c r="D626" s="74">
        <f t="shared" ref="D626:G626" si="81">SUM(D605:D621)</f>
        <v>2488.9283526266286</v>
      </c>
      <c r="E626" s="74">
        <f>SUM(E605:E621)</f>
        <v>1834.9310699755313</v>
      </c>
      <c r="F626" s="74">
        <f>SUM(F605:F621)</f>
        <v>0</v>
      </c>
      <c r="G626" s="74">
        <f t="shared" si="81"/>
        <v>480.57718499359157</v>
      </c>
      <c r="H626" s="75">
        <f>SUM(H605:H621)</f>
        <v>0</v>
      </c>
      <c r="I626" s="59">
        <f>SUM(I605:I621)</f>
        <v>16518.493311739796</v>
      </c>
    </row>
    <row r="627" spans="1:9" s="14" customFormat="1" ht="15" thickBot="1">
      <c r="A627" s="45" t="s">
        <v>91</v>
      </c>
      <c r="B627" s="78">
        <f>B626/$I$626</f>
        <v>0.70914801265916838</v>
      </c>
      <c r="C627" s="78">
        <f t="shared" ref="C627:I627" si="82">C626/$I$626</f>
        <v>0</v>
      </c>
      <c r="D627" s="78">
        <f t="shared" si="82"/>
        <v>0.15067526472633747</v>
      </c>
      <c r="E627" s="78">
        <f t="shared" si="82"/>
        <v>0.11108344056242916</v>
      </c>
      <c r="F627" s="78">
        <f t="shared" si="82"/>
        <v>0</v>
      </c>
      <c r="G627" s="78">
        <f t="shared" si="82"/>
        <v>2.9093282052064785E-2</v>
      </c>
      <c r="H627" s="79">
        <f t="shared" si="82"/>
        <v>0</v>
      </c>
      <c r="I627" s="80">
        <f t="shared" si="82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4.2041697640578558E-2</v>
      </c>
      <c r="C631" s="57">
        <v>0</v>
      </c>
      <c r="D631" s="57">
        <v>6.3112645687678687E-2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0.10515434332825724</v>
      </c>
    </row>
    <row r="632" spans="1:9" ht="15">
      <c r="A632" s="36" t="s">
        <v>8</v>
      </c>
      <c r="B632" s="60">
        <v>2.2520941295204313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83">SUM(B632:H632)</f>
        <v>2.2520941295204313</v>
      </c>
    </row>
    <row r="633" spans="1:9" ht="15">
      <c r="A633" s="37" t="s">
        <v>10</v>
      </c>
      <c r="B633" s="63">
        <v>2.246336800788725</v>
      </c>
      <c r="C633" s="63">
        <v>0</v>
      </c>
      <c r="D633" s="63">
        <v>7.1960173794957403E-3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83"/>
        <v>2.2535328181682206</v>
      </c>
    </row>
    <row r="634" spans="1: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83"/>
        <v>0</v>
      </c>
    </row>
    <row r="635" spans="1:9" ht="15">
      <c r="A635" s="37" t="s">
        <v>16</v>
      </c>
      <c r="B635" s="63">
        <v>194.65114570695573</v>
      </c>
      <c r="C635" s="63">
        <v>0.84129445204606068</v>
      </c>
      <c r="D635" s="63">
        <v>15.684936730630945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83"/>
        <v>211.17737688963274</v>
      </c>
    </row>
    <row r="636" spans="1:9" ht="15">
      <c r="A636" s="36" t="s">
        <v>15</v>
      </c>
      <c r="B636" s="60">
        <v>4.2759471085535186</v>
      </c>
      <c r="C636" s="60">
        <v>9.6498746443452951E-2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83"/>
        <v>4.3724458549969718</v>
      </c>
    </row>
    <row r="637" spans="1:9" ht="15">
      <c r="A637" s="37" t="s">
        <v>58</v>
      </c>
      <c r="B637" s="63">
        <v>0</v>
      </c>
      <c r="C637" s="63">
        <v>0.28061214987563005</v>
      </c>
      <c r="D637" s="63">
        <v>0</v>
      </c>
      <c r="E637" s="63">
        <v>13.619696100992131</v>
      </c>
      <c r="F637" s="63">
        <v>537.87965701582391</v>
      </c>
      <c r="G637" s="63">
        <v>0</v>
      </c>
      <c r="H637" s="64">
        <v>0</v>
      </c>
      <c r="I637" s="59">
        <f t="shared" si="83"/>
        <v>551.77996526669165</v>
      </c>
    </row>
    <row r="638" spans="1:9" ht="15">
      <c r="A638" s="36" t="s">
        <v>12</v>
      </c>
      <c r="B638" s="60">
        <v>0</v>
      </c>
      <c r="C638" s="60">
        <v>0</v>
      </c>
      <c r="D638" s="60">
        <v>0</v>
      </c>
      <c r="E638" s="60">
        <v>11.548480812883453</v>
      </c>
      <c r="F638" s="60">
        <v>0</v>
      </c>
      <c r="G638" s="60">
        <v>0</v>
      </c>
      <c r="H638" s="61">
        <v>0</v>
      </c>
      <c r="I638" s="62">
        <f t="shared" si="83"/>
        <v>11.548480812883453</v>
      </c>
    </row>
    <row r="639" spans="1: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83"/>
        <v>0</v>
      </c>
    </row>
    <row r="640" spans="1:9" ht="15">
      <c r="A640" s="36" t="s">
        <v>17</v>
      </c>
      <c r="B640" s="60">
        <v>6.5726025837056881</v>
      </c>
      <c r="C640" s="60">
        <v>0</v>
      </c>
      <c r="D640" s="60">
        <v>3.1819492642868104E-2</v>
      </c>
      <c r="E640" s="60">
        <v>0.19361248786386254</v>
      </c>
      <c r="F640" s="60">
        <v>0</v>
      </c>
      <c r="G640" s="60">
        <v>0</v>
      </c>
      <c r="H640" s="61">
        <v>0</v>
      </c>
      <c r="I640" s="62">
        <f t="shared" si="83"/>
        <v>6.7980345642124185</v>
      </c>
    </row>
    <row r="641" spans="1:9" ht="15">
      <c r="A641" s="37" t="s">
        <v>139</v>
      </c>
      <c r="B641" s="63">
        <v>10.140084906153326</v>
      </c>
      <c r="C641" s="63">
        <v>0</v>
      </c>
      <c r="D641" s="63">
        <v>2.6207692011266346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83"/>
        <v>12.760854107279961</v>
      </c>
    </row>
    <row r="642" spans="1:9" ht="15">
      <c r="A642" s="36" t="s">
        <v>25</v>
      </c>
      <c r="B642" s="60">
        <v>60.069607051906694</v>
      </c>
      <c r="C642" s="60">
        <v>7.8049850138860191E-2</v>
      </c>
      <c r="D642" s="60">
        <v>1.2424978462503562</v>
      </c>
      <c r="E642" s="60">
        <v>99.816877539016829</v>
      </c>
      <c r="F642" s="60">
        <v>0</v>
      </c>
      <c r="G642" s="60">
        <v>33.660272740779178</v>
      </c>
      <c r="H642" s="61">
        <v>0.47225332954721583</v>
      </c>
      <c r="I642" s="62">
        <f t="shared" si="83"/>
        <v>195.33955835763916</v>
      </c>
    </row>
    <row r="643" spans="1:9" ht="15">
      <c r="A643" s="37" t="s">
        <v>24</v>
      </c>
      <c r="B643" s="63">
        <v>17.971827091816166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83"/>
        <v>17.971827091816166</v>
      </c>
    </row>
    <row r="644" spans="1:9" ht="15">
      <c r="A644" s="36" t="s">
        <v>60</v>
      </c>
      <c r="B644" s="60">
        <v>128.01991105255181</v>
      </c>
      <c r="C644" s="60">
        <v>5.7988674747747391</v>
      </c>
      <c r="D644" s="60">
        <v>72.895509909220891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83"/>
        <v>206.71428843654743</v>
      </c>
    </row>
    <row r="645" spans="1:9" ht="15">
      <c r="A645" s="37" t="s">
        <v>22</v>
      </c>
      <c r="B645" s="63">
        <v>150.85362755503661</v>
      </c>
      <c r="C645" s="63">
        <v>0</v>
      </c>
      <c r="D645" s="63">
        <v>0</v>
      </c>
      <c r="E645" s="63">
        <v>0</v>
      </c>
      <c r="F645" s="63">
        <v>1.3127352710917775</v>
      </c>
      <c r="G645" s="63">
        <v>0</v>
      </c>
      <c r="H645" s="64">
        <v>0</v>
      </c>
      <c r="I645" s="59">
        <f t="shared" si="83"/>
        <v>152.16636282612839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83"/>
        <v>0</v>
      </c>
    </row>
    <row r="647" spans="1:9" ht="15">
      <c r="A647" s="38" t="s">
        <v>64</v>
      </c>
      <c r="B647" s="63">
        <v>2.7494849510344297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83"/>
        <v>2.7494849510344297</v>
      </c>
    </row>
    <row r="648" spans="1:9">
      <c r="A648" s="39" t="s">
        <v>23</v>
      </c>
      <c r="B648" s="65">
        <v>2.7494849510344297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83"/>
        <v>2.7494849510344297</v>
      </c>
    </row>
    <row r="649" spans="1: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83"/>
        <v>0</v>
      </c>
    </row>
    <row r="650" spans="1: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83"/>
        <v>0</v>
      </c>
    </row>
    <row r="651" spans="1: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83"/>
        <v>0</v>
      </c>
    </row>
    <row r="652" spans="1:9" ht="15">
      <c r="A652" s="42" t="s">
        <v>26</v>
      </c>
      <c r="B652" s="74">
        <f>SUM(B631:B647)</f>
        <v>579.84471063566377</v>
      </c>
      <c r="C652" s="74">
        <f>SUM(C631:C647)</f>
        <v>7.0953226732787424</v>
      </c>
      <c r="D652" s="74">
        <f t="shared" ref="D652:G652" si="84">SUM(D631:D647)</f>
        <v>92.54584184293887</v>
      </c>
      <c r="E652" s="74">
        <f>SUM(E631:E647)</f>
        <v>125.17866694075627</v>
      </c>
      <c r="F652" s="74">
        <f>SUM(F631:F647)</f>
        <v>539.19239228691572</v>
      </c>
      <c r="G652" s="74">
        <f t="shared" si="84"/>
        <v>33.660272740779178</v>
      </c>
      <c r="H652" s="75">
        <f>SUM(H631:H647)</f>
        <v>0.47225332954721583</v>
      </c>
      <c r="I652" s="59">
        <f>SUM(I631:I647)</f>
        <v>1377.9894604498797</v>
      </c>
    </row>
    <row r="653" spans="1:9" s="14" customFormat="1" ht="15" thickBot="1">
      <c r="A653" s="45" t="s">
        <v>91</v>
      </c>
      <c r="B653" s="78">
        <f>B652/$I$652</f>
        <v>0.42079038140564495</v>
      </c>
      <c r="C653" s="78">
        <f t="shared" ref="C653:I653" si="85">C652/$I$652</f>
        <v>5.1490398707130123E-3</v>
      </c>
      <c r="D653" s="78">
        <f t="shared" si="85"/>
        <v>6.716005056578947E-2</v>
      </c>
      <c r="E653" s="78">
        <f t="shared" si="85"/>
        <v>9.0841527118711421E-2</v>
      </c>
      <c r="F653" s="78">
        <f t="shared" si="85"/>
        <v>0.39128919905590759</v>
      </c>
      <c r="G653" s="78">
        <f t="shared" si="85"/>
        <v>2.442709012432499E-2</v>
      </c>
      <c r="H653" s="79">
        <f t="shared" si="85"/>
        <v>3.427118589085846E-4</v>
      </c>
      <c r="I653" s="80">
        <f t="shared" si="85"/>
        <v>1</v>
      </c>
    </row>
  </sheetData>
  <mergeCells count="79">
    <mergeCell ref="A1:I3"/>
    <mergeCell ref="B6:I6"/>
    <mergeCell ref="B32:I32"/>
    <mergeCell ref="B58:I58"/>
    <mergeCell ref="B84:I84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6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BG653"/>
  <sheetViews>
    <sheetView zoomScale="60" zoomScaleNormal="60" workbookViewId="0">
      <pane xSplit="1" ySplit="5" topLeftCell="B141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6" width="11.125" style="15" bestFit="1" customWidth="1"/>
    <col min="27" max="59" width="11" style="15"/>
    <col min="60" max="16384" width="11" style="4"/>
  </cols>
  <sheetData>
    <row r="1" spans="1:45" customFormat="1" ht="15" customHeight="1" thickTop="1">
      <c r="A1" s="441" t="s">
        <v>101</v>
      </c>
      <c r="B1" s="442"/>
      <c r="C1" s="442"/>
      <c r="D1" s="442"/>
      <c r="E1" s="442"/>
      <c r="F1" s="442"/>
      <c r="G1" s="442"/>
      <c r="H1" s="442"/>
      <c r="I1" s="443"/>
      <c r="M1" s="28"/>
      <c r="AD1" s="28"/>
      <c r="AS1" s="26"/>
    </row>
    <row r="2" spans="1:4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M2" s="28"/>
      <c r="AD2" s="28"/>
      <c r="AS2" s="26"/>
    </row>
    <row r="3" spans="1:45" customFormat="1" ht="32.2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M3" s="28"/>
      <c r="AD3" s="28"/>
      <c r="AS3" s="26"/>
    </row>
    <row r="4" spans="1:45" ht="15.75" thickTop="1" thickBot="1"/>
    <row r="5" spans="1:45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20"/>
    </row>
    <row r="6" spans="1:45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45" ht="15">
      <c r="A7" s="35" t="s">
        <v>7</v>
      </c>
      <c r="B7" s="57">
        <f>B33+B85</f>
        <v>39.893680261611706</v>
      </c>
      <c r="C7" s="57">
        <f t="shared" ref="C7:H7" si="0">C33+C85</f>
        <v>0</v>
      </c>
      <c r="D7" s="57">
        <f t="shared" si="0"/>
        <v>318.57566927386932</v>
      </c>
      <c r="E7" s="57">
        <f t="shared" si="0"/>
        <v>0</v>
      </c>
      <c r="F7" s="57">
        <f>F59+F85</f>
        <v>0.26848431074349832</v>
      </c>
      <c r="G7" s="57">
        <f t="shared" si="0"/>
        <v>0</v>
      </c>
      <c r="H7" s="58">
        <f t="shared" si="0"/>
        <v>0</v>
      </c>
      <c r="I7" s="59">
        <f>SUM(B7:H7)</f>
        <v>358.73783384622448</v>
      </c>
      <c r="J7" s="4">
        <v>0</v>
      </c>
    </row>
    <row r="8" spans="1:45" ht="15">
      <c r="A8" s="36" t="s">
        <v>8</v>
      </c>
      <c r="B8" s="60">
        <f t="shared" ref="B8:H23" si="1">B34+B86</f>
        <v>134.22942649104755</v>
      </c>
      <c r="C8" s="60">
        <f t="shared" si="1"/>
        <v>0</v>
      </c>
      <c r="D8" s="60">
        <f t="shared" si="1"/>
        <v>19.428629204910024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153.65805569595756</v>
      </c>
      <c r="J8" s="4">
        <v>0</v>
      </c>
    </row>
    <row r="9" spans="1:45" ht="15">
      <c r="A9" s="37" t="s">
        <v>10</v>
      </c>
      <c r="B9" s="63">
        <f t="shared" si="1"/>
        <v>181.85732955826506</v>
      </c>
      <c r="C9" s="63">
        <f t="shared" si="1"/>
        <v>0</v>
      </c>
      <c r="D9" s="63">
        <f t="shared" si="1"/>
        <v>11.014984332789037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192.87231389105409</v>
      </c>
      <c r="J9" s="4">
        <v>0</v>
      </c>
    </row>
    <row r="10" spans="1:45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45" ht="15">
      <c r="A11" s="37" t="s">
        <v>16</v>
      </c>
      <c r="B11" s="63">
        <f t="shared" si="1"/>
        <v>2155.4349706396815</v>
      </c>
      <c r="C11" s="63">
        <f t="shared" si="1"/>
        <v>338.70025232553326</v>
      </c>
      <c r="D11" s="63">
        <f t="shared" si="1"/>
        <v>493.18327034377182</v>
      </c>
      <c r="E11" s="63">
        <f t="shared" si="1"/>
        <v>40.779595267566812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3028.0980885765534</v>
      </c>
      <c r="J11" s="4">
        <v>0</v>
      </c>
    </row>
    <row r="12" spans="1:45" ht="15">
      <c r="A12" s="36" t="s">
        <v>15</v>
      </c>
      <c r="B12" s="60">
        <f t="shared" si="1"/>
        <v>5815.9027982150892</v>
      </c>
      <c r="C12" s="60">
        <f t="shared" si="1"/>
        <v>61.658610649478291</v>
      </c>
      <c r="D12" s="60">
        <f t="shared" si="1"/>
        <v>438.91601838881382</v>
      </c>
      <c r="E12" s="60">
        <f t="shared" si="1"/>
        <v>4.3937249377820891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6320.8711521911628</v>
      </c>
      <c r="J12" s="4">
        <v>0</v>
      </c>
    </row>
    <row r="13" spans="1:45" ht="15">
      <c r="A13" s="37" t="s">
        <v>58</v>
      </c>
      <c r="B13" s="63">
        <f t="shared" si="1"/>
        <v>2.4270234221222113E-3</v>
      </c>
      <c r="C13" s="63">
        <f t="shared" si="1"/>
        <v>1.3867640231352341</v>
      </c>
      <c r="D13" s="63">
        <f t="shared" si="1"/>
        <v>0.43327231466308747</v>
      </c>
      <c r="E13" s="63">
        <f t="shared" si="1"/>
        <v>477.48015378330388</v>
      </c>
      <c r="F13" s="63">
        <f t="shared" si="2"/>
        <v>12318.722503301451</v>
      </c>
      <c r="G13" s="63">
        <f t="shared" si="1"/>
        <v>0</v>
      </c>
      <c r="H13" s="64">
        <f t="shared" si="1"/>
        <v>0</v>
      </c>
      <c r="I13" s="59">
        <f t="shared" si="3"/>
        <v>12798.025120445975</v>
      </c>
      <c r="J13" s="4">
        <v>0</v>
      </c>
    </row>
    <row r="14" spans="1:45" ht="15">
      <c r="A14" s="36" t="s">
        <v>12</v>
      </c>
      <c r="B14" s="60">
        <f t="shared" si="1"/>
        <v>1.9751854005082125E-3</v>
      </c>
      <c r="C14" s="60">
        <f t="shared" si="1"/>
        <v>1.8630893845215139E-3</v>
      </c>
      <c r="D14" s="60">
        <f t="shared" si="1"/>
        <v>3.2429124042766731E-2</v>
      </c>
      <c r="E14" s="60">
        <f t="shared" si="1"/>
        <v>16.414174499927025</v>
      </c>
      <c r="F14" s="60">
        <f t="shared" si="2"/>
        <v>4851.8121727103544</v>
      </c>
      <c r="G14" s="60">
        <f t="shared" si="1"/>
        <v>0</v>
      </c>
      <c r="H14" s="61">
        <f t="shared" si="1"/>
        <v>0</v>
      </c>
      <c r="I14" s="62">
        <f t="shared" si="3"/>
        <v>4868.2626146091088</v>
      </c>
      <c r="J14" s="4">
        <v>0</v>
      </c>
    </row>
    <row r="15" spans="1:45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8.7199999999999986E-2</v>
      </c>
      <c r="E15" s="63">
        <f t="shared" si="1"/>
        <v>3.4173469334412587</v>
      </c>
      <c r="F15" s="63">
        <f t="shared" si="2"/>
        <v>1628.749116973765</v>
      </c>
      <c r="G15" s="63">
        <f t="shared" si="1"/>
        <v>0</v>
      </c>
      <c r="H15" s="64">
        <f t="shared" si="1"/>
        <v>0</v>
      </c>
      <c r="I15" s="59">
        <f t="shared" si="3"/>
        <v>1632.2536639072064</v>
      </c>
      <c r="J15" s="4">
        <v>0</v>
      </c>
    </row>
    <row r="16" spans="1:45" ht="15">
      <c r="A16" s="36" t="s">
        <v>17</v>
      </c>
      <c r="B16" s="60">
        <f t="shared" si="1"/>
        <v>286.3259413732182</v>
      </c>
      <c r="C16" s="60">
        <f t="shared" si="1"/>
        <v>2.5485331464899801</v>
      </c>
      <c r="D16" s="60">
        <f t="shared" si="1"/>
        <v>184.11932765133639</v>
      </c>
      <c r="E16" s="60">
        <f t="shared" si="1"/>
        <v>11.197221175075857</v>
      </c>
      <c r="F16" s="60">
        <f t="shared" si="2"/>
        <v>15.369708741396915</v>
      </c>
      <c r="G16" s="60">
        <f t="shared" si="1"/>
        <v>0</v>
      </c>
      <c r="H16" s="61">
        <f t="shared" si="1"/>
        <v>0</v>
      </c>
      <c r="I16" s="62">
        <f t="shared" si="3"/>
        <v>499.56073208751735</v>
      </c>
      <c r="J16" s="4">
        <v>0</v>
      </c>
    </row>
    <row r="17" spans="1:10" ht="15">
      <c r="A17" s="37" t="s">
        <v>139</v>
      </c>
      <c r="B17" s="63">
        <f t="shared" si="1"/>
        <v>3956.7205576367173</v>
      </c>
      <c r="C17" s="63">
        <f t="shared" si="1"/>
        <v>2022.376036226236</v>
      </c>
      <c r="D17" s="63">
        <f t="shared" si="1"/>
        <v>1207.803498904351</v>
      </c>
      <c r="E17" s="63">
        <f t="shared" si="1"/>
        <v>218.8980327583985</v>
      </c>
      <c r="F17" s="63">
        <f t="shared" si="2"/>
        <v>0</v>
      </c>
      <c r="G17" s="63">
        <f t="shared" si="1"/>
        <v>0</v>
      </c>
      <c r="H17" s="64">
        <f t="shared" si="1"/>
        <v>0</v>
      </c>
      <c r="I17" s="59">
        <f t="shared" si="3"/>
        <v>7405.7981255257027</v>
      </c>
      <c r="J17" s="4">
        <v>0</v>
      </c>
    </row>
    <row r="18" spans="1:10" ht="15">
      <c r="A18" s="36" t="s">
        <v>25</v>
      </c>
      <c r="B18" s="60">
        <f t="shared" si="1"/>
        <v>1770.6979934127075</v>
      </c>
      <c r="C18" s="60">
        <f t="shared" si="1"/>
        <v>18.653331294858294</v>
      </c>
      <c r="D18" s="60">
        <f t="shared" si="1"/>
        <v>2927.6967527487127</v>
      </c>
      <c r="E18" s="60">
        <f t="shared" si="1"/>
        <v>4613.9072208184734</v>
      </c>
      <c r="F18" s="60">
        <f t="shared" si="2"/>
        <v>1033.4112331640949</v>
      </c>
      <c r="G18" s="60">
        <f t="shared" si="1"/>
        <v>1779.3566778952327</v>
      </c>
      <c r="H18" s="61">
        <f t="shared" si="1"/>
        <v>11.577131373827159</v>
      </c>
      <c r="I18" s="62">
        <f t="shared" si="3"/>
        <v>12155.300340707907</v>
      </c>
      <c r="J18" s="4">
        <v>0</v>
      </c>
    </row>
    <row r="19" spans="1:10" ht="15">
      <c r="A19" s="37" t="s">
        <v>24</v>
      </c>
      <c r="B19" s="63">
        <f t="shared" si="1"/>
        <v>2581.3491610075184</v>
      </c>
      <c r="C19" s="63">
        <f t="shared" si="1"/>
        <v>27.312513951938641</v>
      </c>
      <c r="D19" s="63">
        <f t="shared" si="1"/>
        <v>295.94787945203655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2904.6095544114937</v>
      </c>
      <c r="J19" s="4">
        <v>0</v>
      </c>
    </row>
    <row r="20" spans="1:10" ht="15">
      <c r="A20" s="36" t="s">
        <v>60</v>
      </c>
      <c r="B20" s="60">
        <f t="shared" si="1"/>
        <v>3500.3301737003649</v>
      </c>
      <c r="C20" s="60">
        <f t="shared" si="1"/>
        <v>57.841246536293141</v>
      </c>
      <c r="D20" s="60">
        <f t="shared" si="1"/>
        <v>527.75576525658755</v>
      </c>
      <c r="E20" s="60">
        <f t="shared" si="1"/>
        <v>1.1380216228516837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4087.0652071160971</v>
      </c>
      <c r="J20" s="4">
        <v>0</v>
      </c>
    </row>
    <row r="21" spans="1:10" ht="15">
      <c r="A21" s="37" t="s">
        <v>22</v>
      </c>
      <c r="B21" s="63">
        <f t="shared" si="1"/>
        <v>907.04020563947802</v>
      </c>
      <c r="C21" s="63">
        <f t="shared" si="1"/>
        <v>1965.7677555440896</v>
      </c>
      <c r="D21" s="63">
        <f t="shared" si="1"/>
        <v>237.72875101724185</v>
      </c>
      <c r="E21" s="63">
        <f t="shared" si="1"/>
        <v>3.5444730574564502</v>
      </c>
      <c r="F21" s="63">
        <f t="shared" si="2"/>
        <v>50.107030126955955</v>
      </c>
      <c r="G21" s="63">
        <f t="shared" si="1"/>
        <v>0</v>
      </c>
      <c r="H21" s="64">
        <f t="shared" si="1"/>
        <v>0</v>
      </c>
      <c r="I21" s="59">
        <f t="shared" si="3"/>
        <v>3164.1882153852216</v>
      </c>
      <c r="J21" s="4">
        <v>0</v>
      </c>
    </row>
    <row r="22" spans="1:10" ht="15">
      <c r="A22" s="36" t="s">
        <v>21</v>
      </c>
      <c r="B22" s="60">
        <f t="shared" si="1"/>
        <v>62.377150962696874</v>
      </c>
      <c r="C22" s="60">
        <f t="shared" si="1"/>
        <v>4.4863868816235932</v>
      </c>
      <c r="D22" s="60">
        <f t="shared" si="1"/>
        <v>6.2492409919052818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73.112778836225743</v>
      </c>
      <c r="J22" s="4">
        <v>0</v>
      </c>
    </row>
    <row r="23" spans="1:10" ht="15">
      <c r="A23" s="38" t="s">
        <v>64</v>
      </c>
      <c r="B23" s="63">
        <f t="shared" si="1"/>
        <v>205.16702414600931</v>
      </c>
      <c r="C23" s="63">
        <f t="shared" si="1"/>
        <v>0</v>
      </c>
      <c r="D23" s="63">
        <f t="shared" si="1"/>
        <v>158.64907942858591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363.81610357459522</v>
      </c>
      <c r="J23" s="4">
        <v>0</v>
      </c>
    </row>
    <row r="24" spans="1:10">
      <c r="A24" s="39" t="str">
        <f>A50</f>
        <v>Umgebungswärme etc.</v>
      </c>
      <c r="B24" s="65">
        <f t="shared" ref="B24:H27" si="4">B50+B102</f>
        <v>205.16702414600931</v>
      </c>
      <c r="C24" s="65">
        <f t="shared" si="4"/>
        <v>0</v>
      </c>
      <c r="D24" s="65">
        <f t="shared" si="4"/>
        <v>158.64907942858591</v>
      </c>
      <c r="E24" s="65">
        <f t="shared" si="4"/>
        <v>0</v>
      </c>
      <c r="F24" s="65">
        <f t="shared" si="2"/>
        <v>0</v>
      </c>
      <c r="G24" s="65">
        <f t="shared" si="4"/>
        <v>0</v>
      </c>
      <c r="H24" s="66">
        <f t="shared" si="4"/>
        <v>0</v>
      </c>
      <c r="I24" s="67">
        <f t="shared" si="3"/>
        <v>363.81610357459522</v>
      </c>
      <c r="J24" s="4">
        <v>0</v>
      </c>
    </row>
    <row r="25" spans="1:10">
      <c r="A25" s="4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2"/>
        <v>0</v>
      </c>
      <c r="G25" s="68">
        <f t="shared" si="4"/>
        <v>0</v>
      </c>
      <c r="H25" s="69">
        <f t="shared" si="4"/>
        <v>0</v>
      </c>
      <c r="I25" s="70">
        <f t="shared" si="3"/>
        <v>0</v>
      </c>
      <c r="J25" s="4">
        <v>0</v>
      </c>
    </row>
    <row r="26" spans="1:10">
      <c r="A26" s="39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2"/>
        <v>0</v>
      </c>
      <c r="G26" s="65">
        <f t="shared" si="4"/>
        <v>0</v>
      </c>
      <c r="H26" s="66">
        <f t="shared" si="4"/>
        <v>0</v>
      </c>
      <c r="I26" s="67">
        <f t="shared" si="3"/>
        <v>0</v>
      </c>
      <c r="J26" s="4">
        <v>0</v>
      </c>
    </row>
    <row r="27" spans="1:10" ht="15" thickBot="1">
      <c r="A27" s="41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2"/>
        <v>0</v>
      </c>
      <c r="G27" s="71">
        <f t="shared" si="4"/>
        <v>0</v>
      </c>
      <c r="H27" s="72">
        <f t="shared" si="4"/>
        <v>0</v>
      </c>
      <c r="I27" s="73">
        <f t="shared" si="3"/>
        <v>0</v>
      </c>
      <c r="J27" s="4">
        <v>0</v>
      </c>
    </row>
    <row r="28" spans="1:10" ht="15">
      <c r="A28" s="42" t="s">
        <v>26</v>
      </c>
      <c r="B28" s="74">
        <f>SUM(B7:B23)</f>
        <v>21597.330815253226</v>
      </c>
      <c r="C28" s="74">
        <f t="shared" ref="C28:I28" si="5">SUM(C7:C23)</f>
        <v>4500.7332936690609</v>
      </c>
      <c r="D28" s="74">
        <f t="shared" si="5"/>
        <v>6827.6217684336161</v>
      </c>
      <c r="E28" s="74">
        <f t="shared" si="5"/>
        <v>5391.1699648542772</v>
      </c>
      <c r="F28" s="74">
        <f t="shared" si="5"/>
        <v>19898.440249328763</v>
      </c>
      <c r="G28" s="74">
        <f t="shared" si="5"/>
        <v>1779.3566778952327</v>
      </c>
      <c r="H28" s="75">
        <f t="shared" si="5"/>
        <v>11.577131373827159</v>
      </c>
      <c r="I28" s="59">
        <f t="shared" si="5"/>
        <v>60006.229900808001</v>
      </c>
      <c r="J28" s="4">
        <v>0</v>
      </c>
    </row>
    <row r="29" spans="1:10" s="14" customFormat="1" ht="15" thickBot="1">
      <c r="A29" s="43" t="s">
        <v>91</v>
      </c>
      <c r="B29" s="76">
        <f>B28/$I$28</f>
        <v>0.3599181426820886</v>
      </c>
      <c r="C29" s="76">
        <f t="shared" ref="C29:I29" si="6">C28/$I$28</f>
        <v>7.5004433724779926E-2</v>
      </c>
      <c r="D29" s="76">
        <f t="shared" si="6"/>
        <v>0.11378188197658591</v>
      </c>
      <c r="E29" s="76">
        <f t="shared" si="6"/>
        <v>8.9843504145586783E-2</v>
      </c>
      <c r="F29" s="76">
        <f t="shared" si="6"/>
        <v>0.33160623958914681</v>
      </c>
      <c r="G29" s="76">
        <f t="shared" si="6"/>
        <v>2.9652865724718244E-2</v>
      </c>
      <c r="H29" s="76">
        <f t="shared" si="6"/>
        <v>1.929321570937632E-4</v>
      </c>
      <c r="I29" s="77">
        <f t="shared" si="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0</v>
      </c>
      <c r="C33" s="57">
        <f t="shared" ref="C33:E33" si="7">C111+C137+C163+C189+C215+C241+C267+C293+C319+C345+C371+C397+C423</f>
        <v>0</v>
      </c>
      <c r="D33" s="57">
        <f t="shared" si="7"/>
        <v>313.81118487607398</v>
      </c>
      <c r="E33" s="57">
        <f t="shared" si="7"/>
        <v>0</v>
      </c>
      <c r="F33" s="419"/>
      <c r="G33" s="57">
        <f t="shared" ref="G33:H48" si="8">G111+G137+G163+G189+G215+G241+G267+G293+G319+G345+G371+G397+G423</f>
        <v>0</v>
      </c>
      <c r="H33" s="58">
        <f t="shared" si="8"/>
        <v>0</v>
      </c>
      <c r="I33" s="59">
        <f>SUM(B33:H33)</f>
        <v>313.81118487607398</v>
      </c>
      <c r="J33" s="4">
        <v>0</v>
      </c>
    </row>
    <row r="34" spans="1:10" ht="15">
      <c r="A34" s="36" t="s">
        <v>8</v>
      </c>
      <c r="B34" s="60">
        <f t="shared" ref="B34:E49" si="9">B112+B138+B164+B190+B216+B242+B268+B294+B320+B346+B372+B398+B424</f>
        <v>0.11580000000000001</v>
      </c>
      <c r="C34" s="60">
        <f t="shared" si="9"/>
        <v>0</v>
      </c>
      <c r="D34" s="60">
        <f t="shared" si="9"/>
        <v>0</v>
      </c>
      <c r="E34" s="60">
        <f t="shared" si="9"/>
        <v>0</v>
      </c>
      <c r="F34" s="420">
        <v>0</v>
      </c>
      <c r="G34" s="60">
        <f t="shared" si="8"/>
        <v>0</v>
      </c>
      <c r="H34" s="61">
        <f t="shared" si="8"/>
        <v>0</v>
      </c>
      <c r="I34" s="62">
        <f t="shared" ref="I34:I53" si="10">SUM(B34:H34)</f>
        <v>0.11580000000000001</v>
      </c>
      <c r="J34" s="4">
        <v>0</v>
      </c>
    </row>
    <row r="35" spans="1:10" ht="15">
      <c r="A35" s="37" t="s">
        <v>10</v>
      </c>
      <c r="B35" s="63">
        <f t="shared" si="9"/>
        <v>0</v>
      </c>
      <c r="C35" s="63">
        <f t="shared" si="9"/>
        <v>0</v>
      </c>
      <c r="D35" s="63">
        <f t="shared" si="9"/>
        <v>0</v>
      </c>
      <c r="E35" s="63">
        <f t="shared" si="9"/>
        <v>0</v>
      </c>
      <c r="F35" s="420">
        <v>0</v>
      </c>
      <c r="G35" s="63">
        <f t="shared" si="8"/>
        <v>0</v>
      </c>
      <c r="H35" s="64">
        <f t="shared" si="8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9"/>
        <v>0</v>
      </c>
      <c r="C36" s="60">
        <f t="shared" si="9"/>
        <v>0</v>
      </c>
      <c r="D36" s="60">
        <f t="shared" si="9"/>
        <v>0</v>
      </c>
      <c r="E36" s="60">
        <f t="shared" si="9"/>
        <v>0</v>
      </c>
      <c r="F36" s="420">
        <v>0</v>
      </c>
      <c r="G36" s="60">
        <f t="shared" si="8"/>
        <v>0</v>
      </c>
      <c r="H36" s="61">
        <f t="shared" si="8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9"/>
        <v>343.01305349002973</v>
      </c>
      <c r="C37" s="63">
        <f t="shared" si="9"/>
        <v>252.91407841258138</v>
      </c>
      <c r="D37" s="63">
        <f t="shared" si="9"/>
        <v>386.88581686908469</v>
      </c>
      <c r="E37" s="63">
        <f t="shared" si="9"/>
        <v>2.2369179462906967E-4</v>
      </c>
      <c r="F37" s="420">
        <v>0</v>
      </c>
      <c r="G37" s="63">
        <f t="shared" si="8"/>
        <v>0</v>
      </c>
      <c r="H37" s="64">
        <f t="shared" si="8"/>
        <v>0</v>
      </c>
      <c r="I37" s="59">
        <f t="shared" si="10"/>
        <v>982.81317246349045</v>
      </c>
      <c r="J37" s="4">
        <v>0</v>
      </c>
    </row>
    <row r="38" spans="1:10" ht="15">
      <c r="A38" s="36" t="s">
        <v>15</v>
      </c>
      <c r="B38" s="60">
        <f t="shared" si="9"/>
        <v>285.19668582307247</v>
      </c>
      <c r="C38" s="60">
        <f t="shared" si="9"/>
        <v>44.365150344325222</v>
      </c>
      <c r="D38" s="60">
        <f t="shared" si="9"/>
        <v>72.62166560366056</v>
      </c>
      <c r="E38" s="60">
        <f t="shared" si="9"/>
        <v>4.3937249377820891</v>
      </c>
      <c r="F38" s="420">
        <v>0</v>
      </c>
      <c r="G38" s="60">
        <f t="shared" si="8"/>
        <v>0</v>
      </c>
      <c r="H38" s="61">
        <f t="shared" si="8"/>
        <v>0</v>
      </c>
      <c r="I38" s="62">
        <f t="shared" si="10"/>
        <v>406.57722670884039</v>
      </c>
      <c r="J38" s="4">
        <v>0</v>
      </c>
    </row>
    <row r="39" spans="1:10" ht="15">
      <c r="A39" s="37" t="s">
        <v>58</v>
      </c>
      <c r="B39" s="63">
        <f t="shared" si="9"/>
        <v>2.4270234221222113E-3</v>
      </c>
      <c r="C39" s="63">
        <f t="shared" si="9"/>
        <v>1.1047856473714428</v>
      </c>
      <c r="D39" s="63">
        <f t="shared" si="9"/>
        <v>0.26316157433503218</v>
      </c>
      <c r="E39" s="63">
        <f t="shared" si="9"/>
        <v>384.44009702378577</v>
      </c>
      <c r="F39" s="420">
        <v>0</v>
      </c>
      <c r="G39" s="63">
        <f t="shared" si="8"/>
        <v>0</v>
      </c>
      <c r="H39" s="64">
        <f t="shared" si="8"/>
        <v>0</v>
      </c>
      <c r="I39" s="59">
        <f t="shared" si="10"/>
        <v>385.81047126891434</v>
      </c>
      <c r="J39" s="4">
        <v>0</v>
      </c>
    </row>
    <row r="40" spans="1:10" ht="15">
      <c r="A40" s="36" t="s">
        <v>12</v>
      </c>
      <c r="B40" s="60">
        <f t="shared" si="9"/>
        <v>1.9751854005082125E-3</v>
      </c>
      <c r="C40" s="60">
        <f t="shared" si="9"/>
        <v>1.8630893845215139E-3</v>
      </c>
      <c r="D40" s="60">
        <f t="shared" si="9"/>
        <v>1.8630893845215139E-3</v>
      </c>
      <c r="E40" s="60">
        <f t="shared" si="9"/>
        <v>3.8993122405513576</v>
      </c>
      <c r="F40" s="420">
        <v>0</v>
      </c>
      <c r="G40" s="60">
        <f t="shared" si="8"/>
        <v>0</v>
      </c>
      <c r="H40" s="61">
        <f t="shared" si="8"/>
        <v>0</v>
      </c>
      <c r="I40" s="62">
        <f t="shared" si="10"/>
        <v>3.9050136047209087</v>
      </c>
      <c r="J40" s="4">
        <v>0</v>
      </c>
    </row>
    <row r="41" spans="1:10" ht="15">
      <c r="A41" s="37" t="s">
        <v>59</v>
      </c>
      <c r="B41" s="63">
        <f t="shared" si="9"/>
        <v>0</v>
      </c>
      <c r="C41" s="63">
        <f t="shared" si="9"/>
        <v>0</v>
      </c>
      <c r="D41" s="63">
        <f t="shared" si="9"/>
        <v>8.7199999999999986E-2</v>
      </c>
      <c r="E41" s="63">
        <f t="shared" si="9"/>
        <v>0</v>
      </c>
      <c r="F41" s="420">
        <v>0</v>
      </c>
      <c r="G41" s="63">
        <f t="shared" si="8"/>
        <v>0</v>
      </c>
      <c r="H41" s="64">
        <f t="shared" si="8"/>
        <v>0</v>
      </c>
      <c r="I41" s="59">
        <f t="shared" si="10"/>
        <v>8.7199999999999986E-2</v>
      </c>
      <c r="J41" s="4">
        <v>0</v>
      </c>
    </row>
    <row r="42" spans="1:10" ht="15">
      <c r="A42" s="36" t="s">
        <v>17</v>
      </c>
      <c r="B42" s="60">
        <f t="shared" si="9"/>
        <v>72.782385556208411</v>
      </c>
      <c r="C42" s="60">
        <f t="shared" si="9"/>
        <v>1.9056518498011152</v>
      </c>
      <c r="D42" s="60">
        <f t="shared" si="9"/>
        <v>162.13960051787743</v>
      </c>
      <c r="E42" s="60">
        <f t="shared" si="9"/>
        <v>8.9245939136078043</v>
      </c>
      <c r="F42" s="420">
        <v>0</v>
      </c>
      <c r="G42" s="60">
        <f t="shared" si="8"/>
        <v>0</v>
      </c>
      <c r="H42" s="61">
        <f t="shared" si="8"/>
        <v>0</v>
      </c>
      <c r="I42" s="62">
        <f t="shared" si="10"/>
        <v>245.75223183749475</v>
      </c>
      <c r="J42" s="4">
        <v>0</v>
      </c>
    </row>
    <row r="43" spans="1:10" ht="15">
      <c r="A43" s="37" t="s">
        <v>139</v>
      </c>
      <c r="B43" s="63">
        <f t="shared" si="9"/>
        <v>562.33046651221196</v>
      </c>
      <c r="C43" s="63">
        <f t="shared" si="9"/>
        <v>1636.9969759215846</v>
      </c>
      <c r="D43" s="63">
        <f t="shared" si="9"/>
        <v>833.63137854286333</v>
      </c>
      <c r="E43" s="63">
        <f t="shared" si="9"/>
        <v>159.71484879297981</v>
      </c>
      <c r="F43" s="420">
        <v>0</v>
      </c>
      <c r="G43" s="63">
        <f t="shared" si="8"/>
        <v>0</v>
      </c>
      <c r="H43" s="64">
        <f t="shared" si="8"/>
        <v>0</v>
      </c>
      <c r="I43" s="59">
        <f t="shared" si="10"/>
        <v>3192.6736697696397</v>
      </c>
      <c r="J43" s="4">
        <v>0</v>
      </c>
    </row>
    <row r="44" spans="1:10" ht="15">
      <c r="A44" s="36" t="s">
        <v>25</v>
      </c>
      <c r="B44" s="60">
        <f t="shared" si="9"/>
        <v>168.92075511469741</v>
      </c>
      <c r="C44" s="60">
        <f t="shared" si="9"/>
        <v>18.578304192933299</v>
      </c>
      <c r="D44" s="60">
        <f t="shared" si="9"/>
        <v>492.59671163141462</v>
      </c>
      <c r="E44" s="60">
        <f t="shared" si="9"/>
        <v>2501.4119535272403</v>
      </c>
      <c r="F44" s="420">
        <v>0</v>
      </c>
      <c r="G44" s="60">
        <f t="shared" si="8"/>
        <v>339.14003462846483</v>
      </c>
      <c r="H44" s="61">
        <f t="shared" si="8"/>
        <v>10.87308071690047</v>
      </c>
      <c r="I44" s="62">
        <f t="shared" si="10"/>
        <v>3531.5208398116511</v>
      </c>
      <c r="J44" s="4">
        <v>0</v>
      </c>
    </row>
    <row r="45" spans="1:10" ht="15">
      <c r="A45" s="37" t="s">
        <v>24</v>
      </c>
      <c r="B45" s="63">
        <f t="shared" si="9"/>
        <v>52.82566568096253</v>
      </c>
      <c r="C45" s="63">
        <f t="shared" si="9"/>
        <v>17.888851123819599</v>
      </c>
      <c r="D45" s="63">
        <f t="shared" si="9"/>
        <v>57.525095430829708</v>
      </c>
      <c r="E45" s="63">
        <f t="shared" si="9"/>
        <v>0</v>
      </c>
      <c r="F45" s="420">
        <v>0</v>
      </c>
      <c r="G45" s="63">
        <f t="shared" si="8"/>
        <v>0</v>
      </c>
      <c r="H45" s="64">
        <f t="shared" si="8"/>
        <v>0</v>
      </c>
      <c r="I45" s="59">
        <f t="shared" si="10"/>
        <v>128.23961223561184</v>
      </c>
      <c r="J45" s="4">
        <v>0</v>
      </c>
    </row>
    <row r="46" spans="1:10" ht="15">
      <c r="A46" s="36" t="s">
        <v>60</v>
      </c>
      <c r="B46" s="60">
        <f t="shared" si="9"/>
        <v>41.068307780428917</v>
      </c>
      <c r="C46" s="60">
        <f t="shared" si="9"/>
        <v>51.431722948853754</v>
      </c>
      <c r="D46" s="60">
        <f t="shared" si="9"/>
        <v>96.16948195500116</v>
      </c>
      <c r="E46" s="60">
        <f t="shared" si="9"/>
        <v>1.1380216228516837</v>
      </c>
      <c r="F46" s="420">
        <v>0</v>
      </c>
      <c r="G46" s="60">
        <f t="shared" si="8"/>
        <v>0</v>
      </c>
      <c r="H46" s="61">
        <f t="shared" si="8"/>
        <v>0</v>
      </c>
      <c r="I46" s="62">
        <f t="shared" si="10"/>
        <v>189.80753430713551</v>
      </c>
      <c r="J46" s="4">
        <v>0</v>
      </c>
    </row>
    <row r="47" spans="1:10" ht="15">
      <c r="A47" s="37" t="s">
        <v>22</v>
      </c>
      <c r="B47" s="63">
        <f t="shared" si="9"/>
        <v>122.83772920909051</v>
      </c>
      <c r="C47" s="63">
        <f t="shared" si="9"/>
        <v>1965.7677555440896</v>
      </c>
      <c r="D47" s="63">
        <f t="shared" si="9"/>
        <v>181.7613770426351</v>
      </c>
      <c r="E47" s="63">
        <f t="shared" si="9"/>
        <v>3.5444730574564502</v>
      </c>
      <c r="F47" s="420">
        <v>0</v>
      </c>
      <c r="G47" s="63">
        <f t="shared" si="8"/>
        <v>0</v>
      </c>
      <c r="H47" s="64">
        <f t="shared" si="8"/>
        <v>0</v>
      </c>
      <c r="I47" s="59">
        <f t="shared" si="10"/>
        <v>2273.9113348532715</v>
      </c>
      <c r="J47" s="4">
        <v>0</v>
      </c>
    </row>
    <row r="48" spans="1:10" ht="15">
      <c r="A48" s="36" t="s">
        <v>21</v>
      </c>
      <c r="B48" s="60">
        <f t="shared" si="9"/>
        <v>6.6185905329389767</v>
      </c>
      <c r="C48" s="60">
        <f t="shared" si="9"/>
        <v>4.4863868816235932</v>
      </c>
      <c r="D48" s="60">
        <f t="shared" si="9"/>
        <v>5.2190314692282582</v>
      </c>
      <c r="E48" s="60">
        <f t="shared" si="9"/>
        <v>0</v>
      </c>
      <c r="F48" s="420">
        <v>0</v>
      </c>
      <c r="G48" s="60">
        <f t="shared" si="8"/>
        <v>0</v>
      </c>
      <c r="H48" s="61">
        <f t="shared" si="8"/>
        <v>0</v>
      </c>
      <c r="I48" s="62">
        <f t="shared" si="10"/>
        <v>16.324008883790828</v>
      </c>
      <c r="J48" s="4">
        <v>0</v>
      </c>
    </row>
    <row r="49" spans="1:10" ht="15">
      <c r="A49" s="38" t="s">
        <v>64</v>
      </c>
      <c r="B49" s="63">
        <f t="shared" si="9"/>
        <v>0.24120000000000003</v>
      </c>
      <c r="C49" s="63">
        <f t="shared" si="9"/>
        <v>0</v>
      </c>
      <c r="D49" s="63">
        <f t="shared" si="9"/>
        <v>0</v>
      </c>
      <c r="E49" s="63">
        <f t="shared" si="9"/>
        <v>0</v>
      </c>
      <c r="F49" s="420">
        <v>0</v>
      </c>
      <c r="G49" s="63">
        <f t="shared" ref="G49:H53" si="11">G127+G153+G179+G205+G231+G257+G283+G309+G335+G361+G387+G413+G439</f>
        <v>0</v>
      </c>
      <c r="H49" s="64">
        <f t="shared" si="11"/>
        <v>0</v>
      </c>
      <c r="I49" s="59">
        <f t="shared" si="10"/>
        <v>0.24120000000000003</v>
      </c>
      <c r="J49" s="4">
        <v>0</v>
      </c>
    </row>
    <row r="50" spans="1:10">
      <c r="A50" s="39" t="s">
        <v>23</v>
      </c>
      <c r="B50" s="65">
        <f t="shared" ref="B50:E53" si="12">B128+B154+B180+B206+B232+B258+B284+B310+B336+B362+B388+B414+B440</f>
        <v>0.24120000000000003</v>
      </c>
      <c r="C50" s="65">
        <f t="shared" si="12"/>
        <v>0</v>
      </c>
      <c r="D50" s="65">
        <f t="shared" si="12"/>
        <v>0</v>
      </c>
      <c r="E50" s="65">
        <f t="shared" si="12"/>
        <v>0</v>
      </c>
      <c r="F50" s="420">
        <v>0</v>
      </c>
      <c r="G50" s="65">
        <f t="shared" si="11"/>
        <v>0</v>
      </c>
      <c r="H50" s="66">
        <f t="shared" si="11"/>
        <v>0</v>
      </c>
      <c r="I50" s="67">
        <f t="shared" si="10"/>
        <v>0.24120000000000003</v>
      </c>
      <c r="J50" s="4">
        <v>0</v>
      </c>
    </row>
    <row r="51" spans="1:10">
      <c r="A51" s="40" t="s">
        <v>19</v>
      </c>
      <c r="B51" s="68">
        <f t="shared" si="12"/>
        <v>0</v>
      </c>
      <c r="C51" s="68">
        <f t="shared" si="12"/>
        <v>0</v>
      </c>
      <c r="D51" s="68">
        <f t="shared" si="12"/>
        <v>0</v>
      </c>
      <c r="E51" s="68">
        <f t="shared" si="12"/>
        <v>0</v>
      </c>
      <c r="F51" s="420">
        <v>0</v>
      </c>
      <c r="G51" s="68">
        <f t="shared" si="11"/>
        <v>0</v>
      </c>
      <c r="H51" s="69">
        <f t="shared" si="11"/>
        <v>0</v>
      </c>
      <c r="I51" s="70">
        <f t="shared" si="10"/>
        <v>0</v>
      </c>
      <c r="J51" s="4">
        <v>0</v>
      </c>
    </row>
    <row r="52" spans="1:10">
      <c r="A52" s="39" t="s">
        <v>20</v>
      </c>
      <c r="B52" s="65">
        <f t="shared" si="12"/>
        <v>0</v>
      </c>
      <c r="C52" s="65">
        <f t="shared" si="12"/>
        <v>0</v>
      </c>
      <c r="D52" s="65">
        <f t="shared" si="12"/>
        <v>0</v>
      </c>
      <c r="E52" s="65">
        <f t="shared" si="12"/>
        <v>0</v>
      </c>
      <c r="F52" s="420">
        <v>0</v>
      </c>
      <c r="G52" s="65">
        <f t="shared" si="11"/>
        <v>0</v>
      </c>
      <c r="H52" s="66">
        <f t="shared" si="11"/>
        <v>0</v>
      </c>
      <c r="I52" s="67">
        <f t="shared" si="10"/>
        <v>0</v>
      </c>
      <c r="J52" s="4">
        <v>0</v>
      </c>
    </row>
    <row r="53" spans="1:10" ht="15" thickBot="1">
      <c r="A53" s="41" t="s">
        <v>11</v>
      </c>
      <c r="B53" s="71">
        <f t="shared" si="12"/>
        <v>0</v>
      </c>
      <c r="C53" s="71">
        <f t="shared" si="12"/>
        <v>0</v>
      </c>
      <c r="D53" s="71">
        <f t="shared" si="12"/>
        <v>0</v>
      </c>
      <c r="E53" s="71">
        <f t="shared" si="12"/>
        <v>0</v>
      </c>
      <c r="F53" s="421">
        <v>0</v>
      </c>
      <c r="G53" s="71">
        <f t="shared" si="11"/>
        <v>0</v>
      </c>
      <c r="H53" s="72">
        <f t="shared" si="11"/>
        <v>0</v>
      </c>
      <c r="I53" s="73">
        <f t="shared" si="10"/>
        <v>0</v>
      </c>
      <c r="J53" s="4">
        <v>0</v>
      </c>
    </row>
    <row r="54" spans="1:10" ht="15">
      <c r="A54" s="42" t="s">
        <v>26</v>
      </c>
      <c r="B54" s="74">
        <f>SUM(B33:B49)</f>
        <v>1655.9550419084633</v>
      </c>
      <c r="C54" s="74">
        <f t="shared" ref="C54:I54" si="13">SUM(C33:C49)</f>
        <v>3995.4415259563684</v>
      </c>
      <c r="D54" s="74">
        <f t="shared" si="13"/>
        <v>2602.7135686023889</v>
      </c>
      <c r="E54" s="74">
        <f t="shared" si="13"/>
        <v>3067.4672488080496</v>
      </c>
      <c r="F54" s="74">
        <f t="shared" si="13"/>
        <v>0</v>
      </c>
      <c r="G54" s="74">
        <f t="shared" si="13"/>
        <v>339.14003462846483</v>
      </c>
      <c r="H54" s="75">
        <f>SUM(H33:H49)</f>
        <v>10.87308071690047</v>
      </c>
      <c r="I54" s="59">
        <f t="shared" si="13"/>
        <v>11671.590500620634</v>
      </c>
      <c r="J54" s="4">
        <v>0</v>
      </c>
    </row>
    <row r="55" spans="1:10" s="14" customFormat="1" ht="14.25" customHeight="1" thickBot="1">
      <c r="A55" s="43" t="s">
        <v>91</v>
      </c>
      <c r="B55" s="78">
        <f>B54/$I$54</f>
        <v>0.1418791245135278</v>
      </c>
      <c r="C55" s="78">
        <f t="shared" ref="C55:I55" si="14">C54/$I$54</f>
        <v>0.34232194196188703</v>
      </c>
      <c r="D55" s="78">
        <f t="shared" si="14"/>
        <v>0.22299562073086698</v>
      </c>
      <c r="E55" s="78">
        <f t="shared" si="14"/>
        <v>0.26281484504146524</v>
      </c>
      <c r="F55" s="78">
        <f t="shared" si="14"/>
        <v>0</v>
      </c>
      <c r="G55" s="78">
        <f t="shared" si="14"/>
        <v>2.905688257401004E-2</v>
      </c>
      <c r="H55" s="79">
        <f t="shared" si="14"/>
        <v>9.3158517824304204E-4</v>
      </c>
      <c r="I55" s="80">
        <f t="shared" si="14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0.26848431074349832</v>
      </c>
      <c r="G59" s="404">
        <v>0</v>
      </c>
      <c r="H59" s="406">
        <v>0</v>
      </c>
      <c r="I59" s="59">
        <f>F59</f>
        <v>0.26848431074349832</v>
      </c>
      <c r="J59" s="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5">F450+F476+F502+F528+F554</f>
        <v>0</v>
      </c>
      <c r="G60" s="407">
        <v>0</v>
      </c>
      <c r="H60" s="409">
        <v>0</v>
      </c>
      <c r="I60" s="62">
        <f t="shared" ref="I60:I79" si="16">F60</f>
        <v>0</v>
      </c>
      <c r="J60" s="4">
        <v>0</v>
      </c>
    </row>
    <row r="61" spans="1:10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5"/>
        <v>0</v>
      </c>
      <c r="G61" s="407">
        <v>0</v>
      </c>
      <c r="H61" s="409">
        <v>0</v>
      </c>
      <c r="I61" s="59">
        <f t="shared" si="16"/>
        <v>0</v>
      </c>
      <c r="J61" s="4">
        <v>0</v>
      </c>
    </row>
    <row r="62" spans="1:10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5"/>
        <v>0</v>
      </c>
      <c r="G62" s="407">
        <v>0</v>
      </c>
      <c r="H62" s="409">
        <v>0</v>
      </c>
      <c r="I62" s="62">
        <f t="shared" si="16"/>
        <v>0</v>
      </c>
      <c r="J62" s="4">
        <v>0</v>
      </c>
    </row>
    <row r="63" spans="1:10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5"/>
        <v>0</v>
      </c>
      <c r="G63" s="407">
        <v>0</v>
      </c>
      <c r="H63" s="409">
        <v>0</v>
      </c>
      <c r="I63" s="59">
        <f t="shared" si="16"/>
        <v>0</v>
      </c>
      <c r="J63" s="4">
        <v>0</v>
      </c>
    </row>
    <row r="64" spans="1:10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5"/>
        <v>0</v>
      </c>
      <c r="G64" s="407">
        <v>0</v>
      </c>
      <c r="H64" s="409">
        <v>0</v>
      </c>
      <c r="I64" s="62">
        <f t="shared" si="16"/>
        <v>0</v>
      </c>
      <c r="J64" s="4">
        <v>0</v>
      </c>
    </row>
    <row r="65" spans="1:10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5"/>
        <v>11778.224053362883</v>
      </c>
      <c r="G65" s="407">
        <v>0</v>
      </c>
      <c r="H65" s="409">
        <v>0</v>
      </c>
      <c r="I65" s="59">
        <f t="shared" si="16"/>
        <v>11778.224053362883</v>
      </c>
      <c r="J65" s="4">
        <v>0</v>
      </c>
    </row>
    <row r="66" spans="1:10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5"/>
        <v>4851.8121727103544</v>
      </c>
      <c r="G66" s="407">
        <v>0</v>
      </c>
      <c r="H66" s="409">
        <v>0</v>
      </c>
      <c r="I66" s="62">
        <f t="shared" si="16"/>
        <v>4851.8121727103544</v>
      </c>
      <c r="J66" s="4">
        <v>0</v>
      </c>
    </row>
    <row r="67" spans="1:10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5"/>
        <v>1628.749116973765</v>
      </c>
      <c r="G67" s="407">
        <v>0</v>
      </c>
      <c r="H67" s="409">
        <v>0</v>
      </c>
      <c r="I67" s="59">
        <f t="shared" si="16"/>
        <v>1628.749116973765</v>
      </c>
      <c r="J67" s="4">
        <v>0</v>
      </c>
    </row>
    <row r="68" spans="1:10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5"/>
        <v>15.369708741396915</v>
      </c>
      <c r="G68" s="407">
        <v>0</v>
      </c>
      <c r="H68" s="409">
        <v>0</v>
      </c>
      <c r="I68" s="62">
        <f t="shared" si="16"/>
        <v>15.369708741396915</v>
      </c>
      <c r="J68" s="4">
        <v>0</v>
      </c>
    </row>
    <row r="69" spans="1:10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5"/>
        <v>0</v>
      </c>
      <c r="G69" s="407">
        <v>0</v>
      </c>
      <c r="H69" s="409">
        <v>0</v>
      </c>
      <c r="I69" s="59">
        <f t="shared" si="16"/>
        <v>0</v>
      </c>
      <c r="J69" s="4">
        <v>0</v>
      </c>
    </row>
    <row r="70" spans="1:10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5"/>
        <v>1033.4112331640949</v>
      </c>
      <c r="G70" s="407">
        <v>0</v>
      </c>
      <c r="H70" s="409">
        <v>0</v>
      </c>
      <c r="I70" s="62">
        <f t="shared" si="16"/>
        <v>1033.4112331640949</v>
      </c>
      <c r="J70" s="4">
        <v>0</v>
      </c>
    </row>
    <row r="71" spans="1:10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5"/>
        <v>0</v>
      </c>
      <c r="G71" s="407">
        <v>0</v>
      </c>
      <c r="H71" s="409">
        <v>0</v>
      </c>
      <c r="I71" s="59">
        <f t="shared" si="16"/>
        <v>0</v>
      </c>
      <c r="J71" s="4">
        <v>0</v>
      </c>
    </row>
    <row r="72" spans="1:10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5"/>
        <v>0</v>
      </c>
      <c r="G72" s="407">
        <v>0</v>
      </c>
      <c r="H72" s="409">
        <v>0</v>
      </c>
      <c r="I72" s="62">
        <f t="shared" si="16"/>
        <v>0</v>
      </c>
      <c r="J72" s="4">
        <v>0</v>
      </c>
    </row>
    <row r="73" spans="1:10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5"/>
        <v>48.890319504582671</v>
      </c>
      <c r="G73" s="407">
        <v>0</v>
      </c>
      <c r="H73" s="409">
        <v>0</v>
      </c>
      <c r="I73" s="59">
        <f t="shared" si="16"/>
        <v>48.890319504582671</v>
      </c>
      <c r="J73" s="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5"/>
        <v>0</v>
      </c>
      <c r="G74" s="407">
        <v>0</v>
      </c>
      <c r="H74" s="409">
        <v>0</v>
      </c>
      <c r="I74" s="62">
        <f t="shared" si="16"/>
        <v>0</v>
      </c>
      <c r="J74" s="4">
        <v>0</v>
      </c>
    </row>
    <row r="75" spans="1:10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5"/>
        <v>0</v>
      </c>
      <c r="G75" s="407">
        <v>0</v>
      </c>
      <c r="H75" s="409">
        <v>0</v>
      </c>
      <c r="I75" s="59">
        <f t="shared" si="16"/>
        <v>0</v>
      </c>
      <c r="J75" s="4">
        <v>0</v>
      </c>
    </row>
    <row r="76" spans="1:10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5"/>
        <v>0</v>
      </c>
      <c r="G76" s="407">
        <v>0</v>
      </c>
      <c r="H76" s="409">
        <v>0</v>
      </c>
      <c r="I76" s="67">
        <f t="shared" si="16"/>
        <v>0</v>
      </c>
      <c r="J76" s="4">
        <v>0</v>
      </c>
    </row>
    <row r="77" spans="1:10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5"/>
        <v>0</v>
      </c>
      <c r="G77" s="407">
        <v>0</v>
      </c>
      <c r="H77" s="409">
        <v>0</v>
      </c>
      <c r="I77" s="70">
        <f t="shared" si="16"/>
        <v>0</v>
      </c>
      <c r="J77" s="4">
        <v>0</v>
      </c>
    </row>
    <row r="78" spans="1:10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5"/>
        <v>0</v>
      </c>
      <c r="G78" s="407">
        <v>0</v>
      </c>
      <c r="H78" s="409">
        <v>0</v>
      </c>
      <c r="I78" s="67">
        <f t="shared" si="16"/>
        <v>0</v>
      </c>
      <c r="J78" s="4">
        <v>0</v>
      </c>
    </row>
    <row r="79" spans="1:10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5"/>
        <v>0</v>
      </c>
      <c r="G79" s="410">
        <v>0</v>
      </c>
      <c r="H79" s="412">
        <v>0</v>
      </c>
      <c r="I79" s="73">
        <f t="shared" si="16"/>
        <v>0</v>
      </c>
      <c r="J79" s="4">
        <v>0</v>
      </c>
    </row>
    <row r="80" spans="1:10" ht="15" customHeight="1">
      <c r="A80" s="42" t="s">
        <v>26</v>
      </c>
      <c r="B80" s="74">
        <f>SUM(B59:B75)</f>
        <v>0</v>
      </c>
      <c r="C80" s="74">
        <f t="shared" ref="C80:G80" si="17">SUM(C59:C75)</f>
        <v>0</v>
      </c>
      <c r="D80" s="74">
        <f t="shared" si="17"/>
        <v>0</v>
      </c>
      <c r="E80" s="74">
        <f t="shared" si="17"/>
        <v>0</v>
      </c>
      <c r="F80" s="74">
        <f t="shared" si="17"/>
        <v>19356.72508876782</v>
      </c>
      <c r="G80" s="74">
        <f t="shared" si="17"/>
        <v>0</v>
      </c>
      <c r="H80" s="75">
        <f>SUM(H59:H75)</f>
        <v>0</v>
      </c>
      <c r="I80" s="59">
        <f>SUM(I59:I75)</f>
        <v>19356.72508876782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18">C80/$I$80</f>
        <v>0</v>
      </c>
      <c r="D81" s="78">
        <f t="shared" si="18"/>
        <v>0</v>
      </c>
      <c r="E81" s="78">
        <f t="shared" si="18"/>
        <v>0</v>
      </c>
      <c r="F81" s="78">
        <f t="shared" si="18"/>
        <v>1</v>
      </c>
      <c r="G81" s="78">
        <f t="shared" si="18"/>
        <v>0</v>
      </c>
      <c r="H81" s="78">
        <f t="shared" si="18"/>
        <v>0</v>
      </c>
      <c r="I81" s="80">
        <f t="shared" si="18"/>
        <v>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-1.8189894035458565E-12</v>
      </c>
      <c r="G82" s="44"/>
      <c r="H82" s="44"/>
      <c r="I82" s="290">
        <f>+I80-I470-I496-I522-I548-I574</f>
        <v>-1.8189894035458565E-12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39.893680261611706</v>
      </c>
      <c r="C85" s="57">
        <f t="shared" ref="C85:H85" si="19">C579+C605+C631</f>
        <v>0</v>
      </c>
      <c r="D85" s="57">
        <f t="shared" si="19"/>
        <v>4.7644843977953348</v>
      </c>
      <c r="E85" s="57">
        <f t="shared" si="19"/>
        <v>0</v>
      </c>
      <c r="F85" s="57">
        <f t="shared" si="19"/>
        <v>0</v>
      </c>
      <c r="G85" s="57">
        <f t="shared" si="19"/>
        <v>0</v>
      </c>
      <c r="H85" s="58">
        <f t="shared" si="19"/>
        <v>0</v>
      </c>
      <c r="I85" s="59">
        <f>SUM(B85:H85)</f>
        <v>44.658164659407042</v>
      </c>
      <c r="J85" s="4">
        <v>0</v>
      </c>
    </row>
    <row r="86" spans="1:59" ht="15">
      <c r="A86" s="36" t="s">
        <v>8</v>
      </c>
      <c r="B86" s="60">
        <f t="shared" ref="B86:H101" si="20">B580+B606+B632</f>
        <v>134.11362649104754</v>
      </c>
      <c r="C86" s="60">
        <f t="shared" si="20"/>
        <v>0</v>
      </c>
      <c r="D86" s="60">
        <f t="shared" si="20"/>
        <v>19.428629204910024</v>
      </c>
      <c r="E86" s="60">
        <f t="shared" si="20"/>
        <v>0</v>
      </c>
      <c r="F86" s="60">
        <f t="shared" si="20"/>
        <v>0</v>
      </c>
      <c r="G86" s="60">
        <f t="shared" si="20"/>
        <v>0</v>
      </c>
      <c r="H86" s="61">
        <f t="shared" si="20"/>
        <v>0</v>
      </c>
      <c r="I86" s="62">
        <f t="shared" ref="I86:I105" si="21">SUM(B86:H86)</f>
        <v>153.54225569595758</v>
      </c>
      <c r="J86" s="4">
        <v>0</v>
      </c>
    </row>
    <row r="87" spans="1:59" ht="15">
      <c r="A87" s="37" t="s">
        <v>10</v>
      </c>
      <c r="B87" s="63">
        <f t="shared" si="20"/>
        <v>181.85732955826506</v>
      </c>
      <c r="C87" s="63">
        <f t="shared" si="20"/>
        <v>0</v>
      </c>
      <c r="D87" s="63">
        <f t="shared" si="20"/>
        <v>11.014984332789037</v>
      </c>
      <c r="E87" s="63">
        <f t="shared" si="20"/>
        <v>0</v>
      </c>
      <c r="F87" s="63">
        <f t="shared" si="20"/>
        <v>0</v>
      </c>
      <c r="G87" s="63">
        <f t="shared" si="20"/>
        <v>0</v>
      </c>
      <c r="H87" s="64">
        <f t="shared" si="20"/>
        <v>0</v>
      </c>
      <c r="I87" s="59">
        <f t="shared" si="21"/>
        <v>192.87231389105409</v>
      </c>
      <c r="J87" s="4">
        <v>0</v>
      </c>
    </row>
    <row r="88" spans="1:59" ht="15">
      <c r="A88" s="36" t="s">
        <v>56</v>
      </c>
      <c r="B88" s="60">
        <f t="shared" si="20"/>
        <v>0</v>
      </c>
      <c r="C88" s="60">
        <f t="shared" si="20"/>
        <v>0</v>
      </c>
      <c r="D88" s="60">
        <f t="shared" si="20"/>
        <v>0</v>
      </c>
      <c r="E88" s="60">
        <f t="shared" si="20"/>
        <v>0</v>
      </c>
      <c r="F88" s="60">
        <f t="shared" si="20"/>
        <v>0</v>
      </c>
      <c r="G88" s="60">
        <f t="shared" si="20"/>
        <v>0</v>
      </c>
      <c r="H88" s="61">
        <f t="shared" si="20"/>
        <v>0</v>
      </c>
      <c r="I88" s="62">
        <f t="shared" si="21"/>
        <v>0</v>
      </c>
      <c r="J88" s="4">
        <v>0</v>
      </c>
    </row>
    <row r="89" spans="1:59" ht="15">
      <c r="A89" s="37" t="s">
        <v>16</v>
      </c>
      <c r="B89" s="63">
        <f t="shared" si="20"/>
        <v>1812.421917149652</v>
      </c>
      <c r="C89" s="63">
        <f t="shared" si="20"/>
        <v>85.786173912951867</v>
      </c>
      <c r="D89" s="63">
        <f t="shared" si="20"/>
        <v>106.2974534746871</v>
      </c>
      <c r="E89" s="63">
        <f t="shared" si="20"/>
        <v>40.779371575772181</v>
      </c>
      <c r="F89" s="63">
        <f t="shared" si="20"/>
        <v>0</v>
      </c>
      <c r="G89" s="63">
        <f t="shared" si="20"/>
        <v>0</v>
      </c>
      <c r="H89" s="64">
        <f t="shared" si="20"/>
        <v>0</v>
      </c>
      <c r="I89" s="59">
        <f t="shared" si="21"/>
        <v>2045.284916113063</v>
      </c>
      <c r="J89" s="4">
        <v>0</v>
      </c>
    </row>
    <row r="90" spans="1:59" ht="15">
      <c r="A90" s="36" t="s">
        <v>15</v>
      </c>
      <c r="B90" s="60">
        <f t="shared" si="20"/>
        <v>5530.7061123920166</v>
      </c>
      <c r="C90" s="60">
        <f t="shared" si="20"/>
        <v>17.293460305153065</v>
      </c>
      <c r="D90" s="60">
        <f t="shared" si="20"/>
        <v>366.29435278515325</v>
      </c>
      <c r="E90" s="60">
        <f t="shared" si="20"/>
        <v>0</v>
      </c>
      <c r="F90" s="60">
        <f t="shared" si="20"/>
        <v>0</v>
      </c>
      <c r="G90" s="60">
        <f t="shared" si="20"/>
        <v>0</v>
      </c>
      <c r="H90" s="61">
        <f t="shared" si="20"/>
        <v>0</v>
      </c>
      <c r="I90" s="62">
        <f t="shared" si="21"/>
        <v>5914.2939254823223</v>
      </c>
      <c r="J90" s="4">
        <v>0</v>
      </c>
    </row>
    <row r="91" spans="1:59" ht="15">
      <c r="A91" s="37" t="s">
        <v>58</v>
      </c>
      <c r="B91" s="63">
        <f t="shared" si="20"/>
        <v>0</v>
      </c>
      <c r="C91" s="63">
        <f t="shared" si="20"/>
        <v>0.28197837576379126</v>
      </c>
      <c r="D91" s="63">
        <f t="shared" si="20"/>
        <v>0.17011074032805532</v>
      </c>
      <c r="E91" s="63">
        <f t="shared" si="20"/>
        <v>93.040056759518123</v>
      </c>
      <c r="F91" s="63">
        <f t="shared" si="20"/>
        <v>540.498449938568</v>
      </c>
      <c r="G91" s="63">
        <f t="shared" si="20"/>
        <v>0</v>
      </c>
      <c r="H91" s="64">
        <f t="shared" si="20"/>
        <v>0</v>
      </c>
      <c r="I91" s="59">
        <f t="shared" si="21"/>
        <v>633.99059581417794</v>
      </c>
      <c r="J91" s="4">
        <v>0</v>
      </c>
    </row>
    <row r="92" spans="1:59" ht="15">
      <c r="A92" s="36" t="s">
        <v>12</v>
      </c>
      <c r="B92" s="60">
        <f t="shared" si="20"/>
        <v>0</v>
      </c>
      <c r="C92" s="60">
        <f t="shared" si="20"/>
        <v>0</v>
      </c>
      <c r="D92" s="60">
        <f t="shared" si="20"/>
        <v>3.0566034658245214E-2</v>
      </c>
      <c r="E92" s="60">
        <f t="shared" si="20"/>
        <v>12.514862259375668</v>
      </c>
      <c r="F92" s="60">
        <f t="shared" si="20"/>
        <v>0</v>
      </c>
      <c r="G92" s="60">
        <f t="shared" si="20"/>
        <v>0</v>
      </c>
      <c r="H92" s="61">
        <f t="shared" si="20"/>
        <v>0</v>
      </c>
      <c r="I92" s="62">
        <f t="shared" si="21"/>
        <v>12.545428294033913</v>
      </c>
      <c r="J92" s="4">
        <v>0</v>
      </c>
    </row>
    <row r="93" spans="1:59" ht="15">
      <c r="A93" s="37" t="s">
        <v>59</v>
      </c>
      <c r="B93" s="63">
        <f t="shared" si="20"/>
        <v>0</v>
      </c>
      <c r="C93" s="63">
        <f t="shared" si="20"/>
        <v>0</v>
      </c>
      <c r="D93" s="63">
        <f t="shared" si="20"/>
        <v>0</v>
      </c>
      <c r="E93" s="63">
        <f t="shared" si="20"/>
        <v>3.4173469334412587</v>
      </c>
      <c r="F93" s="63">
        <f t="shared" si="20"/>
        <v>0</v>
      </c>
      <c r="G93" s="63">
        <f t="shared" si="20"/>
        <v>0</v>
      </c>
      <c r="H93" s="64">
        <f t="shared" si="20"/>
        <v>0</v>
      </c>
      <c r="I93" s="59">
        <f t="shared" si="21"/>
        <v>3.4173469334412587</v>
      </c>
      <c r="J93" s="4">
        <v>0</v>
      </c>
    </row>
    <row r="94" spans="1:59" ht="15">
      <c r="A94" s="36" t="s">
        <v>17</v>
      </c>
      <c r="B94" s="60">
        <f t="shared" si="20"/>
        <v>213.5435558170098</v>
      </c>
      <c r="C94" s="60">
        <f t="shared" si="20"/>
        <v>0.64288129668886496</v>
      </c>
      <c r="D94" s="60">
        <f t="shared" si="20"/>
        <v>21.979727133458976</v>
      </c>
      <c r="E94" s="60">
        <f t="shared" si="20"/>
        <v>2.2726272614680525</v>
      </c>
      <c r="F94" s="60">
        <f t="shared" si="20"/>
        <v>0</v>
      </c>
      <c r="G94" s="60">
        <f t="shared" si="20"/>
        <v>0</v>
      </c>
      <c r="H94" s="61">
        <f t="shared" si="20"/>
        <v>0</v>
      </c>
      <c r="I94" s="62">
        <f t="shared" si="21"/>
        <v>238.43879150862568</v>
      </c>
      <c r="J94" s="4">
        <v>0</v>
      </c>
    </row>
    <row r="95" spans="1:59" ht="15">
      <c r="A95" s="37" t="s">
        <v>139</v>
      </c>
      <c r="B95" s="63">
        <f t="shared" si="20"/>
        <v>3394.3900911245055</v>
      </c>
      <c r="C95" s="63">
        <f t="shared" si="20"/>
        <v>385.37906030465126</v>
      </c>
      <c r="D95" s="63">
        <f t="shared" si="20"/>
        <v>374.17212036148777</v>
      </c>
      <c r="E95" s="63">
        <f t="shared" si="20"/>
        <v>59.183183965418692</v>
      </c>
      <c r="F95" s="63">
        <f t="shared" si="20"/>
        <v>0</v>
      </c>
      <c r="G95" s="63">
        <f t="shared" si="20"/>
        <v>0</v>
      </c>
      <c r="H95" s="64">
        <f t="shared" si="20"/>
        <v>0</v>
      </c>
      <c r="I95" s="59">
        <f t="shared" si="21"/>
        <v>4213.1244557560631</v>
      </c>
      <c r="J95" s="4">
        <v>0</v>
      </c>
    </row>
    <row r="96" spans="1:59" ht="15">
      <c r="A96" s="36" t="s">
        <v>25</v>
      </c>
      <c r="B96" s="60">
        <f t="shared" si="20"/>
        <v>1601.7772382980102</v>
      </c>
      <c r="C96" s="60">
        <f t="shared" si="20"/>
        <v>7.5027101924995496E-2</v>
      </c>
      <c r="D96" s="60">
        <f t="shared" si="20"/>
        <v>2435.1000411172981</v>
      </c>
      <c r="E96" s="60">
        <f t="shared" si="20"/>
        <v>2112.4952672912332</v>
      </c>
      <c r="F96" s="60">
        <f t="shared" si="20"/>
        <v>0</v>
      </c>
      <c r="G96" s="60">
        <f t="shared" si="20"/>
        <v>1440.216643266768</v>
      </c>
      <c r="H96" s="61">
        <f t="shared" si="20"/>
        <v>0.70405065692668989</v>
      </c>
      <c r="I96" s="62">
        <f t="shared" si="21"/>
        <v>7590.3682677321613</v>
      </c>
      <c r="J96" s="4">
        <v>0</v>
      </c>
    </row>
    <row r="97" spans="1:10" ht="15">
      <c r="A97" s="37" t="s">
        <v>24</v>
      </c>
      <c r="B97" s="63">
        <f t="shared" si="20"/>
        <v>2528.5234953265558</v>
      </c>
      <c r="C97" s="63">
        <f t="shared" si="20"/>
        <v>9.4236628281190402</v>
      </c>
      <c r="D97" s="63">
        <f t="shared" si="20"/>
        <v>238.42278402120684</v>
      </c>
      <c r="E97" s="63">
        <f t="shared" si="20"/>
        <v>0</v>
      </c>
      <c r="F97" s="63">
        <f t="shared" si="20"/>
        <v>0</v>
      </c>
      <c r="G97" s="63">
        <f t="shared" si="20"/>
        <v>0</v>
      </c>
      <c r="H97" s="64">
        <f t="shared" si="20"/>
        <v>0</v>
      </c>
      <c r="I97" s="59">
        <f t="shared" si="21"/>
        <v>2776.369942175882</v>
      </c>
      <c r="J97" s="4">
        <v>0</v>
      </c>
    </row>
    <row r="98" spans="1:10" ht="15">
      <c r="A98" s="36" t="s">
        <v>60</v>
      </c>
      <c r="B98" s="60">
        <f t="shared" si="20"/>
        <v>3459.2618659199361</v>
      </c>
      <c r="C98" s="60">
        <f t="shared" si="20"/>
        <v>6.409523587439387</v>
      </c>
      <c r="D98" s="60">
        <f t="shared" si="20"/>
        <v>431.58628330158643</v>
      </c>
      <c r="E98" s="60">
        <f t="shared" si="20"/>
        <v>0</v>
      </c>
      <c r="F98" s="60">
        <f t="shared" si="20"/>
        <v>0</v>
      </c>
      <c r="G98" s="60">
        <f t="shared" si="20"/>
        <v>0</v>
      </c>
      <c r="H98" s="61">
        <f t="shared" si="20"/>
        <v>0</v>
      </c>
      <c r="I98" s="62">
        <f t="shared" si="21"/>
        <v>3897.2576728089616</v>
      </c>
      <c r="J98" s="4">
        <v>0</v>
      </c>
    </row>
    <row r="99" spans="1:10" ht="15">
      <c r="A99" s="37" t="s">
        <v>22</v>
      </c>
      <c r="B99" s="63">
        <f t="shared" si="20"/>
        <v>784.20247643038749</v>
      </c>
      <c r="C99" s="63">
        <f t="shared" si="20"/>
        <v>0</v>
      </c>
      <c r="D99" s="63">
        <f t="shared" si="20"/>
        <v>55.96737397460673</v>
      </c>
      <c r="E99" s="63">
        <f t="shared" si="20"/>
        <v>0</v>
      </c>
      <c r="F99" s="63">
        <f t="shared" si="20"/>
        <v>1.2167106223732824</v>
      </c>
      <c r="G99" s="63">
        <f t="shared" si="20"/>
        <v>0</v>
      </c>
      <c r="H99" s="64">
        <f t="shared" si="20"/>
        <v>0</v>
      </c>
      <c r="I99" s="59">
        <f t="shared" si="21"/>
        <v>841.38656102736752</v>
      </c>
      <c r="J99" s="4">
        <v>0</v>
      </c>
    </row>
    <row r="100" spans="1:10" ht="15">
      <c r="A100" s="36" t="s">
        <v>21</v>
      </c>
      <c r="B100" s="60">
        <f t="shared" si="20"/>
        <v>55.7585604297579</v>
      </c>
      <c r="C100" s="60">
        <f t="shared" si="20"/>
        <v>0</v>
      </c>
      <c r="D100" s="60">
        <f t="shared" si="20"/>
        <v>1.0302095226770238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1">
        <f t="shared" si="20"/>
        <v>0</v>
      </c>
      <c r="I100" s="62">
        <f t="shared" si="21"/>
        <v>56.788769952434926</v>
      </c>
      <c r="J100" s="4">
        <v>0</v>
      </c>
    </row>
    <row r="101" spans="1:10" ht="15">
      <c r="A101" s="38" t="s">
        <v>64</v>
      </c>
      <c r="B101" s="63">
        <f t="shared" si="20"/>
        <v>204.92582414600932</v>
      </c>
      <c r="C101" s="63">
        <f t="shared" si="20"/>
        <v>0</v>
      </c>
      <c r="D101" s="63">
        <f t="shared" si="20"/>
        <v>158.64907942858591</v>
      </c>
      <c r="E101" s="63">
        <f t="shared" si="20"/>
        <v>0</v>
      </c>
      <c r="F101" s="63">
        <f t="shared" si="20"/>
        <v>0</v>
      </c>
      <c r="G101" s="63">
        <f t="shared" si="20"/>
        <v>0</v>
      </c>
      <c r="H101" s="64">
        <f t="shared" si="20"/>
        <v>0</v>
      </c>
      <c r="I101" s="59">
        <f t="shared" si="21"/>
        <v>363.57490357459523</v>
      </c>
      <c r="J101" s="4">
        <v>0</v>
      </c>
    </row>
    <row r="102" spans="1:10">
      <c r="A102" s="39" t="s">
        <v>23</v>
      </c>
      <c r="B102" s="65">
        <f t="shared" ref="B102:H105" si="22">B596+B622+B648</f>
        <v>204.92582414600932</v>
      </c>
      <c r="C102" s="65">
        <f t="shared" si="22"/>
        <v>0</v>
      </c>
      <c r="D102" s="65">
        <f t="shared" si="22"/>
        <v>158.64907942858591</v>
      </c>
      <c r="E102" s="65">
        <f t="shared" si="22"/>
        <v>0</v>
      </c>
      <c r="F102" s="65">
        <f t="shared" si="22"/>
        <v>0</v>
      </c>
      <c r="G102" s="65">
        <f t="shared" si="22"/>
        <v>0</v>
      </c>
      <c r="H102" s="66">
        <f t="shared" si="22"/>
        <v>0</v>
      </c>
      <c r="I102" s="67">
        <f t="shared" si="21"/>
        <v>363.57490357459523</v>
      </c>
      <c r="J102" s="4">
        <v>0</v>
      </c>
    </row>
    <row r="103" spans="1:10">
      <c r="A103" s="40" t="s">
        <v>19</v>
      </c>
      <c r="B103" s="68">
        <f t="shared" si="22"/>
        <v>0</v>
      </c>
      <c r="C103" s="68">
        <f t="shared" si="22"/>
        <v>0</v>
      </c>
      <c r="D103" s="68">
        <f t="shared" si="22"/>
        <v>0</v>
      </c>
      <c r="E103" s="68">
        <f t="shared" si="22"/>
        <v>0</v>
      </c>
      <c r="F103" s="68">
        <f t="shared" si="22"/>
        <v>0</v>
      </c>
      <c r="G103" s="68">
        <f t="shared" si="22"/>
        <v>0</v>
      </c>
      <c r="H103" s="69">
        <f t="shared" si="22"/>
        <v>0</v>
      </c>
      <c r="I103" s="70">
        <f t="shared" si="21"/>
        <v>0</v>
      </c>
      <c r="J103" s="4">
        <v>0</v>
      </c>
    </row>
    <row r="104" spans="1:10">
      <c r="A104" s="39" t="s">
        <v>20</v>
      </c>
      <c r="B104" s="65">
        <f t="shared" si="22"/>
        <v>0</v>
      </c>
      <c r="C104" s="65">
        <f t="shared" si="22"/>
        <v>0</v>
      </c>
      <c r="D104" s="65">
        <f t="shared" si="22"/>
        <v>0</v>
      </c>
      <c r="E104" s="65">
        <f t="shared" si="22"/>
        <v>0</v>
      </c>
      <c r="F104" s="65">
        <f t="shared" si="22"/>
        <v>0</v>
      </c>
      <c r="G104" s="65">
        <f t="shared" si="22"/>
        <v>0</v>
      </c>
      <c r="H104" s="66">
        <f t="shared" si="22"/>
        <v>0</v>
      </c>
      <c r="I104" s="67">
        <f t="shared" si="21"/>
        <v>0</v>
      </c>
      <c r="J104" s="4">
        <v>0</v>
      </c>
    </row>
    <row r="105" spans="1:10" ht="15" thickBot="1">
      <c r="A105" s="41" t="s">
        <v>11</v>
      </c>
      <c r="B105" s="71">
        <f t="shared" si="22"/>
        <v>0</v>
      </c>
      <c r="C105" s="71">
        <f t="shared" si="22"/>
        <v>0</v>
      </c>
      <c r="D105" s="71">
        <f t="shared" si="22"/>
        <v>0</v>
      </c>
      <c r="E105" s="71">
        <f t="shared" si="22"/>
        <v>0</v>
      </c>
      <c r="F105" s="71">
        <f t="shared" si="22"/>
        <v>0</v>
      </c>
      <c r="G105" s="71">
        <f t="shared" si="22"/>
        <v>0</v>
      </c>
      <c r="H105" s="72">
        <f t="shared" si="22"/>
        <v>0</v>
      </c>
      <c r="I105" s="73">
        <f t="shared" si="21"/>
        <v>0</v>
      </c>
      <c r="J105" s="4">
        <v>0</v>
      </c>
    </row>
    <row r="106" spans="1:10" ht="15" customHeight="1">
      <c r="A106" s="42" t="s">
        <v>26</v>
      </c>
      <c r="B106" s="74">
        <f>SUM(B85:B101)</f>
        <v>19941.37577334476</v>
      </c>
      <c r="C106" s="74">
        <f t="shared" ref="C106:G106" si="23">SUM(C85:C101)</f>
        <v>505.29176771269226</v>
      </c>
      <c r="D106" s="74">
        <f t="shared" si="23"/>
        <v>4224.9081998312286</v>
      </c>
      <c r="E106" s="74">
        <f t="shared" si="23"/>
        <v>2323.7027160462271</v>
      </c>
      <c r="F106" s="74">
        <f t="shared" si="23"/>
        <v>541.71516056094129</v>
      </c>
      <c r="G106" s="74">
        <f t="shared" si="23"/>
        <v>1440.216643266768</v>
      </c>
      <c r="H106" s="75">
        <f>SUM(H85:H101)</f>
        <v>0.70405065692668989</v>
      </c>
      <c r="I106" s="59">
        <f>SUM(I85:I101)</f>
        <v>28977.91431141955</v>
      </c>
      <c r="J106" s="4">
        <v>0</v>
      </c>
    </row>
    <row r="107" spans="1:10" s="14" customFormat="1" ht="15" thickBot="1">
      <c r="A107" s="45" t="s">
        <v>91</v>
      </c>
      <c r="B107" s="78">
        <f>B106/$I$106</f>
        <v>0.68815773140326764</v>
      </c>
      <c r="C107" s="78">
        <f t="shared" ref="C107:I107" si="24">C106/$I$106</f>
        <v>1.7437133752361469E-2</v>
      </c>
      <c r="D107" s="78">
        <f t="shared" si="24"/>
        <v>0.1457975254680868</v>
      </c>
      <c r="E107" s="78">
        <f t="shared" si="24"/>
        <v>8.0188749648228058E-2</v>
      </c>
      <c r="F107" s="78">
        <f t="shared" si="24"/>
        <v>1.8694070067957355E-2</v>
      </c>
      <c r="G107" s="78">
        <f t="shared" si="24"/>
        <v>4.9700493547915926E-2</v>
      </c>
      <c r="H107" s="79">
        <f t="shared" si="24"/>
        <v>2.4296112182554118E-5</v>
      </c>
      <c r="I107" s="80">
        <f t="shared" si="24"/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5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5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5"/>
        <v>0</v>
      </c>
    </row>
    <row r="115" spans="1:9" ht="15">
      <c r="A115" s="37" t="s">
        <v>16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5"/>
        <v>0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5"/>
        <v>0</v>
      </c>
    </row>
    <row r="117" spans="1:9" ht="15">
      <c r="A117" s="37" t="s">
        <v>58</v>
      </c>
      <c r="B117" s="63">
        <v>6.050363872210858E-4</v>
      </c>
      <c r="C117" s="63">
        <v>0</v>
      </c>
      <c r="D117" s="63">
        <v>0</v>
      </c>
      <c r="E117" s="63">
        <v>4.5377729041581438E-4</v>
      </c>
      <c r="F117" s="420"/>
      <c r="G117" s="63">
        <v>0</v>
      </c>
      <c r="H117" s="64">
        <v>0</v>
      </c>
      <c r="I117" s="59">
        <f t="shared" si="25"/>
        <v>1.0588136776369002E-3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5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5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25"/>
        <v>0</v>
      </c>
    </row>
    <row r="121" spans="1:9" ht="15">
      <c r="A121" s="37" t="s">
        <v>139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5"/>
        <v>0</v>
      </c>
    </row>
    <row r="122" spans="1:9" ht="15">
      <c r="A122" s="36" t="s">
        <v>25</v>
      </c>
      <c r="B122" s="60">
        <v>3.3922427816866184E-2</v>
      </c>
      <c r="C122" s="60">
        <v>4.2051574435096709E-4</v>
      </c>
      <c r="D122" s="60">
        <v>0.30676363955303759</v>
      </c>
      <c r="E122" s="60">
        <v>1.2484693537647364</v>
      </c>
      <c r="F122" s="420"/>
      <c r="G122" s="60">
        <v>0.29712765442029326</v>
      </c>
      <c r="H122" s="61">
        <v>1.0565939309615461E-3</v>
      </c>
      <c r="I122" s="62">
        <f t="shared" si="25"/>
        <v>1.8877601852302459</v>
      </c>
    </row>
    <row r="123" spans="1:9" ht="15">
      <c r="A123" s="37" t="s">
        <v>24</v>
      </c>
      <c r="B123" s="63">
        <v>0.66481510984884828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25"/>
        <v>0.66481510984884828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5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5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5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5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5"/>
        <v>0</v>
      </c>
    </row>
    <row r="129" spans="1: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5"/>
        <v>0</v>
      </c>
    </row>
    <row r="130" spans="1: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5"/>
        <v>0</v>
      </c>
    </row>
    <row r="131" spans="1: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25"/>
        <v>0</v>
      </c>
    </row>
    <row r="132" spans="1:9" ht="15">
      <c r="A132" s="42" t="s">
        <v>26</v>
      </c>
      <c r="B132" s="74">
        <f>SUM(B111:B127)</f>
        <v>0.69934257405293554</v>
      </c>
      <c r="C132" s="74">
        <f t="shared" ref="C132:G132" si="26">SUM(C111:C127)</f>
        <v>4.2051574435096709E-4</v>
      </c>
      <c r="D132" s="74">
        <f t="shared" si="26"/>
        <v>0.30676363955303759</v>
      </c>
      <c r="E132" s="74">
        <f t="shared" si="26"/>
        <v>1.2489231310551523</v>
      </c>
      <c r="F132" s="74">
        <f t="shared" si="26"/>
        <v>0</v>
      </c>
      <c r="G132" s="74">
        <f t="shared" si="26"/>
        <v>0.29712765442029326</v>
      </c>
      <c r="H132" s="75">
        <f>SUM(H111:H127)</f>
        <v>1.0565939309615461E-3</v>
      </c>
      <c r="I132" s="59">
        <f>SUM(I111:I127)</f>
        <v>2.5536341087567309</v>
      </c>
    </row>
    <row r="133" spans="1:9" s="14" customFormat="1" ht="15" thickBot="1">
      <c r="A133" s="43" t="s">
        <v>91</v>
      </c>
      <c r="B133" s="78">
        <f>B132/$I$132</f>
        <v>0.27386169837519098</v>
      </c>
      <c r="C133" s="78">
        <f t="shared" ref="C133:I133" si="27">C132/$I$132</f>
        <v>1.6467345220247723E-4</v>
      </c>
      <c r="D133" s="78">
        <f t="shared" si="27"/>
        <v>0.12012826681046697</v>
      </c>
      <c r="E133" s="78">
        <f t="shared" si="27"/>
        <v>0.48907677367420749</v>
      </c>
      <c r="F133" s="78">
        <f t="shared" si="27"/>
        <v>0</v>
      </c>
      <c r="G133" s="78">
        <f t="shared" si="27"/>
        <v>0.11635482679425582</v>
      </c>
      <c r="H133" s="79">
        <f t="shared" si="27"/>
        <v>4.1376089367633107E-4</v>
      </c>
      <c r="I133" s="80">
        <f t="shared" si="27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28">SUM(B138:H138)</f>
        <v>0</v>
      </c>
    </row>
    <row r="139" spans="1: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28"/>
        <v>0</v>
      </c>
    </row>
    <row r="140" spans="1: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28"/>
        <v>0</v>
      </c>
    </row>
    <row r="141" spans="1:9" ht="15">
      <c r="A141" s="37" t="s">
        <v>16</v>
      </c>
      <c r="B141" s="63">
        <v>0.2933148285684265</v>
      </c>
      <c r="C141" s="63">
        <v>2.8768165374829766</v>
      </c>
      <c r="D141" s="63">
        <v>0.22167538363258688</v>
      </c>
      <c r="E141" s="63">
        <v>0</v>
      </c>
      <c r="F141" s="420"/>
      <c r="G141" s="63">
        <v>0</v>
      </c>
      <c r="H141" s="64">
        <v>0</v>
      </c>
      <c r="I141" s="59">
        <f t="shared" si="28"/>
        <v>3.3918067496839899</v>
      </c>
    </row>
    <row r="142" spans="1:9" ht="15">
      <c r="A142" s="36" t="s">
        <v>15</v>
      </c>
      <c r="B142" s="60">
        <v>16.376946974457919</v>
      </c>
      <c r="C142" s="60">
        <v>0.73457524430661003</v>
      </c>
      <c r="D142" s="60">
        <v>2.6567138002422395</v>
      </c>
      <c r="E142" s="60">
        <v>0</v>
      </c>
      <c r="F142" s="420"/>
      <c r="G142" s="60">
        <v>0</v>
      </c>
      <c r="H142" s="61">
        <v>0</v>
      </c>
      <c r="I142" s="62">
        <f t="shared" si="28"/>
        <v>19.768236019006768</v>
      </c>
    </row>
    <row r="143" spans="1:9" ht="15">
      <c r="A143" s="37" t="s">
        <v>58</v>
      </c>
      <c r="B143" s="63">
        <v>0</v>
      </c>
      <c r="C143" s="63">
        <v>0</v>
      </c>
      <c r="D143" s="63">
        <v>0.26258396973821313</v>
      </c>
      <c r="E143" s="63">
        <v>0.28722088502682119</v>
      </c>
      <c r="F143" s="420"/>
      <c r="G143" s="63">
        <v>0</v>
      </c>
      <c r="H143" s="64">
        <v>0</v>
      </c>
      <c r="I143" s="59">
        <f t="shared" si="28"/>
        <v>0.54980485476503427</v>
      </c>
    </row>
    <row r="144" spans="1: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28"/>
        <v>0</v>
      </c>
    </row>
    <row r="145" spans="1: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28"/>
        <v>0</v>
      </c>
    </row>
    <row r="146" spans="1:9" ht="15">
      <c r="A146" s="36" t="s">
        <v>17</v>
      </c>
      <c r="B146" s="60">
        <v>4.3843581485439265E-2</v>
      </c>
      <c r="C146" s="60">
        <v>0</v>
      </c>
      <c r="D146" s="60">
        <v>3.2882686114079449E-2</v>
      </c>
      <c r="E146" s="60">
        <v>0</v>
      </c>
      <c r="F146" s="420"/>
      <c r="G146" s="60">
        <v>0</v>
      </c>
      <c r="H146" s="61">
        <v>0</v>
      </c>
      <c r="I146" s="62">
        <f t="shared" si="28"/>
        <v>7.6726267599518713E-2</v>
      </c>
    </row>
    <row r="147" spans="1:9" ht="15">
      <c r="A147" s="37" t="s">
        <v>139</v>
      </c>
      <c r="B147" s="63">
        <v>3.1461102273578705</v>
      </c>
      <c r="C147" s="63">
        <v>29.010215738505615</v>
      </c>
      <c r="D147" s="63">
        <v>6.2198658713886221</v>
      </c>
      <c r="E147" s="63">
        <v>0</v>
      </c>
      <c r="F147" s="420"/>
      <c r="G147" s="63">
        <v>0</v>
      </c>
      <c r="H147" s="64">
        <v>0</v>
      </c>
      <c r="I147" s="59">
        <f t="shared" si="28"/>
        <v>38.376191837252108</v>
      </c>
    </row>
    <row r="148" spans="1:9" ht="15">
      <c r="A148" s="36" t="s">
        <v>25</v>
      </c>
      <c r="B148" s="60">
        <v>1.8390057661260555</v>
      </c>
      <c r="C148" s="60">
        <v>7.5289183285511152E-2</v>
      </c>
      <c r="D148" s="60">
        <v>0.33018147141384785</v>
      </c>
      <c r="E148" s="60">
        <v>10.329410590373536</v>
      </c>
      <c r="F148" s="420"/>
      <c r="G148" s="60">
        <v>0.79454492314060798</v>
      </c>
      <c r="H148" s="61">
        <v>0.80485031059094436</v>
      </c>
      <c r="I148" s="62">
        <f t="shared" si="28"/>
        <v>14.173282244930503</v>
      </c>
    </row>
    <row r="149" spans="1:9" ht="15">
      <c r="A149" s="37" t="s">
        <v>24</v>
      </c>
      <c r="B149" s="63">
        <v>2.3195540573446777E-2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28"/>
        <v>2.3195540573446777E-2</v>
      </c>
    </row>
    <row r="150" spans="1: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28"/>
        <v>0</v>
      </c>
    </row>
    <row r="151" spans="1: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28"/>
        <v>0</v>
      </c>
    </row>
    <row r="152" spans="1:9" ht="15">
      <c r="A152" s="36" t="s">
        <v>21</v>
      </c>
      <c r="B152" s="60">
        <v>0</v>
      </c>
      <c r="C152" s="60">
        <v>0.13984487516575689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28"/>
        <v>0.13984487516575689</v>
      </c>
    </row>
    <row r="153" spans="1: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28"/>
        <v>0</v>
      </c>
    </row>
    <row r="154" spans="1: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28"/>
        <v>0</v>
      </c>
    </row>
    <row r="155" spans="1: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28"/>
        <v>0</v>
      </c>
    </row>
    <row r="156" spans="1: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28"/>
        <v>0</v>
      </c>
    </row>
    <row r="157" spans="1: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28"/>
        <v>0</v>
      </c>
    </row>
    <row r="158" spans="1:9" ht="15">
      <c r="A158" s="42" t="s">
        <v>26</v>
      </c>
      <c r="B158" s="74">
        <f>SUM(B137:B153)</f>
        <v>21.722416918569159</v>
      </c>
      <c r="C158" s="74">
        <f t="shared" ref="C158:G158" si="29">SUM(C137:C153)</f>
        <v>32.836741578746469</v>
      </c>
      <c r="D158" s="74">
        <f t="shared" si="29"/>
        <v>9.7239031825295896</v>
      </c>
      <c r="E158" s="74">
        <f t="shared" si="29"/>
        <v>10.616631475400357</v>
      </c>
      <c r="F158" s="74">
        <f t="shared" si="29"/>
        <v>0</v>
      </c>
      <c r="G158" s="74">
        <f t="shared" si="29"/>
        <v>0.79454492314060798</v>
      </c>
      <c r="H158" s="75">
        <f>SUM(H137:H153)</f>
        <v>0.80485031059094436</v>
      </c>
      <c r="I158" s="59">
        <f>SUM(I137:I153)</f>
        <v>76.499088388977142</v>
      </c>
    </row>
    <row r="159" spans="1:9" s="14" customFormat="1" ht="15" thickBot="1">
      <c r="A159" s="43" t="s">
        <v>91</v>
      </c>
      <c r="B159" s="78">
        <f>B158/$I$158</f>
        <v>0.28395654609786397</v>
      </c>
      <c r="C159" s="78">
        <f t="shared" ref="C159:I159" si="30">C158/$I$158</f>
        <v>0.42924356708383937</v>
      </c>
      <c r="D159" s="78">
        <f t="shared" si="30"/>
        <v>0.12711136024374795</v>
      </c>
      <c r="E159" s="78">
        <f t="shared" si="30"/>
        <v>0.13878115019381226</v>
      </c>
      <c r="F159" s="78">
        <f t="shared" si="30"/>
        <v>0</v>
      </c>
      <c r="G159" s="78">
        <f t="shared" si="30"/>
        <v>1.038633191418651E-2</v>
      </c>
      <c r="H159" s="79">
        <f t="shared" si="30"/>
        <v>1.05210444665497E-2</v>
      </c>
      <c r="I159" s="80">
        <f t="shared" si="30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1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1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1"/>
        <v>0</v>
      </c>
    </row>
    <row r="167" spans="1:9" ht="15">
      <c r="A167" s="37" t="s">
        <v>16</v>
      </c>
      <c r="B167" s="63">
        <v>6.4598602341717974</v>
      </c>
      <c r="C167" s="63">
        <v>0</v>
      </c>
      <c r="D167" s="63">
        <v>22.499716613688133</v>
      </c>
      <c r="E167" s="63">
        <v>0</v>
      </c>
      <c r="F167" s="420"/>
      <c r="G167" s="63">
        <v>0</v>
      </c>
      <c r="H167" s="64">
        <v>0</v>
      </c>
      <c r="I167" s="59">
        <f t="shared" si="31"/>
        <v>28.959576847859928</v>
      </c>
    </row>
    <row r="168" spans="1:9" ht="15">
      <c r="A168" s="36" t="s">
        <v>15</v>
      </c>
      <c r="B168" s="60">
        <v>2.6014082396513198</v>
      </c>
      <c r="C168" s="60">
        <v>0</v>
      </c>
      <c r="D168" s="60">
        <v>0.1103416004255138</v>
      </c>
      <c r="E168" s="60">
        <v>3.6156664534357783</v>
      </c>
      <c r="F168" s="420"/>
      <c r="G168" s="60">
        <v>0</v>
      </c>
      <c r="H168" s="61">
        <v>0</v>
      </c>
      <c r="I168" s="62">
        <f t="shared" si="31"/>
        <v>6.3274162935126119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0.14429023482272602</v>
      </c>
      <c r="F169" s="420"/>
      <c r="G169" s="63">
        <v>0</v>
      </c>
      <c r="H169" s="64">
        <v>0</v>
      </c>
      <c r="I169" s="59">
        <f t="shared" si="31"/>
        <v>0.14429023482272602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31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1"/>
        <v>0</v>
      </c>
    </row>
    <row r="172" spans="1:9" ht="15">
      <c r="A172" s="36" t="s">
        <v>17</v>
      </c>
      <c r="B172" s="60">
        <v>0.54207060262375251</v>
      </c>
      <c r="C172" s="60">
        <v>0</v>
      </c>
      <c r="D172" s="60">
        <v>71.931178894404255</v>
      </c>
      <c r="E172" s="60">
        <v>0.20750462668437239</v>
      </c>
      <c r="F172" s="420"/>
      <c r="G172" s="60">
        <v>0</v>
      </c>
      <c r="H172" s="61">
        <v>0</v>
      </c>
      <c r="I172" s="62">
        <f t="shared" si="31"/>
        <v>72.680754123712376</v>
      </c>
    </row>
    <row r="173" spans="1:9" ht="15">
      <c r="A173" s="37" t="s">
        <v>139</v>
      </c>
      <c r="B173" s="63">
        <v>5.3405425782950617</v>
      </c>
      <c r="C173" s="63">
        <v>5.8881674584223109</v>
      </c>
      <c r="D173" s="63">
        <v>114.43554003702285</v>
      </c>
      <c r="E173" s="63">
        <v>0</v>
      </c>
      <c r="F173" s="420"/>
      <c r="G173" s="63">
        <v>0</v>
      </c>
      <c r="H173" s="64">
        <v>0</v>
      </c>
      <c r="I173" s="59">
        <f t="shared" si="31"/>
        <v>125.66425007374022</v>
      </c>
    </row>
    <row r="174" spans="1:9" ht="15">
      <c r="A174" s="36" t="s">
        <v>25</v>
      </c>
      <c r="B174" s="60">
        <v>0.45071676870437249</v>
      </c>
      <c r="C174" s="60">
        <v>6.5828955707410278E-2</v>
      </c>
      <c r="D174" s="60">
        <v>20.055165840848936</v>
      </c>
      <c r="E174" s="60">
        <v>9.2382890297098861</v>
      </c>
      <c r="F174" s="420"/>
      <c r="G174" s="60">
        <v>0.92042935932613845</v>
      </c>
      <c r="H174" s="61">
        <v>2.423736100559291</v>
      </c>
      <c r="I174" s="62">
        <f t="shared" si="31"/>
        <v>33.154166054856034</v>
      </c>
    </row>
    <row r="175" spans="1:9" ht="15">
      <c r="A175" s="37" t="s">
        <v>24</v>
      </c>
      <c r="B175" s="63">
        <v>0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31"/>
        <v>0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1"/>
        <v>0</v>
      </c>
    </row>
    <row r="177" spans="1: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1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1"/>
        <v>0</v>
      </c>
    </row>
    <row r="179" spans="1: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1"/>
        <v>0</v>
      </c>
    </row>
    <row r="180" spans="1: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1"/>
        <v>0</v>
      </c>
    </row>
    <row r="181" spans="1: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1"/>
        <v>0</v>
      </c>
    </row>
    <row r="182" spans="1: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1"/>
        <v>0</v>
      </c>
    </row>
    <row r="183" spans="1: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31"/>
        <v>0</v>
      </c>
    </row>
    <row r="184" spans="1:9" ht="15">
      <c r="A184" s="42" t="s">
        <v>26</v>
      </c>
      <c r="B184" s="74">
        <f>SUM(B163:B179)</f>
        <v>15.394598423446306</v>
      </c>
      <c r="C184" s="74">
        <f t="shared" ref="C184:G184" si="32">SUM(C163:C179)</f>
        <v>5.9539964141297208</v>
      </c>
      <c r="D184" s="74">
        <f t="shared" si="32"/>
        <v>229.03194298638968</v>
      </c>
      <c r="E184" s="74">
        <f t="shared" si="32"/>
        <v>13.205750344652763</v>
      </c>
      <c r="F184" s="74">
        <f t="shared" si="32"/>
        <v>0</v>
      </c>
      <c r="G184" s="74">
        <f t="shared" si="32"/>
        <v>0.92042935932613845</v>
      </c>
      <c r="H184" s="75">
        <f>SUM(H163:H179)</f>
        <v>2.423736100559291</v>
      </c>
      <c r="I184" s="59">
        <f>SUM(I163:I179)</f>
        <v>266.93045362850387</v>
      </c>
    </row>
    <row r="185" spans="1:9" s="14" customFormat="1" ht="15" thickBot="1">
      <c r="A185" s="43" t="s">
        <v>91</v>
      </c>
      <c r="B185" s="78">
        <f>B184/$I$184</f>
        <v>5.7672694194988661E-2</v>
      </c>
      <c r="C185" s="78">
        <f t="shared" ref="C185:I185" si="33">C184/$I$184</f>
        <v>2.2305422004849619E-2</v>
      </c>
      <c r="D185" s="78">
        <f t="shared" si="33"/>
        <v>0.8580210308455144</v>
      </c>
      <c r="E185" s="78">
        <f t="shared" si="33"/>
        <v>4.9472625416625005E-2</v>
      </c>
      <c r="F185" s="78">
        <f t="shared" si="33"/>
        <v>0</v>
      </c>
      <c r="G185" s="78">
        <f t="shared" si="33"/>
        <v>3.4481991350718308E-3</v>
      </c>
      <c r="H185" s="79">
        <f t="shared" si="33"/>
        <v>9.0800284029505535E-3</v>
      </c>
      <c r="I185" s="80">
        <f t="shared" si="33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313.81118487607398</v>
      </c>
      <c r="E189" s="57">
        <v>0</v>
      </c>
      <c r="F189" s="419"/>
      <c r="G189" s="57">
        <v>0</v>
      </c>
      <c r="H189" s="58">
        <v>0</v>
      </c>
      <c r="I189" s="59">
        <f>SUM(B189:H189)</f>
        <v>313.81118487607398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34">SUM(B190:H190)</f>
        <v>0</v>
      </c>
    </row>
    <row r="191" spans="1: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34"/>
        <v>0</v>
      </c>
    </row>
    <row r="192" spans="1: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34"/>
        <v>0</v>
      </c>
    </row>
    <row r="193" spans="1:9" ht="15">
      <c r="A193" s="37" t="s">
        <v>16</v>
      </c>
      <c r="B193" s="63">
        <v>68.609177622790781</v>
      </c>
      <c r="C193" s="63">
        <v>3.6947664543794132</v>
      </c>
      <c r="D193" s="63">
        <v>242.59485665090082</v>
      </c>
      <c r="E193" s="63">
        <v>0</v>
      </c>
      <c r="F193" s="420"/>
      <c r="G193" s="63">
        <v>0</v>
      </c>
      <c r="H193" s="64">
        <v>0</v>
      </c>
      <c r="I193" s="59">
        <f t="shared" si="34"/>
        <v>314.89880072807102</v>
      </c>
    </row>
    <row r="194" spans="1:9" ht="15">
      <c r="A194" s="36" t="s">
        <v>15</v>
      </c>
      <c r="B194" s="60">
        <v>0.95651365250273201</v>
      </c>
      <c r="C194" s="60">
        <v>0.5196377825397599</v>
      </c>
      <c r="D194" s="60">
        <v>5.8278587009348017</v>
      </c>
      <c r="E194" s="60">
        <v>0</v>
      </c>
      <c r="F194" s="420"/>
      <c r="G194" s="60">
        <v>0</v>
      </c>
      <c r="H194" s="61">
        <v>0</v>
      </c>
      <c r="I194" s="62">
        <f t="shared" si="34"/>
        <v>7.3040101359772933</v>
      </c>
    </row>
    <row r="195" spans="1:9" ht="15">
      <c r="A195" s="37" t="s">
        <v>58</v>
      </c>
      <c r="B195" s="63">
        <v>0</v>
      </c>
      <c r="C195" s="63">
        <v>0</v>
      </c>
      <c r="D195" s="63">
        <v>0</v>
      </c>
      <c r="E195" s="63">
        <v>2.9430418842569952</v>
      </c>
      <c r="F195" s="420"/>
      <c r="G195" s="63">
        <v>0</v>
      </c>
      <c r="H195" s="64">
        <v>0</v>
      </c>
      <c r="I195" s="59">
        <f t="shared" si="34"/>
        <v>2.9430418842569952</v>
      </c>
    </row>
    <row r="196" spans="1: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34"/>
        <v>0</v>
      </c>
    </row>
    <row r="197" spans="1:9" ht="15">
      <c r="A197" s="37" t="s">
        <v>59</v>
      </c>
      <c r="B197" s="63">
        <v>0</v>
      </c>
      <c r="C197" s="63">
        <v>0</v>
      </c>
      <c r="D197" s="63">
        <v>8.7199999999999986E-2</v>
      </c>
      <c r="E197" s="63">
        <v>0</v>
      </c>
      <c r="F197" s="420"/>
      <c r="G197" s="63">
        <v>0</v>
      </c>
      <c r="H197" s="64">
        <v>0</v>
      </c>
      <c r="I197" s="59">
        <f t="shared" si="34"/>
        <v>8.7199999999999986E-2</v>
      </c>
    </row>
    <row r="198" spans="1:9" ht="15">
      <c r="A198" s="36" t="s">
        <v>17</v>
      </c>
      <c r="B198" s="60">
        <v>1.3379312513000416</v>
      </c>
      <c r="C198" s="60">
        <v>0</v>
      </c>
      <c r="D198" s="60">
        <v>2.6202470452340103</v>
      </c>
      <c r="E198" s="60">
        <v>0</v>
      </c>
      <c r="F198" s="420"/>
      <c r="G198" s="60">
        <v>0</v>
      </c>
      <c r="H198" s="61">
        <v>0</v>
      </c>
      <c r="I198" s="62">
        <f t="shared" si="34"/>
        <v>3.9581782965340517</v>
      </c>
    </row>
    <row r="199" spans="1:9" ht="15">
      <c r="A199" s="37" t="s">
        <v>139</v>
      </c>
      <c r="B199" s="63">
        <v>33.420321411807336</v>
      </c>
      <c r="C199" s="63">
        <v>14.642057909845706</v>
      </c>
      <c r="D199" s="63">
        <v>238.67956626100926</v>
      </c>
      <c r="E199" s="63">
        <v>10.232293112559713</v>
      </c>
      <c r="F199" s="420"/>
      <c r="G199" s="63">
        <v>0</v>
      </c>
      <c r="H199" s="64">
        <v>0</v>
      </c>
      <c r="I199" s="59">
        <f t="shared" si="34"/>
        <v>296.97423869522203</v>
      </c>
    </row>
    <row r="200" spans="1:9" ht="15">
      <c r="A200" s="36" t="s">
        <v>25</v>
      </c>
      <c r="B200" s="60">
        <v>8.6935093748766583</v>
      </c>
      <c r="C200" s="60">
        <v>0.24665882773356981</v>
      </c>
      <c r="D200" s="60">
        <v>210.39479806992338</v>
      </c>
      <c r="E200" s="60">
        <v>148.94840295385023</v>
      </c>
      <c r="F200" s="420"/>
      <c r="G200" s="60">
        <v>13.83627053163984</v>
      </c>
      <c r="H200" s="61">
        <v>0.40580743884213211</v>
      </c>
      <c r="I200" s="62">
        <f t="shared" si="34"/>
        <v>382.52544719686585</v>
      </c>
    </row>
    <row r="201" spans="1:9" ht="15">
      <c r="A201" s="37" t="s">
        <v>24</v>
      </c>
      <c r="B201" s="63">
        <v>0.93858034454388639</v>
      </c>
      <c r="C201" s="63">
        <v>6.0283782247730962E-2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34"/>
        <v>0.9988641267916174</v>
      </c>
    </row>
    <row r="202" spans="1:9" ht="15">
      <c r="A202" s="36" t="s">
        <v>60</v>
      </c>
      <c r="B202" s="60">
        <v>1.6374904938661614E-3</v>
      </c>
      <c r="C202" s="60">
        <v>2.7769813014534386E-3</v>
      </c>
      <c r="D202" s="60">
        <v>5.0644035892767874E-3</v>
      </c>
      <c r="E202" s="60">
        <v>0</v>
      </c>
      <c r="F202" s="420"/>
      <c r="G202" s="60">
        <v>0</v>
      </c>
      <c r="H202" s="61">
        <v>0</v>
      </c>
      <c r="I202" s="62">
        <f t="shared" si="34"/>
        <v>9.4788753845963872E-3</v>
      </c>
    </row>
    <row r="203" spans="1:9" ht="15">
      <c r="A203" s="37" t="s">
        <v>22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34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34"/>
        <v>0</v>
      </c>
    </row>
    <row r="205" spans="1: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34"/>
        <v>0</v>
      </c>
    </row>
    <row r="206" spans="1: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34"/>
        <v>0</v>
      </c>
    </row>
    <row r="207" spans="1: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34"/>
        <v>0</v>
      </c>
    </row>
    <row r="208" spans="1: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34"/>
        <v>0</v>
      </c>
    </row>
    <row r="209" spans="1: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34"/>
        <v>0</v>
      </c>
    </row>
    <row r="210" spans="1:9" ht="15">
      <c r="A210" s="42" t="s">
        <v>26</v>
      </c>
      <c r="B210" s="74">
        <f>SUM(B189:B205)</f>
        <v>113.9576711483153</v>
      </c>
      <c r="C210" s="74">
        <f t="shared" ref="C210:G210" si="35">SUM(C189:C205)</f>
        <v>19.166181738047634</v>
      </c>
      <c r="D210" s="74">
        <f t="shared" si="35"/>
        <v>1014.0207760076656</v>
      </c>
      <c r="E210" s="74">
        <f t="shared" si="35"/>
        <v>162.12373795066694</v>
      </c>
      <c r="F210" s="74">
        <f t="shared" si="35"/>
        <v>0</v>
      </c>
      <c r="G210" s="74">
        <f t="shared" si="35"/>
        <v>13.83627053163984</v>
      </c>
      <c r="H210" s="75">
        <f>SUM(H189:H205)</f>
        <v>0.40580743884213211</v>
      </c>
      <c r="I210" s="59">
        <f>SUM(I189:I205)</f>
        <v>1323.5104448151774</v>
      </c>
    </row>
    <row r="211" spans="1:9" s="14" customFormat="1" ht="15" thickBot="1">
      <c r="A211" s="43" t="s">
        <v>91</v>
      </c>
      <c r="B211" s="78">
        <f>B210/$I$210</f>
        <v>8.6102585434623458E-2</v>
      </c>
      <c r="C211" s="78">
        <f t="shared" ref="C211:I211" si="36">C210/$I$210</f>
        <v>1.4481322616780791E-2</v>
      </c>
      <c r="D211" s="78">
        <f t="shared" si="36"/>
        <v>0.7661600102817997</v>
      </c>
      <c r="E211" s="78">
        <f t="shared" si="36"/>
        <v>0.12249524632448731</v>
      </c>
      <c r="F211" s="78">
        <f t="shared" si="36"/>
        <v>0</v>
      </c>
      <c r="G211" s="78">
        <f t="shared" si="36"/>
        <v>1.0454220883441549E-2</v>
      </c>
      <c r="H211" s="79">
        <f t="shared" si="36"/>
        <v>3.0661445886722972E-4</v>
      </c>
      <c r="I211" s="80">
        <f t="shared" si="36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37">SUM(B216:H216)</f>
        <v>0</v>
      </c>
    </row>
    <row r="217" spans="1: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37"/>
        <v>0</v>
      </c>
    </row>
    <row r="218" spans="1: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37"/>
        <v>0</v>
      </c>
    </row>
    <row r="219" spans="1:9" ht="15">
      <c r="A219" s="37" t="s">
        <v>16</v>
      </c>
      <c r="B219" s="63">
        <v>4.1019112683601993</v>
      </c>
      <c r="C219" s="63">
        <v>2.1019298702874596</v>
      </c>
      <c r="D219" s="63">
        <v>9.5675260453290072</v>
      </c>
      <c r="E219" s="63">
        <v>0</v>
      </c>
      <c r="F219" s="420"/>
      <c r="G219" s="63">
        <v>0</v>
      </c>
      <c r="H219" s="64">
        <v>0</v>
      </c>
      <c r="I219" s="59">
        <f t="shared" si="37"/>
        <v>15.771367183976666</v>
      </c>
    </row>
    <row r="220" spans="1:9" ht="15">
      <c r="A220" s="36" t="s">
        <v>15</v>
      </c>
      <c r="B220" s="60">
        <v>2.9899840542887737</v>
      </c>
      <c r="C220" s="60">
        <v>0</v>
      </c>
      <c r="D220" s="60">
        <v>0.80736477187658029</v>
      </c>
      <c r="E220" s="60">
        <v>0</v>
      </c>
      <c r="F220" s="420"/>
      <c r="G220" s="60">
        <v>0</v>
      </c>
      <c r="H220" s="61">
        <v>0</v>
      </c>
      <c r="I220" s="62">
        <f t="shared" si="37"/>
        <v>3.7973488261653539</v>
      </c>
    </row>
    <row r="221" spans="1:9" ht="15">
      <c r="A221" s="37" t="s">
        <v>58</v>
      </c>
      <c r="B221" s="63">
        <v>0</v>
      </c>
      <c r="C221" s="63">
        <v>0</v>
      </c>
      <c r="D221" s="63">
        <v>0</v>
      </c>
      <c r="E221" s="63">
        <v>2.369784718367162E-3</v>
      </c>
      <c r="F221" s="420"/>
      <c r="G221" s="63">
        <v>0</v>
      </c>
      <c r="H221" s="64">
        <v>0</v>
      </c>
      <c r="I221" s="59">
        <f t="shared" si="37"/>
        <v>2.369784718367162E-3</v>
      </c>
    </row>
    <row r="222" spans="1:9" ht="15">
      <c r="A222" s="36" t="s">
        <v>12</v>
      </c>
      <c r="B222" s="60">
        <v>0</v>
      </c>
      <c r="C222" s="60">
        <v>0</v>
      </c>
      <c r="D222" s="60">
        <v>0</v>
      </c>
      <c r="E222" s="60">
        <v>0.28413207668786655</v>
      </c>
      <c r="F222" s="420"/>
      <c r="G222" s="60">
        <v>0</v>
      </c>
      <c r="H222" s="61">
        <v>0</v>
      </c>
      <c r="I222" s="62">
        <f t="shared" si="37"/>
        <v>0.28413207668786655</v>
      </c>
    </row>
    <row r="223" spans="1: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37"/>
        <v>0</v>
      </c>
    </row>
    <row r="224" spans="1:9" ht="15">
      <c r="A224" s="36" t="s">
        <v>17</v>
      </c>
      <c r="B224" s="60">
        <v>0</v>
      </c>
      <c r="C224" s="60">
        <v>0</v>
      </c>
      <c r="D224" s="60">
        <v>0</v>
      </c>
      <c r="E224" s="60">
        <v>0</v>
      </c>
      <c r="F224" s="420"/>
      <c r="G224" s="60">
        <v>0</v>
      </c>
      <c r="H224" s="61">
        <v>0</v>
      </c>
      <c r="I224" s="62">
        <f t="shared" si="37"/>
        <v>0</v>
      </c>
    </row>
    <row r="225" spans="1:9" ht="15">
      <c r="A225" s="37" t="s">
        <v>139</v>
      </c>
      <c r="B225" s="63">
        <v>6.0851943479410986</v>
      </c>
      <c r="C225" s="63">
        <v>3.9207291907606377E-2</v>
      </c>
      <c r="D225" s="63">
        <v>10.934261406436873</v>
      </c>
      <c r="E225" s="63">
        <v>5.2797398866751521</v>
      </c>
      <c r="F225" s="420"/>
      <c r="G225" s="63">
        <v>0</v>
      </c>
      <c r="H225" s="64">
        <v>0</v>
      </c>
      <c r="I225" s="59">
        <f t="shared" si="37"/>
        <v>22.338402932960729</v>
      </c>
    </row>
    <row r="226" spans="1:9" ht="15">
      <c r="A226" s="36" t="s">
        <v>25</v>
      </c>
      <c r="B226" s="60">
        <v>3.0067011729099145</v>
      </c>
      <c r="C226" s="60">
        <v>3.3640334188784302E-2</v>
      </c>
      <c r="D226" s="60">
        <v>9.1520422941832482</v>
      </c>
      <c r="E226" s="60">
        <v>15.873312801022974</v>
      </c>
      <c r="F226" s="420"/>
      <c r="G226" s="60">
        <v>3.7040183321188649</v>
      </c>
      <c r="H226" s="61">
        <v>0.42017285632505524</v>
      </c>
      <c r="I226" s="62">
        <f t="shared" si="37"/>
        <v>32.189887790748841</v>
      </c>
    </row>
    <row r="227" spans="1:9" ht="15">
      <c r="A227" s="37" t="s">
        <v>24</v>
      </c>
      <c r="B227" s="63">
        <v>0.16955760667528139</v>
      </c>
      <c r="C227" s="63">
        <v>0</v>
      </c>
      <c r="D227" s="63">
        <v>4.6681808617950099E-2</v>
      </c>
      <c r="E227" s="63">
        <v>0</v>
      </c>
      <c r="F227" s="420"/>
      <c r="G227" s="63">
        <v>0</v>
      </c>
      <c r="H227" s="64">
        <v>0</v>
      </c>
      <c r="I227" s="59">
        <f t="shared" si="37"/>
        <v>0.21623941529323149</v>
      </c>
    </row>
    <row r="228" spans="1:9" ht="15">
      <c r="A228" s="36" t="s">
        <v>60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37"/>
        <v>0</v>
      </c>
    </row>
    <row r="229" spans="1:9" ht="15">
      <c r="A229" s="37" t="s">
        <v>22</v>
      </c>
      <c r="B229" s="63">
        <v>0.11039999999999998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37"/>
        <v>0.11039999999999998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37"/>
        <v>0</v>
      </c>
    </row>
    <row r="231" spans="1: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37"/>
        <v>0</v>
      </c>
    </row>
    <row r="232" spans="1: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37"/>
        <v>0</v>
      </c>
    </row>
    <row r="233" spans="1: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37"/>
        <v>0</v>
      </c>
    </row>
    <row r="234" spans="1: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37"/>
        <v>0</v>
      </c>
    </row>
    <row r="235" spans="1: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37"/>
        <v>0</v>
      </c>
    </row>
    <row r="236" spans="1:9" ht="15">
      <c r="A236" s="42" t="s">
        <v>26</v>
      </c>
      <c r="B236" s="74">
        <f>SUM(B215:B231)</f>
        <v>16.463748450175263</v>
      </c>
      <c r="C236" s="74">
        <f t="shared" ref="C236:G236" si="38">SUM(C215:C231)</f>
        <v>2.1747774963838502</v>
      </c>
      <c r="D236" s="74">
        <f t="shared" si="38"/>
        <v>30.507876326443661</v>
      </c>
      <c r="E236" s="74">
        <f t="shared" si="38"/>
        <v>21.439554549104361</v>
      </c>
      <c r="F236" s="74">
        <f t="shared" si="38"/>
        <v>0</v>
      </c>
      <c r="G236" s="74">
        <f t="shared" si="38"/>
        <v>3.7040183321188649</v>
      </c>
      <c r="H236" s="75">
        <f>SUM(H215:H231)</f>
        <v>0.42017285632505524</v>
      </c>
      <c r="I236" s="59">
        <f>SUM(I215:I231)</f>
        <v>74.710148010551052</v>
      </c>
    </row>
    <row r="237" spans="1:9" s="14" customFormat="1" ht="15" thickBot="1">
      <c r="A237" s="43" t="s">
        <v>91</v>
      </c>
      <c r="B237" s="78">
        <f>B236/$I$236</f>
        <v>0.22036830187848302</v>
      </c>
      <c r="C237" s="78">
        <f t="shared" ref="C237:I237" si="39">C236/$I$236</f>
        <v>2.9109532697977173E-2</v>
      </c>
      <c r="D237" s="78">
        <f t="shared" si="39"/>
        <v>0.40834983116530754</v>
      </c>
      <c r="E237" s="78">
        <f t="shared" si="39"/>
        <v>0.2869697774668647</v>
      </c>
      <c r="F237" s="78">
        <f t="shared" si="39"/>
        <v>0</v>
      </c>
      <c r="G237" s="78">
        <f t="shared" si="39"/>
        <v>4.9578516851495988E-2</v>
      </c>
      <c r="H237" s="79">
        <f t="shared" si="39"/>
        <v>5.6240399398715651E-3</v>
      </c>
      <c r="I237" s="80">
        <f t="shared" si="39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0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0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0"/>
        <v>0</v>
      </c>
    </row>
    <row r="245" spans="1:9" ht="15">
      <c r="A245" s="37" t="s">
        <v>16</v>
      </c>
      <c r="B245" s="63">
        <v>87.200853270013184</v>
      </c>
      <c r="C245" s="63">
        <v>0.24889798797857174</v>
      </c>
      <c r="D245" s="63">
        <v>13.562518059404127</v>
      </c>
      <c r="E245" s="63">
        <v>0</v>
      </c>
      <c r="F245" s="420"/>
      <c r="G245" s="63">
        <v>0</v>
      </c>
      <c r="H245" s="64">
        <v>0</v>
      </c>
      <c r="I245" s="59">
        <f t="shared" si="40"/>
        <v>101.01226931739588</v>
      </c>
    </row>
    <row r="246" spans="1:9" ht="15">
      <c r="A246" s="36" t="s">
        <v>15</v>
      </c>
      <c r="B246" s="60">
        <v>33.343737106470449</v>
      </c>
      <c r="C246" s="60">
        <v>0.12033387537623218</v>
      </c>
      <c r="D246" s="60">
        <v>8.6435096957782651</v>
      </c>
      <c r="E246" s="60">
        <v>0</v>
      </c>
      <c r="F246" s="420"/>
      <c r="G246" s="60">
        <v>0</v>
      </c>
      <c r="H246" s="61">
        <v>0</v>
      </c>
      <c r="I246" s="62">
        <f t="shared" si="40"/>
        <v>42.107580677624945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0.63185183934467382</v>
      </c>
      <c r="F247" s="420"/>
      <c r="G247" s="63">
        <v>0</v>
      </c>
      <c r="H247" s="64">
        <v>0</v>
      </c>
      <c r="I247" s="59">
        <f t="shared" si="40"/>
        <v>0.63185183934467382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0.15814795720975011</v>
      </c>
      <c r="F248" s="420"/>
      <c r="G248" s="60">
        <v>0</v>
      </c>
      <c r="H248" s="61">
        <v>0</v>
      </c>
      <c r="I248" s="62">
        <f t="shared" si="40"/>
        <v>0.15814795720975011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40"/>
        <v>0</v>
      </c>
    </row>
    <row r="250" spans="1:9" ht="15">
      <c r="A250" s="36" t="s">
        <v>17</v>
      </c>
      <c r="B250" s="60">
        <v>52.780311412646661</v>
      </c>
      <c r="C250" s="60">
        <v>1.5902203428085186</v>
      </c>
      <c r="D250" s="60">
        <v>63.8514265400756</v>
      </c>
      <c r="E250" s="60">
        <v>1.1309426541564982</v>
      </c>
      <c r="F250" s="420"/>
      <c r="G250" s="60">
        <v>0</v>
      </c>
      <c r="H250" s="61">
        <v>0</v>
      </c>
      <c r="I250" s="62">
        <f t="shared" si="40"/>
        <v>119.35290094968728</v>
      </c>
    </row>
    <row r="251" spans="1:9" ht="15">
      <c r="A251" s="37" t="s">
        <v>139</v>
      </c>
      <c r="B251" s="63">
        <v>108.97197083124726</v>
      </c>
      <c r="C251" s="63">
        <v>5.4604810330362428</v>
      </c>
      <c r="D251" s="63">
        <v>88.20653938634166</v>
      </c>
      <c r="E251" s="63">
        <v>0.20400080878444066</v>
      </c>
      <c r="F251" s="420"/>
      <c r="G251" s="63">
        <v>0</v>
      </c>
      <c r="H251" s="64">
        <v>0</v>
      </c>
      <c r="I251" s="59">
        <f t="shared" si="40"/>
        <v>202.8429920594096</v>
      </c>
    </row>
    <row r="252" spans="1:9" ht="15">
      <c r="A252" s="36" t="s">
        <v>25</v>
      </c>
      <c r="B252" s="60">
        <v>37.317608679615496</v>
      </c>
      <c r="C252" s="60">
        <v>1.3687561290516901</v>
      </c>
      <c r="D252" s="60">
        <v>125.33530332497557</v>
      </c>
      <c r="E252" s="60">
        <v>212.49470800859999</v>
      </c>
      <c r="F252" s="420"/>
      <c r="G252" s="60">
        <v>148.45682074730101</v>
      </c>
      <c r="H252" s="61">
        <v>6.696378375547015</v>
      </c>
      <c r="I252" s="62">
        <f t="shared" si="40"/>
        <v>531.66957526509077</v>
      </c>
    </row>
    <row r="253" spans="1:9" ht="15">
      <c r="A253" s="37" t="s">
        <v>24</v>
      </c>
      <c r="B253" s="63">
        <v>15.08253368392659</v>
      </c>
      <c r="C253" s="63">
        <v>0</v>
      </c>
      <c r="D253" s="63">
        <v>0.27314651699462533</v>
      </c>
      <c r="E253" s="63">
        <v>0</v>
      </c>
      <c r="F253" s="420"/>
      <c r="G253" s="63">
        <v>0</v>
      </c>
      <c r="H253" s="64">
        <v>0</v>
      </c>
      <c r="I253" s="59">
        <f t="shared" si="40"/>
        <v>15.355680200921215</v>
      </c>
    </row>
    <row r="254" spans="1:9" ht="15">
      <c r="A254" s="36" t="s">
        <v>60</v>
      </c>
      <c r="B254" s="60">
        <v>0.99853575178268239</v>
      </c>
      <c r="C254" s="60">
        <v>0.19423626074290648</v>
      </c>
      <c r="D254" s="60">
        <v>0.35423026275302094</v>
      </c>
      <c r="E254" s="60">
        <v>0</v>
      </c>
      <c r="F254" s="420"/>
      <c r="G254" s="60">
        <v>0</v>
      </c>
      <c r="H254" s="61">
        <v>0</v>
      </c>
      <c r="I254" s="62">
        <f t="shared" si="40"/>
        <v>1.5470022752786099</v>
      </c>
    </row>
    <row r="255" spans="1:9" ht="15">
      <c r="A255" s="37" t="s">
        <v>22</v>
      </c>
      <c r="B255" s="63">
        <v>0.79341902816868093</v>
      </c>
      <c r="C255" s="63">
        <v>2.0801811667918106</v>
      </c>
      <c r="D255" s="63">
        <v>4.069639698209321</v>
      </c>
      <c r="E255" s="63">
        <v>0</v>
      </c>
      <c r="F255" s="420"/>
      <c r="G255" s="63">
        <v>0</v>
      </c>
      <c r="H255" s="64">
        <v>0</v>
      </c>
      <c r="I255" s="59">
        <f t="shared" si="40"/>
        <v>6.943239893169812</v>
      </c>
    </row>
    <row r="256" spans="1:9" ht="15" customHeight="1">
      <c r="A256" s="36" t="s">
        <v>21</v>
      </c>
      <c r="B256" s="60">
        <v>7.0801290261278113E-2</v>
      </c>
      <c r="C256" s="60">
        <v>0</v>
      </c>
      <c r="D256" s="60">
        <v>1.7700322565319528E-2</v>
      </c>
      <c r="E256" s="60">
        <v>0</v>
      </c>
      <c r="F256" s="420"/>
      <c r="G256" s="60">
        <v>0</v>
      </c>
      <c r="H256" s="61">
        <v>0</v>
      </c>
      <c r="I256" s="62">
        <f t="shared" si="40"/>
        <v>8.8501612826597645E-2</v>
      </c>
    </row>
    <row r="257" spans="1: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0"/>
        <v>0</v>
      </c>
    </row>
    <row r="258" spans="1: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0"/>
        <v>0</v>
      </c>
    </row>
    <row r="259" spans="1: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0"/>
        <v>0</v>
      </c>
    </row>
    <row r="260" spans="1: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40"/>
        <v>0</v>
      </c>
    </row>
    <row r="261" spans="1: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40"/>
        <v>0</v>
      </c>
    </row>
    <row r="262" spans="1:9" ht="15">
      <c r="A262" s="42" t="s">
        <v>26</v>
      </c>
      <c r="B262" s="74">
        <f>SUM(B241:B257)</f>
        <v>336.55977105413228</v>
      </c>
      <c r="C262" s="74">
        <f t="shared" ref="C262:G262" si="41">SUM(C241:C257)</f>
        <v>11.063106795785972</v>
      </c>
      <c r="D262" s="74">
        <f t="shared" si="41"/>
        <v>304.31401380709752</v>
      </c>
      <c r="E262" s="74">
        <f t="shared" si="41"/>
        <v>214.61965126809534</v>
      </c>
      <c r="F262" s="74">
        <f t="shared" si="41"/>
        <v>0</v>
      </c>
      <c r="G262" s="74">
        <f t="shared" si="41"/>
        <v>148.45682074730101</v>
      </c>
      <c r="H262" s="75">
        <f>SUM(H241:H257)</f>
        <v>6.696378375547015</v>
      </c>
      <c r="I262" s="59">
        <f>SUM(I241:I257)</f>
        <v>1021.7097420479591</v>
      </c>
    </row>
    <row r="263" spans="1:9" s="14" customFormat="1" ht="15" thickBot="1">
      <c r="A263" s="43" t="s">
        <v>91</v>
      </c>
      <c r="B263" s="78">
        <f>B262/$I$262</f>
        <v>0.32940839966888968</v>
      </c>
      <c r="C263" s="78">
        <f t="shared" ref="C263:I263" si="42">C262/$I$262</f>
        <v>1.0828032992629201E-2</v>
      </c>
      <c r="D263" s="78">
        <f t="shared" si="42"/>
        <v>0.29784781458295323</v>
      </c>
      <c r="E263" s="78">
        <f t="shared" si="42"/>
        <v>0.21005931766677927</v>
      </c>
      <c r="F263" s="78">
        <f t="shared" si="42"/>
        <v>0</v>
      </c>
      <c r="G263" s="78">
        <f t="shared" si="42"/>
        <v>0.14530234433287065</v>
      </c>
      <c r="H263" s="79">
        <f t="shared" si="42"/>
        <v>6.5540907558779907E-3</v>
      </c>
      <c r="I263" s="80">
        <f t="shared" si="4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43">SUM(B268:H268)</f>
        <v>0</v>
      </c>
    </row>
    <row r="269" spans="1: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43"/>
        <v>0</v>
      </c>
    </row>
    <row r="270" spans="1: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43"/>
        <v>0</v>
      </c>
    </row>
    <row r="271" spans="1:9" ht="15">
      <c r="A271" s="37" t="s">
        <v>16</v>
      </c>
      <c r="B271" s="63">
        <v>8.2803280990281838</v>
      </c>
      <c r="C271" s="63">
        <v>16.260569349101313</v>
      </c>
      <c r="D271" s="63">
        <v>6.993579139682522</v>
      </c>
      <c r="E271" s="63">
        <v>0</v>
      </c>
      <c r="F271" s="420"/>
      <c r="G271" s="63">
        <v>0</v>
      </c>
      <c r="H271" s="64">
        <v>0</v>
      </c>
      <c r="I271" s="59">
        <f t="shared" si="43"/>
        <v>31.534476587812023</v>
      </c>
    </row>
    <row r="272" spans="1:9" ht="15">
      <c r="A272" s="36" t="s">
        <v>15</v>
      </c>
      <c r="B272" s="60">
        <v>2.93844850529563</v>
      </c>
      <c r="C272" s="60">
        <v>0.28817237702830384</v>
      </c>
      <c r="D272" s="60">
        <v>10.199612892579555</v>
      </c>
      <c r="E272" s="60">
        <v>0.20399287622656392</v>
      </c>
      <c r="F272" s="420"/>
      <c r="G272" s="60">
        <v>0</v>
      </c>
      <c r="H272" s="61">
        <v>0</v>
      </c>
      <c r="I272" s="62">
        <f t="shared" si="43"/>
        <v>13.630226651130053</v>
      </c>
    </row>
    <row r="273" spans="1:9" ht="15">
      <c r="A273" s="37" t="s">
        <v>58</v>
      </c>
      <c r="B273" s="63">
        <v>5.7644203922923184E-5</v>
      </c>
      <c r="C273" s="63">
        <v>0</v>
      </c>
      <c r="D273" s="63">
        <v>0</v>
      </c>
      <c r="E273" s="63">
        <v>9.9492325433476143</v>
      </c>
      <c r="F273" s="420"/>
      <c r="G273" s="63">
        <v>0</v>
      </c>
      <c r="H273" s="64">
        <v>0</v>
      </c>
      <c r="I273" s="59">
        <f t="shared" si="43"/>
        <v>9.9492901875515365</v>
      </c>
    </row>
    <row r="274" spans="1:9" ht="15">
      <c r="A274" s="36" t="s">
        <v>12</v>
      </c>
      <c r="B274" s="60">
        <v>2.0283754052434261E-5</v>
      </c>
      <c r="C274" s="60">
        <v>0</v>
      </c>
      <c r="D274" s="60">
        <v>0</v>
      </c>
      <c r="E274" s="60">
        <v>3.9262054480248207E-3</v>
      </c>
      <c r="F274" s="420"/>
      <c r="G274" s="60">
        <v>0</v>
      </c>
      <c r="H274" s="61">
        <v>0</v>
      </c>
      <c r="I274" s="62">
        <f t="shared" si="43"/>
        <v>3.9464892020772552E-3</v>
      </c>
    </row>
    <row r="275" spans="1: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43"/>
        <v>0</v>
      </c>
    </row>
    <row r="276" spans="1:9" ht="15">
      <c r="A276" s="36" t="s">
        <v>17</v>
      </c>
      <c r="B276" s="60">
        <v>3.3247366692894628E-3</v>
      </c>
      <c r="C276" s="60">
        <v>0</v>
      </c>
      <c r="D276" s="60">
        <v>3.7481002879078004E-2</v>
      </c>
      <c r="E276" s="60">
        <v>0</v>
      </c>
      <c r="F276" s="420"/>
      <c r="G276" s="60">
        <v>0</v>
      </c>
      <c r="H276" s="61">
        <v>0</v>
      </c>
      <c r="I276" s="62">
        <f t="shared" si="43"/>
        <v>4.080573954836747E-2</v>
      </c>
    </row>
    <row r="277" spans="1:9" ht="15">
      <c r="A277" s="37" t="s">
        <v>139</v>
      </c>
      <c r="B277" s="63">
        <v>23.730256193543397</v>
      </c>
      <c r="C277" s="63">
        <v>3.6288757710588482</v>
      </c>
      <c r="D277" s="63">
        <v>13.622008476978579</v>
      </c>
      <c r="E277" s="63">
        <v>0</v>
      </c>
      <c r="F277" s="420"/>
      <c r="G277" s="63">
        <v>0</v>
      </c>
      <c r="H277" s="64">
        <v>0</v>
      </c>
      <c r="I277" s="59">
        <f t="shared" si="43"/>
        <v>40.98114044158082</v>
      </c>
    </row>
    <row r="278" spans="1:9" ht="15">
      <c r="A278" s="36" t="s">
        <v>25</v>
      </c>
      <c r="B278" s="60">
        <v>0.48913174107743462</v>
      </c>
      <c r="C278" s="60">
        <v>0</v>
      </c>
      <c r="D278" s="60">
        <v>45.019173646347831</v>
      </c>
      <c r="E278" s="60">
        <v>51.406197146513883</v>
      </c>
      <c r="F278" s="420"/>
      <c r="G278" s="60">
        <v>1.2528690810496201</v>
      </c>
      <c r="H278" s="61">
        <v>0</v>
      </c>
      <c r="I278" s="62">
        <f t="shared" si="43"/>
        <v>98.167371614988781</v>
      </c>
    </row>
    <row r="279" spans="1: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43"/>
        <v>0</v>
      </c>
    </row>
    <row r="280" spans="1:9" ht="15">
      <c r="A280" s="36" t="s">
        <v>60</v>
      </c>
      <c r="B280" s="60">
        <v>5.9951861406848973E-2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43"/>
        <v>5.9951861406848973E-2</v>
      </c>
    </row>
    <row r="281" spans="1:9" ht="15" customHeight="1">
      <c r="A281" s="37" t="s">
        <v>22</v>
      </c>
      <c r="B281" s="63">
        <v>3.7600470568755436E-3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43"/>
        <v>3.7600470568755436E-3</v>
      </c>
    </row>
    <row r="282" spans="1: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43"/>
        <v>0</v>
      </c>
    </row>
    <row r="283" spans="1: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43"/>
        <v>0</v>
      </c>
    </row>
    <row r="284" spans="1: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43"/>
        <v>0</v>
      </c>
    </row>
    <row r="285" spans="1: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43"/>
        <v>0</v>
      </c>
    </row>
    <row r="286" spans="1: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43"/>
        <v>0</v>
      </c>
    </row>
    <row r="287" spans="1: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43"/>
        <v>0</v>
      </c>
    </row>
    <row r="288" spans="1:9" ht="15">
      <c r="A288" s="42" t="s">
        <v>26</v>
      </c>
      <c r="B288" s="74">
        <f>SUM(B267:B283)</f>
        <v>35.505279112035645</v>
      </c>
      <c r="C288" s="74">
        <f t="shared" ref="C288:G288" si="44">SUM(C267:C283)</f>
        <v>20.177617497188464</v>
      </c>
      <c r="D288" s="74">
        <f t="shared" si="44"/>
        <v>75.871855158467568</v>
      </c>
      <c r="E288" s="74">
        <f t="shared" si="44"/>
        <v>61.563348771536084</v>
      </c>
      <c r="F288" s="74">
        <f t="shared" si="44"/>
        <v>0</v>
      </c>
      <c r="G288" s="74">
        <f t="shared" si="44"/>
        <v>1.2528690810496201</v>
      </c>
      <c r="H288" s="75">
        <f>SUM(H267:H283)</f>
        <v>0</v>
      </c>
      <c r="I288" s="59">
        <f>SUM(I267:I283)</f>
        <v>194.37096962027741</v>
      </c>
    </row>
    <row r="289" spans="1:9" s="14" customFormat="1" ht="15" thickBot="1">
      <c r="A289" s="43" t="s">
        <v>91</v>
      </c>
      <c r="B289" s="78">
        <f>B288/$I$288</f>
        <v>0.1826676029933825</v>
      </c>
      <c r="C289" s="78">
        <f t="shared" ref="C289:I289" si="45">C288/$I$288</f>
        <v>0.10380983094650093</v>
      </c>
      <c r="D289" s="78">
        <f t="shared" si="45"/>
        <v>0.39034561234473758</v>
      </c>
      <c r="E289" s="78">
        <f t="shared" si="45"/>
        <v>0.31673119134923322</v>
      </c>
      <c r="F289" s="78">
        <f t="shared" si="45"/>
        <v>0</v>
      </c>
      <c r="G289" s="78">
        <f t="shared" si="45"/>
        <v>6.4457623661456328E-3</v>
      </c>
      <c r="H289" s="79">
        <f t="shared" si="45"/>
        <v>0</v>
      </c>
      <c r="I289" s="80">
        <f t="shared" si="45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46">SUM(B294:H294)</f>
        <v>0</v>
      </c>
    </row>
    <row r="295" spans="1: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46"/>
        <v>0</v>
      </c>
    </row>
    <row r="296" spans="1: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46"/>
        <v>0</v>
      </c>
    </row>
    <row r="297" spans="1:9" ht="15">
      <c r="A297" s="37" t="s">
        <v>16</v>
      </c>
      <c r="B297" s="63">
        <v>16.596566740917812</v>
      </c>
      <c r="C297" s="63">
        <v>56.517796306512523</v>
      </c>
      <c r="D297" s="63">
        <v>4.611184631123896</v>
      </c>
      <c r="E297" s="63">
        <v>0</v>
      </c>
      <c r="F297" s="420"/>
      <c r="G297" s="63">
        <v>0</v>
      </c>
      <c r="H297" s="64">
        <v>0</v>
      </c>
      <c r="I297" s="59">
        <f t="shared" si="46"/>
        <v>77.725547678554221</v>
      </c>
    </row>
    <row r="298" spans="1:9" ht="15">
      <c r="A298" s="36" t="s">
        <v>15</v>
      </c>
      <c r="B298" s="60">
        <v>63.639440079416026</v>
      </c>
      <c r="C298" s="60">
        <v>31.097591623845403</v>
      </c>
      <c r="D298" s="60">
        <v>6.8070979533271592</v>
      </c>
      <c r="E298" s="60">
        <v>0.1023222787443253</v>
      </c>
      <c r="F298" s="420"/>
      <c r="G298" s="60">
        <v>0</v>
      </c>
      <c r="H298" s="61">
        <v>0</v>
      </c>
      <c r="I298" s="62">
        <f t="shared" si="46"/>
        <v>101.64645193533292</v>
      </c>
    </row>
    <row r="299" spans="1:9" ht="15">
      <c r="A299" s="37" t="s">
        <v>58</v>
      </c>
      <c r="B299" s="63">
        <v>0</v>
      </c>
      <c r="C299" s="63">
        <v>0</v>
      </c>
      <c r="D299" s="63">
        <v>0</v>
      </c>
      <c r="E299" s="63">
        <v>0.37226126603074944</v>
      </c>
      <c r="F299" s="420"/>
      <c r="G299" s="63">
        <v>0</v>
      </c>
      <c r="H299" s="64">
        <v>0</v>
      </c>
      <c r="I299" s="59">
        <f t="shared" si="46"/>
        <v>0.37226126603074944</v>
      </c>
    </row>
    <row r="300" spans="1: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46"/>
        <v>0</v>
      </c>
    </row>
    <row r="301" spans="1: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46"/>
        <v>0</v>
      </c>
    </row>
    <row r="302" spans="1:9" ht="15">
      <c r="A302" s="36" t="s">
        <v>17</v>
      </c>
      <c r="B302" s="60">
        <v>0.38706833054709194</v>
      </c>
      <c r="C302" s="60">
        <v>6.7420365384822864E-2</v>
      </c>
      <c r="D302" s="60">
        <v>1.6856427461254957</v>
      </c>
      <c r="E302" s="60">
        <v>3.3212002652622097</v>
      </c>
      <c r="F302" s="420"/>
      <c r="G302" s="60">
        <v>0</v>
      </c>
      <c r="H302" s="61">
        <v>0</v>
      </c>
      <c r="I302" s="62">
        <f t="shared" si="46"/>
        <v>5.4613317073196201</v>
      </c>
    </row>
    <row r="303" spans="1:9" ht="15">
      <c r="A303" s="37" t="s">
        <v>139</v>
      </c>
      <c r="B303" s="63">
        <v>18.927736983566355</v>
      </c>
      <c r="C303" s="63">
        <v>302.88157847149068</v>
      </c>
      <c r="D303" s="63">
        <v>40.337306877345974</v>
      </c>
      <c r="E303" s="63">
        <v>1.0391728169639685</v>
      </c>
      <c r="F303" s="420"/>
      <c r="G303" s="63">
        <v>0</v>
      </c>
      <c r="H303" s="64">
        <v>0</v>
      </c>
      <c r="I303" s="59">
        <f t="shared" si="46"/>
        <v>363.18579514936698</v>
      </c>
    </row>
    <row r="304" spans="1:9" ht="15">
      <c r="A304" s="36" t="s">
        <v>25</v>
      </c>
      <c r="B304" s="60">
        <v>14.620028516807455</v>
      </c>
      <c r="C304" s="60">
        <v>3.5547140152269172</v>
      </c>
      <c r="D304" s="60">
        <v>11.227673738919483</v>
      </c>
      <c r="E304" s="60">
        <v>185.86445233185705</v>
      </c>
      <c r="F304" s="420"/>
      <c r="G304" s="60">
        <v>15.804121522672242</v>
      </c>
      <c r="H304" s="61">
        <v>3.4868863782242326E-2</v>
      </c>
      <c r="I304" s="62">
        <f t="shared" si="46"/>
        <v>231.10585898926539</v>
      </c>
    </row>
    <row r="305" spans="1:9" ht="15">
      <c r="A305" s="37" t="s">
        <v>24</v>
      </c>
      <c r="B305" s="63">
        <v>3.2894141860971553</v>
      </c>
      <c r="C305" s="63">
        <v>17.824108827859877</v>
      </c>
      <c r="D305" s="63">
        <v>16.683696928657319</v>
      </c>
      <c r="E305" s="63">
        <v>0</v>
      </c>
      <c r="F305" s="420"/>
      <c r="G305" s="63">
        <v>0</v>
      </c>
      <c r="H305" s="64">
        <v>0</v>
      </c>
      <c r="I305" s="59">
        <f t="shared" si="46"/>
        <v>37.797219942614348</v>
      </c>
    </row>
    <row r="306" spans="1:9" ht="15" customHeight="1">
      <c r="A306" s="36" t="s">
        <v>60</v>
      </c>
      <c r="B306" s="60">
        <v>1.2743283281127771</v>
      </c>
      <c r="C306" s="60">
        <v>0</v>
      </c>
      <c r="D306" s="60">
        <v>0.30095839238408156</v>
      </c>
      <c r="E306" s="60">
        <v>0</v>
      </c>
      <c r="F306" s="420"/>
      <c r="G306" s="60">
        <v>0</v>
      </c>
      <c r="H306" s="61">
        <v>0</v>
      </c>
      <c r="I306" s="62">
        <f t="shared" si="46"/>
        <v>1.5752867204968586</v>
      </c>
    </row>
    <row r="307" spans="1:9" ht="15" customHeight="1">
      <c r="A307" s="37" t="s">
        <v>22</v>
      </c>
      <c r="B307" s="63">
        <v>16.271263614046958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46"/>
        <v>16.271263614046958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46"/>
        <v>0</v>
      </c>
    </row>
    <row r="309" spans="1: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46"/>
        <v>0</v>
      </c>
    </row>
    <row r="310" spans="1: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46"/>
        <v>0</v>
      </c>
    </row>
    <row r="311" spans="1: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46"/>
        <v>0</v>
      </c>
    </row>
    <row r="312" spans="1: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46"/>
        <v>0</v>
      </c>
    </row>
    <row r="313" spans="1: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46"/>
        <v>0</v>
      </c>
    </row>
    <row r="314" spans="1:9" ht="15">
      <c r="A314" s="42" t="s">
        <v>26</v>
      </c>
      <c r="B314" s="74">
        <f>SUM(B293:B309)</f>
        <v>135.00584677951161</v>
      </c>
      <c r="C314" s="74">
        <f t="shared" ref="C314:G314" si="47">SUM(C293:C309)</f>
        <v>411.94320961032025</v>
      </c>
      <c r="D314" s="74">
        <f t="shared" si="47"/>
        <v>81.65356126788339</v>
      </c>
      <c r="E314" s="74">
        <f t="shared" si="47"/>
        <v>190.6994089588583</v>
      </c>
      <c r="F314" s="74">
        <f t="shared" si="47"/>
        <v>0</v>
      </c>
      <c r="G314" s="74">
        <f t="shared" si="47"/>
        <v>15.804121522672242</v>
      </c>
      <c r="H314" s="75">
        <f>SUM(H293:H309)</f>
        <v>3.4868863782242326E-2</v>
      </c>
      <c r="I314" s="59">
        <f>SUM(I293:I309)</f>
        <v>835.14101700302797</v>
      </c>
    </row>
    <row r="315" spans="1:9" s="14" customFormat="1" ht="15" thickBot="1">
      <c r="A315" s="43" t="s">
        <v>91</v>
      </c>
      <c r="B315" s="78">
        <f>B314/$I$314</f>
        <v>0.16165634788720012</v>
      </c>
      <c r="C315" s="78">
        <f t="shared" ref="C315:I315" si="48">C314/$I$314</f>
        <v>0.49326185784601057</v>
      </c>
      <c r="D315" s="78">
        <f t="shared" si="48"/>
        <v>9.7772184104792131E-2</v>
      </c>
      <c r="E315" s="78">
        <f t="shared" si="48"/>
        <v>0.22834396236841387</v>
      </c>
      <c r="F315" s="78">
        <f t="shared" si="48"/>
        <v>0</v>
      </c>
      <c r="G315" s="78">
        <f t="shared" si="48"/>
        <v>1.8923895726480573E-2</v>
      </c>
      <c r="H315" s="79">
        <f t="shared" si="48"/>
        <v>4.1752067102837436E-5</v>
      </c>
      <c r="I315" s="80">
        <f t="shared" si="48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49">SUM(B320:H320)</f>
        <v>0</v>
      </c>
    </row>
    <row r="321" spans="1: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49"/>
        <v>0</v>
      </c>
    </row>
    <row r="322" spans="1: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49"/>
        <v>0</v>
      </c>
    </row>
    <row r="323" spans="1:9" ht="15">
      <c r="A323" s="37" t="s">
        <v>16</v>
      </c>
      <c r="B323" s="63">
        <v>28.355110508270393</v>
      </c>
      <c r="C323" s="63">
        <v>156.22677701604388</v>
      </c>
      <c r="D323" s="63">
        <v>40.232111404069848</v>
      </c>
      <c r="E323" s="63">
        <v>0</v>
      </c>
      <c r="F323" s="420"/>
      <c r="G323" s="63">
        <v>0</v>
      </c>
      <c r="H323" s="64">
        <v>0</v>
      </c>
      <c r="I323" s="59">
        <f t="shared" si="49"/>
        <v>224.81399892838414</v>
      </c>
    </row>
    <row r="324" spans="1:9" ht="15">
      <c r="A324" s="36" t="s">
        <v>15</v>
      </c>
      <c r="B324" s="60">
        <v>2.1358811243903792</v>
      </c>
      <c r="C324" s="60">
        <v>2.5220508344257233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49"/>
        <v>4.6579319588161026</v>
      </c>
    </row>
    <row r="325" spans="1:9" ht="15">
      <c r="A325" s="37" t="s">
        <v>58</v>
      </c>
      <c r="B325" s="63">
        <v>6.5681443922803895E-4</v>
      </c>
      <c r="C325" s="63">
        <v>1.1042080427746237</v>
      </c>
      <c r="D325" s="63">
        <v>0</v>
      </c>
      <c r="E325" s="63">
        <v>1.0128447107906899</v>
      </c>
      <c r="F325" s="420"/>
      <c r="G325" s="63">
        <v>0</v>
      </c>
      <c r="H325" s="64">
        <v>0</v>
      </c>
      <c r="I325" s="59">
        <f t="shared" si="49"/>
        <v>2.1177095680045417</v>
      </c>
    </row>
    <row r="326" spans="1:9" ht="15">
      <c r="A326" s="36" t="s">
        <v>12</v>
      </c>
      <c r="B326" s="60">
        <v>9.1812261934264366E-5</v>
      </c>
      <c r="C326" s="60">
        <v>0</v>
      </c>
      <c r="D326" s="60">
        <v>0</v>
      </c>
      <c r="E326" s="60">
        <v>6.7705050159039673E-2</v>
      </c>
      <c r="F326" s="420"/>
      <c r="G326" s="60">
        <v>0</v>
      </c>
      <c r="H326" s="61">
        <v>0</v>
      </c>
      <c r="I326" s="62">
        <f t="shared" si="49"/>
        <v>6.7796862420973936E-2</v>
      </c>
    </row>
    <row r="327" spans="1: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49"/>
        <v>0</v>
      </c>
    </row>
    <row r="328" spans="1:9" ht="15">
      <c r="A328" s="36" t="s">
        <v>17</v>
      </c>
      <c r="B328" s="60">
        <v>10.325504638972628</v>
      </c>
      <c r="C328" s="60">
        <v>0</v>
      </c>
      <c r="D328" s="60">
        <v>7.3844953610273745</v>
      </c>
      <c r="E328" s="60">
        <v>0</v>
      </c>
      <c r="F328" s="420"/>
      <c r="G328" s="60">
        <v>0</v>
      </c>
      <c r="H328" s="61">
        <v>0</v>
      </c>
      <c r="I328" s="62">
        <f t="shared" si="49"/>
        <v>17.71</v>
      </c>
    </row>
    <row r="329" spans="1:9" ht="15">
      <c r="A329" s="37" t="s">
        <v>139</v>
      </c>
      <c r="B329" s="63">
        <v>295.93966534119352</v>
      </c>
      <c r="C329" s="63">
        <v>927.07024431437378</v>
      </c>
      <c r="D329" s="63">
        <v>254.94732218583408</v>
      </c>
      <c r="E329" s="63">
        <v>141.39909350635449</v>
      </c>
      <c r="F329" s="420"/>
      <c r="G329" s="63">
        <v>0</v>
      </c>
      <c r="H329" s="64">
        <v>0</v>
      </c>
      <c r="I329" s="59">
        <f t="shared" si="49"/>
        <v>1619.356325347756</v>
      </c>
    </row>
    <row r="330" spans="1:9" ht="15">
      <c r="A330" s="36" t="s">
        <v>25</v>
      </c>
      <c r="B330" s="60">
        <v>40.555132050779889</v>
      </c>
      <c r="C330" s="60">
        <v>9.2264513512156814</v>
      </c>
      <c r="D330" s="60">
        <v>22.143310934030573</v>
      </c>
      <c r="E330" s="60">
        <v>976.14837916744932</v>
      </c>
      <c r="F330" s="420"/>
      <c r="G330" s="60">
        <v>65.124095612381595</v>
      </c>
      <c r="H330" s="61">
        <v>0</v>
      </c>
      <c r="I330" s="62">
        <f t="shared" si="49"/>
        <v>1113.1973691158571</v>
      </c>
    </row>
    <row r="331" spans="1:9" ht="15" customHeight="1">
      <c r="A331" s="37" t="s">
        <v>24</v>
      </c>
      <c r="B331" s="63">
        <v>5.4815512320239472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49"/>
        <v>5.4815512320239472</v>
      </c>
    </row>
    <row r="332" spans="1:9" ht="15" customHeight="1">
      <c r="A332" s="36" t="s">
        <v>60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49"/>
        <v>0</v>
      </c>
    </row>
    <row r="333" spans="1:9" ht="15">
      <c r="A333" s="37" t="s">
        <v>22</v>
      </c>
      <c r="B333" s="63">
        <v>8.6518118707327396</v>
      </c>
      <c r="C333" s="63">
        <v>1642.8226022492017</v>
      </c>
      <c r="D333" s="63">
        <v>0.81624098862276784</v>
      </c>
      <c r="E333" s="63">
        <v>0</v>
      </c>
      <c r="F333" s="420"/>
      <c r="G333" s="63">
        <v>0</v>
      </c>
      <c r="H333" s="64">
        <v>0</v>
      </c>
      <c r="I333" s="59">
        <f t="shared" si="49"/>
        <v>1652.2906551085571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49"/>
        <v>0</v>
      </c>
    </row>
    <row r="335" spans="1: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49"/>
        <v>0</v>
      </c>
    </row>
    <row r="336" spans="1: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49"/>
        <v>0</v>
      </c>
    </row>
    <row r="337" spans="1: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49"/>
        <v>0</v>
      </c>
    </row>
    <row r="338" spans="1: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49"/>
        <v>0</v>
      </c>
    </row>
    <row r="339" spans="1: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49"/>
        <v>0</v>
      </c>
    </row>
    <row r="340" spans="1:9" ht="15">
      <c r="A340" s="42" t="s">
        <v>26</v>
      </c>
      <c r="B340" s="74">
        <f>SUM(B319:B335)</f>
        <v>391.44540539306468</v>
      </c>
      <c r="C340" s="74">
        <f>SUM(C319:C335)</f>
        <v>2738.9723338080357</v>
      </c>
      <c r="D340" s="74">
        <f t="shared" ref="D340:G340" si="50">SUM(D319:D335)</f>
        <v>325.52348087358467</v>
      </c>
      <c r="E340" s="74">
        <f t="shared" si="50"/>
        <v>1118.6280224347536</v>
      </c>
      <c r="F340" s="74">
        <f t="shared" si="50"/>
        <v>0</v>
      </c>
      <c r="G340" s="74">
        <f t="shared" si="50"/>
        <v>65.124095612381595</v>
      </c>
      <c r="H340" s="75">
        <f>SUM(H319:H335)</f>
        <v>0</v>
      </c>
      <c r="I340" s="59">
        <f>SUM(I319:I335)</f>
        <v>4639.6933381218196</v>
      </c>
    </row>
    <row r="341" spans="1:9" s="14" customFormat="1" ht="15" thickBot="1">
      <c r="A341" s="43" t="s">
        <v>91</v>
      </c>
      <c r="B341" s="78">
        <f>B340/$I$340</f>
        <v>8.4368809933357478E-2</v>
      </c>
      <c r="C341" s="78">
        <f t="shared" ref="C341:I341" si="51">C340/$I$340</f>
        <v>0.59033477736629703</v>
      </c>
      <c r="D341" s="78">
        <f t="shared" si="51"/>
        <v>7.0160559578137729E-2</v>
      </c>
      <c r="E341" s="78">
        <f t="shared" si="51"/>
        <v>0.2410995600169519</v>
      </c>
      <c r="F341" s="78">
        <f t="shared" si="51"/>
        <v>0</v>
      </c>
      <c r="G341" s="78">
        <f t="shared" si="51"/>
        <v>1.4036293105256023E-2</v>
      </c>
      <c r="H341" s="79">
        <f t="shared" si="51"/>
        <v>0</v>
      </c>
      <c r="I341" s="80">
        <f t="shared" si="51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52">SUM(B346:H346)</f>
        <v>0</v>
      </c>
    </row>
    <row r="347" spans="1: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52"/>
        <v>0</v>
      </c>
    </row>
    <row r="348" spans="1: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52"/>
        <v>0</v>
      </c>
    </row>
    <row r="349" spans="1:9" ht="15">
      <c r="A349" s="37" t="s">
        <v>16</v>
      </c>
      <c r="B349" s="63">
        <v>5.4556423095204964</v>
      </c>
      <c r="C349" s="63">
        <v>0.81355644210277667</v>
      </c>
      <c r="D349" s="63">
        <v>17.957275943127122</v>
      </c>
      <c r="E349" s="63">
        <v>0</v>
      </c>
      <c r="F349" s="420"/>
      <c r="G349" s="63">
        <v>0</v>
      </c>
      <c r="H349" s="64">
        <v>0</v>
      </c>
      <c r="I349" s="59">
        <f t="shared" si="52"/>
        <v>24.226474694750394</v>
      </c>
    </row>
    <row r="350" spans="1:9" ht="15">
      <c r="A350" s="36" t="s">
        <v>15</v>
      </c>
      <c r="B350" s="60">
        <v>32.026307058754206</v>
      </c>
      <c r="C350" s="60">
        <v>0</v>
      </c>
      <c r="D350" s="60">
        <v>32.660737951006595</v>
      </c>
      <c r="E350" s="60">
        <v>0</v>
      </c>
      <c r="F350" s="420"/>
      <c r="G350" s="60">
        <v>0</v>
      </c>
      <c r="H350" s="61">
        <v>0</v>
      </c>
      <c r="I350" s="62">
        <f t="shared" si="52"/>
        <v>64.687045009760794</v>
      </c>
    </row>
    <row r="351" spans="1:9" ht="15">
      <c r="A351" s="37" t="s">
        <v>58</v>
      </c>
      <c r="B351" s="63">
        <v>0</v>
      </c>
      <c r="C351" s="63">
        <v>0</v>
      </c>
      <c r="D351" s="63">
        <v>0</v>
      </c>
      <c r="E351" s="63">
        <v>4.1075454800547808</v>
      </c>
      <c r="F351" s="420"/>
      <c r="G351" s="63">
        <v>0</v>
      </c>
      <c r="H351" s="64">
        <v>0</v>
      </c>
      <c r="I351" s="59">
        <f t="shared" si="52"/>
        <v>4.1075454800547808</v>
      </c>
    </row>
    <row r="352" spans="1:9" ht="15">
      <c r="A352" s="36" t="s">
        <v>12</v>
      </c>
      <c r="B352" s="60">
        <v>0</v>
      </c>
      <c r="C352" s="60">
        <v>0</v>
      </c>
      <c r="D352" s="60">
        <v>0</v>
      </c>
      <c r="E352" s="60">
        <v>3.0044575494093118E-3</v>
      </c>
      <c r="F352" s="420"/>
      <c r="G352" s="60">
        <v>0</v>
      </c>
      <c r="H352" s="61">
        <v>0</v>
      </c>
      <c r="I352" s="62">
        <f t="shared" si="52"/>
        <v>3.0044575494093118E-3</v>
      </c>
    </row>
    <row r="353" spans="1: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52"/>
        <v>0</v>
      </c>
    </row>
    <row r="354" spans="1:9" ht="15">
      <c r="A354" s="36" t="s">
        <v>17</v>
      </c>
      <c r="B354" s="60">
        <v>0</v>
      </c>
      <c r="C354" s="60">
        <v>0.24766475860959908</v>
      </c>
      <c r="D354" s="60">
        <v>0.33021967814613212</v>
      </c>
      <c r="E354" s="60">
        <v>0</v>
      </c>
      <c r="F354" s="420"/>
      <c r="G354" s="60">
        <v>0</v>
      </c>
      <c r="H354" s="61">
        <v>0</v>
      </c>
      <c r="I354" s="62">
        <f t="shared" si="52"/>
        <v>0.5778844367557312</v>
      </c>
    </row>
    <row r="355" spans="1:9" ht="15">
      <c r="A355" s="37" t="s">
        <v>139</v>
      </c>
      <c r="B355" s="63">
        <v>8.6010136924326499</v>
      </c>
      <c r="C355" s="63">
        <v>298.44688347727401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52"/>
        <v>307.04789716970669</v>
      </c>
    </row>
    <row r="356" spans="1:9" ht="15" customHeight="1">
      <c r="A356" s="36" t="s">
        <v>25</v>
      </c>
      <c r="B356" s="60">
        <v>4.4772157309355389</v>
      </c>
      <c r="C356" s="60">
        <v>3.7228857946944194</v>
      </c>
      <c r="D356" s="60">
        <v>18.97444774629124</v>
      </c>
      <c r="E356" s="60">
        <v>618.1857237158232</v>
      </c>
      <c r="F356" s="420"/>
      <c r="G356" s="60">
        <v>11.944576142275872</v>
      </c>
      <c r="H356" s="61">
        <v>1.9804315415683421E-2</v>
      </c>
      <c r="I356" s="62">
        <f t="shared" si="52"/>
        <v>657.32465344543596</v>
      </c>
    </row>
    <row r="357" spans="1:9" ht="15" customHeight="1">
      <c r="A357" s="37" t="s">
        <v>24</v>
      </c>
      <c r="B357" s="63">
        <v>10.666518376395164</v>
      </c>
      <c r="C357" s="63">
        <v>0</v>
      </c>
      <c r="D357" s="63">
        <v>40.162246378893272</v>
      </c>
      <c r="E357" s="63">
        <v>0</v>
      </c>
      <c r="F357" s="420"/>
      <c r="G357" s="63">
        <v>0</v>
      </c>
      <c r="H357" s="64">
        <v>0</v>
      </c>
      <c r="I357" s="59">
        <f t="shared" si="52"/>
        <v>50.828764755288432</v>
      </c>
    </row>
    <row r="358" spans="1:9" ht="15">
      <c r="A358" s="36" t="s">
        <v>60</v>
      </c>
      <c r="B358" s="60">
        <v>29.366616532126613</v>
      </c>
      <c r="C358" s="60">
        <v>49.783852270126559</v>
      </c>
      <c r="D358" s="60">
        <v>90.791219945519558</v>
      </c>
      <c r="E358" s="60">
        <v>0</v>
      </c>
      <c r="F358" s="420"/>
      <c r="G358" s="60">
        <v>0</v>
      </c>
      <c r="H358" s="61">
        <v>0</v>
      </c>
      <c r="I358" s="62">
        <f t="shared" si="52"/>
        <v>169.94168874777273</v>
      </c>
    </row>
    <row r="359" spans="1:9" ht="15">
      <c r="A359" s="37" t="s">
        <v>22</v>
      </c>
      <c r="B359" s="63">
        <v>58.474866966526399</v>
      </c>
      <c r="C359" s="63">
        <v>317.32049907063964</v>
      </c>
      <c r="D359" s="63">
        <v>159.665227697408</v>
      </c>
      <c r="E359" s="63">
        <v>0</v>
      </c>
      <c r="F359" s="420"/>
      <c r="G359" s="63">
        <v>0</v>
      </c>
      <c r="H359" s="64">
        <v>0</v>
      </c>
      <c r="I359" s="59">
        <f t="shared" si="52"/>
        <v>535.4605937345741</v>
      </c>
    </row>
    <row r="360" spans="1:9" ht="15">
      <c r="A360" s="36" t="s">
        <v>21</v>
      </c>
      <c r="B360" s="60">
        <v>7.9334233157487749E-2</v>
      </c>
      <c r="C360" s="60">
        <v>4.2709432304547246</v>
      </c>
      <c r="D360" s="60">
        <v>1.3297259964626709</v>
      </c>
      <c r="E360" s="60">
        <v>0</v>
      </c>
      <c r="F360" s="420"/>
      <c r="G360" s="60">
        <v>0</v>
      </c>
      <c r="H360" s="61">
        <v>0</v>
      </c>
      <c r="I360" s="62">
        <f t="shared" si="52"/>
        <v>5.6800034600748823</v>
      </c>
    </row>
    <row r="361" spans="1: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52"/>
        <v>0</v>
      </c>
    </row>
    <row r="362" spans="1: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52"/>
        <v>0</v>
      </c>
    </row>
    <row r="363" spans="1: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52"/>
        <v>0</v>
      </c>
    </row>
    <row r="364" spans="1: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52"/>
        <v>0</v>
      </c>
    </row>
    <row r="365" spans="1: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52"/>
        <v>0</v>
      </c>
    </row>
    <row r="366" spans="1:9" ht="15">
      <c r="A366" s="42" t="s">
        <v>26</v>
      </c>
      <c r="B366" s="74">
        <f>SUM(B345:B361)</f>
        <v>149.14751489984855</v>
      </c>
      <c r="C366" s="74">
        <f>SUM(C345:C361)</f>
        <v>674.60628504390172</v>
      </c>
      <c r="D366" s="74">
        <f t="shared" ref="D366:G366" si="53">SUM(D345:D361)</f>
        <v>361.87110133685462</v>
      </c>
      <c r="E366" s="74">
        <f t="shared" si="53"/>
        <v>622.29627365342742</v>
      </c>
      <c r="F366" s="74">
        <f t="shared" si="53"/>
        <v>0</v>
      </c>
      <c r="G366" s="74">
        <f t="shared" si="53"/>
        <v>11.944576142275872</v>
      </c>
      <c r="H366" s="75">
        <f>SUM(H345:H361)</f>
        <v>1.9804315415683421E-2</v>
      </c>
      <c r="I366" s="59">
        <f>SUM(I345:I361)</f>
        <v>1819.885555391724</v>
      </c>
    </row>
    <row r="367" spans="1:9" s="14" customFormat="1" ht="15" thickBot="1">
      <c r="A367" s="43" t="s">
        <v>91</v>
      </c>
      <c r="B367" s="78">
        <f>B366/$I$366</f>
        <v>8.1954337435105953E-2</v>
      </c>
      <c r="C367" s="78">
        <f t="shared" ref="C367:I367" si="54">C366/$I$366</f>
        <v>0.37068610333505014</v>
      </c>
      <c r="D367" s="78">
        <f t="shared" si="54"/>
        <v>0.19884277902242217</v>
      </c>
      <c r="E367" s="78">
        <f t="shared" si="54"/>
        <v>0.34194253139147551</v>
      </c>
      <c r="F367" s="78">
        <f t="shared" si="54"/>
        <v>0</v>
      </c>
      <c r="G367" s="78">
        <f t="shared" si="54"/>
        <v>6.5633666396702865E-3</v>
      </c>
      <c r="H367" s="79">
        <f t="shared" si="54"/>
        <v>1.0882176275870606E-5</v>
      </c>
      <c r="I367" s="80">
        <f t="shared" si="54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55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55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55"/>
        <v>0</v>
      </c>
    </row>
    <row r="375" spans="1:9" ht="15">
      <c r="A375" s="37" t="s">
        <v>16</v>
      </c>
      <c r="B375" s="63">
        <v>11.327008151361687</v>
      </c>
      <c r="C375" s="63">
        <v>0.18590000809883972</v>
      </c>
      <c r="D375" s="63">
        <v>10.410229864956074</v>
      </c>
      <c r="E375" s="63">
        <v>2.2369179462906967E-4</v>
      </c>
      <c r="F375" s="420"/>
      <c r="G375" s="63">
        <v>0</v>
      </c>
      <c r="H375" s="64">
        <v>0</v>
      </c>
      <c r="I375" s="59">
        <f t="shared" si="55"/>
        <v>21.923361716211232</v>
      </c>
    </row>
    <row r="376" spans="1:9" ht="15">
      <c r="A376" s="36" t="s">
        <v>15</v>
      </c>
      <c r="B376" s="60">
        <v>105.92084676724774</v>
      </c>
      <c r="C376" s="60">
        <v>0.22650349557255861</v>
      </c>
      <c r="D376" s="60">
        <v>4.3507342525175765E-3</v>
      </c>
      <c r="E376" s="60">
        <v>0.47174332937542163</v>
      </c>
      <c r="F376" s="420"/>
      <c r="G376" s="60">
        <v>0</v>
      </c>
      <c r="H376" s="61">
        <v>0</v>
      </c>
      <c r="I376" s="62">
        <f t="shared" si="55"/>
        <v>106.62344432644824</v>
      </c>
    </row>
    <row r="377" spans="1:9" ht="15">
      <c r="A377" s="37" t="s">
        <v>58</v>
      </c>
      <c r="B377" s="63">
        <v>5.7760459681907323E-4</v>
      </c>
      <c r="C377" s="63">
        <v>5.7760459681907323E-4</v>
      </c>
      <c r="D377" s="63">
        <v>5.7760459681907323E-4</v>
      </c>
      <c r="E377" s="63">
        <v>364.31985646875773</v>
      </c>
      <c r="F377" s="420"/>
      <c r="G377" s="63">
        <v>0</v>
      </c>
      <c r="H377" s="64">
        <v>0</v>
      </c>
      <c r="I377" s="59">
        <f t="shared" si="55"/>
        <v>364.32158928254819</v>
      </c>
    </row>
    <row r="378" spans="1:9" ht="15">
      <c r="A378" s="36" t="s">
        <v>12</v>
      </c>
      <c r="B378" s="60">
        <v>1.8630893845215139E-3</v>
      </c>
      <c r="C378" s="60">
        <v>1.8630893845215139E-3</v>
      </c>
      <c r="D378" s="60">
        <v>1.8630893845215139E-3</v>
      </c>
      <c r="E378" s="60">
        <v>3.3431471270984052</v>
      </c>
      <c r="F378" s="420"/>
      <c r="G378" s="60">
        <v>0</v>
      </c>
      <c r="H378" s="61">
        <v>0</v>
      </c>
      <c r="I378" s="62">
        <f t="shared" si="55"/>
        <v>3.34873639525197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55"/>
        <v>0</v>
      </c>
    </row>
    <row r="380" spans="1:9" ht="15">
      <c r="A380" s="36" t="s">
        <v>17</v>
      </c>
      <c r="B380" s="60">
        <v>7.3579551055761092</v>
      </c>
      <c r="C380" s="60">
        <v>3.463829981747114E-4</v>
      </c>
      <c r="D380" s="60">
        <v>13.327905116265262</v>
      </c>
      <c r="E380" s="60">
        <v>3.5630279483774716</v>
      </c>
      <c r="F380" s="420"/>
      <c r="G380" s="60">
        <v>0</v>
      </c>
      <c r="H380" s="61">
        <v>0</v>
      </c>
      <c r="I380" s="62">
        <f t="shared" si="55"/>
        <v>24.249234553217018</v>
      </c>
    </row>
    <row r="381" spans="1:9" ht="15" customHeight="1">
      <c r="A381" s="37" t="s">
        <v>139</v>
      </c>
      <c r="B381" s="63">
        <v>36.339223804650125</v>
      </c>
      <c r="C381" s="63">
        <v>1.2488486121405682</v>
      </c>
      <c r="D381" s="63">
        <v>51.083577866924713</v>
      </c>
      <c r="E381" s="63">
        <v>1.1049886654711389E-2</v>
      </c>
      <c r="F381" s="420"/>
      <c r="G381" s="63">
        <v>0</v>
      </c>
      <c r="H381" s="64">
        <v>0</v>
      </c>
      <c r="I381" s="59">
        <f t="shared" si="55"/>
        <v>88.682700170370126</v>
      </c>
    </row>
    <row r="382" spans="1:9" ht="15" customHeight="1">
      <c r="A382" s="36" t="s">
        <v>25</v>
      </c>
      <c r="B382" s="60">
        <v>8.9313241536906762</v>
      </c>
      <c r="C382" s="60">
        <v>6.8980135392947995E-3</v>
      </c>
      <c r="D382" s="60">
        <v>2.5467824163155575</v>
      </c>
      <c r="E382" s="60">
        <v>35.753944673718571</v>
      </c>
      <c r="F382" s="420"/>
      <c r="G382" s="60">
        <v>33.744386913909203</v>
      </c>
      <c r="H382" s="61">
        <v>0</v>
      </c>
      <c r="I382" s="62">
        <f t="shared" si="55"/>
        <v>80.983336171173306</v>
      </c>
    </row>
    <row r="383" spans="1:9" ht="15">
      <c r="A383" s="37" t="s">
        <v>24</v>
      </c>
      <c r="B383" s="63">
        <v>7.2429358628727503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55"/>
        <v>7.2429358628727503</v>
      </c>
    </row>
    <row r="384" spans="1:9" ht="15">
      <c r="A384" s="36" t="s">
        <v>60</v>
      </c>
      <c r="B384" s="60">
        <v>4.5520864914067349</v>
      </c>
      <c r="C384" s="60">
        <v>1.1380216228516837</v>
      </c>
      <c r="D384" s="60">
        <v>1.1380216228516837</v>
      </c>
      <c r="E384" s="60">
        <v>1.1380216228516837</v>
      </c>
      <c r="F384" s="420"/>
      <c r="G384" s="60">
        <v>0</v>
      </c>
      <c r="H384" s="61">
        <v>0</v>
      </c>
      <c r="I384" s="62">
        <f t="shared" si="55"/>
        <v>7.9661513599617848</v>
      </c>
    </row>
    <row r="385" spans="1:9" ht="15">
      <c r="A385" s="37" t="s">
        <v>22</v>
      </c>
      <c r="B385" s="63">
        <v>14.177892229825801</v>
      </c>
      <c r="C385" s="63">
        <v>3.5444730574564502</v>
      </c>
      <c r="D385" s="63">
        <v>3.5444730574564502</v>
      </c>
      <c r="E385" s="63">
        <v>3.5444730574564502</v>
      </c>
      <c r="F385" s="420"/>
      <c r="G385" s="63">
        <v>0</v>
      </c>
      <c r="H385" s="64">
        <v>0</v>
      </c>
      <c r="I385" s="59">
        <f t="shared" si="55"/>
        <v>24.811311402195152</v>
      </c>
    </row>
    <row r="386" spans="1: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55"/>
        <v>0</v>
      </c>
    </row>
    <row r="387" spans="1: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55"/>
        <v>0</v>
      </c>
    </row>
    <row r="388" spans="1: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55"/>
        <v>0</v>
      </c>
    </row>
    <row r="389" spans="1: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55"/>
        <v>0</v>
      </c>
    </row>
    <row r="390" spans="1: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55"/>
        <v>0</v>
      </c>
    </row>
    <row r="391" spans="1: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55"/>
        <v>0</v>
      </c>
    </row>
    <row r="392" spans="1:9" ht="15">
      <c r="A392" s="42" t="s">
        <v>26</v>
      </c>
      <c r="B392" s="74">
        <f>SUM(B371:B387)</f>
        <v>195.85171326061294</v>
      </c>
      <c r="C392" s="74">
        <f>SUM(C371:C387)</f>
        <v>6.3534318866389103</v>
      </c>
      <c r="D392" s="74">
        <f t="shared" ref="D392:G392" si="56">SUM(D371:D387)</f>
        <v>82.057781373003593</v>
      </c>
      <c r="E392" s="74">
        <f t="shared" si="56"/>
        <v>412.14548780608504</v>
      </c>
      <c r="F392" s="74">
        <f t="shared" si="56"/>
        <v>0</v>
      </c>
      <c r="G392" s="74">
        <f t="shared" si="56"/>
        <v>33.744386913909203</v>
      </c>
      <c r="H392" s="75">
        <f>SUM(H371:H387)</f>
        <v>0</v>
      </c>
      <c r="I392" s="59">
        <f>SUM(I371:I387)</f>
        <v>730.1528012402498</v>
      </c>
    </row>
    <row r="393" spans="1:9" s="14" customFormat="1" ht="15" thickBot="1">
      <c r="A393" s="43" t="s">
        <v>91</v>
      </c>
      <c r="B393" s="78">
        <f>B392/$I$392</f>
        <v>0.26823387231814483</v>
      </c>
      <c r="C393" s="78">
        <f t="shared" ref="C393:I393" si="57">C392/$I$392</f>
        <v>8.7015099796191493E-3</v>
      </c>
      <c r="D393" s="78">
        <f t="shared" si="57"/>
        <v>0.11238439575061394</v>
      </c>
      <c r="E393" s="78">
        <f t="shared" si="57"/>
        <v>0.56446470808029192</v>
      </c>
      <c r="F393" s="78">
        <f t="shared" si="57"/>
        <v>0</v>
      </c>
      <c r="G393" s="78">
        <f t="shared" si="57"/>
        <v>4.6215513871329973E-2</v>
      </c>
      <c r="H393" s="79">
        <f t="shared" si="57"/>
        <v>0</v>
      </c>
      <c r="I393" s="80">
        <f t="shared" si="57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0.11580000000000001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58">SUM(B398:H398)</f>
        <v>0.11580000000000001</v>
      </c>
    </row>
    <row r="399" spans="1: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58"/>
        <v>0</v>
      </c>
    </row>
    <row r="400" spans="1: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58"/>
        <v>0</v>
      </c>
    </row>
    <row r="401" spans="1:9" ht="15">
      <c r="A401" s="37" t="s">
        <v>16</v>
      </c>
      <c r="B401" s="63">
        <v>9.8005051600159891</v>
      </c>
      <c r="C401" s="63">
        <v>9.0395521663263416</v>
      </c>
      <c r="D401" s="63">
        <v>3.5018080187548747E-3</v>
      </c>
      <c r="E401" s="63">
        <v>0</v>
      </c>
      <c r="F401" s="420"/>
      <c r="G401" s="63">
        <v>0</v>
      </c>
      <c r="H401" s="64">
        <v>0</v>
      </c>
      <c r="I401" s="59">
        <f t="shared" si="58"/>
        <v>18.843559134361087</v>
      </c>
    </row>
    <row r="402" spans="1:9" ht="15">
      <c r="A402" s="36" t="s">
        <v>15</v>
      </c>
      <c r="B402" s="60">
        <v>4.8522015981734858</v>
      </c>
      <c r="C402" s="60">
        <v>0.90679462024768498</v>
      </c>
      <c r="D402" s="60">
        <v>0.21854383504671235</v>
      </c>
      <c r="E402" s="60">
        <v>0</v>
      </c>
      <c r="F402" s="420"/>
      <c r="G402" s="60">
        <v>0</v>
      </c>
      <c r="H402" s="61">
        <v>0</v>
      </c>
      <c r="I402" s="62">
        <f t="shared" si="58"/>
        <v>5.9775400534678829</v>
      </c>
    </row>
    <row r="403" spans="1:9" ht="15">
      <c r="A403" s="37" t="s">
        <v>58</v>
      </c>
      <c r="B403" s="63">
        <v>5.299237949310901E-4</v>
      </c>
      <c r="C403" s="63">
        <v>0</v>
      </c>
      <c r="D403" s="63">
        <v>0</v>
      </c>
      <c r="E403" s="63">
        <v>0.54648080980835434</v>
      </c>
      <c r="F403" s="420"/>
      <c r="G403" s="63">
        <v>0</v>
      </c>
      <c r="H403" s="64">
        <v>0</v>
      </c>
      <c r="I403" s="59">
        <f t="shared" si="58"/>
        <v>0.54701073360328545</v>
      </c>
    </row>
    <row r="404" spans="1:9" ht="15">
      <c r="A404" s="36" t="s">
        <v>12</v>
      </c>
      <c r="B404" s="60">
        <v>0</v>
      </c>
      <c r="C404" s="60">
        <v>0</v>
      </c>
      <c r="D404" s="60">
        <v>0</v>
      </c>
      <c r="E404" s="60">
        <v>3.924936639886218E-2</v>
      </c>
      <c r="F404" s="420"/>
      <c r="G404" s="60">
        <v>0</v>
      </c>
      <c r="H404" s="61">
        <v>0</v>
      </c>
      <c r="I404" s="62">
        <f t="shared" si="58"/>
        <v>3.924936639886218E-2</v>
      </c>
    </row>
    <row r="405" spans="1: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58"/>
        <v>0</v>
      </c>
    </row>
    <row r="406" spans="1:9" ht="15" customHeight="1">
      <c r="A406" s="36" t="s">
        <v>17</v>
      </c>
      <c r="B406" s="60">
        <v>4.2823673619902846E-3</v>
      </c>
      <c r="C406" s="60">
        <v>0</v>
      </c>
      <c r="D406" s="60">
        <v>3.2117755214927132E-3</v>
      </c>
      <c r="E406" s="60">
        <v>0</v>
      </c>
      <c r="F406" s="420"/>
      <c r="G406" s="60">
        <v>0</v>
      </c>
      <c r="H406" s="61">
        <v>0</v>
      </c>
      <c r="I406" s="62">
        <f t="shared" si="58"/>
        <v>7.4941428834829973E-3</v>
      </c>
    </row>
    <row r="407" spans="1:9" ht="15" customHeight="1">
      <c r="A407" s="37" t="s">
        <v>139</v>
      </c>
      <c r="B407" s="63">
        <v>8.0818380136025176</v>
      </c>
      <c r="C407" s="63">
        <v>32.552947396609682</v>
      </c>
      <c r="D407" s="63">
        <v>8.1096072624048183</v>
      </c>
      <c r="E407" s="63">
        <v>0.38075840122174054</v>
      </c>
      <c r="F407" s="420"/>
      <c r="G407" s="63">
        <v>0</v>
      </c>
      <c r="H407" s="64">
        <v>0</v>
      </c>
      <c r="I407" s="59">
        <f t="shared" si="58"/>
        <v>49.125151073838765</v>
      </c>
    </row>
    <row r="408" spans="1:9" ht="15">
      <c r="A408" s="36" t="s">
        <v>25</v>
      </c>
      <c r="B408" s="60">
        <v>2.0879737386406902</v>
      </c>
      <c r="C408" s="60">
        <v>0.25297046510304483</v>
      </c>
      <c r="D408" s="60">
        <v>0.33539529060052409</v>
      </c>
      <c r="E408" s="60">
        <v>29.009134789861701</v>
      </c>
      <c r="F408" s="420"/>
      <c r="G408" s="60">
        <v>4.7840393322907175</v>
      </c>
      <c r="H408" s="61">
        <v>0</v>
      </c>
      <c r="I408" s="62">
        <f t="shared" si="58"/>
        <v>36.469513616496677</v>
      </c>
    </row>
    <row r="409" spans="1:9" ht="15">
      <c r="A409" s="37" t="s">
        <v>24</v>
      </c>
      <c r="B409" s="63">
        <v>5.8420929297333535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58"/>
        <v>5.8420929297333535</v>
      </c>
    </row>
    <row r="410" spans="1:9" ht="15">
      <c r="A410" s="36" t="s">
        <v>60</v>
      </c>
      <c r="B410" s="60">
        <v>9.6417426592458111E-2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58"/>
        <v>9.6417426592458111E-2</v>
      </c>
    </row>
    <row r="411" spans="1:9" ht="15">
      <c r="A411" s="37" t="s">
        <v>22</v>
      </c>
      <c r="B411" s="63">
        <v>0.14445816527789893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58"/>
        <v>0.14445816527789893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58"/>
        <v>0</v>
      </c>
    </row>
    <row r="413" spans="1: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58"/>
        <v>0</v>
      </c>
    </row>
    <row r="414" spans="1: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58"/>
        <v>0</v>
      </c>
    </row>
    <row r="415" spans="1: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58"/>
        <v>0</v>
      </c>
    </row>
    <row r="416" spans="1: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58"/>
        <v>0</v>
      </c>
    </row>
    <row r="417" spans="1: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58"/>
        <v>0</v>
      </c>
    </row>
    <row r="418" spans="1:9" ht="15">
      <c r="A418" s="42" t="s">
        <v>26</v>
      </c>
      <c r="B418" s="74">
        <f>SUM(B397:B413)</f>
        <v>31.026099323193318</v>
      </c>
      <c r="C418" s="74">
        <f>SUM(C397:C413)</f>
        <v>42.752264648286754</v>
      </c>
      <c r="D418" s="74">
        <f t="shared" ref="D418:G418" si="59">SUM(D397:D413)</f>
        <v>8.6702599715923014</v>
      </c>
      <c r="E418" s="74">
        <f>SUM(E397:E413)</f>
        <v>29.975623367290659</v>
      </c>
      <c r="F418" s="74">
        <f t="shared" si="59"/>
        <v>0</v>
      </c>
      <c r="G418" s="74">
        <f t="shared" si="59"/>
        <v>4.7840393322907175</v>
      </c>
      <c r="H418" s="75">
        <f>SUM(H397:H413)</f>
        <v>0</v>
      </c>
      <c r="I418" s="59">
        <f>SUM(I397:I413)</f>
        <v>117.20828664265375</v>
      </c>
    </row>
    <row r="419" spans="1:9" s="14" customFormat="1" ht="15" thickBot="1">
      <c r="A419" s="43" t="s">
        <v>91</v>
      </c>
      <c r="B419" s="78">
        <f>B418/$I$418</f>
        <v>0.26470909363077816</v>
      </c>
      <c r="C419" s="78">
        <f t="shared" ref="C419:I419" si="60">C418/$I$418</f>
        <v>0.36475462506017559</v>
      </c>
      <c r="D419" s="78">
        <f t="shared" si="60"/>
        <v>7.3973097124321166E-2</v>
      </c>
      <c r="E419" s="78">
        <f t="shared" si="60"/>
        <v>0.25574662189782499</v>
      </c>
      <c r="F419" s="78">
        <f t="shared" si="60"/>
        <v>0</v>
      </c>
      <c r="G419" s="78">
        <f t="shared" si="60"/>
        <v>4.0816562286900102E-2</v>
      </c>
      <c r="H419" s="79">
        <f t="shared" si="60"/>
        <v>0</v>
      </c>
      <c r="I419" s="80">
        <f t="shared" si="60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61">SUM(B424:H424)</f>
        <v>0</v>
      </c>
    </row>
    <row r="425" spans="1: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61"/>
        <v>0</v>
      </c>
    </row>
    <row r="426" spans="1: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61"/>
        <v>0</v>
      </c>
    </row>
    <row r="427" spans="1:9" ht="15">
      <c r="A427" s="37" t="s">
        <v>16</v>
      </c>
      <c r="B427" s="63">
        <v>96.532775297010758</v>
      </c>
      <c r="C427" s="63">
        <v>4.9475162742673282</v>
      </c>
      <c r="D427" s="63">
        <v>18.231641325151809</v>
      </c>
      <c r="E427" s="63">
        <v>0</v>
      </c>
      <c r="F427" s="420"/>
      <c r="G427" s="63">
        <v>0</v>
      </c>
      <c r="H427" s="64">
        <v>0</v>
      </c>
      <c r="I427" s="59">
        <f t="shared" si="61"/>
        <v>119.7119328964299</v>
      </c>
    </row>
    <row r="428" spans="1:9" ht="15">
      <c r="A428" s="36" t="s">
        <v>15</v>
      </c>
      <c r="B428" s="60">
        <v>17.414970662423798</v>
      </c>
      <c r="C428" s="60">
        <v>7.9494904909829387</v>
      </c>
      <c r="D428" s="60">
        <v>4.6855336681906152</v>
      </c>
      <c r="E428" s="60">
        <v>0</v>
      </c>
      <c r="F428" s="420"/>
      <c r="G428" s="60">
        <v>0</v>
      </c>
      <c r="H428" s="61">
        <v>0</v>
      </c>
      <c r="I428" s="62">
        <f t="shared" si="61"/>
        <v>30.049994821597352</v>
      </c>
    </row>
    <row r="429" spans="1:9" ht="15">
      <c r="A429" s="37" t="s">
        <v>58</v>
      </c>
      <c r="B429" s="63">
        <v>0</v>
      </c>
      <c r="C429" s="63">
        <v>0</v>
      </c>
      <c r="D429" s="63">
        <v>0</v>
      </c>
      <c r="E429" s="63">
        <v>0.12264733953580646</v>
      </c>
      <c r="F429" s="420"/>
      <c r="G429" s="63">
        <v>0</v>
      </c>
      <c r="H429" s="64">
        <v>0</v>
      </c>
      <c r="I429" s="59">
        <f t="shared" si="61"/>
        <v>0.12264733953580646</v>
      </c>
    </row>
    <row r="430" spans="1: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61"/>
        <v>0</v>
      </c>
    </row>
    <row r="431" spans="1: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61"/>
        <v>0</v>
      </c>
    </row>
    <row r="432" spans="1:9" ht="15" customHeight="1">
      <c r="A432" s="36" t="s">
        <v>17</v>
      </c>
      <c r="B432" s="60">
        <v>9.3529025396734187E-5</v>
      </c>
      <c r="C432" s="60">
        <v>0</v>
      </c>
      <c r="D432" s="60">
        <v>0.93490967208464293</v>
      </c>
      <c r="E432" s="60">
        <v>0.70191841912725284</v>
      </c>
      <c r="F432" s="420"/>
      <c r="G432" s="60">
        <v>0</v>
      </c>
      <c r="H432" s="61">
        <v>0</v>
      </c>
      <c r="I432" s="62">
        <f t="shared" si="61"/>
        <v>1.6369216202372925</v>
      </c>
    </row>
    <row r="433" spans="1:9" ht="15">
      <c r="A433" s="37" t="s">
        <v>139</v>
      </c>
      <c r="B433" s="63">
        <v>13.746593086574824</v>
      </c>
      <c r="C433" s="63">
        <v>16.127468446919519</v>
      </c>
      <c r="D433" s="63">
        <v>7.0557829111760428</v>
      </c>
      <c r="E433" s="63">
        <v>1.1687403737655508</v>
      </c>
      <c r="F433" s="420"/>
      <c r="G433" s="63">
        <v>0</v>
      </c>
      <c r="H433" s="64">
        <v>0</v>
      </c>
      <c r="I433" s="59">
        <f t="shared" si="61"/>
        <v>38.098584818435938</v>
      </c>
    </row>
    <row r="434" spans="1:9" ht="15">
      <c r="A434" s="36" t="s">
        <v>25</v>
      </c>
      <c r="B434" s="60">
        <v>46.418484992716358</v>
      </c>
      <c r="C434" s="60">
        <v>2.3790607442625178E-2</v>
      </c>
      <c r="D434" s="60">
        <v>26.775673218011459</v>
      </c>
      <c r="E434" s="60">
        <v>206.91152896469507</v>
      </c>
      <c r="F434" s="420"/>
      <c r="G434" s="60">
        <v>38.476734475938827</v>
      </c>
      <c r="H434" s="61">
        <v>6.6405861907146937E-2</v>
      </c>
      <c r="I434" s="62">
        <f t="shared" si="61"/>
        <v>318.67261812071143</v>
      </c>
    </row>
    <row r="435" spans="1:9" ht="15">
      <c r="A435" s="37" t="s">
        <v>24</v>
      </c>
      <c r="B435" s="63">
        <v>3.4244708082721149</v>
      </c>
      <c r="C435" s="63">
        <v>4.4585137119908204E-3</v>
      </c>
      <c r="D435" s="63">
        <v>0.35932379766654066</v>
      </c>
      <c r="E435" s="63">
        <v>0</v>
      </c>
      <c r="F435" s="420"/>
      <c r="G435" s="63">
        <v>0</v>
      </c>
      <c r="H435" s="64">
        <v>0</v>
      </c>
      <c r="I435" s="59">
        <f t="shared" si="61"/>
        <v>3.7882531196506464</v>
      </c>
    </row>
    <row r="436" spans="1:9" ht="15">
      <c r="A436" s="36" t="s">
        <v>60</v>
      </c>
      <c r="B436" s="60">
        <v>4.7187338985069305</v>
      </c>
      <c r="C436" s="60">
        <v>0.31283581383114972</v>
      </c>
      <c r="D436" s="60">
        <v>3.5799873279035332</v>
      </c>
      <c r="E436" s="60">
        <v>0</v>
      </c>
      <c r="F436" s="420"/>
      <c r="G436" s="60">
        <v>0</v>
      </c>
      <c r="H436" s="61">
        <v>0</v>
      </c>
      <c r="I436" s="62">
        <f t="shared" si="61"/>
        <v>8.6115570402416139</v>
      </c>
    </row>
    <row r="437" spans="1:9" ht="15">
      <c r="A437" s="37" t="s">
        <v>22</v>
      </c>
      <c r="B437" s="63">
        <v>24.209857287455169</v>
      </c>
      <c r="C437" s="63">
        <v>0</v>
      </c>
      <c r="D437" s="63">
        <v>13.665795600938571</v>
      </c>
      <c r="E437" s="63">
        <v>0</v>
      </c>
      <c r="F437" s="420"/>
      <c r="G437" s="63">
        <v>0</v>
      </c>
      <c r="H437" s="64">
        <v>0</v>
      </c>
      <c r="I437" s="59">
        <f t="shared" si="61"/>
        <v>37.875652888393738</v>
      </c>
    </row>
    <row r="438" spans="1:9" ht="15">
      <c r="A438" s="36" t="s">
        <v>21</v>
      </c>
      <c r="B438" s="60">
        <v>6.4684550095202109</v>
      </c>
      <c r="C438" s="60">
        <v>7.5598776003111948E-2</v>
      </c>
      <c r="D438" s="60">
        <v>3.871605150200268</v>
      </c>
      <c r="E438" s="60">
        <v>0</v>
      </c>
      <c r="F438" s="420"/>
      <c r="G438" s="60">
        <v>0</v>
      </c>
      <c r="H438" s="61">
        <v>0</v>
      </c>
      <c r="I438" s="62">
        <f t="shared" si="61"/>
        <v>10.415658935723592</v>
      </c>
    </row>
    <row r="439" spans="1:9" ht="15">
      <c r="A439" s="38" t="s">
        <v>64</v>
      </c>
      <c r="B439" s="63">
        <v>0.24120000000000003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61"/>
        <v>0.24120000000000003</v>
      </c>
    </row>
    <row r="440" spans="1:9">
      <c r="A440" s="39" t="s">
        <v>23</v>
      </c>
      <c r="B440" s="65">
        <v>0.24120000000000003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61"/>
        <v>0.24120000000000003</v>
      </c>
    </row>
    <row r="441" spans="1: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61"/>
        <v>0</v>
      </c>
    </row>
    <row r="442" spans="1: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61"/>
        <v>0</v>
      </c>
    </row>
    <row r="443" spans="1: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61"/>
        <v>0</v>
      </c>
    </row>
    <row r="444" spans="1:9" ht="15">
      <c r="A444" s="42" t="s">
        <v>26</v>
      </c>
      <c r="B444" s="74">
        <f>SUM(B423:B439)</f>
        <v>213.17563457150555</v>
      </c>
      <c r="C444" s="74">
        <f>SUM(C423:C439)</f>
        <v>29.441158923158664</v>
      </c>
      <c r="D444" s="74">
        <f t="shared" ref="D444:G444" si="62">SUM(D423:D439)</f>
        <v>79.160252671323477</v>
      </c>
      <c r="E444" s="74">
        <f>SUM(E423:E439)</f>
        <v>208.90483509712368</v>
      </c>
      <c r="F444" s="74">
        <f>SUM(F423:F439)</f>
        <v>0</v>
      </c>
      <c r="G444" s="74">
        <f t="shared" si="62"/>
        <v>38.476734475938827</v>
      </c>
      <c r="H444" s="75">
        <f>SUM(H423:H439)</f>
        <v>6.6405861907146937E-2</v>
      </c>
      <c r="I444" s="59">
        <f>SUM(I423:I439)</f>
        <v>569.22502160095735</v>
      </c>
    </row>
    <row r="445" spans="1:9" s="14" customFormat="1" ht="15" thickBot="1">
      <c r="A445" s="43" t="s">
        <v>91</v>
      </c>
      <c r="B445" s="78">
        <f>B444/$I$444</f>
        <v>0.37450151782144886</v>
      </c>
      <c r="C445" s="78">
        <f t="shared" ref="C445:I445" si="63">C444/$I$444</f>
        <v>5.1721477106460967E-2</v>
      </c>
      <c r="D445" s="78">
        <f t="shared" si="63"/>
        <v>0.1390667129295961</v>
      </c>
      <c r="E445" s="78">
        <f t="shared" si="63"/>
        <v>0.36699868623057791</v>
      </c>
      <c r="F445" s="78">
        <f t="shared" si="63"/>
        <v>0</v>
      </c>
      <c r="G445" s="78">
        <f t="shared" si="63"/>
        <v>6.7594945787383343E-2</v>
      </c>
      <c r="H445" s="79">
        <f t="shared" si="63"/>
        <v>1.1666012453278855E-4</v>
      </c>
      <c r="I445" s="80">
        <f t="shared" si="63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0.26848431074349832</v>
      </c>
      <c r="G449" s="404"/>
      <c r="H449" s="406"/>
      <c r="I449" s="59">
        <f>SUM(B449:H449)</f>
        <v>0.26848431074349832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64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64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64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64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64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151.40565241903505</v>
      </c>
      <c r="G455" s="407"/>
      <c r="H455" s="409"/>
      <c r="I455" s="59">
        <f t="shared" si="64"/>
        <v>151.40565241903505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64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64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64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64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693.03354354380235</v>
      </c>
      <c r="G460" s="407"/>
      <c r="H460" s="409"/>
      <c r="I460" s="62">
        <f t="shared" si="64"/>
        <v>693.03354354380235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64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64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64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64"/>
        <v>0</v>
      </c>
    </row>
    <row r="465" spans="1:9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64"/>
        <v>0</v>
      </c>
    </row>
    <row r="466" spans="1:9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64"/>
        <v>0</v>
      </c>
    </row>
    <row r="467" spans="1:9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64"/>
        <v>0</v>
      </c>
    </row>
    <row r="468" spans="1:9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64"/>
        <v>0</v>
      </c>
    </row>
    <row r="469" spans="1:9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64"/>
        <v>0</v>
      </c>
    </row>
    <row r="470" spans="1:9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65">SUM(D449:D465)</f>
        <v>0</v>
      </c>
      <c r="E470" s="74">
        <f>SUM(E449:E465)</f>
        <v>0</v>
      </c>
      <c r="F470" s="74">
        <f>SUM(F449:F465)</f>
        <v>844.70768027358088</v>
      </c>
      <c r="G470" s="74">
        <f t="shared" si="65"/>
        <v>0</v>
      </c>
      <c r="H470" s="75">
        <f>SUM(H449:H465)</f>
        <v>0</v>
      </c>
      <c r="I470" s="59">
        <f>SUM(I449:I465)</f>
        <v>844.70768027358088</v>
      </c>
    </row>
    <row r="471" spans="1:9" s="14" customFormat="1" ht="15" thickBot="1">
      <c r="A471" s="43" t="s">
        <v>91</v>
      </c>
      <c r="B471" s="78">
        <f>B470/$I$470</f>
        <v>0</v>
      </c>
      <c r="C471" s="78">
        <f t="shared" ref="C471:I471" si="66">C470/$I$470</f>
        <v>0</v>
      </c>
      <c r="D471" s="78">
        <f t="shared" si="66"/>
        <v>0</v>
      </c>
      <c r="E471" s="78">
        <f t="shared" si="66"/>
        <v>0</v>
      </c>
      <c r="F471" s="78">
        <f t="shared" si="66"/>
        <v>1</v>
      </c>
      <c r="G471" s="78">
        <f t="shared" si="66"/>
        <v>0</v>
      </c>
      <c r="H471" s="79">
        <f t="shared" si="66"/>
        <v>0</v>
      </c>
      <c r="I471" s="80">
        <f t="shared" si="66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67">SUM(B476:H476)</f>
        <v>0</v>
      </c>
    </row>
    <row r="477" spans="1:9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67"/>
        <v>0</v>
      </c>
    </row>
    <row r="478" spans="1:9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67"/>
        <v>0</v>
      </c>
    </row>
    <row r="479" spans="1:9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67"/>
        <v>0</v>
      </c>
    </row>
    <row r="480" spans="1:9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67"/>
        <v>0</v>
      </c>
    </row>
    <row r="481" spans="1:9" ht="14.25" customHeight="1">
      <c r="A481" s="37" t="s">
        <v>58</v>
      </c>
      <c r="B481" s="407"/>
      <c r="C481" s="408"/>
      <c r="D481" s="408"/>
      <c r="E481" s="409"/>
      <c r="F481" s="63">
        <v>11622.842740875985</v>
      </c>
      <c r="G481" s="407"/>
      <c r="H481" s="409"/>
      <c r="I481" s="59">
        <f t="shared" si="67"/>
        <v>11622.842740875985</v>
      </c>
    </row>
    <row r="482" spans="1:9" ht="14.25" customHeight="1">
      <c r="A482" s="36" t="s">
        <v>12</v>
      </c>
      <c r="B482" s="407"/>
      <c r="C482" s="408"/>
      <c r="D482" s="408"/>
      <c r="E482" s="409"/>
      <c r="F482" s="60">
        <v>4840.2180001158067</v>
      </c>
      <c r="G482" s="407"/>
      <c r="H482" s="409"/>
      <c r="I482" s="62">
        <f t="shared" si="67"/>
        <v>4840.2180001158067</v>
      </c>
    </row>
    <row r="483" spans="1:9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67"/>
        <v>0</v>
      </c>
    </row>
    <row r="484" spans="1:9" ht="15">
      <c r="A484" s="36" t="s">
        <v>17</v>
      </c>
      <c r="B484" s="407"/>
      <c r="C484" s="408"/>
      <c r="D484" s="408"/>
      <c r="E484" s="409"/>
      <c r="F484" s="60">
        <v>15.369708741396915</v>
      </c>
      <c r="G484" s="407"/>
      <c r="H484" s="409"/>
      <c r="I484" s="62">
        <f t="shared" si="67"/>
        <v>15.369708741396915</v>
      </c>
    </row>
    <row r="485" spans="1:9" ht="15">
      <c r="A485" s="37" t="s">
        <v>139</v>
      </c>
      <c r="B485" s="407"/>
      <c r="C485" s="408"/>
      <c r="D485" s="408"/>
      <c r="E485" s="409"/>
      <c r="F485" s="63">
        <v>0</v>
      </c>
      <c r="G485" s="407"/>
      <c r="H485" s="409"/>
      <c r="I485" s="59">
        <f t="shared" si="67"/>
        <v>0</v>
      </c>
    </row>
    <row r="486" spans="1:9" ht="15">
      <c r="A486" s="36" t="s">
        <v>25</v>
      </c>
      <c r="B486" s="407"/>
      <c r="C486" s="408"/>
      <c r="D486" s="408"/>
      <c r="E486" s="409"/>
      <c r="F486" s="60">
        <v>340.37768962029264</v>
      </c>
      <c r="G486" s="407"/>
      <c r="H486" s="409"/>
      <c r="I486" s="62">
        <f t="shared" si="67"/>
        <v>340.37768962029264</v>
      </c>
    </row>
    <row r="487" spans="1:9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67"/>
        <v>0</v>
      </c>
    </row>
    <row r="488" spans="1:9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67"/>
        <v>0</v>
      </c>
    </row>
    <row r="489" spans="1:9" ht="15">
      <c r="A489" s="37" t="s">
        <v>22</v>
      </c>
      <c r="B489" s="407"/>
      <c r="C489" s="408"/>
      <c r="D489" s="408"/>
      <c r="E489" s="409"/>
      <c r="F489" s="63">
        <v>48.890319504582671</v>
      </c>
      <c r="G489" s="407"/>
      <c r="H489" s="409"/>
      <c r="I489" s="59">
        <f t="shared" si="67"/>
        <v>48.890319504582671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67"/>
        <v>0</v>
      </c>
    </row>
    <row r="491" spans="1:9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67"/>
        <v>0</v>
      </c>
    </row>
    <row r="492" spans="1:9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67"/>
        <v>0</v>
      </c>
    </row>
    <row r="493" spans="1:9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67"/>
        <v>0</v>
      </c>
    </row>
    <row r="494" spans="1:9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67"/>
        <v>0</v>
      </c>
    </row>
    <row r="495" spans="1:9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67"/>
        <v>0</v>
      </c>
    </row>
    <row r="496" spans="1:9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68">SUM(D475:D491)</f>
        <v>0</v>
      </c>
      <c r="E496" s="74">
        <f>SUM(E475:E491)</f>
        <v>0</v>
      </c>
      <c r="F496" s="74">
        <f>SUM(F475:F491)</f>
        <v>16867.698458858067</v>
      </c>
      <c r="G496" s="74">
        <f t="shared" si="68"/>
        <v>0</v>
      </c>
      <c r="H496" s="75">
        <f>SUM(H475:H491)</f>
        <v>0</v>
      </c>
      <c r="I496" s="59">
        <f>SUM(I475:I491)</f>
        <v>16867.698458858067</v>
      </c>
    </row>
    <row r="497" spans="1:9" s="14" customFormat="1" ht="15" thickBot="1">
      <c r="A497" s="43" t="s">
        <v>91</v>
      </c>
      <c r="B497" s="78">
        <f>B496/$I$496</f>
        <v>0</v>
      </c>
      <c r="C497" s="78">
        <f t="shared" ref="C497:I497" si="69">C496/$I$496</f>
        <v>0</v>
      </c>
      <c r="D497" s="78">
        <f t="shared" si="69"/>
        <v>0</v>
      </c>
      <c r="E497" s="78">
        <f t="shared" si="69"/>
        <v>0</v>
      </c>
      <c r="F497" s="78">
        <f t="shared" si="69"/>
        <v>1</v>
      </c>
      <c r="G497" s="78">
        <f t="shared" si="69"/>
        <v>0</v>
      </c>
      <c r="H497" s="79">
        <f t="shared" si="69"/>
        <v>0</v>
      </c>
      <c r="I497" s="80">
        <f t="shared" si="69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70">SUM(B502:H502)</f>
        <v>0</v>
      </c>
    </row>
    <row r="503" spans="1: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70"/>
        <v>0</v>
      </c>
    </row>
    <row r="504" spans="1: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70"/>
        <v>0</v>
      </c>
    </row>
    <row r="505" spans="1: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70"/>
        <v>0</v>
      </c>
    </row>
    <row r="506" spans="1: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70"/>
        <v>0</v>
      </c>
    </row>
    <row r="507" spans="1: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70"/>
        <v>0</v>
      </c>
    </row>
    <row r="508" spans="1: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70"/>
        <v>0</v>
      </c>
    </row>
    <row r="509" spans="1: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70"/>
        <v>0</v>
      </c>
    </row>
    <row r="510" spans="1: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70"/>
        <v>0</v>
      </c>
    </row>
    <row r="511" spans="1: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70"/>
        <v>0</v>
      </c>
    </row>
    <row r="512" spans="1: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70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70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70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70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70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70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70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70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70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70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71">SUM(D501:D517)</f>
        <v>0</v>
      </c>
      <c r="E522" s="74">
        <f>SUM(E501:E517)</f>
        <v>0</v>
      </c>
      <c r="F522" s="74">
        <f>SUM(F501:F517)</f>
        <v>0</v>
      </c>
      <c r="G522" s="74">
        <f t="shared" si="71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72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72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72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72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72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3.9756600678628211</v>
      </c>
      <c r="G533" s="407"/>
      <c r="H533" s="409"/>
      <c r="I533" s="59">
        <f t="shared" si="72"/>
        <v>3.9756600678628211</v>
      </c>
    </row>
    <row r="534" spans="1:9" ht="15">
      <c r="A534" s="36" t="s">
        <v>12</v>
      </c>
      <c r="B534" s="407"/>
      <c r="C534" s="408"/>
      <c r="D534" s="408"/>
      <c r="E534" s="409"/>
      <c r="F534" s="60">
        <v>0.42940717306647247</v>
      </c>
      <c r="G534" s="407"/>
      <c r="H534" s="409"/>
      <c r="I534" s="62">
        <f t="shared" si="72"/>
        <v>0.42940717306647247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72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72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72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72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72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72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72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72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72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72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72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72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72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73">SUM(D527:D543)</f>
        <v>0</v>
      </c>
      <c r="E548" s="74">
        <f>SUM(E527:E543)</f>
        <v>0</v>
      </c>
      <c r="F548" s="74">
        <f>SUM(F527:F543)</f>
        <v>4.4050672409292932</v>
      </c>
      <c r="G548" s="74">
        <f t="shared" si="73"/>
        <v>0</v>
      </c>
      <c r="H548" s="75">
        <f>SUM(H527:H543)</f>
        <v>0</v>
      </c>
      <c r="I548" s="59">
        <f>SUM(I527:I543)</f>
        <v>4.4050672409292932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74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74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74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74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74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74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11.164765421481285</v>
      </c>
      <c r="G560" s="407"/>
      <c r="H560" s="409"/>
      <c r="I560" s="62">
        <f t="shared" si="74"/>
        <v>11.164765421481285</v>
      </c>
    </row>
    <row r="561" spans="1:9" ht="15">
      <c r="A561" s="37" t="s">
        <v>59</v>
      </c>
      <c r="B561" s="407"/>
      <c r="C561" s="408"/>
      <c r="D561" s="408"/>
      <c r="E561" s="409"/>
      <c r="F561" s="63">
        <v>1628.749116973765</v>
      </c>
      <c r="G561" s="407"/>
      <c r="H561" s="409"/>
      <c r="I561" s="59">
        <f t="shared" si="74"/>
        <v>1628.749116973765</v>
      </c>
    </row>
    <row r="562" spans="1: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74"/>
        <v>0</v>
      </c>
    </row>
    <row r="563" spans="1: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74"/>
        <v>0</v>
      </c>
    </row>
    <row r="564" spans="1: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74"/>
        <v>0</v>
      </c>
    </row>
    <row r="565" spans="1: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74"/>
        <v>0</v>
      </c>
    </row>
    <row r="566" spans="1: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74"/>
        <v>0</v>
      </c>
    </row>
    <row r="567" spans="1: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74"/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74"/>
        <v>0</v>
      </c>
    </row>
    <row r="569" spans="1: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74"/>
        <v>0</v>
      </c>
    </row>
    <row r="570" spans="1: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74"/>
        <v>0</v>
      </c>
    </row>
    <row r="571" spans="1: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74"/>
        <v>0</v>
      </c>
    </row>
    <row r="572" spans="1: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74"/>
        <v>0</v>
      </c>
    </row>
    <row r="573" spans="1: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74"/>
        <v>0</v>
      </c>
    </row>
    <row r="574" spans="1: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75">SUM(D553:D569)</f>
        <v>0</v>
      </c>
      <c r="E574" s="74">
        <f>SUM(E553:E569)</f>
        <v>0</v>
      </c>
      <c r="F574" s="74">
        <f>SUM(F553:F569)</f>
        <v>1639.9138823952462</v>
      </c>
      <c r="G574" s="74">
        <f t="shared" si="75"/>
        <v>0</v>
      </c>
      <c r="H574" s="75">
        <f>SUM(H553:H569)</f>
        <v>0</v>
      </c>
      <c r="I574" s="59">
        <f>SUM(I553:I569)</f>
        <v>1639.9138823952462</v>
      </c>
    </row>
    <row r="575" spans="1:9" s="14" customFormat="1" ht="15" thickBot="1">
      <c r="A575" s="43" t="s">
        <v>91</v>
      </c>
      <c r="B575" s="78">
        <f>B574/$I$574</f>
        <v>0</v>
      </c>
      <c r="C575" s="78">
        <f t="shared" ref="C575:I575" si="76">C574/$I$574</f>
        <v>0</v>
      </c>
      <c r="D575" s="78">
        <f t="shared" si="76"/>
        <v>0</v>
      </c>
      <c r="E575" s="78">
        <f t="shared" si="76"/>
        <v>0</v>
      </c>
      <c r="F575" s="78">
        <f t="shared" si="76"/>
        <v>1</v>
      </c>
      <c r="G575" s="78">
        <f t="shared" si="76"/>
        <v>0</v>
      </c>
      <c r="H575" s="79">
        <f t="shared" si="76"/>
        <v>0</v>
      </c>
      <c r="I575" s="80">
        <f t="shared" si="76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15.945245312501983</v>
      </c>
      <c r="C579" s="57">
        <v>0</v>
      </c>
      <c r="D579" s="57">
        <v>3.0402126155483566</v>
      </c>
      <c r="E579" s="57">
        <v>0</v>
      </c>
      <c r="F579" s="419"/>
      <c r="G579" s="57">
        <v>0</v>
      </c>
      <c r="H579" s="58">
        <v>0</v>
      </c>
      <c r="I579" s="59">
        <f>SUM(B579:H579)</f>
        <v>18.985457928050341</v>
      </c>
    </row>
    <row r="580" spans="1:9" ht="15">
      <c r="A580" s="36" t="s">
        <v>8</v>
      </c>
      <c r="B580" s="60">
        <v>59.262316075282008</v>
      </c>
      <c r="C580" s="60">
        <v>0</v>
      </c>
      <c r="D580" s="60">
        <v>14.536629602332885</v>
      </c>
      <c r="E580" s="60">
        <v>0</v>
      </c>
      <c r="F580" s="420"/>
      <c r="G580" s="60">
        <v>0</v>
      </c>
      <c r="H580" s="61">
        <v>0</v>
      </c>
      <c r="I580" s="62">
        <f t="shared" ref="I580:I599" si="77">SUM(B580:H580)</f>
        <v>73.798945677614896</v>
      </c>
    </row>
    <row r="581" spans="1:9" ht="15" customHeight="1">
      <c r="A581" s="37" t="s">
        <v>10</v>
      </c>
      <c r="B581" s="63">
        <v>16.990020079868327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77"/>
        <v>16.990020079868327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77"/>
        <v>0</v>
      </c>
    </row>
    <row r="583" spans="1:9" ht="15">
      <c r="A583" s="37" t="s">
        <v>16</v>
      </c>
      <c r="B583" s="63">
        <v>700.09083398691439</v>
      </c>
      <c r="C583" s="63">
        <v>84.798361553908137</v>
      </c>
      <c r="D583" s="63">
        <v>18.284385556495689</v>
      </c>
      <c r="E583" s="63">
        <v>40.779371575772181</v>
      </c>
      <c r="F583" s="420"/>
      <c r="G583" s="63">
        <v>0</v>
      </c>
      <c r="H583" s="64">
        <v>0</v>
      </c>
      <c r="I583" s="59">
        <f t="shared" si="77"/>
        <v>843.95295267309041</v>
      </c>
    </row>
    <row r="584" spans="1:9" ht="15">
      <c r="A584" s="36" t="s">
        <v>15</v>
      </c>
      <c r="B584" s="60">
        <v>1133.4131270581979</v>
      </c>
      <c r="C584" s="60">
        <v>17.200501838022738</v>
      </c>
      <c r="D584" s="60">
        <v>20.337831189823575</v>
      </c>
      <c r="E584" s="60">
        <v>0</v>
      </c>
      <c r="F584" s="420"/>
      <c r="G584" s="60">
        <v>0</v>
      </c>
      <c r="H584" s="61">
        <v>0</v>
      </c>
      <c r="I584" s="62">
        <f t="shared" si="77"/>
        <v>1170.9514600860443</v>
      </c>
    </row>
    <row r="585" spans="1:9" ht="15">
      <c r="A585" s="37" t="s">
        <v>58</v>
      </c>
      <c r="B585" s="63">
        <v>0</v>
      </c>
      <c r="C585" s="63">
        <v>0</v>
      </c>
      <c r="D585" s="63">
        <v>0.17011074032805532</v>
      </c>
      <c r="E585" s="63">
        <v>79.354049982347817</v>
      </c>
      <c r="F585" s="420"/>
      <c r="G585" s="63">
        <v>0</v>
      </c>
      <c r="H585" s="64">
        <v>0</v>
      </c>
      <c r="I585" s="59">
        <f t="shared" si="77"/>
        <v>79.524160722675873</v>
      </c>
    </row>
    <row r="586" spans="1:9" ht="15">
      <c r="A586" s="36" t="s">
        <v>12</v>
      </c>
      <c r="B586" s="60">
        <v>0</v>
      </c>
      <c r="C586" s="60">
        <v>0</v>
      </c>
      <c r="D586" s="60">
        <v>3.0566034658245214E-2</v>
      </c>
      <c r="E586" s="60">
        <v>0.8936747145685886</v>
      </c>
      <c r="F586" s="420"/>
      <c r="G586" s="60">
        <v>0</v>
      </c>
      <c r="H586" s="61">
        <v>0</v>
      </c>
      <c r="I586" s="62">
        <f t="shared" si="77"/>
        <v>0.92424074922683386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3.4173469334412587</v>
      </c>
      <c r="F587" s="420"/>
      <c r="G587" s="63">
        <v>0</v>
      </c>
      <c r="H587" s="64">
        <v>0</v>
      </c>
      <c r="I587" s="59">
        <f t="shared" si="77"/>
        <v>3.4173469334412587</v>
      </c>
    </row>
    <row r="588" spans="1:9" ht="15">
      <c r="A588" s="36" t="s">
        <v>17</v>
      </c>
      <c r="B588" s="60">
        <v>118.65011628315514</v>
      </c>
      <c r="C588" s="60">
        <v>0.64288129668886496</v>
      </c>
      <c r="D588" s="60">
        <v>15.058646807328289</v>
      </c>
      <c r="E588" s="60">
        <v>2.0527543957459899</v>
      </c>
      <c r="F588" s="420"/>
      <c r="G588" s="60">
        <v>0</v>
      </c>
      <c r="H588" s="61">
        <v>0</v>
      </c>
      <c r="I588" s="62">
        <f t="shared" si="77"/>
        <v>136.40439878291829</v>
      </c>
    </row>
    <row r="589" spans="1:9" ht="15">
      <c r="A589" s="37" t="s">
        <v>139</v>
      </c>
      <c r="B589" s="63">
        <v>2445.5036870824001</v>
      </c>
      <c r="C589" s="63">
        <v>385.37906030465126</v>
      </c>
      <c r="D589" s="63">
        <v>75.160939530450179</v>
      </c>
      <c r="E589" s="63">
        <v>59.183183965418692</v>
      </c>
      <c r="F589" s="420"/>
      <c r="G589" s="63">
        <v>0</v>
      </c>
      <c r="H589" s="64">
        <v>0</v>
      </c>
      <c r="I589" s="59">
        <f t="shared" si="77"/>
        <v>2965.2268708829206</v>
      </c>
    </row>
    <row r="590" spans="1:9" ht="15">
      <c r="A590" s="36" t="s">
        <v>25</v>
      </c>
      <c r="B590" s="60">
        <v>635.75011349205477</v>
      </c>
      <c r="C590" s="60">
        <v>0</v>
      </c>
      <c r="D590" s="60">
        <v>1402.165677183255</v>
      </c>
      <c r="E590" s="60">
        <v>308.98601516556573</v>
      </c>
      <c r="F590" s="420"/>
      <c r="G590" s="60">
        <v>960.64237573960952</v>
      </c>
      <c r="H590" s="61">
        <v>0.2500869577354683</v>
      </c>
      <c r="I590" s="62">
        <f t="shared" si="77"/>
        <v>3307.7942685382209</v>
      </c>
    </row>
    <row r="591" spans="1:9" ht="15">
      <c r="A591" s="37" t="s">
        <v>24</v>
      </c>
      <c r="B591" s="63">
        <v>1486.423988442355</v>
      </c>
      <c r="C591" s="63">
        <v>9.4236628281190402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77"/>
        <v>1495.847651270474</v>
      </c>
    </row>
    <row r="592" spans="1:9" ht="15">
      <c r="A592" s="36" t="s">
        <v>60</v>
      </c>
      <c r="B592" s="60">
        <v>37.654944890315207</v>
      </c>
      <c r="C592" s="60">
        <v>0</v>
      </c>
      <c r="D592" s="60">
        <v>6.6939403442243499</v>
      </c>
      <c r="E592" s="60">
        <v>0</v>
      </c>
      <c r="F592" s="420"/>
      <c r="G592" s="60">
        <v>0</v>
      </c>
      <c r="H592" s="61">
        <v>0</v>
      </c>
      <c r="I592" s="62">
        <f t="shared" si="77"/>
        <v>44.348885234539559</v>
      </c>
    </row>
    <row r="593" spans="1:9" ht="15">
      <c r="A593" s="37" t="s">
        <v>22</v>
      </c>
      <c r="B593" s="63">
        <v>260.30291928961236</v>
      </c>
      <c r="C593" s="63">
        <v>0</v>
      </c>
      <c r="D593" s="63">
        <v>16.055280550733269</v>
      </c>
      <c r="E593" s="63">
        <v>0</v>
      </c>
      <c r="F593" s="420"/>
      <c r="G593" s="63">
        <v>0</v>
      </c>
      <c r="H593" s="64">
        <v>0</v>
      </c>
      <c r="I593" s="59">
        <f t="shared" si="77"/>
        <v>276.35819984034561</v>
      </c>
    </row>
    <row r="594" spans="1:9" ht="15">
      <c r="A594" s="36" t="s">
        <v>21</v>
      </c>
      <c r="B594" s="60">
        <v>55.7585604297579</v>
      </c>
      <c r="C594" s="60">
        <v>0</v>
      </c>
      <c r="D594" s="60">
        <v>1.0302095226770238</v>
      </c>
      <c r="E594" s="60">
        <v>0</v>
      </c>
      <c r="F594" s="420"/>
      <c r="G594" s="60">
        <v>0</v>
      </c>
      <c r="H594" s="61">
        <v>0</v>
      </c>
      <c r="I594" s="62">
        <f t="shared" si="77"/>
        <v>56.788769952434926</v>
      </c>
    </row>
    <row r="595" spans="1:9" ht="15">
      <c r="A595" s="38" t="s">
        <v>64</v>
      </c>
      <c r="B595" s="63">
        <v>162.18278707899989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77"/>
        <v>162.18278707899989</v>
      </c>
    </row>
    <row r="596" spans="1:9">
      <c r="A596" s="39" t="s">
        <v>23</v>
      </c>
      <c r="B596" s="65">
        <v>162.18278707899989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77"/>
        <v>162.18278707899989</v>
      </c>
    </row>
    <row r="597" spans="1: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77"/>
        <v>0</v>
      </c>
    </row>
    <row r="598" spans="1: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77"/>
        <v>0</v>
      </c>
    </row>
    <row r="599" spans="1: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77"/>
        <v>0</v>
      </c>
    </row>
    <row r="600" spans="1:9" ht="15">
      <c r="A600" s="42" t="s">
        <v>26</v>
      </c>
      <c r="B600" s="74">
        <f>SUM(B579:B595)</f>
        <v>7127.9286595014155</v>
      </c>
      <c r="C600" s="74">
        <f>SUM(C579:C595)</f>
        <v>497.44446782139005</v>
      </c>
      <c r="D600" s="74">
        <f t="shared" ref="D600:G600" si="78">SUM(D579:D595)</f>
        <v>1572.5644296778548</v>
      </c>
      <c r="E600" s="74">
        <f>SUM(E579:E595)</f>
        <v>494.66639673286028</v>
      </c>
      <c r="F600" s="74">
        <f>SUM(F579:F595)</f>
        <v>0</v>
      </c>
      <c r="G600" s="74">
        <f t="shared" si="78"/>
        <v>960.64237573960952</v>
      </c>
      <c r="H600" s="75">
        <f>SUM(H579:H595)</f>
        <v>0.2500869577354683</v>
      </c>
      <c r="I600" s="59">
        <f>SUM(I579:I595)</f>
        <v>10653.496416430868</v>
      </c>
    </row>
    <row r="601" spans="1:9" s="14" customFormat="1" ht="15" thickBot="1">
      <c r="A601" s="45" t="s">
        <v>91</v>
      </c>
      <c r="B601" s="78">
        <f>B600/$I$600</f>
        <v>0.66906941917284779</v>
      </c>
      <c r="C601" s="78">
        <f t="shared" ref="C601:I601" si="79">C600/$I$600</f>
        <v>4.6693071305133435E-2</v>
      </c>
      <c r="D601" s="78">
        <f t="shared" si="79"/>
        <v>0.14761017117840219</v>
      </c>
      <c r="E601" s="78">
        <f t="shared" si="79"/>
        <v>4.6432305169778552E-2</v>
      </c>
      <c r="F601" s="78">
        <f t="shared" si="79"/>
        <v>0</v>
      </c>
      <c r="G601" s="78">
        <f t="shared" si="79"/>
        <v>9.0171558537158997E-2</v>
      </c>
      <c r="H601" s="79">
        <f t="shared" si="79"/>
        <v>2.3474636678880338E-5</v>
      </c>
      <c r="I601" s="80">
        <f t="shared" si="79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23.887874499155721</v>
      </c>
      <c r="C605" s="57">
        <v>0</v>
      </c>
      <c r="D605" s="57">
        <v>1.633358940113212</v>
      </c>
      <c r="E605" s="57">
        <v>0</v>
      </c>
      <c r="F605" s="419"/>
      <c r="G605" s="57">
        <v>0</v>
      </c>
      <c r="H605" s="58">
        <v>0</v>
      </c>
      <c r="I605" s="59">
        <f>SUM(B605:H605)</f>
        <v>25.521233439268933</v>
      </c>
    </row>
    <row r="606" spans="1:9" ht="15" customHeight="1">
      <c r="A606" s="36" t="s">
        <v>8</v>
      </c>
      <c r="B606" s="60">
        <v>71.545494187690679</v>
      </c>
      <c r="C606" s="60">
        <v>0</v>
      </c>
      <c r="D606" s="60">
        <v>4.8919996025771404</v>
      </c>
      <c r="E606" s="60">
        <v>0</v>
      </c>
      <c r="F606" s="420"/>
      <c r="G606" s="60">
        <v>0</v>
      </c>
      <c r="H606" s="61">
        <v>0</v>
      </c>
      <c r="I606" s="62">
        <f t="shared" ref="I606:I625" si="80">SUM(B606:H606)</f>
        <v>76.437493790267823</v>
      </c>
    </row>
    <row r="607" spans="1:9" ht="15" customHeight="1">
      <c r="A607" s="37" t="s">
        <v>10</v>
      </c>
      <c r="B607" s="63">
        <v>160.908682658446</v>
      </c>
      <c r="C607" s="63">
        <v>0</v>
      </c>
      <c r="D607" s="63">
        <v>11.002303087756992</v>
      </c>
      <c r="E607" s="63">
        <v>0</v>
      </c>
      <c r="F607" s="420"/>
      <c r="G607" s="63">
        <v>0</v>
      </c>
      <c r="H607" s="64">
        <v>0</v>
      </c>
      <c r="I607" s="59">
        <f t="shared" si="80"/>
        <v>171.91098574620298</v>
      </c>
    </row>
    <row r="608" spans="1: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80"/>
        <v>0</v>
      </c>
    </row>
    <row r="609" spans="1:9" ht="15">
      <c r="A609" s="37" t="s">
        <v>16</v>
      </c>
      <c r="B609" s="63">
        <v>883.77994156929878</v>
      </c>
      <c r="C609" s="63">
        <v>0</v>
      </c>
      <c r="D609" s="63">
        <v>69.596478678056954</v>
      </c>
      <c r="E609" s="63">
        <v>0</v>
      </c>
      <c r="F609" s="420"/>
      <c r="G609" s="63">
        <v>0</v>
      </c>
      <c r="H609" s="64">
        <v>0</v>
      </c>
      <c r="I609" s="59">
        <f t="shared" si="80"/>
        <v>953.37642024735578</v>
      </c>
    </row>
    <row r="610" spans="1:9" ht="15">
      <c r="A610" s="36" t="s">
        <v>15</v>
      </c>
      <c r="B610" s="60">
        <v>4393.1739112174055</v>
      </c>
      <c r="C610" s="60">
        <v>0</v>
      </c>
      <c r="D610" s="60">
        <v>345.95652159532966</v>
      </c>
      <c r="E610" s="60">
        <v>0</v>
      </c>
      <c r="F610" s="420"/>
      <c r="G610" s="60">
        <v>0</v>
      </c>
      <c r="H610" s="61">
        <v>0</v>
      </c>
      <c r="I610" s="62">
        <f t="shared" si="80"/>
        <v>4739.1304328127353</v>
      </c>
    </row>
    <row r="611" spans="1: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80"/>
        <v>0</v>
      </c>
    </row>
    <row r="612" spans="1: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80"/>
        <v>0</v>
      </c>
    </row>
    <row r="613" spans="1: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80"/>
        <v>0</v>
      </c>
    </row>
    <row r="614" spans="1:9" ht="15">
      <c r="A614" s="36" t="s">
        <v>17</v>
      </c>
      <c r="B614" s="60">
        <v>87.429370551136259</v>
      </c>
      <c r="C614" s="60">
        <v>0</v>
      </c>
      <c r="D614" s="60">
        <v>6.8849450380074932</v>
      </c>
      <c r="E614" s="60">
        <v>0</v>
      </c>
      <c r="F614" s="420"/>
      <c r="G614" s="60">
        <v>0</v>
      </c>
      <c r="H614" s="61">
        <v>0</v>
      </c>
      <c r="I614" s="62">
        <f t="shared" si="80"/>
        <v>94.314315589143746</v>
      </c>
    </row>
    <row r="615" spans="1:9" ht="15">
      <c r="A615" s="37" t="s">
        <v>139</v>
      </c>
      <c r="B615" s="63">
        <v>937.7731574324107</v>
      </c>
      <c r="C615" s="63">
        <v>0</v>
      </c>
      <c r="D615" s="63">
        <v>296.13889182076127</v>
      </c>
      <c r="E615" s="63">
        <v>0</v>
      </c>
      <c r="F615" s="420"/>
      <c r="G615" s="63">
        <v>0</v>
      </c>
      <c r="H615" s="64">
        <v>0</v>
      </c>
      <c r="I615" s="59">
        <f t="shared" si="80"/>
        <v>1233.912049253172</v>
      </c>
    </row>
    <row r="616" spans="1:9" ht="15">
      <c r="A616" s="36" t="s">
        <v>25</v>
      </c>
      <c r="B616" s="60">
        <v>908.28391936917876</v>
      </c>
      <c r="C616" s="60">
        <v>0</v>
      </c>
      <c r="D616" s="60">
        <v>1031.7399860795524</v>
      </c>
      <c r="E616" s="60">
        <v>1707.5581256131779</v>
      </c>
      <c r="F616" s="420"/>
      <c r="G616" s="60">
        <v>447.21760432726091</v>
      </c>
      <c r="H616" s="61">
        <v>0</v>
      </c>
      <c r="I616" s="62">
        <f t="shared" si="80"/>
        <v>4094.7996353891704</v>
      </c>
    </row>
    <row r="617" spans="1:9" ht="15">
      <c r="A617" s="37" t="s">
        <v>24</v>
      </c>
      <c r="B617" s="63">
        <v>1024.409758463999</v>
      </c>
      <c r="C617" s="63">
        <v>0</v>
      </c>
      <c r="D617" s="63">
        <v>238.42278402120684</v>
      </c>
      <c r="E617" s="63">
        <v>0</v>
      </c>
      <c r="F617" s="420"/>
      <c r="G617" s="63">
        <v>0</v>
      </c>
      <c r="H617" s="64">
        <v>0</v>
      </c>
      <c r="I617" s="59">
        <f t="shared" si="80"/>
        <v>1262.8325424852057</v>
      </c>
    </row>
    <row r="618" spans="1:9" ht="15">
      <c r="A618" s="36" t="s">
        <v>60</v>
      </c>
      <c r="B618" s="60">
        <v>3280.1057325436573</v>
      </c>
      <c r="C618" s="60">
        <v>0</v>
      </c>
      <c r="D618" s="60">
        <v>344.32049126148888</v>
      </c>
      <c r="E618" s="60">
        <v>0</v>
      </c>
      <c r="F618" s="420"/>
      <c r="G618" s="60">
        <v>0</v>
      </c>
      <c r="H618" s="61">
        <v>0</v>
      </c>
      <c r="I618" s="62">
        <f t="shared" si="80"/>
        <v>3624.426223805146</v>
      </c>
    </row>
    <row r="619" spans="1:9" ht="15">
      <c r="A619" s="37" t="s">
        <v>22</v>
      </c>
      <c r="B619" s="63">
        <v>380.21520577479447</v>
      </c>
      <c r="C619" s="63">
        <v>0</v>
      </c>
      <c r="D619" s="63">
        <v>39.912093423873458</v>
      </c>
      <c r="E619" s="63">
        <v>0</v>
      </c>
      <c r="F619" s="420"/>
      <c r="G619" s="63">
        <v>0</v>
      </c>
      <c r="H619" s="64">
        <v>0</v>
      </c>
      <c r="I619" s="59">
        <f t="shared" si="80"/>
        <v>420.12729919866791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80"/>
        <v>0</v>
      </c>
    </row>
    <row r="621" spans="1:9" ht="15">
      <c r="A621" s="38" t="s">
        <v>64</v>
      </c>
      <c r="B621" s="63">
        <v>40.059911685428744</v>
      </c>
      <c r="C621" s="63">
        <v>0</v>
      </c>
      <c r="D621" s="63">
        <v>158.64907942858591</v>
      </c>
      <c r="E621" s="63">
        <v>0</v>
      </c>
      <c r="F621" s="420"/>
      <c r="G621" s="63">
        <v>0</v>
      </c>
      <c r="H621" s="64">
        <v>0</v>
      </c>
      <c r="I621" s="59">
        <f t="shared" si="80"/>
        <v>198.70899111401465</v>
      </c>
    </row>
    <row r="622" spans="1:9">
      <c r="A622" s="39" t="s">
        <v>23</v>
      </c>
      <c r="B622" s="65">
        <v>40.059911685428744</v>
      </c>
      <c r="C622" s="65">
        <v>0</v>
      </c>
      <c r="D622" s="65">
        <v>158.64907942858591</v>
      </c>
      <c r="E622" s="65">
        <v>0</v>
      </c>
      <c r="F622" s="420"/>
      <c r="G622" s="65">
        <v>0</v>
      </c>
      <c r="H622" s="66">
        <v>0</v>
      </c>
      <c r="I622" s="67">
        <f t="shared" si="80"/>
        <v>198.70899111401465</v>
      </c>
    </row>
    <row r="623" spans="1: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80"/>
        <v>0</v>
      </c>
    </row>
    <row r="624" spans="1: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80"/>
        <v>0</v>
      </c>
    </row>
    <row r="625" spans="1: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80"/>
        <v>0</v>
      </c>
    </row>
    <row r="626" spans="1:9" ht="15">
      <c r="A626" s="42" t="s">
        <v>26</v>
      </c>
      <c r="B626" s="74">
        <f>SUM(B605:B621)</f>
        <v>12191.572959952602</v>
      </c>
      <c r="C626" s="74">
        <f>SUM(C605:C621)</f>
        <v>0</v>
      </c>
      <c r="D626" s="74">
        <f t="shared" ref="D626:G626" si="81">SUM(D605:D621)</f>
        <v>2549.1489329773103</v>
      </c>
      <c r="E626" s="74">
        <f>SUM(E605:E621)</f>
        <v>1707.5581256131779</v>
      </c>
      <c r="F626" s="74">
        <f>SUM(F605:F621)</f>
        <v>0</v>
      </c>
      <c r="G626" s="74">
        <f t="shared" si="81"/>
        <v>447.21760432726091</v>
      </c>
      <c r="H626" s="75">
        <f>SUM(H605:H621)</f>
        <v>0</v>
      </c>
      <c r="I626" s="59">
        <f>SUM(I605:I621)</f>
        <v>16895.497622870349</v>
      </c>
    </row>
    <row r="627" spans="1:9" s="14" customFormat="1" ht="15" thickBot="1">
      <c r="A627" s="45" t="s">
        <v>91</v>
      </c>
      <c r="B627" s="78">
        <f>B626/$I$626</f>
        <v>0.72158708977293773</v>
      </c>
      <c r="C627" s="78">
        <f t="shared" ref="C627:I627" si="82">C626/$I$626</f>
        <v>0</v>
      </c>
      <c r="D627" s="78">
        <f t="shared" si="82"/>
        <v>0.15087741064972784</v>
      </c>
      <c r="E627" s="78">
        <f t="shared" si="82"/>
        <v>0.1010658675895859</v>
      </c>
      <c r="F627" s="78">
        <f t="shared" si="82"/>
        <v>0</v>
      </c>
      <c r="G627" s="78">
        <f t="shared" si="82"/>
        <v>2.6469631987748689E-2</v>
      </c>
      <c r="H627" s="79">
        <f t="shared" si="82"/>
        <v>0</v>
      </c>
      <c r="I627" s="80">
        <f t="shared" si="82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6.0560449954003552E-2</v>
      </c>
      <c r="C631" s="57">
        <v>0</v>
      </c>
      <c r="D631" s="57">
        <v>9.0912842133765576E-2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0.15147329208776913</v>
      </c>
    </row>
    <row r="632" spans="1:9" ht="15">
      <c r="A632" s="36" t="s">
        <v>8</v>
      </c>
      <c r="B632" s="60">
        <v>3.3058162280748484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83">SUM(B632:H632)</f>
        <v>3.3058162280748484</v>
      </c>
    </row>
    <row r="633" spans="1:9" ht="15">
      <c r="A633" s="37" t="s">
        <v>10</v>
      </c>
      <c r="B633" s="63">
        <v>3.9586268199507515</v>
      </c>
      <c r="C633" s="63">
        <v>0</v>
      </c>
      <c r="D633" s="63">
        <v>1.2681245032045749E-2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83"/>
        <v>3.9713080649827974</v>
      </c>
    </row>
    <row r="634" spans="1: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83"/>
        <v>0</v>
      </c>
    </row>
    <row r="635" spans="1:9" ht="15">
      <c r="A635" s="37" t="s">
        <v>16</v>
      </c>
      <c r="B635" s="63">
        <v>228.55114159343896</v>
      </c>
      <c r="C635" s="63">
        <v>0.98781235904373554</v>
      </c>
      <c r="D635" s="63">
        <v>18.416589240134453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83"/>
        <v>247.95554319261714</v>
      </c>
    </row>
    <row r="636" spans="1:9" ht="15">
      <c r="A636" s="36" t="s">
        <v>15</v>
      </c>
      <c r="B636" s="60">
        <v>4.1190741164125946</v>
      </c>
      <c r="C636" s="60">
        <v>9.2958467130326974E-2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83"/>
        <v>4.2120325835429213</v>
      </c>
    </row>
    <row r="637" spans="1:9" ht="15">
      <c r="A637" s="37" t="s">
        <v>58</v>
      </c>
      <c r="B637" s="63">
        <v>0</v>
      </c>
      <c r="C637" s="63">
        <v>0.28197837576379126</v>
      </c>
      <c r="D637" s="63">
        <v>0</v>
      </c>
      <c r="E637" s="63">
        <v>13.686006777170304</v>
      </c>
      <c r="F637" s="63">
        <v>540.498449938568</v>
      </c>
      <c r="G637" s="63">
        <v>0</v>
      </c>
      <c r="H637" s="64">
        <v>0</v>
      </c>
      <c r="I637" s="59">
        <f t="shared" si="83"/>
        <v>554.46643509150215</v>
      </c>
    </row>
    <row r="638" spans="1:9" ht="15">
      <c r="A638" s="36" t="s">
        <v>12</v>
      </c>
      <c r="B638" s="60">
        <v>0</v>
      </c>
      <c r="C638" s="60">
        <v>0</v>
      </c>
      <c r="D638" s="60">
        <v>0</v>
      </c>
      <c r="E638" s="60">
        <v>11.62118754480708</v>
      </c>
      <c r="F638" s="60">
        <v>0</v>
      </c>
      <c r="G638" s="60">
        <v>0</v>
      </c>
      <c r="H638" s="61">
        <v>0</v>
      </c>
      <c r="I638" s="62">
        <f t="shared" si="83"/>
        <v>11.62118754480708</v>
      </c>
    </row>
    <row r="639" spans="1: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83"/>
        <v>0</v>
      </c>
    </row>
    <row r="640" spans="1:9" ht="15">
      <c r="A640" s="36" t="s">
        <v>17</v>
      </c>
      <c r="B640" s="60">
        <v>7.4640689827184099</v>
      </c>
      <c r="C640" s="60">
        <v>0</v>
      </c>
      <c r="D640" s="60">
        <v>3.6135288123196149E-2</v>
      </c>
      <c r="E640" s="60">
        <v>0.21987286572206238</v>
      </c>
      <c r="F640" s="60">
        <v>0</v>
      </c>
      <c r="G640" s="60">
        <v>0</v>
      </c>
      <c r="H640" s="61">
        <v>0</v>
      </c>
      <c r="I640" s="62">
        <f t="shared" si="83"/>
        <v>7.7200771365636687</v>
      </c>
    </row>
    <row r="641" spans="1:9" ht="15">
      <c r="A641" s="37" t="s">
        <v>139</v>
      </c>
      <c r="B641" s="63">
        <v>11.113246609694766</v>
      </c>
      <c r="C641" s="63">
        <v>0</v>
      </c>
      <c r="D641" s="63">
        <v>2.8722890102763241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83"/>
        <v>13.98553561997109</v>
      </c>
    </row>
    <row r="642" spans="1:9" ht="15">
      <c r="A642" s="36" t="s">
        <v>25</v>
      </c>
      <c r="B642" s="60">
        <v>57.74320543677662</v>
      </c>
      <c r="C642" s="60">
        <v>7.5027101924995496E-2</v>
      </c>
      <c r="D642" s="60">
        <v>1.1943778544912171</v>
      </c>
      <c r="E642" s="60">
        <v>95.951126512489367</v>
      </c>
      <c r="F642" s="60">
        <v>0</v>
      </c>
      <c r="G642" s="60">
        <v>32.356663199897689</v>
      </c>
      <c r="H642" s="61">
        <v>0.45396369919122159</v>
      </c>
      <c r="I642" s="62">
        <f t="shared" si="83"/>
        <v>187.77436380477113</v>
      </c>
    </row>
    <row r="643" spans="1:9" ht="15">
      <c r="A643" s="37" t="s">
        <v>24</v>
      </c>
      <c r="B643" s="63">
        <v>17.689748420201731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83"/>
        <v>17.689748420201731</v>
      </c>
    </row>
    <row r="644" spans="1:9" ht="15">
      <c r="A644" s="36" t="s">
        <v>60</v>
      </c>
      <c r="B644" s="60">
        <v>141.50118848596344</v>
      </c>
      <c r="C644" s="60">
        <v>6.409523587439387</v>
      </c>
      <c r="D644" s="60">
        <v>80.571851695873178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83"/>
        <v>228.482563769276</v>
      </c>
    </row>
    <row r="645" spans="1:9" ht="15">
      <c r="A645" s="37" t="s">
        <v>22</v>
      </c>
      <c r="B645" s="63">
        <v>143.68435136598063</v>
      </c>
      <c r="C645" s="63">
        <v>0</v>
      </c>
      <c r="D645" s="63">
        <v>0</v>
      </c>
      <c r="E645" s="63">
        <v>0</v>
      </c>
      <c r="F645" s="63">
        <v>1.2167106223732824</v>
      </c>
      <c r="G645" s="63">
        <v>0</v>
      </c>
      <c r="H645" s="64">
        <v>0</v>
      </c>
      <c r="I645" s="59">
        <f t="shared" si="83"/>
        <v>144.90106198835392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83"/>
        <v>0</v>
      </c>
    </row>
    <row r="647" spans="1:9" ht="15">
      <c r="A647" s="38" t="s">
        <v>64</v>
      </c>
      <c r="B647" s="63">
        <v>2.6831253815806821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83"/>
        <v>2.6831253815806821</v>
      </c>
    </row>
    <row r="648" spans="1:9">
      <c r="A648" s="39" t="s">
        <v>23</v>
      </c>
      <c r="B648" s="65">
        <v>2.6831253815806821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83"/>
        <v>2.6831253815806821</v>
      </c>
    </row>
    <row r="649" spans="1: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83"/>
        <v>0</v>
      </c>
    </row>
    <row r="650" spans="1: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83"/>
        <v>0</v>
      </c>
    </row>
    <row r="651" spans="1: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83"/>
        <v>0</v>
      </c>
    </row>
    <row r="652" spans="1:9" ht="15">
      <c r="A652" s="42" t="s">
        <v>26</v>
      </c>
      <c r="B652" s="74">
        <f>SUM(B631:B647)</f>
        <v>621.87415389074749</v>
      </c>
      <c r="C652" s="74">
        <f>SUM(C631:C647)</f>
        <v>7.847299891302236</v>
      </c>
      <c r="D652" s="74">
        <f t="shared" ref="D652:G652" si="84">SUM(D631:D647)</f>
        <v>103.19483717606418</v>
      </c>
      <c r="E652" s="74">
        <f>SUM(E631:E647)</f>
        <v>121.47819370018881</v>
      </c>
      <c r="F652" s="74">
        <f>SUM(F631:F647)</f>
        <v>541.71516056094129</v>
      </c>
      <c r="G652" s="74">
        <f t="shared" si="84"/>
        <v>32.356663199897689</v>
      </c>
      <c r="H652" s="75">
        <f>SUM(H631:H647)</f>
        <v>0.45396369919122159</v>
      </c>
      <c r="I652" s="59">
        <f>SUM(I631:I647)</f>
        <v>1428.9202721183328</v>
      </c>
    </row>
    <row r="653" spans="1:9" s="14" customFormat="1" ht="15" thickBot="1">
      <c r="A653" s="45" t="s">
        <v>91</v>
      </c>
      <c r="B653" s="78">
        <f>B652/$I$652</f>
        <v>0.43520563464946654</v>
      </c>
      <c r="C653" s="78">
        <f t="shared" ref="C653:I653" si="85">C652/$I$652</f>
        <v>5.4917688862156332E-3</v>
      </c>
      <c r="D653" s="78">
        <f t="shared" si="85"/>
        <v>7.2218750891595115E-2</v>
      </c>
      <c r="E653" s="78">
        <f t="shared" si="85"/>
        <v>8.5013975986288529E-2</v>
      </c>
      <c r="F653" s="78">
        <f t="shared" si="85"/>
        <v>0.37910803781785829</v>
      </c>
      <c r="G653" s="78">
        <f t="shared" si="85"/>
        <v>2.2644134757728557E-2</v>
      </c>
      <c r="H653" s="79">
        <f t="shared" si="85"/>
        <v>3.1769701084738167E-4</v>
      </c>
      <c r="I653" s="80">
        <f t="shared" si="85"/>
        <v>1</v>
      </c>
    </row>
  </sheetData>
  <mergeCells count="79">
    <mergeCell ref="A1:I3"/>
    <mergeCell ref="B6:I6"/>
    <mergeCell ref="B32:I32"/>
    <mergeCell ref="B58:I58"/>
    <mergeCell ref="B84:I84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rgb="FF008000"/>
  </sheetPr>
  <dimension ref="A1:BG653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6" width="11.125" style="15" bestFit="1" customWidth="1"/>
    <col min="27" max="59" width="11" style="15"/>
    <col min="60" max="16384" width="11" style="4"/>
  </cols>
  <sheetData>
    <row r="1" spans="1:45" customFormat="1" ht="15" customHeight="1" thickTop="1">
      <c r="A1" s="441" t="s">
        <v>100</v>
      </c>
      <c r="B1" s="442"/>
      <c r="C1" s="442"/>
      <c r="D1" s="442"/>
      <c r="E1" s="442"/>
      <c r="F1" s="442"/>
      <c r="G1" s="442"/>
      <c r="H1" s="442"/>
      <c r="I1" s="443"/>
      <c r="M1" s="28"/>
      <c r="AD1" s="28"/>
      <c r="AS1" s="26"/>
    </row>
    <row r="2" spans="1:4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M2" s="28"/>
      <c r="AD2" s="28"/>
      <c r="AS2" s="26"/>
    </row>
    <row r="3" spans="1:45" customFormat="1" ht="38.2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M3" s="28"/>
      <c r="AD3" s="28"/>
      <c r="AS3" s="26"/>
    </row>
    <row r="4" spans="1:45" ht="15.75" thickTop="1" thickBot="1"/>
    <row r="5" spans="1:45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20"/>
    </row>
    <row r="6" spans="1:45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45" ht="15">
      <c r="A7" s="35" t="s">
        <v>7</v>
      </c>
      <c r="B7" s="57">
        <f>B33+B85</f>
        <v>51.955127728220567</v>
      </c>
      <c r="C7" s="57">
        <f t="shared" ref="C7:H7" si="0">C33+C85</f>
        <v>0</v>
      </c>
      <c r="D7" s="57">
        <f t="shared" si="0"/>
        <v>427.95782766791132</v>
      </c>
      <c r="E7" s="57">
        <f t="shared" si="0"/>
        <v>0</v>
      </c>
      <c r="F7" s="57">
        <f>F59+F85</f>
        <v>0.38286875667319747</v>
      </c>
      <c r="G7" s="57">
        <f t="shared" si="0"/>
        <v>0</v>
      </c>
      <c r="H7" s="58">
        <f t="shared" si="0"/>
        <v>0</v>
      </c>
      <c r="I7" s="59">
        <f>SUM(B7:H7)</f>
        <v>480.2958241528051</v>
      </c>
      <c r="J7" s="4">
        <v>0</v>
      </c>
    </row>
    <row r="8" spans="1:45" ht="15">
      <c r="A8" s="36" t="s">
        <v>8</v>
      </c>
      <c r="B8" s="60">
        <f t="shared" ref="B8:H23" si="1">B34+B86</f>
        <v>134.62619802140713</v>
      </c>
      <c r="C8" s="60">
        <f t="shared" si="1"/>
        <v>0</v>
      </c>
      <c r="D8" s="60">
        <f t="shared" si="1"/>
        <v>17.607487834145818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152.23368585555295</v>
      </c>
      <c r="J8" s="4">
        <v>0</v>
      </c>
    </row>
    <row r="9" spans="1:45" ht="15">
      <c r="A9" s="37" t="s">
        <v>10</v>
      </c>
      <c r="B9" s="63">
        <f t="shared" si="1"/>
        <v>211.1149304576754</v>
      </c>
      <c r="C9" s="63">
        <f t="shared" si="1"/>
        <v>0</v>
      </c>
      <c r="D9" s="63">
        <f t="shared" si="1"/>
        <v>13.157262884972276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224.27219334264768</v>
      </c>
      <c r="J9" s="4">
        <v>0</v>
      </c>
    </row>
    <row r="10" spans="1:45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45" ht="15">
      <c r="A11" s="37" t="s">
        <v>16</v>
      </c>
      <c r="B11" s="63">
        <f t="shared" si="1"/>
        <v>1786.5999806246591</v>
      </c>
      <c r="C11" s="63">
        <f t="shared" si="1"/>
        <v>305.0131175262523</v>
      </c>
      <c r="D11" s="63">
        <f t="shared" si="1"/>
        <v>587.31206047994328</v>
      </c>
      <c r="E11" s="63">
        <f t="shared" si="1"/>
        <v>21.303831438217838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2700.2289900690726</v>
      </c>
      <c r="J11" s="4">
        <v>0</v>
      </c>
    </row>
    <row r="12" spans="1:45" ht="15">
      <c r="A12" s="36" t="s">
        <v>15</v>
      </c>
      <c r="B12" s="60">
        <f t="shared" si="1"/>
        <v>5346.6699008305859</v>
      </c>
      <c r="C12" s="60">
        <f t="shared" si="1"/>
        <v>30.711551329466793</v>
      </c>
      <c r="D12" s="60">
        <f t="shared" si="1"/>
        <v>370.61985434602167</v>
      </c>
      <c r="E12" s="60">
        <f t="shared" si="1"/>
        <v>9.1184584055366308E-2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5748.0924910901294</v>
      </c>
      <c r="J12" s="4">
        <v>0</v>
      </c>
    </row>
    <row r="13" spans="1:45" ht="15">
      <c r="A13" s="37" t="s">
        <v>58</v>
      </c>
      <c r="B13" s="63">
        <f t="shared" si="1"/>
        <v>3.1388968594499656E-3</v>
      </c>
      <c r="C13" s="63">
        <f t="shared" si="1"/>
        <v>1.799098416439509</v>
      </c>
      <c r="D13" s="63">
        <f t="shared" si="1"/>
        <v>0.49645548744612689</v>
      </c>
      <c r="E13" s="63">
        <f t="shared" si="1"/>
        <v>529.43186457824083</v>
      </c>
      <c r="F13" s="63">
        <f t="shared" si="2"/>
        <v>11170.726106605112</v>
      </c>
      <c r="G13" s="63">
        <f t="shared" si="1"/>
        <v>0</v>
      </c>
      <c r="H13" s="64">
        <f t="shared" si="1"/>
        <v>0</v>
      </c>
      <c r="I13" s="59">
        <f t="shared" si="3"/>
        <v>11702.456663984098</v>
      </c>
      <c r="J13" s="4">
        <v>0</v>
      </c>
    </row>
    <row r="14" spans="1:45" ht="15">
      <c r="A14" s="36" t="s">
        <v>12</v>
      </c>
      <c r="B14" s="60">
        <f t="shared" si="1"/>
        <v>4.0912163430384795E-3</v>
      </c>
      <c r="C14" s="60">
        <f t="shared" si="1"/>
        <v>3.8985311723739487E-3</v>
      </c>
      <c r="D14" s="60">
        <f t="shared" si="1"/>
        <v>3.6045519159093029E-2</v>
      </c>
      <c r="E14" s="60">
        <f t="shared" si="1"/>
        <v>19.011610140389532</v>
      </c>
      <c r="F14" s="60">
        <f t="shared" si="2"/>
        <v>4816.2065858374226</v>
      </c>
      <c r="G14" s="60">
        <f t="shared" si="1"/>
        <v>0</v>
      </c>
      <c r="H14" s="61">
        <f t="shared" si="1"/>
        <v>0</v>
      </c>
      <c r="I14" s="62">
        <f t="shared" si="3"/>
        <v>4835.2622312444864</v>
      </c>
      <c r="J14" s="4">
        <v>0</v>
      </c>
    </row>
    <row r="15" spans="1:45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4.36E-2</v>
      </c>
      <c r="E15" s="63">
        <f t="shared" si="1"/>
        <v>22.330161599826194</v>
      </c>
      <c r="F15" s="63">
        <f t="shared" si="2"/>
        <v>2218.6338614110873</v>
      </c>
      <c r="G15" s="63">
        <f t="shared" si="1"/>
        <v>0</v>
      </c>
      <c r="H15" s="64">
        <f t="shared" si="1"/>
        <v>0</v>
      </c>
      <c r="I15" s="59">
        <f t="shared" si="3"/>
        <v>2241.0076230109134</v>
      </c>
      <c r="J15" s="4">
        <v>0</v>
      </c>
    </row>
    <row r="16" spans="1:45" ht="15">
      <c r="A16" s="36" t="s">
        <v>17</v>
      </c>
      <c r="B16" s="60">
        <f t="shared" si="1"/>
        <v>293.79520331906326</v>
      </c>
      <c r="C16" s="60">
        <f t="shared" si="1"/>
        <v>2.1910435135591273</v>
      </c>
      <c r="D16" s="60">
        <f t="shared" si="1"/>
        <v>231.22841890951031</v>
      </c>
      <c r="E16" s="60">
        <f t="shared" si="1"/>
        <v>9.957567619470499</v>
      </c>
      <c r="F16" s="60">
        <f t="shared" si="2"/>
        <v>14.290695176441371</v>
      </c>
      <c r="G16" s="60">
        <f t="shared" si="1"/>
        <v>0</v>
      </c>
      <c r="H16" s="61">
        <f t="shared" si="1"/>
        <v>0</v>
      </c>
      <c r="I16" s="62">
        <f t="shared" si="3"/>
        <v>551.46292853804448</v>
      </c>
      <c r="J16" s="4">
        <v>0</v>
      </c>
    </row>
    <row r="17" spans="1:10" ht="15">
      <c r="A17" s="37" t="s">
        <v>139</v>
      </c>
      <c r="B17" s="63">
        <f t="shared" si="1"/>
        <v>3136.1410225850705</v>
      </c>
      <c r="C17" s="63">
        <f t="shared" si="1"/>
        <v>1497.8480645803029</v>
      </c>
      <c r="D17" s="63">
        <f t="shared" si="1"/>
        <v>1070.0753831090226</v>
      </c>
      <c r="E17" s="63">
        <f t="shared" si="1"/>
        <v>230.1067664763934</v>
      </c>
      <c r="F17" s="63">
        <f t="shared" si="2"/>
        <v>0</v>
      </c>
      <c r="G17" s="63">
        <f t="shared" si="1"/>
        <v>0</v>
      </c>
      <c r="H17" s="64">
        <f t="shared" si="1"/>
        <v>0</v>
      </c>
      <c r="I17" s="59">
        <f t="shared" si="3"/>
        <v>5934.1712367507889</v>
      </c>
      <c r="J17" s="4">
        <v>0</v>
      </c>
    </row>
    <row r="18" spans="1:10" ht="15">
      <c r="A18" s="36" t="s">
        <v>25</v>
      </c>
      <c r="B18" s="60">
        <f t="shared" si="1"/>
        <v>1651.6070444562899</v>
      </c>
      <c r="C18" s="60">
        <f t="shared" si="1"/>
        <v>18.884053176161768</v>
      </c>
      <c r="D18" s="60">
        <f t="shared" si="1"/>
        <v>2826.6173213068182</v>
      </c>
      <c r="E18" s="60">
        <f t="shared" si="1"/>
        <v>4132.7030730354172</v>
      </c>
      <c r="F18" s="60">
        <f t="shared" si="2"/>
        <v>1059.0941844197548</v>
      </c>
      <c r="G18" s="60">
        <f t="shared" si="1"/>
        <v>1745.3306448859207</v>
      </c>
      <c r="H18" s="61">
        <f t="shared" si="1"/>
        <v>11.705218155520758</v>
      </c>
      <c r="I18" s="62">
        <f t="shared" si="3"/>
        <v>11445.941539435884</v>
      </c>
      <c r="J18" s="4">
        <v>0</v>
      </c>
    </row>
    <row r="19" spans="1:10" ht="15">
      <c r="A19" s="37" t="s">
        <v>24</v>
      </c>
      <c r="B19" s="63">
        <f t="shared" si="1"/>
        <v>2202.0458033165451</v>
      </c>
      <c r="C19" s="63">
        <f t="shared" si="1"/>
        <v>27.128598954828792</v>
      </c>
      <c r="D19" s="63">
        <f t="shared" si="1"/>
        <v>283.37626861771378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2512.5506708890875</v>
      </c>
      <c r="J19" s="4">
        <v>0</v>
      </c>
    </row>
    <row r="20" spans="1:10" ht="15">
      <c r="A20" s="36" t="s">
        <v>60</v>
      </c>
      <c r="B20" s="60">
        <f t="shared" si="1"/>
        <v>3422.6904905845968</v>
      </c>
      <c r="C20" s="60">
        <f t="shared" si="1"/>
        <v>33.996440091623342</v>
      </c>
      <c r="D20" s="60">
        <f t="shared" si="1"/>
        <v>475.59340564930125</v>
      </c>
      <c r="E20" s="60">
        <f t="shared" si="1"/>
        <v>1.2923723522064956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3933.5727086777279</v>
      </c>
      <c r="J20" s="4">
        <v>0</v>
      </c>
    </row>
    <row r="21" spans="1:10" ht="15">
      <c r="A21" s="37" t="s">
        <v>22</v>
      </c>
      <c r="B21" s="63">
        <f t="shared" si="1"/>
        <v>726.94422038826258</v>
      </c>
      <c r="C21" s="63">
        <f t="shared" si="1"/>
        <v>1894.0720176793732</v>
      </c>
      <c r="D21" s="63">
        <f t="shared" si="1"/>
        <v>278.70056078202879</v>
      </c>
      <c r="E21" s="63">
        <f t="shared" si="1"/>
        <v>4.0074854676051546</v>
      </c>
      <c r="F21" s="63">
        <f t="shared" si="2"/>
        <v>45.544988230469436</v>
      </c>
      <c r="G21" s="63">
        <f t="shared" si="1"/>
        <v>0</v>
      </c>
      <c r="H21" s="64">
        <f t="shared" si="1"/>
        <v>0</v>
      </c>
      <c r="I21" s="59">
        <f t="shared" si="3"/>
        <v>2949.2692725477386</v>
      </c>
      <c r="J21" s="4">
        <v>0</v>
      </c>
    </row>
    <row r="22" spans="1:10" ht="15">
      <c r="A22" s="36" t="s">
        <v>21</v>
      </c>
      <c r="B22" s="60">
        <f t="shared" si="1"/>
        <v>52.67797710789435</v>
      </c>
      <c r="C22" s="60">
        <f t="shared" si="1"/>
        <v>3.3376992710143417E-2</v>
      </c>
      <c r="D22" s="60">
        <f t="shared" si="1"/>
        <v>2.6298472327163278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55.341201333320825</v>
      </c>
      <c r="J22" s="4">
        <v>0</v>
      </c>
    </row>
    <row r="23" spans="1:10" ht="15">
      <c r="A23" s="38" t="s">
        <v>64</v>
      </c>
      <c r="B23" s="63">
        <f t="shared" si="1"/>
        <v>202.68415165900032</v>
      </c>
      <c r="C23" s="63">
        <f t="shared" si="1"/>
        <v>0</v>
      </c>
      <c r="D23" s="63">
        <f t="shared" si="1"/>
        <v>155.66087084600153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358.34502250500185</v>
      </c>
      <c r="J23" s="4">
        <v>0</v>
      </c>
    </row>
    <row r="24" spans="1:10">
      <c r="A24" s="39" t="str">
        <f>A50</f>
        <v>Umgebungswärme etc.</v>
      </c>
      <c r="B24" s="65">
        <f t="shared" ref="B24:H27" si="4">B50+B102</f>
        <v>202.68415165900032</v>
      </c>
      <c r="C24" s="65">
        <f t="shared" si="4"/>
        <v>0</v>
      </c>
      <c r="D24" s="65">
        <f t="shared" si="4"/>
        <v>155.66087084600153</v>
      </c>
      <c r="E24" s="65">
        <f t="shared" si="4"/>
        <v>0</v>
      </c>
      <c r="F24" s="65">
        <f t="shared" si="2"/>
        <v>0</v>
      </c>
      <c r="G24" s="65">
        <f t="shared" si="4"/>
        <v>0</v>
      </c>
      <c r="H24" s="66">
        <f t="shared" si="4"/>
        <v>0</v>
      </c>
      <c r="I24" s="67">
        <f t="shared" si="3"/>
        <v>358.34502250500185</v>
      </c>
      <c r="J24" s="4">
        <v>0</v>
      </c>
    </row>
    <row r="25" spans="1:10">
      <c r="A25" s="4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2"/>
        <v>0</v>
      </c>
      <c r="G25" s="68">
        <f t="shared" si="4"/>
        <v>0</v>
      </c>
      <c r="H25" s="69">
        <f t="shared" si="4"/>
        <v>0</v>
      </c>
      <c r="I25" s="70">
        <f t="shared" si="3"/>
        <v>0</v>
      </c>
      <c r="J25" s="4">
        <v>0</v>
      </c>
    </row>
    <row r="26" spans="1:10">
      <c r="A26" s="39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2"/>
        <v>0</v>
      </c>
      <c r="G26" s="65">
        <f t="shared" si="4"/>
        <v>0</v>
      </c>
      <c r="H26" s="66">
        <f t="shared" si="4"/>
        <v>0</v>
      </c>
      <c r="I26" s="67">
        <f t="shared" si="3"/>
        <v>0</v>
      </c>
      <c r="J26" s="4">
        <v>0</v>
      </c>
    </row>
    <row r="27" spans="1:10" ht="15" thickBot="1">
      <c r="A27" s="41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2"/>
        <v>0</v>
      </c>
      <c r="G27" s="71">
        <f t="shared" si="4"/>
        <v>0</v>
      </c>
      <c r="H27" s="72">
        <f t="shared" si="4"/>
        <v>0</v>
      </c>
      <c r="I27" s="73">
        <f t="shared" si="3"/>
        <v>0</v>
      </c>
      <c r="J27" s="4">
        <v>0</v>
      </c>
    </row>
    <row r="28" spans="1:10" ht="15">
      <c r="A28" s="42" t="s">
        <v>26</v>
      </c>
      <c r="B28" s="74">
        <f>SUM(B7:B23)</f>
        <v>19219.559281192469</v>
      </c>
      <c r="C28" s="74">
        <f t="shared" ref="C28:I28" si="5">SUM(C7:C23)</f>
        <v>3811.6812607918901</v>
      </c>
      <c r="D28" s="74">
        <f t="shared" si="5"/>
        <v>6741.1126706727127</v>
      </c>
      <c r="E28" s="74">
        <f t="shared" si="5"/>
        <v>4970.2359172918223</v>
      </c>
      <c r="F28" s="74">
        <f t="shared" si="5"/>
        <v>19324.879290436962</v>
      </c>
      <c r="G28" s="74">
        <f t="shared" si="5"/>
        <v>1745.3306448859207</v>
      </c>
      <c r="H28" s="75">
        <f t="shared" si="5"/>
        <v>11.705218155520758</v>
      </c>
      <c r="I28" s="59">
        <f t="shared" si="5"/>
        <v>55824.504283427304</v>
      </c>
      <c r="J28" s="4">
        <v>0</v>
      </c>
    </row>
    <row r="29" spans="1:10" s="14" customFormat="1" ht="15" thickBot="1">
      <c r="A29" s="43" t="s">
        <v>91</v>
      </c>
      <c r="B29" s="76">
        <f>B28/$I$28</f>
        <v>0.34428535511238217</v>
      </c>
      <c r="C29" s="76">
        <f t="shared" ref="C29:I29" si="6">C28/$I$28</f>
        <v>6.827971532787025E-2</v>
      </c>
      <c r="D29" s="76">
        <f t="shared" si="6"/>
        <v>0.1207554416685426</v>
      </c>
      <c r="E29" s="76">
        <f t="shared" si="6"/>
        <v>8.9033229781269069E-2</v>
      </c>
      <c r="F29" s="76">
        <f t="shared" si="6"/>
        <v>0.34617198197269017</v>
      </c>
      <c r="G29" s="76">
        <f t="shared" si="6"/>
        <v>3.1264597281951315E-2</v>
      </c>
      <c r="H29" s="76">
        <f t="shared" si="6"/>
        <v>2.0967885529429953E-4</v>
      </c>
      <c r="I29" s="77">
        <f t="shared" si="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0</v>
      </c>
      <c r="C33" s="57">
        <f t="shared" ref="C33:E33" si="7">C111+C137+C163+C189+C215+C241+C267+C293+C319+C345+C371+C397+C423</f>
        <v>0</v>
      </c>
      <c r="D33" s="57">
        <f t="shared" si="7"/>
        <v>421.55283794323941</v>
      </c>
      <c r="E33" s="57">
        <f t="shared" si="7"/>
        <v>0</v>
      </c>
      <c r="F33" s="419"/>
      <c r="G33" s="57">
        <f t="shared" ref="G33:H48" si="8">G111+G137+G163+G189+G215+G241+G267+G293+G319+G345+G371+G397+G423</f>
        <v>0</v>
      </c>
      <c r="H33" s="58">
        <f t="shared" si="8"/>
        <v>0</v>
      </c>
      <c r="I33" s="59">
        <f>SUM(B33:H33)</f>
        <v>421.55283794323941</v>
      </c>
      <c r="J33" s="4">
        <v>0</v>
      </c>
    </row>
    <row r="34" spans="1:10" ht="15">
      <c r="A34" s="36" t="s">
        <v>8</v>
      </c>
      <c r="B34" s="60">
        <f t="shared" ref="B34:E49" si="9">B112+B138+B164+B190+B216+B242+B268+B294+B320+B346+B372+B398+B424</f>
        <v>0.193</v>
      </c>
      <c r="C34" s="60">
        <f t="shared" si="9"/>
        <v>0</v>
      </c>
      <c r="D34" s="60">
        <f t="shared" si="9"/>
        <v>0</v>
      </c>
      <c r="E34" s="60">
        <f t="shared" si="9"/>
        <v>0</v>
      </c>
      <c r="F34" s="420">
        <v>0</v>
      </c>
      <c r="G34" s="60">
        <f t="shared" si="8"/>
        <v>0</v>
      </c>
      <c r="H34" s="61">
        <f t="shared" si="8"/>
        <v>0</v>
      </c>
      <c r="I34" s="62">
        <f t="shared" ref="I34:I53" si="10">SUM(B34:H34)</f>
        <v>0.193</v>
      </c>
      <c r="J34" s="4">
        <v>0</v>
      </c>
    </row>
    <row r="35" spans="1:10" ht="15">
      <c r="A35" s="37" t="s">
        <v>10</v>
      </c>
      <c r="B35" s="63">
        <f t="shared" si="9"/>
        <v>0</v>
      </c>
      <c r="C35" s="63">
        <f t="shared" si="9"/>
        <v>0</v>
      </c>
      <c r="D35" s="63">
        <f t="shared" si="9"/>
        <v>0</v>
      </c>
      <c r="E35" s="63">
        <f t="shared" si="9"/>
        <v>0</v>
      </c>
      <c r="F35" s="420">
        <v>0</v>
      </c>
      <c r="G35" s="63">
        <f t="shared" si="8"/>
        <v>0</v>
      </c>
      <c r="H35" s="64">
        <f t="shared" si="8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9"/>
        <v>0</v>
      </c>
      <c r="C36" s="60">
        <f t="shared" si="9"/>
        <v>0</v>
      </c>
      <c r="D36" s="60">
        <f t="shared" si="9"/>
        <v>0</v>
      </c>
      <c r="E36" s="60">
        <f t="shared" si="9"/>
        <v>0</v>
      </c>
      <c r="F36" s="420">
        <v>0</v>
      </c>
      <c r="G36" s="60">
        <f t="shared" si="8"/>
        <v>0</v>
      </c>
      <c r="H36" s="61">
        <f t="shared" si="8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9"/>
        <v>347.34077480598467</v>
      </c>
      <c r="C37" s="63">
        <f t="shared" si="9"/>
        <v>259.76035471380641</v>
      </c>
      <c r="D37" s="63">
        <f t="shared" si="9"/>
        <v>492.81748336985407</v>
      </c>
      <c r="E37" s="63">
        <f t="shared" si="9"/>
        <v>3.6499885199942159E-4</v>
      </c>
      <c r="F37" s="420">
        <v>0</v>
      </c>
      <c r="G37" s="63">
        <f t="shared" si="8"/>
        <v>0</v>
      </c>
      <c r="H37" s="64">
        <f t="shared" si="8"/>
        <v>0</v>
      </c>
      <c r="I37" s="59">
        <f t="shared" si="10"/>
        <v>1099.9189778884972</v>
      </c>
      <c r="J37" s="4">
        <v>0</v>
      </c>
    </row>
    <row r="38" spans="1:10" ht="15">
      <c r="A38" s="36" t="s">
        <v>15</v>
      </c>
      <c r="B38" s="60">
        <f t="shared" si="9"/>
        <v>74.629493368777034</v>
      </c>
      <c r="C38" s="60">
        <f t="shared" si="9"/>
        <v>15.601223865580065</v>
      </c>
      <c r="D38" s="60">
        <f t="shared" si="9"/>
        <v>15.95788149616471</v>
      </c>
      <c r="E38" s="60">
        <f t="shared" si="9"/>
        <v>9.1184584055366308E-2</v>
      </c>
      <c r="F38" s="420">
        <v>0</v>
      </c>
      <c r="G38" s="60">
        <f t="shared" si="8"/>
        <v>0</v>
      </c>
      <c r="H38" s="61">
        <f t="shared" si="8"/>
        <v>0</v>
      </c>
      <c r="I38" s="62">
        <f t="shared" si="10"/>
        <v>106.27978331457719</v>
      </c>
      <c r="J38" s="4">
        <v>0</v>
      </c>
    </row>
    <row r="39" spans="1:10" ht="15">
      <c r="A39" s="37" t="s">
        <v>58</v>
      </c>
      <c r="B39" s="63">
        <f t="shared" si="9"/>
        <v>3.1388968594499656E-3</v>
      </c>
      <c r="C39" s="63">
        <f t="shared" si="9"/>
        <v>1.5155798878346856</v>
      </c>
      <c r="D39" s="63">
        <f t="shared" si="9"/>
        <v>0.34078990394846548</v>
      </c>
      <c r="E39" s="63">
        <f t="shared" si="9"/>
        <v>443.05549948075208</v>
      </c>
      <c r="F39" s="420">
        <v>0</v>
      </c>
      <c r="G39" s="63">
        <f t="shared" si="8"/>
        <v>0</v>
      </c>
      <c r="H39" s="64">
        <f t="shared" si="8"/>
        <v>0</v>
      </c>
      <c r="I39" s="59">
        <f t="shared" si="10"/>
        <v>444.9150081693947</v>
      </c>
      <c r="J39" s="4">
        <v>0</v>
      </c>
    </row>
    <row r="40" spans="1:10" ht="15">
      <c r="A40" s="36" t="s">
        <v>12</v>
      </c>
      <c r="B40" s="60">
        <f t="shared" si="9"/>
        <v>4.0912163430384795E-3</v>
      </c>
      <c r="C40" s="60">
        <f t="shared" si="9"/>
        <v>3.8985311723739487E-3</v>
      </c>
      <c r="D40" s="60">
        <f t="shared" si="9"/>
        <v>3.8985311723739487E-3</v>
      </c>
      <c r="E40" s="60">
        <f t="shared" si="9"/>
        <v>6.3963171004735102</v>
      </c>
      <c r="F40" s="420">
        <v>0</v>
      </c>
      <c r="G40" s="60">
        <f t="shared" si="8"/>
        <v>0</v>
      </c>
      <c r="H40" s="61">
        <f t="shared" si="8"/>
        <v>0</v>
      </c>
      <c r="I40" s="62">
        <f t="shared" si="10"/>
        <v>6.4082053791612967</v>
      </c>
      <c r="J40" s="4">
        <v>0</v>
      </c>
    </row>
    <row r="41" spans="1:10" ht="15">
      <c r="A41" s="37" t="s">
        <v>59</v>
      </c>
      <c r="B41" s="63">
        <f t="shared" si="9"/>
        <v>0</v>
      </c>
      <c r="C41" s="63">
        <f t="shared" si="9"/>
        <v>0</v>
      </c>
      <c r="D41" s="63">
        <f t="shared" si="9"/>
        <v>4.36E-2</v>
      </c>
      <c r="E41" s="63">
        <f t="shared" si="9"/>
        <v>0</v>
      </c>
      <c r="F41" s="420">
        <v>0</v>
      </c>
      <c r="G41" s="63">
        <f t="shared" si="8"/>
        <v>0</v>
      </c>
      <c r="H41" s="64">
        <f t="shared" si="8"/>
        <v>0</v>
      </c>
      <c r="I41" s="59">
        <f t="shared" si="10"/>
        <v>4.36E-2</v>
      </c>
      <c r="J41" s="4">
        <v>0</v>
      </c>
    </row>
    <row r="42" spans="1:10" ht="15">
      <c r="A42" s="36" t="s">
        <v>17</v>
      </c>
      <c r="B42" s="60">
        <f t="shared" si="9"/>
        <v>95.409435896979758</v>
      </c>
      <c r="C42" s="60">
        <f t="shared" si="9"/>
        <v>1.7108087671110084</v>
      </c>
      <c r="D42" s="60">
        <f t="shared" si="9"/>
        <v>212.11876527738497</v>
      </c>
      <c r="E42" s="60">
        <f t="shared" si="9"/>
        <v>8.1124017380866285</v>
      </c>
      <c r="F42" s="420">
        <v>0</v>
      </c>
      <c r="G42" s="60">
        <f t="shared" si="8"/>
        <v>0</v>
      </c>
      <c r="H42" s="61">
        <f t="shared" si="8"/>
        <v>0</v>
      </c>
      <c r="I42" s="62">
        <f t="shared" si="10"/>
        <v>317.35141167956237</v>
      </c>
      <c r="J42" s="4">
        <v>0</v>
      </c>
    </row>
    <row r="43" spans="1:10" ht="15">
      <c r="A43" s="37" t="s">
        <v>139</v>
      </c>
      <c r="B43" s="63">
        <f t="shared" si="9"/>
        <v>555.31225363229828</v>
      </c>
      <c r="C43" s="63">
        <f t="shared" si="9"/>
        <v>1221.1318955414022</v>
      </c>
      <c r="D43" s="63">
        <f t="shared" si="9"/>
        <v>756.17626602877499</v>
      </c>
      <c r="E43" s="63">
        <f t="shared" si="9"/>
        <v>187.61108981588987</v>
      </c>
      <c r="F43" s="420">
        <v>0</v>
      </c>
      <c r="G43" s="63">
        <f t="shared" si="8"/>
        <v>0</v>
      </c>
      <c r="H43" s="64">
        <f t="shared" si="8"/>
        <v>0</v>
      </c>
      <c r="I43" s="59">
        <f t="shared" si="10"/>
        <v>2720.2315050183656</v>
      </c>
      <c r="J43" s="4">
        <v>0</v>
      </c>
    </row>
    <row r="44" spans="1:10" ht="15">
      <c r="A44" s="36" t="s">
        <v>25</v>
      </c>
      <c r="B44" s="60">
        <f t="shared" si="9"/>
        <v>131.66329621635106</v>
      </c>
      <c r="C44" s="60">
        <f t="shared" si="9"/>
        <v>18.8090079075243</v>
      </c>
      <c r="D44" s="60">
        <f t="shared" si="9"/>
        <v>489.41980414678562</v>
      </c>
      <c r="E44" s="60">
        <f t="shared" si="9"/>
        <v>2166.7057435745814</v>
      </c>
      <c r="F44" s="420">
        <v>0</v>
      </c>
      <c r="G44" s="60">
        <f t="shared" si="8"/>
        <v>349.85925579250051</v>
      </c>
      <c r="H44" s="61">
        <f t="shared" si="8"/>
        <v>11.002870863269234</v>
      </c>
      <c r="I44" s="62">
        <f t="shared" si="10"/>
        <v>3167.4599785010123</v>
      </c>
      <c r="J44" s="4">
        <v>0</v>
      </c>
    </row>
    <row r="45" spans="1:10" ht="15">
      <c r="A45" s="37" t="s">
        <v>24</v>
      </c>
      <c r="B45" s="63">
        <f t="shared" si="9"/>
        <v>54.900883923724237</v>
      </c>
      <c r="C45" s="63">
        <f t="shared" si="9"/>
        <v>20.017458172288883</v>
      </c>
      <c r="D45" s="63">
        <f t="shared" si="9"/>
        <v>48.755346590344779</v>
      </c>
      <c r="E45" s="63">
        <f t="shared" si="9"/>
        <v>0</v>
      </c>
      <c r="F45" s="420">
        <v>0</v>
      </c>
      <c r="G45" s="63">
        <f t="shared" si="8"/>
        <v>0</v>
      </c>
      <c r="H45" s="64">
        <f t="shared" si="8"/>
        <v>0</v>
      </c>
      <c r="I45" s="59">
        <f t="shared" si="10"/>
        <v>123.67368868635791</v>
      </c>
      <c r="J45" s="4">
        <v>0</v>
      </c>
    </row>
    <row r="46" spans="1:10" ht="15">
      <c r="A46" s="36" t="s">
        <v>60</v>
      </c>
      <c r="B46" s="60">
        <f t="shared" si="9"/>
        <v>25.416755543763042</v>
      </c>
      <c r="C46" s="60">
        <f t="shared" si="9"/>
        <v>27.6818042926873</v>
      </c>
      <c r="D46" s="60">
        <f t="shared" si="9"/>
        <v>52.312163350439349</v>
      </c>
      <c r="E46" s="60">
        <f t="shared" si="9"/>
        <v>1.2923723522064956</v>
      </c>
      <c r="F46" s="420">
        <v>0</v>
      </c>
      <c r="G46" s="60">
        <f t="shared" si="8"/>
        <v>0</v>
      </c>
      <c r="H46" s="61">
        <f t="shared" si="8"/>
        <v>0</v>
      </c>
      <c r="I46" s="62">
        <f t="shared" si="10"/>
        <v>106.7030955390962</v>
      </c>
      <c r="J46" s="4">
        <v>0</v>
      </c>
    </row>
    <row r="47" spans="1:10" ht="15">
      <c r="A47" s="37" t="s">
        <v>22</v>
      </c>
      <c r="B47" s="63">
        <f t="shared" si="9"/>
        <v>170.33343716538539</v>
      </c>
      <c r="C47" s="63">
        <f t="shared" si="9"/>
        <v>1894.0720176793732</v>
      </c>
      <c r="D47" s="63">
        <f t="shared" si="9"/>
        <v>239.89061732295482</v>
      </c>
      <c r="E47" s="63">
        <f t="shared" si="9"/>
        <v>4.0074854676051546</v>
      </c>
      <c r="F47" s="420">
        <v>0</v>
      </c>
      <c r="G47" s="63">
        <f t="shared" si="8"/>
        <v>0</v>
      </c>
      <c r="H47" s="64">
        <f t="shared" si="8"/>
        <v>0</v>
      </c>
      <c r="I47" s="59">
        <f t="shared" si="10"/>
        <v>2308.3035576353182</v>
      </c>
      <c r="J47" s="4">
        <v>0</v>
      </c>
    </row>
    <row r="48" spans="1:10" ht="15">
      <c r="A48" s="36" t="s">
        <v>21</v>
      </c>
      <c r="B48" s="60">
        <f t="shared" si="9"/>
        <v>2.8558342755411745</v>
      </c>
      <c r="C48" s="60">
        <f t="shared" si="9"/>
        <v>3.3376992710143417E-2</v>
      </c>
      <c r="D48" s="60">
        <f t="shared" si="9"/>
        <v>1.7093204904464159</v>
      </c>
      <c r="E48" s="60">
        <f t="shared" si="9"/>
        <v>0</v>
      </c>
      <c r="F48" s="420">
        <v>0</v>
      </c>
      <c r="G48" s="60">
        <f t="shared" si="8"/>
        <v>0</v>
      </c>
      <c r="H48" s="61">
        <f t="shared" si="8"/>
        <v>0</v>
      </c>
      <c r="I48" s="62">
        <f t="shared" si="10"/>
        <v>4.5985317586977335</v>
      </c>
      <c r="J48" s="4">
        <v>0</v>
      </c>
    </row>
    <row r="49" spans="1:10" ht="15">
      <c r="A49" s="38" t="s">
        <v>64</v>
      </c>
      <c r="B49" s="63">
        <f t="shared" si="9"/>
        <v>2.52E-2</v>
      </c>
      <c r="C49" s="63">
        <f t="shared" si="9"/>
        <v>0</v>
      </c>
      <c r="D49" s="63">
        <f t="shared" si="9"/>
        <v>0</v>
      </c>
      <c r="E49" s="63">
        <f t="shared" si="9"/>
        <v>0</v>
      </c>
      <c r="F49" s="420">
        <v>0</v>
      </c>
      <c r="G49" s="63">
        <f t="shared" ref="G49:H53" si="11">G127+G153+G179+G205+G231+G257+G283+G309+G335+G361+G387+G413+G439</f>
        <v>0</v>
      </c>
      <c r="H49" s="64">
        <f t="shared" si="11"/>
        <v>0</v>
      </c>
      <c r="I49" s="59">
        <f t="shared" si="10"/>
        <v>2.52E-2</v>
      </c>
      <c r="J49" s="4">
        <v>0</v>
      </c>
    </row>
    <row r="50" spans="1:10">
      <c r="A50" s="39" t="s">
        <v>23</v>
      </c>
      <c r="B50" s="65">
        <f t="shared" ref="B50:E53" si="12">B128+B154+B180+B206+B232+B258+B284+B310+B336+B362+B388+B414+B440</f>
        <v>2.52E-2</v>
      </c>
      <c r="C50" s="65">
        <f t="shared" si="12"/>
        <v>0</v>
      </c>
      <c r="D50" s="65">
        <f t="shared" si="12"/>
        <v>0</v>
      </c>
      <c r="E50" s="65">
        <f t="shared" si="12"/>
        <v>0</v>
      </c>
      <c r="F50" s="420">
        <v>0</v>
      </c>
      <c r="G50" s="65">
        <f t="shared" si="11"/>
        <v>0</v>
      </c>
      <c r="H50" s="66">
        <f t="shared" si="11"/>
        <v>0</v>
      </c>
      <c r="I50" s="67">
        <f t="shared" si="10"/>
        <v>2.52E-2</v>
      </c>
      <c r="J50" s="4">
        <v>0</v>
      </c>
    </row>
    <row r="51" spans="1:10">
      <c r="A51" s="40" t="s">
        <v>19</v>
      </c>
      <c r="B51" s="68">
        <f t="shared" si="12"/>
        <v>0</v>
      </c>
      <c r="C51" s="68">
        <f t="shared" si="12"/>
        <v>0</v>
      </c>
      <c r="D51" s="68">
        <f t="shared" si="12"/>
        <v>0</v>
      </c>
      <c r="E51" s="68">
        <f t="shared" si="12"/>
        <v>0</v>
      </c>
      <c r="F51" s="420">
        <v>0</v>
      </c>
      <c r="G51" s="68">
        <f t="shared" si="11"/>
        <v>0</v>
      </c>
      <c r="H51" s="69">
        <f t="shared" si="11"/>
        <v>0</v>
      </c>
      <c r="I51" s="70">
        <f t="shared" si="10"/>
        <v>0</v>
      </c>
      <c r="J51" s="4">
        <v>0</v>
      </c>
    </row>
    <row r="52" spans="1:10">
      <c r="A52" s="39" t="s">
        <v>20</v>
      </c>
      <c r="B52" s="65">
        <f t="shared" si="12"/>
        <v>0</v>
      </c>
      <c r="C52" s="65">
        <f t="shared" si="12"/>
        <v>0</v>
      </c>
      <c r="D52" s="65">
        <f t="shared" si="12"/>
        <v>0</v>
      </c>
      <c r="E52" s="65">
        <f t="shared" si="12"/>
        <v>0</v>
      </c>
      <c r="F52" s="420">
        <v>0</v>
      </c>
      <c r="G52" s="65">
        <f t="shared" si="11"/>
        <v>0</v>
      </c>
      <c r="H52" s="66">
        <f t="shared" si="11"/>
        <v>0</v>
      </c>
      <c r="I52" s="67">
        <f t="shared" si="10"/>
        <v>0</v>
      </c>
      <c r="J52" s="4">
        <v>0</v>
      </c>
    </row>
    <row r="53" spans="1:10" ht="15" thickBot="1">
      <c r="A53" s="41" t="s">
        <v>11</v>
      </c>
      <c r="B53" s="71">
        <f t="shared" si="12"/>
        <v>0</v>
      </c>
      <c r="C53" s="71">
        <f t="shared" si="12"/>
        <v>0</v>
      </c>
      <c r="D53" s="71">
        <f t="shared" si="12"/>
        <v>0</v>
      </c>
      <c r="E53" s="71">
        <f t="shared" si="12"/>
        <v>0</v>
      </c>
      <c r="F53" s="421">
        <v>0</v>
      </c>
      <c r="G53" s="71">
        <f t="shared" si="11"/>
        <v>0</v>
      </c>
      <c r="H53" s="72">
        <f t="shared" si="11"/>
        <v>0</v>
      </c>
      <c r="I53" s="73">
        <f t="shared" si="10"/>
        <v>0</v>
      </c>
      <c r="J53" s="4">
        <v>0</v>
      </c>
    </row>
    <row r="54" spans="1:10" ht="15">
      <c r="A54" s="42" t="s">
        <v>26</v>
      </c>
      <c r="B54" s="74">
        <f>SUM(B33:B49)</f>
        <v>1458.0875949420072</v>
      </c>
      <c r="C54" s="74">
        <f t="shared" ref="C54:I54" si="13">SUM(C33:C49)</f>
        <v>3460.3374263514906</v>
      </c>
      <c r="D54" s="74">
        <f t="shared" si="13"/>
        <v>2731.0987744515096</v>
      </c>
      <c r="E54" s="74">
        <f t="shared" si="13"/>
        <v>2817.2724591125025</v>
      </c>
      <c r="F54" s="74">
        <f t="shared" si="13"/>
        <v>0</v>
      </c>
      <c r="G54" s="74">
        <f t="shared" si="13"/>
        <v>349.85925579250051</v>
      </c>
      <c r="H54" s="75">
        <f>SUM(H33:H49)</f>
        <v>11.002870863269234</v>
      </c>
      <c r="I54" s="59">
        <f t="shared" si="13"/>
        <v>10827.65838151328</v>
      </c>
      <c r="J54" s="4">
        <v>0</v>
      </c>
    </row>
    <row r="55" spans="1:10" s="14" customFormat="1" ht="14.25" customHeight="1" thickBot="1">
      <c r="A55" s="43" t="s">
        <v>91</v>
      </c>
      <c r="B55" s="78">
        <f>B54/$I$54</f>
        <v>0.13466324329473572</v>
      </c>
      <c r="C55" s="78">
        <f t="shared" ref="C55:I55" si="14">C54/$I$54</f>
        <v>0.31958317342737147</v>
      </c>
      <c r="D55" s="78">
        <f t="shared" si="14"/>
        <v>0.25223355579027879</v>
      </c>
      <c r="E55" s="78">
        <f t="shared" si="14"/>
        <v>0.26019221883861826</v>
      </c>
      <c r="F55" s="78">
        <f t="shared" si="14"/>
        <v>0</v>
      </c>
      <c r="G55" s="78">
        <f t="shared" si="14"/>
        <v>3.231162671236807E-2</v>
      </c>
      <c r="H55" s="79">
        <f t="shared" si="14"/>
        <v>1.0161819366276926E-3</v>
      </c>
      <c r="I55" s="80">
        <f t="shared" si="14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0.38286875667319747</v>
      </c>
      <c r="G59" s="404">
        <v>0</v>
      </c>
      <c r="H59" s="406">
        <v>0</v>
      </c>
      <c r="I59" s="59">
        <f>F59</f>
        <v>0.38286875667319747</v>
      </c>
      <c r="J59" s="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5">F450+F476+F502+F528+F554</f>
        <v>0</v>
      </c>
      <c r="G60" s="407">
        <v>0</v>
      </c>
      <c r="H60" s="409">
        <v>0</v>
      </c>
      <c r="I60" s="62">
        <f t="shared" ref="I60:I79" si="16">F60</f>
        <v>0</v>
      </c>
      <c r="J60" s="4">
        <v>0</v>
      </c>
    </row>
    <row r="61" spans="1:10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5"/>
        <v>0</v>
      </c>
      <c r="G61" s="407">
        <v>0</v>
      </c>
      <c r="H61" s="409">
        <v>0</v>
      </c>
      <c r="I61" s="59">
        <f t="shared" si="16"/>
        <v>0</v>
      </c>
      <c r="J61" s="4">
        <v>0</v>
      </c>
    </row>
    <row r="62" spans="1:10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5"/>
        <v>0</v>
      </c>
      <c r="G62" s="407">
        <v>0</v>
      </c>
      <c r="H62" s="409">
        <v>0</v>
      </c>
      <c r="I62" s="62">
        <f t="shared" si="16"/>
        <v>0</v>
      </c>
      <c r="J62" s="4">
        <v>0</v>
      </c>
    </row>
    <row r="63" spans="1:10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5"/>
        <v>0</v>
      </c>
      <c r="G63" s="407">
        <v>0</v>
      </c>
      <c r="H63" s="409">
        <v>0</v>
      </c>
      <c r="I63" s="59">
        <f t="shared" si="16"/>
        <v>0</v>
      </c>
      <c r="J63" s="4">
        <v>0</v>
      </c>
    </row>
    <row r="64" spans="1:10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5"/>
        <v>0</v>
      </c>
      <c r="G64" s="407">
        <v>0</v>
      </c>
      <c r="H64" s="409">
        <v>0</v>
      </c>
      <c r="I64" s="62">
        <f t="shared" si="16"/>
        <v>0</v>
      </c>
      <c r="J64" s="4">
        <v>0</v>
      </c>
    </row>
    <row r="65" spans="1:10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5"/>
        <v>10627.275479142323</v>
      </c>
      <c r="G65" s="407">
        <v>0</v>
      </c>
      <c r="H65" s="409">
        <v>0</v>
      </c>
      <c r="I65" s="59">
        <f t="shared" si="16"/>
        <v>10627.275479142323</v>
      </c>
      <c r="J65" s="4">
        <v>0</v>
      </c>
    </row>
    <row r="66" spans="1:10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5"/>
        <v>4816.2065858374226</v>
      </c>
      <c r="G66" s="407">
        <v>0</v>
      </c>
      <c r="H66" s="409">
        <v>0</v>
      </c>
      <c r="I66" s="62">
        <f t="shared" si="16"/>
        <v>4816.2065858374226</v>
      </c>
      <c r="J66" s="4">
        <v>0</v>
      </c>
    </row>
    <row r="67" spans="1:10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5"/>
        <v>2218.6338614110873</v>
      </c>
      <c r="G67" s="407">
        <v>0</v>
      </c>
      <c r="H67" s="409">
        <v>0</v>
      </c>
      <c r="I67" s="59">
        <f t="shared" si="16"/>
        <v>2218.6338614110873</v>
      </c>
      <c r="J67" s="4">
        <v>0</v>
      </c>
    </row>
    <row r="68" spans="1:10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5"/>
        <v>14.290695176441371</v>
      </c>
      <c r="G68" s="407">
        <v>0</v>
      </c>
      <c r="H68" s="409">
        <v>0</v>
      </c>
      <c r="I68" s="62">
        <f t="shared" si="16"/>
        <v>14.290695176441371</v>
      </c>
      <c r="J68" s="4">
        <v>0</v>
      </c>
    </row>
    <row r="69" spans="1:10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5"/>
        <v>0</v>
      </c>
      <c r="G69" s="407">
        <v>0</v>
      </c>
      <c r="H69" s="409">
        <v>0</v>
      </c>
      <c r="I69" s="59">
        <f t="shared" si="16"/>
        <v>0</v>
      </c>
      <c r="J69" s="4">
        <v>0</v>
      </c>
    </row>
    <row r="70" spans="1:10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5"/>
        <v>1059.0941844197548</v>
      </c>
      <c r="G70" s="407">
        <v>0</v>
      </c>
      <c r="H70" s="409">
        <v>0</v>
      </c>
      <c r="I70" s="62">
        <f t="shared" si="16"/>
        <v>1059.0941844197548</v>
      </c>
      <c r="J70" s="4">
        <v>0</v>
      </c>
    </row>
    <row r="71" spans="1:10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5"/>
        <v>0</v>
      </c>
      <c r="G71" s="407">
        <v>0</v>
      </c>
      <c r="H71" s="409">
        <v>0</v>
      </c>
      <c r="I71" s="59">
        <f t="shared" si="16"/>
        <v>0</v>
      </c>
      <c r="J71" s="4">
        <v>0</v>
      </c>
    </row>
    <row r="72" spans="1:10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5"/>
        <v>0</v>
      </c>
      <c r="G72" s="407">
        <v>0</v>
      </c>
      <c r="H72" s="409">
        <v>0</v>
      </c>
      <c r="I72" s="62">
        <f t="shared" si="16"/>
        <v>0</v>
      </c>
      <c r="J72" s="4">
        <v>0</v>
      </c>
    </row>
    <row r="73" spans="1:10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5"/>
        <v>44.463030213055113</v>
      </c>
      <c r="G73" s="407">
        <v>0</v>
      </c>
      <c r="H73" s="409">
        <v>0</v>
      </c>
      <c r="I73" s="59">
        <f t="shared" si="16"/>
        <v>44.463030213055113</v>
      </c>
      <c r="J73" s="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5"/>
        <v>0</v>
      </c>
      <c r="G74" s="407">
        <v>0</v>
      </c>
      <c r="H74" s="409">
        <v>0</v>
      </c>
      <c r="I74" s="62">
        <f t="shared" si="16"/>
        <v>0</v>
      </c>
      <c r="J74" s="4">
        <v>0</v>
      </c>
    </row>
    <row r="75" spans="1:10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5"/>
        <v>0</v>
      </c>
      <c r="G75" s="407">
        <v>0</v>
      </c>
      <c r="H75" s="409">
        <v>0</v>
      </c>
      <c r="I75" s="59">
        <f t="shared" si="16"/>
        <v>0</v>
      </c>
      <c r="J75" s="4">
        <v>0</v>
      </c>
    </row>
    <row r="76" spans="1:10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5"/>
        <v>0</v>
      </c>
      <c r="G76" s="407">
        <v>0</v>
      </c>
      <c r="H76" s="409">
        <v>0</v>
      </c>
      <c r="I76" s="67">
        <f t="shared" si="16"/>
        <v>0</v>
      </c>
      <c r="J76" s="4">
        <v>0</v>
      </c>
    </row>
    <row r="77" spans="1:10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5"/>
        <v>0</v>
      </c>
      <c r="G77" s="407">
        <v>0</v>
      </c>
      <c r="H77" s="409">
        <v>0</v>
      </c>
      <c r="I77" s="70">
        <f t="shared" si="16"/>
        <v>0</v>
      </c>
      <c r="J77" s="4">
        <v>0</v>
      </c>
    </row>
    <row r="78" spans="1:10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5"/>
        <v>0</v>
      </c>
      <c r="G78" s="407">
        <v>0</v>
      </c>
      <c r="H78" s="409">
        <v>0</v>
      </c>
      <c r="I78" s="67">
        <f t="shared" si="16"/>
        <v>0</v>
      </c>
      <c r="J78" s="4">
        <v>0</v>
      </c>
    </row>
    <row r="79" spans="1:10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5"/>
        <v>0</v>
      </c>
      <c r="G79" s="410">
        <v>0</v>
      </c>
      <c r="H79" s="412">
        <v>0</v>
      </c>
      <c r="I79" s="73">
        <f t="shared" si="16"/>
        <v>0</v>
      </c>
      <c r="J79" s="4">
        <v>0</v>
      </c>
    </row>
    <row r="80" spans="1:10" ht="14.25" customHeight="1">
      <c r="A80" s="42" t="s">
        <v>26</v>
      </c>
      <c r="B80" s="74">
        <f>SUM(B59:B75)</f>
        <v>0</v>
      </c>
      <c r="C80" s="74">
        <f t="shared" ref="C80:G80" si="17">SUM(C59:C75)</f>
        <v>0</v>
      </c>
      <c r="D80" s="74">
        <f t="shared" si="17"/>
        <v>0</v>
      </c>
      <c r="E80" s="74">
        <f t="shared" si="17"/>
        <v>0</v>
      </c>
      <c r="F80" s="74">
        <f t="shared" si="17"/>
        <v>18780.346704956755</v>
      </c>
      <c r="G80" s="74">
        <f t="shared" si="17"/>
        <v>0</v>
      </c>
      <c r="H80" s="75">
        <f>SUM(H59:H75)</f>
        <v>0</v>
      </c>
      <c r="I80" s="59">
        <f>SUM(I59:I75)</f>
        <v>18780.346704956755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18">C80/$I$80</f>
        <v>0</v>
      </c>
      <c r="D81" s="78">
        <f t="shared" si="18"/>
        <v>0</v>
      </c>
      <c r="E81" s="78">
        <f t="shared" si="18"/>
        <v>0</v>
      </c>
      <c r="F81" s="78">
        <f t="shared" si="18"/>
        <v>1</v>
      </c>
      <c r="G81" s="78">
        <f t="shared" si="18"/>
        <v>0</v>
      </c>
      <c r="H81" s="78">
        <f t="shared" si="18"/>
        <v>0</v>
      </c>
      <c r="I81" s="80">
        <f t="shared" si="18"/>
        <v>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51.955127728220567</v>
      </c>
      <c r="C85" s="57">
        <f t="shared" ref="C85:H85" si="19">C579+C605+C631</f>
        <v>0</v>
      </c>
      <c r="D85" s="57">
        <f t="shared" si="19"/>
        <v>6.4049897246719087</v>
      </c>
      <c r="E85" s="57">
        <f t="shared" si="19"/>
        <v>0</v>
      </c>
      <c r="F85" s="57">
        <f t="shared" si="19"/>
        <v>0</v>
      </c>
      <c r="G85" s="57">
        <f t="shared" si="19"/>
        <v>0</v>
      </c>
      <c r="H85" s="58">
        <f t="shared" si="19"/>
        <v>0</v>
      </c>
      <c r="I85" s="59">
        <f>SUM(B85:H85)</f>
        <v>58.360117452892474</v>
      </c>
      <c r="J85" s="4">
        <v>0</v>
      </c>
    </row>
    <row r="86" spans="1:59" ht="15">
      <c r="A86" s="36" t="s">
        <v>8</v>
      </c>
      <c r="B86" s="60">
        <f t="shared" ref="B86:H101" si="20">B580+B606+B632</f>
        <v>134.43319802140712</v>
      </c>
      <c r="C86" s="60">
        <f t="shared" si="20"/>
        <v>0</v>
      </c>
      <c r="D86" s="60">
        <f t="shared" si="20"/>
        <v>17.607487834145818</v>
      </c>
      <c r="E86" s="60">
        <f t="shared" si="20"/>
        <v>0</v>
      </c>
      <c r="F86" s="60">
        <f t="shared" si="20"/>
        <v>0</v>
      </c>
      <c r="G86" s="60">
        <f t="shared" si="20"/>
        <v>0</v>
      </c>
      <c r="H86" s="61">
        <f t="shared" si="20"/>
        <v>0</v>
      </c>
      <c r="I86" s="62">
        <f t="shared" ref="I86:I105" si="21">SUM(B86:H86)</f>
        <v>152.04068585555294</v>
      </c>
      <c r="J86" s="4">
        <v>0</v>
      </c>
    </row>
    <row r="87" spans="1:59" ht="15">
      <c r="A87" s="37" t="s">
        <v>10</v>
      </c>
      <c r="B87" s="63">
        <f t="shared" si="20"/>
        <v>211.1149304576754</v>
      </c>
      <c r="C87" s="63">
        <f t="shared" si="20"/>
        <v>0</v>
      </c>
      <c r="D87" s="63">
        <f t="shared" si="20"/>
        <v>13.157262884972276</v>
      </c>
      <c r="E87" s="63">
        <f t="shared" si="20"/>
        <v>0</v>
      </c>
      <c r="F87" s="63">
        <f t="shared" si="20"/>
        <v>0</v>
      </c>
      <c r="G87" s="63">
        <f t="shared" si="20"/>
        <v>0</v>
      </c>
      <c r="H87" s="64">
        <f t="shared" si="20"/>
        <v>0</v>
      </c>
      <c r="I87" s="59">
        <f t="shared" si="21"/>
        <v>224.27219334264768</v>
      </c>
      <c r="J87" s="4">
        <v>0</v>
      </c>
    </row>
    <row r="88" spans="1:59" ht="15">
      <c r="A88" s="36" t="s">
        <v>56</v>
      </c>
      <c r="B88" s="60">
        <f t="shared" si="20"/>
        <v>0</v>
      </c>
      <c r="C88" s="60">
        <f t="shared" si="20"/>
        <v>0</v>
      </c>
      <c r="D88" s="60">
        <f t="shared" si="20"/>
        <v>0</v>
      </c>
      <c r="E88" s="60">
        <f t="shared" si="20"/>
        <v>0</v>
      </c>
      <c r="F88" s="60">
        <f t="shared" si="20"/>
        <v>0</v>
      </c>
      <c r="G88" s="60">
        <f t="shared" si="20"/>
        <v>0</v>
      </c>
      <c r="H88" s="61">
        <f t="shared" si="20"/>
        <v>0</v>
      </c>
      <c r="I88" s="62">
        <f t="shared" si="21"/>
        <v>0</v>
      </c>
      <c r="J88" s="4">
        <v>0</v>
      </c>
    </row>
    <row r="89" spans="1:59" ht="15">
      <c r="A89" s="37" t="s">
        <v>16</v>
      </c>
      <c r="B89" s="63">
        <f t="shared" si="20"/>
        <v>1439.2592058186744</v>
      </c>
      <c r="C89" s="63">
        <f t="shared" si="20"/>
        <v>45.252762812445908</v>
      </c>
      <c r="D89" s="63">
        <f t="shared" si="20"/>
        <v>94.49457711008921</v>
      </c>
      <c r="E89" s="63">
        <f t="shared" si="20"/>
        <v>21.303466439365838</v>
      </c>
      <c r="F89" s="63">
        <f t="shared" si="20"/>
        <v>0</v>
      </c>
      <c r="G89" s="63">
        <f t="shared" si="20"/>
        <v>0</v>
      </c>
      <c r="H89" s="64">
        <f t="shared" si="20"/>
        <v>0</v>
      </c>
      <c r="I89" s="59">
        <f t="shared" si="21"/>
        <v>1600.3100121805755</v>
      </c>
      <c r="J89" s="4">
        <v>0</v>
      </c>
    </row>
    <row r="90" spans="1:59" ht="15">
      <c r="A90" s="36" t="s">
        <v>15</v>
      </c>
      <c r="B90" s="60">
        <f t="shared" si="20"/>
        <v>5272.0404074618091</v>
      </c>
      <c r="C90" s="60">
        <f t="shared" si="20"/>
        <v>15.11032746388673</v>
      </c>
      <c r="D90" s="60">
        <f t="shared" si="20"/>
        <v>354.66197284985697</v>
      </c>
      <c r="E90" s="60">
        <f t="shared" si="20"/>
        <v>0</v>
      </c>
      <c r="F90" s="60">
        <f t="shared" si="20"/>
        <v>0</v>
      </c>
      <c r="G90" s="60">
        <f t="shared" si="20"/>
        <v>0</v>
      </c>
      <c r="H90" s="61">
        <f t="shared" si="20"/>
        <v>0</v>
      </c>
      <c r="I90" s="62">
        <f t="shared" si="21"/>
        <v>5641.8127077755526</v>
      </c>
      <c r="J90" s="4">
        <v>0</v>
      </c>
    </row>
    <row r="91" spans="1:59" ht="15">
      <c r="A91" s="37" t="s">
        <v>58</v>
      </c>
      <c r="B91" s="63">
        <f t="shared" si="20"/>
        <v>0</v>
      </c>
      <c r="C91" s="63">
        <f t="shared" si="20"/>
        <v>0.28351852860482341</v>
      </c>
      <c r="D91" s="63">
        <f t="shared" si="20"/>
        <v>0.15566558349766141</v>
      </c>
      <c r="E91" s="63">
        <f t="shared" si="20"/>
        <v>86.376365097488772</v>
      </c>
      <c r="F91" s="63">
        <f t="shared" si="20"/>
        <v>543.4506274627895</v>
      </c>
      <c r="G91" s="63">
        <f t="shared" si="20"/>
        <v>0</v>
      </c>
      <c r="H91" s="64">
        <f t="shared" si="20"/>
        <v>0</v>
      </c>
      <c r="I91" s="59">
        <f t="shared" si="21"/>
        <v>630.26617667238077</v>
      </c>
      <c r="J91" s="4">
        <v>0</v>
      </c>
    </row>
    <row r="92" spans="1:59" ht="15">
      <c r="A92" s="36" t="s">
        <v>12</v>
      </c>
      <c r="B92" s="60">
        <f t="shared" si="20"/>
        <v>0</v>
      </c>
      <c r="C92" s="60">
        <f t="shared" si="20"/>
        <v>0</v>
      </c>
      <c r="D92" s="60">
        <f t="shared" si="20"/>
        <v>3.2146987986719083E-2</v>
      </c>
      <c r="E92" s="60">
        <f t="shared" si="20"/>
        <v>12.615293039916022</v>
      </c>
      <c r="F92" s="60">
        <f t="shared" si="20"/>
        <v>0</v>
      </c>
      <c r="G92" s="60">
        <f t="shared" si="20"/>
        <v>0</v>
      </c>
      <c r="H92" s="61">
        <f t="shared" si="20"/>
        <v>0</v>
      </c>
      <c r="I92" s="62">
        <f t="shared" si="21"/>
        <v>12.647440027902741</v>
      </c>
      <c r="J92" s="4">
        <v>0</v>
      </c>
    </row>
    <row r="93" spans="1:59" ht="15">
      <c r="A93" s="37" t="s">
        <v>59</v>
      </c>
      <c r="B93" s="63">
        <f t="shared" si="20"/>
        <v>0</v>
      </c>
      <c r="C93" s="63">
        <f t="shared" si="20"/>
        <v>0</v>
      </c>
      <c r="D93" s="63">
        <f t="shared" si="20"/>
        <v>0</v>
      </c>
      <c r="E93" s="63">
        <f t="shared" si="20"/>
        <v>22.330161599826194</v>
      </c>
      <c r="F93" s="63">
        <f t="shared" si="20"/>
        <v>0</v>
      </c>
      <c r="G93" s="63">
        <f t="shared" si="20"/>
        <v>0</v>
      </c>
      <c r="H93" s="64">
        <f t="shared" si="20"/>
        <v>0</v>
      </c>
      <c r="I93" s="59">
        <f t="shared" si="21"/>
        <v>22.330161599826194</v>
      </c>
      <c r="J93" s="4">
        <v>0</v>
      </c>
    </row>
    <row r="94" spans="1:59" ht="15">
      <c r="A94" s="36" t="s">
        <v>17</v>
      </c>
      <c r="B94" s="60">
        <f t="shared" si="20"/>
        <v>198.38576742208349</v>
      </c>
      <c r="C94" s="60">
        <f t="shared" si="20"/>
        <v>0.48023474644811914</v>
      </c>
      <c r="D94" s="60">
        <f t="shared" si="20"/>
        <v>19.109653632125347</v>
      </c>
      <c r="E94" s="60">
        <f t="shared" si="20"/>
        <v>1.8451658813838701</v>
      </c>
      <c r="F94" s="60">
        <f t="shared" si="20"/>
        <v>0</v>
      </c>
      <c r="G94" s="60">
        <f t="shared" si="20"/>
        <v>0</v>
      </c>
      <c r="H94" s="61">
        <f t="shared" si="20"/>
        <v>0</v>
      </c>
      <c r="I94" s="62">
        <f t="shared" si="21"/>
        <v>219.82082168204084</v>
      </c>
      <c r="J94" s="4">
        <v>0</v>
      </c>
    </row>
    <row r="95" spans="1:59" ht="15">
      <c r="A95" s="37" t="s">
        <v>139</v>
      </c>
      <c r="B95" s="63">
        <f t="shared" si="20"/>
        <v>2580.828768952772</v>
      </c>
      <c r="C95" s="63">
        <f t="shared" si="20"/>
        <v>276.71616903890066</v>
      </c>
      <c r="D95" s="63">
        <f t="shared" si="20"/>
        <v>313.89911708024755</v>
      </c>
      <c r="E95" s="63">
        <f t="shared" si="20"/>
        <v>42.495676660503534</v>
      </c>
      <c r="F95" s="63">
        <f t="shared" si="20"/>
        <v>0</v>
      </c>
      <c r="G95" s="63">
        <f t="shared" si="20"/>
        <v>0</v>
      </c>
      <c r="H95" s="64">
        <f t="shared" si="20"/>
        <v>0</v>
      </c>
      <c r="I95" s="59">
        <f t="shared" si="21"/>
        <v>3213.9397317324238</v>
      </c>
      <c r="J95" s="4">
        <v>0</v>
      </c>
    </row>
    <row r="96" spans="1:59" ht="15">
      <c r="A96" s="36" t="s">
        <v>25</v>
      </c>
      <c r="B96" s="60">
        <f t="shared" si="20"/>
        <v>1519.9437482399389</v>
      </c>
      <c r="C96" s="60">
        <f t="shared" si="20"/>
        <v>7.5045268637466453E-2</v>
      </c>
      <c r="D96" s="60">
        <f t="shared" si="20"/>
        <v>2337.1975171600325</v>
      </c>
      <c r="E96" s="60">
        <f t="shared" si="20"/>
        <v>1965.997329460836</v>
      </c>
      <c r="F96" s="60">
        <f t="shared" si="20"/>
        <v>0</v>
      </c>
      <c r="G96" s="60">
        <f t="shared" si="20"/>
        <v>1395.4713890934202</v>
      </c>
      <c r="H96" s="61">
        <f t="shared" si="20"/>
        <v>0.70234729225152304</v>
      </c>
      <c r="I96" s="62">
        <f t="shared" si="21"/>
        <v>7219.3873765151166</v>
      </c>
      <c r="J96" s="4">
        <v>0</v>
      </c>
    </row>
    <row r="97" spans="1:10" ht="15">
      <c r="A97" s="37" t="s">
        <v>24</v>
      </c>
      <c r="B97" s="63">
        <f t="shared" si="20"/>
        <v>2147.1449193928206</v>
      </c>
      <c r="C97" s="63">
        <f t="shared" si="20"/>
        <v>7.11114078253991</v>
      </c>
      <c r="D97" s="63">
        <f t="shared" si="20"/>
        <v>234.62092202736898</v>
      </c>
      <c r="E97" s="63">
        <f t="shared" si="20"/>
        <v>0</v>
      </c>
      <c r="F97" s="63">
        <f t="shared" si="20"/>
        <v>0</v>
      </c>
      <c r="G97" s="63">
        <f t="shared" si="20"/>
        <v>0</v>
      </c>
      <c r="H97" s="64">
        <f t="shared" si="20"/>
        <v>0</v>
      </c>
      <c r="I97" s="59">
        <f t="shared" si="21"/>
        <v>2388.8769822027298</v>
      </c>
      <c r="J97" s="4">
        <v>0</v>
      </c>
    </row>
    <row r="98" spans="1:10" ht="15">
      <c r="A98" s="36" t="s">
        <v>60</v>
      </c>
      <c r="B98" s="60">
        <f t="shared" si="20"/>
        <v>3397.2737350408338</v>
      </c>
      <c r="C98" s="60">
        <f t="shared" si="20"/>
        <v>6.3146357989360391</v>
      </c>
      <c r="D98" s="60">
        <f t="shared" si="20"/>
        <v>423.28124229886191</v>
      </c>
      <c r="E98" s="60">
        <f t="shared" si="20"/>
        <v>0</v>
      </c>
      <c r="F98" s="60">
        <f t="shared" si="20"/>
        <v>0</v>
      </c>
      <c r="G98" s="60">
        <f t="shared" si="20"/>
        <v>0</v>
      </c>
      <c r="H98" s="61">
        <f t="shared" si="20"/>
        <v>0</v>
      </c>
      <c r="I98" s="62">
        <f t="shared" si="21"/>
        <v>3826.8696131386318</v>
      </c>
      <c r="J98" s="4">
        <v>0</v>
      </c>
    </row>
    <row r="99" spans="1:10" ht="15">
      <c r="A99" s="37" t="s">
        <v>22</v>
      </c>
      <c r="B99" s="63">
        <f t="shared" si="20"/>
        <v>556.61078322287722</v>
      </c>
      <c r="C99" s="63">
        <f t="shared" si="20"/>
        <v>0</v>
      </c>
      <c r="D99" s="63">
        <f t="shared" si="20"/>
        <v>38.809943459073956</v>
      </c>
      <c r="E99" s="63">
        <f t="shared" si="20"/>
        <v>0</v>
      </c>
      <c r="F99" s="63">
        <f t="shared" si="20"/>
        <v>1.0819580174143202</v>
      </c>
      <c r="G99" s="63">
        <f t="shared" si="20"/>
        <v>0</v>
      </c>
      <c r="H99" s="64">
        <f t="shared" si="20"/>
        <v>0</v>
      </c>
      <c r="I99" s="59">
        <f t="shared" si="21"/>
        <v>596.50268469936543</v>
      </c>
      <c r="J99" s="4">
        <v>0</v>
      </c>
    </row>
    <row r="100" spans="1:10" ht="15">
      <c r="A100" s="36" t="s">
        <v>21</v>
      </c>
      <c r="B100" s="60">
        <f t="shared" si="20"/>
        <v>49.822142832353173</v>
      </c>
      <c r="C100" s="60">
        <f t="shared" si="20"/>
        <v>0</v>
      </c>
      <c r="D100" s="60">
        <f t="shared" si="20"/>
        <v>0.92052674226991194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1">
        <f t="shared" si="20"/>
        <v>0</v>
      </c>
      <c r="I100" s="62">
        <f t="shared" si="21"/>
        <v>50.742669574623086</v>
      </c>
      <c r="J100" s="4">
        <v>0</v>
      </c>
    </row>
    <row r="101" spans="1:10" ht="15">
      <c r="A101" s="38" t="s">
        <v>64</v>
      </c>
      <c r="B101" s="63">
        <f t="shared" si="20"/>
        <v>202.65895165900031</v>
      </c>
      <c r="C101" s="63">
        <f t="shared" si="20"/>
        <v>0</v>
      </c>
      <c r="D101" s="63">
        <f t="shared" si="20"/>
        <v>155.66087084600153</v>
      </c>
      <c r="E101" s="63">
        <f t="shared" si="20"/>
        <v>0</v>
      </c>
      <c r="F101" s="63">
        <f t="shared" si="20"/>
        <v>0</v>
      </c>
      <c r="G101" s="63">
        <f t="shared" si="20"/>
        <v>0</v>
      </c>
      <c r="H101" s="64">
        <f t="shared" si="20"/>
        <v>0</v>
      </c>
      <c r="I101" s="59">
        <f t="shared" si="21"/>
        <v>358.31982250500187</v>
      </c>
      <c r="J101" s="4">
        <v>0</v>
      </c>
    </row>
    <row r="102" spans="1:10">
      <c r="A102" s="39" t="s">
        <v>23</v>
      </c>
      <c r="B102" s="65">
        <f t="shared" ref="B102:H105" si="22">B596+B622+B648</f>
        <v>202.65895165900031</v>
      </c>
      <c r="C102" s="65">
        <f t="shared" si="22"/>
        <v>0</v>
      </c>
      <c r="D102" s="65">
        <f t="shared" si="22"/>
        <v>155.66087084600153</v>
      </c>
      <c r="E102" s="65">
        <f t="shared" si="22"/>
        <v>0</v>
      </c>
      <c r="F102" s="65">
        <f t="shared" si="22"/>
        <v>0</v>
      </c>
      <c r="G102" s="65">
        <f t="shared" si="22"/>
        <v>0</v>
      </c>
      <c r="H102" s="66">
        <f t="shared" si="22"/>
        <v>0</v>
      </c>
      <c r="I102" s="67">
        <f t="shared" si="21"/>
        <v>358.31982250500187</v>
      </c>
      <c r="J102" s="4">
        <v>0</v>
      </c>
    </row>
    <row r="103" spans="1:10">
      <c r="A103" s="40" t="s">
        <v>19</v>
      </c>
      <c r="B103" s="68">
        <f t="shared" si="22"/>
        <v>0</v>
      </c>
      <c r="C103" s="68">
        <f t="shared" si="22"/>
        <v>0</v>
      </c>
      <c r="D103" s="68">
        <f t="shared" si="22"/>
        <v>0</v>
      </c>
      <c r="E103" s="68">
        <f t="shared" si="22"/>
        <v>0</v>
      </c>
      <c r="F103" s="68">
        <f t="shared" si="22"/>
        <v>0</v>
      </c>
      <c r="G103" s="68">
        <f t="shared" si="22"/>
        <v>0</v>
      </c>
      <c r="H103" s="69">
        <f t="shared" si="22"/>
        <v>0</v>
      </c>
      <c r="I103" s="70">
        <f t="shared" si="21"/>
        <v>0</v>
      </c>
      <c r="J103" s="4">
        <v>0</v>
      </c>
    </row>
    <row r="104" spans="1:10">
      <c r="A104" s="39" t="s">
        <v>20</v>
      </c>
      <c r="B104" s="65">
        <f t="shared" si="22"/>
        <v>0</v>
      </c>
      <c r="C104" s="65">
        <f t="shared" si="22"/>
        <v>0</v>
      </c>
      <c r="D104" s="65">
        <f t="shared" si="22"/>
        <v>0</v>
      </c>
      <c r="E104" s="65">
        <f t="shared" si="22"/>
        <v>0</v>
      </c>
      <c r="F104" s="65">
        <f t="shared" si="22"/>
        <v>0</v>
      </c>
      <c r="G104" s="65">
        <f t="shared" si="22"/>
        <v>0</v>
      </c>
      <c r="H104" s="66">
        <f t="shared" si="22"/>
        <v>0</v>
      </c>
      <c r="I104" s="67">
        <f t="shared" si="21"/>
        <v>0</v>
      </c>
      <c r="J104" s="4">
        <v>0</v>
      </c>
    </row>
    <row r="105" spans="1:10" ht="15" thickBot="1">
      <c r="A105" s="41" t="s">
        <v>11</v>
      </c>
      <c r="B105" s="71">
        <f t="shared" si="22"/>
        <v>0</v>
      </c>
      <c r="C105" s="71">
        <f t="shared" si="22"/>
        <v>0</v>
      </c>
      <c r="D105" s="71">
        <f t="shared" si="22"/>
        <v>0</v>
      </c>
      <c r="E105" s="71">
        <f t="shared" si="22"/>
        <v>0</v>
      </c>
      <c r="F105" s="71">
        <f t="shared" si="22"/>
        <v>0</v>
      </c>
      <c r="G105" s="71">
        <f t="shared" si="22"/>
        <v>0</v>
      </c>
      <c r="H105" s="72">
        <f t="shared" si="22"/>
        <v>0</v>
      </c>
      <c r="I105" s="73">
        <f t="shared" si="21"/>
        <v>0</v>
      </c>
      <c r="J105" s="4">
        <v>0</v>
      </c>
    </row>
    <row r="106" spans="1:10" ht="15" customHeight="1">
      <c r="A106" s="42" t="s">
        <v>26</v>
      </c>
      <c r="B106" s="74">
        <f>SUM(B85:B101)</f>
        <v>17761.471686250465</v>
      </c>
      <c r="C106" s="74">
        <f t="shared" ref="C106:G106" si="23">SUM(C85:C101)</f>
        <v>351.34383444039963</v>
      </c>
      <c r="D106" s="74">
        <f t="shared" si="23"/>
        <v>4010.0138962212022</v>
      </c>
      <c r="E106" s="74">
        <f t="shared" si="23"/>
        <v>2152.9634581793202</v>
      </c>
      <c r="F106" s="74">
        <f t="shared" si="23"/>
        <v>544.53258548020381</v>
      </c>
      <c r="G106" s="74">
        <f t="shared" si="23"/>
        <v>1395.4713890934202</v>
      </c>
      <c r="H106" s="75">
        <f>SUM(H85:H101)</f>
        <v>0.70234729225152304</v>
      </c>
      <c r="I106" s="59">
        <f>SUM(I85:I101)</f>
        <v>26216.499196957266</v>
      </c>
      <c r="J106" s="4">
        <v>0</v>
      </c>
    </row>
    <row r="107" spans="1:10" s="14" customFormat="1" ht="15" thickBot="1">
      <c r="A107" s="45" t="s">
        <v>91</v>
      </c>
      <c r="B107" s="78">
        <f>B106/$I$106</f>
        <v>0.67749212252991786</v>
      </c>
      <c r="C107" s="78">
        <f t="shared" ref="C107:I107" si="24">C106/$I$106</f>
        <v>1.3401630469455557E-2</v>
      </c>
      <c r="D107" s="78">
        <f t="shared" si="24"/>
        <v>0.15295764190691835</v>
      </c>
      <c r="E107" s="78">
        <f t="shared" si="24"/>
        <v>8.212246196582941E-2</v>
      </c>
      <c r="F107" s="78">
        <f t="shared" si="24"/>
        <v>2.07706063799473E-2</v>
      </c>
      <c r="G107" s="78">
        <f t="shared" si="24"/>
        <v>5.3228746470290779E-2</v>
      </c>
      <c r="H107" s="79">
        <f t="shared" si="24"/>
        <v>2.6790277640617964E-5</v>
      </c>
      <c r="I107" s="80">
        <f t="shared" si="24"/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5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5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5"/>
        <v>0</v>
      </c>
    </row>
    <row r="115" spans="1:9" ht="15">
      <c r="A115" s="37" t="s">
        <v>16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5"/>
        <v>0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5"/>
        <v>0</v>
      </c>
    </row>
    <row r="117" spans="1:9" ht="15">
      <c r="A117" s="37" t="s">
        <v>58</v>
      </c>
      <c r="B117" s="63">
        <v>4.6039149381834672E-4</v>
      </c>
      <c r="C117" s="63">
        <v>0</v>
      </c>
      <c r="D117" s="63">
        <v>0</v>
      </c>
      <c r="E117" s="63">
        <v>1.8415659752733874E-4</v>
      </c>
      <c r="F117" s="420"/>
      <c r="G117" s="63">
        <v>0</v>
      </c>
      <c r="H117" s="64">
        <v>0</v>
      </c>
      <c r="I117" s="59">
        <f t="shared" si="25"/>
        <v>6.4454809134568546E-4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5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5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25"/>
        <v>0</v>
      </c>
    </row>
    <row r="121" spans="1:9" ht="15">
      <c r="A121" s="37" t="s">
        <v>139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5"/>
        <v>0</v>
      </c>
    </row>
    <row r="122" spans="1:9" ht="15">
      <c r="A122" s="36" t="s">
        <v>25</v>
      </c>
      <c r="B122" s="60">
        <v>2.4125422684591384E-2</v>
      </c>
      <c r="C122" s="60">
        <v>2.4232696306552363E-4</v>
      </c>
      <c r="D122" s="60">
        <v>0.17677602361012187</v>
      </c>
      <c r="E122" s="60">
        <v>1.1268924792094421</v>
      </c>
      <c r="F122" s="420"/>
      <c r="G122" s="60">
        <v>0.30311967222823666</v>
      </c>
      <c r="H122" s="61">
        <v>6.088742262874234E-4</v>
      </c>
      <c r="I122" s="62">
        <f t="shared" si="25"/>
        <v>1.6317647989217452</v>
      </c>
    </row>
    <row r="123" spans="1:9" ht="15">
      <c r="A123" s="37" t="s">
        <v>24</v>
      </c>
      <c r="B123" s="63">
        <v>0.62177768856826698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25"/>
        <v>0.62177768856826698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5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5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5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5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5"/>
        <v>0</v>
      </c>
    </row>
    <row r="129" spans="1: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5"/>
        <v>0</v>
      </c>
    </row>
    <row r="130" spans="1: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5"/>
        <v>0</v>
      </c>
    </row>
    <row r="131" spans="1: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25"/>
        <v>0</v>
      </c>
    </row>
    <row r="132" spans="1:9" ht="15">
      <c r="A132" s="42" t="s">
        <v>26</v>
      </c>
      <c r="B132" s="74">
        <f>SUM(B111:B127)</f>
        <v>0.64636350274667675</v>
      </c>
      <c r="C132" s="74">
        <f t="shared" ref="C132:G132" si="26">SUM(C111:C127)</f>
        <v>2.4232696306552363E-4</v>
      </c>
      <c r="D132" s="74">
        <f t="shared" si="26"/>
        <v>0.17677602361012187</v>
      </c>
      <c r="E132" s="74">
        <f t="shared" si="26"/>
        <v>1.1270766358069695</v>
      </c>
      <c r="F132" s="74">
        <f t="shared" si="26"/>
        <v>0</v>
      </c>
      <c r="G132" s="74">
        <f t="shared" si="26"/>
        <v>0.30311967222823666</v>
      </c>
      <c r="H132" s="75">
        <f>SUM(H111:H127)</f>
        <v>6.088742262874234E-4</v>
      </c>
      <c r="I132" s="59">
        <f>SUM(I111:I127)</f>
        <v>2.2541870355813578</v>
      </c>
    </row>
    <row r="133" spans="1:9" s="14" customFormat="1" ht="15" thickBot="1">
      <c r="A133" s="43" t="s">
        <v>91</v>
      </c>
      <c r="B133" s="78">
        <f>B132/$I$132</f>
        <v>0.2867390737965001</v>
      </c>
      <c r="C133" s="78">
        <f t="shared" ref="C133:I133" si="27">C132/$I$132</f>
        <v>1.0750082368521262E-4</v>
      </c>
      <c r="D133" s="78">
        <f t="shared" si="27"/>
        <v>7.8421187248346985E-2</v>
      </c>
      <c r="E133" s="78">
        <f t="shared" si="27"/>
        <v>0.4999925108327557</v>
      </c>
      <c r="F133" s="78">
        <f t="shared" si="27"/>
        <v>0</v>
      </c>
      <c r="G133" s="78">
        <f t="shared" si="27"/>
        <v>0.13446961917694716</v>
      </c>
      <c r="H133" s="79">
        <f t="shared" si="27"/>
        <v>2.7010812176479131E-4</v>
      </c>
      <c r="I133" s="80">
        <f t="shared" si="27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28">SUM(B138:H138)</f>
        <v>0</v>
      </c>
    </row>
    <row r="139" spans="1: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28"/>
        <v>0</v>
      </c>
    </row>
    <row r="140" spans="1: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28"/>
        <v>0</v>
      </c>
    </row>
    <row r="141" spans="1:9" ht="15">
      <c r="A141" s="37" t="s">
        <v>16</v>
      </c>
      <c r="B141" s="63">
        <v>0.27769852516579469</v>
      </c>
      <c r="C141" s="63">
        <v>2.587330535376982</v>
      </c>
      <c r="D141" s="63">
        <v>0.18331402732983682</v>
      </c>
      <c r="E141" s="63">
        <v>0</v>
      </c>
      <c r="F141" s="420"/>
      <c r="G141" s="63">
        <v>0</v>
      </c>
      <c r="H141" s="64">
        <v>0</v>
      </c>
      <c r="I141" s="59">
        <f t="shared" si="28"/>
        <v>3.0483430878726137</v>
      </c>
    </row>
    <row r="142" spans="1:9" ht="15">
      <c r="A142" s="36" t="s">
        <v>15</v>
      </c>
      <c r="B142" s="60">
        <v>11.89254688155718</v>
      </c>
      <c r="C142" s="60">
        <v>0.33265865402957145</v>
      </c>
      <c r="D142" s="60">
        <v>1.2031154654069505</v>
      </c>
      <c r="E142" s="60">
        <v>0</v>
      </c>
      <c r="F142" s="420"/>
      <c r="G142" s="60">
        <v>0</v>
      </c>
      <c r="H142" s="61">
        <v>0</v>
      </c>
      <c r="I142" s="62">
        <f t="shared" si="28"/>
        <v>13.428321000993703</v>
      </c>
    </row>
    <row r="143" spans="1:9" ht="15">
      <c r="A143" s="37" t="s">
        <v>58</v>
      </c>
      <c r="B143" s="63">
        <v>0</v>
      </c>
      <c r="C143" s="63">
        <v>0</v>
      </c>
      <c r="D143" s="63">
        <v>0.33994882274524368</v>
      </c>
      <c r="E143" s="63">
        <v>0.3718444878034971</v>
      </c>
      <c r="F143" s="420"/>
      <c r="G143" s="63">
        <v>0</v>
      </c>
      <c r="H143" s="64">
        <v>0</v>
      </c>
      <c r="I143" s="59">
        <f t="shared" si="28"/>
        <v>0.71179331054874084</v>
      </c>
    </row>
    <row r="144" spans="1: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28"/>
        <v>0</v>
      </c>
    </row>
    <row r="145" spans="1: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28"/>
        <v>0</v>
      </c>
    </row>
    <row r="146" spans="1:9" ht="15">
      <c r="A146" s="36" t="s">
        <v>17</v>
      </c>
      <c r="B146" s="60">
        <v>5.7591906141772752E-2</v>
      </c>
      <c r="C146" s="60">
        <v>0</v>
      </c>
      <c r="D146" s="60">
        <v>2.3036762456709103E-2</v>
      </c>
      <c r="E146" s="60">
        <v>0</v>
      </c>
      <c r="F146" s="420"/>
      <c r="G146" s="60">
        <v>0</v>
      </c>
      <c r="H146" s="61">
        <v>0</v>
      </c>
      <c r="I146" s="62">
        <f t="shared" si="28"/>
        <v>8.0628668598481862E-2</v>
      </c>
    </row>
    <row r="147" spans="1:9" ht="15">
      <c r="A147" s="37" t="s">
        <v>139</v>
      </c>
      <c r="B147" s="63">
        <v>2.124974206879815</v>
      </c>
      <c r="C147" s="63">
        <v>27.18848232715424</v>
      </c>
      <c r="D147" s="63">
        <v>5.7694597606068543</v>
      </c>
      <c r="E147" s="63">
        <v>0</v>
      </c>
      <c r="F147" s="420"/>
      <c r="G147" s="63">
        <v>0</v>
      </c>
      <c r="H147" s="64">
        <v>0</v>
      </c>
      <c r="I147" s="59">
        <f t="shared" si="28"/>
        <v>35.08291629464091</v>
      </c>
    </row>
    <row r="148" spans="1:9" ht="15">
      <c r="A148" s="36" t="s">
        <v>25</v>
      </c>
      <c r="B148" s="60">
        <v>1.1709039362250453</v>
      </c>
      <c r="C148" s="60">
        <v>4.6661026701603311E-2</v>
      </c>
      <c r="D148" s="60">
        <v>0.36908466903889103</v>
      </c>
      <c r="E148" s="60">
        <v>10.041778653320504</v>
      </c>
      <c r="F148" s="420"/>
      <c r="G148" s="60">
        <v>0.56030520509473447</v>
      </c>
      <c r="H148" s="61">
        <v>0.93130007840812079</v>
      </c>
      <c r="I148" s="62">
        <f t="shared" si="28"/>
        <v>13.120033568788898</v>
      </c>
    </row>
    <row r="149" spans="1:9" ht="15">
      <c r="A149" s="37" t="s">
        <v>24</v>
      </c>
      <c r="B149" s="63">
        <v>2.1693955791901705E-2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28"/>
        <v>2.1693955791901705E-2</v>
      </c>
    </row>
    <row r="150" spans="1: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28"/>
        <v>0</v>
      </c>
    </row>
    <row r="151" spans="1: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28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28"/>
        <v>0</v>
      </c>
    </row>
    <row r="153" spans="1: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28"/>
        <v>0</v>
      </c>
    </row>
    <row r="154" spans="1: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28"/>
        <v>0</v>
      </c>
    </row>
    <row r="155" spans="1: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28"/>
        <v>0</v>
      </c>
    </row>
    <row r="156" spans="1: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28"/>
        <v>0</v>
      </c>
    </row>
    <row r="157" spans="1: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28"/>
        <v>0</v>
      </c>
    </row>
    <row r="158" spans="1:9" ht="15">
      <c r="A158" s="42" t="s">
        <v>26</v>
      </c>
      <c r="B158" s="74">
        <f>SUM(B137:B153)</f>
        <v>15.54540941176151</v>
      </c>
      <c r="C158" s="74">
        <f t="shared" ref="C158:G158" si="29">SUM(C137:C153)</f>
        <v>30.155132543262397</v>
      </c>
      <c r="D158" s="74">
        <f t="shared" si="29"/>
        <v>7.8879595075844851</v>
      </c>
      <c r="E158" s="74">
        <f t="shared" si="29"/>
        <v>10.413623141124001</v>
      </c>
      <c r="F158" s="74">
        <f t="shared" si="29"/>
        <v>0</v>
      </c>
      <c r="G158" s="74">
        <f t="shared" si="29"/>
        <v>0.56030520509473447</v>
      </c>
      <c r="H158" s="75">
        <f>SUM(H137:H153)</f>
        <v>0.93130007840812079</v>
      </c>
      <c r="I158" s="59">
        <f>SUM(I137:I153)</f>
        <v>65.493729887235247</v>
      </c>
    </row>
    <row r="159" spans="1:9" s="14" customFormat="1" ht="15" thickBot="1">
      <c r="A159" s="43" t="s">
        <v>91</v>
      </c>
      <c r="B159" s="78">
        <f>B158/$I$158</f>
        <v>0.23735721630951601</v>
      </c>
      <c r="C159" s="78">
        <f t="shared" ref="C159:I159" si="30">C158/$I$158</f>
        <v>0.46042777828018683</v>
      </c>
      <c r="D159" s="78">
        <f t="shared" si="30"/>
        <v>0.12043839190660985</v>
      </c>
      <c r="E159" s="78">
        <f t="shared" si="30"/>
        <v>0.15900183359619011</v>
      </c>
      <c r="F159" s="78">
        <f t="shared" si="30"/>
        <v>0</v>
      </c>
      <c r="G159" s="78">
        <f t="shared" si="30"/>
        <v>8.5550968933888454E-3</v>
      </c>
      <c r="H159" s="79">
        <f t="shared" si="30"/>
        <v>1.4219683014108371E-2</v>
      </c>
      <c r="I159" s="80">
        <f t="shared" si="30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1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1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1"/>
        <v>0</v>
      </c>
    </row>
    <row r="167" spans="1:9" ht="15">
      <c r="A167" s="37" t="s">
        <v>16</v>
      </c>
      <c r="B167" s="63">
        <v>17.288538145234675</v>
      </c>
      <c r="C167" s="63">
        <v>0</v>
      </c>
      <c r="D167" s="63">
        <v>53.567365473377322</v>
      </c>
      <c r="E167" s="63">
        <v>0</v>
      </c>
      <c r="F167" s="420"/>
      <c r="G167" s="63">
        <v>0</v>
      </c>
      <c r="H167" s="64">
        <v>0</v>
      </c>
      <c r="I167" s="59">
        <f t="shared" si="31"/>
        <v>70.85590361861199</v>
      </c>
    </row>
    <row r="168" spans="1:9" ht="15">
      <c r="A168" s="36" t="s">
        <v>15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1"/>
        <v>0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0.12130699297762806</v>
      </c>
      <c r="F169" s="420"/>
      <c r="G169" s="63">
        <v>0</v>
      </c>
      <c r="H169" s="64">
        <v>0</v>
      </c>
      <c r="I169" s="59">
        <f t="shared" si="31"/>
        <v>0.12130699297762806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31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1"/>
        <v>0</v>
      </c>
    </row>
    <row r="172" spans="1:9" ht="15">
      <c r="A172" s="36" t="s">
        <v>17</v>
      </c>
      <c r="B172" s="60">
        <v>0.31540670421208405</v>
      </c>
      <c r="C172" s="60">
        <v>0</v>
      </c>
      <c r="D172" s="60">
        <v>62.998388879209031</v>
      </c>
      <c r="E172" s="60">
        <v>0.12073768637238579</v>
      </c>
      <c r="F172" s="420"/>
      <c r="G172" s="60">
        <v>0</v>
      </c>
      <c r="H172" s="61">
        <v>0</v>
      </c>
      <c r="I172" s="62">
        <f t="shared" si="31"/>
        <v>63.434533269793505</v>
      </c>
    </row>
    <row r="173" spans="1:9" ht="15">
      <c r="A173" s="37" t="s">
        <v>139</v>
      </c>
      <c r="B173" s="63">
        <v>3.5720386069102141</v>
      </c>
      <c r="C173" s="63">
        <v>3.1399432885717546</v>
      </c>
      <c r="D173" s="63">
        <v>70.922613183390311</v>
      </c>
      <c r="E173" s="63">
        <v>0</v>
      </c>
      <c r="F173" s="420"/>
      <c r="G173" s="63">
        <v>0</v>
      </c>
      <c r="H173" s="64">
        <v>0</v>
      </c>
      <c r="I173" s="59">
        <f t="shared" si="31"/>
        <v>77.63459507887228</v>
      </c>
    </row>
    <row r="174" spans="1:9" ht="15">
      <c r="A174" s="36" t="s">
        <v>25</v>
      </c>
      <c r="B174" s="60">
        <v>0.48673400745931233</v>
      </c>
      <c r="C174" s="60">
        <v>4.4482024821139048E-2</v>
      </c>
      <c r="D174" s="60">
        <v>18.055337041502042</v>
      </c>
      <c r="E174" s="60">
        <v>10.980366466050567</v>
      </c>
      <c r="F174" s="420"/>
      <c r="G174" s="60">
        <v>1.0456898984041423</v>
      </c>
      <c r="H174" s="61">
        <v>2.9918527971463824</v>
      </c>
      <c r="I174" s="62">
        <f t="shared" si="31"/>
        <v>33.604462235383579</v>
      </c>
    </row>
    <row r="175" spans="1:9" ht="15">
      <c r="A175" s="37" t="s">
        <v>24</v>
      </c>
      <c r="B175" s="63">
        <v>0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31"/>
        <v>0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1"/>
        <v>0</v>
      </c>
    </row>
    <row r="177" spans="1: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1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1"/>
        <v>0</v>
      </c>
    </row>
    <row r="179" spans="1: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1"/>
        <v>0</v>
      </c>
    </row>
    <row r="180" spans="1: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1"/>
        <v>0</v>
      </c>
    </row>
    <row r="181" spans="1: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1"/>
        <v>0</v>
      </c>
    </row>
    <row r="182" spans="1: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1"/>
        <v>0</v>
      </c>
    </row>
    <row r="183" spans="1: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31"/>
        <v>0</v>
      </c>
    </row>
    <row r="184" spans="1:9" ht="15">
      <c r="A184" s="42" t="s">
        <v>26</v>
      </c>
      <c r="B184" s="74">
        <f>SUM(B163:B179)</f>
        <v>21.662717463816286</v>
      </c>
      <c r="C184" s="74">
        <f t="shared" ref="C184:G184" si="32">SUM(C163:C179)</f>
        <v>3.1844253133928935</v>
      </c>
      <c r="D184" s="74">
        <f t="shared" si="32"/>
        <v>205.54370457747871</v>
      </c>
      <c r="E184" s="74">
        <f t="shared" si="32"/>
        <v>11.222411145400581</v>
      </c>
      <c r="F184" s="74">
        <f t="shared" si="32"/>
        <v>0</v>
      </c>
      <c r="G184" s="74">
        <f t="shared" si="32"/>
        <v>1.0456898984041423</v>
      </c>
      <c r="H184" s="75">
        <f>SUM(H163:H179)</f>
        <v>2.9918527971463824</v>
      </c>
      <c r="I184" s="59">
        <f>SUM(I163:I179)</f>
        <v>245.65080119563899</v>
      </c>
    </row>
    <row r="185" spans="1:9" s="14" customFormat="1" ht="15" thickBot="1">
      <c r="A185" s="43" t="s">
        <v>91</v>
      </c>
      <c r="B185" s="78">
        <f>B184/$I$184</f>
        <v>8.8185006352020243E-2</v>
      </c>
      <c r="C185" s="78">
        <f t="shared" ref="C185:I185" si="33">C184/$I$184</f>
        <v>1.296321973261867E-2</v>
      </c>
      <c r="D185" s="78">
        <f t="shared" si="33"/>
        <v>0.8367312607044235</v>
      </c>
      <c r="E185" s="78">
        <f t="shared" si="33"/>
        <v>4.5684406852241163E-2</v>
      </c>
      <c r="F185" s="78">
        <f t="shared" si="33"/>
        <v>0</v>
      </c>
      <c r="G185" s="78">
        <f t="shared" si="33"/>
        <v>4.2568145241722354E-3</v>
      </c>
      <c r="H185" s="79">
        <f t="shared" si="33"/>
        <v>1.2179291834524236E-2</v>
      </c>
      <c r="I185" s="80">
        <f t="shared" si="33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421.55283794323941</v>
      </c>
      <c r="E189" s="57">
        <v>0</v>
      </c>
      <c r="F189" s="419"/>
      <c r="G189" s="57">
        <v>0</v>
      </c>
      <c r="H189" s="58">
        <v>0</v>
      </c>
      <c r="I189" s="59">
        <f>SUM(B189:H189)</f>
        <v>421.55283794323941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34">SUM(B190:H190)</f>
        <v>0</v>
      </c>
    </row>
    <row r="191" spans="1: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34"/>
        <v>0</v>
      </c>
    </row>
    <row r="192" spans="1: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34"/>
        <v>0</v>
      </c>
    </row>
    <row r="193" spans="1:9" ht="15">
      <c r="A193" s="37" t="s">
        <v>16</v>
      </c>
      <c r="B193" s="63">
        <v>61.784632303587962</v>
      </c>
      <c r="C193" s="63">
        <v>5.6403668171091486</v>
      </c>
      <c r="D193" s="63">
        <v>317.15026825920677</v>
      </c>
      <c r="E193" s="63">
        <v>0</v>
      </c>
      <c r="F193" s="420"/>
      <c r="G193" s="63">
        <v>0</v>
      </c>
      <c r="H193" s="64">
        <v>0</v>
      </c>
      <c r="I193" s="59">
        <f t="shared" si="34"/>
        <v>384.57526737990389</v>
      </c>
    </row>
    <row r="194" spans="1:9" ht="15">
      <c r="A194" s="36" t="s">
        <v>15</v>
      </c>
      <c r="B194" s="60">
        <v>0.23678280858020859</v>
      </c>
      <c r="C194" s="60">
        <v>0.11793697320624207</v>
      </c>
      <c r="D194" s="60">
        <v>1.8307530769511369</v>
      </c>
      <c r="E194" s="60">
        <v>0</v>
      </c>
      <c r="F194" s="420"/>
      <c r="G194" s="60">
        <v>0</v>
      </c>
      <c r="H194" s="61">
        <v>0</v>
      </c>
      <c r="I194" s="62">
        <f t="shared" si="34"/>
        <v>2.1854728587375876</v>
      </c>
    </row>
    <row r="195" spans="1:9" ht="15">
      <c r="A195" s="37" t="s">
        <v>58</v>
      </c>
      <c r="B195" s="63">
        <v>0</v>
      </c>
      <c r="C195" s="63">
        <v>0</v>
      </c>
      <c r="D195" s="63">
        <v>0</v>
      </c>
      <c r="E195" s="63">
        <v>3.0770160292857716</v>
      </c>
      <c r="F195" s="420"/>
      <c r="G195" s="63">
        <v>0</v>
      </c>
      <c r="H195" s="64">
        <v>0</v>
      </c>
      <c r="I195" s="59">
        <f t="shared" si="34"/>
        <v>3.0770160292857716</v>
      </c>
    </row>
    <row r="196" spans="1: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34"/>
        <v>0</v>
      </c>
    </row>
    <row r="197" spans="1:9" ht="15">
      <c r="A197" s="37" t="s">
        <v>59</v>
      </c>
      <c r="B197" s="63">
        <v>0</v>
      </c>
      <c r="C197" s="63">
        <v>0</v>
      </c>
      <c r="D197" s="63">
        <v>4.36E-2</v>
      </c>
      <c r="E197" s="63">
        <v>0</v>
      </c>
      <c r="F197" s="420"/>
      <c r="G197" s="63">
        <v>0</v>
      </c>
      <c r="H197" s="64">
        <v>0</v>
      </c>
      <c r="I197" s="59">
        <f t="shared" si="34"/>
        <v>4.36E-2</v>
      </c>
    </row>
    <row r="198" spans="1:9" ht="15">
      <c r="A198" s="36" t="s">
        <v>17</v>
      </c>
      <c r="B198" s="60">
        <v>1.6146803384158013</v>
      </c>
      <c r="C198" s="60">
        <v>0</v>
      </c>
      <c r="D198" s="60">
        <v>4.4595839372575252</v>
      </c>
      <c r="E198" s="60">
        <v>0</v>
      </c>
      <c r="F198" s="420"/>
      <c r="G198" s="60">
        <v>0</v>
      </c>
      <c r="H198" s="61">
        <v>0</v>
      </c>
      <c r="I198" s="62">
        <f t="shared" si="34"/>
        <v>6.0742642756733263</v>
      </c>
    </row>
    <row r="199" spans="1:9" ht="15">
      <c r="A199" s="37" t="s">
        <v>139</v>
      </c>
      <c r="B199" s="63">
        <v>38.490669336532555</v>
      </c>
      <c r="C199" s="63">
        <v>11.156062571729532</v>
      </c>
      <c r="D199" s="63">
        <v>251.9167283596</v>
      </c>
      <c r="E199" s="63">
        <v>13.572575796067683</v>
      </c>
      <c r="F199" s="420"/>
      <c r="G199" s="63">
        <v>0</v>
      </c>
      <c r="H199" s="64">
        <v>0</v>
      </c>
      <c r="I199" s="59">
        <f t="shared" si="34"/>
        <v>315.13603606392974</v>
      </c>
    </row>
    <row r="200" spans="1:9" ht="15">
      <c r="A200" s="36" t="s">
        <v>25</v>
      </c>
      <c r="B200" s="60">
        <v>6.2986617566667054</v>
      </c>
      <c r="C200" s="60">
        <v>0.27051354751804801</v>
      </c>
      <c r="D200" s="60">
        <v>221.28561404486803</v>
      </c>
      <c r="E200" s="60">
        <v>155.04487274719912</v>
      </c>
      <c r="F200" s="420"/>
      <c r="G200" s="60">
        <v>13.640685574124685</v>
      </c>
      <c r="H200" s="61">
        <v>0.52654241336972052</v>
      </c>
      <c r="I200" s="62">
        <f t="shared" si="34"/>
        <v>397.06689008374633</v>
      </c>
    </row>
    <row r="201" spans="1:9" ht="15">
      <c r="A201" s="37" t="s">
        <v>24</v>
      </c>
      <c r="B201" s="63">
        <v>0.8966142294253997</v>
      </c>
      <c r="C201" s="63">
        <v>3.7587503882765237E-2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34"/>
        <v>0.93420173330816492</v>
      </c>
    </row>
    <row r="202" spans="1:9" ht="15">
      <c r="A202" s="36" t="s">
        <v>60</v>
      </c>
      <c r="B202" s="60">
        <v>1.4729190041718563E-3</v>
      </c>
      <c r="C202" s="60">
        <v>2.4978884142914473E-3</v>
      </c>
      <c r="D202" s="60">
        <v>4.5554196005315141E-3</v>
      </c>
      <c r="E202" s="60">
        <v>0</v>
      </c>
      <c r="F202" s="420"/>
      <c r="G202" s="60">
        <v>0</v>
      </c>
      <c r="H202" s="61">
        <v>0</v>
      </c>
      <c r="I202" s="62">
        <f t="shared" si="34"/>
        <v>8.5262270189948169E-3</v>
      </c>
    </row>
    <row r="203" spans="1:9" ht="15">
      <c r="A203" s="37" t="s">
        <v>22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34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34"/>
        <v>0</v>
      </c>
    </row>
    <row r="205" spans="1: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34"/>
        <v>0</v>
      </c>
    </row>
    <row r="206" spans="1: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34"/>
        <v>0</v>
      </c>
    </row>
    <row r="207" spans="1: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34"/>
        <v>0</v>
      </c>
    </row>
    <row r="208" spans="1: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34"/>
        <v>0</v>
      </c>
    </row>
    <row r="209" spans="1: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34"/>
        <v>0</v>
      </c>
    </row>
    <row r="210" spans="1:9" ht="15">
      <c r="A210" s="42" t="s">
        <v>26</v>
      </c>
      <c r="B210" s="74">
        <f>SUM(B189:B205)</f>
        <v>109.3235136922128</v>
      </c>
      <c r="C210" s="74">
        <f t="shared" ref="C210:G210" si="35">SUM(C189:C205)</f>
        <v>17.224965301860031</v>
      </c>
      <c r="D210" s="74">
        <f t="shared" si="35"/>
        <v>1218.2439410407235</v>
      </c>
      <c r="E210" s="74">
        <f t="shared" si="35"/>
        <v>171.69446457255259</v>
      </c>
      <c r="F210" s="74">
        <f t="shared" si="35"/>
        <v>0</v>
      </c>
      <c r="G210" s="74">
        <f t="shared" si="35"/>
        <v>13.640685574124685</v>
      </c>
      <c r="H210" s="75">
        <f>SUM(H189:H205)</f>
        <v>0.52654241336972052</v>
      </c>
      <c r="I210" s="59">
        <f>SUM(I189:I205)</f>
        <v>1530.6541125948431</v>
      </c>
    </row>
    <row r="211" spans="1:9" s="14" customFormat="1" ht="15" thickBot="1">
      <c r="A211" s="43" t="s">
        <v>91</v>
      </c>
      <c r="B211" s="78">
        <f>B210/$I$210</f>
        <v>7.1422741945848231E-2</v>
      </c>
      <c r="C211" s="78">
        <f t="shared" ref="C211:I211" si="36">C210/$I$210</f>
        <v>1.1253336178386761E-2</v>
      </c>
      <c r="D211" s="78">
        <f t="shared" si="36"/>
        <v>0.79589760417883959</v>
      </c>
      <c r="E211" s="78">
        <f t="shared" si="36"/>
        <v>0.112170648587281</v>
      </c>
      <c r="F211" s="78">
        <f t="shared" si="36"/>
        <v>0</v>
      </c>
      <c r="G211" s="78">
        <f t="shared" si="36"/>
        <v>8.911670809155111E-3</v>
      </c>
      <c r="H211" s="79">
        <f t="shared" si="36"/>
        <v>3.4399830048938937E-4</v>
      </c>
      <c r="I211" s="80">
        <f t="shared" si="36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37">SUM(B216:H216)</f>
        <v>0</v>
      </c>
    </row>
    <row r="217" spans="1: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37"/>
        <v>0</v>
      </c>
    </row>
    <row r="218" spans="1: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37"/>
        <v>0</v>
      </c>
    </row>
    <row r="219" spans="1:9" ht="15">
      <c r="A219" s="37" t="s">
        <v>16</v>
      </c>
      <c r="B219" s="63">
        <v>2.3016913296958919</v>
      </c>
      <c r="C219" s="63">
        <v>1.1794486622338656</v>
      </c>
      <c r="D219" s="63">
        <v>9.7934593581877802</v>
      </c>
      <c r="E219" s="63">
        <v>0</v>
      </c>
      <c r="F219" s="420"/>
      <c r="G219" s="63">
        <v>0</v>
      </c>
      <c r="H219" s="64">
        <v>0</v>
      </c>
      <c r="I219" s="59">
        <f t="shared" si="37"/>
        <v>13.274599350117537</v>
      </c>
    </row>
    <row r="220" spans="1:9" ht="15">
      <c r="A220" s="36" t="s">
        <v>15</v>
      </c>
      <c r="B220" s="60">
        <v>0</v>
      </c>
      <c r="C220" s="60">
        <v>0</v>
      </c>
      <c r="D220" s="60">
        <v>0</v>
      </c>
      <c r="E220" s="60">
        <v>0</v>
      </c>
      <c r="F220" s="420"/>
      <c r="G220" s="60">
        <v>0</v>
      </c>
      <c r="H220" s="61">
        <v>0</v>
      </c>
      <c r="I220" s="62">
        <f t="shared" si="37"/>
        <v>0</v>
      </c>
    </row>
    <row r="221" spans="1:9" ht="15">
      <c r="A221" s="37" t="s">
        <v>58</v>
      </c>
      <c r="B221" s="63">
        <v>0</v>
      </c>
      <c r="C221" s="63">
        <v>0</v>
      </c>
      <c r="D221" s="63">
        <v>0</v>
      </c>
      <c r="E221" s="63">
        <v>1.487909220909705E-3</v>
      </c>
      <c r="F221" s="420"/>
      <c r="G221" s="63">
        <v>0</v>
      </c>
      <c r="H221" s="64">
        <v>0</v>
      </c>
      <c r="I221" s="59">
        <f t="shared" si="37"/>
        <v>1.487909220909705E-3</v>
      </c>
    </row>
    <row r="222" spans="1:9" ht="15">
      <c r="A222" s="36" t="s">
        <v>12</v>
      </c>
      <c r="B222" s="60">
        <v>0</v>
      </c>
      <c r="C222" s="60">
        <v>0</v>
      </c>
      <c r="D222" s="60">
        <v>0</v>
      </c>
      <c r="E222" s="60">
        <v>0.51917010838308886</v>
      </c>
      <c r="F222" s="420"/>
      <c r="G222" s="60">
        <v>0</v>
      </c>
      <c r="H222" s="61">
        <v>0</v>
      </c>
      <c r="I222" s="62">
        <f t="shared" si="37"/>
        <v>0.51917010838308886</v>
      </c>
    </row>
    <row r="223" spans="1: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37"/>
        <v>0</v>
      </c>
    </row>
    <row r="224" spans="1:9" ht="15">
      <c r="A224" s="36" t="s">
        <v>17</v>
      </c>
      <c r="B224" s="60">
        <v>0</v>
      </c>
      <c r="C224" s="60">
        <v>0</v>
      </c>
      <c r="D224" s="60">
        <v>0</v>
      </c>
      <c r="E224" s="60">
        <v>0</v>
      </c>
      <c r="F224" s="420"/>
      <c r="G224" s="60">
        <v>0</v>
      </c>
      <c r="H224" s="61">
        <v>0</v>
      </c>
      <c r="I224" s="62">
        <f t="shared" si="37"/>
        <v>0</v>
      </c>
    </row>
    <row r="225" spans="1:9" ht="15">
      <c r="A225" s="37" t="s">
        <v>139</v>
      </c>
      <c r="B225" s="63">
        <v>9.3577738715660796</v>
      </c>
      <c r="C225" s="63">
        <v>3.4808346574867623E-2</v>
      </c>
      <c r="D225" s="63">
        <v>11.575184221430883</v>
      </c>
      <c r="E225" s="63">
        <v>8.7803811646504624</v>
      </c>
      <c r="F225" s="420"/>
      <c r="G225" s="63">
        <v>0</v>
      </c>
      <c r="H225" s="64">
        <v>0</v>
      </c>
      <c r="I225" s="59">
        <f t="shared" si="37"/>
        <v>29.748147604222297</v>
      </c>
    </row>
    <row r="226" spans="1:9" ht="15">
      <c r="A226" s="36" t="s">
        <v>25</v>
      </c>
      <c r="B226" s="60">
        <v>4.0714750183854092</v>
      </c>
      <c r="C226" s="60">
        <v>2.773780506220256E-2</v>
      </c>
      <c r="D226" s="60">
        <v>13.413608825063656</v>
      </c>
      <c r="E226" s="60">
        <v>17.433970552960741</v>
      </c>
      <c r="F226" s="420"/>
      <c r="G226" s="60">
        <v>4.3662143413165122</v>
      </c>
      <c r="H226" s="61">
        <v>0.49977418807225582</v>
      </c>
      <c r="I226" s="62">
        <f t="shared" si="37"/>
        <v>39.81278073086078</v>
      </c>
    </row>
    <row r="227" spans="1:9" ht="15">
      <c r="A227" s="37" t="s">
        <v>24</v>
      </c>
      <c r="B227" s="63">
        <v>0.15858113811777477</v>
      </c>
      <c r="C227" s="63">
        <v>0</v>
      </c>
      <c r="D227" s="63">
        <v>4.3659818543014872E-2</v>
      </c>
      <c r="E227" s="63">
        <v>0</v>
      </c>
      <c r="F227" s="420"/>
      <c r="G227" s="63">
        <v>0</v>
      </c>
      <c r="H227" s="64">
        <v>0</v>
      </c>
      <c r="I227" s="59">
        <f t="shared" si="37"/>
        <v>0.20224095666078964</v>
      </c>
    </row>
    <row r="228" spans="1:9" ht="15">
      <c r="A228" s="36" t="s">
        <v>60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37"/>
        <v>0</v>
      </c>
    </row>
    <row r="229" spans="1:9" ht="15">
      <c r="A229" s="37" t="s">
        <v>22</v>
      </c>
      <c r="B229" s="63">
        <v>0.11040000000000001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37"/>
        <v>0.11040000000000001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37"/>
        <v>0</v>
      </c>
    </row>
    <row r="231" spans="1: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37"/>
        <v>0</v>
      </c>
    </row>
    <row r="232" spans="1: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37"/>
        <v>0</v>
      </c>
    </row>
    <row r="233" spans="1: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37"/>
        <v>0</v>
      </c>
    </row>
    <row r="234" spans="1: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37"/>
        <v>0</v>
      </c>
    </row>
    <row r="235" spans="1: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37"/>
        <v>0</v>
      </c>
    </row>
    <row r="236" spans="1:9" ht="15">
      <c r="A236" s="42" t="s">
        <v>26</v>
      </c>
      <c r="B236" s="74">
        <f>SUM(B215:B231)</f>
        <v>15.999921357765155</v>
      </c>
      <c r="C236" s="74">
        <f t="shared" ref="C236:G236" si="38">SUM(C215:C231)</f>
        <v>1.2419948138709358</v>
      </c>
      <c r="D236" s="74">
        <f t="shared" si="38"/>
        <v>34.82591222322533</v>
      </c>
      <c r="E236" s="74">
        <f t="shared" si="38"/>
        <v>26.735009735215201</v>
      </c>
      <c r="F236" s="74">
        <f t="shared" si="38"/>
        <v>0</v>
      </c>
      <c r="G236" s="74">
        <f t="shared" si="38"/>
        <v>4.3662143413165122</v>
      </c>
      <c r="H236" s="75">
        <f>SUM(H215:H231)</f>
        <v>0.49977418807225582</v>
      </c>
      <c r="I236" s="59">
        <f>SUM(I215:I231)</f>
        <v>83.668826659465395</v>
      </c>
    </row>
    <row r="237" spans="1:9" s="14" customFormat="1" ht="15" thickBot="1">
      <c r="A237" s="43" t="s">
        <v>91</v>
      </c>
      <c r="B237" s="78">
        <f>B236/$I$236</f>
        <v>0.19122918291761529</v>
      </c>
      <c r="C237" s="78">
        <f t="shared" ref="C237:I237" si="39">C236/$I$236</f>
        <v>1.4844176301478345E-2</v>
      </c>
      <c r="D237" s="78">
        <f t="shared" si="39"/>
        <v>0.41623521702972871</v>
      </c>
      <c r="E237" s="78">
        <f t="shared" si="39"/>
        <v>0.31953369973774681</v>
      </c>
      <c r="F237" s="78">
        <f t="shared" si="39"/>
        <v>0</v>
      </c>
      <c r="G237" s="78">
        <f t="shared" si="39"/>
        <v>5.2184481552336501E-2</v>
      </c>
      <c r="H237" s="79">
        <f t="shared" si="39"/>
        <v>5.9732424610942801E-3</v>
      </c>
      <c r="I237" s="80">
        <f t="shared" si="39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0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0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0"/>
        <v>0</v>
      </c>
    </row>
    <row r="245" spans="1:9" ht="15">
      <c r="A245" s="37" t="s">
        <v>16</v>
      </c>
      <c r="B245" s="63">
        <v>94.06106859080127</v>
      </c>
      <c r="C245" s="63">
        <v>0.18503371290358392</v>
      </c>
      <c r="D245" s="63">
        <v>18.30466919756034</v>
      </c>
      <c r="E245" s="63">
        <v>0</v>
      </c>
      <c r="F245" s="420"/>
      <c r="G245" s="63">
        <v>0</v>
      </c>
      <c r="H245" s="64">
        <v>0</v>
      </c>
      <c r="I245" s="59">
        <f t="shared" si="40"/>
        <v>112.5507715012652</v>
      </c>
    </row>
    <row r="246" spans="1:9" ht="15">
      <c r="A246" s="36" t="s">
        <v>15</v>
      </c>
      <c r="B246" s="60">
        <v>2.8596505416777154</v>
      </c>
      <c r="C246" s="60">
        <v>9.1370367768188743E-3</v>
      </c>
      <c r="D246" s="60">
        <v>0.96898751513220327</v>
      </c>
      <c r="E246" s="60">
        <v>0</v>
      </c>
      <c r="F246" s="420"/>
      <c r="G246" s="60">
        <v>0</v>
      </c>
      <c r="H246" s="61">
        <v>0</v>
      </c>
      <c r="I246" s="62">
        <f t="shared" si="40"/>
        <v>3.8377750935867376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0.68543990171164748</v>
      </c>
      <c r="F247" s="420"/>
      <c r="G247" s="63">
        <v>0</v>
      </c>
      <c r="H247" s="64">
        <v>0</v>
      </c>
      <c r="I247" s="59">
        <f t="shared" si="40"/>
        <v>0.68543990171164748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0.15214540898137302</v>
      </c>
      <c r="F248" s="420"/>
      <c r="G248" s="60">
        <v>0</v>
      </c>
      <c r="H248" s="61">
        <v>0</v>
      </c>
      <c r="I248" s="62">
        <f t="shared" si="40"/>
        <v>0.15214540898137302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40"/>
        <v>0</v>
      </c>
    </row>
    <row r="250" spans="1:9" ht="15">
      <c r="A250" s="36" t="s">
        <v>17</v>
      </c>
      <c r="B250" s="60">
        <v>65.119053304036711</v>
      </c>
      <c r="C250" s="60">
        <v>1.4811780079359043</v>
      </c>
      <c r="D250" s="60">
        <v>98.228286500842117</v>
      </c>
      <c r="E250" s="60">
        <v>1.9246867378918673</v>
      </c>
      <c r="F250" s="420"/>
      <c r="G250" s="60">
        <v>0</v>
      </c>
      <c r="H250" s="61">
        <v>0</v>
      </c>
      <c r="I250" s="62">
        <f t="shared" si="40"/>
        <v>166.75320455070661</v>
      </c>
    </row>
    <row r="251" spans="1:9" ht="15">
      <c r="A251" s="37" t="s">
        <v>139</v>
      </c>
      <c r="B251" s="63">
        <v>94.605772360843019</v>
      </c>
      <c r="C251" s="63">
        <v>5.2825338535125752</v>
      </c>
      <c r="D251" s="63">
        <v>79.706541912565939</v>
      </c>
      <c r="E251" s="63">
        <v>0.120494098391787</v>
      </c>
      <c r="F251" s="420"/>
      <c r="G251" s="63">
        <v>0</v>
      </c>
      <c r="H251" s="64">
        <v>0</v>
      </c>
      <c r="I251" s="59">
        <f t="shared" si="40"/>
        <v>179.71534222531332</v>
      </c>
    </row>
    <row r="252" spans="1:9" ht="15">
      <c r="A252" s="36" t="s">
        <v>25</v>
      </c>
      <c r="B252" s="60">
        <v>26.712396985111322</v>
      </c>
      <c r="C252" s="60">
        <v>0.85788064101525296</v>
      </c>
      <c r="D252" s="60">
        <v>133.80079387939352</v>
      </c>
      <c r="E252" s="60">
        <v>167.27904586860632</v>
      </c>
      <c r="F252" s="420"/>
      <c r="G252" s="60">
        <v>160.19956719503958</v>
      </c>
      <c r="H252" s="61">
        <v>5.9166884197222789</v>
      </c>
      <c r="I252" s="62">
        <f t="shared" si="40"/>
        <v>494.76637298888829</v>
      </c>
    </row>
    <row r="253" spans="1:9" ht="15">
      <c r="A253" s="37" t="s">
        <v>24</v>
      </c>
      <c r="B253" s="63">
        <v>18.542068193446987</v>
      </c>
      <c r="C253" s="63">
        <v>0</v>
      </c>
      <c r="D253" s="63">
        <v>0.33456725848294716</v>
      </c>
      <c r="E253" s="63">
        <v>0</v>
      </c>
      <c r="F253" s="420"/>
      <c r="G253" s="63">
        <v>0</v>
      </c>
      <c r="H253" s="64">
        <v>0</v>
      </c>
      <c r="I253" s="59">
        <f t="shared" si="40"/>
        <v>18.876635451929936</v>
      </c>
    </row>
    <row r="254" spans="1:9" ht="15">
      <c r="A254" s="36" t="s">
        <v>60</v>
      </c>
      <c r="B254" s="60">
        <v>1.0626287889101105</v>
      </c>
      <c r="C254" s="60">
        <v>0.11647671882439661</v>
      </c>
      <c r="D254" s="60">
        <v>0.21241954800801813</v>
      </c>
      <c r="E254" s="60">
        <v>0</v>
      </c>
      <c r="F254" s="420"/>
      <c r="G254" s="60">
        <v>0</v>
      </c>
      <c r="H254" s="61">
        <v>0</v>
      </c>
      <c r="I254" s="62">
        <f t="shared" si="40"/>
        <v>1.3915250557425254</v>
      </c>
    </row>
    <row r="255" spans="1:9" ht="15">
      <c r="A255" s="37" t="s">
        <v>22</v>
      </c>
      <c r="B255" s="63">
        <v>0.89654297488614887</v>
      </c>
      <c r="C255" s="63">
        <v>2.4620737940023605</v>
      </c>
      <c r="D255" s="63">
        <v>3.2157217586772604</v>
      </c>
      <c r="E255" s="63">
        <v>0</v>
      </c>
      <c r="F255" s="420"/>
      <c r="G255" s="63">
        <v>0</v>
      </c>
      <c r="H255" s="64">
        <v>0</v>
      </c>
      <c r="I255" s="59">
        <f t="shared" si="40"/>
        <v>6.5743385275657698</v>
      </c>
    </row>
    <row r="256" spans="1:9" ht="15" customHeight="1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0"/>
        <v>0</v>
      </c>
    </row>
    <row r="257" spans="1: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0"/>
        <v>0</v>
      </c>
    </row>
    <row r="258" spans="1: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0"/>
        <v>0</v>
      </c>
    </row>
    <row r="259" spans="1: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0"/>
        <v>0</v>
      </c>
    </row>
    <row r="260" spans="1: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40"/>
        <v>0</v>
      </c>
    </row>
    <row r="261" spans="1: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40"/>
        <v>0</v>
      </c>
    </row>
    <row r="262" spans="1:9" ht="15">
      <c r="A262" s="42" t="s">
        <v>26</v>
      </c>
      <c r="B262" s="74">
        <f>SUM(B241:B257)</f>
        <v>303.85918173971328</v>
      </c>
      <c r="C262" s="74">
        <f t="shared" ref="C262:G262" si="41">SUM(C241:C257)</f>
        <v>10.394313764970892</v>
      </c>
      <c r="D262" s="74">
        <f t="shared" si="41"/>
        <v>334.77198757066236</v>
      </c>
      <c r="E262" s="74">
        <f t="shared" si="41"/>
        <v>170.161812015583</v>
      </c>
      <c r="F262" s="74">
        <f t="shared" si="41"/>
        <v>0</v>
      </c>
      <c r="G262" s="74">
        <f t="shared" si="41"/>
        <v>160.19956719503958</v>
      </c>
      <c r="H262" s="75">
        <f>SUM(H241:H257)</f>
        <v>5.9166884197222789</v>
      </c>
      <c r="I262" s="59">
        <f>SUM(I241:I257)</f>
        <v>985.30355070569135</v>
      </c>
    </row>
    <row r="263" spans="1:9" s="14" customFormat="1" ht="15" thickBot="1">
      <c r="A263" s="43" t="s">
        <v>91</v>
      </c>
      <c r="B263" s="78">
        <f>B262/$I$262</f>
        <v>0.30839144091390325</v>
      </c>
      <c r="C263" s="78">
        <f t="shared" ref="C263:I263" si="42">C262/$I$262</f>
        <v>1.0549351778471017E-2</v>
      </c>
      <c r="D263" s="78">
        <f t="shared" si="42"/>
        <v>0.33976533153756822</v>
      </c>
      <c r="E263" s="78">
        <f t="shared" si="42"/>
        <v>0.17269988715021903</v>
      </c>
      <c r="F263" s="78">
        <f t="shared" si="42"/>
        <v>0</v>
      </c>
      <c r="G263" s="78">
        <f t="shared" si="42"/>
        <v>0.16258904890812775</v>
      </c>
      <c r="H263" s="79">
        <f t="shared" si="42"/>
        <v>6.004939711710817E-3</v>
      </c>
      <c r="I263" s="80">
        <f t="shared" si="4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43">SUM(B268:H268)</f>
        <v>0</v>
      </c>
    </row>
    <row r="269" spans="1: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43"/>
        <v>0</v>
      </c>
    </row>
    <row r="270" spans="1: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43"/>
        <v>0</v>
      </c>
    </row>
    <row r="271" spans="1:9" ht="15">
      <c r="A271" s="37" t="s">
        <v>16</v>
      </c>
      <c r="B271" s="63">
        <v>8.4551465873652223</v>
      </c>
      <c r="C271" s="63">
        <v>13.677811865950812</v>
      </c>
      <c r="D271" s="63">
        <v>6.2082504746671585</v>
      </c>
      <c r="E271" s="63">
        <v>0</v>
      </c>
      <c r="F271" s="420"/>
      <c r="G271" s="63">
        <v>0</v>
      </c>
      <c r="H271" s="64">
        <v>0</v>
      </c>
      <c r="I271" s="59">
        <f t="shared" si="43"/>
        <v>28.341208927983196</v>
      </c>
    </row>
    <row r="272" spans="1:9" ht="15">
      <c r="A272" s="36" t="s">
        <v>15</v>
      </c>
      <c r="B272" s="60">
        <v>0.14864063041672212</v>
      </c>
      <c r="C272" s="60">
        <v>1.1964436633446493E-2</v>
      </c>
      <c r="D272" s="60">
        <v>0.54531261033531431</v>
      </c>
      <c r="E272" s="60">
        <v>7.1142585853738527E-3</v>
      </c>
      <c r="F272" s="420"/>
      <c r="G272" s="60">
        <v>0</v>
      </c>
      <c r="H272" s="61">
        <v>0</v>
      </c>
      <c r="I272" s="62">
        <f t="shared" si="43"/>
        <v>0.71303193597085679</v>
      </c>
    </row>
    <row r="273" spans="1:9" ht="15">
      <c r="A273" s="37" t="s">
        <v>58</v>
      </c>
      <c r="B273" s="63">
        <v>6.8201652288519266E-5</v>
      </c>
      <c r="C273" s="63">
        <v>0</v>
      </c>
      <c r="D273" s="63">
        <v>0</v>
      </c>
      <c r="E273" s="63">
        <v>9.4171218533447458</v>
      </c>
      <c r="F273" s="420"/>
      <c r="G273" s="63">
        <v>0</v>
      </c>
      <c r="H273" s="64">
        <v>0</v>
      </c>
      <c r="I273" s="59">
        <f t="shared" si="43"/>
        <v>9.4171900549970342</v>
      </c>
    </row>
    <row r="274" spans="1:9" ht="15">
      <c r="A274" s="36" t="s">
        <v>12</v>
      </c>
      <c r="B274" s="60">
        <v>3.0402881801395745E-5</v>
      </c>
      <c r="C274" s="60">
        <v>0</v>
      </c>
      <c r="D274" s="60">
        <v>0</v>
      </c>
      <c r="E274" s="60">
        <v>4.7018432075990029E-3</v>
      </c>
      <c r="F274" s="420"/>
      <c r="G274" s="60">
        <v>0</v>
      </c>
      <c r="H274" s="61">
        <v>0</v>
      </c>
      <c r="I274" s="62">
        <f t="shared" si="43"/>
        <v>4.7322460894003984E-3</v>
      </c>
    </row>
    <row r="275" spans="1: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43"/>
        <v>0</v>
      </c>
    </row>
    <row r="276" spans="1:9" ht="15">
      <c r="A276" s="36" t="s">
        <v>17</v>
      </c>
      <c r="B276" s="60">
        <v>3.6286543501021793E-3</v>
      </c>
      <c r="C276" s="60">
        <v>0</v>
      </c>
      <c r="D276" s="60">
        <v>3.9252519906078157E-2</v>
      </c>
      <c r="E276" s="60">
        <v>0</v>
      </c>
      <c r="F276" s="420"/>
      <c r="G276" s="60">
        <v>0</v>
      </c>
      <c r="H276" s="61">
        <v>0</v>
      </c>
      <c r="I276" s="62">
        <f t="shared" si="43"/>
        <v>4.2881174256180335E-2</v>
      </c>
    </row>
    <row r="277" spans="1:9" ht="15">
      <c r="A277" s="37" t="s">
        <v>139</v>
      </c>
      <c r="B277" s="63">
        <v>24.643822699004012</v>
      </c>
      <c r="C277" s="63">
        <v>2.0223360427678019</v>
      </c>
      <c r="D277" s="63">
        <v>7.5914085948012948</v>
      </c>
      <c r="E277" s="63">
        <v>0</v>
      </c>
      <c r="F277" s="420"/>
      <c r="G277" s="63">
        <v>0</v>
      </c>
      <c r="H277" s="64">
        <v>0</v>
      </c>
      <c r="I277" s="59">
        <f t="shared" si="43"/>
        <v>34.257567336573111</v>
      </c>
    </row>
    <row r="278" spans="1:9" ht="15">
      <c r="A278" s="36" t="s">
        <v>25</v>
      </c>
      <c r="B278" s="60">
        <v>0.12621296494009912</v>
      </c>
      <c r="C278" s="60">
        <v>0</v>
      </c>
      <c r="D278" s="60">
        <v>21.136607349113607</v>
      </c>
      <c r="E278" s="60">
        <v>15.137517501818605</v>
      </c>
      <c r="F278" s="420"/>
      <c r="G278" s="60">
        <v>0.49863039562942918</v>
      </c>
      <c r="H278" s="61">
        <v>0</v>
      </c>
      <c r="I278" s="62">
        <f t="shared" si="43"/>
        <v>36.898968211501739</v>
      </c>
    </row>
    <row r="279" spans="1: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43"/>
        <v>0</v>
      </c>
    </row>
    <row r="280" spans="1:9" ht="15">
      <c r="A280" s="36" t="s">
        <v>60</v>
      </c>
      <c r="B280" s="60">
        <v>5.3926564051762112E-2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43"/>
        <v>5.3926564051762112E-2</v>
      </c>
    </row>
    <row r="281" spans="1:9" ht="15" customHeight="1">
      <c r="A281" s="37" t="s">
        <v>22</v>
      </c>
      <c r="B281" s="63">
        <v>3.3821538429676576E-3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43"/>
        <v>3.3821538429676576E-3</v>
      </c>
    </row>
    <row r="282" spans="1: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43"/>
        <v>0</v>
      </c>
    </row>
    <row r="283" spans="1: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43"/>
        <v>0</v>
      </c>
    </row>
    <row r="284" spans="1: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43"/>
        <v>0</v>
      </c>
    </row>
    <row r="285" spans="1: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43"/>
        <v>0</v>
      </c>
    </row>
    <row r="286" spans="1: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43"/>
        <v>0</v>
      </c>
    </row>
    <row r="287" spans="1: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43"/>
        <v>0</v>
      </c>
    </row>
    <row r="288" spans="1:9" ht="15">
      <c r="A288" s="42" t="s">
        <v>26</v>
      </c>
      <c r="B288" s="74">
        <f>SUM(B267:B283)</f>
        <v>33.434858858504981</v>
      </c>
      <c r="C288" s="74">
        <f t="shared" ref="C288:G288" si="44">SUM(C267:C283)</f>
        <v>15.712112345352061</v>
      </c>
      <c r="D288" s="74">
        <f t="shared" si="44"/>
        <v>35.520831548823452</v>
      </c>
      <c r="E288" s="74">
        <f t="shared" si="44"/>
        <v>24.566455456956323</v>
      </c>
      <c r="F288" s="74">
        <f t="shared" si="44"/>
        <v>0</v>
      </c>
      <c r="G288" s="74">
        <f t="shared" si="44"/>
        <v>0.49863039562942918</v>
      </c>
      <c r="H288" s="75">
        <f>SUM(H267:H283)</f>
        <v>0</v>
      </c>
      <c r="I288" s="59">
        <f>SUM(I267:I283)</f>
        <v>109.73288860526625</v>
      </c>
    </row>
    <row r="289" spans="1:9" s="14" customFormat="1" ht="15" thickBot="1">
      <c r="A289" s="43" t="s">
        <v>91</v>
      </c>
      <c r="B289" s="78">
        <f>B288/$I$288</f>
        <v>0.30469314426577837</v>
      </c>
      <c r="C289" s="78">
        <f t="shared" ref="C289:I289" si="45">C288/$I$288</f>
        <v>0.14318507919601062</v>
      </c>
      <c r="D289" s="78">
        <f t="shared" si="45"/>
        <v>0.32370269296928678</v>
      </c>
      <c r="E289" s="78">
        <f t="shared" si="45"/>
        <v>0.22387504575157369</v>
      </c>
      <c r="F289" s="78">
        <f t="shared" si="45"/>
        <v>0</v>
      </c>
      <c r="G289" s="78">
        <f t="shared" si="45"/>
        <v>4.5440378173504051E-3</v>
      </c>
      <c r="H289" s="79">
        <f t="shared" si="45"/>
        <v>0</v>
      </c>
      <c r="I289" s="80">
        <f t="shared" si="45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46">SUM(B294:H294)</f>
        <v>0</v>
      </c>
    </row>
    <row r="295" spans="1: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46"/>
        <v>0</v>
      </c>
    </row>
    <row r="296" spans="1: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46"/>
        <v>0</v>
      </c>
    </row>
    <row r="297" spans="1:9" ht="15">
      <c r="A297" s="37" t="s">
        <v>16</v>
      </c>
      <c r="B297" s="63">
        <v>13.513284110513775</v>
      </c>
      <c r="C297" s="63">
        <v>50.522447331405715</v>
      </c>
      <c r="D297" s="63">
        <v>3.5719727293683294</v>
      </c>
      <c r="E297" s="63">
        <v>0</v>
      </c>
      <c r="F297" s="420"/>
      <c r="G297" s="63">
        <v>0</v>
      </c>
      <c r="H297" s="64">
        <v>0</v>
      </c>
      <c r="I297" s="59">
        <f t="shared" si="46"/>
        <v>67.607704171287821</v>
      </c>
    </row>
    <row r="298" spans="1:9" ht="15">
      <c r="A298" s="36" t="s">
        <v>15</v>
      </c>
      <c r="B298" s="60">
        <v>8.6414219609761158</v>
      </c>
      <c r="C298" s="60">
        <v>3.016618173831028</v>
      </c>
      <c r="D298" s="60">
        <v>0.54518604467475673</v>
      </c>
      <c r="E298" s="60">
        <v>8.1950750251008689E-3</v>
      </c>
      <c r="F298" s="420"/>
      <c r="G298" s="60">
        <v>0</v>
      </c>
      <c r="H298" s="61">
        <v>0</v>
      </c>
      <c r="I298" s="62">
        <f t="shared" si="46"/>
        <v>12.211421254507004</v>
      </c>
    </row>
    <row r="299" spans="1:9" ht="15">
      <c r="A299" s="37" t="s">
        <v>58</v>
      </c>
      <c r="B299" s="63">
        <v>0</v>
      </c>
      <c r="C299" s="63">
        <v>0</v>
      </c>
      <c r="D299" s="63">
        <v>0</v>
      </c>
      <c r="E299" s="63">
        <v>0.36265644158632732</v>
      </c>
      <c r="F299" s="420"/>
      <c r="G299" s="63">
        <v>0</v>
      </c>
      <c r="H299" s="64">
        <v>0</v>
      </c>
      <c r="I299" s="59">
        <f t="shared" si="46"/>
        <v>0.36265644158632732</v>
      </c>
    </row>
    <row r="300" spans="1: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46"/>
        <v>0</v>
      </c>
    </row>
    <row r="301" spans="1: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46"/>
        <v>0</v>
      </c>
    </row>
    <row r="302" spans="1:9" ht="15">
      <c r="A302" s="36" t="s">
        <v>17</v>
      </c>
      <c r="B302" s="60">
        <v>0.31922006739691933</v>
      </c>
      <c r="C302" s="60">
        <v>5.5602414053478481E-2</v>
      </c>
      <c r="D302" s="60">
        <v>1.3901705424072228</v>
      </c>
      <c r="E302" s="60">
        <v>2.7390351750482012</v>
      </c>
      <c r="F302" s="420"/>
      <c r="G302" s="60">
        <v>0</v>
      </c>
      <c r="H302" s="61">
        <v>0</v>
      </c>
      <c r="I302" s="62">
        <f t="shared" si="46"/>
        <v>4.5040281989058215</v>
      </c>
    </row>
    <row r="303" spans="1:9" ht="15">
      <c r="A303" s="37" t="s">
        <v>139</v>
      </c>
      <c r="B303" s="63">
        <v>16.855501496942338</v>
      </c>
      <c r="C303" s="63">
        <v>301.42815667479397</v>
      </c>
      <c r="D303" s="63">
        <v>35.059026803034705</v>
      </c>
      <c r="E303" s="63">
        <v>1.2682974473796294</v>
      </c>
      <c r="F303" s="420"/>
      <c r="G303" s="63">
        <v>0</v>
      </c>
      <c r="H303" s="64">
        <v>0</v>
      </c>
      <c r="I303" s="59">
        <f t="shared" si="46"/>
        <v>354.61098242215064</v>
      </c>
    </row>
    <row r="304" spans="1:9" ht="15">
      <c r="A304" s="36" t="s">
        <v>25</v>
      </c>
      <c r="B304" s="60">
        <v>10.25391222787009</v>
      </c>
      <c r="C304" s="60">
        <v>3.944711776242805</v>
      </c>
      <c r="D304" s="60">
        <v>12.381217871067879</v>
      </c>
      <c r="E304" s="60">
        <v>176.048210854226</v>
      </c>
      <c r="F304" s="420"/>
      <c r="G304" s="60">
        <v>15.74143332132067</v>
      </c>
      <c r="H304" s="61">
        <v>4.1191795221596647E-2</v>
      </c>
      <c r="I304" s="62">
        <f t="shared" si="46"/>
        <v>218.41067784594904</v>
      </c>
    </row>
    <row r="305" spans="1:9" ht="15">
      <c r="A305" s="37" t="s">
        <v>24</v>
      </c>
      <c r="B305" s="63">
        <v>2.537590650836492</v>
      </c>
      <c r="C305" s="63">
        <v>19.9746180144497</v>
      </c>
      <c r="D305" s="63">
        <v>11.373806625724004</v>
      </c>
      <c r="E305" s="63">
        <v>0</v>
      </c>
      <c r="F305" s="420"/>
      <c r="G305" s="63">
        <v>0</v>
      </c>
      <c r="H305" s="64">
        <v>0</v>
      </c>
      <c r="I305" s="59">
        <f t="shared" si="46"/>
        <v>33.886015291010196</v>
      </c>
    </row>
    <row r="306" spans="1:9" ht="15" customHeight="1">
      <c r="A306" s="36" t="s">
        <v>60</v>
      </c>
      <c r="B306" s="60">
        <v>1.2754437609939226</v>
      </c>
      <c r="C306" s="60">
        <v>0</v>
      </c>
      <c r="D306" s="60">
        <v>0.18615944440542462</v>
      </c>
      <c r="E306" s="60">
        <v>0</v>
      </c>
      <c r="F306" s="420"/>
      <c r="G306" s="60">
        <v>0</v>
      </c>
      <c r="H306" s="61">
        <v>0</v>
      </c>
      <c r="I306" s="62">
        <f t="shared" si="46"/>
        <v>1.4616032053993473</v>
      </c>
    </row>
    <row r="307" spans="1:9" ht="15" customHeight="1">
      <c r="A307" s="37" t="s">
        <v>22</v>
      </c>
      <c r="B307" s="63">
        <v>14.603025113744449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46"/>
        <v>14.603025113744449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46"/>
        <v>0</v>
      </c>
    </row>
    <row r="309" spans="1: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46"/>
        <v>0</v>
      </c>
    </row>
    <row r="310" spans="1: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46"/>
        <v>0</v>
      </c>
    </row>
    <row r="311" spans="1: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46"/>
        <v>0</v>
      </c>
    </row>
    <row r="312" spans="1: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46"/>
        <v>0</v>
      </c>
    </row>
    <row r="313" spans="1: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46"/>
        <v>0</v>
      </c>
    </row>
    <row r="314" spans="1:9" ht="15">
      <c r="A314" s="42" t="s">
        <v>26</v>
      </c>
      <c r="B314" s="74">
        <f>SUM(B293:B309)</f>
        <v>67.999399389274103</v>
      </c>
      <c r="C314" s="74">
        <f t="shared" ref="C314:G314" si="47">SUM(C293:C309)</f>
        <v>378.94215438477664</v>
      </c>
      <c r="D314" s="74">
        <f t="shared" si="47"/>
        <v>64.507540060682317</v>
      </c>
      <c r="E314" s="74">
        <f t="shared" si="47"/>
        <v>180.42639499326526</v>
      </c>
      <c r="F314" s="74">
        <f t="shared" si="47"/>
        <v>0</v>
      </c>
      <c r="G314" s="74">
        <f t="shared" si="47"/>
        <v>15.74143332132067</v>
      </c>
      <c r="H314" s="75">
        <f>SUM(H293:H309)</f>
        <v>4.1191795221596647E-2</v>
      </c>
      <c r="I314" s="59">
        <f>SUM(I293:I309)</f>
        <v>707.65811394454067</v>
      </c>
    </row>
    <row r="315" spans="1:9" s="14" customFormat="1" ht="15" thickBot="1">
      <c r="A315" s="43" t="s">
        <v>91</v>
      </c>
      <c r="B315" s="78">
        <f>B314/$I$314</f>
        <v>9.609075067371195E-2</v>
      </c>
      <c r="C315" s="78">
        <f t="shared" ref="C315:I315" si="48">C314/$I$314</f>
        <v>0.53548761318163085</v>
      </c>
      <c r="D315" s="78">
        <f t="shared" si="48"/>
        <v>9.1156363206396848E-2</v>
      </c>
      <c r="E315" s="78">
        <f t="shared" si="48"/>
        <v>0.25496265984651073</v>
      </c>
      <c r="F315" s="78">
        <f t="shared" si="48"/>
        <v>0</v>
      </c>
      <c r="G315" s="78">
        <f t="shared" si="48"/>
        <v>2.2244404481673662E-2</v>
      </c>
      <c r="H315" s="79">
        <f t="shared" si="48"/>
        <v>5.8208610075832262E-5</v>
      </c>
      <c r="I315" s="80">
        <f t="shared" si="48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49">SUM(B320:H320)</f>
        <v>0</v>
      </c>
    </row>
    <row r="321" spans="1: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49"/>
        <v>0</v>
      </c>
    </row>
    <row r="322" spans="1: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49"/>
        <v>0</v>
      </c>
    </row>
    <row r="323" spans="1:9" ht="15">
      <c r="A323" s="37" t="s">
        <v>16</v>
      </c>
      <c r="B323" s="63">
        <v>25.212640928488174</v>
      </c>
      <c r="C323" s="63">
        <v>169.69878107714257</v>
      </c>
      <c r="D323" s="63">
        <v>34.711304417996594</v>
      </c>
      <c r="E323" s="63">
        <v>0</v>
      </c>
      <c r="F323" s="420"/>
      <c r="G323" s="63">
        <v>0</v>
      </c>
      <c r="H323" s="64">
        <v>0</v>
      </c>
      <c r="I323" s="59">
        <f t="shared" si="49"/>
        <v>229.62272642362734</v>
      </c>
    </row>
    <row r="324" spans="1:9" ht="15">
      <c r="A324" s="36" t="s">
        <v>15</v>
      </c>
      <c r="B324" s="60">
        <v>0.86324681552557236</v>
      </c>
      <c r="C324" s="60">
        <v>1.8077318028925722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49"/>
        <v>2.6709786184181445</v>
      </c>
    </row>
    <row r="325" spans="1:9" ht="15">
      <c r="A325" s="37" t="s">
        <v>58</v>
      </c>
      <c r="B325" s="63">
        <v>9.0100984716125633E-4</v>
      </c>
      <c r="C325" s="63">
        <v>1.5147388066314638</v>
      </c>
      <c r="D325" s="63">
        <v>0</v>
      </c>
      <c r="E325" s="63">
        <v>0.80839821952105362</v>
      </c>
      <c r="F325" s="420"/>
      <c r="G325" s="63">
        <v>0</v>
      </c>
      <c r="H325" s="64">
        <v>0</v>
      </c>
      <c r="I325" s="59">
        <f t="shared" si="49"/>
        <v>2.3240380359996786</v>
      </c>
    </row>
    <row r="326" spans="1:9" ht="15">
      <c r="A326" s="36" t="s">
        <v>12</v>
      </c>
      <c r="B326" s="60">
        <v>1.6228228886313551E-4</v>
      </c>
      <c r="C326" s="60">
        <v>0</v>
      </c>
      <c r="D326" s="60">
        <v>0</v>
      </c>
      <c r="E326" s="60">
        <v>9.5704912611897383E-2</v>
      </c>
      <c r="F326" s="420"/>
      <c r="G326" s="60">
        <v>0</v>
      </c>
      <c r="H326" s="61">
        <v>0</v>
      </c>
      <c r="I326" s="62">
        <f t="shared" si="49"/>
        <v>9.5867194900760525E-2</v>
      </c>
    </row>
    <row r="327" spans="1: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49"/>
        <v>0</v>
      </c>
    </row>
    <row r="328" spans="1:9" ht="15">
      <c r="A328" s="36" t="s">
        <v>17</v>
      </c>
      <c r="B328" s="60">
        <v>21.703341918574022</v>
      </c>
      <c r="C328" s="60">
        <v>0</v>
      </c>
      <c r="D328" s="60">
        <v>23.330474059482107</v>
      </c>
      <c r="E328" s="60">
        <v>0</v>
      </c>
      <c r="F328" s="420"/>
      <c r="G328" s="60">
        <v>0</v>
      </c>
      <c r="H328" s="61">
        <v>0</v>
      </c>
      <c r="I328" s="62">
        <f t="shared" si="49"/>
        <v>45.033815978056126</v>
      </c>
    </row>
    <row r="329" spans="1:9" ht="15">
      <c r="A329" s="37" t="s">
        <v>139</v>
      </c>
      <c r="B329" s="63">
        <v>312.60196777811058</v>
      </c>
      <c r="C329" s="63">
        <v>776.3180590747246</v>
      </c>
      <c r="D329" s="63">
        <v>233.01091309925962</v>
      </c>
      <c r="E329" s="63">
        <v>161.96352955410407</v>
      </c>
      <c r="F329" s="420"/>
      <c r="G329" s="63">
        <v>0</v>
      </c>
      <c r="H329" s="64">
        <v>0</v>
      </c>
      <c r="I329" s="59">
        <f t="shared" si="49"/>
        <v>1483.8944695061989</v>
      </c>
    </row>
    <row r="330" spans="1:9" ht="15">
      <c r="A330" s="36" t="s">
        <v>25</v>
      </c>
      <c r="B330" s="60">
        <v>34.264320110988123</v>
      </c>
      <c r="C330" s="60">
        <v>10.698625050208438</v>
      </c>
      <c r="D330" s="60">
        <v>25.980688062359917</v>
      </c>
      <c r="E330" s="60">
        <v>987.21512309289812</v>
      </c>
      <c r="F330" s="420"/>
      <c r="G330" s="60">
        <v>70.325215525618958</v>
      </c>
      <c r="H330" s="61">
        <v>0</v>
      </c>
      <c r="I330" s="62">
        <f t="shared" si="49"/>
        <v>1128.4839718420735</v>
      </c>
    </row>
    <row r="331" spans="1:9" ht="15" customHeight="1">
      <c r="A331" s="37" t="s">
        <v>24</v>
      </c>
      <c r="B331" s="63">
        <v>5.1371851182250303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49"/>
        <v>5.1371851182250303</v>
      </c>
    </row>
    <row r="332" spans="1:9" ht="15" customHeight="1">
      <c r="A332" s="36" t="s">
        <v>60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49"/>
        <v>0</v>
      </c>
    </row>
    <row r="333" spans="1:9" ht="15">
      <c r="A333" s="37" t="s">
        <v>22</v>
      </c>
      <c r="B333" s="63">
        <v>9.6585481086655953</v>
      </c>
      <c r="C333" s="63">
        <v>1465.0729316402351</v>
      </c>
      <c r="D333" s="63">
        <v>0.91121986638968411</v>
      </c>
      <c r="E333" s="63">
        <v>0</v>
      </c>
      <c r="F333" s="420"/>
      <c r="G333" s="63">
        <v>0</v>
      </c>
      <c r="H333" s="64">
        <v>0</v>
      </c>
      <c r="I333" s="59">
        <f t="shared" si="49"/>
        <v>1475.6426996152904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49"/>
        <v>0</v>
      </c>
    </row>
    <row r="335" spans="1: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49"/>
        <v>0</v>
      </c>
    </row>
    <row r="336" spans="1: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49"/>
        <v>0</v>
      </c>
    </row>
    <row r="337" spans="1: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49"/>
        <v>0</v>
      </c>
    </row>
    <row r="338" spans="1: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49"/>
        <v>0</v>
      </c>
    </row>
    <row r="339" spans="1: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49"/>
        <v>0</v>
      </c>
    </row>
    <row r="340" spans="1:9" ht="15">
      <c r="A340" s="42" t="s">
        <v>26</v>
      </c>
      <c r="B340" s="74">
        <f>SUM(B319:B335)</f>
        <v>409.44231407071311</v>
      </c>
      <c r="C340" s="74">
        <f>SUM(C319:C335)</f>
        <v>2425.1108674518346</v>
      </c>
      <c r="D340" s="74">
        <f t="shared" ref="D340:G340" si="50">SUM(D319:D335)</f>
        <v>317.94459950548793</v>
      </c>
      <c r="E340" s="74">
        <f t="shared" si="50"/>
        <v>1150.0827557791351</v>
      </c>
      <c r="F340" s="74">
        <f t="shared" si="50"/>
        <v>0</v>
      </c>
      <c r="G340" s="74">
        <f t="shared" si="50"/>
        <v>70.325215525618958</v>
      </c>
      <c r="H340" s="75">
        <f>SUM(H319:H335)</f>
        <v>0</v>
      </c>
      <c r="I340" s="59">
        <f>SUM(I319:I335)</f>
        <v>4372.9057523327901</v>
      </c>
    </row>
    <row r="341" spans="1:9" s="14" customFormat="1" ht="15" thickBot="1">
      <c r="A341" s="43" t="s">
        <v>91</v>
      </c>
      <c r="B341" s="78">
        <f>B340/$I$340</f>
        <v>9.3631634720755225E-2</v>
      </c>
      <c r="C341" s="78">
        <f t="shared" ref="C341:I341" si="51">C340/$I$340</f>
        <v>0.55457652298088611</v>
      </c>
      <c r="D341" s="78">
        <f t="shared" si="51"/>
        <v>7.2707855488510303E-2</v>
      </c>
      <c r="E341" s="78">
        <f t="shared" si="51"/>
        <v>0.26300195360158557</v>
      </c>
      <c r="F341" s="78">
        <f t="shared" si="51"/>
        <v>0</v>
      </c>
      <c r="G341" s="78">
        <f t="shared" si="51"/>
        <v>1.6082033208262708E-2</v>
      </c>
      <c r="H341" s="79">
        <f t="shared" si="51"/>
        <v>0</v>
      </c>
      <c r="I341" s="80">
        <f t="shared" si="51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52">SUM(B346:H346)</f>
        <v>0</v>
      </c>
    </row>
    <row r="347" spans="1: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52"/>
        <v>0</v>
      </c>
    </row>
    <row r="348" spans="1: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52"/>
        <v>0</v>
      </c>
    </row>
    <row r="349" spans="1:9" ht="15">
      <c r="A349" s="37" t="s">
        <v>16</v>
      </c>
      <c r="B349" s="63">
        <v>1.4869526484180933</v>
      </c>
      <c r="C349" s="63">
        <v>0.41392273809513686</v>
      </c>
      <c r="D349" s="63">
        <v>7.9599167808990998</v>
      </c>
      <c r="E349" s="63">
        <v>0</v>
      </c>
      <c r="F349" s="420"/>
      <c r="G349" s="63">
        <v>0</v>
      </c>
      <c r="H349" s="64">
        <v>0</v>
      </c>
      <c r="I349" s="59">
        <f t="shared" si="52"/>
        <v>9.8607921674123293</v>
      </c>
    </row>
    <row r="350" spans="1:9" ht="15">
      <c r="A350" s="36" t="s">
        <v>15</v>
      </c>
      <c r="B350" s="60">
        <v>1.6988464162291734</v>
      </c>
      <c r="C350" s="60">
        <v>0</v>
      </c>
      <c r="D350" s="60">
        <v>2.9006231572916117</v>
      </c>
      <c r="E350" s="60">
        <v>0</v>
      </c>
      <c r="F350" s="420"/>
      <c r="G350" s="60">
        <v>0</v>
      </c>
      <c r="H350" s="61">
        <v>0</v>
      </c>
      <c r="I350" s="62">
        <f t="shared" si="52"/>
        <v>4.5994695735207856</v>
      </c>
    </row>
    <row r="351" spans="1:9" ht="15">
      <c r="A351" s="37" t="s">
        <v>58</v>
      </c>
      <c r="B351" s="63">
        <v>0</v>
      </c>
      <c r="C351" s="63">
        <v>0</v>
      </c>
      <c r="D351" s="63">
        <v>0</v>
      </c>
      <c r="E351" s="63">
        <v>2.9207529085674726</v>
      </c>
      <c r="F351" s="420"/>
      <c r="G351" s="63">
        <v>0</v>
      </c>
      <c r="H351" s="64">
        <v>0</v>
      </c>
      <c r="I351" s="59">
        <f t="shared" si="52"/>
        <v>2.9207529085674726</v>
      </c>
    </row>
    <row r="352" spans="1:9" ht="15">
      <c r="A352" s="36" t="s">
        <v>12</v>
      </c>
      <c r="B352" s="60">
        <v>0</v>
      </c>
      <c r="C352" s="60">
        <v>0</v>
      </c>
      <c r="D352" s="60">
        <v>0</v>
      </c>
      <c r="E352" s="60">
        <v>4.2720411747825399E-3</v>
      </c>
      <c r="F352" s="420"/>
      <c r="G352" s="60">
        <v>0</v>
      </c>
      <c r="H352" s="61">
        <v>0</v>
      </c>
      <c r="I352" s="62">
        <f t="shared" si="52"/>
        <v>4.2720411747825399E-3</v>
      </c>
    </row>
    <row r="353" spans="1: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52"/>
        <v>0</v>
      </c>
    </row>
    <row r="354" spans="1:9" ht="15">
      <c r="A354" s="36" t="s">
        <v>17</v>
      </c>
      <c r="B354" s="60">
        <v>0</v>
      </c>
      <c r="C354" s="60">
        <v>0.17350754719957764</v>
      </c>
      <c r="D354" s="60">
        <v>0.43376886799894404</v>
      </c>
      <c r="E354" s="60">
        <v>0</v>
      </c>
      <c r="F354" s="420"/>
      <c r="G354" s="60">
        <v>0</v>
      </c>
      <c r="H354" s="61">
        <v>0</v>
      </c>
      <c r="I354" s="62">
        <f t="shared" si="52"/>
        <v>0.60727641519852171</v>
      </c>
    </row>
    <row r="355" spans="1:9" ht="15">
      <c r="A355" s="37" t="s">
        <v>139</v>
      </c>
      <c r="B355" s="63">
        <v>1.3827100420019236</v>
      </c>
      <c r="C355" s="63">
        <v>47.978705481108165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52"/>
        <v>49.36141552311009</v>
      </c>
    </row>
    <row r="356" spans="1:9" ht="15" customHeight="1">
      <c r="A356" s="36" t="s">
        <v>25</v>
      </c>
      <c r="B356" s="60">
        <v>2.3757988181937555</v>
      </c>
      <c r="C356" s="60">
        <v>2.5714399280218929</v>
      </c>
      <c r="D356" s="60">
        <v>7.6959835075587222</v>
      </c>
      <c r="E356" s="60">
        <v>344.65604475965239</v>
      </c>
      <c r="F356" s="420"/>
      <c r="G356" s="60">
        <v>5.9043971854046209</v>
      </c>
      <c r="H356" s="61">
        <v>1.3679067856339627E-2</v>
      </c>
      <c r="I356" s="62">
        <f t="shared" si="52"/>
        <v>363.21734326668769</v>
      </c>
    </row>
    <row r="357" spans="1:9" ht="15" customHeight="1">
      <c r="A357" s="37" t="s">
        <v>24</v>
      </c>
      <c r="B357" s="63">
        <v>9.7151215485883071</v>
      </c>
      <c r="C357" s="63">
        <v>0</v>
      </c>
      <c r="D357" s="63">
        <v>36.579987158580572</v>
      </c>
      <c r="E357" s="63">
        <v>0</v>
      </c>
      <c r="F357" s="420"/>
      <c r="G357" s="63">
        <v>0</v>
      </c>
      <c r="H357" s="64">
        <v>0</v>
      </c>
      <c r="I357" s="59">
        <f t="shared" si="52"/>
        <v>46.295108707168879</v>
      </c>
    </row>
    <row r="358" spans="1:9" ht="15">
      <c r="A358" s="36" t="s">
        <v>60</v>
      </c>
      <c r="B358" s="60">
        <v>15.33189764371485</v>
      </c>
      <c r="C358" s="60">
        <v>25.989062224627133</v>
      </c>
      <c r="D358" s="60">
        <v>47.396466063149781</v>
      </c>
      <c r="E358" s="60">
        <v>0</v>
      </c>
      <c r="F358" s="420"/>
      <c r="G358" s="60">
        <v>0</v>
      </c>
      <c r="H358" s="61">
        <v>0</v>
      </c>
      <c r="I358" s="62">
        <f t="shared" si="52"/>
        <v>88.717425931491761</v>
      </c>
    </row>
    <row r="359" spans="1:9" ht="15">
      <c r="A359" s="37" t="s">
        <v>22</v>
      </c>
      <c r="B359" s="63">
        <v>98.49541105151782</v>
      </c>
      <c r="C359" s="63">
        <v>422.52952677753046</v>
      </c>
      <c r="D359" s="63">
        <v>220.34892175626058</v>
      </c>
      <c r="E359" s="63">
        <v>0</v>
      </c>
      <c r="F359" s="420"/>
      <c r="G359" s="63">
        <v>0</v>
      </c>
      <c r="H359" s="64">
        <v>0</v>
      </c>
      <c r="I359" s="59">
        <f t="shared" si="52"/>
        <v>741.37385958530888</v>
      </c>
    </row>
    <row r="360" spans="1:9" ht="15">
      <c r="A360" s="36" t="s">
        <v>21</v>
      </c>
      <c r="B360" s="60">
        <v>0</v>
      </c>
      <c r="C360" s="60">
        <v>0</v>
      </c>
      <c r="D360" s="60">
        <v>0</v>
      </c>
      <c r="E360" s="60">
        <v>0</v>
      </c>
      <c r="F360" s="420"/>
      <c r="G360" s="60">
        <v>0</v>
      </c>
      <c r="H360" s="61">
        <v>0</v>
      </c>
      <c r="I360" s="62">
        <f t="shared" si="52"/>
        <v>0</v>
      </c>
    </row>
    <row r="361" spans="1: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52"/>
        <v>0</v>
      </c>
    </row>
    <row r="362" spans="1: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52"/>
        <v>0</v>
      </c>
    </row>
    <row r="363" spans="1: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52"/>
        <v>0</v>
      </c>
    </row>
    <row r="364" spans="1: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52"/>
        <v>0</v>
      </c>
    </row>
    <row r="365" spans="1: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52"/>
        <v>0</v>
      </c>
    </row>
    <row r="366" spans="1:9" ht="15">
      <c r="A366" s="42" t="s">
        <v>26</v>
      </c>
      <c r="B366" s="74">
        <f>SUM(B345:B361)</f>
        <v>130.48673816866392</v>
      </c>
      <c r="C366" s="74">
        <f>SUM(C345:C361)</f>
        <v>499.65616469658238</v>
      </c>
      <c r="D366" s="74">
        <f t="shared" ref="D366:G366" si="53">SUM(D345:D361)</f>
        <v>323.31566729173932</v>
      </c>
      <c r="E366" s="74">
        <f t="shared" si="53"/>
        <v>347.58106970939463</v>
      </c>
      <c r="F366" s="74">
        <f t="shared" si="53"/>
        <v>0</v>
      </c>
      <c r="G366" s="74">
        <f t="shared" si="53"/>
        <v>5.9043971854046209</v>
      </c>
      <c r="H366" s="75">
        <f>SUM(H345:H361)</f>
        <v>1.3679067856339627E-2</v>
      </c>
      <c r="I366" s="59">
        <f>SUM(I345:I361)</f>
        <v>1306.9577161196412</v>
      </c>
    </row>
    <row r="367" spans="1:9" s="14" customFormat="1" ht="15" thickBot="1">
      <c r="A367" s="43" t="s">
        <v>91</v>
      </c>
      <c r="B367" s="78">
        <f>B366/$I$366</f>
        <v>9.9840061051155643E-2</v>
      </c>
      <c r="C367" s="78">
        <f t="shared" ref="C367:I367" si="54">C366/$I$366</f>
        <v>0.38230476666074709</v>
      </c>
      <c r="D367" s="78">
        <f t="shared" si="54"/>
        <v>0.24738035768415206</v>
      </c>
      <c r="E367" s="78">
        <f t="shared" si="54"/>
        <v>0.26594668321892095</v>
      </c>
      <c r="F367" s="78">
        <f t="shared" si="54"/>
        <v>0</v>
      </c>
      <c r="G367" s="78">
        <f t="shared" si="54"/>
        <v>4.5176650419378392E-3</v>
      </c>
      <c r="H367" s="79">
        <f t="shared" si="54"/>
        <v>1.0466343086410472E-5</v>
      </c>
      <c r="I367" s="80">
        <f t="shared" si="54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55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55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55"/>
        <v>0</v>
      </c>
    </row>
    <row r="375" spans="1:9" ht="15">
      <c r="A375" s="37" t="s">
        <v>16</v>
      </c>
      <c r="B375" s="63">
        <v>11.61060975559259</v>
      </c>
      <c r="C375" s="63">
        <v>0.16194837722466601</v>
      </c>
      <c r="D375" s="63">
        <v>16.845030858656592</v>
      </c>
      <c r="E375" s="63">
        <v>3.6499885199942159E-4</v>
      </c>
      <c r="F375" s="420"/>
      <c r="G375" s="63">
        <v>0</v>
      </c>
      <c r="H375" s="64">
        <v>0</v>
      </c>
      <c r="I375" s="59">
        <f t="shared" si="55"/>
        <v>28.617953990325848</v>
      </c>
    </row>
    <row r="376" spans="1:9" ht="15">
      <c r="A376" s="36" t="s">
        <v>15</v>
      </c>
      <c r="B376" s="60">
        <v>25.404140182962184</v>
      </c>
      <c r="C376" s="60">
        <v>3.6746609653578954E-2</v>
      </c>
      <c r="D376" s="60">
        <v>1.3015701438978942E-3</v>
      </c>
      <c r="E376" s="60">
        <v>7.5875250444891587E-2</v>
      </c>
      <c r="F376" s="420"/>
      <c r="G376" s="60">
        <v>0</v>
      </c>
      <c r="H376" s="61">
        <v>0</v>
      </c>
      <c r="I376" s="62">
        <f t="shared" si="55"/>
        <v>25.518063613204554</v>
      </c>
    </row>
    <row r="377" spans="1:9" ht="15">
      <c r="A377" s="37" t="s">
        <v>58</v>
      </c>
      <c r="B377" s="63">
        <v>8.410812032218001E-4</v>
      </c>
      <c r="C377" s="63">
        <v>8.410812032218001E-4</v>
      </c>
      <c r="D377" s="63">
        <v>8.410812032218001E-4</v>
      </c>
      <c r="E377" s="63">
        <v>424.40412775737212</v>
      </c>
      <c r="F377" s="420"/>
      <c r="G377" s="63">
        <v>0</v>
      </c>
      <c r="H377" s="64">
        <v>0</v>
      </c>
      <c r="I377" s="59">
        <f t="shared" si="55"/>
        <v>424.40665100098181</v>
      </c>
    </row>
    <row r="378" spans="1:9" ht="15">
      <c r="A378" s="36" t="s">
        <v>12</v>
      </c>
      <c r="B378" s="60">
        <v>3.8985311723739487E-3</v>
      </c>
      <c r="C378" s="60">
        <v>3.8985311723739487E-3</v>
      </c>
      <c r="D378" s="60">
        <v>3.8985311723739487E-3</v>
      </c>
      <c r="E378" s="60">
        <v>5.5941130524511342</v>
      </c>
      <c r="F378" s="420"/>
      <c r="G378" s="60">
        <v>0</v>
      </c>
      <c r="H378" s="61">
        <v>0</v>
      </c>
      <c r="I378" s="62">
        <f t="shared" si="55"/>
        <v>5.6058086459682563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55"/>
        <v>0</v>
      </c>
    </row>
    <row r="380" spans="1:9" ht="15">
      <c r="A380" s="36" t="s">
        <v>17</v>
      </c>
      <c r="B380" s="60">
        <v>6.2707702760120601</v>
      </c>
      <c r="C380" s="60">
        <v>5.2079792204773345E-4</v>
      </c>
      <c r="D380" s="60">
        <v>20.038931836658087</v>
      </c>
      <c r="E380" s="60">
        <v>2.8573771924443432</v>
      </c>
      <c r="F380" s="420"/>
      <c r="G380" s="60">
        <v>0</v>
      </c>
      <c r="H380" s="61">
        <v>0</v>
      </c>
      <c r="I380" s="62">
        <f t="shared" si="55"/>
        <v>29.167600103036538</v>
      </c>
    </row>
    <row r="381" spans="1:9" ht="15" customHeight="1">
      <c r="A381" s="37" t="s">
        <v>139</v>
      </c>
      <c r="B381" s="63">
        <v>28.711101036949831</v>
      </c>
      <c r="C381" s="63">
        <v>1.3646173519592393</v>
      </c>
      <c r="D381" s="63">
        <v>47.439815348373862</v>
      </c>
      <c r="E381" s="63">
        <v>7.3623413101804045E-3</v>
      </c>
      <c r="F381" s="420"/>
      <c r="G381" s="63">
        <v>0</v>
      </c>
      <c r="H381" s="64">
        <v>0</v>
      </c>
      <c r="I381" s="59">
        <f t="shared" si="55"/>
        <v>77.522896078593121</v>
      </c>
    </row>
    <row r="382" spans="1:9" ht="15" customHeight="1">
      <c r="A382" s="36" t="s">
        <v>25</v>
      </c>
      <c r="B382" s="60">
        <v>9.8841311137795316</v>
      </c>
      <c r="C382" s="60">
        <v>9.1656007398581273E-3</v>
      </c>
      <c r="D382" s="60">
        <v>2.7700835217729272</v>
      </c>
      <c r="E382" s="60">
        <v>40.594901659514726</v>
      </c>
      <c r="F382" s="420"/>
      <c r="G382" s="60">
        <v>36.914441207375134</v>
      </c>
      <c r="H382" s="61">
        <v>0</v>
      </c>
      <c r="I382" s="62">
        <f t="shared" si="55"/>
        <v>90.172723103182179</v>
      </c>
    </row>
    <row r="383" spans="1:9" ht="15">
      <c r="A383" s="37" t="s">
        <v>24</v>
      </c>
      <c r="B383" s="63">
        <v>7.8109496820595039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55"/>
        <v>7.8109496820595039</v>
      </c>
    </row>
    <row r="384" spans="1:9" ht="15">
      <c r="A384" s="36" t="s">
        <v>60</v>
      </c>
      <c r="B384" s="60">
        <v>3.3601681157368888</v>
      </c>
      <c r="C384" s="60">
        <v>1.2923723522064956</v>
      </c>
      <c r="D384" s="60">
        <v>1.2923723522064956</v>
      </c>
      <c r="E384" s="60">
        <v>1.2923723522064956</v>
      </c>
      <c r="F384" s="420"/>
      <c r="G384" s="60">
        <v>0</v>
      </c>
      <c r="H384" s="61">
        <v>0</v>
      </c>
      <c r="I384" s="62">
        <f t="shared" si="55"/>
        <v>7.2372851723563754</v>
      </c>
    </row>
    <row r="385" spans="1:9" ht="15">
      <c r="A385" s="37" t="s">
        <v>22</v>
      </c>
      <c r="B385" s="63">
        <v>10.419462215773402</v>
      </c>
      <c r="C385" s="63">
        <v>4.0074854676051546</v>
      </c>
      <c r="D385" s="63">
        <v>4.0074854676051546</v>
      </c>
      <c r="E385" s="63">
        <v>4.0074854676051546</v>
      </c>
      <c r="F385" s="420"/>
      <c r="G385" s="63">
        <v>0</v>
      </c>
      <c r="H385" s="64">
        <v>0</v>
      </c>
      <c r="I385" s="59">
        <f t="shared" si="55"/>
        <v>22.441918618588865</v>
      </c>
    </row>
    <row r="386" spans="1: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55"/>
        <v>0</v>
      </c>
    </row>
    <row r="387" spans="1: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55"/>
        <v>0</v>
      </c>
    </row>
    <row r="388" spans="1: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55"/>
        <v>0</v>
      </c>
    </row>
    <row r="389" spans="1: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55"/>
        <v>0</v>
      </c>
    </row>
    <row r="390" spans="1: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55"/>
        <v>0</v>
      </c>
    </row>
    <row r="391" spans="1: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55"/>
        <v>0</v>
      </c>
    </row>
    <row r="392" spans="1:9" ht="15">
      <c r="A392" s="42" t="s">
        <v>26</v>
      </c>
      <c r="B392" s="74">
        <f>SUM(B371:B387)</f>
        <v>103.47607199124158</v>
      </c>
      <c r="C392" s="74">
        <f>SUM(C371:C387)</f>
        <v>6.8775961696866359</v>
      </c>
      <c r="D392" s="74">
        <f t="shared" ref="D392:G392" si="56">SUM(D371:D387)</f>
        <v>92.399760567792612</v>
      </c>
      <c r="E392" s="74">
        <f t="shared" si="56"/>
        <v>478.83398007220103</v>
      </c>
      <c r="F392" s="74">
        <f t="shared" si="56"/>
        <v>0</v>
      </c>
      <c r="G392" s="74">
        <f t="shared" si="56"/>
        <v>36.914441207375134</v>
      </c>
      <c r="H392" s="75">
        <f>SUM(H371:H387)</f>
        <v>0</v>
      </c>
      <c r="I392" s="59">
        <f>SUM(I371:I387)</f>
        <v>718.50185000829697</v>
      </c>
    </row>
    <row r="393" spans="1:9" s="14" customFormat="1" ht="15" thickBot="1">
      <c r="A393" s="43" t="s">
        <v>91</v>
      </c>
      <c r="B393" s="78">
        <f>B392/$I$392</f>
        <v>0.14401643084154436</v>
      </c>
      <c r="C393" s="78">
        <f t="shared" ref="C393:I393" si="57">C392/$I$392</f>
        <v>9.5721342535265794E-3</v>
      </c>
      <c r="D393" s="78">
        <f t="shared" si="57"/>
        <v>0.12860058824723364</v>
      </c>
      <c r="E393" s="78">
        <f t="shared" si="57"/>
        <v>0.66643388610157606</v>
      </c>
      <c r="F393" s="78">
        <f t="shared" si="57"/>
        <v>0</v>
      </c>
      <c r="G393" s="78">
        <f t="shared" si="57"/>
        <v>5.1376960556119462E-2</v>
      </c>
      <c r="H393" s="79">
        <f t="shared" si="57"/>
        <v>0</v>
      </c>
      <c r="I393" s="80">
        <f t="shared" si="57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0.193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58">SUM(B398:H398)</f>
        <v>0.193</v>
      </c>
    </row>
    <row r="399" spans="1: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58"/>
        <v>0</v>
      </c>
    </row>
    <row r="400" spans="1: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58"/>
        <v>0</v>
      </c>
    </row>
    <row r="401" spans="1:9" ht="15">
      <c r="A401" s="37" t="s">
        <v>16</v>
      </c>
      <c r="B401" s="63">
        <v>7.9292059882634307</v>
      </c>
      <c r="C401" s="63">
        <v>8.7238949118917777</v>
      </c>
      <c r="D401" s="63">
        <v>3.8693268806920937E-3</v>
      </c>
      <c r="E401" s="63">
        <v>0</v>
      </c>
      <c r="F401" s="420"/>
      <c r="G401" s="63">
        <v>0</v>
      </c>
      <c r="H401" s="64">
        <v>0</v>
      </c>
      <c r="I401" s="59">
        <f t="shared" si="58"/>
        <v>16.656970227035902</v>
      </c>
    </row>
    <row r="402" spans="1:9" ht="15">
      <c r="A402" s="36" t="s">
        <v>15</v>
      </c>
      <c r="B402" s="60">
        <v>0.26151352604650124</v>
      </c>
      <c r="C402" s="60">
        <v>3.0243580755691089E-2</v>
      </c>
      <c r="D402" s="60">
        <v>7.2889141337079428E-3</v>
      </c>
      <c r="E402" s="60">
        <v>0</v>
      </c>
      <c r="F402" s="420"/>
      <c r="G402" s="60">
        <v>0</v>
      </c>
      <c r="H402" s="61">
        <v>0</v>
      </c>
      <c r="I402" s="62">
        <f t="shared" si="58"/>
        <v>0.29904602093590033</v>
      </c>
    </row>
    <row r="403" spans="1:9" ht="15">
      <c r="A403" s="37" t="s">
        <v>58</v>
      </c>
      <c r="B403" s="63">
        <v>8.6821266296004302E-4</v>
      </c>
      <c r="C403" s="63">
        <v>0</v>
      </c>
      <c r="D403" s="63">
        <v>0</v>
      </c>
      <c r="E403" s="63">
        <v>0.71609773637685292</v>
      </c>
      <c r="F403" s="420"/>
      <c r="G403" s="63">
        <v>0</v>
      </c>
      <c r="H403" s="64">
        <v>0</v>
      </c>
      <c r="I403" s="59">
        <f t="shared" si="58"/>
        <v>0.71696594903981292</v>
      </c>
    </row>
    <row r="404" spans="1:9" ht="15">
      <c r="A404" s="36" t="s">
        <v>12</v>
      </c>
      <c r="B404" s="60">
        <v>0</v>
      </c>
      <c r="C404" s="60">
        <v>0</v>
      </c>
      <c r="D404" s="60">
        <v>0</v>
      </c>
      <c r="E404" s="60">
        <v>2.6209733663635687E-2</v>
      </c>
      <c r="F404" s="420"/>
      <c r="G404" s="60">
        <v>0</v>
      </c>
      <c r="H404" s="61">
        <v>0</v>
      </c>
      <c r="I404" s="62">
        <f t="shared" si="58"/>
        <v>2.6209733663635687E-2</v>
      </c>
    </row>
    <row r="405" spans="1: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58"/>
        <v>0</v>
      </c>
    </row>
    <row r="406" spans="1:9" ht="15" customHeight="1">
      <c r="A406" s="36" t="s">
        <v>17</v>
      </c>
      <c r="B406" s="60">
        <v>5.6252178955371792E-3</v>
      </c>
      <c r="C406" s="60">
        <v>0</v>
      </c>
      <c r="D406" s="60">
        <v>2.2500871582148718E-3</v>
      </c>
      <c r="E406" s="60">
        <v>0</v>
      </c>
      <c r="F406" s="420"/>
      <c r="G406" s="60">
        <v>0</v>
      </c>
      <c r="H406" s="61">
        <v>0</v>
      </c>
      <c r="I406" s="62">
        <f t="shared" si="58"/>
        <v>7.8753050537520505E-3</v>
      </c>
    </row>
    <row r="407" spans="1:9" ht="15" customHeight="1">
      <c r="A407" s="37" t="s">
        <v>139</v>
      </c>
      <c r="B407" s="63">
        <v>8.2903441385061658</v>
      </c>
      <c r="C407" s="63">
        <v>30.037998535700076</v>
      </c>
      <c r="D407" s="63">
        <v>6.4057266299982967</v>
      </c>
      <c r="E407" s="63">
        <v>0.43764521391784178</v>
      </c>
      <c r="F407" s="420"/>
      <c r="G407" s="63">
        <v>0</v>
      </c>
      <c r="H407" s="64">
        <v>0</v>
      </c>
      <c r="I407" s="59">
        <f t="shared" si="58"/>
        <v>45.171714518122378</v>
      </c>
    </row>
    <row r="408" spans="1:9" ht="15">
      <c r="A408" s="36" t="s">
        <v>25</v>
      </c>
      <c r="B408" s="60">
        <v>1.7438435912842929</v>
      </c>
      <c r="C408" s="60">
        <v>0.30849091693689223</v>
      </c>
      <c r="D408" s="60">
        <v>0.24357734018295166</v>
      </c>
      <c r="E408" s="60">
        <v>30.841152727022095</v>
      </c>
      <c r="F408" s="420"/>
      <c r="G408" s="60">
        <v>5.2752299251729591</v>
      </c>
      <c r="H408" s="61">
        <v>0</v>
      </c>
      <c r="I408" s="62">
        <f t="shared" si="58"/>
        <v>38.412294500599188</v>
      </c>
    </row>
    <row r="409" spans="1:9" ht="15">
      <c r="A409" s="37" t="s">
        <v>24</v>
      </c>
      <c r="B409" s="63">
        <v>6.3174736348643989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58"/>
        <v>6.3174736348643989</v>
      </c>
    </row>
    <row r="410" spans="1:9" ht="15">
      <c r="A410" s="36" t="s">
        <v>60</v>
      </c>
      <c r="B410" s="60">
        <v>8.6727257650256587E-2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58"/>
        <v>8.6727257650256587E-2</v>
      </c>
    </row>
    <row r="411" spans="1:9" ht="15">
      <c r="A411" s="37" t="s">
        <v>22</v>
      </c>
      <c r="B411" s="63">
        <v>0.12993979369202205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58"/>
        <v>0.12993979369202205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58"/>
        <v>0</v>
      </c>
    </row>
    <row r="413" spans="1: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58"/>
        <v>0</v>
      </c>
    </row>
    <row r="414" spans="1: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58"/>
        <v>0</v>
      </c>
    </row>
    <row r="415" spans="1: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58"/>
        <v>0</v>
      </c>
    </row>
    <row r="416" spans="1: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58"/>
        <v>0</v>
      </c>
    </row>
    <row r="417" spans="1: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58"/>
        <v>0</v>
      </c>
    </row>
    <row r="418" spans="1:9" ht="15">
      <c r="A418" s="42" t="s">
        <v>26</v>
      </c>
      <c r="B418" s="74">
        <f>SUM(B397:B413)</f>
        <v>24.958541360865564</v>
      </c>
      <c r="C418" s="74">
        <f>SUM(C397:C413)</f>
        <v>39.100627945284437</v>
      </c>
      <c r="D418" s="74">
        <f t="shared" ref="D418:G418" si="59">SUM(D397:D413)</f>
        <v>6.6627122983538625</v>
      </c>
      <c r="E418" s="74">
        <f>SUM(E397:E413)</f>
        <v>32.021105410980425</v>
      </c>
      <c r="F418" s="74">
        <f t="shared" si="59"/>
        <v>0</v>
      </c>
      <c r="G418" s="74">
        <f t="shared" si="59"/>
        <v>5.2752299251729591</v>
      </c>
      <c r="H418" s="75">
        <f>SUM(H397:H413)</f>
        <v>0</v>
      </c>
      <c r="I418" s="59">
        <f>SUM(I397:I413)</f>
        <v>108.01821694065724</v>
      </c>
    </row>
    <row r="419" spans="1:9" s="14" customFormat="1" ht="15" thickBot="1">
      <c r="A419" s="43" t="s">
        <v>91</v>
      </c>
      <c r="B419" s="78">
        <f>B418/$I$418</f>
        <v>0.23105863129158316</v>
      </c>
      <c r="C419" s="78">
        <f t="shared" ref="C419:I419" si="60">C418/$I$418</f>
        <v>0.36198179392986496</v>
      </c>
      <c r="D419" s="78">
        <f t="shared" si="60"/>
        <v>6.1681376410927108E-2</v>
      </c>
      <c r="E419" s="78">
        <f t="shared" si="60"/>
        <v>0.29644171435057193</v>
      </c>
      <c r="F419" s="78">
        <f t="shared" si="60"/>
        <v>0</v>
      </c>
      <c r="G419" s="78">
        <f t="shared" si="60"/>
        <v>4.8836484017052893E-2</v>
      </c>
      <c r="H419" s="79">
        <f t="shared" si="60"/>
        <v>0</v>
      </c>
      <c r="I419" s="80">
        <f t="shared" si="60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61">SUM(B424:H424)</f>
        <v>0</v>
      </c>
    </row>
    <row r="425" spans="1: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61"/>
        <v>0</v>
      </c>
    </row>
    <row r="426" spans="1: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61"/>
        <v>0</v>
      </c>
    </row>
    <row r="427" spans="1:9" ht="15">
      <c r="A427" s="37" t="s">
        <v>16</v>
      </c>
      <c r="B427" s="63">
        <v>103.41930589285779</v>
      </c>
      <c r="C427" s="63">
        <v>6.9693686844721769</v>
      </c>
      <c r="D427" s="63">
        <v>24.518062465723592</v>
      </c>
      <c r="E427" s="63">
        <v>0</v>
      </c>
      <c r="F427" s="420"/>
      <c r="G427" s="63">
        <v>0</v>
      </c>
      <c r="H427" s="64">
        <v>0</v>
      </c>
      <c r="I427" s="59">
        <f t="shared" si="61"/>
        <v>134.90673704305357</v>
      </c>
    </row>
    <row r="428" spans="1:9" ht="15">
      <c r="A428" s="36" t="s">
        <v>15</v>
      </c>
      <c r="B428" s="60">
        <v>22.622703604805668</v>
      </c>
      <c r="C428" s="60">
        <v>10.238186597801116</v>
      </c>
      <c r="D428" s="60">
        <v>7.9553131420951297</v>
      </c>
      <c r="E428" s="60">
        <v>0</v>
      </c>
      <c r="F428" s="420"/>
      <c r="G428" s="60">
        <v>0</v>
      </c>
      <c r="H428" s="61">
        <v>0</v>
      </c>
      <c r="I428" s="62">
        <f t="shared" si="61"/>
        <v>40.816203344701911</v>
      </c>
    </row>
    <row r="429" spans="1:9" ht="15">
      <c r="A429" s="37" t="s">
        <v>58</v>
      </c>
      <c r="B429" s="63">
        <v>0</v>
      </c>
      <c r="C429" s="63">
        <v>0</v>
      </c>
      <c r="D429" s="63">
        <v>0</v>
      </c>
      <c r="E429" s="63">
        <v>0.16906508638655196</v>
      </c>
      <c r="F429" s="420"/>
      <c r="G429" s="63">
        <v>0</v>
      </c>
      <c r="H429" s="64">
        <v>0</v>
      </c>
      <c r="I429" s="59">
        <f t="shared" si="61"/>
        <v>0.16906508638655196</v>
      </c>
    </row>
    <row r="430" spans="1: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61"/>
        <v>0</v>
      </c>
    </row>
    <row r="431" spans="1: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61"/>
        <v>0</v>
      </c>
    </row>
    <row r="432" spans="1:9" ht="15" customHeight="1">
      <c r="A432" s="36" t="s">
        <v>17</v>
      </c>
      <c r="B432" s="60">
        <v>1.1750994474006181E-4</v>
      </c>
      <c r="C432" s="60">
        <v>0</v>
      </c>
      <c r="D432" s="60">
        <v>1.1746212840089298</v>
      </c>
      <c r="E432" s="60">
        <v>0.4705649463298317</v>
      </c>
      <c r="F432" s="420"/>
      <c r="G432" s="60">
        <v>0</v>
      </c>
      <c r="H432" s="61">
        <v>0</v>
      </c>
      <c r="I432" s="62">
        <f t="shared" si="61"/>
        <v>1.6453037402835018</v>
      </c>
    </row>
    <row r="433" spans="1:9" ht="15">
      <c r="A433" s="37" t="s">
        <v>139</v>
      </c>
      <c r="B433" s="63">
        <v>14.675578058051755</v>
      </c>
      <c r="C433" s="63">
        <v>15.180191992805401</v>
      </c>
      <c r="D433" s="63">
        <v>6.778848115713255</v>
      </c>
      <c r="E433" s="63">
        <v>1.4608042000682377</v>
      </c>
      <c r="F433" s="420"/>
      <c r="G433" s="63">
        <v>0</v>
      </c>
      <c r="H433" s="64">
        <v>0</v>
      </c>
      <c r="I433" s="59">
        <f t="shared" si="61"/>
        <v>38.095422366638651</v>
      </c>
    </row>
    <row r="434" spans="1:9" ht="15">
      <c r="A434" s="36" t="s">
        <v>25</v>
      </c>
      <c r="B434" s="60">
        <v>34.250780262762781</v>
      </c>
      <c r="C434" s="60">
        <v>2.9057263293101855E-2</v>
      </c>
      <c r="D434" s="60">
        <v>32.110432011253458</v>
      </c>
      <c r="E434" s="60">
        <v>210.30586621210276</v>
      </c>
      <c r="F434" s="420"/>
      <c r="G434" s="60">
        <v>35.084326345770862</v>
      </c>
      <c r="H434" s="61">
        <v>8.123322924625323E-2</v>
      </c>
      <c r="I434" s="62">
        <f t="shared" si="61"/>
        <v>311.86169532442921</v>
      </c>
    </row>
    <row r="435" spans="1:9" ht="15">
      <c r="A435" s="37" t="s">
        <v>24</v>
      </c>
      <c r="B435" s="63">
        <v>3.1418280838001755</v>
      </c>
      <c r="C435" s="63">
        <v>5.2526539564186061E-3</v>
      </c>
      <c r="D435" s="63">
        <v>0.42332572901424309</v>
      </c>
      <c r="E435" s="63">
        <v>0</v>
      </c>
      <c r="F435" s="420"/>
      <c r="G435" s="63">
        <v>0</v>
      </c>
      <c r="H435" s="64">
        <v>0</v>
      </c>
      <c r="I435" s="59">
        <f t="shared" si="61"/>
        <v>3.5704064667708368</v>
      </c>
    </row>
    <row r="436" spans="1:9" ht="15">
      <c r="A436" s="36" t="s">
        <v>60</v>
      </c>
      <c r="B436" s="60">
        <v>4.2444904937010799</v>
      </c>
      <c r="C436" s="60">
        <v>0.28139510861498224</v>
      </c>
      <c r="D436" s="60">
        <v>3.2201905230690913</v>
      </c>
      <c r="E436" s="60">
        <v>0</v>
      </c>
      <c r="F436" s="420"/>
      <c r="G436" s="60">
        <v>0</v>
      </c>
      <c r="H436" s="61">
        <v>0</v>
      </c>
      <c r="I436" s="62">
        <f t="shared" si="61"/>
        <v>7.7460761253851533</v>
      </c>
    </row>
    <row r="437" spans="1:9" ht="15">
      <c r="A437" s="37" t="s">
        <v>22</v>
      </c>
      <c r="B437" s="63">
        <v>36.016725753262996</v>
      </c>
      <c r="C437" s="63">
        <v>0</v>
      </c>
      <c r="D437" s="63">
        <v>11.407268474022144</v>
      </c>
      <c r="E437" s="63">
        <v>0</v>
      </c>
      <c r="F437" s="420"/>
      <c r="G437" s="63">
        <v>0</v>
      </c>
      <c r="H437" s="64">
        <v>0</v>
      </c>
      <c r="I437" s="59">
        <f t="shared" si="61"/>
        <v>47.423994227285142</v>
      </c>
    </row>
    <row r="438" spans="1:9" ht="15">
      <c r="A438" s="36" t="s">
        <v>21</v>
      </c>
      <c r="B438" s="60">
        <v>2.8558342755411745</v>
      </c>
      <c r="C438" s="60">
        <v>3.3376992710143417E-2</v>
      </c>
      <c r="D438" s="60">
        <v>1.7093204904464159</v>
      </c>
      <c r="E438" s="60">
        <v>0</v>
      </c>
      <c r="F438" s="420"/>
      <c r="G438" s="60">
        <v>0</v>
      </c>
      <c r="H438" s="61">
        <v>0</v>
      </c>
      <c r="I438" s="62">
        <f t="shared" si="61"/>
        <v>4.5985317586977335</v>
      </c>
    </row>
    <row r="439" spans="1:9" ht="15">
      <c r="A439" s="38" t="s">
        <v>64</v>
      </c>
      <c r="B439" s="63">
        <v>2.52E-2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61"/>
        <v>2.52E-2</v>
      </c>
    </row>
    <row r="440" spans="1:9">
      <c r="A440" s="39" t="s">
        <v>23</v>
      </c>
      <c r="B440" s="65">
        <v>2.52E-2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61"/>
        <v>2.52E-2</v>
      </c>
    </row>
    <row r="441" spans="1: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61"/>
        <v>0</v>
      </c>
    </row>
    <row r="442" spans="1: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61"/>
        <v>0</v>
      </c>
    </row>
    <row r="443" spans="1: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61"/>
        <v>0</v>
      </c>
    </row>
    <row r="444" spans="1:9" ht="15">
      <c r="A444" s="42" t="s">
        <v>26</v>
      </c>
      <c r="B444" s="74">
        <f>SUM(B423:B439)</f>
        <v>221.25256393472819</v>
      </c>
      <c r="C444" s="74">
        <f>SUM(C423:C439)</f>
        <v>32.736829293653344</v>
      </c>
      <c r="D444" s="74">
        <f t="shared" ref="D444:G444" si="62">SUM(D423:D439)</f>
        <v>89.297382235346248</v>
      </c>
      <c r="E444" s="74">
        <f>SUM(E423:E439)</f>
        <v>212.40630044488736</v>
      </c>
      <c r="F444" s="74">
        <f>SUM(F423:F439)</f>
        <v>0</v>
      </c>
      <c r="G444" s="74">
        <f t="shared" si="62"/>
        <v>35.084326345770862</v>
      </c>
      <c r="H444" s="75">
        <f>SUM(H423:H439)</f>
        <v>8.123322924625323E-2</v>
      </c>
      <c r="I444" s="59">
        <f>SUM(I423:I439)</f>
        <v>590.85863548363216</v>
      </c>
    </row>
    <row r="445" spans="1:9" s="14" customFormat="1" ht="15" thickBot="1">
      <c r="A445" s="43" t="s">
        <v>91</v>
      </c>
      <c r="B445" s="78">
        <f>B444/$I$444</f>
        <v>0.37445938951815028</v>
      </c>
      <c r="C445" s="78">
        <f t="shared" ref="C445:I445" si="63">C444/$I$444</f>
        <v>5.5405518896846542E-2</v>
      </c>
      <c r="D445" s="78">
        <f t="shared" si="63"/>
        <v>0.15113155139427584</v>
      </c>
      <c r="E445" s="78">
        <f t="shared" si="63"/>
        <v>0.35948751137575852</v>
      </c>
      <c r="F445" s="78">
        <f t="shared" si="63"/>
        <v>0</v>
      </c>
      <c r="G445" s="78">
        <f t="shared" si="63"/>
        <v>5.9378545457076187E-2</v>
      </c>
      <c r="H445" s="79">
        <f t="shared" si="63"/>
        <v>1.3748335789280942E-4</v>
      </c>
      <c r="I445" s="80">
        <f t="shared" si="63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0.38286875667319747</v>
      </c>
      <c r="G449" s="404"/>
      <c r="H449" s="406"/>
      <c r="I449" s="59">
        <f>SUM(B449:H449)</f>
        <v>0.38286875667319747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64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64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64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64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64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151.53015884582769</v>
      </c>
      <c r="G455" s="407"/>
      <c r="H455" s="409"/>
      <c r="I455" s="59">
        <f t="shared" si="64"/>
        <v>151.53015884582769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64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64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64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64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732.06819740944945</v>
      </c>
      <c r="G460" s="407"/>
      <c r="H460" s="409"/>
      <c r="I460" s="62">
        <f t="shared" si="64"/>
        <v>732.06819740944945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64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64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64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64"/>
        <v>0</v>
      </c>
    </row>
    <row r="465" spans="1:10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64"/>
        <v>0</v>
      </c>
    </row>
    <row r="466" spans="1:10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64"/>
        <v>0</v>
      </c>
    </row>
    <row r="467" spans="1:10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64"/>
        <v>0</v>
      </c>
    </row>
    <row r="468" spans="1:10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64"/>
        <v>0</v>
      </c>
    </row>
    <row r="469" spans="1:10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64"/>
        <v>0</v>
      </c>
    </row>
    <row r="470" spans="1:10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65">SUM(D449:D465)</f>
        <v>0</v>
      </c>
      <c r="E470" s="74">
        <f>SUM(E449:E465)</f>
        <v>0</v>
      </c>
      <c r="F470" s="74">
        <f>SUM(F449:F465)</f>
        <v>883.9812250119503</v>
      </c>
      <c r="G470" s="74">
        <f t="shared" si="65"/>
        <v>0</v>
      </c>
      <c r="H470" s="75">
        <f>SUM(H449:H465)</f>
        <v>0</v>
      </c>
      <c r="I470" s="59">
        <f>SUM(I449:I465)</f>
        <v>883.9812250119503</v>
      </c>
      <c r="J470" s="291"/>
    </row>
    <row r="471" spans="1:10" s="14" customFormat="1" ht="15" thickBot="1">
      <c r="A471" s="43" t="s">
        <v>91</v>
      </c>
      <c r="B471" s="78">
        <f>B470/$I$470</f>
        <v>0</v>
      </c>
      <c r="C471" s="78">
        <f t="shared" ref="C471:I471" si="66">C470/$I$470</f>
        <v>0</v>
      </c>
      <c r="D471" s="78">
        <f t="shared" si="66"/>
        <v>0</v>
      </c>
      <c r="E471" s="78">
        <f t="shared" si="66"/>
        <v>0</v>
      </c>
      <c r="F471" s="78">
        <f t="shared" si="66"/>
        <v>1</v>
      </c>
      <c r="G471" s="78">
        <f t="shared" si="66"/>
        <v>0</v>
      </c>
      <c r="H471" s="79">
        <f t="shared" si="66"/>
        <v>0</v>
      </c>
      <c r="I471" s="80">
        <f t="shared" si="66"/>
        <v>1</v>
      </c>
    </row>
    <row r="472" spans="1:10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10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10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10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10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67">SUM(B476:H476)</f>
        <v>0</v>
      </c>
    </row>
    <row r="477" spans="1:10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67"/>
        <v>0</v>
      </c>
    </row>
    <row r="478" spans="1:10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67"/>
        <v>0</v>
      </c>
    </row>
    <row r="479" spans="1:10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67"/>
        <v>0</v>
      </c>
    </row>
    <row r="480" spans="1:10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67"/>
        <v>0</v>
      </c>
    </row>
    <row r="481" spans="1:10" ht="14.25" customHeight="1">
      <c r="A481" s="37" t="s">
        <v>58</v>
      </c>
      <c r="B481" s="407"/>
      <c r="C481" s="408"/>
      <c r="D481" s="408"/>
      <c r="E481" s="409"/>
      <c r="F481" s="63">
        <v>10471.935693291298</v>
      </c>
      <c r="G481" s="407"/>
      <c r="H481" s="409"/>
      <c r="I481" s="59">
        <f t="shared" si="67"/>
        <v>10471.935693291298</v>
      </c>
    </row>
    <row r="482" spans="1:10" ht="14.25" customHeight="1">
      <c r="A482" s="36" t="s">
        <v>12</v>
      </c>
      <c r="B482" s="407"/>
      <c r="C482" s="408"/>
      <c r="D482" s="408"/>
      <c r="E482" s="409"/>
      <c r="F482" s="60">
        <v>4807.959626819279</v>
      </c>
      <c r="G482" s="407"/>
      <c r="H482" s="409"/>
      <c r="I482" s="62">
        <f t="shared" si="67"/>
        <v>4807.959626819279</v>
      </c>
      <c r="J482" s="291"/>
    </row>
    <row r="483" spans="1:10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67"/>
        <v>0</v>
      </c>
    </row>
    <row r="484" spans="1:10" ht="15">
      <c r="A484" s="36" t="s">
        <v>17</v>
      </c>
      <c r="B484" s="407"/>
      <c r="C484" s="408"/>
      <c r="D484" s="408"/>
      <c r="E484" s="409"/>
      <c r="F484" s="60">
        <v>14.290695176441371</v>
      </c>
      <c r="G484" s="407"/>
      <c r="H484" s="409"/>
      <c r="I484" s="62">
        <f t="shared" si="67"/>
        <v>14.290695176441371</v>
      </c>
    </row>
    <row r="485" spans="1:10" ht="15">
      <c r="A485" s="37" t="s">
        <v>139</v>
      </c>
      <c r="B485" s="407"/>
      <c r="C485" s="408"/>
      <c r="D485" s="408"/>
      <c r="E485" s="409"/>
      <c r="F485" s="63">
        <v>0</v>
      </c>
      <c r="G485" s="407"/>
      <c r="H485" s="409"/>
      <c r="I485" s="59">
        <f t="shared" si="67"/>
        <v>0</v>
      </c>
    </row>
    <row r="486" spans="1:10" ht="15">
      <c r="A486" s="36" t="s">
        <v>25</v>
      </c>
      <c r="B486" s="407"/>
      <c r="C486" s="408"/>
      <c r="D486" s="408"/>
      <c r="E486" s="409"/>
      <c r="F486" s="60">
        <v>327.02598701030536</v>
      </c>
      <c r="G486" s="407"/>
      <c r="H486" s="409"/>
      <c r="I486" s="62">
        <f t="shared" si="67"/>
        <v>327.02598701030536</v>
      </c>
    </row>
    <row r="487" spans="1:10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67"/>
        <v>0</v>
      </c>
    </row>
    <row r="488" spans="1:10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67"/>
        <v>0</v>
      </c>
    </row>
    <row r="489" spans="1:10" ht="15">
      <c r="A489" s="37" t="s">
        <v>22</v>
      </c>
      <c r="B489" s="407"/>
      <c r="C489" s="408"/>
      <c r="D489" s="408"/>
      <c r="E489" s="409"/>
      <c r="F489" s="63">
        <v>44.463030213055113</v>
      </c>
      <c r="G489" s="407"/>
      <c r="H489" s="409"/>
      <c r="I489" s="59">
        <f t="shared" si="67"/>
        <v>44.463030213055113</v>
      </c>
    </row>
    <row r="490" spans="1:10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67"/>
        <v>0</v>
      </c>
    </row>
    <row r="491" spans="1:10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67"/>
        <v>0</v>
      </c>
    </row>
    <row r="492" spans="1:10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67"/>
        <v>0</v>
      </c>
    </row>
    <row r="493" spans="1:10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67"/>
        <v>0</v>
      </c>
    </row>
    <row r="494" spans="1:10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67"/>
        <v>0</v>
      </c>
    </row>
    <row r="495" spans="1:10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67"/>
        <v>0</v>
      </c>
    </row>
    <row r="496" spans="1:10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68">SUM(D475:D491)</f>
        <v>0</v>
      </c>
      <c r="E496" s="74">
        <f>SUM(E475:E491)</f>
        <v>0</v>
      </c>
      <c r="F496" s="74">
        <f>SUM(F475:F491)</f>
        <v>15665.675032510379</v>
      </c>
      <c r="G496" s="74">
        <f t="shared" si="68"/>
        <v>0</v>
      </c>
      <c r="H496" s="75">
        <f>SUM(H475:H491)</f>
        <v>0</v>
      </c>
      <c r="I496" s="59">
        <f>SUM(I475:I491)</f>
        <v>15665.675032510379</v>
      </c>
      <c r="J496" s="291"/>
    </row>
    <row r="497" spans="1:9" s="14" customFormat="1" ht="15" thickBot="1">
      <c r="A497" s="43" t="s">
        <v>91</v>
      </c>
      <c r="B497" s="78">
        <f>B496/$I$496</f>
        <v>0</v>
      </c>
      <c r="C497" s="78">
        <f t="shared" ref="C497:I497" si="69">C496/$I$496</f>
        <v>0</v>
      </c>
      <c r="D497" s="78">
        <f t="shared" si="69"/>
        <v>0</v>
      </c>
      <c r="E497" s="78">
        <f t="shared" si="69"/>
        <v>0</v>
      </c>
      <c r="F497" s="78">
        <f t="shared" si="69"/>
        <v>1</v>
      </c>
      <c r="G497" s="78">
        <f t="shared" si="69"/>
        <v>0</v>
      </c>
      <c r="H497" s="79">
        <f t="shared" si="69"/>
        <v>0</v>
      </c>
      <c r="I497" s="80">
        <f t="shared" si="69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70">SUM(B502:H502)</f>
        <v>0</v>
      </c>
    </row>
    <row r="503" spans="1: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70"/>
        <v>0</v>
      </c>
    </row>
    <row r="504" spans="1: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70"/>
        <v>0</v>
      </c>
    </row>
    <row r="505" spans="1: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70"/>
        <v>0</v>
      </c>
    </row>
    <row r="506" spans="1: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70"/>
        <v>0</v>
      </c>
    </row>
    <row r="507" spans="1: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70"/>
        <v>0</v>
      </c>
    </row>
    <row r="508" spans="1: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70"/>
        <v>0</v>
      </c>
    </row>
    <row r="509" spans="1: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70"/>
        <v>0</v>
      </c>
    </row>
    <row r="510" spans="1: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70"/>
        <v>0</v>
      </c>
    </row>
    <row r="511" spans="1: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70"/>
        <v>0</v>
      </c>
    </row>
    <row r="512" spans="1: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70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70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70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70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70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70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70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70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70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70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71">SUM(D501:D517)</f>
        <v>0</v>
      </c>
      <c r="E522" s="74">
        <f>SUM(E501:E517)</f>
        <v>0</v>
      </c>
      <c r="F522" s="74">
        <f>SUM(F501:F517)</f>
        <v>0</v>
      </c>
      <c r="G522" s="74">
        <f t="shared" si="71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72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72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72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72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72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3.8096270051968557</v>
      </c>
      <c r="G533" s="407"/>
      <c r="H533" s="409"/>
      <c r="I533" s="59">
        <f t="shared" si="72"/>
        <v>3.8096270051968557</v>
      </c>
    </row>
    <row r="534" spans="1:9" ht="15">
      <c r="A534" s="36" t="s">
        <v>12</v>
      </c>
      <c r="B534" s="407"/>
      <c r="C534" s="408"/>
      <c r="D534" s="408"/>
      <c r="E534" s="409"/>
      <c r="F534" s="60">
        <v>0.43121691244266258</v>
      </c>
      <c r="G534" s="407"/>
      <c r="H534" s="409"/>
      <c r="I534" s="62">
        <f t="shared" si="72"/>
        <v>0.43121691244266258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72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72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72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72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72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72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72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72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72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72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72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72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72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73">SUM(D527:D543)</f>
        <v>0</v>
      </c>
      <c r="E548" s="74">
        <f>SUM(E527:E543)</f>
        <v>0</v>
      </c>
      <c r="F548" s="74">
        <f>SUM(F527:F543)</f>
        <v>4.2408439176395181</v>
      </c>
      <c r="G548" s="74">
        <f t="shared" si="73"/>
        <v>0</v>
      </c>
      <c r="H548" s="75">
        <f>SUM(H527:H543)</f>
        <v>0</v>
      </c>
      <c r="I548" s="59">
        <f>SUM(I527:I543)</f>
        <v>4.2408439176395181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74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74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74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74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74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74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7.8157421057010783</v>
      </c>
      <c r="G560" s="407"/>
      <c r="H560" s="409"/>
      <c r="I560" s="62">
        <f t="shared" si="74"/>
        <v>7.8157421057010783</v>
      </c>
    </row>
    <row r="561" spans="1:9" ht="15">
      <c r="A561" s="37" t="s">
        <v>59</v>
      </c>
      <c r="B561" s="407"/>
      <c r="C561" s="408"/>
      <c r="D561" s="408"/>
      <c r="E561" s="409"/>
      <c r="F561" s="63">
        <v>2218.6338614110873</v>
      </c>
      <c r="G561" s="407"/>
      <c r="H561" s="409"/>
      <c r="I561" s="59">
        <f t="shared" si="74"/>
        <v>2218.6338614110873</v>
      </c>
    </row>
    <row r="562" spans="1: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74"/>
        <v>0</v>
      </c>
    </row>
    <row r="563" spans="1: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74"/>
        <v>0</v>
      </c>
    </row>
    <row r="564" spans="1: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74"/>
        <v>0</v>
      </c>
    </row>
    <row r="565" spans="1: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74"/>
        <v>0</v>
      </c>
    </row>
    <row r="566" spans="1: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74"/>
        <v>0</v>
      </c>
    </row>
    <row r="567" spans="1: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74"/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74"/>
        <v>0</v>
      </c>
    </row>
    <row r="569" spans="1: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74"/>
        <v>0</v>
      </c>
    </row>
    <row r="570" spans="1: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74"/>
        <v>0</v>
      </c>
    </row>
    <row r="571" spans="1: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74"/>
        <v>0</v>
      </c>
    </row>
    <row r="572" spans="1: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74"/>
        <v>0</v>
      </c>
    </row>
    <row r="573" spans="1: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74"/>
        <v>0</v>
      </c>
    </row>
    <row r="574" spans="1: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75">SUM(D553:D569)</f>
        <v>0</v>
      </c>
      <c r="E574" s="74">
        <f>SUM(E553:E569)</f>
        <v>0</v>
      </c>
      <c r="F574" s="74">
        <f>SUM(F553:F569)</f>
        <v>2226.4496035167886</v>
      </c>
      <c r="G574" s="74">
        <f t="shared" si="75"/>
        <v>0</v>
      </c>
      <c r="H574" s="75">
        <f>SUM(H553:H569)</f>
        <v>0</v>
      </c>
      <c r="I574" s="59">
        <f>SUM(I553:I569)</f>
        <v>2226.4496035167886</v>
      </c>
    </row>
    <row r="575" spans="1:9" s="14" customFormat="1" ht="15" thickBot="1">
      <c r="A575" s="43" t="s">
        <v>91</v>
      </c>
      <c r="B575" s="78">
        <f>B574/$I$574</f>
        <v>0</v>
      </c>
      <c r="C575" s="78">
        <f t="shared" ref="C575:I575" si="76">C574/$I$574</f>
        <v>0</v>
      </c>
      <c r="D575" s="78">
        <f t="shared" si="76"/>
        <v>0</v>
      </c>
      <c r="E575" s="78">
        <f t="shared" si="76"/>
        <v>0</v>
      </c>
      <c r="F575" s="78">
        <f t="shared" si="76"/>
        <v>1</v>
      </c>
      <c r="G575" s="78">
        <f t="shared" si="76"/>
        <v>0</v>
      </c>
      <c r="H575" s="79">
        <f t="shared" si="76"/>
        <v>0</v>
      </c>
      <c r="I575" s="80">
        <f t="shared" si="76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22.412029951438591</v>
      </c>
      <c r="C579" s="57">
        <v>0</v>
      </c>
      <c r="D579" s="57">
        <v>4.2732071450156788</v>
      </c>
      <c r="E579" s="57">
        <v>0</v>
      </c>
      <c r="F579" s="419"/>
      <c r="G579" s="57">
        <v>0</v>
      </c>
      <c r="H579" s="58">
        <v>0</v>
      </c>
      <c r="I579" s="59">
        <f>SUM(B579:H579)</f>
        <v>26.685237096454269</v>
      </c>
    </row>
    <row r="580" spans="1:9" ht="15">
      <c r="A580" s="36" t="s">
        <v>8</v>
      </c>
      <c r="B580" s="60">
        <v>49.027213963364865</v>
      </c>
      <c r="C580" s="60">
        <v>0</v>
      </c>
      <c r="D580" s="60">
        <v>12.026629106373873</v>
      </c>
      <c r="E580" s="60">
        <v>0</v>
      </c>
      <c r="F580" s="420"/>
      <c r="G580" s="60">
        <v>0</v>
      </c>
      <c r="H580" s="61">
        <v>0</v>
      </c>
      <c r="I580" s="62">
        <f t="shared" ref="I580:I599" si="77">SUM(B580:H580)</f>
        <v>61.05384306973874</v>
      </c>
    </row>
    <row r="581" spans="1:9" ht="15" customHeight="1">
      <c r="A581" s="37" t="s">
        <v>10</v>
      </c>
      <c r="B581" s="63">
        <v>14.182963383683528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77"/>
        <v>14.182963383683528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77"/>
        <v>0</v>
      </c>
    </row>
    <row r="583" spans="1:9" ht="15">
      <c r="A583" s="37" t="s">
        <v>16</v>
      </c>
      <c r="B583" s="63">
        <v>365.73299219767239</v>
      </c>
      <c r="C583" s="63">
        <v>44.299335170485271</v>
      </c>
      <c r="D583" s="63">
        <v>9.5519077174463671</v>
      </c>
      <c r="E583" s="63">
        <v>21.303466439365838</v>
      </c>
      <c r="F583" s="420"/>
      <c r="G583" s="63">
        <v>0</v>
      </c>
      <c r="H583" s="64">
        <v>0</v>
      </c>
      <c r="I583" s="59">
        <f t="shared" si="77"/>
        <v>440.88770152496983</v>
      </c>
    </row>
    <row r="584" spans="1:9" ht="15">
      <c r="A584" s="36" t="s">
        <v>15</v>
      </c>
      <c r="B584" s="60">
        <v>990.82125935342833</v>
      </c>
      <c r="C584" s="60">
        <v>15.036549767951957</v>
      </c>
      <c r="D584" s="60">
        <v>17.779179569166679</v>
      </c>
      <c r="E584" s="60">
        <v>0</v>
      </c>
      <c r="F584" s="420"/>
      <c r="G584" s="60">
        <v>0</v>
      </c>
      <c r="H584" s="61">
        <v>0</v>
      </c>
      <c r="I584" s="62">
        <f t="shared" si="77"/>
        <v>1023.636988690547</v>
      </c>
    </row>
    <row r="585" spans="1:9" ht="15">
      <c r="A585" s="37" t="s">
        <v>58</v>
      </c>
      <c r="B585" s="63">
        <v>0</v>
      </c>
      <c r="C585" s="63">
        <v>0</v>
      </c>
      <c r="D585" s="63">
        <v>0.15566558349766141</v>
      </c>
      <c r="E585" s="63">
        <v>72.615605984565249</v>
      </c>
      <c r="F585" s="420"/>
      <c r="G585" s="63">
        <v>0</v>
      </c>
      <c r="H585" s="64">
        <v>0</v>
      </c>
      <c r="I585" s="59">
        <f t="shared" si="77"/>
        <v>72.771271568062915</v>
      </c>
    </row>
    <row r="586" spans="1:9" ht="15">
      <c r="A586" s="36" t="s">
        <v>12</v>
      </c>
      <c r="B586" s="60">
        <v>0</v>
      </c>
      <c r="C586" s="60">
        <v>0</v>
      </c>
      <c r="D586" s="60">
        <v>3.2146987986719083E-2</v>
      </c>
      <c r="E586" s="60">
        <v>0.93989785179810248</v>
      </c>
      <c r="F586" s="420"/>
      <c r="G586" s="60">
        <v>0</v>
      </c>
      <c r="H586" s="61">
        <v>0</v>
      </c>
      <c r="I586" s="62">
        <f t="shared" si="77"/>
        <v>0.97204483978482159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22.330161599826194</v>
      </c>
      <c r="F587" s="420"/>
      <c r="G587" s="63">
        <v>0</v>
      </c>
      <c r="H587" s="64">
        <v>0</v>
      </c>
      <c r="I587" s="59">
        <f t="shared" si="77"/>
        <v>22.330161599826194</v>
      </c>
    </row>
    <row r="588" spans="1:9" ht="15">
      <c r="A588" s="36" t="s">
        <v>17</v>
      </c>
      <c r="B588" s="60">
        <v>88.632083096449747</v>
      </c>
      <c r="C588" s="60">
        <v>0.48023474644811914</v>
      </c>
      <c r="D588" s="60">
        <v>11.248865799356107</v>
      </c>
      <c r="E588" s="60">
        <v>1.5334152538558556</v>
      </c>
      <c r="F588" s="420"/>
      <c r="G588" s="60">
        <v>0</v>
      </c>
      <c r="H588" s="61">
        <v>0</v>
      </c>
      <c r="I588" s="62">
        <f t="shared" si="77"/>
        <v>101.89459889610983</v>
      </c>
    </row>
    <row r="589" spans="1:9" ht="15">
      <c r="A589" s="37" t="s">
        <v>139</v>
      </c>
      <c r="B589" s="63">
        <v>1755.9605109966085</v>
      </c>
      <c r="C589" s="63">
        <v>276.71616903890066</v>
      </c>
      <c r="D589" s="63">
        <v>53.968285749072962</v>
      </c>
      <c r="E589" s="63">
        <v>42.495676660503534</v>
      </c>
      <c r="F589" s="420"/>
      <c r="G589" s="63">
        <v>0</v>
      </c>
      <c r="H589" s="64">
        <v>0</v>
      </c>
      <c r="I589" s="59">
        <f t="shared" si="77"/>
        <v>2129.1406424450861</v>
      </c>
    </row>
    <row r="590" spans="1:9" ht="15">
      <c r="A590" s="36" t="s">
        <v>25</v>
      </c>
      <c r="B590" s="60">
        <v>631.14053143600449</v>
      </c>
      <c r="C590" s="60">
        <v>0</v>
      </c>
      <c r="D590" s="60">
        <v>1391.9991076333868</v>
      </c>
      <c r="E590" s="60">
        <v>306.74567519416684</v>
      </c>
      <c r="F590" s="420"/>
      <c r="G590" s="60">
        <v>953.67712356974721</v>
      </c>
      <c r="H590" s="61">
        <v>0.24827367240784559</v>
      </c>
      <c r="I590" s="62">
        <f t="shared" si="77"/>
        <v>3283.8107115057128</v>
      </c>
    </row>
    <row r="591" spans="1:9" ht="15">
      <c r="A591" s="37" t="s">
        <v>24</v>
      </c>
      <c r="B591" s="63">
        <v>1121.6626100859619</v>
      </c>
      <c r="C591" s="63">
        <v>7.11114078253991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77"/>
        <v>1128.7737508685018</v>
      </c>
    </row>
    <row r="592" spans="1:9" ht="15">
      <c r="A592" s="36" t="s">
        <v>60</v>
      </c>
      <c r="B592" s="60">
        <v>26.320924170117429</v>
      </c>
      <c r="C592" s="60">
        <v>0</v>
      </c>
      <c r="D592" s="60">
        <v>4.6790852227467967</v>
      </c>
      <c r="E592" s="60">
        <v>0</v>
      </c>
      <c r="F592" s="420"/>
      <c r="G592" s="60">
        <v>0</v>
      </c>
      <c r="H592" s="61">
        <v>0</v>
      </c>
      <c r="I592" s="62">
        <f t="shared" si="77"/>
        <v>31.000009392864225</v>
      </c>
    </row>
    <row r="593" spans="1:9" ht="15">
      <c r="A593" s="37" t="s">
        <v>22</v>
      </c>
      <c r="B593" s="63">
        <v>249.29562945403489</v>
      </c>
      <c r="C593" s="63">
        <v>0</v>
      </c>
      <c r="D593" s="63">
        <v>15.376359519437388</v>
      </c>
      <c r="E593" s="63">
        <v>0</v>
      </c>
      <c r="F593" s="420"/>
      <c r="G593" s="63">
        <v>0</v>
      </c>
      <c r="H593" s="64">
        <v>0</v>
      </c>
      <c r="I593" s="59">
        <f t="shared" si="77"/>
        <v>264.67198897347231</v>
      </c>
    </row>
    <row r="594" spans="1:9" ht="15">
      <c r="A594" s="36" t="s">
        <v>21</v>
      </c>
      <c r="B594" s="60">
        <v>49.822142832353173</v>
      </c>
      <c r="C594" s="60">
        <v>0</v>
      </c>
      <c r="D594" s="60">
        <v>0.92052674226991194</v>
      </c>
      <c r="E594" s="60">
        <v>0</v>
      </c>
      <c r="F594" s="420"/>
      <c r="G594" s="60">
        <v>0</v>
      </c>
      <c r="H594" s="61">
        <v>0</v>
      </c>
      <c r="I594" s="62">
        <f t="shared" si="77"/>
        <v>50.742669574623086</v>
      </c>
    </row>
    <row r="595" spans="1:9" ht="15">
      <c r="A595" s="38" t="s">
        <v>64</v>
      </c>
      <c r="B595" s="63">
        <v>159.95626373899444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77"/>
        <v>159.95626373899444</v>
      </c>
    </row>
    <row r="596" spans="1:9">
      <c r="A596" s="39" t="s">
        <v>23</v>
      </c>
      <c r="B596" s="65">
        <v>159.95626373899444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77"/>
        <v>159.95626373899444</v>
      </c>
    </row>
    <row r="597" spans="1: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77"/>
        <v>0</v>
      </c>
    </row>
    <row r="598" spans="1: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77"/>
        <v>0</v>
      </c>
    </row>
    <row r="599" spans="1: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77"/>
        <v>0</v>
      </c>
    </row>
    <row r="600" spans="1:9" ht="15">
      <c r="A600" s="42" t="s">
        <v>26</v>
      </c>
      <c r="B600" s="74">
        <f>SUM(B579:B595)</f>
        <v>5524.9671546601112</v>
      </c>
      <c r="C600" s="74">
        <f>SUM(C579:C595)</f>
        <v>343.6434295063259</v>
      </c>
      <c r="D600" s="74">
        <f t="shared" ref="D600:G600" si="78">SUM(D579:D595)</f>
        <v>1522.0109667757567</v>
      </c>
      <c r="E600" s="74">
        <f>SUM(E579:E595)</f>
        <v>467.9638989840816</v>
      </c>
      <c r="F600" s="74">
        <f>SUM(F579:F595)</f>
        <v>0</v>
      </c>
      <c r="G600" s="74">
        <f t="shared" si="78"/>
        <v>953.67712356974721</v>
      </c>
      <c r="H600" s="75">
        <f>SUM(H579:H595)</f>
        <v>0.24827367240784559</v>
      </c>
      <c r="I600" s="59">
        <f>SUM(I579:I595)</f>
        <v>8812.5108471684325</v>
      </c>
    </row>
    <row r="601" spans="1:9" s="14" customFormat="1" ht="15" thickBot="1">
      <c r="A601" s="45" t="s">
        <v>91</v>
      </c>
      <c r="B601" s="78">
        <f>B600/$I$600</f>
        <v>0.62694585578131234</v>
      </c>
      <c r="C601" s="78">
        <f t="shared" ref="C601:I601" si="79">C600/$I$600</f>
        <v>3.8994951094640948E-2</v>
      </c>
      <c r="D601" s="78">
        <f t="shared" si="79"/>
        <v>0.17271025172863164</v>
      </c>
      <c r="E601" s="78">
        <f t="shared" si="79"/>
        <v>5.3102221046847746E-2</v>
      </c>
      <c r="F601" s="78">
        <f t="shared" si="79"/>
        <v>0</v>
      </c>
      <c r="G601" s="78">
        <f t="shared" si="79"/>
        <v>0.10821854748424796</v>
      </c>
      <c r="H601" s="79">
        <f t="shared" si="79"/>
        <v>2.8172864319096862E-5</v>
      </c>
      <c r="I601" s="80">
        <f t="shared" si="79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29.465110276490893</v>
      </c>
      <c r="C605" s="57">
        <v>0</v>
      </c>
      <c r="D605" s="57">
        <v>2.0147083949737365</v>
      </c>
      <c r="E605" s="57">
        <v>0</v>
      </c>
      <c r="F605" s="419"/>
      <c r="G605" s="57">
        <v>0</v>
      </c>
      <c r="H605" s="58">
        <v>0</v>
      </c>
      <c r="I605" s="59">
        <f>SUM(B605:H605)</f>
        <v>31.479818671464631</v>
      </c>
    </row>
    <row r="606" spans="1:9" ht="15" customHeight="1">
      <c r="A606" s="36" t="s">
        <v>8</v>
      </c>
      <c r="B606" s="60">
        <v>81.620058893664662</v>
      </c>
      <c r="C606" s="60">
        <v>0</v>
      </c>
      <c r="D606" s="60">
        <v>5.5808587277719441</v>
      </c>
      <c r="E606" s="60">
        <v>0</v>
      </c>
      <c r="F606" s="420"/>
      <c r="G606" s="60">
        <v>0</v>
      </c>
      <c r="H606" s="61">
        <v>0</v>
      </c>
      <c r="I606" s="62">
        <f t="shared" ref="I606:I625" si="80">SUM(B606:H606)</f>
        <v>87.200917621436602</v>
      </c>
    </row>
    <row r="607" spans="1:9" ht="15" customHeight="1">
      <c r="A607" s="37" t="s">
        <v>10</v>
      </c>
      <c r="B607" s="63">
        <v>192.20343617826015</v>
      </c>
      <c r="C607" s="63">
        <v>0</v>
      </c>
      <c r="D607" s="63">
        <v>13.142115294240014</v>
      </c>
      <c r="E607" s="63">
        <v>0</v>
      </c>
      <c r="F607" s="420"/>
      <c r="G607" s="63">
        <v>0</v>
      </c>
      <c r="H607" s="64">
        <v>0</v>
      </c>
      <c r="I607" s="59">
        <f t="shared" si="80"/>
        <v>205.34555147250018</v>
      </c>
    </row>
    <row r="608" spans="1: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80"/>
        <v>0</v>
      </c>
    </row>
    <row r="609" spans="1:9" ht="15">
      <c r="A609" s="37" t="s">
        <v>16</v>
      </c>
      <c r="B609" s="63">
        <v>852.93069869163639</v>
      </c>
      <c r="C609" s="63">
        <v>0</v>
      </c>
      <c r="D609" s="63">
        <v>67.167142399664996</v>
      </c>
      <c r="E609" s="63">
        <v>0</v>
      </c>
      <c r="F609" s="420"/>
      <c r="G609" s="63">
        <v>0</v>
      </c>
      <c r="H609" s="64">
        <v>0</v>
      </c>
      <c r="I609" s="59">
        <f t="shared" si="80"/>
        <v>920.09784109130135</v>
      </c>
    </row>
    <row r="610" spans="1:9" ht="15">
      <c r="A610" s="36" t="s">
        <v>15</v>
      </c>
      <c r="B610" s="60">
        <v>4277.9499913863001</v>
      </c>
      <c r="C610" s="60">
        <v>0</v>
      </c>
      <c r="D610" s="60">
        <v>336.88279328069029</v>
      </c>
      <c r="E610" s="60">
        <v>0</v>
      </c>
      <c r="F610" s="420"/>
      <c r="G610" s="60">
        <v>0</v>
      </c>
      <c r="H610" s="61">
        <v>0</v>
      </c>
      <c r="I610" s="62">
        <f t="shared" si="80"/>
        <v>4614.8327846669908</v>
      </c>
    </row>
    <row r="611" spans="1: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80"/>
        <v>0</v>
      </c>
    </row>
    <row r="612" spans="1: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80"/>
        <v>0</v>
      </c>
    </row>
    <row r="613" spans="1: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80"/>
        <v>0</v>
      </c>
    </row>
    <row r="614" spans="1:9" ht="15">
      <c r="A614" s="36" t="s">
        <v>17</v>
      </c>
      <c r="B614" s="60">
        <v>99.170622238216893</v>
      </c>
      <c r="C614" s="60">
        <v>0</v>
      </c>
      <c r="D614" s="60">
        <v>7.8095527760408112</v>
      </c>
      <c r="E614" s="60">
        <v>0</v>
      </c>
      <c r="F614" s="420"/>
      <c r="G614" s="60">
        <v>0</v>
      </c>
      <c r="H614" s="61">
        <v>0</v>
      </c>
      <c r="I614" s="62">
        <f t="shared" si="80"/>
        <v>106.98017501425771</v>
      </c>
    </row>
    <row r="615" spans="1:9" ht="15">
      <c r="A615" s="37" t="s">
        <v>139</v>
      </c>
      <c r="B615" s="63">
        <v>815.20749737183382</v>
      </c>
      <c r="C615" s="63">
        <v>0</v>
      </c>
      <c r="D615" s="63">
        <v>257.43394653847383</v>
      </c>
      <c r="E615" s="63">
        <v>0</v>
      </c>
      <c r="F615" s="420"/>
      <c r="G615" s="63">
        <v>0</v>
      </c>
      <c r="H615" s="64">
        <v>0</v>
      </c>
      <c r="I615" s="59">
        <f t="shared" si="80"/>
        <v>1072.6414439103078</v>
      </c>
    </row>
    <row r="616" spans="1:9" ht="15">
      <c r="A616" s="36" t="s">
        <v>25</v>
      </c>
      <c r="B616" s="60">
        <v>831.04602969675602</v>
      </c>
      <c r="C616" s="60">
        <v>0</v>
      </c>
      <c r="D616" s="60">
        <v>944.00374247107243</v>
      </c>
      <c r="E616" s="60">
        <v>1563.2772945960023</v>
      </c>
      <c r="F616" s="420"/>
      <c r="G616" s="60">
        <v>409.42976763228637</v>
      </c>
      <c r="H616" s="61">
        <v>0</v>
      </c>
      <c r="I616" s="62">
        <f t="shared" si="80"/>
        <v>3747.756834396117</v>
      </c>
    </row>
    <row r="617" spans="1:9" ht="15">
      <c r="A617" s="37" t="s">
        <v>24</v>
      </c>
      <c r="B617" s="63">
        <v>1008.0746395582718</v>
      </c>
      <c r="C617" s="63">
        <v>0</v>
      </c>
      <c r="D617" s="63">
        <v>234.62092202736898</v>
      </c>
      <c r="E617" s="63">
        <v>0</v>
      </c>
      <c r="F617" s="420"/>
      <c r="G617" s="63">
        <v>0</v>
      </c>
      <c r="H617" s="64">
        <v>0</v>
      </c>
      <c r="I617" s="59">
        <f t="shared" si="80"/>
        <v>1242.6955615856407</v>
      </c>
    </row>
    <row r="618" spans="1:9" ht="15">
      <c r="A618" s="36" t="s">
        <v>60</v>
      </c>
      <c r="B618" s="60">
        <v>3231.5464325001785</v>
      </c>
      <c r="C618" s="60">
        <v>0</v>
      </c>
      <c r="D618" s="60">
        <v>339.22310617405185</v>
      </c>
      <c r="E618" s="60">
        <v>0</v>
      </c>
      <c r="F618" s="420"/>
      <c r="G618" s="60">
        <v>0</v>
      </c>
      <c r="H618" s="61">
        <v>0</v>
      </c>
      <c r="I618" s="62">
        <f t="shared" si="80"/>
        <v>3570.7695386742303</v>
      </c>
    </row>
    <row r="619" spans="1:9" ht="15">
      <c r="A619" s="37" t="s">
        <v>22</v>
      </c>
      <c r="B619" s="63">
        <v>223.23572068811677</v>
      </c>
      <c r="C619" s="63">
        <v>0</v>
      </c>
      <c r="D619" s="63">
        <v>23.43358393963657</v>
      </c>
      <c r="E619" s="63">
        <v>0</v>
      </c>
      <c r="F619" s="420"/>
      <c r="G619" s="63">
        <v>0</v>
      </c>
      <c r="H619" s="64">
        <v>0</v>
      </c>
      <c r="I619" s="59">
        <f t="shared" si="80"/>
        <v>246.66930462775335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80"/>
        <v>0</v>
      </c>
    </row>
    <row r="621" spans="1:9" ht="15">
      <c r="A621" s="38" t="s">
        <v>64</v>
      </c>
      <c r="B621" s="63">
        <v>40.059911685428744</v>
      </c>
      <c r="C621" s="63">
        <v>0</v>
      </c>
      <c r="D621" s="63">
        <v>155.66087084600153</v>
      </c>
      <c r="E621" s="63">
        <v>0</v>
      </c>
      <c r="F621" s="420"/>
      <c r="G621" s="63">
        <v>0</v>
      </c>
      <c r="H621" s="64">
        <v>0</v>
      </c>
      <c r="I621" s="59">
        <f t="shared" si="80"/>
        <v>195.72078253143027</v>
      </c>
    </row>
    <row r="622" spans="1:9">
      <c r="A622" s="39" t="s">
        <v>23</v>
      </c>
      <c r="B622" s="65">
        <v>40.059911685428744</v>
      </c>
      <c r="C622" s="65">
        <v>0</v>
      </c>
      <c r="D622" s="65">
        <v>155.66087084600153</v>
      </c>
      <c r="E622" s="65">
        <v>0</v>
      </c>
      <c r="F622" s="420"/>
      <c r="G622" s="65">
        <v>0</v>
      </c>
      <c r="H622" s="66">
        <v>0</v>
      </c>
      <c r="I622" s="67">
        <f t="shared" si="80"/>
        <v>195.72078253143027</v>
      </c>
    </row>
    <row r="623" spans="1: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80"/>
        <v>0</v>
      </c>
    </row>
    <row r="624" spans="1: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80"/>
        <v>0</v>
      </c>
    </row>
    <row r="625" spans="1: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80"/>
        <v>0</v>
      </c>
    </row>
    <row r="626" spans="1:9" ht="15">
      <c r="A626" s="42" t="s">
        <v>26</v>
      </c>
      <c r="B626" s="74">
        <f>SUM(B605:B621)</f>
        <v>11682.510149165155</v>
      </c>
      <c r="C626" s="74">
        <f>SUM(C605:C621)</f>
        <v>0</v>
      </c>
      <c r="D626" s="74">
        <f t="shared" ref="D626:G626" si="81">SUM(D605:D621)</f>
        <v>2386.9733428699874</v>
      </c>
      <c r="E626" s="74">
        <f>SUM(E605:E621)</f>
        <v>1563.2772945960023</v>
      </c>
      <c r="F626" s="74">
        <f>SUM(F605:F621)</f>
        <v>0</v>
      </c>
      <c r="G626" s="74">
        <f t="shared" si="81"/>
        <v>409.42976763228637</v>
      </c>
      <c r="H626" s="75">
        <f>SUM(H605:H621)</f>
        <v>0</v>
      </c>
      <c r="I626" s="59">
        <f>SUM(I605:I621)</f>
        <v>16042.190554263432</v>
      </c>
    </row>
    <row r="627" spans="1:9" s="14" customFormat="1" ht="15" thickBot="1">
      <c r="A627" s="45" t="s">
        <v>91</v>
      </c>
      <c r="B627" s="78">
        <f>B626/$I$626</f>
        <v>0.72823659023675957</v>
      </c>
      <c r="C627" s="78">
        <f t="shared" ref="C627:I627" si="82">C626/$I$626</f>
        <v>0</v>
      </c>
      <c r="D627" s="78">
        <f t="shared" si="82"/>
        <v>0.14879347897009093</v>
      </c>
      <c r="E627" s="78">
        <f t="shared" si="82"/>
        <v>9.7447869685137231E-2</v>
      </c>
      <c r="F627" s="78">
        <f t="shared" si="82"/>
        <v>0</v>
      </c>
      <c r="G627" s="78">
        <f t="shared" si="82"/>
        <v>2.5522061108012136E-2</v>
      </c>
      <c r="H627" s="79">
        <f t="shared" si="82"/>
        <v>0</v>
      </c>
      <c r="I627" s="80">
        <f t="shared" si="82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7.798750029107962E-2</v>
      </c>
      <c r="C631" s="57">
        <v>0</v>
      </c>
      <c r="D631" s="57">
        <v>0.11707418468249353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0.19506168497357315</v>
      </c>
    </row>
    <row r="632" spans="1:9" ht="15">
      <c r="A632" s="36" t="s">
        <v>8</v>
      </c>
      <c r="B632" s="60">
        <v>3.7859251643775997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83">SUM(B632:H632)</f>
        <v>3.7859251643775997</v>
      </c>
    </row>
    <row r="633" spans="1:9" ht="15">
      <c r="A633" s="37" t="s">
        <v>10</v>
      </c>
      <c r="B633" s="63">
        <v>4.7285308957317236</v>
      </c>
      <c r="C633" s="63">
        <v>0</v>
      </c>
      <c r="D633" s="63">
        <v>1.5147590732262748E-2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83"/>
        <v>4.7436784864639865</v>
      </c>
    </row>
    <row r="634" spans="1: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83"/>
        <v>0</v>
      </c>
    </row>
    <row r="635" spans="1:9" ht="15">
      <c r="A635" s="37" t="s">
        <v>16</v>
      </c>
      <c r="B635" s="63">
        <v>220.59551492936566</v>
      </c>
      <c r="C635" s="63">
        <v>0.95342764196063734</v>
      </c>
      <c r="D635" s="63">
        <v>17.775526992977841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83"/>
        <v>239.32446956430414</v>
      </c>
    </row>
    <row r="636" spans="1:9" ht="15">
      <c r="A636" s="36" t="s">
        <v>15</v>
      </c>
      <c r="B636" s="60">
        <v>3.2691567220812585</v>
      </c>
      <c r="C636" s="60">
        <v>7.3777695934772042E-2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83"/>
        <v>3.3429344180160308</v>
      </c>
    </row>
    <row r="637" spans="1:9" ht="15">
      <c r="A637" s="37" t="s">
        <v>58</v>
      </c>
      <c r="B637" s="63">
        <v>0</v>
      </c>
      <c r="C637" s="63">
        <v>0.28351852860482341</v>
      </c>
      <c r="D637" s="63">
        <v>0</v>
      </c>
      <c r="E637" s="63">
        <v>13.760759112923527</v>
      </c>
      <c r="F637" s="63">
        <v>543.4506274627895</v>
      </c>
      <c r="G637" s="63">
        <v>0</v>
      </c>
      <c r="H637" s="64">
        <v>0</v>
      </c>
      <c r="I637" s="59">
        <f t="shared" si="83"/>
        <v>557.49490510431781</v>
      </c>
    </row>
    <row r="638" spans="1:9" ht="15">
      <c r="A638" s="36" t="s">
        <v>12</v>
      </c>
      <c r="B638" s="60">
        <v>0</v>
      </c>
      <c r="C638" s="60">
        <v>0</v>
      </c>
      <c r="D638" s="60">
        <v>0</v>
      </c>
      <c r="E638" s="60">
        <v>11.675395188117919</v>
      </c>
      <c r="F638" s="60">
        <v>0</v>
      </c>
      <c r="G638" s="60">
        <v>0</v>
      </c>
      <c r="H638" s="61">
        <v>0</v>
      </c>
      <c r="I638" s="62">
        <f t="shared" si="83"/>
        <v>11.675395188117919</v>
      </c>
    </row>
    <row r="639" spans="1: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83"/>
        <v>0</v>
      </c>
    </row>
    <row r="640" spans="1:9" ht="15">
      <c r="A640" s="36" t="s">
        <v>17</v>
      </c>
      <c r="B640" s="60">
        <v>10.583062087416845</v>
      </c>
      <c r="C640" s="60">
        <v>0</v>
      </c>
      <c r="D640" s="60">
        <v>5.1235056728428499E-2</v>
      </c>
      <c r="E640" s="60">
        <v>0.31175062752801447</v>
      </c>
      <c r="F640" s="60">
        <v>0</v>
      </c>
      <c r="G640" s="60">
        <v>0</v>
      </c>
      <c r="H640" s="61">
        <v>0</v>
      </c>
      <c r="I640" s="62">
        <f t="shared" si="83"/>
        <v>10.946047771673289</v>
      </c>
    </row>
    <row r="641" spans="1:9" ht="15">
      <c r="A641" s="37" t="s">
        <v>139</v>
      </c>
      <c r="B641" s="63">
        <v>9.6607605843295339</v>
      </c>
      <c r="C641" s="63">
        <v>0</v>
      </c>
      <c r="D641" s="63">
        <v>2.4968847927007833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83"/>
        <v>12.157645377030317</v>
      </c>
    </row>
    <row r="642" spans="1:9" ht="15">
      <c r="A642" s="36" t="s">
        <v>25</v>
      </c>
      <c r="B642" s="60">
        <v>57.757187107178481</v>
      </c>
      <c r="C642" s="60">
        <v>7.5045268637466453E-2</v>
      </c>
      <c r="D642" s="60">
        <v>1.1946670555733265</v>
      </c>
      <c r="E642" s="60">
        <v>95.9743596706668</v>
      </c>
      <c r="F642" s="60">
        <v>0</v>
      </c>
      <c r="G642" s="60">
        <v>32.364497891386371</v>
      </c>
      <c r="H642" s="61">
        <v>0.45407361984367739</v>
      </c>
      <c r="I642" s="62">
        <f t="shared" si="83"/>
        <v>187.81983061328614</v>
      </c>
    </row>
    <row r="643" spans="1:9" ht="15">
      <c r="A643" s="37" t="s">
        <v>24</v>
      </c>
      <c r="B643" s="63">
        <v>17.407669748587288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83"/>
        <v>17.407669748587288</v>
      </c>
    </row>
    <row r="644" spans="1:9" ht="15">
      <c r="A644" s="36" t="s">
        <v>60</v>
      </c>
      <c r="B644" s="60">
        <v>139.40637837053762</v>
      </c>
      <c r="C644" s="60">
        <v>6.3146357989360391</v>
      </c>
      <c r="D644" s="60">
        <v>79.379050902063256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83"/>
        <v>225.10006507153693</v>
      </c>
    </row>
    <row r="645" spans="1:9" ht="15">
      <c r="A645" s="37" t="s">
        <v>22</v>
      </c>
      <c r="B645" s="63">
        <v>84.079433080725593</v>
      </c>
      <c r="C645" s="63">
        <v>0</v>
      </c>
      <c r="D645" s="63">
        <v>0</v>
      </c>
      <c r="E645" s="63">
        <v>0</v>
      </c>
      <c r="F645" s="63">
        <v>1.0819580174143202</v>
      </c>
      <c r="G645" s="63">
        <v>0</v>
      </c>
      <c r="H645" s="64">
        <v>0</v>
      </c>
      <c r="I645" s="59">
        <f t="shared" si="83"/>
        <v>85.161391098139916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83"/>
        <v>0</v>
      </c>
    </row>
    <row r="647" spans="1:9" ht="15">
      <c r="A647" s="38" t="s">
        <v>64</v>
      </c>
      <c r="B647" s="63">
        <v>2.6427762345771177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83"/>
        <v>2.6427762345771177</v>
      </c>
    </row>
    <row r="648" spans="1:9">
      <c r="A648" s="39" t="s">
        <v>23</v>
      </c>
      <c r="B648" s="65">
        <v>2.6427762345771177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83"/>
        <v>2.6427762345771177</v>
      </c>
    </row>
    <row r="649" spans="1: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83"/>
        <v>0</v>
      </c>
    </row>
    <row r="650" spans="1: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83"/>
        <v>0</v>
      </c>
    </row>
    <row r="651" spans="1: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83"/>
        <v>0</v>
      </c>
    </row>
    <row r="652" spans="1:9" ht="15">
      <c r="A652" s="42" t="s">
        <v>26</v>
      </c>
      <c r="B652" s="74">
        <f>SUM(B631:B647)</f>
        <v>553.99438242519977</v>
      </c>
      <c r="C652" s="74">
        <f>SUM(C631:C647)</f>
        <v>7.7004049340737382</v>
      </c>
      <c r="D652" s="74">
        <f t="shared" ref="D652:G652" si="84">SUM(D631:D647)</f>
        <v>101.0295865754584</v>
      </c>
      <c r="E652" s="74">
        <f>SUM(E631:E647)</f>
        <v>121.72226459923627</v>
      </c>
      <c r="F652" s="74">
        <f>SUM(F631:F647)</f>
        <v>544.53258548020381</v>
      </c>
      <c r="G652" s="74">
        <f t="shared" si="84"/>
        <v>32.364497891386371</v>
      </c>
      <c r="H652" s="75">
        <f>SUM(H631:H647)</f>
        <v>0.45407361984367739</v>
      </c>
      <c r="I652" s="59">
        <f>SUM(I631:I647)</f>
        <v>1361.7977955254019</v>
      </c>
    </row>
    <row r="653" spans="1:9" s="14" customFormat="1" ht="15" thickBot="1">
      <c r="A653" s="45" t="s">
        <v>91</v>
      </c>
      <c r="B653" s="78">
        <f>B652/$I$652</f>
        <v>0.40681104364063131</v>
      </c>
      <c r="C653" s="78">
        <f t="shared" ref="C653:I653" si="85">C652/$I$652</f>
        <v>5.6545876042506053E-3</v>
      </c>
      <c r="D653" s="78">
        <f t="shared" si="85"/>
        <v>7.4188390455192127E-2</v>
      </c>
      <c r="E653" s="78">
        <f t="shared" si="85"/>
        <v>8.9383508329350769E-2</v>
      </c>
      <c r="F653" s="78">
        <f t="shared" si="85"/>
        <v>0.39986302464979029</v>
      </c>
      <c r="G653" s="78">
        <f t="shared" si="85"/>
        <v>2.3766008432184065E-2</v>
      </c>
      <c r="H653" s="79">
        <f t="shared" si="85"/>
        <v>3.3343688860099015E-4</v>
      </c>
      <c r="I653" s="80">
        <f t="shared" si="85"/>
        <v>1</v>
      </c>
    </row>
  </sheetData>
  <mergeCells count="79">
    <mergeCell ref="A1:I3"/>
    <mergeCell ref="B6:I6"/>
    <mergeCell ref="B32:I32"/>
    <mergeCell ref="B58:I58"/>
    <mergeCell ref="B84:I84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BG653"/>
  <sheetViews>
    <sheetView zoomScale="60" zoomScaleNormal="60" workbookViewId="0">
      <selection activeCell="A2" sqref="A2"/>
    </sheetView>
  </sheetViews>
  <sheetFormatPr baseColWidth="10" defaultRowHeight="14.25"/>
  <cols>
    <col min="1" max="1" width="53.25" style="4" bestFit="1" customWidth="1"/>
    <col min="2" max="10" width="16.625" style="4" customWidth="1"/>
    <col min="11" max="11" width="36.625" style="15" customWidth="1"/>
    <col min="12" max="24" width="16.625" style="15" customWidth="1"/>
    <col min="25" max="26" width="11.125" style="15" bestFit="1" customWidth="1"/>
    <col min="27" max="59" width="11" style="15"/>
    <col min="60" max="16384" width="11" style="4"/>
  </cols>
  <sheetData>
    <row r="1" spans="1:44" customFormat="1" ht="15" customHeight="1" thickTop="1">
      <c r="A1" s="441" t="s">
        <v>99</v>
      </c>
      <c r="B1" s="442"/>
      <c r="C1" s="442"/>
      <c r="D1" s="442"/>
      <c r="E1" s="442"/>
      <c r="F1" s="442"/>
      <c r="G1" s="442"/>
      <c r="H1" s="442"/>
      <c r="I1" s="443"/>
      <c r="L1" s="28"/>
      <c r="AC1" s="28"/>
      <c r="AR1" s="26"/>
    </row>
    <row r="2" spans="1:44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L2" s="28"/>
      <c r="AC2" s="28"/>
      <c r="AR2" s="26"/>
    </row>
    <row r="3" spans="1:44" customFormat="1" ht="33.7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L3" s="28"/>
      <c r="AC3" s="28"/>
      <c r="AR3" s="26"/>
    </row>
    <row r="4" spans="1:44" ht="15.75" thickTop="1" thickBot="1"/>
    <row r="5" spans="1:44" ht="28.5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K5" s="20"/>
    </row>
    <row r="6" spans="1:44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44" ht="15">
      <c r="A7" s="35" t="s">
        <v>7</v>
      </c>
      <c r="B7" s="57">
        <f>B33+B85</f>
        <v>108.17726926190693</v>
      </c>
      <c r="C7" s="57">
        <f t="shared" ref="C7:H7" si="0">C33+C85</f>
        <v>6.8857343299372903E-3</v>
      </c>
      <c r="D7" s="57">
        <f t="shared" si="0"/>
        <v>140.98010661258655</v>
      </c>
      <c r="E7" s="57">
        <f t="shared" si="0"/>
        <v>6.8857343299372903E-3</v>
      </c>
      <c r="F7" s="57">
        <f>F59+F85</f>
        <v>0.38139485764414266</v>
      </c>
      <c r="G7" s="57">
        <f t="shared" si="0"/>
        <v>0</v>
      </c>
      <c r="H7" s="58">
        <f t="shared" si="0"/>
        <v>0</v>
      </c>
      <c r="I7" s="59">
        <f>SUM(B7:H7)</f>
        <v>249.55254220079752</v>
      </c>
      <c r="J7" s="4">
        <v>0</v>
      </c>
    </row>
    <row r="8" spans="1:44" ht="15">
      <c r="A8" s="36" t="s">
        <v>8</v>
      </c>
      <c r="B8" s="60">
        <f t="shared" ref="B8:H23" si="1">B34+B86</f>
        <v>130.65368642699133</v>
      </c>
      <c r="C8" s="60">
        <f t="shared" si="1"/>
        <v>0</v>
      </c>
      <c r="D8" s="60">
        <f t="shared" si="1"/>
        <v>47.269295077257624</v>
      </c>
      <c r="E8" s="60">
        <f t="shared" si="1"/>
        <v>0</v>
      </c>
      <c r="F8" s="60">
        <f t="shared" ref="F8:F27" si="2">F60+F86</f>
        <v>0</v>
      </c>
      <c r="G8" s="60">
        <f t="shared" si="1"/>
        <v>0</v>
      </c>
      <c r="H8" s="61">
        <f t="shared" si="1"/>
        <v>0</v>
      </c>
      <c r="I8" s="62">
        <f t="shared" ref="I8:I27" si="3">SUM(B8:H8)</f>
        <v>177.92298150424895</v>
      </c>
      <c r="J8" s="4">
        <v>0</v>
      </c>
    </row>
    <row r="9" spans="1:44" ht="15">
      <c r="A9" s="37" t="s">
        <v>10</v>
      </c>
      <c r="B9" s="63">
        <f t="shared" si="1"/>
        <v>225.17912737797914</v>
      </c>
      <c r="C9" s="63">
        <f t="shared" si="1"/>
        <v>0</v>
      </c>
      <c r="D9" s="63">
        <f t="shared" si="1"/>
        <v>14.084645524048996</v>
      </c>
      <c r="E9" s="63">
        <f t="shared" si="1"/>
        <v>0</v>
      </c>
      <c r="F9" s="63">
        <f t="shared" si="2"/>
        <v>0</v>
      </c>
      <c r="G9" s="63">
        <f t="shared" si="1"/>
        <v>0</v>
      </c>
      <c r="H9" s="64">
        <f t="shared" si="1"/>
        <v>0</v>
      </c>
      <c r="I9" s="59">
        <f t="shared" si="3"/>
        <v>239.26377290202814</v>
      </c>
      <c r="J9" s="4">
        <v>0</v>
      </c>
    </row>
    <row r="10" spans="1:44" ht="15">
      <c r="A10" s="36" t="s">
        <v>56</v>
      </c>
      <c r="B10" s="60">
        <f t="shared" si="1"/>
        <v>0</v>
      </c>
      <c r="C10" s="60">
        <f t="shared" si="1"/>
        <v>0</v>
      </c>
      <c r="D10" s="60">
        <f t="shared" si="1"/>
        <v>0</v>
      </c>
      <c r="E10" s="60">
        <f t="shared" si="1"/>
        <v>0</v>
      </c>
      <c r="F10" s="60">
        <f t="shared" si="2"/>
        <v>0</v>
      </c>
      <c r="G10" s="60">
        <f t="shared" si="1"/>
        <v>0</v>
      </c>
      <c r="H10" s="61">
        <f t="shared" si="1"/>
        <v>0</v>
      </c>
      <c r="I10" s="62">
        <f t="shared" si="3"/>
        <v>0</v>
      </c>
      <c r="J10" s="4">
        <v>0</v>
      </c>
    </row>
    <row r="11" spans="1:44" ht="15">
      <c r="A11" s="37" t="s">
        <v>16</v>
      </c>
      <c r="B11" s="63">
        <f t="shared" si="1"/>
        <v>2055.3811847646239</v>
      </c>
      <c r="C11" s="63">
        <f t="shared" si="1"/>
        <v>488.45268733842545</v>
      </c>
      <c r="D11" s="63">
        <f t="shared" si="1"/>
        <v>958.53938119206305</v>
      </c>
      <c r="E11" s="63">
        <f t="shared" si="1"/>
        <v>31.622799274335456</v>
      </c>
      <c r="F11" s="63">
        <f t="shared" si="2"/>
        <v>0</v>
      </c>
      <c r="G11" s="63">
        <f t="shared" si="1"/>
        <v>0</v>
      </c>
      <c r="H11" s="64">
        <f t="shared" si="1"/>
        <v>0</v>
      </c>
      <c r="I11" s="59">
        <f t="shared" si="3"/>
        <v>3533.9960525694482</v>
      </c>
      <c r="J11" s="4">
        <v>0</v>
      </c>
    </row>
    <row r="12" spans="1:44" ht="15">
      <c r="A12" s="36" t="s">
        <v>15</v>
      </c>
      <c r="B12" s="60">
        <f t="shared" si="1"/>
        <v>5525.3068748136875</v>
      </c>
      <c r="C12" s="60">
        <f t="shared" si="1"/>
        <v>31.550003716925346</v>
      </c>
      <c r="D12" s="60">
        <f t="shared" si="1"/>
        <v>366.34851320789181</v>
      </c>
      <c r="E12" s="60">
        <f t="shared" si="1"/>
        <v>1.3776477940735252</v>
      </c>
      <c r="F12" s="60">
        <f t="shared" si="2"/>
        <v>0</v>
      </c>
      <c r="G12" s="60">
        <f t="shared" si="1"/>
        <v>0</v>
      </c>
      <c r="H12" s="61">
        <f t="shared" si="1"/>
        <v>0</v>
      </c>
      <c r="I12" s="62">
        <f t="shared" si="3"/>
        <v>5924.5830395325784</v>
      </c>
      <c r="J12" s="4">
        <v>0</v>
      </c>
    </row>
    <row r="13" spans="1:44" ht="15">
      <c r="A13" s="37" t="s">
        <v>58</v>
      </c>
      <c r="B13" s="63">
        <f t="shared" si="1"/>
        <v>3.2734234863287946E-3</v>
      </c>
      <c r="C13" s="63">
        <f t="shared" si="1"/>
        <v>2.062833626885423</v>
      </c>
      <c r="D13" s="63">
        <f t="shared" si="1"/>
        <v>0.52115424240854991</v>
      </c>
      <c r="E13" s="63">
        <f t="shared" si="1"/>
        <v>457.86322783062081</v>
      </c>
      <c r="F13" s="63">
        <f t="shared" si="2"/>
        <v>10216.127551516742</v>
      </c>
      <c r="G13" s="63">
        <f t="shared" si="1"/>
        <v>0</v>
      </c>
      <c r="H13" s="64">
        <f t="shared" si="1"/>
        <v>0</v>
      </c>
      <c r="I13" s="59">
        <f t="shared" si="3"/>
        <v>10676.578040640143</v>
      </c>
      <c r="J13" s="4">
        <v>0</v>
      </c>
    </row>
    <row r="14" spans="1:44" ht="15">
      <c r="A14" s="36" t="s">
        <v>12</v>
      </c>
      <c r="B14" s="60">
        <f t="shared" si="1"/>
        <v>2.0963493060219126E-3</v>
      </c>
      <c r="C14" s="60">
        <f t="shared" si="1"/>
        <v>1.7231916621135955E-3</v>
      </c>
      <c r="D14" s="60">
        <f t="shared" si="1"/>
        <v>3.6190160977657385E-2</v>
      </c>
      <c r="E14" s="60">
        <f t="shared" si="1"/>
        <v>15.274097634971461</v>
      </c>
      <c r="F14" s="60">
        <f t="shared" si="2"/>
        <v>4995.5437698720625</v>
      </c>
      <c r="G14" s="60">
        <f t="shared" si="1"/>
        <v>0</v>
      </c>
      <c r="H14" s="61">
        <f t="shared" si="1"/>
        <v>0</v>
      </c>
      <c r="I14" s="62">
        <f t="shared" si="3"/>
        <v>5010.8578772089795</v>
      </c>
      <c r="J14" s="4">
        <v>0</v>
      </c>
    </row>
    <row r="15" spans="1:44" ht="15">
      <c r="A15" s="37" t="s">
        <v>59</v>
      </c>
      <c r="B15" s="63">
        <f t="shared" si="1"/>
        <v>0</v>
      </c>
      <c r="C15" s="63">
        <f t="shared" si="1"/>
        <v>0</v>
      </c>
      <c r="D15" s="63">
        <f t="shared" si="1"/>
        <v>4.3600000000000007E-2</v>
      </c>
      <c r="E15" s="63">
        <f t="shared" si="1"/>
        <v>59.619063456485428</v>
      </c>
      <c r="F15" s="63">
        <f t="shared" si="2"/>
        <v>2045.5451897948162</v>
      </c>
      <c r="G15" s="63">
        <f t="shared" si="1"/>
        <v>0</v>
      </c>
      <c r="H15" s="64">
        <f t="shared" si="1"/>
        <v>0</v>
      </c>
      <c r="I15" s="59">
        <f t="shared" si="3"/>
        <v>2105.2078532513015</v>
      </c>
      <c r="J15" s="4">
        <v>0</v>
      </c>
    </row>
    <row r="16" spans="1:44" ht="15">
      <c r="A16" s="36" t="s">
        <v>17</v>
      </c>
      <c r="B16" s="60">
        <f t="shared" si="1"/>
        <v>292.03727015015852</v>
      </c>
      <c r="C16" s="60">
        <f t="shared" si="1"/>
        <v>1.4767196990261624</v>
      </c>
      <c r="D16" s="60">
        <f t="shared" si="1"/>
        <v>244.70451781528021</v>
      </c>
      <c r="E16" s="60">
        <f t="shared" si="1"/>
        <v>5.8797277010664981</v>
      </c>
      <c r="F16" s="60">
        <f t="shared" si="2"/>
        <v>13.226996151747676</v>
      </c>
      <c r="G16" s="60">
        <f t="shared" si="1"/>
        <v>0</v>
      </c>
      <c r="H16" s="61">
        <f t="shared" si="1"/>
        <v>0</v>
      </c>
      <c r="I16" s="62">
        <f t="shared" si="3"/>
        <v>557.32523151727901</v>
      </c>
      <c r="J16" s="4">
        <v>0</v>
      </c>
    </row>
    <row r="17" spans="1:10" ht="15">
      <c r="A17" s="37" t="s">
        <v>139</v>
      </c>
      <c r="B17" s="63">
        <f t="shared" si="1"/>
        <v>3481.3884238856399</v>
      </c>
      <c r="C17" s="63">
        <f t="shared" si="1"/>
        <v>2043.7393105942858</v>
      </c>
      <c r="D17" s="63">
        <f t="shared" si="1"/>
        <v>1023.532800960297</v>
      </c>
      <c r="E17" s="63">
        <f t="shared" si="1"/>
        <v>253.58914792782491</v>
      </c>
      <c r="F17" s="63">
        <f t="shared" si="2"/>
        <v>0</v>
      </c>
      <c r="G17" s="63">
        <f t="shared" si="1"/>
        <v>0</v>
      </c>
      <c r="H17" s="64">
        <f t="shared" si="1"/>
        <v>0</v>
      </c>
      <c r="I17" s="59">
        <f t="shared" si="3"/>
        <v>6802.249683368048</v>
      </c>
      <c r="J17" s="4">
        <v>0</v>
      </c>
    </row>
    <row r="18" spans="1:10" ht="15">
      <c r="A18" s="36" t="s">
        <v>25</v>
      </c>
      <c r="B18" s="60">
        <f t="shared" si="1"/>
        <v>1733.2491467013197</v>
      </c>
      <c r="C18" s="60">
        <f t="shared" si="1"/>
        <v>21.440373530900374</v>
      </c>
      <c r="D18" s="60">
        <f t="shared" si="1"/>
        <v>3067.5297213598092</v>
      </c>
      <c r="E18" s="60">
        <f t="shared" si="1"/>
        <v>4053.2516235285411</v>
      </c>
      <c r="F18" s="60">
        <f t="shared" si="2"/>
        <v>1016.2414736865009</v>
      </c>
      <c r="G18" s="60">
        <f t="shared" si="1"/>
        <v>1860.8315346458876</v>
      </c>
      <c r="H18" s="61">
        <f t="shared" si="1"/>
        <v>11.447783019333903</v>
      </c>
      <c r="I18" s="62">
        <f t="shared" si="3"/>
        <v>11763.991656472292</v>
      </c>
      <c r="J18" s="4">
        <v>0</v>
      </c>
    </row>
    <row r="19" spans="1:10" ht="15">
      <c r="A19" s="37" t="s">
        <v>24</v>
      </c>
      <c r="B19" s="63">
        <f t="shared" si="1"/>
        <v>2269.1507778243636</v>
      </c>
      <c r="C19" s="63">
        <f t="shared" si="1"/>
        <v>29.530893737010373</v>
      </c>
      <c r="D19" s="63">
        <f t="shared" si="1"/>
        <v>267.85004897624685</v>
      </c>
      <c r="E19" s="63">
        <f t="shared" si="1"/>
        <v>0</v>
      </c>
      <c r="F19" s="63">
        <f t="shared" si="2"/>
        <v>0</v>
      </c>
      <c r="G19" s="63">
        <f t="shared" si="1"/>
        <v>0</v>
      </c>
      <c r="H19" s="64">
        <f t="shared" si="1"/>
        <v>0</v>
      </c>
      <c r="I19" s="59">
        <f t="shared" si="3"/>
        <v>2566.5317205376209</v>
      </c>
      <c r="J19" s="4">
        <v>0</v>
      </c>
    </row>
    <row r="20" spans="1:10" ht="15">
      <c r="A20" s="36" t="s">
        <v>60</v>
      </c>
      <c r="B20" s="60">
        <f t="shared" si="1"/>
        <v>3609.812288099974</v>
      </c>
      <c r="C20" s="60">
        <f t="shared" si="1"/>
        <v>36.580132902118876</v>
      </c>
      <c r="D20" s="60">
        <f t="shared" si="1"/>
        <v>503.16815153452541</v>
      </c>
      <c r="E20" s="60">
        <f t="shared" si="1"/>
        <v>1.657377129386477</v>
      </c>
      <c r="F20" s="60">
        <f t="shared" si="2"/>
        <v>0</v>
      </c>
      <c r="G20" s="60">
        <f t="shared" si="1"/>
        <v>0</v>
      </c>
      <c r="H20" s="61">
        <f t="shared" si="1"/>
        <v>0</v>
      </c>
      <c r="I20" s="62">
        <f t="shared" si="3"/>
        <v>4151.2179496660046</v>
      </c>
      <c r="J20" s="4">
        <v>0</v>
      </c>
    </row>
    <row r="21" spans="1:10" ht="15">
      <c r="A21" s="37" t="s">
        <v>22</v>
      </c>
      <c r="B21" s="63">
        <f t="shared" si="1"/>
        <v>628.87997125068307</v>
      </c>
      <c r="C21" s="63">
        <f t="shared" si="1"/>
        <v>1856.4051083033316</v>
      </c>
      <c r="D21" s="63">
        <f t="shared" si="1"/>
        <v>219.36450842261823</v>
      </c>
      <c r="E21" s="63">
        <f t="shared" si="1"/>
        <v>4.4305913218205628</v>
      </c>
      <c r="F21" s="63">
        <f t="shared" si="2"/>
        <v>41.363097968329264</v>
      </c>
      <c r="G21" s="63">
        <f t="shared" si="1"/>
        <v>0</v>
      </c>
      <c r="H21" s="64">
        <f t="shared" si="1"/>
        <v>0</v>
      </c>
      <c r="I21" s="59">
        <f t="shared" si="3"/>
        <v>2750.4432772667828</v>
      </c>
      <c r="J21" s="4">
        <v>0</v>
      </c>
    </row>
    <row r="22" spans="1:10" ht="15">
      <c r="A22" s="36" t="s">
        <v>21</v>
      </c>
      <c r="B22" s="60">
        <f t="shared" si="1"/>
        <v>53.675249440926386</v>
      </c>
      <c r="C22" s="60">
        <f t="shared" si="1"/>
        <v>0</v>
      </c>
      <c r="D22" s="60">
        <f t="shared" si="1"/>
        <v>0.99171773230708293</v>
      </c>
      <c r="E22" s="60">
        <f t="shared" si="1"/>
        <v>0</v>
      </c>
      <c r="F22" s="60">
        <f t="shared" si="2"/>
        <v>0</v>
      </c>
      <c r="G22" s="60">
        <f t="shared" si="1"/>
        <v>0</v>
      </c>
      <c r="H22" s="61">
        <f t="shared" si="1"/>
        <v>0</v>
      </c>
      <c r="I22" s="62">
        <f t="shared" si="3"/>
        <v>54.666967173233466</v>
      </c>
      <c r="J22" s="4">
        <v>0</v>
      </c>
    </row>
    <row r="23" spans="1:10" ht="15">
      <c r="A23" s="38" t="s">
        <v>64</v>
      </c>
      <c r="B23" s="63">
        <f t="shared" si="1"/>
        <v>194.93361230454843</v>
      </c>
      <c r="C23" s="63">
        <f t="shared" si="1"/>
        <v>0</v>
      </c>
      <c r="D23" s="63">
        <f t="shared" si="1"/>
        <v>146.33300912610554</v>
      </c>
      <c r="E23" s="63">
        <f t="shared" si="1"/>
        <v>0</v>
      </c>
      <c r="F23" s="63">
        <f t="shared" si="2"/>
        <v>0</v>
      </c>
      <c r="G23" s="63">
        <f t="shared" si="1"/>
        <v>0</v>
      </c>
      <c r="H23" s="64">
        <f t="shared" si="1"/>
        <v>0</v>
      </c>
      <c r="I23" s="59">
        <f t="shared" si="3"/>
        <v>341.26662143065397</v>
      </c>
      <c r="J23" s="4">
        <v>0</v>
      </c>
    </row>
    <row r="24" spans="1:10">
      <c r="A24" s="39" t="str">
        <f>A50</f>
        <v>Umgebungswärme etc.</v>
      </c>
      <c r="B24" s="65">
        <f t="shared" ref="B24:H27" si="4">B50+B102</f>
        <v>194.93361230454843</v>
      </c>
      <c r="C24" s="65">
        <f t="shared" si="4"/>
        <v>0</v>
      </c>
      <c r="D24" s="65">
        <f t="shared" si="4"/>
        <v>146.33300912610554</v>
      </c>
      <c r="E24" s="65">
        <f t="shared" si="4"/>
        <v>0</v>
      </c>
      <c r="F24" s="65">
        <f t="shared" si="2"/>
        <v>0</v>
      </c>
      <c r="G24" s="65">
        <f t="shared" si="4"/>
        <v>0</v>
      </c>
      <c r="H24" s="66">
        <f t="shared" si="4"/>
        <v>0</v>
      </c>
      <c r="I24" s="67">
        <f t="shared" si="3"/>
        <v>341.26662143065397</v>
      </c>
      <c r="J24" s="4">
        <v>0</v>
      </c>
    </row>
    <row r="25" spans="1:10">
      <c r="A25" s="40" t="str">
        <f>A51</f>
        <v>Gichtgas</v>
      </c>
      <c r="B25" s="68">
        <f t="shared" si="4"/>
        <v>0</v>
      </c>
      <c r="C25" s="68">
        <f t="shared" si="4"/>
        <v>0</v>
      </c>
      <c r="D25" s="68">
        <f t="shared" si="4"/>
        <v>0</v>
      </c>
      <c r="E25" s="68">
        <f t="shared" si="4"/>
        <v>0</v>
      </c>
      <c r="F25" s="68">
        <f t="shared" si="2"/>
        <v>0</v>
      </c>
      <c r="G25" s="68">
        <f t="shared" si="4"/>
        <v>0</v>
      </c>
      <c r="H25" s="69">
        <f t="shared" si="4"/>
        <v>0</v>
      </c>
      <c r="I25" s="70">
        <f t="shared" si="3"/>
        <v>0</v>
      </c>
      <c r="J25" s="4">
        <v>0</v>
      </c>
    </row>
    <row r="26" spans="1:10">
      <c r="A26" s="39" t="str">
        <f>A52</f>
        <v>Kokereigas</v>
      </c>
      <c r="B26" s="65">
        <f t="shared" si="4"/>
        <v>0</v>
      </c>
      <c r="C26" s="65">
        <f t="shared" si="4"/>
        <v>0</v>
      </c>
      <c r="D26" s="65">
        <f t="shared" si="4"/>
        <v>0</v>
      </c>
      <c r="E26" s="65">
        <f t="shared" si="4"/>
        <v>0</v>
      </c>
      <c r="F26" s="65">
        <f t="shared" si="2"/>
        <v>0</v>
      </c>
      <c r="G26" s="65">
        <f t="shared" si="4"/>
        <v>0</v>
      </c>
      <c r="H26" s="66">
        <f t="shared" si="4"/>
        <v>0</v>
      </c>
      <c r="I26" s="67">
        <f t="shared" si="3"/>
        <v>0</v>
      </c>
      <c r="J26" s="4">
        <v>0</v>
      </c>
    </row>
    <row r="27" spans="1:10" ht="15" thickBot="1">
      <c r="A27" s="41" t="str">
        <f>A53</f>
        <v>Brenntorf</v>
      </c>
      <c r="B27" s="71">
        <f t="shared" si="4"/>
        <v>0</v>
      </c>
      <c r="C27" s="71">
        <f t="shared" si="4"/>
        <v>0</v>
      </c>
      <c r="D27" s="71">
        <f t="shared" si="4"/>
        <v>0</v>
      </c>
      <c r="E27" s="71">
        <f t="shared" si="4"/>
        <v>0</v>
      </c>
      <c r="F27" s="71">
        <f t="shared" si="2"/>
        <v>0</v>
      </c>
      <c r="G27" s="71">
        <f t="shared" si="4"/>
        <v>0</v>
      </c>
      <c r="H27" s="72">
        <f t="shared" si="4"/>
        <v>0</v>
      </c>
      <c r="I27" s="73">
        <f t="shared" si="3"/>
        <v>0</v>
      </c>
      <c r="J27" s="4">
        <v>0</v>
      </c>
    </row>
    <row r="28" spans="1:10" ht="15">
      <c r="A28" s="42" t="s">
        <v>26</v>
      </c>
      <c r="B28" s="74">
        <f>SUM(B7:B23)</f>
        <v>20307.830252075597</v>
      </c>
      <c r="C28" s="74">
        <f t="shared" ref="C28:I28" si="5">SUM(C7:C23)</f>
        <v>4511.2466723749012</v>
      </c>
      <c r="D28" s="74">
        <f t="shared" si="5"/>
        <v>7001.2973619444238</v>
      </c>
      <c r="E28" s="74">
        <f t="shared" si="5"/>
        <v>4884.5721893334558</v>
      </c>
      <c r="F28" s="74">
        <f t="shared" si="5"/>
        <v>18328.429473847842</v>
      </c>
      <c r="G28" s="74">
        <f t="shared" si="5"/>
        <v>1860.8315346458876</v>
      </c>
      <c r="H28" s="75">
        <f t="shared" si="5"/>
        <v>11.447783019333903</v>
      </c>
      <c r="I28" s="59">
        <f t="shared" si="5"/>
        <v>56905.655267241433</v>
      </c>
      <c r="J28" s="4">
        <v>0</v>
      </c>
    </row>
    <row r="29" spans="1:10" s="14" customFormat="1" ht="15" thickBot="1">
      <c r="A29" s="43" t="s">
        <v>91</v>
      </c>
      <c r="B29" s="76">
        <f>B28/$I$28</f>
        <v>0.3568684018610378</v>
      </c>
      <c r="C29" s="76">
        <f t="shared" ref="C29:I29" si="6">C28/$I$28</f>
        <v>7.9275893603001274E-2</v>
      </c>
      <c r="D29" s="76">
        <f t="shared" si="6"/>
        <v>0.12303341959713487</v>
      </c>
      <c r="E29" s="76">
        <f t="shared" si="6"/>
        <v>8.5836322706318621E-2</v>
      </c>
      <c r="F29" s="76">
        <f t="shared" si="6"/>
        <v>0.32208449912005266</v>
      </c>
      <c r="G29" s="76">
        <f t="shared" si="6"/>
        <v>3.2700291841065966E-2</v>
      </c>
      <c r="H29" s="76">
        <f t="shared" si="6"/>
        <v>2.0117127138897891E-4</v>
      </c>
      <c r="I29" s="77">
        <f t="shared" si="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6.8857343299372903E-3</v>
      </c>
      <c r="C33" s="57">
        <f t="shared" ref="C33:E33" si="7">C111+C137+C163+C189+C215+C241+C267+C293+C319+C345+C371+C397+C423</f>
        <v>6.8857343299372903E-3</v>
      </c>
      <c r="D33" s="57">
        <f t="shared" si="7"/>
        <v>128.46714539364001</v>
      </c>
      <c r="E33" s="57">
        <f t="shared" si="7"/>
        <v>6.8857343299372903E-3</v>
      </c>
      <c r="F33" s="419"/>
      <c r="G33" s="57">
        <f t="shared" ref="G33:H48" si="8">G111+G137+G163+G189+G215+G241+G267+G293+G319+G345+G371+G397+G423</f>
        <v>0</v>
      </c>
      <c r="H33" s="58">
        <f t="shared" si="8"/>
        <v>0</v>
      </c>
      <c r="I33" s="59">
        <f>SUM(B33:H33)</f>
        <v>128.48780259662982</v>
      </c>
      <c r="J33" s="4">
        <v>0</v>
      </c>
    </row>
    <row r="34" spans="1:10" ht="15">
      <c r="A34" s="36" t="s">
        <v>8</v>
      </c>
      <c r="B34" s="60">
        <f t="shared" ref="B34:E49" si="9">B112+B138+B164+B190+B216+B242+B268+B294+B320+B346+B372+B398+B424</f>
        <v>0</v>
      </c>
      <c r="C34" s="60">
        <f t="shared" si="9"/>
        <v>0</v>
      </c>
      <c r="D34" s="60">
        <f t="shared" si="9"/>
        <v>35.621939999999995</v>
      </c>
      <c r="E34" s="60">
        <f t="shared" si="9"/>
        <v>0</v>
      </c>
      <c r="F34" s="420">
        <v>0</v>
      </c>
      <c r="G34" s="60">
        <f t="shared" si="8"/>
        <v>0</v>
      </c>
      <c r="H34" s="61">
        <f t="shared" si="8"/>
        <v>0</v>
      </c>
      <c r="I34" s="62">
        <f t="shared" ref="I34:I53" si="10">SUM(B34:H34)</f>
        <v>35.621939999999995</v>
      </c>
      <c r="J34" s="4">
        <v>0</v>
      </c>
    </row>
    <row r="35" spans="1:10" ht="15">
      <c r="A35" s="37" t="s">
        <v>10</v>
      </c>
      <c r="B35" s="63">
        <f t="shared" si="9"/>
        <v>0</v>
      </c>
      <c r="C35" s="63">
        <f t="shared" si="9"/>
        <v>0</v>
      </c>
      <c r="D35" s="63">
        <f t="shared" si="9"/>
        <v>0</v>
      </c>
      <c r="E35" s="63">
        <f t="shared" si="9"/>
        <v>0</v>
      </c>
      <c r="F35" s="420">
        <v>0</v>
      </c>
      <c r="G35" s="63">
        <f t="shared" si="8"/>
        <v>0</v>
      </c>
      <c r="H35" s="64">
        <f t="shared" si="8"/>
        <v>0</v>
      </c>
      <c r="I35" s="59">
        <f t="shared" si="10"/>
        <v>0</v>
      </c>
      <c r="J35" s="4">
        <v>0</v>
      </c>
    </row>
    <row r="36" spans="1:10" ht="15">
      <c r="A36" s="36" t="s">
        <v>56</v>
      </c>
      <c r="B36" s="60">
        <f t="shared" si="9"/>
        <v>0</v>
      </c>
      <c r="C36" s="60">
        <f t="shared" si="9"/>
        <v>0</v>
      </c>
      <c r="D36" s="60">
        <f t="shared" si="9"/>
        <v>0</v>
      </c>
      <c r="E36" s="60">
        <f t="shared" si="9"/>
        <v>0</v>
      </c>
      <c r="F36" s="420">
        <v>0</v>
      </c>
      <c r="G36" s="60">
        <f t="shared" si="8"/>
        <v>0</v>
      </c>
      <c r="H36" s="61">
        <f t="shared" si="8"/>
        <v>0</v>
      </c>
      <c r="I36" s="62">
        <f t="shared" si="10"/>
        <v>0</v>
      </c>
      <c r="J36" s="4">
        <v>0</v>
      </c>
    </row>
    <row r="37" spans="1:10" ht="15">
      <c r="A37" s="37" t="s">
        <v>16</v>
      </c>
      <c r="B37" s="63">
        <f t="shared" si="9"/>
        <v>366.12336574978758</v>
      </c>
      <c r="C37" s="63">
        <f t="shared" si="9"/>
        <v>421.64409741747602</v>
      </c>
      <c r="D37" s="63">
        <f t="shared" si="9"/>
        <v>853.64004965956053</v>
      </c>
      <c r="E37" s="63">
        <f t="shared" si="9"/>
        <v>3.592299380907556E-4</v>
      </c>
      <c r="F37" s="420">
        <v>0</v>
      </c>
      <c r="G37" s="63">
        <f t="shared" si="8"/>
        <v>0</v>
      </c>
      <c r="H37" s="64">
        <f t="shared" si="8"/>
        <v>0</v>
      </c>
      <c r="I37" s="59">
        <f t="shared" si="10"/>
        <v>1641.4078720567622</v>
      </c>
      <c r="J37" s="4">
        <v>0</v>
      </c>
    </row>
    <row r="38" spans="1:10" ht="15">
      <c r="A38" s="36" t="s">
        <v>15</v>
      </c>
      <c r="B38" s="60">
        <f t="shared" si="9"/>
        <v>49.352193178068113</v>
      </c>
      <c r="C38" s="60">
        <f t="shared" si="9"/>
        <v>7.802658653800119</v>
      </c>
      <c r="D38" s="60">
        <f t="shared" si="9"/>
        <v>30.2336974503013</v>
      </c>
      <c r="E38" s="60">
        <f t="shared" si="9"/>
        <v>1.3776477940735252</v>
      </c>
      <c r="F38" s="420">
        <v>0</v>
      </c>
      <c r="G38" s="60">
        <f t="shared" si="8"/>
        <v>0</v>
      </c>
      <c r="H38" s="61">
        <f t="shared" si="8"/>
        <v>0</v>
      </c>
      <c r="I38" s="62">
        <f t="shared" si="10"/>
        <v>88.766197076243046</v>
      </c>
      <c r="J38" s="4">
        <v>0</v>
      </c>
    </row>
    <row r="39" spans="1:10" ht="15">
      <c r="A39" s="37" t="s">
        <v>58</v>
      </c>
      <c r="B39" s="63">
        <f t="shared" si="9"/>
        <v>3.2734234863287946E-3</v>
      </c>
      <c r="C39" s="63">
        <f t="shared" si="9"/>
        <v>1.7777749454395673</v>
      </c>
      <c r="D39" s="63">
        <f t="shared" si="9"/>
        <v>0.37936061087732198</v>
      </c>
      <c r="E39" s="63">
        <f t="shared" si="9"/>
        <v>377.88316312205819</v>
      </c>
      <c r="F39" s="420">
        <v>0</v>
      </c>
      <c r="G39" s="63">
        <f t="shared" si="8"/>
        <v>0</v>
      </c>
      <c r="H39" s="64">
        <f t="shared" si="8"/>
        <v>0</v>
      </c>
      <c r="I39" s="59">
        <f t="shared" si="10"/>
        <v>380.0435721018614</v>
      </c>
      <c r="J39" s="4">
        <v>0</v>
      </c>
    </row>
    <row r="40" spans="1:10" ht="15">
      <c r="A40" s="36" t="s">
        <v>12</v>
      </c>
      <c r="B40" s="60">
        <f t="shared" si="9"/>
        <v>2.0963493060219126E-3</v>
      </c>
      <c r="C40" s="60">
        <f t="shared" si="9"/>
        <v>1.7231916621135955E-3</v>
      </c>
      <c r="D40" s="60">
        <f t="shared" si="9"/>
        <v>1.7231916621135955E-3</v>
      </c>
      <c r="E40" s="60">
        <f t="shared" si="9"/>
        <v>2.5282146809264843</v>
      </c>
      <c r="F40" s="420">
        <v>0</v>
      </c>
      <c r="G40" s="60">
        <f t="shared" si="8"/>
        <v>0</v>
      </c>
      <c r="H40" s="61">
        <f t="shared" si="8"/>
        <v>0</v>
      </c>
      <c r="I40" s="62">
        <f t="shared" si="10"/>
        <v>2.5337574135567333</v>
      </c>
      <c r="J40" s="4">
        <v>0</v>
      </c>
    </row>
    <row r="41" spans="1:10" ht="15">
      <c r="A41" s="37" t="s">
        <v>59</v>
      </c>
      <c r="B41" s="63">
        <f t="shared" si="9"/>
        <v>0</v>
      </c>
      <c r="C41" s="63">
        <f t="shared" si="9"/>
        <v>0</v>
      </c>
      <c r="D41" s="63">
        <f t="shared" si="9"/>
        <v>4.3600000000000007E-2</v>
      </c>
      <c r="E41" s="63">
        <f t="shared" si="9"/>
        <v>0</v>
      </c>
      <c r="F41" s="420">
        <v>0</v>
      </c>
      <c r="G41" s="63">
        <f t="shared" si="8"/>
        <v>0</v>
      </c>
      <c r="H41" s="64">
        <f t="shared" si="8"/>
        <v>0</v>
      </c>
      <c r="I41" s="59">
        <f t="shared" si="10"/>
        <v>4.3600000000000007E-2</v>
      </c>
      <c r="J41" s="4">
        <v>0</v>
      </c>
    </row>
    <row r="42" spans="1:10" ht="15">
      <c r="A42" s="36" t="s">
        <v>17</v>
      </c>
      <c r="B42" s="60">
        <f t="shared" si="9"/>
        <v>64.560552035411732</v>
      </c>
      <c r="C42" s="60">
        <f t="shared" si="9"/>
        <v>0.77490527047720847</v>
      </c>
      <c r="D42" s="60">
        <f t="shared" si="9"/>
        <v>221.25006333332064</v>
      </c>
      <c r="E42" s="60">
        <f t="shared" si="9"/>
        <v>3.360574152312322</v>
      </c>
      <c r="F42" s="420">
        <v>0</v>
      </c>
      <c r="G42" s="60">
        <f t="shared" si="8"/>
        <v>0</v>
      </c>
      <c r="H42" s="61">
        <f t="shared" si="8"/>
        <v>0</v>
      </c>
      <c r="I42" s="62">
        <f t="shared" si="10"/>
        <v>289.94609479152189</v>
      </c>
      <c r="J42" s="4">
        <v>0</v>
      </c>
    </row>
    <row r="43" spans="1:10" ht="15">
      <c r="A43" s="37" t="s">
        <v>139</v>
      </c>
      <c r="B43" s="63">
        <f t="shared" si="9"/>
        <v>568.67623429101093</v>
      </c>
      <c r="C43" s="63">
        <f t="shared" si="9"/>
        <v>1724.0815880118992</v>
      </c>
      <c r="D43" s="63">
        <f t="shared" si="9"/>
        <v>682.54426717812453</v>
      </c>
      <c r="E43" s="63">
        <f t="shared" si="9"/>
        <v>204.49887876113809</v>
      </c>
      <c r="F43" s="420">
        <v>0</v>
      </c>
      <c r="G43" s="63">
        <f t="shared" si="8"/>
        <v>0</v>
      </c>
      <c r="H43" s="64">
        <f t="shared" si="8"/>
        <v>0</v>
      </c>
      <c r="I43" s="59">
        <f t="shared" si="10"/>
        <v>3179.8009682421725</v>
      </c>
      <c r="J43" s="4">
        <v>0</v>
      </c>
    </row>
    <row r="44" spans="1:10" ht="15">
      <c r="A44" s="36" t="s">
        <v>25</v>
      </c>
      <c r="B44" s="60">
        <f t="shared" si="9"/>
        <v>95.956927651696432</v>
      </c>
      <c r="C44" s="60">
        <f t="shared" si="9"/>
        <v>21.362901145467099</v>
      </c>
      <c r="D44" s="60">
        <f t="shared" si="9"/>
        <v>511.16836659165358</v>
      </c>
      <c r="E44" s="60">
        <f t="shared" si="9"/>
        <v>2168.3297015433423</v>
      </c>
      <c r="F44" s="420">
        <v>0</v>
      </c>
      <c r="G44" s="60">
        <f t="shared" si="8"/>
        <v>372.58193729905622</v>
      </c>
      <c r="H44" s="61">
        <f t="shared" si="8"/>
        <v>10.69840500661457</v>
      </c>
      <c r="I44" s="62">
        <f t="shared" si="10"/>
        <v>3180.0982392378301</v>
      </c>
      <c r="J44" s="4">
        <v>0</v>
      </c>
    </row>
    <row r="45" spans="1:10" ht="15">
      <c r="A45" s="37" t="s">
        <v>24</v>
      </c>
      <c r="B45" s="63">
        <f t="shared" si="9"/>
        <v>43.109269619905355</v>
      </c>
      <c r="C45" s="63">
        <f t="shared" si="9"/>
        <v>22.317413954030368</v>
      </c>
      <c r="D45" s="63">
        <f t="shared" si="9"/>
        <v>18.871511898828299</v>
      </c>
      <c r="E45" s="63">
        <f t="shared" si="9"/>
        <v>0</v>
      </c>
      <c r="F45" s="420">
        <v>0</v>
      </c>
      <c r="G45" s="63">
        <f t="shared" si="8"/>
        <v>0</v>
      </c>
      <c r="H45" s="64">
        <f t="shared" si="8"/>
        <v>0</v>
      </c>
      <c r="I45" s="59">
        <f t="shared" si="10"/>
        <v>84.298195472764021</v>
      </c>
      <c r="J45" s="4">
        <v>0</v>
      </c>
    </row>
    <row r="46" spans="1:10" ht="15">
      <c r="A46" s="36" t="s">
        <v>60</v>
      </c>
      <c r="B46" s="60">
        <f t="shared" si="9"/>
        <v>26.661501061698541</v>
      </c>
      <c r="C46" s="60">
        <f t="shared" si="9"/>
        <v>29.936831425816017</v>
      </c>
      <c r="D46" s="60">
        <f t="shared" si="9"/>
        <v>56.246164995123287</v>
      </c>
      <c r="E46" s="60">
        <f t="shared" si="9"/>
        <v>1.657377129386477</v>
      </c>
      <c r="F46" s="420">
        <v>0</v>
      </c>
      <c r="G46" s="60">
        <f t="shared" si="8"/>
        <v>0</v>
      </c>
      <c r="H46" s="61">
        <f t="shared" si="8"/>
        <v>0</v>
      </c>
      <c r="I46" s="62">
        <f t="shared" si="10"/>
        <v>114.50187461202432</v>
      </c>
      <c r="J46" s="4">
        <v>0</v>
      </c>
    </row>
    <row r="47" spans="1:10" ht="15">
      <c r="A47" s="37" t="s">
        <v>22</v>
      </c>
      <c r="B47" s="63">
        <f t="shared" si="9"/>
        <v>154.27858305411505</v>
      </c>
      <c r="C47" s="63">
        <f t="shared" si="9"/>
        <v>1856.4051083033316</v>
      </c>
      <c r="D47" s="63">
        <f t="shared" si="9"/>
        <v>186.15746106881565</v>
      </c>
      <c r="E47" s="63">
        <f t="shared" si="9"/>
        <v>4.4305913218205628</v>
      </c>
      <c r="F47" s="420">
        <v>0</v>
      </c>
      <c r="G47" s="63">
        <f t="shared" si="8"/>
        <v>0</v>
      </c>
      <c r="H47" s="64">
        <f t="shared" si="8"/>
        <v>0</v>
      </c>
      <c r="I47" s="59">
        <f t="shared" si="10"/>
        <v>2201.2717437480828</v>
      </c>
      <c r="J47" s="4">
        <v>0</v>
      </c>
    </row>
    <row r="48" spans="1:10" ht="15">
      <c r="A48" s="36" t="s">
        <v>21</v>
      </c>
      <c r="B48" s="60">
        <f t="shared" si="9"/>
        <v>0</v>
      </c>
      <c r="C48" s="60">
        <f t="shared" si="9"/>
        <v>0</v>
      </c>
      <c r="D48" s="60">
        <f t="shared" si="9"/>
        <v>0</v>
      </c>
      <c r="E48" s="60">
        <f t="shared" si="9"/>
        <v>0</v>
      </c>
      <c r="F48" s="420">
        <v>0</v>
      </c>
      <c r="G48" s="60">
        <f t="shared" si="8"/>
        <v>0</v>
      </c>
      <c r="H48" s="61">
        <f t="shared" si="8"/>
        <v>0</v>
      </c>
      <c r="I48" s="62">
        <f t="shared" si="10"/>
        <v>0</v>
      </c>
      <c r="J48" s="4">
        <v>0</v>
      </c>
    </row>
    <row r="49" spans="1:10" ht="15">
      <c r="A49" s="38" t="s">
        <v>64</v>
      </c>
      <c r="B49" s="63">
        <f t="shared" si="9"/>
        <v>2.52E-2</v>
      </c>
      <c r="C49" s="63">
        <f t="shared" si="9"/>
        <v>0</v>
      </c>
      <c r="D49" s="63">
        <f t="shared" si="9"/>
        <v>0</v>
      </c>
      <c r="E49" s="63">
        <f t="shared" si="9"/>
        <v>0</v>
      </c>
      <c r="F49" s="420">
        <v>0</v>
      </c>
      <c r="G49" s="63">
        <f t="shared" ref="G49:H53" si="11">G127+G153+G179+G205+G231+G257+G283+G309+G335+G361+G387+G413+G439</f>
        <v>0</v>
      </c>
      <c r="H49" s="64">
        <f t="shared" si="11"/>
        <v>0</v>
      </c>
      <c r="I49" s="59">
        <f t="shared" si="10"/>
        <v>2.52E-2</v>
      </c>
      <c r="J49" s="4">
        <v>0</v>
      </c>
    </row>
    <row r="50" spans="1:10">
      <c r="A50" s="39" t="s">
        <v>23</v>
      </c>
      <c r="B50" s="65">
        <f t="shared" ref="B50:E53" si="12">B128+B154+B180+B206+B232+B258+B284+B310+B336+B362+B388+B414+B440</f>
        <v>2.52E-2</v>
      </c>
      <c r="C50" s="65">
        <f t="shared" si="12"/>
        <v>0</v>
      </c>
      <c r="D50" s="65">
        <f t="shared" si="12"/>
        <v>0</v>
      </c>
      <c r="E50" s="65">
        <f t="shared" si="12"/>
        <v>0</v>
      </c>
      <c r="F50" s="420">
        <v>0</v>
      </c>
      <c r="G50" s="65">
        <f t="shared" si="11"/>
        <v>0</v>
      </c>
      <c r="H50" s="66">
        <f t="shared" si="11"/>
        <v>0</v>
      </c>
      <c r="I50" s="67">
        <f t="shared" si="10"/>
        <v>2.52E-2</v>
      </c>
      <c r="J50" s="4">
        <v>0</v>
      </c>
    </row>
    <row r="51" spans="1:10">
      <c r="A51" s="40" t="s">
        <v>19</v>
      </c>
      <c r="B51" s="68">
        <f t="shared" si="12"/>
        <v>0</v>
      </c>
      <c r="C51" s="68">
        <f t="shared" si="12"/>
        <v>0</v>
      </c>
      <c r="D51" s="68">
        <f t="shared" si="12"/>
        <v>0</v>
      </c>
      <c r="E51" s="68">
        <f t="shared" si="12"/>
        <v>0</v>
      </c>
      <c r="F51" s="420">
        <v>0</v>
      </c>
      <c r="G51" s="68">
        <f t="shared" si="11"/>
        <v>0</v>
      </c>
      <c r="H51" s="69">
        <f t="shared" si="11"/>
        <v>0</v>
      </c>
      <c r="I51" s="70">
        <f t="shared" si="10"/>
        <v>0</v>
      </c>
      <c r="J51" s="4">
        <v>0</v>
      </c>
    </row>
    <row r="52" spans="1:10">
      <c r="A52" s="39" t="s">
        <v>20</v>
      </c>
      <c r="B52" s="65">
        <f t="shared" si="12"/>
        <v>0</v>
      </c>
      <c r="C52" s="65">
        <f t="shared" si="12"/>
        <v>0</v>
      </c>
      <c r="D52" s="65">
        <f t="shared" si="12"/>
        <v>0</v>
      </c>
      <c r="E52" s="65">
        <f t="shared" si="12"/>
        <v>0</v>
      </c>
      <c r="F52" s="420">
        <v>0</v>
      </c>
      <c r="G52" s="65">
        <f t="shared" si="11"/>
        <v>0</v>
      </c>
      <c r="H52" s="66">
        <f t="shared" si="11"/>
        <v>0</v>
      </c>
      <c r="I52" s="67">
        <f t="shared" si="10"/>
        <v>0</v>
      </c>
      <c r="J52" s="4">
        <v>0</v>
      </c>
    </row>
    <row r="53" spans="1:10" ht="15" thickBot="1">
      <c r="A53" s="41" t="s">
        <v>11</v>
      </c>
      <c r="B53" s="71">
        <f t="shared" si="12"/>
        <v>0</v>
      </c>
      <c r="C53" s="71">
        <f t="shared" si="12"/>
        <v>0</v>
      </c>
      <c r="D53" s="71">
        <f t="shared" si="12"/>
        <v>0</v>
      </c>
      <c r="E53" s="71">
        <f t="shared" si="12"/>
        <v>0</v>
      </c>
      <c r="F53" s="421">
        <v>0</v>
      </c>
      <c r="G53" s="71">
        <f t="shared" si="11"/>
        <v>0</v>
      </c>
      <c r="H53" s="72">
        <f t="shared" si="11"/>
        <v>0</v>
      </c>
      <c r="I53" s="73">
        <f t="shared" si="10"/>
        <v>0</v>
      </c>
      <c r="J53" s="4">
        <v>0</v>
      </c>
    </row>
    <row r="54" spans="1:10" ht="15">
      <c r="A54" s="42" t="s">
        <v>26</v>
      </c>
      <c r="B54" s="74">
        <f>SUM(B33:B49)</f>
        <v>1368.7560821488159</v>
      </c>
      <c r="C54" s="74">
        <f t="shared" ref="C54:I54" si="13">SUM(C33:C49)</f>
        <v>4086.1118880537288</v>
      </c>
      <c r="D54" s="74">
        <f t="shared" si="13"/>
        <v>2724.6253513719075</v>
      </c>
      <c r="E54" s="74">
        <f t="shared" si="13"/>
        <v>2764.0733934693258</v>
      </c>
      <c r="F54" s="74">
        <f t="shared" si="13"/>
        <v>0</v>
      </c>
      <c r="G54" s="74">
        <f t="shared" si="13"/>
        <v>372.58193729905622</v>
      </c>
      <c r="H54" s="75">
        <f>SUM(H33:H49)</f>
        <v>10.69840500661457</v>
      </c>
      <c r="I54" s="59">
        <f t="shared" si="13"/>
        <v>11326.847057349449</v>
      </c>
      <c r="J54" s="4">
        <v>0</v>
      </c>
    </row>
    <row r="55" spans="1:10" s="14" customFormat="1" ht="14.25" customHeight="1" thickBot="1">
      <c r="A55" s="43" t="s">
        <v>91</v>
      </c>
      <c r="B55" s="78">
        <f>B54/$I$54</f>
        <v>0.12084175545221083</v>
      </c>
      <c r="C55" s="78">
        <f t="shared" ref="C55:I55" si="14">C54/$I$54</f>
        <v>0.36074574569296813</v>
      </c>
      <c r="D55" s="78">
        <f t="shared" si="14"/>
        <v>0.24054578803587082</v>
      </c>
      <c r="E55" s="78">
        <f t="shared" si="14"/>
        <v>0.24402849084784375</v>
      </c>
      <c r="F55" s="78">
        <f t="shared" si="14"/>
        <v>0</v>
      </c>
      <c r="G55" s="78">
        <f t="shared" si="14"/>
        <v>3.2893702493961514E-2</v>
      </c>
      <c r="H55" s="79">
        <f t="shared" si="14"/>
        <v>9.4451747714496478E-4</v>
      </c>
      <c r="I55" s="80">
        <f t="shared" si="14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0.38139485764414266</v>
      </c>
      <c r="G59" s="404">
        <v>0</v>
      </c>
      <c r="H59" s="406">
        <v>0</v>
      </c>
      <c r="I59" s="59">
        <f>F59</f>
        <v>0.38139485764414266</v>
      </c>
      <c r="J59" s="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5">F450+F476+F502+F528+F554</f>
        <v>0</v>
      </c>
      <c r="G60" s="407">
        <v>0</v>
      </c>
      <c r="H60" s="409">
        <v>0</v>
      </c>
      <c r="I60" s="62">
        <f t="shared" ref="I60:I79" si="16">F60</f>
        <v>0</v>
      </c>
      <c r="J60" s="4">
        <v>0</v>
      </c>
    </row>
    <row r="61" spans="1:10" ht="15">
      <c r="A61" s="37" t="s">
        <v>10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5"/>
        <v>0</v>
      </c>
      <c r="G61" s="407">
        <v>0</v>
      </c>
      <c r="H61" s="409">
        <v>0</v>
      </c>
      <c r="I61" s="59">
        <f t="shared" si="16"/>
        <v>0</v>
      </c>
      <c r="J61" s="4">
        <v>0</v>
      </c>
    </row>
    <row r="62" spans="1:10" ht="15">
      <c r="A62" s="36" t="s">
        <v>56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5"/>
        <v>0</v>
      </c>
      <c r="G62" s="407">
        <v>0</v>
      </c>
      <c r="H62" s="409">
        <v>0</v>
      </c>
      <c r="I62" s="62">
        <f t="shared" si="16"/>
        <v>0</v>
      </c>
      <c r="J62" s="4">
        <v>0</v>
      </c>
    </row>
    <row r="63" spans="1:10" ht="15">
      <c r="A63" s="37" t="s">
        <v>16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5"/>
        <v>0</v>
      </c>
      <c r="G63" s="407">
        <v>0</v>
      </c>
      <c r="H63" s="409">
        <v>0</v>
      </c>
      <c r="I63" s="59">
        <f t="shared" si="16"/>
        <v>0</v>
      </c>
      <c r="J63" s="4">
        <v>0</v>
      </c>
    </row>
    <row r="64" spans="1:10" ht="15">
      <c r="A64" s="36" t="s">
        <v>15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5"/>
        <v>0</v>
      </c>
      <c r="G64" s="407">
        <v>0</v>
      </c>
      <c r="H64" s="409">
        <v>0</v>
      </c>
      <c r="I64" s="62">
        <f t="shared" si="16"/>
        <v>0</v>
      </c>
      <c r="J64" s="4">
        <v>0</v>
      </c>
    </row>
    <row r="65" spans="1:10" ht="15">
      <c r="A65" s="37" t="s">
        <v>58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5"/>
        <v>9669.7247465297314</v>
      </c>
      <c r="G65" s="407">
        <v>0</v>
      </c>
      <c r="H65" s="409">
        <v>0</v>
      </c>
      <c r="I65" s="59">
        <f t="shared" si="16"/>
        <v>9669.7247465297314</v>
      </c>
      <c r="J65" s="4">
        <v>0</v>
      </c>
    </row>
    <row r="66" spans="1:10" ht="15">
      <c r="A66" s="36" t="s">
        <v>12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5"/>
        <v>4995.5437698720625</v>
      </c>
      <c r="G66" s="407">
        <v>0</v>
      </c>
      <c r="H66" s="409">
        <v>0</v>
      </c>
      <c r="I66" s="62">
        <f t="shared" si="16"/>
        <v>4995.5437698720625</v>
      </c>
      <c r="J66" s="4">
        <v>0</v>
      </c>
    </row>
    <row r="67" spans="1:10" ht="15">
      <c r="A67" s="37" t="s">
        <v>59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5"/>
        <v>2045.5451897948162</v>
      </c>
      <c r="G67" s="407">
        <v>0</v>
      </c>
      <c r="H67" s="409">
        <v>0</v>
      </c>
      <c r="I67" s="59">
        <f t="shared" si="16"/>
        <v>2045.5451897948162</v>
      </c>
      <c r="J67" s="4">
        <v>0</v>
      </c>
    </row>
    <row r="68" spans="1:10" ht="15">
      <c r="A68" s="36" t="s">
        <v>17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5"/>
        <v>13.226996151747676</v>
      </c>
      <c r="G68" s="407">
        <v>0</v>
      </c>
      <c r="H68" s="409">
        <v>0</v>
      </c>
      <c r="I68" s="62">
        <f t="shared" si="16"/>
        <v>13.226996151747676</v>
      </c>
      <c r="J68" s="4">
        <v>0</v>
      </c>
    </row>
    <row r="69" spans="1:10" ht="15">
      <c r="A69" s="37" t="s">
        <v>139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5"/>
        <v>0</v>
      </c>
      <c r="G69" s="407">
        <v>0</v>
      </c>
      <c r="H69" s="409">
        <v>0</v>
      </c>
      <c r="I69" s="59">
        <f t="shared" si="16"/>
        <v>0</v>
      </c>
      <c r="J69" s="4">
        <v>0</v>
      </c>
    </row>
    <row r="70" spans="1:10" ht="15">
      <c r="A70" s="36" t="s">
        <v>25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5"/>
        <v>1016.2414736865009</v>
      </c>
      <c r="G70" s="407">
        <v>0</v>
      </c>
      <c r="H70" s="409">
        <v>0</v>
      </c>
      <c r="I70" s="62">
        <f t="shared" si="16"/>
        <v>1016.2414736865009</v>
      </c>
      <c r="J70" s="4">
        <v>0</v>
      </c>
    </row>
    <row r="71" spans="1:10" ht="15">
      <c r="A71" s="37" t="s">
        <v>24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5"/>
        <v>0</v>
      </c>
      <c r="G71" s="407">
        <v>0</v>
      </c>
      <c r="H71" s="409">
        <v>0</v>
      </c>
      <c r="I71" s="59">
        <f t="shared" si="16"/>
        <v>0</v>
      </c>
      <c r="J71" s="4">
        <v>0</v>
      </c>
    </row>
    <row r="72" spans="1:10" ht="15">
      <c r="A72" s="36" t="s">
        <v>60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5"/>
        <v>0</v>
      </c>
      <c r="G72" s="407">
        <v>0</v>
      </c>
      <c r="H72" s="409">
        <v>0</v>
      </c>
      <c r="I72" s="62">
        <f t="shared" si="16"/>
        <v>0</v>
      </c>
      <c r="J72" s="4">
        <v>0</v>
      </c>
    </row>
    <row r="73" spans="1:10" ht="15">
      <c r="A73" s="37" t="s">
        <v>22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5"/>
        <v>40.420936557322833</v>
      </c>
      <c r="G73" s="407">
        <v>0</v>
      </c>
      <c r="H73" s="409">
        <v>0</v>
      </c>
      <c r="I73" s="59">
        <f t="shared" si="16"/>
        <v>40.420936557322833</v>
      </c>
      <c r="J73" s="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5"/>
        <v>0</v>
      </c>
      <c r="G74" s="407">
        <v>0</v>
      </c>
      <c r="H74" s="409">
        <v>0</v>
      </c>
      <c r="I74" s="62">
        <f t="shared" si="16"/>
        <v>0</v>
      </c>
      <c r="J74" s="4">
        <v>0</v>
      </c>
    </row>
    <row r="75" spans="1:10" ht="15">
      <c r="A75" s="38" t="s">
        <v>64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5"/>
        <v>0</v>
      </c>
      <c r="G75" s="407">
        <v>0</v>
      </c>
      <c r="H75" s="409">
        <v>0</v>
      </c>
      <c r="I75" s="59">
        <f t="shared" si="16"/>
        <v>0</v>
      </c>
      <c r="J75" s="4">
        <v>0</v>
      </c>
    </row>
    <row r="76" spans="1:10">
      <c r="A76" s="39" t="s">
        <v>23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5"/>
        <v>0</v>
      </c>
      <c r="G76" s="407">
        <v>0</v>
      </c>
      <c r="H76" s="409">
        <v>0</v>
      </c>
      <c r="I76" s="67">
        <f t="shared" si="16"/>
        <v>0</v>
      </c>
      <c r="J76" s="4">
        <v>0</v>
      </c>
    </row>
    <row r="77" spans="1:10">
      <c r="A77" s="40" t="s">
        <v>19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5"/>
        <v>0</v>
      </c>
      <c r="G77" s="407">
        <v>0</v>
      </c>
      <c r="H77" s="409">
        <v>0</v>
      </c>
      <c r="I77" s="70">
        <f t="shared" si="16"/>
        <v>0</v>
      </c>
      <c r="J77" s="4">
        <v>0</v>
      </c>
    </row>
    <row r="78" spans="1:10">
      <c r="A78" s="39" t="s">
        <v>20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5"/>
        <v>0</v>
      </c>
      <c r="G78" s="407">
        <v>0</v>
      </c>
      <c r="H78" s="409">
        <v>0</v>
      </c>
      <c r="I78" s="67">
        <f t="shared" si="16"/>
        <v>0</v>
      </c>
      <c r="J78" s="4">
        <v>0</v>
      </c>
    </row>
    <row r="79" spans="1:10" ht="15" thickBot="1">
      <c r="A79" s="41" t="s">
        <v>11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5"/>
        <v>0</v>
      </c>
      <c r="G79" s="410">
        <v>0</v>
      </c>
      <c r="H79" s="412">
        <v>0</v>
      </c>
      <c r="I79" s="73">
        <f t="shared" si="16"/>
        <v>0</v>
      </c>
      <c r="J79" s="4">
        <v>0</v>
      </c>
    </row>
    <row r="80" spans="1:10" ht="15" customHeight="1">
      <c r="A80" s="42" t="s">
        <v>26</v>
      </c>
      <c r="B80" s="74">
        <f>SUM(B59:B75)</f>
        <v>0</v>
      </c>
      <c r="C80" s="74">
        <f t="shared" ref="C80:G80" si="17">SUM(C59:C75)</f>
        <v>0</v>
      </c>
      <c r="D80" s="74">
        <f t="shared" si="17"/>
        <v>0</v>
      </c>
      <c r="E80" s="74">
        <f t="shared" si="17"/>
        <v>0</v>
      </c>
      <c r="F80" s="74">
        <f t="shared" si="17"/>
        <v>17781.084507449825</v>
      </c>
      <c r="G80" s="74">
        <f t="shared" si="17"/>
        <v>0</v>
      </c>
      <c r="H80" s="75">
        <f>SUM(H59:H75)</f>
        <v>0</v>
      </c>
      <c r="I80" s="59">
        <f>SUM(I59:I75)</f>
        <v>17781.084507449825</v>
      </c>
      <c r="J80" s="4">
        <v>0</v>
      </c>
    </row>
    <row r="81" spans="1:59" s="13" customFormat="1" ht="14.25" customHeight="1" thickBot="1">
      <c r="A81" s="43" t="s">
        <v>91</v>
      </c>
      <c r="B81" s="78">
        <f>B80/$I$80</f>
        <v>0</v>
      </c>
      <c r="C81" s="78">
        <f t="shared" ref="C81:I81" si="18">C80/$I$80</f>
        <v>0</v>
      </c>
      <c r="D81" s="78">
        <f t="shared" si="18"/>
        <v>0</v>
      </c>
      <c r="E81" s="78">
        <f t="shared" si="18"/>
        <v>0</v>
      </c>
      <c r="F81" s="78">
        <f t="shared" si="18"/>
        <v>1</v>
      </c>
      <c r="G81" s="78">
        <f t="shared" si="18"/>
        <v>0</v>
      </c>
      <c r="H81" s="78">
        <f t="shared" si="18"/>
        <v>0</v>
      </c>
      <c r="I81" s="80">
        <f t="shared" si="18"/>
        <v>1</v>
      </c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</row>
    <row r="82" spans="1:59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59" ht="28.5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59" ht="15">
      <c r="A84" s="438" t="s">
        <v>54</v>
      </c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59" ht="15">
      <c r="A85" s="35" t="s">
        <v>7</v>
      </c>
      <c r="B85" s="57">
        <f>B579+B605+B631</f>
        <v>108.17038352757699</v>
      </c>
      <c r="C85" s="57">
        <f t="shared" ref="C85:H85" si="19">C579+C605+C631</f>
        <v>0</v>
      </c>
      <c r="D85" s="57">
        <f t="shared" si="19"/>
        <v>12.51296121894654</v>
      </c>
      <c r="E85" s="57">
        <f t="shared" si="19"/>
        <v>0</v>
      </c>
      <c r="F85" s="57">
        <f t="shared" si="19"/>
        <v>0</v>
      </c>
      <c r="G85" s="57">
        <f t="shared" si="19"/>
        <v>0</v>
      </c>
      <c r="H85" s="58">
        <f t="shared" si="19"/>
        <v>0</v>
      </c>
      <c r="I85" s="59">
        <f>SUM(B85:H85)</f>
        <v>120.68334474652353</v>
      </c>
      <c r="J85" s="4">
        <v>0</v>
      </c>
    </row>
    <row r="86" spans="1:59" ht="15">
      <c r="A86" s="36" t="s">
        <v>8</v>
      </c>
      <c r="B86" s="60">
        <f t="shared" ref="B86:H101" si="20">B580+B606+B632</f>
        <v>130.65368642699133</v>
      </c>
      <c r="C86" s="60">
        <f t="shared" si="20"/>
        <v>0</v>
      </c>
      <c r="D86" s="60">
        <f t="shared" si="20"/>
        <v>11.647355077257632</v>
      </c>
      <c r="E86" s="60">
        <f t="shared" si="20"/>
        <v>0</v>
      </c>
      <c r="F86" s="60">
        <f t="shared" si="20"/>
        <v>0</v>
      </c>
      <c r="G86" s="60">
        <f t="shared" si="20"/>
        <v>0</v>
      </c>
      <c r="H86" s="61">
        <f t="shared" si="20"/>
        <v>0</v>
      </c>
      <c r="I86" s="62">
        <f t="shared" ref="I86:I105" si="21">SUM(B86:H86)</f>
        <v>142.30104150424896</v>
      </c>
      <c r="J86" s="4">
        <v>0</v>
      </c>
    </row>
    <row r="87" spans="1:59" ht="15">
      <c r="A87" s="37" t="s">
        <v>10</v>
      </c>
      <c r="B87" s="63">
        <f t="shared" si="20"/>
        <v>225.17912737797914</v>
      </c>
      <c r="C87" s="63">
        <f t="shared" si="20"/>
        <v>0</v>
      </c>
      <c r="D87" s="63">
        <f t="shared" si="20"/>
        <v>14.084645524048996</v>
      </c>
      <c r="E87" s="63">
        <f t="shared" si="20"/>
        <v>0</v>
      </c>
      <c r="F87" s="63">
        <f t="shared" si="20"/>
        <v>0</v>
      </c>
      <c r="G87" s="63">
        <f t="shared" si="20"/>
        <v>0</v>
      </c>
      <c r="H87" s="64">
        <f t="shared" si="20"/>
        <v>0</v>
      </c>
      <c r="I87" s="59">
        <f t="shared" si="21"/>
        <v>239.26377290202814</v>
      </c>
      <c r="J87" s="4">
        <v>0</v>
      </c>
    </row>
    <row r="88" spans="1:59" ht="15">
      <c r="A88" s="36" t="s">
        <v>56</v>
      </c>
      <c r="B88" s="60">
        <f t="shared" si="20"/>
        <v>0</v>
      </c>
      <c r="C88" s="60">
        <f t="shared" si="20"/>
        <v>0</v>
      </c>
      <c r="D88" s="60">
        <f t="shared" si="20"/>
        <v>0</v>
      </c>
      <c r="E88" s="60">
        <f t="shared" si="20"/>
        <v>0</v>
      </c>
      <c r="F88" s="60">
        <f t="shared" si="20"/>
        <v>0</v>
      </c>
      <c r="G88" s="60">
        <f t="shared" si="20"/>
        <v>0</v>
      </c>
      <c r="H88" s="61">
        <f t="shared" si="20"/>
        <v>0</v>
      </c>
      <c r="I88" s="62">
        <f t="shared" si="21"/>
        <v>0</v>
      </c>
      <c r="J88" s="4">
        <v>0</v>
      </c>
    </row>
    <row r="89" spans="1:59" ht="15">
      <c r="A89" s="37" t="s">
        <v>16</v>
      </c>
      <c r="B89" s="63">
        <f t="shared" si="20"/>
        <v>1689.2578190148361</v>
      </c>
      <c r="C89" s="63">
        <f t="shared" si="20"/>
        <v>66.808589920949402</v>
      </c>
      <c r="D89" s="63">
        <f t="shared" si="20"/>
        <v>104.89933153250249</v>
      </c>
      <c r="E89" s="63">
        <f t="shared" si="20"/>
        <v>31.622440044397365</v>
      </c>
      <c r="F89" s="63">
        <f t="shared" si="20"/>
        <v>0</v>
      </c>
      <c r="G89" s="63">
        <f t="shared" si="20"/>
        <v>0</v>
      </c>
      <c r="H89" s="64">
        <f t="shared" si="20"/>
        <v>0</v>
      </c>
      <c r="I89" s="59">
        <f t="shared" si="21"/>
        <v>1892.5881805126851</v>
      </c>
      <c r="J89" s="4">
        <v>0</v>
      </c>
    </row>
    <row r="90" spans="1:59" ht="15">
      <c r="A90" s="36" t="s">
        <v>15</v>
      </c>
      <c r="B90" s="60">
        <f t="shared" si="20"/>
        <v>5475.9546816356196</v>
      </c>
      <c r="C90" s="60">
        <f t="shared" si="20"/>
        <v>23.747345063125227</v>
      </c>
      <c r="D90" s="60">
        <f t="shared" si="20"/>
        <v>336.11481575759052</v>
      </c>
      <c r="E90" s="60">
        <f t="shared" si="20"/>
        <v>0</v>
      </c>
      <c r="F90" s="60">
        <f t="shared" si="20"/>
        <v>0</v>
      </c>
      <c r="G90" s="60">
        <f t="shared" si="20"/>
        <v>0</v>
      </c>
      <c r="H90" s="61">
        <f t="shared" si="20"/>
        <v>0</v>
      </c>
      <c r="I90" s="62">
        <f t="shared" si="21"/>
        <v>5835.8168424563355</v>
      </c>
      <c r="J90" s="4">
        <v>0</v>
      </c>
    </row>
    <row r="91" spans="1:59" ht="15">
      <c r="A91" s="37" t="s">
        <v>58</v>
      </c>
      <c r="B91" s="63">
        <f t="shared" si="20"/>
        <v>0</v>
      </c>
      <c r="C91" s="63">
        <f t="shared" si="20"/>
        <v>0.28505868144585556</v>
      </c>
      <c r="D91" s="63">
        <f t="shared" si="20"/>
        <v>0.14179363153122793</v>
      </c>
      <c r="E91" s="63">
        <f t="shared" si="20"/>
        <v>79.980064708562622</v>
      </c>
      <c r="F91" s="63">
        <f t="shared" si="20"/>
        <v>546.402804987011</v>
      </c>
      <c r="G91" s="63">
        <f t="shared" si="20"/>
        <v>0</v>
      </c>
      <c r="H91" s="64">
        <f t="shared" si="20"/>
        <v>0</v>
      </c>
      <c r="I91" s="59">
        <f t="shared" si="21"/>
        <v>626.80972200855069</v>
      </c>
      <c r="J91" s="4">
        <v>0</v>
      </c>
    </row>
    <row r="92" spans="1:59" ht="15">
      <c r="A92" s="36" t="s">
        <v>12</v>
      </c>
      <c r="B92" s="60">
        <f t="shared" si="20"/>
        <v>0</v>
      </c>
      <c r="C92" s="60">
        <f t="shared" si="20"/>
        <v>0</v>
      </c>
      <c r="D92" s="60">
        <f t="shared" si="20"/>
        <v>3.4466969315543793E-2</v>
      </c>
      <c r="E92" s="60">
        <f t="shared" si="20"/>
        <v>12.745882954044976</v>
      </c>
      <c r="F92" s="60">
        <f t="shared" si="20"/>
        <v>0</v>
      </c>
      <c r="G92" s="60">
        <f t="shared" si="20"/>
        <v>0</v>
      </c>
      <c r="H92" s="61">
        <f t="shared" si="20"/>
        <v>0</v>
      </c>
      <c r="I92" s="62">
        <f t="shared" si="21"/>
        <v>12.78034992336052</v>
      </c>
      <c r="J92" s="4">
        <v>0</v>
      </c>
    </row>
    <row r="93" spans="1:59" ht="15">
      <c r="A93" s="37" t="s">
        <v>59</v>
      </c>
      <c r="B93" s="63">
        <f t="shared" si="20"/>
        <v>0</v>
      </c>
      <c r="C93" s="63">
        <f t="shared" si="20"/>
        <v>0</v>
      </c>
      <c r="D93" s="63">
        <f t="shared" si="20"/>
        <v>0</v>
      </c>
      <c r="E93" s="63">
        <f t="shared" si="20"/>
        <v>59.619063456485428</v>
      </c>
      <c r="F93" s="63">
        <f t="shared" si="20"/>
        <v>0</v>
      </c>
      <c r="G93" s="63">
        <f t="shared" si="20"/>
        <v>0</v>
      </c>
      <c r="H93" s="64">
        <f t="shared" si="20"/>
        <v>0</v>
      </c>
      <c r="I93" s="59">
        <f t="shared" si="21"/>
        <v>59.619063456485428</v>
      </c>
      <c r="J93" s="4">
        <v>0</v>
      </c>
    </row>
    <row r="94" spans="1:59" ht="15">
      <c r="A94" s="36" t="s">
        <v>17</v>
      </c>
      <c r="B94" s="60">
        <f t="shared" si="20"/>
        <v>227.4767181147468</v>
      </c>
      <c r="C94" s="60">
        <f t="shared" si="20"/>
        <v>0.70181442854895393</v>
      </c>
      <c r="D94" s="60">
        <f t="shared" si="20"/>
        <v>23.454454481959573</v>
      </c>
      <c r="E94" s="60">
        <f t="shared" si="20"/>
        <v>2.5191535487541756</v>
      </c>
      <c r="F94" s="60">
        <f t="shared" si="20"/>
        <v>0</v>
      </c>
      <c r="G94" s="60">
        <f t="shared" si="20"/>
        <v>0</v>
      </c>
      <c r="H94" s="61">
        <f t="shared" si="20"/>
        <v>0</v>
      </c>
      <c r="I94" s="62">
        <f t="shared" si="21"/>
        <v>254.15214057400948</v>
      </c>
      <c r="J94" s="4">
        <v>0</v>
      </c>
    </row>
    <row r="95" spans="1:59" ht="15">
      <c r="A95" s="37" t="s">
        <v>139</v>
      </c>
      <c r="B95" s="63">
        <f t="shared" si="20"/>
        <v>2912.7121895946289</v>
      </c>
      <c r="C95" s="63">
        <f t="shared" si="20"/>
        <v>319.65772258238667</v>
      </c>
      <c r="D95" s="63">
        <f t="shared" si="20"/>
        <v>340.98853378217245</v>
      </c>
      <c r="E95" s="63">
        <f t="shared" si="20"/>
        <v>49.090269166686817</v>
      </c>
      <c r="F95" s="63">
        <f t="shared" si="20"/>
        <v>0</v>
      </c>
      <c r="G95" s="63">
        <f t="shared" si="20"/>
        <v>0</v>
      </c>
      <c r="H95" s="64">
        <f t="shared" si="20"/>
        <v>0</v>
      </c>
      <c r="I95" s="59">
        <f t="shared" si="21"/>
        <v>3622.448715125875</v>
      </c>
      <c r="J95" s="4">
        <v>0</v>
      </c>
    </row>
    <row r="96" spans="1:59" ht="15">
      <c r="A96" s="36" t="s">
        <v>25</v>
      </c>
      <c r="B96" s="60">
        <f t="shared" si="20"/>
        <v>1637.2922190496233</v>
      </c>
      <c r="C96" s="60">
        <f t="shared" si="20"/>
        <v>7.7472385433276419E-2</v>
      </c>
      <c r="D96" s="60">
        <f t="shared" si="20"/>
        <v>2556.3613547681557</v>
      </c>
      <c r="E96" s="60">
        <f t="shared" si="20"/>
        <v>1884.9219219851987</v>
      </c>
      <c r="F96" s="60">
        <f t="shared" si="20"/>
        <v>0</v>
      </c>
      <c r="G96" s="60">
        <f t="shared" si="20"/>
        <v>1488.2495973468315</v>
      </c>
      <c r="H96" s="61">
        <f t="shared" si="20"/>
        <v>0.7493780127193328</v>
      </c>
      <c r="I96" s="62">
        <f t="shared" si="21"/>
        <v>7567.6519435479622</v>
      </c>
      <c r="J96" s="4">
        <v>0</v>
      </c>
    </row>
    <row r="97" spans="1:10" ht="15">
      <c r="A97" s="37" t="s">
        <v>24</v>
      </c>
      <c r="B97" s="63">
        <f t="shared" si="20"/>
        <v>2226.0415082044583</v>
      </c>
      <c r="C97" s="63">
        <f t="shared" si="20"/>
        <v>7.2134797829800057</v>
      </c>
      <c r="D97" s="63">
        <f t="shared" si="20"/>
        <v>248.97853707741857</v>
      </c>
      <c r="E97" s="63">
        <f t="shared" si="20"/>
        <v>0</v>
      </c>
      <c r="F97" s="63">
        <f t="shared" si="20"/>
        <v>0</v>
      </c>
      <c r="G97" s="63">
        <f t="shared" si="20"/>
        <v>0</v>
      </c>
      <c r="H97" s="64">
        <f t="shared" si="20"/>
        <v>0</v>
      </c>
      <c r="I97" s="59">
        <f t="shared" si="21"/>
        <v>2482.2335250648566</v>
      </c>
      <c r="J97" s="4">
        <v>0</v>
      </c>
    </row>
    <row r="98" spans="1:10" ht="15">
      <c r="A98" s="36" t="s">
        <v>60</v>
      </c>
      <c r="B98" s="60">
        <f t="shared" si="20"/>
        <v>3583.1507870382757</v>
      </c>
      <c r="C98" s="60">
        <f t="shared" si="20"/>
        <v>6.6433014763028631</v>
      </c>
      <c r="D98" s="60">
        <f t="shared" si="20"/>
        <v>446.9219865394021</v>
      </c>
      <c r="E98" s="60">
        <f t="shared" si="20"/>
        <v>0</v>
      </c>
      <c r="F98" s="60">
        <f t="shared" si="20"/>
        <v>0</v>
      </c>
      <c r="G98" s="60">
        <f t="shared" si="20"/>
        <v>0</v>
      </c>
      <c r="H98" s="61">
        <f t="shared" si="20"/>
        <v>0</v>
      </c>
      <c r="I98" s="62">
        <f t="shared" si="21"/>
        <v>4036.7160750539806</v>
      </c>
      <c r="J98" s="4">
        <v>0</v>
      </c>
    </row>
    <row r="99" spans="1:10" ht="15">
      <c r="A99" s="37" t="s">
        <v>22</v>
      </c>
      <c r="B99" s="63">
        <f t="shared" si="20"/>
        <v>474.601388196568</v>
      </c>
      <c r="C99" s="63">
        <f t="shared" si="20"/>
        <v>0</v>
      </c>
      <c r="D99" s="63">
        <f t="shared" si="20"/>
        <v>33.207047353802579</v>
      </c>
      <c r="E99" s="63">
        <f t="shared" si="20"/>
        <v>0</v>
      </c>
      <c r="F99" s="63">
        <f t="shared" si="20"/>
        <v>0.94216141100642947</v>
      </c>
      <c r="G99" s="63">
        <f t="shared" si="20"/>
        <v>0</v>
      </c>
      <c r="H99" s="64">
        <f t="shared" si="20"/>
        <v>0</v>
      </c>
      <c r="I99" s="59">
        <f t="shared" si="21"/>
        <v>508.75059696137703</v>
      </c>
      <c r="J99" s="4">
        <v>0</v>
      </c>
    </row>
    <row r="100" spans="1:10" ht="15">
      <c r="A100" s="36" t="s">
        <v>21</v>
      </c>
      <c r="B100" s="60">
        <f t="shared" si="20"/>
        <v>53.675249440926386</v>
      </c>
      <c r="C100" s="60">
        <f t="shared" si="20"/>
        <v>0</v>
      </c>
      <c r="D100" s="60">
        <f t="shared" si="20"/>
        <v>0.99171773230708293</v>
      </c>
      <c r="E100" s="60">
        <f t="shared" si="20"/>
        <v>0</v>
      </c>
      <c r="F100" s="60">
        <f t="shared" si="20"/>
        <v>0</v>
      </c>
      <c r="G100" s="60">
        <f t="shared" si="20"/>
        <v>0</v>
      </c>
      <c r="H100" s="61">
        <f t="shared" si="20"/>
        <v>0</v>
      </c>
      <c r="I100" s="62">
        <f t="shared" si="21"/>
        <v>54.666967173233466</v>
      </c>
      <c r="J100" s="4">
        <v>0</v>
      </c>
    </row>
    <row r="101" spans="1:10" ht="15">
      <c r="A101" s="38" t="s">
        <v>64</v>
      </c>
      <c r="B101" s="63">
        <f t="shared" si="20"/>
        <v>194.90841230454842</v>
      </c>
      <c r="C101" s="63">
        <f t="shared" si="20"/>
        <v>0</v>
      </c>
      <c r="D101" s="63">
        <f t="shared" si="20"/>
        <v>146.33300912610554</v>
      </c>
      <c r="E101" s="63">
        <f t="shared" si="20"/>
        <v>0</v>
      </c>
      <c r="F101" s="63">
        <f t="shared" si="20"/>
        <v>0</v>
      </c>
      <c r="G101" s="63">
        <f t="shared" si="20"/>
        <v>0</v>
      </c>
      <c r="H101" s="64">
        <f t="shared" si="20"/>
        <v>0</v>
      </c>
      <c r="I101" s="59">
        <f t="shared" si="21"/>
        <v>341.24142143065399</v>
      </c>
      <c r="J101" s="4">
        <v>0</v>
      </c>
    </row>
    <row r="102" spans="1:10">
      <c r="A102" s="39" t="s">
        <v>23</v>
      </c>
      <c r="B102" s="65">
        <f t="shared" ref="B102:H105" si="22">B596+B622+B648</f>
        <v>194.90841230454842</v>
      </c>
      <c r="C102" s="65">
        <f t="shared" si="22"/>
        <v>0</v>
      </c>
      <c r="D102" s="65">
        <f t="shared" si="22"/>
        <v>146.33300912610554</v>
      </c>
      <c r="E102" s="65">
        <f t="shared" si="22"/>
        <v>0</v>
      </c>
      <c r="F102" s="65">
        <f t="shared" si="22"/>
        <v>0</v>
      </c>
      <c r="G102" s="65">
        <f t="shared" si="22"/>
        <v>0</v>
      </c>
      <c r="H102" s="66">
        <f t="shared" si="22"/>
        <v>0</v>
      </c>
      <c r="I102" s="67">
        <f t="shared" si="21"/>
        <v>341.24142143065399</v>
      </c>
      <c r="J102" s="4">
        <v>0</v>
      </c>
    </row>
    <row r="103" spans="1:10">
      <c r="A103" s="40" t="s">
        <v>19</v>
      </c>
      <c r="B103" s="68">
        <f t="shared" si="22"/>
        <v>0</v>
      </c>
      <c r="C103" s="68">
        <f t="shared" si="22"/>
        <v>0</v>
      </c>
      <c r="D103" s="68">
        <f t="shared" si="22"/>
        <v>0</v>
      </c>
      <c r="E103" s="68">
        <f t="shared" si="22"/>
        <v>0</v>
      </c>
      <c r="F103" s="68">
        <f t="shared" si="22"/>
        <v>0</v>
      </c>
      <c r="G103" s="68">
        <f t="shared" si="22"/>
        <v>0</v>
      </c>
      <c r="H103" s="69">
        <f t="shared" si="22"/>
        <v>0</v>
      </c>
      <c r="I103" s="70">
        <f t="shared" si="21"/>
        <v>0</v>
      </c>
      <c r="J103" s="4">
        <v>0</v>
      </c>
    </row>
    <row r="104" spans="1:10">
      <c r="A104" s="39" t="s">
        <v>20</v>
      </c>
      <c r="B104" s="65">
        <f t="shared" si="22"/>
        <v>0</v>
      </c>
      <c r="C104" s="65">
        <f t="shared" si="22"/>
        <v>0</v>
      </c>
      <c r="D104" s="65">
        <f t="shared" si="22"/>
        <v>0</v>
      </c>
      <c r="E104" s="65">
        <f t="shared" si="22"/>
        <v>0</v>
      </c>
      <c r="F104" s="65">
        <f t="shared" si="22"/>
        <v>0</v>
      </c>
      <c r="G104" s="65">
        <f t="shared" si="22"/>
        <v>0</v>
      </c>
      <c r="H104" s="66">
        <f t="shared" si="22"/>
        <v>0</v>
      </c>
      <c r="I104" s="67">
        <f t="shared" si="21"/>
        <v>0</v>
      </c>
      <c r="J104" s="4">
        <v>0</v>
      </c>
    </row>
    <row r="105" spans="1:10" ht="15" thickBot="1">
      <c r="A105" s="41" t="s">
        <v>11</v>
      </c>
      <c r="B105" s="71">
        <f t="shared" si="22"/>
        <v>0</v>
      </c>
      <c r="C105" s="71">
        <f t="shared" si="22"/>
        <v>0</v>
      </c>
      <c r="D105" s="71">
        <f t="shared" si="22"/>
        <v>0</v>
      </c>
      <c r="E105" s="71">
        <f t="shared" si="22"/>
        <v>0</v>
      </c>
      <c r="F105" s="71">
        <f t="shared" si="22"/>
        <v>0</v>
      </c>
      <c r="G105" s="71">
        <f t="shared" si="22"/>
        <v>0</v>
      </c>
      <c r="H105" s="72">
        <f t="shared" si="22"/>
        <v>0</v>
      </c>
      <c r="I105" s="73">
        <f t="shared" si="21"/>
        <v>0</v>
      </c>
      <c r="J105" s="4">
        <v>0</v>
      </c>
    </row>
    <row r="106" spans="1:10" ht="15" customHeight="1">
      <c r="A106" s="42" t="s">
        <v>26</v>
      </c>
      <c r="B106" s="74">
        <f>SUM(B85:B101)</f>
        <v>18939.074169926775</v>
      </c>
      <c r="C106" s="74">
        <f t="shared" ref="C106:G106" si="23">SUM(C85:C101)</f>
        <v>425.13478432117222</v>
      </c>
      <c r="D106" s="74">
        <f t="shared" si="23"/>
        <v>4276.6720105725162</v>
      </c>
      <c r="E106" s="74">
        <f t="shared" si="23"/>
        <v>2120.49879586413</v>
      </c>
      <c r="F106" s="74">
        <f t="shared" si="23"/>
        <v>547.34496639801739</v>
      </c>
      <c r="G106" s="74">
        <f t="shared" si="23"/>
        <v>1488.2495973468315</v>
      </c>
      <c r="H106" s="75">
        <f>SUM(H85:H101)</f>
        <v>0.7493780127193328</v>
      </c>
      <c r="I106" s="59">
        <f>SUM(I85:I101)</f>
        <v>27797.72370244217</v>
      </c>
      <c r="J106" s="4">
        <v>0</v>
      </c>
    </row>
    <row r="107" spans="1:10" s="14" customFormat="1" ht="15" thickBot="1">
      <c r="A107" s="45" t="s">
        <v>91</v>
      </c>
      <c r="B107" s="78">
        <f>B106/$I$106</f>
        <v>0.68131744788379489</v>
      </c>
      <c r="C107" s="78">
        <f t="shared" ref="C107:I107" si="24">C106/$I$106</f>
        <v>1.5293870421620961E-2</v>
      </c>
      <c r="D107" s="78">
        <f t="shared" si="24"/>
        <v>0.15384972008325951</v>
      </c>
      <c r="E107" s="78">
        <f t="shared" si="24"/>
        <v>7.6283181261990657E-2</v>
      </c>
      <c r="F107" s="78">
        <f t="shared" si="24"/>
        <v>1.9690280119948469E-2</v>
      </c>
      <c r="G107" s="78">
        <f t="shared" si="24"/>
        <v>5.3538541978388011E-2</v>
      </c>
      <c r="H107" s="79">
        <f t="shared" si="24"/>
        <v>2.6958250997130969E-5</v>
      </c>
      <c r="I107" s="80">
        <f t="shared" si="24"/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5">SUM(B112:H112)</f>
        <v>0</v>
      </c>
    </row>
    <row r="113" spans="1:9" ht="15">
      <c r="A113" s="37" t="s">
        <v>10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5"/>
        <v>0</v>
      </c>
    </row>
    <row r="114" spans="1:9" ht="15">
      <c r="A114" s="36" t="s">
        <v>56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5"/>
        <v>0</v>
      </c>
    </row>
    <row r="115" spans="1:9" ht="15">
      <c r="A115" s="37" t="s">
        <v>16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5"/>
        <v>0</v>
      </c>
    </row>
    <row r="116" spans="1:9" ht="15">
      <c r="A116" s="36" t="s">
        <v>15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5"/>
        <v>0</v>
      </c>
    </row>
    <row r="117" spans="1:9" ht="15">
      <c r="A117" s="37" t="s">
        <v>58</v>
      </c>
      <c r="B117" s="63">
        <v>2.5216011810118906E-4</v>
      </c>
      <c r="C117" s="63">
        <v>0</v>
      </c>
      <c r="D117" s="63">
        <v>0</v>
      </c>
      <c r="E117" s="63">
        <v>4.2026686350198159E-5</v>
      </c>
      <c r="F117" s="420"/>
      <c r="G117" s="63">
        <v>0</v>
      </c>
      <c r="H117" s="64">
        <v>0</v>
      </c>
      <c r="I117" s="59">
        <f t="shared" si="25"/>
        <v>2.9418680445138722E-4</v>
      </c>
    </row>
    <row r="118" spans="1:9" ht="15">
      <c r="A118" s="36" t="s">
        <v>12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5"/>
        <v>0</v>
      </c>
    </row>
    <row r="119" spans="1:9" ht="15">
      <c r="A119" s="37" t="s">
        <v>59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5"/>
        <v>0</v>
      </c>
    </row>
    <row r="120" spans="1:9" ht="15">
      <c r="A120" s="36" t="s">
        <v>17</v>
      </c>
      <c r="B120" s="60">
        <v>0</v>
      </c>
      <c r="C120" s="60">
        <v>0</v>
      </c>
      <c r="D120" s="60">
        <v>0</v>
      </c>
      <c r="E120" s="60">
        <v>0</v>
      </c>
      <c r="F120" s="420"/>
      <c r="G120" s="60">
        <v>0</v>
      </c>
      <c r="H120" s="61">
        <v>0</v>
      </c>
      <c r="I120" s="62">
        <f t="shared" si="25"/>
        <v>0</v>
      </c>
    </row>
    <row r="121" spans="1:9" ht="15">
      <c r="A121" s="37" t="s">
        <v>139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5"/>
        <v>0</v>
      </c>
    </row>
    <row r="122" spans="1:9" ht="15">
      <c r="A122" s="36" t="s">
        <v>25</v>
      </c>
      <c r="B122" s="60">
        <v>1.9257398192105986E-2</v>
      </c>
      <c r="C122" s="60">
        <v>1.2326833910936578E-4</v>
      </c>
      <c r="D122" s="60">
        <v>8.9923492413370595E-2</v>
      </c>
      <c r="E122" s="60">
        <v>1.1950235574576182</v>
      </c>
      <c r="F122" s="420"/>
      <c r="G122" s="60">
        <v>0.35547444988445143</v>
      </c>
      <c r="H122" s="61">
        <v>3.0972580868211705E-4</v>
      </c>
      <c r="I122" s="62">
        <f t="shared" si="25"/>
        <v>1.6601118920953377</v>
      </c>
    </row>
    <row r="123" spans="1:9" ht="15">
      <c r="A123" s="37" t="s">
        <v>24</v>
      </c>
      <c r="B123" s="63">
        <v>0.62997123663074006</v>
      </c>
      <c r="C123" s="63">
        <v>0</v>
      </c>
      <c r="D123" s="63">
        <v>0</v>
      </c>
      <c r="E123" s="63">
        <v>0</v>
      </c>
      <c r="F123" s="420"/>
      <c r="G123" s="63">
        <v>0</v>
      </c>
      <c r="H123" s="64">
        <v>0</v>
      </c>
      <c r="I123" s="59">
        <f t="shared" si="25"/>
        <v>0.62997123663074006</v>
      </c>
    </row>
    <row r="124" spans="1:9" ht="15">
      <c r="A124" s="36" t="s">
        <v>60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5"/>
        <v>0</v>
      </c>
    </row>
    <row r="125" spans="1:9" ht="15">
      <c r="A125" s="37" t="s">
        <v>22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5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5"/>
        <v>0</v>
      </c>
    </row>
    <row r="127" spans="1:9" ht="15">
      <c r="A127" s="38" t="s">
        <v>64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5"/>
        <v>0</v>
      </c>
    </row>
    <row r="128" spans="1:9">
      <c r="A128" s="39" t="s">
        <v>23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5"/>
        <v>0</v>
      </c>
    </row>
    <row r="129" spans="1:9">
      <c r="A129" s="40" t="s">
        <v>19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5"/>
        <v>0</v>
      </c>
    </row>
    <row r="130" spans="1:9">
      <c r="A130" s="39" t="s">
        <v>20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5"/>
        <v>0</v>
      </c>
    </row>
    <row r="131" spans="1:9" ht="14.25" customHeight="1" thickBot="1">
      <c r="A131" s="41" t="s">
        <v>11</v>
      </c>
      <c r="B131" s="71">
        <v>0</v>
      </c>
      <c r="C131" s="71">
        <v>0</v>
      </c>
      <c r="D131" s="71">
        <v>0</v>
      </c>
      <c r="E131" s="71">
        <v>0</v>
      </c>
      <c r="F131" s="421"/>
      <c r="G131" s="71">
        <v>0</v>
      </c>
      <c r="H131" s="72">
        <v>0</v>
      </c>
      <c r="I131" s="73">
        <f t="shared" si="25"/>
        <v>0</v>
      </c>
    </row>
    <row r="132" spans="1:9" ht="15">
      <c r="A132" s="42" t="s">
        <v>26</v>
      </c>
      <c r="B132" s="74">
        <f>SUM(B111:B127)</f>
        <v>0.64948079494094724</v>
      </c>
      <c r="C132" s="74">
        <f t="shared" ref="C132:G132" si="26">SUM(C111:C127)</f>
        <v>1.2326833910936578E-4</v>
      </c>
      <c r="D132" s="74">
        <f t="shared" si="26"/>
        <v>8.9923492413370595E-2</v>
      </c>
      <c r="E132" s="74">
        <f t="shared" si="26"/>
        <v>1.1950655841439684</v>
      </c>
      <c r="F132" s="74">
        <f t="shared" si="26"/>
        <v>0</v>
      </c>
      <c r="G132" s="74">
        <f t="shared" si="26"/>
        <v>0.35547444988445143</v>
      </c>
      <c r="H132" s="75">
        <f>SUM(H111:H127)</f>
        <v>3.0972580868211705E-4</v>
      </c>
      <c r="I132" s="59">
        <f>SUM(I111:I127)</f>
        <v>2.2903773155305291</v>
      </c>
    </row>
    <row r="133" spans="1:9" s="14" customFormat="1" ht="15" thickBot="1">
      <c r="A133" s="43" t="s">
        <v>91</v>
      </c>
      <c r="B133" s="78">
        <f>B132/$I$132</f>
        <v>0.28356934490093194</v>
      </c>
      <c r="C133" s="78">
        <f t="shared" ref="C133:I133" si="27">C132/$I$132</f>
        <v>5.3820101287901836E-5</v>
      </c>
      <c r="D133" s="78">
        <f t="shared" si="27"/>
        <v>3.9261431644305844E-2</v>
      </c>
      <c r="E133" s="78">
        <f t="shared" si="27"/>
        <v>0.52177672911816741</v>
      </c>
      <c r="F133" s="78">
        <f t="shared" si="27"/>
        <v>0</v>
      </c>
      <c r="G133" s="78">
        <f t="shared" si="27"/>
        <v>0.15520344507171802</v>
      </c>
      <c r="H133" s="79">
        <f t="shared" si="27"/>
        <v>1.3522916358887097E-4</v>
      </c>
      <c r="I133" s="80">
        <f t="shared" si="27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28">SUM(B138:H138)</f>
        <v>0</v>
      </c>
    </row>
    <row r="139" spans="1:9" ht="15">
      <c r="A139" s="37" t="s">
        <v>10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28"/>
        <v>0</v>
      </c>
    </row>
    <row r="140" spans="1:9" ht="15">
      <c r="A140" s="36" t="s">
        <v>56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28"/>
        <v>0</v>
      </c>
    </row>
    <row r="141" spans="1:9" ht="15">
      <c r="A141" s="37" t="s">
        <v>16</v>
      </c>
      <c r="B141" s="63">
        <v>0.35595528014653921</v>
      </c>
      <c r="C141" s="63">
        <v>3.1585847709521357</v>
      </c>
      <c r="D141" s="63">
        <v>0.20421593409285549</v>
      </c>
      <c r="E141" s="63">
        <v>0</v>
      </c>
      <c r="F141" s="420"/>
      <c r="G141" s="63">
        <v>0</v>
      </c>
      <c r="H141" s="64">
        <v>0</v>
      </c>
      <c r="I141" s="59">
        <f t="shared" si="28"/>
        <v>3.7187559851915304</v>
      </c>
    </row>
    <row r="142" spans="1:9" ht="15">
      <c r="A142" s="36" t="s">
        <v>15</v>
      </c>
      <c r="B142" s="60">
        <v>2.0044699787789053</v>
      </c>
      <c r="C142" s="60">
        <v>2.6334179708065317E-2</v>
      </c>
      <c r="D142" s="60">
        <v>9.5241949944169568E-2</v>
      </c>
      <c r="E142" s="60">
        <v>0</v>
      </c>
      <c r="F142" s="420"/>
      <c r="G142" s="60">
        <v>0</v>
      </c>
      <c r="H142" s="61">
        <v>0</v>
      </c>
      <c r="I142" s="62">
        <f t="shared" si="28"/>
        <v>2.1260461084311402</v>
      </c>
    </row>
    <row r="143" spans="1:9" ht="15">
      <c r="A143" s="37" t="s">
        <v>58</v>
      </c>
      <c r="B143" s="63">
        <v>0</v>
      </c>
      <c r="C143" s="63">
        <v>0</v>
      </c>
      <c r="D143" s="63">
        <v>0.37850269317046098</v>
      </c>
      <c r="E143" s="63">
        <v>0.41401567135205936</v>
      </c>
      <c r="F143" s="420"/>
      <c r="G143" s="63">
        <v>0</v>
      </c>
      <c r="H143" s="64">
        <v>0</v>
      </c>
      <c r="I143" s="59">
        <f t="shared" si="28"/>
        <v>0.79251836452252034</v>
      </c>
    </row>
    <row r="144" spans="1:9" ht="15">
      <c r="A144" s="36" t="s">
        <v>12</v>
      </c>
      <c r="B144" s="60">
        <v>0</v>
      </c>
      <c r="C144" s="60">
        <v>0</v>
      </c>
      <c r="D144" s="60">
        <v>0</v>
      </c>
      <c r="E144" s="60">
        <v>0</v>
      </c>
      <c r="F144" s="420"/>
      <c r="G144" s="60">
        <v>0</v>
      </c>
      <c r="H144" s="61">
        <v>0</v>
      </c>
      <c r="I144" s="62">
        <f t="shared" si="28"/>
        <v>0</v>
      </c>
    </row>
    <row r="145" spans="1:9" ht="15">
      <c r="A145" s="37" t="s">
        <v>59</v>
      </c>
      <c r="B145" s="63">
        <v>0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28"/>
        <v>0</v>
      </c>
    </row>
    <row r="146" spans="1:9" ht="15">
      <c r="A146" s="36" t="s">
        <v>17</v>
      </c>
      <c r="B146" s="60">
        <v>6.7427983905854111E-2</v>
      </c>
      <c r="C146" s="60">
        <v>0</v>
      </c>
      <c r="D146" s="60">
        <v>1.1237997317642351E-2</v>
      </c>
      <c r="E146" s="60">
        <v>0</v>
      </c>
      <c r="F146" s="420"/>
      <c r="G146" s="60">
        <v>0</v>
      </c>
      <c r="H146" s="61">
        <v>0</v>
      </c>
      <c r="I146" s="62">
        <f t="shared" si="28"/>
        <v>7.8665981223496467E-2</v>
      </c>
    </row>
    <row r="147" spans="1:9" ht="15">
      <c r="A147" s="37" t="s">
        <v>139</v>
      </c>
      <c r="B147" s="63">
        <v>1.2352507108307145</v>
      </c>
      <c r="C147" s="63">
        <v>25.046512184898965</v>
      </c>
      <c r="D147" s="63">
        <v>5.2624620760052512</v>
      </c>
      <c r="E147" s="63">
        <v>0</v>
      </c>
      <c r="F147" s="420"/>
      <c r="G147" s="63">
        <v>0</v>
      </c>
      <c r="H147" s="64">
        <v>0</v>
      </c>
      <c r="I147" s="59">
        <f t="shared" si="28"/>
        <v>31.544224971734934</v>
      </c>
    </row>
    <row r="148" spans="1:9" ht="15">
      <c r="A148" s="36" t="s">
        <v>25</v>
      </c>
      <c r="B148" s="60">
        <v>0.44346856288528003</v>
      </c>
      <c r="C148" s="60">
        <v>1.6385906626798341E-2</v>
      </c>
      <c r="D148" s="60">
        <v>0.29995642865056771</v>
      </c>
      <c r="E148" s="60">
        <v>7.2968510867890775</v>
      </c>
      <c r="F148" s="420"/>
      <c r="G148" s="60">
        <v>0.26707440318389081</v>
      </c>
      <c r="H148" s="61">
        <v>0.77502988369122272</v>
      </c>
      <c r="I148" s="62">
        <f t="shared" si="28"/>
        <v>9.0987662718268378</v>
      </c>
    </row>
    <row r="149" spans="1:9" ht="15">
      <c r="A149" s="37" t="s">
        <v>24</v>
      </c>
      <c r="B149" s="63">
        <v>2.197983042637984E-2</v>
      </c>
      <c r="C149" s="63">
        <v>0</v>
      </c>
      <c r="D149" s="63">
        <v>0</v>
      </c>
      <c r="E149" s="63">
        <v>0</v>
      </c>
      <c r="F149" s="420"/>
      <c r="G149" s="63">
        <v>0</v>
      </c>
      <c r="H149" s="64">
        <v>0</v>
      </c>
      <c r="I149" s="59">
        <f t="shared" si="28"/>
        <v>2.197983042637984E-2</v>
      </c>
    </row>
    <row r="150" spans="1:9" ht="15">
      <c r="A150" s="36" t="s">
        <v>60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28"/>
        <v>0</v>
      </c>
    </row>
    <row r="151" spans="1:9" ht="15">
      <c r="A151" s="37" t="s">
        <v>22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28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28"/>
        <v>0</v>
      </c>
    </row>
    <row r="153" spans="1:9" ht="15">
      <c r="A153" s="38" t="s">
        <v>64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28"/>
        <v>0</v>
      </c>
    </row>
    <row r="154" spans="1:9">
      <c r="A154" s="39" t="s">
        <v>23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28"/>
        <v>0</v>
      </c>
    </row>
    <row r="155" spans="1:9">
      <c r="A155" s="40" t="s">
        <v>19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28"/>
        <v>0</v>
      </c>
    </row>
    <row r="156" spans="1:9" ht="14.25" customHeight="1">
      <c r="A156" s="39" t="s">
        <v>20</v>
      </c>
      <c r="B156" s="65">
        <v>0</v>
      </c>
      <c r="C156" s="65">
        <v>0</v>
      </c>
      <c r="D156" s="65">
        <v>0</v>
      </c>
      <c r="E156" s="65">
        <v>0</v>
      </c>
      <c r="F156" s="420"/>
      <c r="G156" s="65">
        <v>0</v>
      </c>
      <c r="H156" s="66">
        <v>0</v>
      </c>
      <c r="I156" s="67">
        <f t="shared" si="28"/>
        <v>0</v>
      </c>
    </row>
    <row r="157" spans="1:9" ht="14.25" customHeight="1" thickBot="1">
      <c r="A157" s="41" t="s">
        <v>11</v>
      </c>
      <c r="B157" s="71">
        <v>0</v>
      </c>
      <c r="C157" s="71">
        <v>0</v>
      </c>
      <c r="D157" s="71">
        <v>0</v>
      </c>
      <c r="E157" s="71">
        <v>0</v>
      </c>
      <c r="F157" s="421"/>
      <c r="G157" s="71">
        <v>0</v>
      </c>
      <c r="H157" s="72">
        <v>0</v>
      </c>
      <c r="I157" s="73">
        <f t="shared" si="28"/>
        <v>0</v>
      </c>
    </row>
    <row r="158" spans="1:9" ht="15">
      <c r="A158" s="42" t="s">
        <v>26</v>
      </c>
      <c r="B158" s="74">
        <f>SUM(B137:B153)</f>
        <v>4.1285523469736729</v>
      </c>
      <c r="C158" s="74">
        <f t="shared" ref="C158:G158" si="29">SUM(C137:C153)</f>
        <v>28.247817042185964</v>
      </c>
      <c r="D158" s="74">
        <f t="shared" si="29"/>
        <v>6.2516170791809467</v>
      </c>
      <c r="E158" s="74">
        <f t="shared" si="29"/>
        <v>7.7108667581411368</v>
      </c>
      <c r="F158" s="74">
        <f t="shared" si="29"/>
        <v>0</v>
      </c>
      <c r="G158" s="74">
        <f t="shared" si="29"/>
        <v>0.26707440318389081</v>
      </c>
      <c r="H158" s="75">
        <f>SUM(H137:H153)</f>
        <v>0.77502988369122272</v>
      </c>
      <c r="I158" s="59">
        <f>SUM(I137:I153)</f>
        <v>47.38095751335684</v>
      </c>
    </row>
    <row r="159" spans="1:9" s="14" customFormat="1" ht="15" thickBot="1">
      <c r="A159" s="43" t="s">
        <v>91</v>
      </c>
      <c r="B159" s="78">
        <f>B158/$I$158</f>
        <v>8.7135266226095603E-2</v>
      </c>
      <c r="C159" s="78">
        <f t="shared" ref="C159:I159" si="30">C158/$I$158</f>
        <v>0.59618501872240159</v>
      </c>
      <c r="D159" s="78">
        <f t="shared" si="30"/>
        <v>0.13194366275562491</v>
      </c>
      <c r="E159" s="78">
        <f t="shared" si="30"/>
        <v>0.16274189384981128</v>
      </c>
      <c r="F159" s="78">
        <f t="shared" si="30"/>
        <v>0</v>
      </c>
      <c r="G159" s="78">
        <f t="shared" si="30"/>
        <v>5.6367455872668188E-3</v>
      </c>
      <c r="H159" s="79">
        <f t="shared" si="30"/>
        <v>1.6357412858799644E-2</v>
      </c>
      <c r="I159" s="80">
        <f t="shared" si="30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1">SUM(B164:H164)</f>
        <v>0</v>
      </c>
    </row>
    <row r="165" spans="1:9" ht="15">
      <c r="A165" s="37" t="s">
        <v>10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1"/>
        <v>0</v>
      </c>
    </row>
    <row r="166" spans="1:9" ht="15">
      <c r="A166" s="36" t="s">
        <v>56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1"/>
        <v>0</v>
      </c>
    </row>
    <row r="167" spans="1:9" ht="15">
      <c r="A167" s="37" t="s">
        <v>16</v>
      </c>
      <c r="B167" s="63">
        <v>22.989272316178589</v>
      </c>
      <c r="C167" s="63">
        <v>0</v>
      </c>
      <c r="D167" s="63">
        <v>63.786689911476138</v>
      </c>
      <c r="E167" s="63">
        <v>0</v>
      </c>
      <c r="F167" s="420"/>
      <c r="G167" s="63">
        <v>0</v>
      </c>
      <c r="H167" s="64">
        <v>0</v>
      </c>
      <c r="I167" s="59">
        <f t="shared" si="31"/>
        <v>86.77596222765473</v>
      </c>
    </row>
    <row r="168" spans="1:9" ht="15">
      <c r="A168" s="36" t="s">
        <v>15</v>
      </c>
      <c r="B168" s="60">
        <v>0.21348466300676677</v>
      </c>
      <c r="C168" s="60">
        <v>0</v>
      </c>
      <c r="D168" s="60">
        <v>9.0551875032215227E-3</v>
      </c>
      <c r="E168" s="60">
        <v>1.3352391030599298</v>
      </c>
      <c r="F168" s="420"/>
      <c r="G168" s="60">
        <v>0</v>
      </c>
      <c r="H168" s="61">
        <v>0</v>
      </c>
      <c r="I168" s="62">
        <f t="shared" si="31"/>
        <v>1.557778953569918</v>
      </c>
    </row>
    <row r="169" spans="1:9" ht="15">
      <c r="A169" s="37" t="s">
        <v>58</v>
      </c>
      <c r="B169" s="63">
        <v>0</v>
      </c>
      <c r="C169" s="63">
        <v>0</v>
      </c>
      <c r="D169" s="63">
        <v>0</v>
      </c>
      <c r="E169" s="63">
        <v>7.1953721546285723E-2</v>
      </c>
      <c r="F169" s="420"/>
      <c r="G169" s="63">
        <v>0</v>
      </c>
      <c r="H169" s="64">
        <v>0</v>
      </c>
      <c r="I169" s="59">
        <f t="shared" si="31"/>
        <v>7.1953721546285723E-2</v>
      </c>
    </row>
    <row r="170" spans="1:9" ht="15">
      <c r="A170" s="36" t="s">
        <v>12</v>
      </c>
      <c r="B170" s="60">
        <v>0</v>
      </c>
      <c r="C170" s="60">
        <v>0</v>
      </c>
      <c r="D170" s="60">
        <v>0</v>
      </c>
      <c r="E170" s="60">
        <v>0</v>
      </c>
      <c r="F170" s="420"/>
      <c r="G170" s="60">
        <v>0</v>
      </c>
      <c r="H170" s="61">
        <v>0</v>
      </c>
      <c r="I170" s="62">
        <f t="shared" si="31"/>
        <v>0</v>
      </c>
    </row>
    <row r="171" spans="1:9" ht="15">
      <c r="A171" s="37" t="s">
        <v>59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1"/>
        <v>0</v>
      </c>
    </row>
    <row r="172" spans="1:9" ht="15">
      <c r="A172" s="36" t="s">
        <v>17</v>
      </c>
      <c r="B172" s="60">
        <v>0.19864410427173754</v>
      </c>
      <c r="C172" s="60">
        <v>0</v>
      </c>
      <c r="D172" s="60">
        <v>79.627839977235027</v>
      </c>
      <c r="E172" s="60">
        <v>7.6040963115221127E-2</v>
      </c>
      <c r="F172" s="420"/>
      <c r="G172" s="60">
        <v>0</v>
      </c>
      <c r="H172" s="61">
        <v>0</v>
      </c>
      <c r="I172" s="62">
        <f t="shared" si="31"/>
        <v>79.902525044621981</v>
      </c>
    </row>
    <row r="173" spans="1:9" ht="15">
      <c r="A173" s="37" t="s">
        <v>139</v>
      </c>
      <c r="B173" s="63">
        <v>1.8003943886671816</v>
      </c>
      <c r="C173" s="63">
        <v>1.2372869786698604</v>
      </c>
      <c r="D173" s="63">
        <v>33.316793518782866</v>
      </c>
      <c r="E173" s="63">
        <v>0</v>
      </c>
      <c r="F173" s="420"/>
      <c r="G173" s="63">
        <v>0</v>
      </c>
      <c r="H173" s="64">
        <v>0</v>
      </c>
      <c r="I173" s="59">
        <f t="shared" si="31"/>
        <v>36.35447488611991</v>
      </c>
    </row>
    <row r="174" spans="1:9" ht="15">
      <c r="A174" s="36" t="s">
        <v>25</v>
      </c>
      <c r="B174" s="60">
        <v>0.43582642018652529</v>
      </c>
      <c r="C174" s="60">
        <v>1.8762416377629858E-2</v>
      </c>
      <c r="D174" s="60">
        <v>13.314568896128396</v>
      </c>
      <c r="E174" s="60">
        <v>10.626746710774411</v>
      </c>
      <c r="F174" s="420"/>
      <c r="G174" s="60">
        <v>0.97726250635046985</v>
      </c>
      <c r="H174" s="61">
        <v>2.975403743258314</v>
      </c>
      <c r="I174" s="62">
        <f t="shared" si="31"/>
        <v>28.348570693075747</v>
      </c>
    </row>
    <row r="175" spans="1:9" ht="15">
      <c r="A175" s="37" t="s">
        <v>24</v>
      </c>
      <c r="B175" s="63">
        <v>0</v>
      </c>
      <c r="C175" s="63">
        <v>0</v>
      </c>
      <c r="D175" s="63">
        <v>0</v>
      </c>
      <c r="E175" s="63">
        <v>0</v>
      </c>
      <c r="F175" s="420"/>
      <c r="G175" s="63">
        <v>0</v>
      </c>
      <c r="H175" s="64">
        <v>0</v>
      </c>
      <c r="I175" s="59">
        <f t="shared" si="31"/>
        <v>0</v>
      </c>
    </row>
    <row r="176" spans="1:9" ht="15">
      <c r="A176" s="36" t="s">
        <v>60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1"/>
        <v>0</v>
      </c>
    </row>
    <row r="177" spans="1:9" ht="15">
      <c r="A177" s="37" t="s">
        <v>22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1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1"/>
        <v>0</v>
      </c>
    </row>
    <row r="179" spans="1:9" ht="15">
      <c r="A179" s="38" t="s">
        <v>64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1"/>
        <v>0</v>
      </c>
    </row>
    <row r="180" spans="1:9">
      <c r="A180" s="39" t="s">
        <v>23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1"/>
        <v>0</v>
      </c>
    </row>
    <row r="181" spans="1:9" ht="14.25" customHeight="1">
      <c r="A181" s="40" t="s">
        <v>19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1"/>
        <v>0</v>
      </c>
    </row>
    <row r="182" spans="1:9" ht="14.25" customHeight="1">
      <c r="A182" s="39" t="s">
        <v>20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1"/>
        <v>0</v>
      </c>
    </row>
    <row r="183" spans="1:9" ht="15" thickBot="1">
      <c r="A183" s="41" t="s">
        <v>11</v>
      </c>
      <c r="B183" s="71">
        <v>0</v>
      </c>
      <c r="C183" s="71">
        <v>0</v>
      </c>
      <c r="D183" s="71">
        <v>0</v>
      </c>
      <c r="E183" s="71">
        <v>0</v>
      </c>
      <c r="F183" s="421"/>
      <c r="G183" s="71">
        <v>0</v>
      </c>
      <c r="H183" s="72">
        <v>0</v>
      </c>
      <c r="I183" s="73">
        <f t="shared" si="31"/>
        <v>0</v>
      </c>
    </row>
    <row r="184" spans="1:9" ht="15">
      <c r="A184" s="42" t="s">
        <v>26</v>
      </c>
      <c r="B184" s="74">
        <f>SUM(B163:B179)</f>
        <v>25.637621892310801</v>
      </c>
      <c r="C184" s="74">
        <f t="shared" ref="C184:G184" si="32">SUM(C163:C179)</f>
        <v>1.2560493950474902</v>
      </c>
      <c r="D184" s="74">
        <f t="shared" si="32"/>
        <v>190.05494749112566</v>
      </c>
      <c r="E184" s="74">
        <f t="shared" si="32"/>
        <v>12.109980498495847</v>
      </c>
      <c r="F184" s="74">
        <f t="shared" si="32"/>
        <v>0</v>
      </c>
      <c r="G184" s="74">
        <f t="shared" si="32"/>
        <v>0.97726250635046985</v>
      </c>
      <c r="H184" s="75">
        <f>SUM(H163:H179)</f>
        <v>2.975403743258314</v>
      </c>
      <c r="I184" s="59">
        <f>SUM(I163:I179)</f>
        <v>233.01126552658855</v>
      </c>
    </row>
    <row r="185" spans="1:9" s="14" customFormat="1" ht="15" thickBot="1">
      <c r="A185" s="43" t="s">
        <v>91</v>
      </c>
      <c r="B185" s="78">
        <f>B184/$I$184</f>
        <v>0.11002739217081044</v>
      </c>
      <c r="C185" s="78">
        <f t="shared" ref="C185:I185" si="33">C184/$I$184</f>
        <v>5.3905093052428596E-3</v>
      </c>
      <c r="D185" s="78">
        <f t="shared" si="33"/>
        <v>0.81564703346688094</v>
      </c>
      <c r="E185" s="78">
        <f t="shared" si="33"/>
        <v>5.1971652405424132E-2</v>
      </c>
      <c r="F185" s="78">
        <f t="shared" si="33"/>
        <v>0</v>
      </c>
      <c r="G185" s="78">
        <f t="shared" si="33"/>
        <v>4.1940569016778121E-3</v>
      </c>
      <c r="H185" s="79">
        <f t="shared" si="33"/>
        <v>1.2769355749963924E-2</v>
      </c>
      <c r="I185" s="80">
        <f t="shared" si="33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128.46025965931008</v>
      </c>
      <c r="E189" s="57">
        <v>0</v>
      </c>
      <c r="F189" s="419"/>
      <c r="G189" s="57">
        <v>0</v>
      </c>
      <c r="H189" s="58">
        <v>0</v>
      </c>
      <c r="I189" s="59">
        <f>SUM(B189:H189)</f>
        <v>128.46025965931008</v>
      </c>
    </row>
    <row r="190" spans="1:9" ht="15">
      <c r="A190" s="36" t="s">
        <v>8</v>
      </c>
      <c r="B190" s="60">
        <v>0</v>
      </c>
      <c r="C190" s="60">
        <v>0</v>
      </c>
      <c r="D190" s="60">
        <v>35.621939999999995</v>
      </c>
      <c r="E190" s="60">
        <v>0</v>
      </c>
      <c r="F190" s="420"/>
      <c r="G190" s="60">
        <v>0</v>
      </c>
      <c r="H190" s="61">
        <v>0</v>
      </c>
      <c r="I190" s="62">
        <f t="shared" ref="I190:I209" si="34">SUM(B190:H190)</f>
        <v>35.621939999999995</v>
      </c>
    </row>
    <row r="191" spans="1:9" ht="15">
      <c r="A191" s="37" t="s">
        <v>10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34"/>
        <v>0</v>
      </c>
    </row>
    <row r="192" spans="1:9" ht="15">
      <c r="A192" s="36" t="s">
        <v>56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34"/>
        <v>0</v>
      </c>
    </row>
    <row r="193" spans="1:9" ht="15">
      <c r="A193" s="37" t="s">
        <v>16</v>
      </c>
      <c r="B193" s="63">
        <v>74.458167130307828</v>
      </c>
      <c r="C193" s="63">
        <v>12.669076539551806</v>
      </c>
      <c r="D193" s="63">
        <v>632.71564002278785</v>
      </c>
      <c r="E193" s="63">
        <v>0</v>
      </c>
      <c r="F193" s="420"/>
      <c r="G193" s="63">
        <v>0</v>
      </c>
      <c r="H193" s="64">
        <v>0</v>
      </c>
      <c r="I193" s="59">
        <f t="shared" si="34"/>
        <v>719.84288369264755</v>
      </c>
    </row>
    <row r="194" spans="1:9" ht="15">
      <c r="A194" s="36" t="s">
        <v>15</v>
      </c>
      <c r="B194" s="60">
        <v>0.68952835398880374</v>
      </c>
      <c r="C194" s="60">
        <v>0.29585187198829388</v>
      </c>
      <c r="D194" s="60">
        <v>7.057585049879088</v>
      </c>
      <c r="E194" s="60">
        <v>0</v>
      </c>
      <c r="F194" s="420"/>
      <c r="G194" s="60">
        <v>0</v>
      </c>
      <c r="H194" s="61">
        <v>0</v>
      </c>
      <c r="I194" s="62">
        <f t="shared" si="34"/>
        <v>8.0429652758561865</v>
      </c>
    </row>
    <row r="195" spans="1:9" ht="15">
      <c r="A195" s="37" t="s">
        <v>58</v>
      </c>
      <c r="B195" s="63">
        <v>0</v>
      </c>
      <c r="C195" s="63">
        <v>0</v>
      </c>
      <c r="D195" s="63">
        <v>0</v>
      </c>
      <c r="E195" s="63">
        <v>3.3017411540902972</v>
      </c>
      <c r="F195" s="420"/>
      <c r="G195" s="63">
        <v>0</v>
      </c>
      <c r="H195" s="64">
        <v>0</v>
      </c>
      <c r="I195" s="59">
        <f t="shared" si="34"/>
        <v>3.3017411540902972</v>
      </c>
    </row>
    <row r="196" spans="1:9" ht="15">
      <c r="A196" s="36" t="s">
        <v>12</v>
      </c>
      <c r="B196" s="60">
        <v>0</v>
      </c>
      <c r="C196" s="60">
        <v>0</v>
      </c>
      <c r="D196" s="60">
        <v>0</v>
      </c>
      <c r="E196" s="60">
        <v>0</v>
      </c>
      <c r="F196" s="420"/>
      <c r="G196" s="60">
        <v>0</v>
      </c>
      <c r="H196" s="61">
        <v>0</v>
      </c>
      <c r="I196" s="62">
        <f t="shared" si="34"/>
        <v>0</v>
      </c>
    </row>
    <row r="197" spans="1:9" ht="15">
      <c r="A197" s="37" t="s">
        <v>59</v>
      </c>
      <c r="B197" s="63">
        <v>0</v>
      </c>
      <c r="C197" s="63">
        <v>0</v>
      </c>
      <c r="D197" s="63">
        <v>4.3600000000000007E-2</v>
      </c>
      <c r="E197" s="63">
        <v>0</v>
      </c>
      <c r="F197" s="420"/>
      <c r="G197" s="63">
        <v>0</v>
      </c>
      <c r="H197" s="64">
        <v>0</v>
      </c>
      <c r="I197" s="59">
        <f t="shared" si="34"/>
        <v>4.3600000000000007E-2</v>
      </c>
    </row>
    <row r="198" spans="1:9" ht="15">
      <c r="A198" s="36" t="s">
        <v>17</v>
      </c>
      <c r="B198" s="60">
        <v>3.0466017560245997</v>
      </c>
      <c r="C198" s="60">
        <v>0</v>
      </c>
      <c r="D198" s="60">
        <v>12.68758275255489</v>
      </c>
      <c r="E198" s="60">
        <v>0</v>
      </c>
      <c r="F198" s="420"/>
      <c r="G198" s="60">
        <v>0</v>
      </c>
      <c r="H198" s="61">
        <v>0</v>
      </c>
      <c r="I198" s="62">
        <f t="shared" si="34"/>
        <v>15.73418450857949</v>
      </c>
    </row>
    <row r="199" spans="1:9" ht="15">
      <c r="A199" s="37" t="s">
        <v>139</v>
      </c>
      <c r="B199" s="63">
        <v>42.78898062587978</v>
      </c>
      <c r="C199" s="63">
        <v>6.9821465653226129</v>
      </c>
      <c r="D199" s="63">
        <v>258.23264472510772</v>
      </c>
      <c r="E199" s="63">
        <v>16.786023607835919</v>
      </c>
      <c r="F199" s="420"/>
      <c r="G199" s="63">
        <v>0</v>
      </c>
      <c r="H199" s="64">
        <v>0</v>
      </c>
      <c r="I199" s="59">
        <f t="shared" si="34"/>
        <v>324.78979552414609</v>
      </c>
    </row>
    <row r="200" spans="1:9" ht="15">
      <c r="A200" s="36" t="s">
        <v>25</v>
      </c>
      <c r="B200" s="60">
        <v>3.4177080147346999</v>
      </c>
      <c r="C200" s="60">
        <v>0.27257955292957498</v>
      </c>
      <c r="D200" s="60">
        <v>214.41484850554028</v>
      </c>
      <c r="E200" s="60">
        <v>148.70763882380535</v>
      </c>
      <c r="F200" s="420"/>
      <c r="G200" s="60">
        <v>12.356461982126158</v>
      </c>
      <c r="H200" s="61">
        <v>0.60433210587331543</v>
      </c>
      <c r="I200" s="62">
        <f t="shared" si="34"/>
        <v>379.77356898500943</v>
      </c>
    </row>
    <row r="201" spans="1:9" ht="15">
      <c r="A201" s="37" t="s">
        <v>24</v>
      </c>
      <c r="B201" s="63">
        <v>0.92747087688394225</v>
      </c>
      <c r="C201" s="63">
        <v>1.9041408801120537E-2</v>
      </c>
      <c r="D201" s="63">
        <v>0</v>
      </c>
      <c r="E201" s="63">
        <v>0</v>
      </c>
      <c r="F201" s="420"/>
      <c r="G201" s="63">
        <v>0</v>
      </c>
      <c r="H201" s="64">
        <v>0</v>
      </c>
      <c r="I201" s="59">
        <f t="shared" si="34"/>
        <v>0.94651228568506274</v>
      </c>
    </row>
    <row r="202" spans="1:9" ht="15">
      <c r="A202" s="36" t="s">
        <v>60</v>
      </c>
      <c r="B202" s="60">
        <v>1.5898580716014192E-3</v>
      </c>
      <c r="C202" s="60">
        <v>2.6962026059632318E-3</v>
      </c>
      <c r="D202" s="60">
        <v>4.917086819385832E-3</v>
      </c>
      <c r="E202" s="60">
        <v>0</v>
      </c>
      <c r="F202" s="420"/>
      <c r="G202" s="60">
        <v>0</v>
      </c>
      <c r="H202" s="61">
        <v>0</v>
      </c>
      <c r="I202" s="62">
        <f t="shared" si="34"/>
        <v>9.2031474969504826E-3</v>
      </c>
    </row>
    <row r="203" spans="1:9" ht="15">
      <c r="A203" s="37" t="s">
        <v>22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34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34"/>
        <v>0</v>
      </c>
    </row>
    <row r="205" spans="1:9" ht="15">
      <c r="A205" s="38" t="s">
        <v>64</v>
      </c>
      <c r="B205" s="63">
        <v>0</v>
      </c>
      <c r="C205" s="63">
        <v>0</v>
      </c>
      <c r="D205" s="63">
        <v>0</v>
      </c>
      <c r="E205" s="63">
        <v>0</v>
      </c>
      <c r="F205" s="420"/>
      <c r="G205" s="63">
        <v>0</v>
      </c>
      <c r="H205" s="64">
        <v>0</v>
      </c>
      <c r="I205" s="59">
        <f t="shared" si="34"/>
        <v>0</v>
      </c>
    </row>
    <row r="206" spans="1:9" ht="14.25" customHeight="1">
      <c r="A206" s="39" t="s">
        <v>23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34"/>
        <v>0</v>
      </c>
    </row>
    <row r="207" spans="1:9" ht="14.25" customHeight="1">
      <c r="A207" s="40" t="s">
        <v>19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34"/>
        <v>0</v>
      </c>
    </row>
    <row r="208" spans="1:9">
      <c r="A208" s="39" t="s">
        <v>20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34"/>
        <v>0</v>
      </c>
    </row>
    <row r="209" spans="1:9" ht="15" thickBot="1">
      <c r="A209" s="41" t="s">
        <v>11</v>
      </c>
      <c r="B209" s="71">
        <v>0</v>
      </c>
      <c r="C209" s="71">
        <v>0</v>
      </c>
      <c r="D209" s="71">
        <v>0</v>
      </c>
      <c r="E209" s="71">
        <v>0</v>
      </c>
      <c r="F209" s="421"/>
      <c r="G209" s="71">
        <v>0</v>
      </c>
      <c r="H209" s="72">
        <v>0</v>
      </c>
      <c r="I209" s="73">
        <f t="shared" si="34"/>
        <v>0</v>
      </c>
    </row>
    <row r="210" spans="1:9" ht="15">
      <c r="A210" s="42" t="s">
        <v>26</v>
      </c>
      <c r="B210" s="74">
        <f>SUM(B189:B205)</f>
        <v>125.33004661589125</v>
      </c>
      <c r="C210" s="74">
        <f t="shared" ref="C210:G210" si="35">SUM(C189:C205)</f>
        <v>20.24139214119937</v>
      </c>
      <c r="D210" s="74">
        <f t="shared" si="35"/>
        <v>1289.2390178019994</v>
      </c>
      <c r="E210" s="74">
        <f t="shared" si="35"/>
        <v>168.79540358573158</v>
      </c>
      <c r="F210" s="74">
        <f t="shared" si="35"/>
        <v>0</v>
      </c>
      <c r="G210" s="74">
        <f t="shared" si="35"/>
        <v>12.356461982126158</v>
      </c>
      <c r="H210" s="75">
        <f>SUM(H189:H205)</f>
        <v>0.60433210587331543</v>
      </c>
      <c r="I210" s="59">
        <f>SUM(I189:I205)</f>
        <v>1616.5666542328211</v>
      </c>
    </row>
    <row r="211" spans="1:9" s="14" customFormat="1" ht="15" thickBot="1">
      <c r="A211" s="43" t="s">
        <v>91</v>
      </c>
      <c r="B211" s="78">
        <f>B210/$I$210</f>
        <v>7.7528536350621124E-2</v>
      </c>
      <c r="C211" s="78">
        <f t="shared" ref="C211:I211" si="36">C210/$I$210</f>
        <v>1.2521223352095797E-2</v>
      </c>
      <c r="D211" s="78">
        <f t="shared" si="36"/>
        <v>0.79751677075996441</v>
      </c>
      <c r="E211" s="78">
        <f t="shared" si="36"/>
        <v>0.10441598751511878</v>
      </c>
      <c r="F211" s="78">
        <f t="shared" si="36"/>
        <v>0</v>
      </c>
      <c r="G211" s="78">
        <f t="shared" si="36"/>
        <v>7.6436452216628219E-3</v>
      </c>
      <c r="H211" s="79">
        <f t="shared" si="36"/>
        <v>3.7383680053707104E-4</v>
      </c>
      <c r="I211" s="80">
        <f t="shared" si="36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37">SUM(B216:H216)</f>
        <v>0</v>
      </c>
    </row>
    <row r="217" spans="1:9" ht="15">
      <c r="A217" s="37" t="s">
        <v>10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37"/>
        <v>0</v>
      </c>
    </row>
    <row r="218" spans="1:9" ht="15">
      <c r="A218" s="36" t="s">
        <v>56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37"/>
        <v>0</v>
      </c>
    </row>
    <row r="219" spans="1:9" ht="15">
      <c r="A219" s="37" t="s">
        <v>16</v>
      </c>
      <c r="B219" s="63">
        <v>0</v>
      </c>
      <c r="C219" s="63">
        <v>0</v>
      </c>
      <c r="D219" s="63">
        <v>10.892874409060509</v>
      </c>
      <c r="E219" s="63">
        <v>0</v>
      </c>
      <c r="F219" s="420"/>
      <c r="G219" s="63">
        <v>0</v>
      </c>
      <c r="H219" s="64">
        <v>0</v>
      </c>
      <c r="I219" s="59">
        <f t="shared" si="37"/>
        <v>10.892874409060509</v>
      </c>
    </row>
    <row r="220" spans="1:9" ht="15">
      <c r="A220" s="36" t="s">
        <v>15</v>
      </c>
      <c r="B220" s="60">
        <v>1.0104436546409856</v>
      </c>
      <c r="C220" s="60">
        <v>0</v>
      </c>
      <c r="D220" s="60">
        <v>0</v>
      </c>
      <c r="E220" s="60">
        <v>0</v>
      </c>
      <c r="F220" s="420"/>
      <c r="G220" s="60">
        <v>0</v>
      </c>
      <c r="H220" s="61">
        <v>0</v>
      </c>
      <c r="I220" s="62">
        <f t="shared" si="37"/>
        <v>1.0104436546409856</v>
      </c>
    </row>
    <row r="221" spans="1:9" ht="15">
      <c r="A221" s="37" t="s">
        <v>58</v>
      </c>
      <c r="B221" s="63">
        <v>0</v>
      </c>
      <c r="C221" s="63">
        <v>0</v>
      </c>
      <c r="D221" s="63">
        <v>0</v>
      </c>
      <c r="E221" s="63">
        <v>6.4481551931435462E-4</v>
      </c>
      <c r="F221" s="420"/>
      <c r="G221" s="63">
        <v>0</v>
      </c>
      <c r="H221" s="64">
        <v>0</v>
      </c>
      <c r="I221" s="59">
        <f t="shared" si="37"/>
        <v>6.4481551931435462E-4</v>
      </c>
    </row>
    <row r="222" spans="1:9" ht="15">
      <c r="A222" s="36" t="s">
        <v>12</v>
      </c>
      <c r="B222" s="60">
        <v>0</v>
      </c>
      <c r="C222" s="60">
        <v>0</v>
      </c>
      <c r="D222" s="60">
        <v>0</v>
      </c>
      <c r="E222" s="60">
        <v>0.13465119401447009</v>
      </c>
      <c r="F222" s="420"/>
      <c r="G222" s="60">
        <v>0</v>
      </c>
      <c r="H222" s="61">
        <v>0</v>
      </c>
      <c r="I222" s="62">
        <f t="shared" si="37"/>
        <v>0.13465119401447009</v>
      </c>
    </row>
    <row r="223" spans="1:9" ht="15">
      <c r="A223" s="37" t="s">
        <v>59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37"/>
        <v>0</v>
      </c>
    </row>
    <row r="224" spans="1:9" ht="15">
      <c r="A224" s="36" t="s">
        <v>17</v>
      </c>
      <c r="B224" s="60">
        <v>0</v>
      </c>
      <c r="C224" s="60">
        <v>0</v>
      </c>
      <c r="D224" s="60">
        <v>0</v>
      </c>
      <c r="E224" s="60">
        <v>0</v>
      </c>
      <c r="F224" s="420"/>
      <c r="G224" s="60">
        <v>0</v>
      </c>
      <c r="H224" s="61">
        <v>0</v>
      </c>
      <c r="I224" s="62">
        <f t="shared" si="37"/>
        <v>0</v>
      </c>
    </row>
    <row r="225" spans="1:9" ht="15">
      <c r="A225" s="37" t="s">
        <v>139</v>
      </c>
      <c r="B225" s="63">
        <v>9.5493364804246035</v>
      </c>
      <c r="C225" s="63">
        <v>0</v>
      </c>
      <c r="D225" s="63">
        <v>4.5092280490704386</v>
      </c>
      <c r="E225" s="63">
        <v>9.881766661690337</v>
      </c>
      <c r="F225" s="420"/>
      <c r="G225" s="63">
        <v>0</v>
      </c>
      <c r="H225" s="64">
        <v>0</v>
      </c>
      <c r="I225" s="59">
        <f t="shared" si="37"/>
        <v>23.940331191185379</v>
      </c>
    </row>
    <row r="226" spans="1:9" ht="15">
      <c r="A226" s="36" t="s">
        <v>25</v>
      </c>
      <c r="B226" s="60">
        <v>4.2918803735738198</v>
      </c>
      <c r="C226" s="60">
        <v>0</v>
      </c>
      <c r="D226" s="60">
        <v>15.814634180491565</v>
      </c>
      <c r="E226" s="60">
        <v>11.713406086960951</v>
      </c>
      <c r="F226" s="420"/>
      <c r="G226" s="60">
        <v>3.5365722438939744</v>
      </c>
      <c r="H226" s="61">
        <v>0.4132636128104204</v>
      </c>
      <c r="I226" s="62">
        <f t="shared" si="37"/>
        <v>35.769756497730725</v>
      </c>
    </row>
    <row r="227" spans="1:9" ht="15">
      <c r="A227" s="37" t="s">
        <v>24</v>
      </c>
      <c r="B227" s="63">
        <v>0.20490601047192969</v>
      </c>
      <c r="C227" s="63">
        <v>0</v>
      </c>
      <c r="D227" s="63">
        <v>0</v>
      </c>
      <c r="E227" s="63">
        <v>0</v>
      </c>
      <c r="F227" s="420"/>
      <c r="G227" s="63">
        <v>0</v>
      </c>
      <c r="H227" s="64">
        <v>0</v>
      </c>
      <c r="I227" s="59">
        <f t="shared" si="37"/>
        <v>0.20490601047192969</v>
      </c>
    </row>
    <row r="228" spans="1:9" ht="15">
      <c r="A228" s="36" t="s">
        <v>60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37"/>
        <v>0</v>
      </c>
    </row>
    <row r="229" spans="1:9" ht="15">
      <c r="A229" s="37" t="s">
        <v>22</v>
      </c>
      <c r="B229" s="63">
        <v>0.11499999999999996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37"/>
        <v>0.11499999999999996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37"/>
        <v>0</v>
      </c>
    </row>
    <row r="231" spans="1:9" ht="15" customHeight="1">
      <c r="A231" s="38" t="s">
        <v>64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37"/>
        <v>0</v>
      </c>
    </row>
    <row r="232" spans="1:9" ht="14.25" customHeight="1">
      <c r="A232" s="39" t="s">
        <v>23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37"/>
        <v>0</v>
      </c>
    </row>
    <row r="233" spans="1:9">
      <c r="A233" s="40" t="s">
        <v>19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37"/>
        <v>0</v>
      </c>
    </row>
    <row r="234" spans="1:9">
      <c r="A234" s="39" t="s">
        <v>20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37"/>
        <v>0</v>
      </c>
    </row>
    <row r="235" spans="1:9" ht="15" thickBot="1">
      <c r="A235" s="41" t="s">
        <v>11</v>
      </c>
      <c r="B235" s="71">
        <v>0</v>
      </c>
      <c r="C235" s="71">
        <v>0</v>
      </c>
      <c r="D235" s="71">
        <v>0</v>
      </c>
      <c r="E235" s="71">
        <v>0</v>
      </c>
      <c r="F235" s="421"/>
      <c r="G235" s="71">
        <v>0</v>
      </c>
      <c r="H235" s="72">
        <v>0</v>
      </c>
      <c r="I235" s="73">
        <f t="shared" si="37"/>
        <v>0</v>
      </c>
    </row>
    <row r="236" spans="1:9" ht="15">
      <c r="A236" s="42" t="s">
        <v>26</v>
      </c>
      <c r="B236" s="74">
        <f>SUM(B215:B231)</f>
        <v>15.171566519111339</v>
      </c>
      <c r="C236" s="74">
        <f t="shared" ref="C236:G236" si="38">SUM(C215:C231)</f>
        <v>0</v>
      </c>
      <c r="D236" s="74">
        <f t="shared" si="38"/>
        <v>31.216736638622514</v>
      </c>
      <c r="E236" s="74">
        <f t="shared" si="38"/>
        <v>21.730468758185072</v>
      </c>
      <c r="F236" s="74">
        <f t="shared" si="38"/>
        <v>0</v>
      </c>
      <c r="G236" s="74">
        <f t="shared" si="38"/>
        <v>3.5365722438939744</v>
      </c>
      <c r="H236" s="75">
        <f>SUM(H215:H231)</f>
        <v>0.4132636128104204</v>
      </c>
      <c r="I236" s="59">
        <f>SUM(I215:I231)</f>
        <v>72.068607772623309</v>
      </c>
    </row>
    <row r="237" spans="1:9" s="14" customFormat="1" ht="15" thickBot="1">
      <c r="A237" s="43" t="s">
        <v>91</v>
      </c>
      <c r="B237" s="78">
        <f>B236/$I$236</f>
        <v>0.21051560433882227</v>
      </c>
      <c r="C237" s="78">
        <f t="shared" ref="C237:I237" si="39">C236/$I$236</f>
        <v>0</v>
      </c>
      <c r="D237" s="78">
        <f t="shared" si="39"/>
        <v>0.43315304129519777</v>
      </c>
      <c r="E237" s="78">
        <f t="shared" si="39"/>
        <v>0.30152474745654545</v>
      </c>
      <c r="F237" s="78">
        <f t="shared" si="39"/>
        <v>0</v>
      </c>
      <c r="G237" s="78">
        <f t="shared" si="39"/>
        <v>4.9072298649807021E-2</v>
      </c>
      <c r="H237" s="79">
        <f t="shared" si="39"/>
        <v>5.7343082596276653E-3</v>
      </c>
      <c r="I237" s="80">
        <f t="shared" si="39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0">SUM(B242:H242)</f>
        <v>0</v>
      </c>
    </row>
    <row r="243" spans="1:9" ht="15">
      <c r="A243" s="37" t="s">
        <v>10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0"/>
        <v>0</v>
      </c>
    </row>
    <row r="244" spans="1:9" ht="15">
      <c r="A244" s="36" t="s">
        <v>56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0"/>
        <v>0</v>
      </c>
    </row>
    <row r="245" spans="1:9" ht="15">
      <c r="A245" s="37" t="s">
        <v>16</v>
      </c>
      <c r="B245" s="63">
        <v>96.514847240245587</v>
      </c>
      <c r="C245" s="63">
        <v>9.8401097744425653E-2</v>
      </c>
      <c r="D245" s="63">
        <v>22.810319398190728</v>
      </c>
      <c r="E245" s="63">
        <v>0</v>
      </c>
      <c r="F245" s="420"/>
      <c r="G245" s="63">
        <v>0</v>
      </c>
      <c r="H245" s="64">
        <v>0</v>
      </c>
      <c r="I245" s="59">
        <f t="shared" si="40"/>
        <v>119.42356773618074</v>
      </c>
    </row>
    <row r="246" spans="1:9" ht="15">
      <c r="A246" s="36" t="s">
        <v>15</v>
      </c>
      <c r="B246" s="60">
        <v>4.9256373752732037</v>
      </c>
      <c r="C246" s="60">
        <v>1.3427543179874286E-2</v>
      </c>
      <c r="D246" s="60">
        <v>2.1137348308745705</v>
      </c>
      <c r="E246" s="60">
        <v>0</v>
      </c>
      <c r="F246" s="420"/>
      <c r="G246" s="60">
        <v>0</v>
      </c>
      <c r="H246" s="61">
        <v>0</v>
      </c>
      <c r="I246" s="62">
        <f t="shared" si="40"/>
        <v>7.0527997493276491</v>
      </c>
    </row>
    <row r="247" spans="1:9" ht="15">
      <c r="A247" s="37" t="s">
        <v>58</v>
      </c>
      <c r="B247" s="63">
        <v>0</v>
      </c>
      <c r="C247" s="63">
        <v>0</v>
      </c>
      <c r="D247" s="63">
        <v>0</v>
      </c>
      <c r="E247" s="63">
        <v>0.52215093127461942</v>
      </c>
      <c r="F247" s="420"/>
      <c r="G247" s="63">
        <v>0</v>
      </c>
      <c r="H247" s="64">
        <v>0</v>
      </c>
      <c r="I247" s="59">
        <f t="shared" si="40"/>
        <v>0.52215093127461942</v>
      </c>
    </row>
    <row r="248" spans="1:9" ht="15">
      <c r="A248" s="36" t="s">
        <v>12</v>
      </c>
      <c r="B248" s="60">
        <v>0</v>
      </c>
      <c r="C248" s="60">
        <v>0</v>
      </c>
      <c r="D248" s="60">
        <v>0</v>
      </c>
      <c r="E248" s="60">
        <v>0.12587101284771801</v>
      </c>
      <c r="F248" s="420"/>
      <c r="G248" s="60">
        <v>0</v>
      </c>
      <c r="H248" s="61">
        <v>0</v>
      </c>
      <c r="I248" s="62">
        <f t="shared" si="40"/>
        <v>0.12587101284771801</v>
      </c>
    </row>
    <row r="249" spans="1:9" ht="15">
      <c r="A249" s="37" t="s">
        <v>59</v>
      </c>
      <c r="B249" s="63">
        <v>0</v>
      </c>
      <c r="C249" s="63">
        <v>0</v>
      </c>
      <c r="D249" s="63">
        <v>0</v>
      </c>
      <c r="E249" s="63">
        <v>0</v>
      </c>
      <c r="F249" s="420"/>
      <c r="G249" s="63">
        <v>0</v>
      </c>
      <c r="H249" s="64">
        <v>0</v>
      </c>
      <c r="I249" s="59">
        <f t="shared" si="40"/>
        <v>0</v>
      </c>
    </row>
    <row r="250" spans="1:9" ht="15">
      <c r="A250" s="36" t="s">
        <v>17</v>
      </c>
      <c r="B250" s="60">
        <v>42.427496127739538</v>
      </c>
      <c r="C250" s="60">
        <v>0.556165252733405</v>
      </c>
      <c r="D250" s="60">
        <v>80.539967760776449</v>
      </c>
      <c r="E250" s="60">
        <v>1.7041796111773111</v>
      </c>
      <c r="F250" s="420"/>
      <c r="G250" s="60">
        <v>0</v>
      </c>
      <c r="H250" s="61">
        <v>0</v>
      </c>
      <c r="I250" s="62">
        <f t="shared" si="40"/>
        <v>125.2278087524267</v>
      </c>
    </row>
    <row r="251" spans="1:9" ht="15">
      <c r="A251" s="37" t="s">
        <v>139</v>
      </c>
      <c r="B251" s="63">
        <v>83.634371179675966</v>
      </c>
      <c r="C251" s="63">
        <v>5.1690772821519362</v>
      </c>
      <c r="D251" s="63">
        <v>73.344685626077279</v>
      </c>
      <c r="E251" s="63">
        <v>5.437611775964258E-2</v>
      </c>
      <c r="F251" s="420"/>
      <c r="G251" s="63">
        <v>0</v>
      </c>
      <c r="H251" s="64">
        <v>0</v>
      </c>
      <c r="I251" s="59">
        <f t="shared" si="40"/>
        <v>162.20251020566482</v>
      </c>
    </row>
    <row r="252" spans="1:9" ht="15">
      <c r="A252" s="36" t="s">
        <v>25</v>
      </c>
      <c r="B252" s="60">
        <v>19.273879313356094</v>
      </c>
      <c r="C252" s="60">
        <v>0.45563861325823801</v>
      </c>
      <c r="D252" s="60">
        <v>155.62038426053945</v>
      </c>
      <c r="E252" s="60">
        <v>141.03085080614906</v>
      </c>
      <c r="F252" s="420"/>
      <c r="G252" s="60">
        <v>187.86573013247502</v>
      </c>
      <c r="H252" s="61">
        <v>5.7745086192601907</v>
      </c>
      <c r="I252" s="62">
        <f t="shared" si="40"/>
        <v>510.02099174503809</v>
      </c>
    </row>
    <row r="253" spans="1:9" ht="15">
      <c r="A253" s="37" t="s">
        <v>24</v>
      </c>
      <c r="B253" s="63">
        <v>14.5363888390262</v>
      </c>
      <c r="C253" s="63">
        <v>0</v>
      </c>
      <c r="D253" s="63">
        <v>0.26132443354513357</v>
      </c>
      <c r="E253" s="63">
        <v>0</v>
      </c>
      <c r="F253" s="420"/>
      <c r="G253" s="63">
        <v>0</v>
      </c>
      <c r="H253" s="64">
        <v>0</v>
      </c>
      <c r="I253" s="59">
        <f t="shared" si="40"/>
        <v>14.797713272571334</v>
      </c>
    </row>
    <row r="254" spans="1:9" ht="15">
      <c r="A254" s="36" t="s">
        <v>60</v>
      </c>
      <c r="B254" s="60">
        <v>1.324497914624436</v>
      </c>
      <c r="C254" s="60">
        <v>6.2862062018384221E-2</v>
      </c>
      <c r="D254" s="60">
        <v>0.11464205839219008</v>
      </c>
      <c r="E254" s="60">
        <v>0</v>
      </c>
      <c r="F254" s="420"/>
      <c r="G254" s="60">
        <v>0</v>
      </c>
      <c r="H254" s="61">
        <v>0</v>
      </c>
      <c r="I254" s="62">
        <f t="shared" si="40"/>
        <v>1.5020020350350103</v>
      </c>
    </row>
    <row r="255" spans="1:9" ht="15">
      <c r="A255" s="37" t="s">
        <v>22</v>
      </c>
      <c r="B255" s="63">
        <v>0.87498616229286463</v>
      </c>
      <c r="C255" s="63">
        <v>2.4813609302028135</v>
      </c>
      <c r="D255" s="63">
        <v>2.165186151812498</v>
      </c>
      <c r="E255" s="63">
        <v>0</v>
      </c>
      <c r="F255" s="420"/>
      <c r="G255" s="63">
        <v>0</v>
      </c>
      <c r="H255" s="64">
        <v>0</v>
      </c>
      <c r="I255" s="59">
        <f t="shared" si="40"/>
        <v>5.5215332443081762</v>
      </c>
    </row>
    <row r="256" spans="1:9" ht="15" customHeight="1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0"/>
        <v>0</v>
      </c>
    </row>
    <row r="257" spans="1:9" ht="15" customHeight="1">
      <c r="A257" s="38" t="s">
        <v>64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0"/>
        <v>0</v>
      </c>
    </row>
    <row r="258" spans="1:9">
      <c r="A258" s="39" t="s">
        <v>23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0"/>
        <v>0</v>
      </c>
    </row>
    <row r="259" spans="1:9">
      <c r="A259" s="40" t="s">
        <v>19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0"/>
        <v>0</v>
      </c>
    </row>
    <row r="260" spans="1:9">
      <c r="A260" s="39" t="s">
        <v>20</v>
      </c>
      <c r="B260" s="65">
        <v>0</v>
      </c>
      <c r="C260" s="65">
        <v>0</v>
      </c>
      <c r="D260" s="65">
        <v>0</v>
      </c>
      <c r="E260" s="65">
        <v>0</v>
      </c>
      <c r="F260" s="420"/>
      <c r="G260" s="65">
        <v>0</v>
      </c>
      <c r="H260" s="66">
        <v>0</v>
      </c>
      <c r="I260" s="67">
        <f t="shared" si="40"/>
        <v>0</v>
      </c>
    </row>
    <row r="261" spans="1:9" ht="15" thickBot="1">
      <c r="A261" s="41" t="s">
        <v>11</v>
      </c>
      <c r="B261" s="71">
        <v>0</v>
      </c>
      <c r="C261" s="71">
        <v>0</v>
      </c>
      <c r="D261" s="71">
        <v>0</v>
      </c>
      <c r="E261" s="71">
        <v>0</v>
      </c>
      <c r="F261" s="421"/>
      <c r="G261" s="71">
        <v>0</v>
      </c>
      <c r="H261" s="72">
        <v>0</v>
      </c>
      <c r="I261" s="73">
        <f t="shared" si="40"/>
        <v>0</v>
      </c>
    </row>
    <row r="262" spans="1:9" ht="15">
      <c r="A262" s="42" t="s">
        <v>26</v>
      </c>
      <c r="B262" s="74">
        <f>SUM(B241:B257)</f>
        <v>263.51210415223392</v>
      </c>
      <c r="C262" s="74">
        <f t="shared" ref="C262:G262" si="41">SUM(C241:C257)</f>
        <v>8.836932781289077</v>
      </c>
      <c r="D262" s="74">
        <f t="shared" si="41"/>
        <v>336.97024452020833</v>
      </c>
      <c r="E262" s="74">
        <f t="shared" si="41"/>
        <v>143.43742847920836</v>
      </c>
      <c r="F262" s="74">
        <f t="shared" si="41"/>
        <v>0</v>
      </c>
      <c r="G262" s="74">
        <f t="shared" si="41"/>
        <v>187.86573013247502</v>
      </c>
      <c r="H262" s="75">
        <f>SUM(H241:H257)</f>
        <v>5.7745086192601907</v>
      </c>
      <c r="I262" s="59">
        <f>SUM(I241:I257)</f>
        <v>946.39694868467495</v>
      </c>
    </row>
    <row r="263" spans="1:9" s="14" customFormat="1" ht="15" thickBot="1">
      <c r="A263" s="43" t="s">
        <v>91</v>
      </c>
      <c r="B263" s="78">
        <f>B262/$I$262</f>
        <v>0.27843718697367875</v>
      </c>
      <c r="C263" s="78">
        <f t="shared" ref="C263:I263" si="42">C262/$I$262</f>
        <v>9.3374485130904711E-3</v>
      </c>
      <c r="D263" s="78">
        <f t="shared" si="42"/>
        <v>0.35605592873956071</v>
      </c>
      <c r="E263" s="78">
        <f t="shared" si="42"/>
        <v>0.15156159228805749</v>
      </c>
      <c r="F263" s="78">
        <f t="shared" si="42"/>
        <v>0</v>
      </c>
      <c r="G263" s="78">
        <f t="shared" si="42"/>
        <v>0.19850627201786236</v>
      </c>
      <c r="H263" s="79">
        <f t="shared" si="42"/>
        <v>6.1015714677501234E-3</v>
      </c>
      <c r="I263" s="80">
        <f t="shared" si="4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43">SUM(B268:H268)</f>
        <v>0</v>
      </c>
    </row>
    <row r="269" spans="1:9" ht="15">
      <c r="A269" s="37" t="s">
        <v>10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43"/>
        <v>0</v>
      </c>
    </row>
    <row r="270" spans="1:9" ht="15">
      <c r="A270" s="36" t="s">
        <v>56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43"/>
        <v>0</v>
      </c>
    </row>
    <row r="271" spans="1:9" ht="15">
      <c r="A271" s="37" t="s">
        <v>16</v>
      </c>
      <c r="B271" s="63">
        <v>11.550822308620871</v>
      </c>
      <c r="C271" s="63">
        <v>15.543875647400879</v>
      </c>
      <c r="D271" s="63">
        <v>7.4795075354125586</v>
      </c>
      <c r="E271" s="63">
        <v>0</v>
      </c>
      <c r="F271" s="420"/>
      <c r="G271" s="63">
        <v>0</v>
      </c>
      <c r="H271" s="64">
        <v>0</v>
      </c>
      <c r="I271" s="59">
        <f t="shared" si="43"/>
        <v>34.574205491434313</v>
      </c>
    </row>
    <row r="272" spans="1:9" ht="15">
      <c r="A272" s="36" t="s">
        <v>15</v>
      </c>
      <c r="B272" s="60">
        <v>0.4201437202930996</v>
      </c>
      <c r="C272" s="60">
        <v>2.5911078353687233E-2</v>
      </c>
      <c r="D272" s="60">
        <v>1.6302483003262775</v>
      </c>
      <c r="E272" s="60">
        <v>1.0410064606006516E-2</v>
      </c>
      <c r="F272" s="420"/>
      <c r="G272" s="60">
        <v>0</v>
      </c>
      <c r="H272" s="61">
        <v>0</v>
      </c>
      <c r="I272" s="62">
        <f t="shared" si="43"/>
        <v>2.0867131635790708</v>
      </c>
    </row>
    <row r="273" spans="1:9" ht="15">
      <c r="A273" s="37" t="s">
        <v>58</v>
      </c>
      <c r="B273" s="63">
        <v>7.7345502242308749E-5</v>
      </c>
      <c r="C273" s="63">
        <v>0</v>
      </c>
      <c r="D273" s="63">
        <v>0</v>
      </c>
      <c r="E273" s="63">
        <v>8.8997228557414676</v>
      </c>
      <c r="F273" s="420"/>
      <c r="G273" s="63">
        <v>0</v>
      </c>
      <c r="H273" s="64">
        <v>0</v>
      </c>
      <c r="I273" s="59">
        <f t="shared" si="43"/>
        <v>8.8998002012437105</v>
      </c>
    </row>
    <row r="274" spans="1:9" ht="15">
      <c r="A274" s="36" t="s">
        <v>12</v>
      </c>
      <c r="B274" s="60">
        <v>4.4202353307580357E-5</v>
      </c>
      <c r="C274" s="60">
        <v>0</v>
      </c>
      <c r="D274" s="60">
        <v>0</v>
      </c>
      <c r="E274" s="60">
        <v>5.689256702441344E-3</v>
      </c>
      <c r="F274" s="420"/>
      <c r="G274" s="60">
        <v>0</v>
      </c>
      <c r="H274" s="61">
        <v>0</v>
      </c>
      <c r="I274" s="62">
        <f t="shared" si="43"/>
        <v>5.7334590557489244E-3</v>
      </c>
    </row>
    <row r="275" spans="1:9" ht="15">
      <c r="A275" s="37" t="s">
        <v>59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43"/>
        <v>0</v>
      </c>
    </row>
    <row r="276" spans="1:9" ht="15">
      <c r="A276" s="36" t="s">
        <v>17</v>
      </c>
      <c r="B276" s="60">
        <v>3.6718599017980425E-3</v>
      </c>
      <c r="C276" s="60">
        <v>0</v>
      </c>
      <c r="D276" s="60">
        <v>3.8165487874296543E-2</v>
      </c>
      <c r="E276" s="60">
        <v>0</v>
      </c>
      <c r="F276" s="420"/>
      <c r="G276" s="60">
        <v>0</v>
      </c>
      <c r="H276" s="61">
        <v>0</v>
      </c>
      <c r="I276" s="62">
        <f t="shared" si="43"/>
        <v>4.1837347776094588E-2</v>
      </c>
    </row>
    <row r="277" spans="1:9" ht="15">
      <c r="A277" s="37" t="s">
        <v>139</v>
      </c>
      <c r="B277" s="63">
        <v>28.831102508548842</v>
      </c>
      <c r="C277" s="63">
        <v>0.98989476683918498</v>
      </c>
      <c r="D277" s="63">
        <v>3.7158491378352125</v>
      </c>
      <c r="E277" s="63">
        <v>0</v>
      </c>
      <c r="F277" s="420"/>
      <c r="G277" s="63">
        <v>0</v>
      </c>
      <c r="H277" s="64">
        <v>0</v>
      </c>
      <c r="I277" s="59">
        <f t="shared" si="43"/>
        <v>33.536846413223238</v>
      </c>
    </row>
    <row r="278" spans="1:9" ht="15">
      <c r="A278" s="36" t="s">
        <v>25</v>
      </c>
      <c r="B278" s="60">
        <v>6.9763241040090254E-2</v>
      </c>
      <c r="C278" s="60">
        <v>0</v>
      </c>
      <c r="D278" s="60">
        <v>25.791899111459426</v>
      </c>
      <c r="E278" s="60">
        <v>11.14283821990875</v>
      </c>
      <c r="F278" s="420"/>
      <c r="G278" s="60">
        <v>0.53547821279382135</v>
      </c>
      <c r="H278" s="61">
        <v>0</v>
      </c>
      <c r="I278" s="62">
        <f t="shared" si="43"/>
        <v>37.539978785202081</v>
      </c>
    </row>
    <row r="279" spans="1:9" ht="15">
      <c r="A279" s="37" t="s">
        <v>24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 t="shared" si="43"/>
        <v>0</v>
      </c>
    </row>
    <row r="280" spans="1:9" ht="15">
      <c r="A280" s="36" t="s">
        <v>60</v>
      </c>
      <c r="B280" s="60">
        <v>5.8207941433703933E-2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43"/>
        <v>5.8207941433703933E-2</v>
      </c>
    </row>
    <row r="281" spans="1:9" ht="15" customHeight="1">
      <c r="A281" s="37" t="s">
        <v>22</v>
      </c>
      <c r="B281" s="63">
        <v>3.133372547396286E-3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43"/>
        <v>3.133372547396286E-3</v>
      </c>
    </row>
    <row r="282" spans="1:9" ht="15" customHeight="1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43"/>
        <v>0</v>
      </c>
    </row>
    <row r="283" spans="1:9" ht="15">
      <c r="A283" s="38" t="s">
        <v>64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43"/>
        <v>0</v>
      </c>
    </row>
    <row r="284" spans="1:9">
      <c r="A284" s="39" t="s">
        <v>23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43"/>
        <v>0</v>
      </c>
    </row>
    <row r="285" spans="1:9">
      <c r="A285" s="40" t="s">
        <v>19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43"/>
        <v>0</v>
      </c>
    </row>
    <row r="286" spans="1:9">
      <c r="A286" s="39" t="s">
        <v>20</v>
      </c>
      <c r="B286" s="65">
        <v>0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43"/>
        <v>0</v>
      </c>
    </row>
    <row r="287" spans="1:9" ht="15" thickBot="1">
      <c r="A287" s="41" t="s">
        <v>11</v>
      </c>
      <c r="B287" s="71">
        <v>0</v>
      </c>
      <c r="C287" s="71">
        <v>0</v>
      </c>
      <c r="D287" s="71">
        <v>0</v>
      </c>
      <c r="E287" s="71">
        <v>0</v>
      </c>
      <c r="F287" s="421"/>
      <c r="G287" s="71">
        <v>0</v>
      </c>
      <c r="H287" s="72">
        <v>0</v>
      </c>
      <c r="I287" s="73">
        <f t="shared" si="43"/>
        <v>0</v>
      </c>
    </row>
    <row r="288" spans="1:9" ht="15">
      <c r="A288" s="42" t="s">
        <v>26</v>
      </c>
      <c r="B288" s="74">
        <f>SUM(B267:B283)</f>
        <v>40.936966500241354</v>
      </c>
      <c r="C288" s="74">
        <f t="shared" ref="C288:G288" si="44">SUM(C267:C283)</f>
        <v>16.55968149259375</v>
      </c>
      <c r="D288" s="74">
        <f t="shared" si="44"/>
        <v>38.655669572907769</v>
      </c>
      <c r="E288" s="74">
        <f t="shared" si="44"/>
        <v>20.058660396958665</v>
      </c>
      <c r="F288" s="74">
        <f t="shared" si="44"/>
        <v>0</v>
      </c>
      <c r="G288" s="74">
        <f t="shared" si="44"/>
        <v>0.53547821279382135</v>
      </c>
      <c r="H288" s="75">
        <f>SUM(H267:H283)</f>
        <v>0</v>
      </c>
      <c r="I288" s="59">
        <f>SUM(I267:I283)</f>
        <v>116.74645617549537</v>
      </c>
    </row>
    <row r="289" spans="1:9" s="14" customFormat="1" ht="15" thickBot="1">
      <c r="A289" s="43" t="s">
        <v>91</v>
      </c>
      <c r="B289" s="78">
        <f>B288/$I$288</f>
        <v>0.3506484722645814</v>
      </c>
      <c r="C289" s="78">
        <f t="shared" ref="C289:I289" si="45">C288/$I$288</f>
        <v>0.14184311914102934</v>
      </c>
      <c r="D289" s="78">
        <f t="shared" si="45"/>
        <v>0.33110786262154179</v>
      </c>
      <c r="E289" s="78">
        <f t="shared" si="45"/>
        <v>0.17181386959451794</v>
      </c>
      <c r="F289" s="78">
        <f t="shared" si="45"/>
        <v>0</v>
      </c>
      <c r="G289" s="78">
        <f t="shared" si="45"/>
        <v>4.5866763783294707E-3</v>
      </c>
      <c r="H289" s="79">
        <f t="shared" si="45"/>
        <v>0</v>
      </c>
      <c r="I289" s="80">
        <f t="shared" si="45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46">SUM(B294:H294)</f>
        <v>0</v>
      </c>
    </row>
    <row r="295" spans="1:9" ht="15">
      <c r="A295" s="37" t="s">
        <v>10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46"/>
        <v>0</v>
      </c>
    </row>
    <row r="296" spans="1:9" ht="15">
      <c r="A296" s="36" t="s">
        <v>56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46"/>
        <v>0</v>
      </c>
    </row>
    <row r="297" spans="1:9" ht="15">
      <c r="A297" s="37" t="s">
        <v>16</v>
      </c>
      <c r="B297" s="63">
        <v>10.640642331021295</v>
      </c>
      <c r="C297" s="63">
        <v>43.849267968892882</v>
      </c>
      <c r="D297" s="63">
        <v>2.647827019696392</v>
      </c>
      <c r="E297" s="63">
        <v>0</v>
      </c>
      <c r="F297" s="420"/>
      <c r="G297" s="63">
        <v>0</v>
      </c>
      <c r="H297" s="64">
        <v>0</v>
      </c>
      <c r="I297" s="59">
        <f t="shared" si="46"/>
        <v>57.137737319610572</v>
      </c>
    </row>
    <row r="298" spans="1:9" ht="15">
      <c r="A298" s="36" t="s">
        <v>15</v>
      </c>
      <c r="B298" s="60">
        <v>14.155054751430381</v>
      </c>
      <c r="C298" s="60">
        <v>3.3741580815686882</v>
      </c>
      <c r="D298" s="60">
        <v>0.40037276312246728</v>
      </c>
      <c r="E298" s="60">
        <v>6.0182847008730094E-3</v>
      </c>
      <c r="F298" s="420"/>
      <c r="G298" s="60">
        <v>0</v>
      </c>
      <c r="H298" s="61">
        <v>0</v>
      </c>
      <c r="I298" s="62">
        <f t="shared" si="46"/>
        <v>17.935603880822406</v>
      </c>
    </row>
    <row r="299" spans="1:9" ht="15">
      <c r="A299" s="37" t="s">
        <v>58</v>
      </c>
      <c r="B299" s="63">
        <v>0</v>
      </c>
      <c r="C299" s="63">
        <v>0</v>
      </c>
      <c r="D299" s="63">
        <v>0</v>
      </c>
      <c r="E299" s="63">
        <v>0.35599832979749829</v>
      </c>
      <c r="F299" s="420"/>
      <c r="G299" s="63">
        <v>0</v>
      </c>
      <c r="H299" s="64">
        <v>0</v>
      </c>
      <c r="I299" s="59">
        <f t="shared" si="46"/>
        <v>0.35599832979749829</v>
      </c>
    </row>
    <row r="300" spans="1:9" ht="15">
      <c r="A300" s="36" t="s">
        <v>12</v>
      </c>
      <c r="B300" s="60">
        <v>0</v>
      </c>
      <c r="C300" s="60">
        <v>0</v>
      </c>
      <c r="D300" s="60">
        <v>0</v>
      </c>
      <c r="E300" s="60">
        <v>0</v>
      </c>
      <c r="F300" s="420"/>
      <c r="G300" s="60">
        <v>0</v>
      </c>
      <c r="H300" s="61">
        <v>0</v>
      </c>
      <c r="I300" s="62">
        <f t="shared" si="46"/>
        <v>0</v>
      </c>
    </row>
    <row r="301" spans="1:9" ht="15">
      <c r="A301" s="37" t="s">
        <v>59</v>
      </c>
      <c r="B301" s="63">
        <v>0</v>
      </c>
      <c r="C301" s="63">
        <v>0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46"/>
        <v>0</v>
      </c>
    </row>
    <row r="302" spans="1:9" ht="15">
      <c r="A302" s="36" t="s">
        <v>17</v>
      </c>
      <c r="B302" s="60">
        <v>1.2450010527207013E-2</v>
      </c>
      <c r="C302" s="60">
        <v>2.1685686803742934E-3</v>
      </c>
      <c r="D302" s="60">
        <v>5.4218514608803177E-2</v>
      </c>
      <c r="E302" s="60">
        <v>0.10682604336819178</v>
      </c>
      <c r="F302" s="420"/>
      <c r="G302" s="60">
        <v>0</v>
      </c>
      <c r="H302" s="61">
        <v>0</v>
      </c>
      <c r="I302" s="62">
        <f t="shared" si="46"/>
        <v>0.17566313718457627</v>
      </c>
    </row>
    <row r="303" spans="1:9" ht="15">
      <c r="A303" s="37" t="s">
        <v>139</v>
      </c>
      <c r="B303" s="63">
        <v>16.296029400116485</v>
      </c>
      <c r="C303" s="63">
        <v>328.61991597731202</v>
      </c>
      <c r="D303" s="63">
        <v>32.883962176252751</v>
      </c>
      <c r="E303" s="63">
        <v>1.6284708629910654</v>
      </c>
      <c r="F303" s="420"/>
      <c r="G303" s="63">
        <v>0</v>
      </c>
      <c r="H303" s="64">
        <v>0</v>
      </c>
      <c r="I303" s="59">
        <f t="shared" si="46"/>
        <v>379.42837841667233</v>
      </c>
    </row>
    <row r="304" spans="1:9" ht="15">
      <c r="A304" s="36" t="s">
        <v>25</v>
      </c>
      <c r="B304" s="60">
        <v>6.6518395908195638</v>
      </c>
      <c r="C304" s="60">
        <v>4.503527528618295</v>
      </c>
      <c r="D304" s="60">
        <v>14.068892940574958</v>
      </c>
      <c r="E304" s="60">
        <v>175.41168453799202</v>
      </c>
      <c r="F304" s="420"/>
      <c r="G304" s="60">
        <v>16.450284259697636</v>
      </c>
      <c r="H304" s="61">
        <v>4.9141529895420547E-2</v>
      </c>
      <c r="I304" s="62">
        <f t="shared" si="46"/>
        <v>217.1353703875979</v>
      </c>
    </row>
    <row r="305" spans="1:9" ht="15">
      <c r="A305" s="37" t="s">
        <v>24</v>
      </c>
      <c r="B305" s="63">
        <v>1.9774979893258409</v>
      </c>
      <c r="C305" s="63">
        <v>22.293673364293234</v>
      </c>
      <c r="D305" s="63">
        <v>7.2456498094830595</v>
      </c>
      <c r="E305" s="63">
        <v>0</v>
      </c>
      <c r="F305" s="420"/>
      <c r="G305" s="63">
        <v>0</v>
      </c>
      <c r="H305" s="64">
        <v>0</v>
      </c>
      <c r="I305" s="59">
        <f t="shared" si="46"/>
        <v>31.516821163102133</v>
      </c>
    </row>
    <row r="306" spans="1:9" ht="15" customHeight="1">
      <c r="A306" s="36" t="s">
        <v>60</v>
      </c>
      <c r="B306" s="60">
        <v>1.3730893275762823</v>
      </c>
      <c r="C306" s="60">
        <v>0</v>
      </c>
      <c r="D306" s="60">
        <v>9.3390266765298616E-2</v>
      </c>
      <c r="E306" s="60">
        <v>0</v>
      </c>
      <c r="F306" s="420"/>
      <c r="G306" s="60">
        <v>0</v>
      </c>
      <c r="H306" s="61">
        <v>0</v>
      </c>
      <c r="I306" s="62">
        <f t="shared" si="46"/>
        <v>1.4664795943415809</v>
      </c>
    </row>
    <row r="307" spans="1:9" ht="15" customHeight="1">
      <c r="A307" s="37" t="s">
        <v>22</v>
      </c>
      <c r="B307" s="63">
        <v>14.352886345039128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46"/>
        <v>14.352886345039128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46"/>
        <v>0</v>
      </c>
    </row>
    <row r="309" spans="1:9" ht="15">
      <c r="A309" s="38" t="s">
        <v>64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46"/>
        <v>0</v>
      </c>
    </row>
    <row r="310" spans="1:9">
      <c r="A310" s="39" t="s">
        <v>23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46"/>
        <v>0</v>
      </c>
    </row>
    <row r="311" spans="1:9">
      <c r="A311" s="40" t="s">
        <v>19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46"/>
        <v>0</v>
      </c>
    </row>
    <row r="312" spans="1:9">
      <c r="A312" s="39" t="s">
        <v>20</v>
      </c>
      <c r="B312" s="65">
        <v>0</v>
      </c>
      <c r="C312" s="65">
        <v>0</v>
      </c>
      <c r="D312" s="65">
        <v>0</v>
      </c>
      <c r="E312" s="65">
        <v>0</v>
      </c>
      <c r="F312" s="420"/>
      <c r="G312" s="65">
        <v>0</v>
      </c>
      <c r="H312" s="66">
        <v>0</v>
      </c>
      <c r="I312" s="67">
        <f t="shared" si="46"/>
        <v>0</v>
      </c>
    </row>
    <row r="313" spans="1:9" ht="15" thickBot="1">
      <c r="A313" s="41" t="s">
        <v>11</v>
      </c>
      <c r="B313" s="71">
        <v>0</v>
      </c>
      <c r="C313" s="71">
        <v>0</v>
      </c>
      <c r="D313" s="71">
        <v>0</v>
      </c>
      <c r="E313" s="71">
        <v>0</v>
      </c>
      <c r="F313" s="421"/>
      <c r="G313" s="71">
        <v>0</v>
      </c>
      <c r="H313" s="72">
        <v>0</v>
      </c>
      <c r="I313" s="73">
        <f t="shared" si="46"/>
        <v>0</v>
      </c>
    </row>
    <row r="314" spans="1:9" ht="15">
      <c r="A314" s="42" t="s">
        <v>26</v>
      </c>
      <c r="B314" s="74">
        <f>SUM(B293:B309)</f>
        <v>65.459489745856175</v>
      </c>
      <c r="C314" s="74">
        <f t="shared" ref="C314:G314" si="47">SUM(C293:C309)</f>
        <v>402.64271148936547</v>
      </c>
      <c r="D314" s="74">
        <f t="shared" si="47"/>
        <v>57.394313490503727</v>
      </c>
      <c r="E314" s="74">
        <f t="shared" si="47"/>
        <v>177.50899805884964</v>
      </c>
      <c r="F314" s="74">
        <f t="shared" si="47"/>
        <v>0</v>
      </c>
      <c r="G314" s="74">
        <f t="shared" si="47"/>
        <v>16.450284259697636</v>
      </c>
      <c r="H314" s="75">
        <f>SUM(H293:H309)</f>
        <v>4.9141529895420547E-2</v>
      </c>
      <c r="I314" s="59">
        <f>SUM(I293:I309)</f>
        <v>719.50493857416802</v>
      </c>
    </row>
    <row r="315" spans="1:9" s="14" customFormat="1" ht="15" thickBot="1">
      <c r="A315" s="43" t="s">
        <v>91</v>
      </c>
      <c r="B315" s="78">
        <f>B314/$I$314</f>
        <v>9.0978513470076031E-2</v>
      </c>
      <c r="C315" s="78">
        <f t="shared" ref="C315:I315" si="48">C314/$I$314</f>
        <v>0.55961076832533829</v>
      </c>
      <c r="D315" s="78">
        <f t="shared" si="48"/>
        <v>7.9769172403793595E-2</v>
      </c>
      <c r="E315" s="78">
        <f t="shared" si="48"/>
        <v>0.24670990919202934</v>
      </c>
      <c r="F315" s="78">
        <f t="shared" si="48"/>
        <v>0</v>
      </c>
      <c r="G315" s="78">
        <f t="shared" si="48"/>
        <v>2.286333752245942E-2</v>
      </c>
      <c r="H315" s="79">
        <f t="shared" si="48"/>
        <v>6.8299086303429089E-5</v>
      </c>
      <c r="I315" s="80">
        <f t="shared" si="48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49">SUM(B320:H320)</f>
        <v>0</v>
      </c>
    </row>
    <row r="321" spans="1:9" ht="15">
      <c r="A321" s="37" t="s">
        <v>10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49"/>
        <v>0</v>
      </c>
    </row>
    <row r="322" spans="1:9" ht="15">
      <c r="A322" s="36" t="s">
        <v>56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49"/>
        <v>0</v>
      </c>
    </row>
    <row r="323" spans="1:9" ht="15">
      <c r="A323" s="37" t="s">
        <v>16</v>
      </c>
      <c r="B323" s="63">
        <v>38.953634718758344</v>
      </c>
      <c r="C323" s="63">
        <v>326.36547970512811</v>
      </c>
      <c r="D323" s="63">
        <v>51.41500078906612</v>
      </c>
      <c r="E323" s="63">
        <v>0</v>
      </c>
      <c r="F323" s="420"/>
      <c r="G323" s="63">
        <v>0</v>
      </c>
      <c r="H323" s="64">
        <v>0</v>
      </c>
      <c r="I323" s="59">
        <f t="shared" si="49"/>
        <v>416.73411521295259</v>
      </c>
    </row>
    <row r="324" spans="1:9" ht="15">
      <c r="A324" s="36" t="s">
        <v>15</v>
      </c>
      <c r="B324" s="60">
        <v>0.7851680591904403</v>
      </c>
      <c r="C324" s="60">
        <v>3.3947523498432948</v>
      </c>
      <c r="D324" s="60">
        <v>0</v>
      </c>
      <c r="E324" s="60">
        <v>0</v>
      </c>
      <c r="F324" s="420"/>
      <c r="G324" s="60">
        <v>0</v>
      </c>
      <c r="H324" s="61">
        <v>0</v>
      </c>
      <c r="I324" s="62">
        <f t="shared" si="49"/>
        <v>4.179920409033735</v>
      </c>
    </row>
    <row r="325" spans="1:9" ht="15">
      <c r="A325" s="37" t="s">
        <v>58</v>
      </c>
      <c r="B325" s="63">
        <v>1.0569609311958483E-3</v>
      </c>
      <c r="C325" s="63">
        <v>1.7769170277327062</v>
      </c>
      <c r="D325" s="63">
        <v>0</v>
      </c>
      <c r="E325" s="63">
        <v>0.49393736946760575</v>
      </c>
      <c r="F325" s="420"/>
      <c r="G325" s="63">
        <v>0</v>
      </c>
      <c r="H325" s="64">
        <v>0</v>
      </c>
      <c r="I325" s="59">
        <f t="shared" si="49"/>
        <v>2.2719113581315078</v>
      </c>
    </row>
    <row r="326" spans="1:9" ht="15">
      <c r="A326" s="36" t="s">
        <v>12</v>
      </c>
      <c r="B326" s="60">
        <v>3.2895529060073659E-4</v>
      </c>
      <c r="C326" s="60">
        <v>0</v>
      </c>
      <c r="D326" s="60">
        <v>0</v>
      </c>
      <c r="E326" s="60">
        <v>0.16161119017332065</v>
      </c>
      <c r="F326" s="420"/>
      <c r="G326" s="60">
        <v>0</v>
      </c>
      <c r="H326" s="61">
        <v>0</v>
      </c>
      <c r="I326" s="62">
        <f t="shared" si="49"/>
        <v>0.16194014546392138</v>
      </c>
    </row>
    <row r="327" spans="1:9" ht="15">
      <c r="A327" s="37" t="s">
        <v>59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49"/>
        <v>0</v>
      </c>
    </row>
    <row r="328" spans="1:9" ht="15">
      <c r="A328" s="36" t="s">
        <v>17</v>
      </c>
      <c r="B328" s="60">
        <v>15.836643870320302</v>
      </c>
      <c r="C328" s="60">
        <v>0</v>
      </c>
      <c r="D328" s="60">
        <v>25.747226986196015</v>
      </c>
      <c r="E328" s="60">
        <v>0</v>
      </c>
      <c r="F328" s="420"/>
      <c r="G328" s="60">
        <v>0</v>
      </c>
      <c r="H328" s="61">
        <v>0</v>
      </c>
      <c r="I328" s="62">
        <f t="shared" si="49"/>
        <v>41.583870856516313</v>
      </c>
    </row>
    <row r="329" spans="1:9" ht="15">
      <c r="A329" s="37" t="s">
        <v>139</v>
      </c>
      <c r="B329" s="63">
        <v>317.60601120681741</v>
      </c>
      <c r="C329" s="63">
        <v>630.79504852573496</v>
      </c>
      <c r="D329" s="63">
        <v>208.49674272043782</v>
      </c>
      <c r="E329" s="63">
        <v>174.3649748156368</v>
      </c>
      <c r="F329" s="420"/>
      <c r="G329" s="63">
        <v>0</v>
      </c>
      <c r="H329" s="64">
        <v>0</v>
      </c>
      <c r="I329" s="59">
        <f t="shared" si="49"/>
        <v>1331.2627772686269</v>
      </c>
    </row>
    <row r="330" spans="1:9" ht="15">
      <c r="A330" s="36" t="s">
        <v>25</v>
      </c>
      <c r="B330" s="60">
        <v>27.240946762008154</v>
      </c>
      <c r="C330" s="60">
        <v>11.966935851583425</v>
      </c>
      <c r="D330" s="60">
        <v>29.324900320369096</v>
      </c>
      <c r="E330" s="60">
        <v>978.56735841701391</v>
      </c>
      <c r="F330" s="420"/>
      <c r="G330" s="60">
        <v>74.153890534954272</v>
      </c>
      <c r="H330" s="61">
        <v>0</v>
      </c>
      <c r="I330" s="62">
        <f t="shared" si="49"/>
        <v>1121.254031885929</v>
      </c>
    </row>
    <row r="331" spans="1:9" ht="15" customHeight="1">
      <c r="A331" s="37" t="s">
        <v>24</v>
      </c>
      <c r="B331" s="63">
        <v>5.3567019591264513</v>
      </c>
      <c r="C331" s="63">
        <v>0</v>
      </c>
      <c r="D331" s="63">
        <v>0</v>
      </c>
      <c r="E331" s="63">
        <v>0</v>
      </c>
      <c r="F331" s="420"/>
      <c r="G331" s="63">
        <v>0</v>
      </c>
      <c r="H331" s="64">
        <v>0</v>
      </c>
      <c r="I331" s="59">
        <f t="shared" si="49"/>
        <v>5.3567019591264513</v>
      </c>
    </row>
    <row r="332" spans="1:9" ht="15" customHeight="1">
      <c r="A332" s="36" t="s">
        <v>60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49"/>
        <v>0</v>
      </c>
    </row>
    <row r="333" spans="1:9" ht="15">
      <c r="A333" s="37" t="s">
        <v>22</v>
      </c>
      <c r="B333" s="63">
        <v>12.095521892292497</v>
      </c>
      <c r="C333" s="63">
        <v>1526.7350181576276</v>
      </c>
      <c r="D333" s="63">
        <v>1.1411321576086244</v>
      </c>
      <c r="E333" s="63">
        <v>0</v>
      </c>
      <c r="F333" s="420"/>
      <c r="G333" s="63">
        <v>0</v>
      </c>
      <c r="H333" s="64">
        <v>0</v>
      </c>
      <c r="I333" s="59">
        <f t="shared" si="49"/>
        <v>1539.9716722075286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49"/>
        <v>0</v>
      </c>
    </row>
    <row r="335" spans="1:9" ht="15">
      <c r="A335" s="38" t="s">
        <v>64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49"/>
        <v>0</v>
      </c>
    </row>
    <row r="336" spans="1:9">
      <c r="A336" s="39" t="s">
        <v>23</v>
      </c>
      <c r="B336" s="65">
        <v>0</v>
      </c>
      <c r="C336" s="65">
        <v>0</v>
      </c>
      <c r="D336" s="65">
        <v>0</v>
      </c>
      <c r="E336" s="65">
        <v>0</v>
      </c>
      <c r="F336" s="420"/>
      <c r="G336" s="65">
        <v>0</v>
      </c>
      <c r="H336" s="66">
        <v>0</v>
      </c>
      <c r="I336" s="67">
        <f t="shared" si="49"/>
        <v>0</v>
      </c>
    </row>
    <row r="337" spans="1:9">
      <c r="A337" s="40" t="s">
        <v>19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49"/>
        <v>0</v>
      </c>
    </row>
    <row r="338" spans="1:9">
      <c r="A338" s="39" t="s">
        <v>20</v>
      </c>
      <c r="B338" s="65">
        <v>0</v>
      </c>
      <c r="C338" s="65">
        <v>0</v>
      </c>
      <c r="D338" s="65">
        <v>0</v>
      </c>
      <c r="E338" s="65">
        <v>0</v>
      </c>
      <c r="F338" s="420"/>
      <c r="G338" s="65">
        <v>0</v>
      </c>
      <c r="H338" s="66">
        <v>0</v>
      </c>
      <c r="I338" s="67">
        <f t="shared" si="49"/>
        <v>0</v>
      </c>
    </row>
    <row r="339" spans="1:9" ht="15" thickBot="1">
      <c r="A339" s="41" t="s">
        <v>11</v>
      </c>
      <c r="B339" s="71">
        <v>0</v>
      </c>
      <c r="C339" s="71">
        <v>0</v>
      </c>
      <c r="D339" s="71">
        <v>0</v>
      </c>
      <c r="E339" s="71">
        <v>0</v>
      </c>
      <c r="F339" s="421"/>
      <c r="G339" s="71">
        <v>0</v>
      </c>
      <c r="H339" s="72">
        <v>0</v>
      </c>
      <c r="I339" s="73">
        <f t="shared" si="49"/>
        <v>0</v>
      </c>
    </row>
    <row r="340" spans="1:9" ht="15">
      <c r="A340" s="42" t="s">
        <v>26</v>
      </c>
      <c r="B340" s="74">
        <f>SUM(B319:B335)</f>
        <v>417.87601438473536</v>
      </c>
      <c r="C340" s="74">
        <f>SUM(C319:C335)</f>
        <v>2501.03415161765</v>
      </c>
      <c r="D340" s="74">
        <f t="shared" ref="D340:G340" si="50">SUM(D319:D335)</f>
        <v>316.12500297367768</v>
      </c>
      <c r="E340" s="74">
        <f t="shared" si="50"/>
        <v>1153.5878817922917</v>
      </c>
      <c r="F340" s="74">
        <f t="shared" si="50"/>
        <v>0</v>
      </c>
      <c r="G340" s="74">
        <f t="shared" si="50"/>
        <v>74.153890534954272</v>
      </c>
      <c r="H340" s="75">
        <f>SUM(H319:H335)</f>
        <v>0</v>
      </c>
      <c r="I340" s="59">
        <f>SUM(I319:I335)</f>
        <v>4462.7769413033093</v>
      </c>
    </row>
    <row r="341" spans="1:9" s="14" customFormat="1" ht="15" thickBot="1">
      <c r="A341" s="43" t="s">
        <v>91</v>
      </c>
      <c r="B341" s="78">
        <f>B340/$I$340</f>
        <v>9.3635872883823509E-2</v>
      </c>
      <c r="C341" s="78">
        <f t="shared" ref="C341:I341" si="51">C340/$I$340</f>
        <v>0.56042105274642029</v>
      </c>
      <c r="D341" s="78">
        <f t="shared" si="51"/>
        <v>7.0835940745305664E-2</v>
      </c>
      <c r="E341" s="78">
        <f t="shared" si="51"/>
        <v>0.25849104648627091</v>
      </c>
      <c r="F341" s="78">
        <f t="shared" si="51"/>
        <v>0</v>
      </c>
      <c r="G341" s="78">
        <f t="shared" si="51"/>
        <v>1.6616087138179567E-2</v>
      </c>
      <c r="H341" s="79">
        <f t="shared" si="51"/>
        <v>0</v>
      </c>
      <c r="I341" s="80">
        <f t="shared" si="51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52">SUM(B346:H346)</f>
        <v>0</v>
      </c>
    </row>
    <row r="347" spans="1:9" ht="15">
      <c r="A347" s="37" t="s">
        <v>10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52"/>
        <v>0</v>
      </c>
    </row>
    <row r="348" spans="1:9" ht="15">
      <c r="A348" s="36" t="s">
        <v>56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52"/>
        <v>0</v>
      </c>
    </row>
    <row r="349" spans="1:9" ht="15">
      <c r="A349" s="37" t="s">
        <v>16</v>
      </c>
      <c r="B349" s="63">
        <v>1.5665990851477158</v>
      </c>
      <c r="C349" s="63">
        <v>1.0329491335955965</v>
      </c>
      <c r="D349" s="63">
        <v>17.906888910017233</v>
      </c>
      <c r="E349" s="63">
        <v>0</v>
      </c>
      <c r="F349" s="420"/>
      <c r="G349" s="63">
        <v>0</v>
      </c>
      <c r="H349" s="64">
        <v>0</v>
      </c>
      <c r="I349" s="59">
        <f t="shared" si="52"/>
        <v>20.506437128760545</v>
      </c>
    </row>
    <row r="350" spans="1:9" ht="15">
      <c r="A350" s="36" t="s">
        <v>15</v>
      </c>
      <c r="B350" s="60">
        <v>5.897533908978029</v>
      </c>
      <c r="C350" s="60">
        <v>0</v>
      </c>
      <c r="D350" s="60">
        <v>18.310595971859183</v>
      </c>
      <c r="E350" s="60">
        <v>0</v>
      </c>
      <c r="F350" s="420"/>
      <c r="G350" s="60">
        <v>0</v>
      </c>
      <c r="H350" s="61">
        <v>0</v>
      </c>
      <c r="I350" s="62">
        <f t="shared" si="52"/>
        <v>24.208129880837213</v>
      </c>
    </row>
    <row r="351" spans="1:9" ht="15">
      <c r="A351" s="37" t="s">
        <v>58</v>
      </c>
      <c r="B351" s="63">
        <v>0</v>
      </c>
      <c r="C351" s="63">
        <v>0</v>
      </c>
      <c r="D351" s="63">
        <v>0</v>
      </c>
      <c r="E351" s="63">
        <v>2.1807086574094225</v>
      </c>
      <c r="F351" s="420"/>
      <c r="G351" s="63">
        <v>0</v>
      </c>
      <c r="H351" s="64">
        <v>0</v>
      </c>
      <c r="I351" s="59">
        <f t="shared" si="52"/>
        <v>2.1807086574094225</v>
      </c>
    </row>
    <row r="352" spans="1:9" ht="15">
      <c r="A352" s="36" t="s">
        <v>12</v>
      </c>
      <c r="B352" s="60">
        <v>0</v>
      </c>
      <c r="C352" s="60">
        <v>0</v>
      </c>
      <c r="D352" s="60">
        <v>0</v>
      </c>
      <c r="E352" s="60">
        <v>5.3061172268757473E-3</v>
      </c>
      <c r="F352" s="420"/>
      <c r="G352" s="60">
        <v>0</v>
      </c>
      <c r="H352" s="61">
        <v>0</v>
      </c>
      <c r="I352" s="62">
        <f t="shared" si="52"/>
        <v>5.3061172268757473E-3</v>
      </c>
    </row>
    <row r="353" spans="1:9" ht="15">
      <c r="A353" s="37" t="s">
        <v>59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52"/>
        <v>0</v>
      </c>
    </row>
    <row r="354" spans="1:9" ht="15">
      <c r="A354" s="36" t="s">
        <v>17</v>
      </c>
      <c r="B354" s="60">
        <v>0</v>
      </c>
      <c r="C354" s="60">
        <v>0.2160701503343731</v>
      </c>
      <c r="D354" s="60">
        <v>1.2964209020062385</v>
      </c>
      <c r="E354" s="60">
        <v>0</v>
      </c>
      <c r="F354" s="420"/>
      <c r="G354" s="60">
        <v>0</v>
      </c>
      <c r="H354" s="61">
        <v>0</v>
      </c>
      <c r="I354" s="62">
        <f t="shared" si="52"/>
        <v>1.5124910523406117</v>
      </c>
    </row>
    <row r="355" spans="1:9" ht="15">
      <c r="A355" s="37" t="s">
        <v>139</v>
      </c>
      <c r="B355" s="63">
        <v>19.696256581083016</v>
      </c>
      <c r="C355" s="63">
        <v>683.44111554720723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52"/>
        <v>703.13737212829028</v>
      </c>
    </row>
    <row r="356" spans="1:9" ht="15" customHeight="1">
      <c r="A356" s="36" t="s">
        <v>25</v>
      </c>
      <c r="B356" s="60">
        <v>2.6681167272879445</v>
      </c>
      <c r="C356" s="60">
        <v>3.6147644354563786</v>
      </c>
      <c r="D356" s="60">
        <v>5.7486054799242323</v>
      </c>
      <c r="E356" s="60">
        <v>407.33730090923211</v>
      </c>
      <c r="F356" s="420"/>
      <c r="G356" s="60">
        <v>6.1015830061133043</v>
      </c>
      <c r="H356" s="61">
        <v>1.9229151518747833E-2</v>
      </c>
      <c r="I356" s="62">
        <f t="shared" si="52"/>
        <v>425.48959970953268</v>
      </c>
    </row>
    <row r="357" spans="1:9" ht="15" customHeight="1">
      <c r="A357" s="37" t="s">
        <v>24</v>
      </c>
      <c r="B357" s="63">
        <v>2.9176761341863129</v>
      </c>
      <c r="C357" s="63">
        <v>0</v>
      </c>
      <c r="D357" s="63">
        <v>10.985817829210887</v>
      </c>
      <c r="E357" s="63">
        <v>0</v>
      </c>
      <c r="F357" s="420"/>
      <c r="G357" s="63">
        <v>0</v>
      </c>
      <c r="H357" s="64">
        <v>0</v>
      </c>
      <c r="I357" s="59">
        <f t="shared" si="52"/>
        <v>13.903493963397199</v>
      </c>
    </row>
    <row r="358" spans="1:9" ht="15">
      <c r="A358" s="36" t="s">
        <v>60</v>
      </c>
      <c r="B358" s="60">
        <v>16.466735832027791</v>
      </c>
      <c r="C358" s="60">
        <v>27.910160196044</v>
      </c>
      <c r="D358" s="60">
        <v>50.89998819947234</v>
      </c>
      <c r="E358" s="60">
        <v>0</v>
      </c>
      <c r="F358" s="420"/>
      <c r="G358" s="60">
        <v>0</v>
      </c>
      <c r="H358" s="61">
        <v>0</v>
      </c>
      <c r="I358" s="62">
        <f t="shared" si="52"/>
        <v>95.27688422754413</v>
      </c>
    </row>
    <row r="359" spans="1:9" ht="15">
      <c r="A359" s="37" t="s">
        <v>22</v>
      </c>
      <c r="B359" s="63">
        <v>92.30536978052119</v>
      </c>
      <c r="C359" s="63">
        <v>322.75813789368055</v>
      </c>
      <c r="D359" s="63">
        <v>174.72566395289661</v>
      </c>
      <c r="E359" s="63">
        <v>0</v>
      </c>
      <c r="F359" s="420"/>
      <c r="G359" s="63">
        <v>0</v>
      </c>
      <c r="H359" s="64">
        <v>0</v>
      </c>
      <c r="I359" s="59">
        <f t="shared" si="52"/>
        <v>589.78917162709831</v>
      </c>
    </row>
    <row r="360" spans="1:9" ht="15">
      <c r="A360" s="36" t="s">
        <v>21</v>
      </c>
      <c r="B360" s="60">
        <v>0</v>
      </c>
      <c r="C360" s="60">
        <v>0</v>
      </c>
      <c r="D360" s="60">
        <v>0</v>
      </c>
      <c r="E360" s="60">
        <v>0</v>
      </c>
      <c r="F360" s="420"/>
      <c r="G360" s="60">
        <v>0</v>
      </c>
      <c r="H360" s="61">
        <v>0</v>
      </c>
      <c r="I360" s="62">
        <f t="shared" si="52"/>
        <v>0</v>
      </c>
    </row>
    <row r="361" spans="1:9" ht="15">
      <c r="A361" s="38" t="s">
        <v>64</v>
      </c>
      <c r="B361" s="63">
        <v>0</v>
      </c>
      <c r="C361" s="63">
        <v>0</v>
      </c>
      <c r="D361" s="63">
        <v>0</v>
      </c>
      <c r="E361" s="63">
        <v>0</v>
      </c>
      <c r="F361" s="420"/>
      <c r="G361" s="63">
        <v>0</v>
      </c>
      <c r="H361" s="64">
        <v>0</v>
      </c>
      <c r="I361" s="59">
        <f t="shared" si="52"/>
        <v>0</v>
      </c>
    </row>
    <row r="362" spans="1:9">
      <c r="A362" s="39" t="s">
        <v>23</v>
      </c>
      <c r="B362" s="65">
        <v>0</v>
      </c>
      <c r="C362" s="65">
        <v>0</v>
      </c>
      <c r="D362" s="65">
        <v>0</v>
      </c>
      <c r="E362" s="65">
        <v>0</v>
      </c>
      <c r="F362" s="420"/>
      <c r="G362" s="65">
        <v>0</v>
      </c>
      <c r="H362" s="66">
        <v>0</v>
      </c>
      <c r="I362" s="67">
        <f t="shared" si="52"/>
        <v>0</v>
      </c>
    </row>
    <row r="363" spans="1:9">
      <c r="A363" s="40" t="s">
        <v>19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52"/>
        <v>0</v>
      </c>
    </row>
    <row r="364" spans="1:9">
      <c r="A364" s="39" t="s">
        <v>20</v>
      </c>
      <c r="B364" s="65">
        <v>0</v>
      </c>
      <c r="C364" s="65">
        <v>0</v>
      </c>
      <c r="D364" s="65">
        <v>0</v>
      </c>
      <c r="E364" s="65">
        <v>0</v>
      </c>
      <c r="F364" s="420"/>
      <c r="G364" s="65">
        <v>0</v>
      </c>
      <c r="H364" s="66">
        <v>0</v>
      </c>
      <c r="I364" s="67">
        <f t="shared" si="52"/>
        <v>0</v>
      </c>
    </row>
    <row r="365" spans="1:9" ht="15" thickBot="1">
      <c r="A365" s="41" t="s">
        <v>11</v>
      </c>
      <c r="B365" s="71">
        <v>0</v>
      </c>
      <c r="C365" s="71">
        <v>0</v>
      </c>
      <c r="D365" s="71">
        <v>0</v>
      </c>
      <c r="E365" s="71">
        <v>0</v>
      </c>
      <c r="F365" s="421"/>
      <c r="G365" s="71">
        <v>0</v>
      </c>
      <c r="H365" s="72">
        <v>0</v>
      </c>
      <c r="I365" s="73">
        <f t="shared" si="52"/>
        <v>0</v>
      </c>
    </row>
    <row r="366" spans="1:9" ht="15">
      <c r="A366" s="42" t="s">
        <v>26</v>
      </c>
      <c r="B366" s="74">
        <f>SUM(B345:B361)</f>
        <v>141.51828804923201</v>
      </c>
      <c r="C366" s="74">
        <f>SUM(C345:C361)</f>
        <v>1038.973197356318</v>
      </c>
      <c r="D366" s="74">
        <f t="shared" ref="D366:G366" si="53">SUM(D345:D361)</f>
        <v>279.87398124538674</v>
      </c>
      <c r="E366" s="74">
        <f t="shared" si="53"/>
        <v>409.52331568386842</v>
      </c>
      <c r="F366" s="74">
        <f t="shared" si="53"/>
        <v>0</v>
      </c>
      <c r="G366" s="74">
        <f t="shared" si="53"/>
        <v>6.1015830061133043</v>
      </c>
      <c r="H366" s="75">
        <f>SUM(H345:H361)</f>
        <v>1.9229151518747833E-2</v>
      </c>
      <c r="I366" s="59">
        <f>SUM(I345:I361)</f>
        <v>1876.0095944924374</v>
      </c>
    </row>
    <row r="367" spans="1:9" s="14" customFormat="1" ht="15" thickBot="1">
      <c r="A367" s="43" t="s">
        <v>91</v>
      </c>
      <c r="B367" s="78">
        <f>B366/$I$366</f>
        <v>7.5435801855544563E-2</v>
      </c>
      <c r="C367" s="78">
        <f t="shared" ref="C367:I367" si="54">C366/$I$366</f>
        <v>0.55382083354292055</v>
      </c>
      <c r="D367" s="78">
        <f t="shared" si="54"/>
        <v>0.14918579418092362</v>
      </c>
      <c r="E367" s="78">
        <f t="shared" si="54"/>
        <v>0.21829489405925279</v>
      </c>
      <c r="F367" s="78">
        <f t="shared" si="54"/>
        <v>0</v>
      </c>
      <c r="G367" s="78">
        <f t="shared" si="54"/>
        <v>3.2524263330135656E-3</v>
      </c>
      <c r="H367" s="79">
        <f t="shared" si="54"/>
        <v>1.025002834484456E-5</v>
      </c>
      <c r="I367" s="80">
        <f t="shared" si="54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6.8857343299372903E-3</v>
      </c>
      <c r="C371" s="57">
        <v>6.8857343299372903E-3</v>
      </c>
      <c r="D371" s="57">
        <v>6.8857343299372903E-3</v>
      </c>
      <c r="E371" s="57">
        <v>6.8857343299372903E-3</v>
      </c>
      <c r="F371" s="419"/>
      <c r="G371" s="57">
        <v>0</v>
      </c>
      <c r="H371" s="58">
        <v>0</v>
      </c>
      <c r="I371" s="59">
        <f>SUM(B371:H371)</f>
        <v>2.7542937319749161E-2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55">SUM(B372:H372)</f>
        <v>0</v>
      </c>
    </row>
    <row r="373" spans="1:9" ht="15">
      <c r="A373" s="37" t="s">
        <v>10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55"/>
        <v>0</v>
      </c>
    </row>
    <row r="374" spans="1:9" ht="15">
      <c r="A374" s="36" t="s">
        <v>56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55"/>
        <v>0</v>
      </c>
    </row>
    <row r="375" spans="1:9" ht="15">
      <c r="A375" s="37" t="s">
        <v>16</v>
      </c>
      <c r="B375" s="63">
        <v>6.9183619473616931</v>
      </c>
      <c r="C375" s="63">
        <v>6.6621523973790162E-2</v>
      </c>
      <c r="D375" s="63">
        <v>16.486022993700217</v>
      </c>
      <c r="E375" s="63">
        <v>3.592299380907556E-4</v>
      </c>
      <c r="F375" s="420"/>
      <c r="G375" s="63">
        <v>0</v>
      </c>
      <c r="H375" s="64">
        <v>0</v>
      </c>
      <c r="I375" s="59">
        <f t="shared" si="55"/>
        <v>23.471365694973791</v>
      </c>
    </row>
    <row r="376" spans="1:9" ht="15">
      <c r="A376" s="36" t="s">
        <v>15</v>
      </c>
      <c r="B376" s="60">
        <v>17.025452625976431</v>
      </c>
      <c r="C376" s="60">
        <v>1.289657285730701E-2</v>
      </c>
      <c r="D376" s="60">
        <v>1.044520385660798E-3</v>
      </c>
      <c r="E376" s="60">
        <v>2.5980341706715929E-2</v>
      </c>
      <c r="F376" s="420"/>
      <c r="G376" s="60">
        <v>0</v>
      </c>
      <c r="H376" s="61">
        <v>0</v>
      </c>
      <c r="I376" s="62">
        <f t="shared" si="55"/>
        <v>17.065374060926118</v>
      </c>
    </row>
    <row r="377" spans="1:9" ht="15">
      <c r="A377" s="37" t="s">
        <v>58</v>
      </c>
      <c r="B377" s="63">
        <v>8.5791770686098113E-4</v>
      </c>
      <c r="C377" s="63">
        <v>8.5791770686098113E-4</v>
      </c>
      <c r="D377" s="63">
        <v>8.5791770686098113E-4</v>
      </c>
      <c r="E377" s="63">
        <v>360.74933641578502</v>
      </c>
      <c r="F377" s="420"/>
      <c r="G377" s="63">
        <v>0</v>
      </c>
      <c r="H377" s="64">
        <v>0</v>
      </c>
      <c r="I377" s="59">
        <f t="shared" si="55"/>
        <v>360.75191016890562</v>
      </c>
    </row>
    <row r="378" spans="1:9" ht="15">
      <c r="A378" s="36" t="s">
        <v>12</v>
      </c>
      <c r="B378" s="60">
        <v>1.7231916621135955E-3</v>
      </c>
      <c r="C378" s="60">
        <v>1.7231916621135955E-3</v>
      </c>
      <c r="D378" s="60">
        <v>1.7231916621135955E-3</v>
      </c>
      <c r="E378" s="60">
        <v>2.0596855997414645</v>
      </c>
      <c r="F378" s="420"/>
      <c r="G378" s="60">
        <v>0</v>
      </c>
      <c r="H378" s="61">
        <v>0</v>
      </c>
      <c r="I378" s="62">
        <f t="shared" si="55"/>
        <v>2.0648551747278052</v>
      </c>
    </row>
    <row r="379" spans="1:9" ht="15">
      <c r="A379" s="37" t="s">
        <v>59</v>
      </c>
      <c r="B379" s="63">
        <v>0</v>
      </c>
      <c r="C379" s="63">
        <v>0</v>
      </c>
      <c r="D379" s="63">
        <v>0</v>
      </c>
      <c r="E379" s="63">
        <v>0</v>
      </c>
      <c r="F379" s="420"/>
      <c r="G379" s="63">
        <v>0</v>
      </c>
      <c r="H379" s="64">
        <v>0</v>
      </c>
      <c r="I379" s="59">
        <f t="shared" si="55"/>
        <v>0</v>
      </c>
    </row>
    <row r="380" spans="1:9" ht="15">
      <c r="A380" s="36" t="s">
        <v>17</v>
      </c>
      <c r="B380" s="60">
        <v>2.9608345333524206</v>
      </c>
      <c r="C380" s="60">
        <v>5.0129872905617552E-4</v>
      </c>
      <c r="D380" s="60">
        <v>19.288654267017826</v>
      </c>
      <c r="E380" s="60">
        <v>1.1462899842578145</v>
      </c>
      <c r="F380" s="420"/>
      <c r="G380" s="60">
        <v>0</v>
      </c>
      <c r="H380" s="61">
        <v>0</v>
      </c>
      <c r="I380" s="62">
        <f t="shared" si="55"/>
        <v>23.396280083357119</v>
      </c>
    </row>
    <row r="381" spans="1:9" ht="15" customHeight="1">
      <c r="A381" s="37" t="s">
        <v>139</v>
      </c>
      <c r="B381" s="63">
        <v>26.977468222008458</v>
      </c>
      <c r="C381" s="63">
        <v>1.7218929685623421</v>
      </c>
      <c r="D381" s="63">
        <v>52.811527525108836</v>
      </c>
      <c r="E381" s="63">
        <v>5.3262319678513111E-3</v>
      </c>
      <c r="F381" s="420"/>
      <c r="G381" s="63">
        <v>0</v>
      </c>
      <c r="H381" s="64">
        <v>0</v>
      </c>
      <c r="I381" s="59">
        <f t="shared" si="55"/>
        <v>81.516214947647498</v>
      </c>
    </row>
    <row r="382" spans="1:9" ht="15" customHeight="1">
      <c r="A382" s="36" t="s">
        <v>25</v>
      </c>
      <c r="B382" s="60">
        <v>9.0662913061607799</v>
      </c>
      <c r="C382" s="60">
        <v>9.8295235278123318E-3</v>
      </c>
      <c r="D382" s="60">
        <v>2.4959419227765247</v>
      </c>
      <c r="E382" s="60">
        <v>38.189321658869616</v>
      </c>
      <c r="F382" s="420"/>
      <c r="G382" s="60">
        <v>33.46089099458333</v>
      </c>
      <c r="H382" s="61">
        <v>0</v>
      </c>
      <c r="I382" s="62">
        <f t="shared" si="55"/>
        <v>83.222275405918055</v>
      </c>
    </row>
    <row r="383" spans="1:9" ht="15">
      <c r="A383" s="37" t="s">
        <v>24</v>
      </c>
      <c r="B383" s="63">
        <v>7.3953467327824303</v>
      </c>
      <c r="C383" s="63">
        <v>0</v>
      </c>
      <c r="D383" s="63">
        <v>0</v>
      </c>
      <c r="E383" s="63">
        <v>0</v>
      </c>
      <c r="F383" s="420"/>
      <c r="G383" s="63">
        <v>0</v>
      </c>
      <c r="H383" s="64">
        <v>0</v>
      </c>
      <c r="I383" s="59">
        <f t="shared" si="55"/>
        <v>7.3953467327824303</v>
      </c>
    </row>
    <row r="384" spans="1:9" ht="15">
      <c r="A384" s="36" t="s">
        <v>60</v>
      </c>
      <c r="B384" s="60">
        <v>2.7622952156441278</v>
      </c>
      <c r="C384" s="60">
        <v>1.657377129386477</v>
      </c>
      <c r="D384" s="60">
        <v>1.657377129386477</v>
      </c>
      <c r="E384" s="60">
        <v>1.657377129386477</v>
      </c>
      <c r="F384" s="420"/>
      <c r="G384" s="60">
        <v>0</v>
      </c>
      <c r="H384" s="61">
        <v>0</v>
      </c>
      <c r="I384" s="62">
        <f t="shared" si="55"/>
        <v>7.7344266038035592</v>
      </c>
    </row>
    <row r="385" spans="1:9" ht="15">
      <c r="A385" s="37" t="s">
        <v>22</v>
      </c>
      <c r="B385" s="63">
        <v>7.3843188697009383</v>
      </c>
      <c r="C385" s="63">
        <v>4.4305913218205628</v>
      </c>
      <c r="D385" s="63">
        <v>4.4305913218205628</v>
      </c>
      <c r="E385" s="63">
        <v>4.4305913218205628</v>
      </c>
      <c r="F385" s="420"/>
      <c r="G385" s="63">
        <v>0</v>
      </c>
      <c r="H385" s="64">
        <v>0</v>
      </c>
      <c r="I385" s="59">
        <f t="shared" si="55"/>
        <v>20.676092835162628</v>
      </c>
    </row>
    <row r="386" spans="1:9" ht="15">
      <c r="A386" s="36" t="s">
        <v>21</v>
      </c>
      <c r="B386" s="60">
        <v>0</v>
      </c>
      <c r="C386" s="60">
        <v>0</v>
      </c>
      <c r="D386" s="60">
        <v>0</v>
      </c>
      <c r="E386" s="60">
        <v>0</v>
      </c>
      <c r="F386" s="420"/>
      <c r="G386" s="60">
        <v>0</v>
      </c>
      <c r="H386" s="61">
        <v>0</v>
      </c>
      <c r="I386" s="62">
        <f t="shared" si="55"/>
        <v>0</v>
      </c>
    </row>
    <row r="387" spans="1:9" ht="15">
      <c r="A387" s="38" t="s">
        <v>64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55"/>
        <v>0</v>
      </c>
    </row>
    <row r="388" spans="1:9">
      <c r="A388" s="39" t="s">
        <v>23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55"/>
        <v>0</v>
      </c>
    </row>
    <row r="389" spans="1:9">
      <c r="A389" s="40" t="s">
        <v>19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55"/>
        <v>0</v>
      </c>
    </row>
    <row r="390" spans="1:9">
      <c r="A390" s="39" t="s">
        <v>20</v>
      </c>
      <c r="B390" s="65">
        <v>0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55"/>
        <v>0</v>
      </c>
    </row>
    <row r="391" spans="1:9" ht="15" thickBot="1">
      <c r="A391" s="41" t="s">
        <v>11</v>
      </c>
      <c r="B391" s="71">
        <v>0</v>
      </c>
      <c r="C391" s="71">
        <v>0</v>
      </c>
      <c r="D391" s="71">
        <v>0</v>
      </c>
      <c r="E391" s="71">
        <v>0</v>
      </c>
      <c r="F391" s="421"/>
      <c r="G391" s="71">
        <v>0</v>
      </c>
      <c r="H391" s="72">
        <v>0</v>
      </c>
      <c r="I391" s="73">
        <f t="shared" si="55"/>
        <v>0</v>
      </c>
    </row>
    <row r="392" spans="1:9" ht="15">
      <c r="A392" s="42" t="s">
        <v>26</v>
      </c>
      <c r="B392" s="74">
        <f>SUM(B371:B387)</f>
        <v>80.499836296686183</v>
      </c>
      <c r="C392" s="74">
        <f>SUM(C371:C387)</f>
        <v>7.9091771825562596</v>
      </c>
      <c r="D392" s="74">
        <f t="shared" ref="D392:G392" si="56">SUM(D371:D387)</f>
        <v>97.180626523895015</v>
      </c>
      <c r="E392" s="74">
        <f t="shared" si="56"/>
        <v>408.27115364780349</v>
      </c>
      <c r="F392" s="74">
        <f t="shared" si="56"/>
        <v>0</v>
      </c>
      <c r="G392" s="74">
        <f t="shared" si="56"/>
        <v>33.46089099458333</v>
      </c>
      <c r="H392" s="75">
        <f>SUM(H371:H387)</f>
        <v>0</v>
      </c>
      <c r="I392" s="59">
        <f>SUM(I371:I387)</f>
        <v>627.32168464552433</v>
      </c>
    </row>
    <row r="393" spans="1:9" s="14" customFormat="1" ht="15" thickBot="1">
      <c r="A393" s="43" t="s">
        <v>91</v>
      </c>
      <c r="B393" s="78">
        <f>B392/$I$392</f>
        <v>0.12832305700092861</v>
      </c>
      <c r="C393" s="78">
        <f t="shared" ref="C393:I393" si="57">C392/$I$392</f>
        <v>1.2607849172351559E-2</v>
      </c>
      <c r="D393" s="78">
        <f t="shared" si="57"/>
        <v>0.15491354579717437</v>
      </c>
      <c r="E393" s="78">
        <f t="shared" si="57"/>
        <v>0.65081626164174766</v>
      </c>
      <c r="F393" s="78">
        <f t="shared" si="57"/>
        <v>0</v>
      </c>
      <c r="G393" s="78">
        <f t="shared" si="57"/>
        <v>5.3339286387797689E-2</v>
      </c>
      <c r="H393" s="79">
        <f t="shared" si="57"/>
        <v>0</v>
      </c>
      <c r="I393" s="80">
        <f t="shared" si="57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58">SUM(B398:H398)</f>
        <v>0</v>
      </c>
    </row>
    <row r="399" spans="1:9" ht="15">
      <c r="A399" s="37" t="s">
        <v>10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58"/>
        <v>0</v>
      </c>
    </row>
    <row r="400" spans="1:9" ht="15">
      <c r="A400" s="36" t="s">
        <v>56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58"/>
        <v>0</v>
      </c>
    </row>
    <row r="401" spans="1:9" ht="15">
      <c r="A401" s="37" t="s">
        <v>16</v>
      </c>
      <c r="B401" s="63">
        <v>8.2540964434522035</v>
      </c>
      <c r="C401" s="63">
        <v>10.849042076380638</v>
      </c>
      <c r="D401" s="63">
        <v>5.3265555421290909E-3</v>
      </c>
      <c r="E401" s="63">
        <v>0</v>
      </c>
      <c r="F401" s="420"/>
      <c r="G401" s="63">
        <v>0</v>
      </c>
      <c r="H401" s="64">
        <v>0</v>
      </c>
      <c r="I401" s="59">
        <f t="shared" si="58"/>
        <v>19.108465075374969</v>
      </c>
    </row>
    <row r="402" spans="1:9" ht="15">
      <c r="A402" s="36" t="s">
        <v>15</v>
      </c>
      <c r="B402" s="60">
        <v>0.85770097288698721</v>
      </c>
      <c r="C402" s="60">
        <v>4.6275099188626941E-2</v>
      </c>
      <c r="D402" s="60">
        <v>1.1152622013887999E-2</v>
      </c>
      <c r="E402" s="60">
        <v>0</v>
      </c>
      <c r="F402" s="420"/>
      <c r="G402" s="60">
        <v>0</v>
      </c>
      <c r="H402" s="61">
        <v>0</v>
      </c>
      <c r="I402" s="62">
        <f t="shared" si="58"/>
        <v>0.91512869408950215</v>
      </c>
    </row>
    <row r="403" spans="1:9" ht="15">
      <c r="A403" s="37" t="s">
        <v>58</v>
      </c>
      <c r="B403" s="63">
        <v>1.0290392279284672E-3</v>
      </c>
      <c r="C403" s="63">
        <v>0</v>
      </c>
      <c r="D403" s="63">
        <v>0</v>
      </c>
      <c r="E403" s="63">
        <v>0.70711743813354033</v>
      </c>
      <c r="F403" s="420"/>
      <c r="G403" s="63">
        <v>0</v>
      </c>
      <c r="H403" s="64">
        <v>0</v>
      </c>
      <c r="I403" s="59">
        <f t="shared" si="58"/>
        <v>0.70814647736146885</v>
      </c>
    </row>
    <row r="404" spans="1:9" ht="15">
      <c r="A404" s="36" t="s">
        <v>12</v>
      </c>
      <c r="B404" s="60">
        <v>0</v>
      </c>
      <c r="C404" s="60">
        <v>0</v>
      </c>
      <c r="D404" s="60">
        <v>0</v>
      </c>
      <c r="E404" s="60">
        <v>3.5400310220193909E-2</v>
      </c>
      <c r="F404" s="420"/>
      <c r="G404" s="60">
        <v>0</v>
      </c>
      <c r="H404" s="61">
        <v>0</v>
      </c>
      <c r="I404" s="62">
        <f t="shared" si="58"/>
        <v>3.5400310220193909E-2</v>
      </c>
    </row>
    <row r="405" spans="1:9" ht="15">
      <c r="A405" s="37" t="s">
        <v>59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58"/>
        <v>0</v>
      </c>
    </row>
    <row r="406" spans="1:9" ht="15" customHeight="1">
      <c r="A406" s="36" t="s">
        <v>17</v>
      </c>
      <c r="B406" s="60">
        <v>6.5859445734179362E-3</v>
      </c>
      <c r="C406" s="60">
        <v>0</v>
      </c>
      <c r="D406" s="60">
        <v>1.0976574289029894E-3</v>
      </c>
      <c r="E406" s="60">
        <v>0</v>
      </c>
      <c r="F406" s="420"/>
      <c r="G406" s="60">
        <v>0</v>
      </c>
      <c r="H406" s="61">
        <v>0</v>
      </c>
      <c r="I406" s="62">
        <f t="shared" si="58"/>
        <v>7.6836020023209259E-3</v>
      </c>
    </row>
    <row r="407" spans="1:9" ht="15" customHeight="1">
      <c r="A407" s="37" t="s">
        <v>139</v>
      </c>
      <c r="B407" s="63">
        <v>9.0655662300478816</v>
      </c>
      <c r="C407" s="63">
        <v>29.867102844898334</v>
      </c>
      <c r="D407" s="63">
        <v>5.3055060746459883</v>
      </c>
      <c r="E407" s="63">
        <v>0.52037068529785446</v>
      </c>
      <c r="F407" s="420"/>
      <c r="G407" s="63">
        <v>0</v>
      </c>
      <c r="H407" s="64">
        <v>0</v>
      </c>
      <c r="I407" s="59">
        <f t="shared" si="58"/>
        <v>44.758545834890064</v>
      </c>
    </row>
    <row r="408" spans="1:9" ht="15">
      <c r="A408" s="36" t="s">
        <v>25</v>
      </c>
      <c r="B408" s="60">
        <v>1.7393695147702388</v>
      </c>
      <c r="C408" s="60">
        <v>0.47319973180525599</v>
      </c>
      <c r="D408" s="60">
        <v>0.18074602344987634</v>
      </c>
      <c r="E408" s="60">
        <v>42.020515474432273</v>
      </c>
      <c r="F408" s="420"/>
      <c r="G408" s="60">
        <v>7.4402569360009858</v>
      </c>
      <c r="H408" s="61">
        <v>0</v>
      </c>
      <c r="I408" s="62">
        <f t="shared" si="58"/>
        <v>51.854087680458626</v>
      </c>
    </row>
    <row r="409" spans="1:9" ht="15">
      <c r="A409" s="37" t="s">
        <v>24</v>
      </c>
      <c r="B409" s="63">
        <v>6.8629222319467873</v>
      </c>
      <c r="C409" s="63">
        <v>0</v>
      </c>
      <c r="D409" s="63">
        <v>0</v>
      </c>
      <c r="E409" s="63">
        <v>0</v>
      </c>
      <c r="F409" s="420"/>
      <c r="G409" s="63">
        <v>0</v>
      </c>
      <c r="H409" s="64">
        <v>0</v>
      </c>
      <c r="I409" s="59">
        <f t="shared" si="58"/>
        <v>6.8629222319467873</v>
      </c>
    </row>
    <row r="410" spans="1:9" ht="15">
      <c r="A410" s="36" t="s">
        <v>60</v>
      </c>
      <c r="B410" s="60">
        <v>9.3612771790286708E-2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 t="shared" si="58"/>
        <v>9.3612771790286708E-2</v>
      </c>
    </row>
    <row r="411" spans="1:9" ht="15">
      <c r="A411" s="37" t="s">
        <v>22</v>
      </c>
      <c r="B411" s="63">
        <v>0.12038180439824908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 t="shared" si="58"/>
        <v>0.12038180439824908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58"/>
        <v>0</v>
      </c>
    </row>
    <row r="413" spans="1:9" ht="15">
      <c r="A413" s="38" t="s">
        <v>64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58"/>
        <v>0</v>
      </c>
    </row>
    <row r="414" spans="1:9">
      <c r="A414" s="39" t="s">
        <v>23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58"/>
        <v>0</v>
      </c>
    </row>
    <row r="415" spans="1:9">
      <c r="A415" s="40" t="s">
        <v>19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58"/>
        <v>0</v>
      </c>
    </row>
    <row r="416" spans="1:9">
      <c r="A416" s="39" t="s">
        <v>20</v>
      </c>
      <c r="B416" s="65">
        <v>0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58"/>
        <v>0</v>
      </c>
    </row>
    <row r="417" spans="1:9" ht="15" thickBot="1">
      <c r="A417" s="41" t="s">
        <v>11</v>
      </c>
      <c r="B417" s="71">
        <v>0</v>
      </c>
      <c r="C417" s="71">
        <v>0</v>
      </c>
      <c r="D417" s="71">
        <v>0</v>
      </c>
      <c r="E417" s="71">
        <v>0</v>
      </c>
      <c r="F417" s="421"/>
      <c r="G417" s="71">
        <v>0</v>
      </c>
      <c r="H417" s="72">
        <v>0</v>
      </c>
      <c r="I417" s="73">
        <f t="shared" si="58"/>
        <v>0</v>
      </c>
    </row>
    <row r="418" spans="1:9" ht="15">
      <c r="A418" s="42" t="s">
        <v>26</v>
      </c>
      <c r="B418" s="74">
        <f>SUM(B397:B413)</f>
        <v>27.00126495309398</v>
      </c>
      <c r="C418" s="74">
        <f>SUM(C397:C413)</f>
        <v>41.235619752272861</v>
      </c>
      <c r="D418" s="74">
        <f t="shared" ref="D418:G418" si="59">SUM(D397:D413)</f>
        <v>5.5038289330807846</v>
      </c>
      <c r="E418" s="74">
        <f>SUM(E397:E413)</f>
        <v>43.283403908083862</v>
      </c>
      <c r="F418" s="74">
        <f t="shared" si="59"/>
        <v>0</v>
      </c>
      <c r="G418" s="74">
        <f t="shared" si="59"/>
        <v>7.4402569360009858</v>
      </c>
      <c r="H418" s="75">
        <f>SUM(H397:H413)</f>
        <v>0</v>
      </c>
      <c r="I418" s="59">
        <f>SUM(I397:I413)</f>
        <v>124.46437448253248</v>
      </c>
    </row>
    <row r="419" spans="1:9" s="14" customFormat="1" ht="15" thickBot="1">
      <c r="A419" s="43" t="s">
        <v>91</v>
      </c>
      <c r="B419" s="78">
        <f>B418/$I$418</f>
        <v>0.21693970716804092</v>
      </c>
      <c r="C419" s="78">
        <f t="shared" ref="C419:I419" si="60">C418/$I$418</f>
        <v>0.33130459959897945</v>
      </c>
      <c r="D419" s="78">
        <f t="shared" si="60"/>
        <v>4.4220114839794586E-2</v>
      </c>
      <c r="E419" s="78">
        <f t="shared" si="60"/>
        <v>0.34775737304780591</v>
      </c>
      <c r="F419" s="78">
        <f t="shared" si="60"/>
        <v>0</v>
      </c>
      <c r="G419" s="78">
        <f t="shared" si="60"/>
        <v>5.9778205345379073E-2</v>
      </c>
      <c r="H419" s="79">
        <f t="shared" si="60"/>
        <v>0</v>
      </c>
      <c r="I419" s="80">
        <f t="shared" si="60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61">SUM(B424:H424)</f>
        <v>0</v>
      </c>
    </row>
    <row r="425" spans="1:9" ht="15">
      <c r="A425" s="37" t="s">
        <v>10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61"/>
        <v>0</v>
      </c>
    </row>
    <row r="426" spans="1:9" ht="15">
      <c r="A426" s="36" t="s">
        <v>56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61"/>
        <v>0</v>
      </c>
    </row>
    <row r="427" spans="1:9" ht="15">
      <c r="A427" s="37" t="s">
        <v>16</v>
      </c>
      <c r="B427" s="63">
        <v>93.920966948546862</v>
      </c>
      <c r="C427" s="63">
        <v>8.0107989538558098</v>
      </c>
      <c r="D427" s="63">
        <v>27.289736180517771</v>
      </c>
      <c r="E427" s="63">
        <v>0</v>
      </c>
      <c r="F427" s="420"/>
      <c r="G427" s="63">
        <v>0</v>
      </c>
      <c r="H427" s="64">
        <v>0</v>
      </c>
      <c r="I427" s="59">
        <f t="shared" si="61"/>
        <v>129.22150208292044</v>
      </c>
    </row>
    <row r="428" spans="1:9" ht="15">
      <c r="A428" s="36" t="s">
        <v>15</v>
      </c>
      <c r="B428" s="60">
        <v>1.3675751136240775</v>
      </c>
      <c r="C428" s="60">
        <v>0.61305187711228093</v>
      </c>
      <c r="D428" s="60">
        <v>0.60466625439277222</v>
      </c>
      <c r="E428" s="60">
        <v>0</v>
      </c>
      <c r="F428" s="420"/>
      <c r="G428" s="60">
        <v>0</v>
      </c>
      <c r="H428" s="61">
        <v>0</v>
      </c>
      <c r="I428" s="62">
        <f t="shared" si="61"/>
        <v>2.5852932451291304</v>
      </c>
    </row>
    <row r="429" spans="1:9" ht="15">
      <c r="A429" s="37" t="s">
        <v>58</v>
      </c>
      <c r="B429" s="63">
        <v>0</v>
      </c>
      <c r="C429" s="63">
        <v>0</v>
      </c>
      <c r="D429" s="63">
        <v>0</v>
      </c>
      <c r="E429" s="63">
        <v>0.18579373525473794</v>
      </c>
      <c r="F429" s="420"/>
      <c r="G429" s="63">
        <v>0</v>
      </c>
      <c r="H429" s="64">
        <v>0</v>
      </c>
      <c r="I429" s="59">
        <f t="shared" si="61"/>
        <v>0.18579373525473794</v>
      </c>
    </row>
    <row r="430" spans="1:9" ht="15">
      <c r="A430" s="36" t="s">
        <v>12</v>
      </c>
      <c r="B430" s="60">
        <v>0</v>
      </c>
      <c r="C430" s="60">
        <v>0</v>
      </c>
      <c r="D430" s="60">
        <v>0</v>
      </c>
      <c r="E430" s="60">
        <v>0</v>
      </c>
      <c r="F430" s="420"/>
      <c r="G430" s="60">
        <v>0</v>
      </c>
      <c r="H430" s="61">
        <v>0</v>
      </c>
      <c r="I430" s="62">
        <f t="shared" si="61"/>
        <v>0</v>
      </c>
    </row>
    <row r="431" spans="1:9" ht="15" customHeight="1">
      <c r="A431" s="37" t="s">
        <v>59</v>
      </c>
      <c r="B431" s="63">
        <v>0</v>
      </c>
      <c r="C431" s="63">
        <v>0</v>
      </c>
      <c r="D431" s="63">
        <v>0</v>
      </c>
      <c r="E431" s="63">
        <v>0</v>
      </c>
      <c r="F431" s="420"/>
      <c r="G431" s="63">
        <v>0</v>
      </c>
      <c r="H431" s="64">
        <v>0</v>
      </c>
      <c r="I431" s="59">
        <f t="shared" si="61"/>
        <v>0</v>
      </c>
    </row>
    <row r="432" spans="1:9" ht="15" customHeight="1">
      <c r="A432" s="36" t="s">
        <v>17</v>
      </c>
      <c r="B432" s="60">
        <v>1.9584479484850381E-4</v>
      </c>
      <c r="C432" s="60">
        <v>0</v>
      </c>
      <c r="D432" s="60">
        <v>1.9576510303045691</v>
      </c>
      <c r="E432" s="60">
        <v>0.32723755039378366</v>
      </c>
      <c r="F432" s="420"/>
      <c r="G432" s="60">
        <v>0</v>
      </c>
      <c r="H432" s="61">
        <v>0</v>
      </c>
      <c r="I432" s="62">
        <f t="shared" si="61"/>
        <v>2.285084425493201</v>
      </c>
    </row>
    <row r="433" spans="1:9" ht="15">
      <c r="A433" s="37" t="s">
        <v>139</v>
      </c>
      <c r="B433" s="63">
        <v>11.195466756910491</v>
      </c>
      <c r="C433" s="63">
        <v>10.211594370301915</v>
      </c>
      <c r="D433" s="63">
        <v>4.6648655488003703</v>
      </c>
      <c r="E433" s="63">
        <v>1.2575697779586228</v>
      </c>
      <c r="F433" s="420"/>
      <c r="G433" s="63">
        <v>0</v>
      </c>
      <c r="H433" s="64">
        <v>0</v>
      </c>
      <c r="I433" s="59">
        <f t="shared" si="61"/>
        <v>27.329496453971402</v>
      </c>
    </row>
    <row r="434" spans="1:9" ht="15">
      <c r="A434" s="36" t="s">
        <v>25</v>
      </c>
      <c r="B434" s="60">
        <v>20.638580426681148</v>
      </c>
      <c r="C434" s="60">
        <v>3.1154316944579291E-2</v>
      </c>
      <c r="D434" s="60">
        <v>34.003065029335822</v>
      </c>
      <c r="E434" s="60">
        <v>195.0901652539572</v>
      </c>
      <c r="F434" s="420"/>
      <c r="G434" s="60">
        <v>29.080977636998934</v>
      </c>
      <c r="H434" s="61">
        <v>8.7186634498255838E-2</v>
      </c>
      <c r="I434" s="62">
        <f t="shared" si="61"/>
        <v>278.93112929841595</v>
      </c>
    </row>
    <row r="435" spans="1:9" ht="15">
      <c r="A435" s="37" t="s">
        <v>24</v>
      </c>
      <c r="B435" s="63">
        <v>2.2784077790983388</v>
      </c>
      <c r="C435" s="63">
        <v>4.6991809360141601E-3</v>
      </c>
      <c r="D435" s="63">
        <v>0.37871982658921871</v>
      </c>
      <c r="E435" s="63">
        <v>0</v>
      </c>
      <c r="F435" s="420"/>
      <c r="G435" s="63">
        <v>0</v>
      </c>
      <c r="H435" s="64">
        <v>0</v>
      </c>
      <c r="I435" s="59">
        <f t="shared" si="61"/>
        <v>2.6618267866235716</v>
      </c>
    </row>
    <row r="436" spans="1:9" ht="15">
      <c r="A436" s="36" t="s">
        <v>60</v>
      </c>
      <c r="B436" s="60">
        <v>4.5814722005303148</v>
      </c>
      <c r="C436" s="60">
        <v>0.30373583576119623</v>
      </c>
      <c r="D436" s="60">
        <v>3.4758502542876033</v>
      </c>
      <c r="E436" s="60">
        <v>0</v>
      </c>
      <c r="F436" s="420"/>
      <c r="G436" s="60">
        <v>0</v>
      </c>
      <c r="H436" s="61">
        <v>0</v>
      </c>
      <c r="I436" s="62">
        <f t="shared" si="61"/>
        <v>8.3610582905791144</v>
      </c>
    </row>
    <row r="437" spans="1:9" ht="15">
      <c r="A437" s="37" t="s">
        <v>22</v>
      </c>
      <c r="B437" s="63">
        <v>27.026984827322792</v>
      </c>
      <c r="C437" s="63">
        <v>0</v>
      </c>
      <c r="D437" s="63">
        <v>3.6948874846773445</v>
      </c>
      <c r="E437" s="63">
        <v>0</v>
      </c>
      <c r="F437" s="420"/>
      <c r="G437" s="63">
        <v>0</v>
      </c>
      <c r="H437" s="64">
        <v>0</v>
      </c>
      <c r="I437" s="59">
        <f t="shared" si="61"/>
        <v>30.721872312000137</v>
      </c>
    </row>
    <row r="438" spans="1:9" ht="15">
      <c r="A438" s="36" t="s">
        <v>21</v>
      </c>
      <c r="B438" s="60">
        <v>0</v>
      </c>
      <c r="C438" s="60">
        <v>0</v>
      </c>
      <c r="D438" s="60">
        <v>0</v>
      </c>
      <c r="E438" s="60">
        <v>0</v>
      </c>
      <c r="F438" s="420"/>
      <c r="G438" s="60">
        <v>0</v>
      </c>
      <c r="H438" s="61">
        <v>0</v>
      </c>
      <c r="I438" s="62">
        <f t="shared" si="61"/>
        <v>0</v>
      </c>
    </row>
    <row r="439" spans="1:9" ht="15">
      <c r="A439" s="38" t="s">
        <v>64</v>
      </c>
      <c r="B439" s="63">
        <v>2.52E-2</v>
      </c>
      <c r="C439" s="63">
        <v>0</v>
      </c>
      <c r="D439" s="63">
        <v>0</v>
      </c>
      <c r="E439" s="63">
        <v>0</v>
      </c>
      <c r="F439" s="420"/>
      <c r="G439" s="63">
        <v>0</v>
      </c>
      <c r="H439" s="64">
        <v>0</v>
      </c>
      <c r="I439" s="59">
        <f t="shared" si="61"/>
        <v>2.52E-2</v>
      </c>
    </row>
    <row r="440" spans="1:9">
      <c r="A440" s="39" t="s">
        <v>23</v>
      </c>
      <c r="B440" s="65">
        <v>2.52E-2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61"/>
        <v>2.52E-2</v>
      </c>
    </row>
    <row r="441" spans="1:9">
      <c r="A441" s="40" t="s">
        <v>19</v>
      </c>
      <c r="B441" s="68">
        <v>0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61"/>
        <v>0</v>
      </c>
    </row>
    <row r="442" spans="1:9">
      <c r="A442" s="39" t="s">
        <v>20</v>
      </c>
      <c r="B442" s="65">
        <v>0</v>
      </c>
      <c r="C442" s="65">
        <v>0</v>
      </c>
      <c r="D442" s="65">
        <v>0</v>
      </c>
      <c r="E442" s="65">
        <v>0</v>
      </c>
      <c r="F442" s="420"/>
      <c r="G442" s="65">
        <v>0</v>
      </c>
      <c r="H442" s="66">
        <v>0</v>
      </c>
      <c r="I442" s="67">
        <f t="shared" si="61"/>
        <v>0</v>
      </c>
    </row>
    <row r="443" spans="1:9" ht="15" thickBot="1">
      <c r="A443" s="41" t="s">
        <v>11</v>
      </c>
      <c r="B443" s="71">
        <v>0</v>
      </c>
      <c r="C443" s="71">
        <v>0</v>
      </c>
      <c r="D443" s="71">
        <v>0</v>
      </c>
      <c r="E443" s="71">
        <v>0</v>
      </c>
      <c r="F443" s="421"/>
      <c r="G443" s="71">
        <v>0</v>
      </c>
      <c r="H443" s="72">
        <v>0</v>
      </c>
      <c r="I443" s="73">
        <f t="shared" si="61"/>
        <v>0</v>
      </c>
    </row>
    <row r="444" spans="1:9" ht="15">
      <c r="A444" s="42" t="s">
        <v>26</v>
      </c>
      <c r="B444" s="74">
        <f>SUM(B423:B439)</f>
        <v>161.03484989750888</v>
      </c>
      <c r="C444" s="74">
        <f>SUM(C423:C439)</f>
        <v>19.175034534911795</v>
      </c>
      <c r="D444" s="74">
        <f t="shared" ref="D444:G444" si="62">SUM(D423:D439)</f>
        <v>76.069441608905464</v>
      </c>
      <c r="E444" s="74">
        <f>SUM(E423:E439)</f>
        <v>196.86076631756433</v>
      </c>
      <c r="F444" s="74">
        <f>SUM(F423:F439)</f>
        <v>0</v>
      </c>
      <c r="G444" s="74">
        <f t="shared" si="62"/>
        <v>29.080977636998934</v>
      </c>
      <c r="H444" s="75">
        <f>SUM(H423:H439)</f>
        <v>8.7186634498255838E-2</v>
      </c>
      <c r="I444" s="59">
        <f>SUM(I423:I439)</f>
        <v>482.30825663038769</v>
      </c>
    </row>
    <row r="445" spans="1:9" s="14" customFormat="1" ht="15" thickBot="1">
      <c r="A445" s="43" t="s">
        <v>91</v>
      </c>
      <c r="B445" s="78">
        <f>B444/$I$444</f>
        <v>0.33388366813905984</v>
      </c>
      <c r="C445" s="78">
        <f t="shared" ref="C445:I445" si="63">C444/$I$444</f>
        <v>3.9756803395564505E-2</v>
      </c>
      <c r="D445" s="78">
        <f t="shared" si="63"/>
        <v>0.1577195508539688</v>
      </c>
      <c r="E445" s="78">
        <f t="shared" si="63"/>
        <v>0.40816379071118969</v>
      </c>
      <c r="F445" s="78">
        <f t="shared" si="63"/>
        <v>0</v>
      </c>
      <c r="G445" s="78">
        <f t="shared" si="63"/>
        <v>6.0295417375126677E-2</v>
      </c>
      <c r="H445" s="79">
        <f t="shared" si="63"/>
        <v>1.8076952509040391E-4</v>
      </c>
      <c r="I445" s="80">
        <f t="shared" si="63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0.38139485764414266</v>
      </c>
      <c r="G449" s="404"/>
      <c r="H449" s="406"/>
      <c r="I449" s="59">
        <f>SUM(B449:H449)</f>
        <v>0.38139485764414266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64">SUM(B450:H450)</f>
        <v>0</v>
      </c>
    </row>
    <row r="451" spans="1:9" ht="15">
      <c r="A451" s="37" t="s">
        <v>10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64"/>
        <v>0</v>
      </c>
    </row>
    <row r="452" spans="1:9" ht="15">
      <c r="A452" s="36" t="s">
        <v>56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64"/>
        <v>0</v>
      </c>
    </row>
    <row r="453" spans="1:9" ht="15">
      <c r="A453" s="37" t="s">
        <v>16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64"/>
        <v>0</v>
      </c>
    </row>
    <row r="454" spans="1:9" ht="15">
      <c r="A454" s="36" t="s">
        <v>15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64"/>
        <v>0</v>
      </c>
    </row>
    <row r="455" spans="1:9" ht="15">
      <c r="A455" s="37" t="s">
        <v>58</v>
      </c>
      <c r="B455" s="407"/>
      <c r="C455" s="408"/>
      <c r="D455" s="408"/>
      <c r="E455" s="409"/>
      <c r="F455" s="63">
        <v>151.52942783518051</v>
      </c>
      <c r="G455" s="407"/>
      <c r="H455" s="409"/>
      <c r="I455" s="59">
        <f t="shared" si="64"/>
        <v>151.52942783518051</v>
      </c>
    </row>
    <row r="456" spans="1:9" ht="14.25" customHeight="1">
      <c r="A456" s="36" t="s">
        <v>12</v>
      </c>
      <c r="B456" s="407"/>
      <c r="C456" s="408"/>
      <c r="D456" s="408"/>
      <c r="E456" s="409"/>
      <c r="F456" s="60">
        <v>0</v>
      </c>
      <c r="G456" s="407"/>
      <c r="H456" s="409"/>
      <c r="I456" s="62">
        <f t="shared" si="64"/>
        <v>0</v>
      </c>
    </row>
    <row r="457" spans="1:9" ht="14.25" customHeight="1">
      <c r="A457" s="37" t="s">
        <v>59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64"/>
        <v>0</v>
      </c>
    </row>
    <row r="458" spans="1:9" ht="15">
      <c r="A458" s="36" t="s">
        <v>17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64"/>
        <v>0</v>
      </c>
    </row>
    <row r="459" spans="1:9" ht="15">
      <c r="A459" s="37" t="s">
        <v>139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64"/>
        <v>0</v>
      </c>
    </row>
    <row r="460" spans="1:9" ht="15">
      <c r="A460" s="36" t="s">
        <v>25</v>
      </c>
      <c r="B460" s="407"/>
      <c r="C460" s="408"/>
      <c r="D460" s="408"/>
      <c r="E460" s="409"/>
      <c r="F460" s="60">
        <v>693.56309396219478</v>
      </c>
      <c r="G460" s="407"/>
      <c r="H460" s="409"/>
      <c r="I460" s="62">
        <f t="shared" si="64"/>
        <v>693.56309396219478</v>
      </c>
    </row>
    <row r="461" spans="1:9" ht="15">
      <c r="A461" s="37" t="s">
        <v>24</v>
      </c>
      <c r="B461" s="407"/>
      <c r="C461" s="408"/>
      <c r="D461" s="408"/>
      <c r="E461" s="409"/>
      <c r="F461" s="63">
        <v>0</v>
      </c>
      <c r="G461" s="407"/>
      <c r="H461" s="409"/>
      <c r="I461" s="59">
        <f t="shared" si="64"/>
        <v>0</v>
      </c>
    </row>
    <row r="462" spans="1:9" ht="15">
      <c r="A462" s="36" t="s">
        <v>60</v>
      </c>
      <c r="B462" s="407"/>
      <c r="C462" s="408"/>
      <c r="D462" s="408"/>
      <c r="E462" s="409"/>
      <c r="F462" s="60">
        <v>0</v>
      </c>
      <c r="G462" s="407"/>
      <c r="H462" s="409"/>
      <c r="I462" s="62">
        <f t="shared" si="64"/>
        <v>0</v>
      </c>
    </row>
    <row r="463" spans="1:9" ht="15">
      <c r="A463" s="37" t="s">
        <v>22</v>
      </c>
      <c r="B463" s="407"/>
      <c r="C463" s="408"/>
      <c r="D463" s="408"/>
      <c r="E463" s="409"/>
      <c r="F463" s="63">
        <v>0</v>
      </c>
      <c r="G463" s="407"/>
      <c r="H463" s="409"/>
      <c r="I463" s="59">
        <f t="shared" si="64"/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64"/>
        <v>0</v>
      </c>
    </row>
    <row r="465" spans="1:9" ht="15">
      <c r="A465" s="38" t="s">
        <v>64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64"/>
        <v>0</v>
      </c>
    </row>
    <row r="466" spans="1:9">
      <c r="A466" s="39" t="s">
        <v>23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64"/>
        <v>0</v>
      </c>
    </row>
    <row r="467" spans="1:9">
      <c r="A467" s="40" t="s">
        <v>19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64"/>
        <v>0</v>
      </c>
    </row>
    <row r="468" spans="1:9">
      <c r="A468" s="39" t="s">
        <v>20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64"/>
        <v>0</v>
      </c>
    </row>
    <row r="469" spans="1:9" ht="15" thickBot="1">
      <c r="A469" s="41" t="s">
        <v>11</v>
      </c>
      <c r="B469" s="410"/>
      <c r="C469" s="411"/>
      <c r="D469" s="411"/>
      <c r="E469" s="412"/>
      <c r="F469" s="71">
        <v>0</v>
      </c>
      <c r="G469" s="410"/>
      <c r="H469" s="412"/>
      <c r="I469" s="73">
        <f t="shared" si="64"/>
        <v>0</v>
      </c>
    </row>
    <row r="470" spans="1:9" ht="15">
      <c r="A470" s="42" t="s">
        <v>26</v>
      </c>
      <c r="B470" s="74">
        <f>SUM(B449:B465)</f>
        <v>0</v>
      </c>
      <c r="C470" s="74">
        <f>SUM(C449:C465)</f>
        <v>0</v>
      </c>
      <c r="D470" s="74">
        <f t="shared" ref="D470:G470" si="65">SUM(D449:D465)</f>
        <v>0</v>
      </c>
      <c r="E470" s="74">
        <f>SUM(E449:E465)</f>
        <v>0</v>
      </c>
      <c r="F470" s="74">
        <f>SUM(F449:F465)</f>
        <v>845.47391665501948</v>
      </c>
      <c r="G470" s="74">
        <f t="shared" si="65"/>
        <v>0</v>
      </c>
      <c r="H470" s="75">
        <f>SUM(H449:H465)</f>
        <v>0</v>
      </c>
      <c r="I470" s="59">
        <f>SUM(I449:I465)</f>
        <v>845.47391665501948</v>
      </c>
    </row>
    <row r="471" spans="1:9" s="14" customFormat="1" ht="15" thickBot="1">
      <c r="A471" s="43" t="s">
        <v>91</v>
      </c>
      <c r="B471" s="78">
        <f>B470/$I$470</f>
        <v>0</v>
      </c>
      <c r="C471" s="78">
        <f t="shared" ref="C471:I471" si="66">C470/$I$470</f>
        <v>0</v>
      </c>
      <c r="D471" s="78">
        <f t="shared" si="66"/>
        <v>0</v>
      </c>
      <c r="E471" s="78">
        <f t="shared" si="66"/>
        <v>0</v>
      </c>
      <c r="F471" s="78">
        <f t="shared" si="66"/>
        <v>1</v>
      </c>
      <c r="G471" s="78">
        <f t="shared" si="66"/>
        <v>0</v>
      </c>
      <c r="H471" s="79">
        <f t="shared" si="66"/>
        <v>0</v>
      </c>
      <c r="I471" s="80">
        <f t="shared" si="66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67">SUM(B476:H476)</f>
        <v>0</v>
      </c>
    </row>
    <row r="477" spans="1:9" ht="15">
      <c r="A477" s="37" t="s">
        <v>10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67"/>
        <v>0</v>
      </c>
    </row>
    <row r="478" spans="1:9" ht="15">
      <c r="A478" s="36" t="s">
        <v>56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67"/>
        <v>0</v>
      </c>
    </row>
    <row r="479" spans="1:9" ht="15">
      <c r="A479" s="37" t="s">
        <v>16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67"/>
        <v>0</v>
      </c>
    </row>
    <row r="480" spans="1:9" ht="15">
      <c r="A480" s="36" t="s">
        <v>15</v>
      </c>
      <c r="B480" s="407"/>
      <c r="C480" s="408"/>
      <c r="D480" s="408"/>
      <c r="E480" s="409"/>
      <c r="F480" s="60">
        <v>0</v>
      </c>
      <c r="G480" s="407"/>
      <c r="H480" s="409"/>
      <c r="I480" s="62">
        <f t="shared" si="67"/>
        <v>0</v>
      </c>
    </row>
    <row r="481" spans="1:9" ht="14.25" customHeight="1">
      <c r="A481" s="37" t="s">
        <v>58</v>
      </c>
      <c r="B481" s="407"/>
      <c r="C481" s="408"/>
      <c r="D481" s="408"/>
      <c r="E481" s="409"/>
      <c r="F481" s="63">
        <v>9514.701831505372</v>
      </c>
      <c r="G481" s="407"/>
      <c r="H481" s="409"/>
      <c r="I481" s="59">
        <f t="shared" si="67"/>
        <v>9514.701831505372</v>
      </c>
    </row>
    <row r="482" spans="1:9" ht="14.25" customHeight="1">
      <c r="A482" s="36" t="s">
        <v>12</v>
      </c>
      <c r="B482" s="407"/>
      <c r="C482" s="408"/>
      <c r="D482" s="408"/>
      <c r="E482" s="409"/>
      <c r="F482" s="60">
        <v>4984.4851162751365</v>
      </c>
      <c r="G482" s="407"/>
      <c r="H482" s="409"/>
      <c r="I482" s="62">
        <f t="shared" si="67"/>
        <v>4984.4851162751365</v>
      </c>
    </row>
    <row r="483" spans="1:9" ht="15">
      <c r="A483" s="37" t="s">
        <v>59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67"/>
        <v>0</v>
      </c>
    </row>
    <row r="484" spans="1:9" ht="15">
      <c r="A484" s="36" t="s">
        <v>17</v>
      </c>
      <c r="B484" s="407"/>
      <c r="C484" s="408"/>
      <c r="D484" s="408"/>
      <c r="E484" s="409"/>
      <c r="F484" s="60">
        <v>13.226996151747676</v>
      </c>
      <c r="G484" s="407"/>
      <c r="H484" s="409"/>
      <c r="I484" s="62">
        <f t="shared" si="67"/>
        <v>13.226996151747676</v>
      </c>
    </row>
    <row r="485" spans="1:9" ht="15">
      <c r="A485" s="37" t="s">
        <v>139</v>
      </c>
      <c r="B485" s="407"/>
      <c r="C485" s="408"/>
      <c r="D485" s="408"/>
      <c r="E485" s="409"/>
      <c r="F485" s="63">
        <v>0</v>
      </c>
      <c r="G485" s="407"/>
      <c r="H485" s="409"/>
      <c r="I485" s="59">
        <f t="shared" si="67"/>
        <v>0</v>
      </c>
    </row>
    <row r="486" spans="1:9" ht="15">
      <c r="A486" s="36" t="s">
        <v>25</v>
      </c>
      <c r="B486" s="407"/>
      <c r="C486" s="408"/>
      <c r="D486" s="408"/>
      <c r="E486" s="409"/>
      <c r="F486" s="60">
        <v>322.67837972430607</v>
      </c>
      <c r="G486" s="407"/>
      <c r="H486" s="409"/>
      <c r="I486" s="62">
        <f t="shared" si="67"/>
        <v>322.67837972430607</v>
      </c>
    </row>
    <row r="487" spans="1:9" ht="15">
      <c r="A487" s="37" t="s">
        <v>24</v>
      </c>
      <c r="B487" s="407"/>
      <c r="C487" s="408"/>
      <c r="D487" s="408"/>
      <c r="E487" s="409"/>
      <c r="F487" s="63">
        <v>0</v>
      </c>
      <c r="G487" s="407"/>
      <c r="H487" s="409"/>
      <c r="I487" s="59">
        <f t="shared" si="67"/>
        <v>0</v>
      </c>
    </row>
    <row r="488" spans="1:9" ht="15">
      <c r="A488" s="36" t="s">
        <v>60</v>
      </c>
      <c r="B488" s="407"/>
      <c r="C488" s="408"/>
      <c r="D488" s="408"/>
      <c r="E488" s="409"/>
      <c r="F488" s="60">
        <v>0</v>
      </c>
      <c r="G488" s="407"/>
      <c r="H488" s="409"/>
      <c r="I488" s="62">
        <f t="shared" si="67"/>
        <v>0</v>
      </c>
    </row>
    <row r="489" spans="1:9" ht="15">
      <c r="A489" s="37" t="s">
        <v>22</v>
      </c>
      <c r="B489" s="407"/>
      <c r="C489" s="408"/>
      <c r="D489" s="408"/>
      <c r="E489" s="409"/>
      <c r="F489" s="63">
        <v>40.420936557322833</v>
      </c>
      <c r="G489" s="407"/>
      <c r="H489" s="409"/>
      <c r="I489" s="59">
        <f t="shared" si="67"/>
        <v>40.420936557322833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67"/>
        <v>0</v>
      </c>
    </row>
    <row r="491" spans="1:9" ht="15">
      <c r="A491" s="38" t="s">
        <v>64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67"/>
        <v>0</v>
      </c>
    </row>
    <row r="492" spans="1:9">
      <c r="A492" s="39" t="s">
        <v>23</v>
      </c>
      <c r="B492" s="407"/>
      <c r="C492" s="408"/>
      <c r="D492" s="408"/>
      <c r="E492" s="409"/>
      <c r="F492" s="65">
        <v>0</v>
      </c>
      <c r="G492" s="407"/>
      <c r="H492" s="409"/>
      <c r="I492" s="67">
        <f t="shared" si="67"/>
        <v>0</v>
      </c>
    </row>
    <row r="493" spans="1:9">
      <c r="A493" s="40" t="s">
        <v>19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67"/>
        <v>0</v>
      </c>
    </row>
    <row r="494" spans="1:9">
      <c r="A494" s="39" t="s">
        <v>20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67"/>
        <v>0</v>
      </c>
    </row>
    <row r="495" spans="1:9" ht="15" thickBot="1">
      <c r="A495" s="41" t="s">
        <v>11</v>
      </c>
      <c r="B495" s="410"/>
      <c r="C495" s="411"/>
      <c r="D495" s="411"/>
      <c r="E495" s="412"/>
      <c r="F495" s="71">
        <v>0</v>
      </c>
      <c r="G495" s="410"/>
      <c r="H495" s="412"/>
      <c r="I495" s="73">
        <f t="shared" si="67"/>
        <v>0</v>
      </c>
    </row>
    <row r="496" spans="1:9" ht="15">
      <c r="A496" s="42" t="s">
        <v>26</v>
      </c>
      <c r="B496" s="74">
        <f>SUM(B475:B491)</f>
        <v>0</v>
      </c>
      <c r="C496" s="74">
        <f>SUM(C475:C491)</f>
        <v>0</v>
      </c>
      <c r="D496" s="74">
        <f t="shared" ref="D496:G496" si="68">SUM(D475:D491)</f>
        <v>0</v>
      </c>
      <c r="E496" s="74">
        <f>SUM(E475:E491)</f>
        <v>0</v>
      </c>
      <c r="F496" s="74">
        <f>SUM(F475:F491)</f>
        <v>14875.513260213884</v>
      </c>
      <c r="G496" s="74">
        <f t="shared" si="68"/>
        <v>0</v>
      </c>
      <c r="H496" s="75">
        <f>SUM(H475:H491)</f>
        <v>0</v>
      </c>
      <c r="I496" s="59">
        <f>SUM(I475:I491)</f>
        <v>14875.513260213884</v>
      </c>
    </row>
    <row r="497" spans="1:9" s="14" customFormat="1" ht="15" thickBot="1">
      <c r="A497" s="43" t="s">
        <v>91</v>
      </c>
      <c r="B497" s="78">
        <f>B496/$I$496</f>
        <v>0</v>
      </c>
      <c r="C497" s="78">
        <f t="shared" ref="C497:I497" si="69">C496/$I$496</f>
        <v>0</v>
      </c>
      <c r="D497" s="78">
        <f t="shared" si="69"/>
        <v>0</v>
      </c>
      <c r="E497" s="78">
        <f t="shared" si="69"/>
        <v>0</v>
      </c>
      <c r="F497" s="78">
        <f t="shared" si="69"/>
        <v>1</v>
      </c>
      <c r="G497" s="78">
        <f t="shared" si="69"/>
        <v>0</v>
      </c>
      <c r="H497" s="79">
        <f t="shared" si="69"/>
        <v>0</v>
      </c>
      <c r="I497" s="80">
        <f t="shared" si="69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70">SUM(B502:H502)</f>
        <v>0</v>
      </c>
    </row>
    <row r="503" spans="1:9" ht="15">
      <c r="A503" s="37" t="s">
        <v>10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70"/>
        <v>0</v>
      </c>
    </row>
    <row r="504" spans="1:9" ht="15">
      <c r="A504" s="36" t="s">
        <v>56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70"/>
        <v>0</v>
      </c>
    </row>
    <row r="505" spans="1:9" ht="15">
      <c r="A505" s="37" t="s">
        <v>16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70"/>
        <v>0</v>
      </c>
    </row>
    <row r="506" spans="1:9" ht="14.25" customHeight="1">
      <c r="A506" s="36" t="s">
        <v>15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70"/>
        <v>0</v>
      </c>
    </row>
    <row r="507" spans="1:9" ht="14.25" customHeight="1">
      <c r="A507" s="37" t="s">
        <v>58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70"/>
        <v>0</v>
      </c>
    </row>
    <row r="508" spans="1:9" ht="15">
      <c r="A508" s="36" t="s">
        <v>12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70"/>
        <v>0</v>
      </c>
    </row>
    <row r="509" spans="1:9" ht="15">
      <c r="A509" s="37" t="s">
        <v>59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70"/>
        <v>0</v>
      </c>
    </row>
    <row r="510" spans="1:9" ht="15">
      <c r="A510" s="36" t="s">
        <v>17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70"/>
        <v>0</v>
      </c>
    </row>
    <row r="511" spans="1:9" ht="15">
      <c r="A511" s="37" t="s">
        <v>139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70"/>
        <v>0</v>
      </c>
    </row>
    <row r="512" spans="1:9" ht="15">
      <c r="A512" s="36" t="s">
        <v>25</v>
      </c>
      <c r="B512" s="407"/>
      <c r="C512" s="408"/>
      <c r="D512" s="408"/>
      <c r="E512" s="409"/>
      <c r="F512" s="60">
        <v>0</v>
      </c>
      <c r="G512" s="407"/>
      <c r="H512" s="409"/>
      <c r="I512" s="62">
        <f t="shared" si="70"/>
        <v>0</v>
      </c>
    </row>
    <row r="513" spans="1:59" ht="15">
      <c r="A513" s="37" t="s">
        <v>24</v>
      </c>
      <c r="B513" s="407"/>
      <c r="C513" s="408"/>
      <c r="D513" s="408"/>
      <c r="E513" s="409"/>
      <c r="F513" s="63">
        <v>0</v>
      </c>
      <c r="G513" s="407"/>
      <c r="H513" s="409"/>
      <c r="I513" s="59">
        <f t="shared" si="70"/>
        <v>0</v>
      </c>
    </row>
    <row r="514" spans="1:59" ht="15">
      <c r="A514" s="36" t="s">
        <v>60</v>
      </c>
      <c r="B514" s="407"/>
      <c r="C514" s="408"/>
      <c r="D514" s="408"/>
      <c r="E514" s="409"/>
      <c r="F514" s="60">
        <v>0</v>
      </c>
      <c r="G514" s="407"/>
      <c r="H514" s="409"/>
      <c r="I514" s="62">
        <f t="shared" si="70"/>
        <v>0</v>
      </c>
    </row>
    <row r="515" spans="1:59" ht="15">
      <c r="A515" s="37" t="s">
        <v>22</v>
      </c>
      <c r="B515" s="407"/>
      <c r="C515" s="408"/>
      <c r="D515" s="408"/>
      <c r="E515" s="409"/>
      <c r="F515" s="63">
        <v>0</v>
      </c>
      <c r="G515" s="407"/>
      <c r="H515" s="409"/>
      <c r="I515" s="59">
        <f t="shared" si="70"/>
        <v>0</v>
      </c>
    </row>
    <row r="516" spans="1:5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70"/>
        <v>0</v>
      </c>
    </row>
    <row r="517" spans="1:59" ht="15">
      <c r="A517" s="38" t="s">
        <v>64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70"/>
        <v>0</v>
      </c>
    </row>
    <row r="518" spans="1:59">
      <c r="A518" s="39" t="s">
        <v>23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70"/>
        <v>0</v>
      </c>
    </row>
    <row r="519" spans="1:59">
      <c r="A519" s="40" t="s">
        <v>19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70"/>
        <v>0</v>
      </c>
    </row>
    <row r="520" spans="1:59">
      <c r="A520" s="39" t="s">
        <v>20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70"/>
        <v>0</v>
      </c>
    </row>
    <row r="521" spans="1:59" ht="15" thickBot="1">
      <c r="A521" s="41" t="s">
        <v>11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70"/>
        <v>0</v>
      </c>
    </row>
    <row r="522" spans="1:59" ht="15">
      <c r="A522" s="42" t="s">
        <v>26</v>
      </c>
      <c r="B522" s="74">
        <f>SUM(B501:B517)</f>
        <v>0</v>
      </c>
      <c r="C522" s="74">
        <f>SUM(C501:C517)</f>
        <v>0</v>
      </c>
      <c r="D522" s="74">
        <f t="shared" ref="D522:G522" si="71">SUM(D501:D517)</f>
        <v>0</v>
      </c>
      <c r="E522" s="74">
        <f>SUM(E501:E517)</f>
        <v>0</v>
      </c>
      <c r="F522" s="74">
        <f>SUM(F501:F517)</f>
        <v>0</v>
      </c>
      <c r="G522" s="74">
        <f t="shared" si="71"/>
        <v>0</v>
      </c>
      <c r="H522" s="75">
        <f>SUM(H501:H517)</f>
        <v>0</v>
      </c>
      <c r="I522" s="59">
        <f>SUM(I501:I517)</f>
        <v>0</v>
      </c>
    </row>
    <row r="523" spans="1:59" s="16" customFormat="1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  <c r="J523" s="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</row>
    <row r="524" spans="1:5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59" ht="28.5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59" ht="15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5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5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72">SUM(B528:H528)</f>
        <v>0</v>
      </c>
    </row>
    <row r="529" spans="1:9" ht="15">
      <c r="A529" s="37" t="s">
        <v>10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72"/>
        <v>0</v>
      </c>
    </row>
    <row r="530" spans="1:9" ht="15">
      <c r="A530" s="36" t="s">
        <v>56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72"/>
        <v>0</v>
      </c>
    </row>
    <row r="531" spans="1:9" ht="14.25" customHeight="1">
      <c r="A531" s="37" t="s">
        <v>16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72"/>
        <v>0</v>
      </c>
    </row>
    <row r="532" spans="1:9" ht="14.25" customHeight="1">
      <c r="A532" s="36" t="s">
        <v>15</v>
      </c>
      <c r="B532" s="407"/>
      <c r="C532" s="408"/>
      <c r="D532" s="408"/>
      <c r="E532" s="409"/>
      <c r="F532" s="60">
        <v>0</v>
      </c>
      <c r="G532" s="407"/>
      <c r="H532" s="409"/>
      <c r="I532" s="62">
        <f t="shared" si="72"/>
        <v>0</v>
      </c>
    </row>
    <row r="533" spans="1:9" ht="15">
      <c r="A533" s="37" t="s">
        <v>58</v>
      </c>
      <c r="B533" s="407"/>
      <c r="C533" s="408"/>
      <c r="D533" s="408"/>
      <c r="E533" s="409"/>
      <c r="F533" s="63">
        <v>3.4934871891779626</v>
      </c>
      <c r="G533" s="407"/>
      <c r="H533" s="409"/>
      <c r="I533" s="59">
        <f t="shared" si="72"/>
        <v>3.4934871891779626</v>
      </c>
    </row>
    <row r="534" spans="1:9" ht="15">
      <c r="A534" s="36" t="s">
        <v>12</v>
      </c>
      <c r="B534" s="407"/>
      <c r="C534" s="408"/>
      <c r="D534" s="408"/>
      <c r="E534" s="409"/>
      <c r="F534" s="60">
        <v>0.43350313770688464</v>
      </c>
      <c r="G534" s="407"/>
      <c r="H534" s="409"/>
      <c r="I534" s="62">
        <f t="shared" si="72"/>
        <v>0.43350313770688464</v>
      </c>
    </row>
    <row r="535" spans="1:9" ht="15">
      <c r="A535" s="37" t="s">
        <v>59</v>
      </c>
      <c r="B535" s="407"/>
      <c r="C535" s="408"/>
      <c r="D535" s="408"/>
      <c r="E535" s="409"/>
      <c r="F535" s="63">
        <v>0</v>
      </c>
      <c r="G535" s="407"/>
      <c r="H535" s="409"/>
      <c r="I535" s="59">
        <f t="shared" si="72"/>
        <v>0</v>
      </c>
    </row>
    <row r="536" spans="1:9" ht="15">
      <c r="A536" s="36" t="s">
        <v>17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72"/>
        <v>0</v>
      </c>
    </row>
    <row r="537" spans="1:9" ht="15">
      <c r="A537" s="37" t="s">
        <v>139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72"/>
        <v>0</v>
      </c>
    </row>
    <row r="538" spans="1:9" ht="15">
      <c r="A538" s="36" t="s">
        <v>25</v>
      </c>
      <c r="B538" s="407"/>
      <c r="C538" s="408"/>
      <c r="D538" s="408"/>
      <c r="E538" s="409"/>
      <c r="F538" s="60">
        <v>0</v>
      </c>
      <c r="G538" s="407"/>
      <c r="H538" s="409"/>
      <c r="I538" s="62">
        <f t="shared" si="72"/>
        <v>0</v>
      </c>
    </row>
    <row r="539" spans="1:9" ht="15">
      <c r="A539" s="37" t="s">
        <v>24</v>
      </c>
      <c r="B539" s="407"/>
      <c r="C539" s="408"/>
      <c r="D539" s="408"/>
      <c r="E539" s="409"/>
      <c r="F539" s="63">
        <v>0</v>
      </c>
      <c r="G539" s="407"/>
      <c r="H539" s="409"/>
      <c r="I539" s="59">
        <f t="shared" si="72"/>
        <v>0</v>
      </c>
    </row>
    <row r="540" spans="1:9" ht="15">
      <c r="A540" s="36" t="s">
        <v>60</v>
      </c>
      <c r="B540" s="407"/>
      <c r="C540" s="408"/>
      <c r="D540" s="408"/>
      <c r="E540" s="409"/>
      <c r="F540" s="60">
        <v>0</v>
      </c>
      <c r="G540" s="407"/>
      <c r="H540" s="409"/>
      <c r="I540" s="62">
        <f t="shared" si="72"/>
        <v>0</v>
      </c>
    </row>
    <row r="541" spans="1:9" ht="15">
      <c r="A541" s="37" t="s">
        <v>22</v>
      </c>
      <c r="B541" s="407"/>
      <c r="C541" s="408"/>
      <c r="D541" s="408"/>
      <c r="E541" s="409"/>
      <c r="F541" s="63">
        <v>0</v>
      </c>
      <c r="G541" s="407"/>
      <c r="H541" s="409"/>
      <c r="I541" s="59">
        <f t="shared" si="72"/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72"/>
        <v>0</v>
      </c>
    </row>
    <row r="543" spans="1:9" ht="15">
      <c r="A543" s="38" t="s">
        <v>64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72"/>
        <v>0</v>
      </c>
    </row>
    <row r="544" spans="1:9">
      <c r="A544" s="39" t="s">
        <v>23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72"/>
        <v>0</v>
      </c>
    </row>
    <row r="545" spans="1:59">
      <c r="A545" s="40" t="s">
        <v>19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72"/>
        <v>0</v>
      </c>
    </row>
    <row r="546" spans="1:59">
      <c r="A546" s="39" t="s">
        <v>20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72"/>
        <v>0</v>
      </c>
    </row>
    <row r="547" spans="1:59" ht="15" thickBot="1">
      <c r="A547" s="41" t="s">
        <v>11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72"/>
        <v>0</v>
      </c>
    </row>
    <row r="548" spans="1:59" ht="15">
      <c r="A548" s="42" t="s">
        <v>26</v>
      </c>
      <c r="B548" s="74">
        <f>SUM(B527:B543)</f>
        <v>0</v>
      </c>
      <c r="C548" s="74">
        <f>SUM(C527:C543)</f>
        <v>0</v>
      </c>
      <c r="D548" s="74">
        <f t="shared" ref="D548:G548" si="73">SUM(D527:D543)</f>
        <v>0</v>
      </c>
      <c r="E548" s="74">
        <f>SUM(E527:E543)</f>
        <v>0</v>
      </c>
      <c r="F548" s="74">
        <f>SUM(F527:F543)</f>
        <v>3.9269903268848472</v>
      </c>
      <c r="G548" s="74">
        <f t="shared" si="73"/>
        <v>0</v>
      </c>
      <c r="H548" s="75">
        <f>SUM(H527:H543)</f>
        <v>0</v>
      </c>
      <c r="I548" s="59">
        <f>SUM(I527:I543)</f>
        <v>3.9269903268848472</v>
      </c>
    </row>
    <row r="549" spans="1:59" s="16" customFormat="1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  <c r="J549" s="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</row>
    <row r="550" spans="1:5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59" ht="28.5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59" ht="15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5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5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74">SUM(B554:H554)</f>
        <v>0</v>
      </c>
    </row>
    <row r="555" spans="1:59" ht="15">
      <c r="A555" s="37" t="s">
        <v>10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74"/>
        <v>0</v>
      </c>
    </row>
    <row r="556" spans="1:59" ht="14.25" customHeight="1">
      <c r="A556" s="36" t="s">
        <v>56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74"/>
        <v>0</v>
      </c>
    </row>
    <row r="557" spans="1:59" ht="14.25" customHeight="1">
      <c r="A557" s="37" t="s">
        <v>16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74"/>
        <v>0</v>
      </c>
    </row>
    <row r="558" spans="1:59" ht="15">
      <c r="A558" s="36" t="s">
        <v>15</v>
      </c>
      <c r="B558" s="407"/>
      <c r="C558" s="408"/>
      <c r="D558" s="408"/>
      <c r="E558" s="409"/>
      <c r="F558" s="60">
        <v>0</v>
      </c>
      <c r="G558" s="407"/>
      <c r="H558" s="409"/>
      <c r="I558" s="62">
        <f t="shared" si="74"/>
        <v>0</v>
      </c>
    </row>
    <row r="559" spans="1:59" ht="15">
      <c r="A559" s="37" t="s">
        <v>58</v>
      </c>
      <c r="B559" s="407"/>
      <c r="C559" s="408"/>
      <c r="D559" s="408"/>
      <c r="E559" s="409"/>
      <c r="F559" s="63">
        <v>0</v>
      </c>
      <c r="G559" s="407"/>
      <c r="H559" s="409"/>
      <c r="I559" s="59">
        <f t="shared" si="74"/>
        <v>0</v>
      </c>
    </row>
    <row r="560" spans="1:59" ht="15">
      <c r="A560" s="36" t="s">
        <v>12</v>
      </c>
      <c r="B560" s="407"/>
      <c r="C560" s="408"/>
      <c r="D560" s="408"/>
      <c r="E560" s="409"/>
      <c r="F560" s="60">
        <v>10.625150459219258</v>
      </c>
      <c r="G560" s="407"/>
      <c r="H560" s="409"/>
      <c r="I560" s="62">
        <f t="shared" si="74"/>
        <v>10.625150459219258</v>
      </c>
    </row>
    <row r="561" spans="1:9" ht="15">
      <c r="A561" s="37" t="s">
        <v>59</v>
      </c>
      <c r="B561" s="407"/>
      <c r="C561" s="408"/>
      <c r="D561" s="408"/>
      <c r="E561" s="409"/>
      <c r="F561" s="63">
        <v>2045.5451897948162</v>
      </c>
      <c r="G561" s="407"/>
      <c r="H561" s="409"/>
      <c r="I561" s="59">
        <f t="shared" si="74"/>
        <v>2045.5451897948162</v>
      </c>
    </row>
    <row r="562" spans="1:9" ht="15">
      <c r="A562" s="36" t="s">
        <v>17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74"/>
        <v>0</v>
      </c>
    </row>
    <row r="563" spans="1:9" ht="15">
      <c r="A563" s="37" t="s">
        <v>139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74"/>
        <v>0</v>
      </c>
    </row>
    <row r="564" spans="1:9" ht="15">
      <c r="A564" s="36" t="s">
        <v>25</v>
      </c>
      <c r="B564" s="407"/>
      <c r="C564" s="408"/>
      <c r="D564" s="408"/>
      <c r="E564" s="409"/>
      <c r="F564" s="60">
        <v>0</v>
      </c>
      <c r="G564" s="407"/>
      <c r="H564" s="409"/>
      <c r="I564" s="62">
        <f t="shared" si="74"/>
        <v>0</v>
      </c>
    </row>
    <row r="565" spans="1:9" ht="15">
      <c r="A565" s="37" t="s">
        <v>24</v>
      </c>
      <c r="B565" s="407"/>
      <c r="C565" s="408"/>
      <c r="D565" s="408"/>
      <c r="E565" s="409"/>
      <c r="F565" s="63">
        <v>0</v>
      </c>
      <c r="G565" s="407"/>
      <c r="H565" s="409"/>
      <c r="I565" s="59">
        <f t="shared" si="74"/>
        <v>0</v>
      </c>
    </row>
    <row r="566" spans="1:9" ht="15">
      <c r="A566" s="36" t="s">
        <v>60</v>
      </c>
      <c r="B566" s="407"/>
      <c r="C566" s="408"/>
      <c r="D566" s="408"/>
      <c r="E566" s="409"/>
      <c r="F566" s="60">
        <v>0</v>
      </c>
      <c r="G566" s="407"/>
      <c r="H566" s="409"/>
      <c r="I566" s="62">
        <f t="shared" si="74"/>
        <v>0</v>
      </c>
    </row>
    <row r="567" spans="1:9" ht="15">
      <c r="A567" s="37" t="s">
        <v>22</v>
      </c>
      <c r="B567" s="407"/>
      <c r="C567" s="408"/>
      <c r="D567" s="408"/>
      <c r="E567" s="409"/>
      <c r="F567" s="63">
        <v>0</v>
      </c>
      <c r="G567" s="407"/>
      <c r="H567" s="409"/>
      <c r="I567" s="59">
        <f t="shared" si="74"/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74"/>
        <v>0</v>
      </c>
    </row>
    <row r="569" spans="1:9" ht="15">
      <c r="A569" s="38" t="s">
        <v>64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74"/>
        <v>0</v>
      </c>
    </row>
    <row r="570" spans="1:9">
      <c r="A570" s="39" t="s">
        <v>23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74"/>
        <v>0</v>
      </c>
    </row>
    <row r="571" spans="1:9">
      <c r="A571" s="40" t="s">
        <v>19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74"/>
        <v>0</v>
      </c>
    </row>
    <row r="572" spans="1:9">
      <c r="A572" s="39" t="s">
        <v>20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74"/>
        <v>0</v>
      </c>
    </row>
    <row r="573" spans="1:9" ht="15" thickBot="1">
      <c r="A573" s="41" t="s">
        <v>11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74"/>
        <v>0</v>
      </c>
    </row>
    <row r="574" spans="1:9" ht="15">
      <c r="A574" s="42" t="s">
        <v>26</v>
      </c>
      <c r="B574" s="74">
        <f>SUM(B553:B569)</f>
        <v>0</v>
      </c>
      <c r="C574" s="74">
        <f>SUM(C553:C569)</f>
        <v>0</v>
      </c>
      <c r="D574" s="74">
        <f t="shared" ref="D574:G574" si="75">SUM(D553:D569)</f>
        <v>0</v>
      </c>
      <c r="E574" s="74">
        <f>SUM(E553:E569)</f>
        <v>0</v>
      </c>
      <c r="F574" s="74">
        <f>SUM(F553:F569)</f>
        <v>2056.1703402540356</v>
      </c>
      <c r="G574" s="74">
        <f t="shared" si="75"/>
        <v>0</v>
      </c>
      <c r="H574" s="75">
        <f>SUM(H553:H569)</f>
        <v>0</v>
      </c>
      <c r="I574" s="59">
        <f>SUM(I553:I569)</f>
        <v>2056.1703402540356</v>
      </c>
    </row>
    <row r="575" spans="1:9" s="14" customFormat="1" ht="15" thickBot="1">
      <c r="A575" s="43" t="s">
        <v>91</v>
      </c>
      <c r="B575" s="78">
        <f>B574/$I$574</f>
        <v>0</v>
      </c>
      <c r="C575" s="78">
        <f t="shared" ref="C575:I575" si="76">C574/$I$574</f>
        <v>0</v>
      </c>
      <c r="D575" s="78">
        <f t="shared" si="76"/>
        <v>0</v>
      </c>
      <c r="E575" s="78">
        <f t="shared" si="76"/>
        <v>0</v>
      </c>
      <c r="F575" s="78">
        <f t="shared" si="76"/>
        <v>1</v>
      </c>
      <c r="G575" s="78">
        <f t="shared" si="76"/>
        <v>0</v>
      </c>
      <c r="H575" s="79">
        <f t="shared" si="76"/>
        <v>0</v>
      </c>
      <c r="I575" s="80">
        <f t="shared" si="76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39.571400095374138</v>
      </c>
      <c r="C579" s="57">
        <v>0</v>
      </c>
      <c r="D579" s="57">
        <v>7.544911817100834</v>
      </c>
      <c r="E579" s="57">
        <v>0</v>
      </c>
      <c r="F579" s="419"/>
      <c r="G579" s="57">
        <v>0</v>
      </c>
      <c r="H579" s="58">
        <v>0</v>
      </c>
      <c r="I579" s="59">
        <f>SUM(B579:H579)</f>
        <v>47.11631191247497</v>
      </c>
    </row>
    <row r="580" spans="1:9" ht="15">
      <c r="A580" s="36" t="s">
        <v>8</v>
      </c>
      <c r="B580" s="60">
        <v>16.815093003183801</v>
      </c>
      <c r="C580" s="60">
        <v>0</v>
      </c>
      <c r="D580" s="60">
        <v>4.2092849832826751</v>
      </c>
      <c r="E580" s="60">
        <v>0</v>
      </c>
      <c r="F580" s="420"/>
      <c r="G580" s="60">
        <v>0</v>
      </c>
      <c r="H580" s="61">
        <v>0</v>
      </c>
      <c r="I580" s="62">
        <f t="shared" ref="I580:I599" si="77">SUM(B580:H580)</f>
        <v>21.024377986466476</v>
      </c>
    </row>
    <row r="581" spans="1:9" ht="15" customHeight="1">
      <c r="A581" s="37" t="s">
        <v>10</v>
      </c>
      <c r="B581" s="63">
        <v>14.366515907025082</v>
      </c>
      <c r="C581" s="63">
        <v>0</v>
      </c>
      <c r="D581" s="63">
        <v>0</v>
      </c>
      <c r="E581" s="63">
        <v>0</v>
      </c>
      <c r="F581" s="420"/>
      <c r="G581" s="63">
        <v>0</v>
      </c>
      <c r="H581" s="64">
        <v>0</v>
      </c>
      <c r="I581" s="59">
        <f t="shared" si="77"/>
        <v>14.366515907025082</v>
      </c>
    </row>
    <row r="582" spans="1:9" ht="15" customHeight="1">
      <c r="A582" s="36" t="s">
        <v>56</v>
      </c>
      <c r="B582" s="60">
        <v>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77"/>
        <v>0</v>
      </c>
    </row>
    <row r="583" spans="1:9" ht="15">
      <c r="A583" s="37" t="s">
        <v>16</v>
      </c>
      <c r="B583" s="63">
        <v>542.88674807672396</v>
      </c>
      <c r="C583" s="63">
        <v>65.757048244822386</v>
      </c>
      <c r="D583" s="63">
        <v>14.178661015768277</v>
      </c>
      <c r="E583" s="63">
        <v>31.622440044397365</v>
      </c>
      <c r="F583" s="420"/>
      <c r="G583" s="63">
        <v>0</v>
      </c>
      <c r="H583" s="64">
        <v>0</v>
      </c>
      <c r="I583" s="59">
        <f t="shared" si="77"/>
        <v>654.44489738171205</v>
      </c>
    </row>
    <row r="584" spans="1:9" ht="15">
      <c r="A584" s="36" t="s">
        <v>15</v>
      </c>
      <c r="B584" s="60">
        <v>1559.8685878752394</v>
      </c>
      <c r="C584" s="60">
        <v>23.672323773469326</v>
      </c>
      <c r="D584" s="60">
        <v>27.990097574444395</v>
      </c>
      <c r="E584" s="60">
        <v>0</v>
      </c>
      <c r="F584" s="420"/>
      <c r="G584" s="60">
        <v>0</v>
      </c>
      <c r="H584" s="61">
        <v>0</v>
      </c>
      <c r="I584" s="62">
        <f t="shared" si="77"/>
        <v>1611.5310092231532</v>
      </c>
    </row>
    <row r="585" spans="1:9" ht="15">
      <c r="A585" s="37" t="s">
        <v>58</v>
      </c>
      <c r="B585" s="63">
        <v>0</v>
      </c>
      <c r="C585" s="63">
        <v>0</v>
      </c>
      <c r="D585" s="63">
        <v>0.14179363153122793</v>
      </c>
      <c r="E585" s="63">
        <v>66.144553259885868</v>
      </c>
      <c r="F585" s="420"/>
      <c r="G585" s="63">
        <v>0</v>
      </c>
      <c r="H585" s="64">
        <v>0</v>
      </c>
      <c r="I585" s="59">
        <f t="shared" si="77"/>
        <v>66.286346891417097</v>
      </c>
    </row>
    <row r="586" spans="1:9" ht="15">
      <c r="A586" s="36" t="s">
        <v>12</v>
      </c>
      <c r="B586" s="60">
        <v>0</v>
      </c>
      <c r="C586" s="60">
        <v>0</v>
      </c>
      <c r="D586" s="60">
        <v>3.4466969315543793E-2</v>
      </c>
      <c r="E586" s="60">
        <v>1.0077283268670234</v>
      </c>
      <c r="F586" s="420"/>
      <c r="G586" s="60">
        <v>0</v>
      </c>
      <c r="H586" s="61">
        <v>0</v>
      </c>
      <c r="I586" s="62">
        <f t="shared" si="77"/>
        <v>1.0421952961825671</v>
      </c>
    </row>
    <row r="587" spans="1:9" ht="15">
      <c r="A587" s="37" t="s">
        <v>59</v>
      </c>
      <c r="B587" s="63">
        <v>0</v>
      </c>
      <c r="C587" s="63">
        <v>0</v>
      </c>
      <c r="D587" s="63">
        <v>0</v>
      </c>
      <c r="E587" s="63">
        <v>59.619063456485428</v>
      </c>
      <c r="F587" s="420"/>
      <c r="G587" s="63">
        <v>0</v>
      </c>
      <c r="H587" s="64">
        <v>0</v>
      </c>
      <c r="I587" s="59">
        <f t="shared" si="77"/>
        <v>59.619063456485428</v>
      </c>
    </row>
    <row r="588" spans="1:9" ht="15">
      <c r="A588" s="36" t="s">
        <v>17</v>
      </c>
      <c r="B588" s="60">
        <v>129.52680998095636</v>
      </c>
      <c r="C588" s="60">
        <v>0.70181442854895393</v>
      </c>
      <c r="D588" s="60">
        <v>16.439077724360061</v>
      </c>
      <c r="E588" s="60">
        <v>2.2409310406475509</v>
      </c>
      <c r="F588" s="420"/>
      <c r="G588" s="60">
        <v>0</v>
      </c>
      <c r="H588" s="61">
        <v>0</v>
      </c>
      <c r="I588" s="62">
        <f t="shared" si="77"/>
        <v>148.90863317451291</v>
      </c>
    </row>
    <row r="589" spans="1:9" ht="15">
      <c r="A589" s="37" t="s">
        <v>139</v>
      </c>
      <c r="B589" s="63">
        <v>2028.455148968442</v>
      </c>
      <c r="C589" s="63">
        <v>319.65772258238667</v>
      </c>
      <c r="D589" s="63">
        <v>62.343228348896893</v>
      </c>
      <c r="E589" s="63">
        <v>49.090269166686817</v>
      </c>
      <c r="F589" s="420"/>
      <c r="G589" s="63">
        <v>0</v>
      </c>
      <c r="H589" s="64">
        <v>0</v>
      </c>
      <c r="I589" s="59">
        <f t="shared" si="77"/>
        <v>2459.5463690664124</v>
      </c>
    </row>
    <row r="590" spans="1:9" ht="15">
      <c r="A590" s="36" t="s">
        <v>25</v>
      </c>
      <c r="B590" s="60">
        <v>713.36542065429558</v>
      </c>
      <c r="C590" s="60">
        <v>0</v>
      </c>
      <c r="D590" s="60">
        <v>1573.3485325494141</v>
      </c>
      <c r="E590" s="60">
        <v>346.70845353711928</v>
      </c>
      <c r="F590" s="420"/>
      <c r="G590" s="60">
        <v>1077.9220293074989</v>
      </c>
      <c r="H590" s="61">
        <v>0.28061872741977101</v>
      </c>
      <c r="I590" s="62">
        <f t="shared" si="77"/>
        <v>3711.6250547757477</v>
      </c>
    </row>
    <row r="591" spans="1:9" ht="15">
      <c r="A591" s="37" t="s">
        <v>24</v>
      </c>
      <c r="B591" s="63">
        <v>1137.804862624271</v>
      </c>
      <c r="C591" s="63">
        <v>7.2134797829800057</v>
      </c>
      <c r="D591" s="63">
        <v>0</v>
      </c>
      <c r="E591" s="63">
        <v>0</v>
      </c>
      <c r="F591" s="420"/>
      <c r="G591" s="63">
        <v>0</v>
      </c>
      <c r="H591" s="64">
        <v>0</v>
      </c>
      <c r="I591" s="59">
        <f t="shared" si="77"/>
        <v>1145.0183424072509</v>
      </c>
    </row>
    <row r="592" spans="1:9" ht="15">
      <c r="A592" s="36" t="s">
        <v>60</v>
      </c>
      <c r="B592" s="60">
        <v>36.745816417809309</v>
      </c>
      <c r="C592" s="60">
        <v>0</v>
      </c>
      <c r="D592" s="60">
        <v>6.5323240736942196</v>
      </c>
      <c r="E592" s="60">
        <v>0</v>
      </c>
      <c r="F592" s="420"/>
      <c r="G592" s="60">
        <v>0</v>
      </c>
      <c r="H592" s="61">
        <v>0</v>
      </c>
      <c r="I592" s="62">
        <f t="shared" si="77"/>
        <v>43.278140491503528</v>
      </c>
    </row>
    <row r="593" spans="1:9" ht="15">
      <c r="A593" s="37" t="s">
        <v>22</v>
      </c>
      <c r="B593" s="63">
        <v>201.38591443162645</v>
      </c>
      <c r="C593" s="63">
        <v>0</v>
      </c>
      <c r="D593" s="63">
        <v>12.421325753816678</v>
      </c>
      <c r="E593" s="63">
        <v>0</v>
      </c>
      <c r="F593" s="420"/>
      <c r="G593" s="63">
        <v>0</v>
      </c>
      <c r="H593" s="64">
        <v>0</v>
      </c>
      <c r="I593" s="59">
        <f t="shared" si="77"/>
        <v>213.80724018544313</v>
      </c>
    </row>
    <row r="594" spans="1:9" ht="15">
      <c r="A594" s="36" t="s">
        <v>21</v>
      </c>
      <c r="B594" s="60">
        <v>53.675249440926386</v>
      </c>
      <c r="C594" s="60">
        <v>0</v>
      </c>
      <c r="D594" s="60">
        <v>0.99171773230708293</v>
      </c>
      <c r="E594" s="60">
        <v>0</v>
      </c>
      <c r="F594" s="420"/>
      <c r="G594" s="60">
        <v>0</v>
      </c>
      <c r="H594" s="61">
        <v>0</v>
      </c>
      <c r="I594" s="62">
        <f t="shared" si="77"/>
        <v>54.666967173233466</v>
      </c>
    </row>
    <row r="595" spans="1:9" ht="15">
      <c r="A595" s="38" t="s">
        <v>64</v>
      </c>
      <c r="B595" s="63">
        <v>152.33167652388067</v>
      </c>
      <c r="C595" s="63">
        <v>0</v>
      </c>
      <c r="D595" s="63">
        <v>0</v>
      </c>
      <c r="E595" s="63">
        <v>0</v>
      </c>
      <c r="F595" s="420"/>
      <c r="G595" s="63">
        <v>0</v>
      </c>
      <c r="H595" s="64">
        <v>0</v>
      </c>
      <c r="I595" s="59">
        <f t="shared" si="77"/>
        <v>152.33167652388067</v>
      </c>
    </row>
    <row r="596" spans="1:9">
      <c r="A596" s="39" t="s">
        <v>23</v>
      </c>
      <c r="B596" s="65">
        <v>152.33167652388067</v>
      </c>
      <c r="C596" s="65">
        <v>0</v>
      </c>
      <c r="D596" s="65">
        <v>0</v>
      </c>
      <c r="E596" s="65">
        <v>0</v>
      </c>
      <c r="F596" s="420"/>
      <c r="G596" s="65">
        <v>0</v>
      </c>
      <c r="H596" s="66">
        <v>0</v>
      </c>
      <c r="I596" s="67">
        <f t="shared" si="77"/>
        <v>152.33167652388067</v>
      </c>
    </row>
    <row r="597" spans="1:9">
      <c r="A597" s="40" t="s">
        <v>19</v>
      </c>
      <c r="B597" s="68">
        <v>0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77"/>
        <v>0</v>
      </c>
    </row>
    <row r="598" spans="1:9">
      <c r="A598" s="39" t="s">
        <v>20</v>
      </c>
      <c r="B598" s="65">
        <v>0</v>
      </c>
      <c r="C598" s="65">
        <v>0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77"/>
        <v>0</v>
      </c>
    </row>
    <row r="599" spans="1:9" ht="15" thickBot="1">
      <c r="A599" s="41" t="s">
        <v>11</v>
      </c>
      <c r="B599" s="71">
        <v>0</v>
      </c>
      <c r="C599" s="71">
        <v>0</v>
      </c>
      <c r="D599" s="71">
        <v>0</v>
      </c>
      <c r="E599" s="71">
        <v>0</v>
      </c>
      <c r="F599" s="421"/>
      <c r="G599" s="71">
        <v>0</v>
      </c>
      <c r="H599" s="72">
        <v>0</v>
      </c>
      <c r="I599" s="73">
        <f t="shared" si="77"/>
        <v>0</v>
      </c>
    </row>
    <row r="600" spans="1:9" ht="15">
      <c r="A600" s="42" t="s">
        <v>26</v>
      </c>
      <c r="B600" s="74">
        <f>SUM(B579:B595)</f>
        <v>6626.7992439997552</v>
      </c>
      <c r="C600" s="74">
        <f>SUM(C579:C595)</f>
        <v>417.00238881220736</v>
      </c>
      <c r="D600" s="74">
        <f t="shared" ref="D600:G600" si="78">SUM(D579:D595)</f>
        <v>1726.1754221739322</v>
      </c>
      <c r="E600" s="74">
        <f>SUM(E579:E595)</f>
        <v>556.43343883208934</v>
      </c>
      <c r="F600" s="74">
        <f>SUM(F579:F595)</f>
        <v>0</v>
      </c>
      <c r="G600" s="74">
        <f t="shared" si="78"/>
        <v>1077.9220293074989</v>
      </c>
      <c r="H600" s="75">
        <f>SUM(H579:H595)</f>
        <v>0.28061872741977101</v>
      </c>
      <c r="I600" s="59">
        <f>SUM(I579:I595)</f>
        <v>10404.613141852904</v>
      </c>
    </row>
    <row r="601" spans="1:9" s="14" customFormat="1" ht="15" thickBot="1">
      <c r="A601" s="45" t="s">
        <v>91</v>
      </c>
      <c r="B601" s="78">
        <f>B600/$I$600</f>
        <v>0.63690972010705849</v>
      </c>
      <c r="C601" s="78">
        <f t="shared" ref="C601:I601" si="79">C600/$I$600</f>
        <v>4.0078605819067054E-2</v>
      </c>
      <c r="D601" s="78">
        <f t="shared" si="79"/>
        <v>0.16590481535832735</v>
      </c>
      <c r="E601" s="78">
        <f t="shared" si="79"/>
        <v>5.3479493302236988E-2</v>
      </c>
      <c r="F601" s="78">
        <f t="shared" si="79"/>
        <v>0</v>
      </c>
      <c r="G601" s="78">
        <f t="shared" si="79"/>
        <v>0.1036003948067537</v>
      </c>
      <c r="H601" s="79">
        <f t="shared" si="79"/>
        <v>2.6970606556333441E-5</v>
      </c>
      <c r="I601" s="80">
        <f t="shared" si="79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1</v>
      </c>
      <c r="D603" s="30" t="s">
        <v>2</v>
      </c>
      <c r="E603" s="30" t="s">
        <v>3</v>
      </c>
      <c r="F603" s="30" t="s">
        <v>27</v>
      </c>
      <c r="G603" s="30" t="s">
        <v>4</v>
      </c>
      <c r="H603" s="30" t="s">
        <v>5</v>
      </c>
      <c r="I603" s="31" t="s">
        <v>6</v>
      </c>
    </row>
    <row r="604" spans="1:9" ht="15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68.405294430896447</v>
      </c>
      <c r="C605" s="57">
        <v>0</v>
      </c>
      <c r="D605" s="57">
        <v>4.6772850892920648</v>
      </c>
      <c r="E605" s="57">
        <v>0</v>
      </c>
      <c r="F605" s="419"/>
      <c r="G605" s="57">
        <v>0</v>
      </c>
      <c r="H605" s="58">
        <v>0</v>
      </c>
      <c r="I605" s="59">
        <f>SUM(B605:H605)</f>
        <v>73.082579520188517</v>
      </c>
    </row>
    <row r="606" spans="1:9" ht="15" customHeight="1">
      <c r="A606" s="36" t="s">
        <v>8</v>
      </c>
      <c r="B606" s="60">
        <v>108.78177512438374</v>
      </c>
      <c r="C606" s="60">
        <v>0</v>
      </c>
      <c r="D606" s="60">
        <v>7.4380700939749573</v>
      </c>
      <c r="E606" s="60">
        <v>0</v>
      </c>
      <c r="F606" s="420"/>
      <c r="G606" s="60">
        <v>0</v>
      </c>
      <c r="H606" s="61">
        <v>0</v>
      </c>
      <c r="I606" s="62">
        <f t="shared" ref="I606:I625" si="80">SUM(B606:H606)</f>
        <v>116.2198452183587</v>
      </c>
    </row>
    <row r="607" spans="1:9" ht="15" customHeight="1">
      <c r="A607" s="37" t="s">
        <v>10</v>
      </c>
      <c r="B607" s="63">
        <v>205.75079260344759</v>
      </c>
      <c r="C607" s="63">
        <v>0</v>
      </c>
      <c r="D607" s="63">
        <v>14.068430263483597</v>
      </c>
      <c r="E607" s="63">
        <v>0</v>
      </c>
      <c r="F607" s="420"/>
      <c r="G607" s="63">
        <v>0</v>
      </c>
      <c r="H607" s="64">
        <v>0</v>
      </c>
      <c r="I607" s="59">
        <f t="shared" si="80"/>
        <v>219.8192228669312</v>
      </c>
    </row>
    <row r="608" spans="1:9" ht="15">
      <c r="A608" s="36" t="s">
        <v>56</v>
      </c>
      <c r="B608" s="60">
        <v>0</v>
      </c>
      <c r="C608" s="60">
        <v>0</v>
      </c>
      <c r="D608" s="60">
        <v>0</v>
      </c>
      <c r="E608" s="60">
        <v>0</v>
      </c>
      <c r="F608" s="420"/>
      <c r="G608" s="60">
        <v>0</v>
      </c>
      <c r="H608" s="61">
        <v>0</v>
      </c>
      <c r="I608" s="62">
        <f t="shared" si="80"/>
        <v>0</v>
      </c>
    </row>
    <row r="609" spans="1:9" ht="15">
      <c r="A609" s="37" t="s">
        <v>16</v>
      </c>
      <c r="B609" s="63">
        <v>903.0748129883109</v>
      </c>
      <c r="C609" s="63">
        <v>0</v>
      </c>
      <c r="D609" s="63">
        <v>71.115923784408508</v>
      </c>
      <c r="E609" s="63">
        <v>0</v>
      </c>
      <c r="F609" s="420"/>
      <c r="G609" s="63">
        <v>0</v>
      </c>
      <c r="H609" s="64">
        <v>0</v>
      </c>
      <c r="I609" s="59">
        <f t="shared" si="80"/>
        <v>974.19073677271945</v>
      </c>
    </row>
    <row r="610" spans="1:9" ht="15">
      <c r="A610" s="36" t="s">
        <v>15</v>
      </c>
      <c r="B610" s="60">
        <v>3912.76183227091</v>
      </c>
      <c r="C610" s="60">
        <v>0</v>
      </c>
      <c r="D610" s="60">
        <v>308.12471818314611</v>
      </c>
      <c r="E610" s="60">
        <v>0</v>
      </c>
      <c r="F610" s="420"/>
      <c r="G610" s="60">
        <v>0</v>
      </c>
      <c r="H610" s="61">
        <v>0</v>
      </c>
      <c r="I610" s="62">
        <f t="shared" si="80"/>
        <v>4220.8865504540563</v>
      </c>
    </row>
    <row r="611" spans="1:9" ht="15">
      <c r="A611" s="37" t="s">
        <v>58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80"/>
        <v>0</v>
      </c>
    </row>
    <row r="612" spans="1:9" ht="15">
      <c r="A612" s="36" t="s">
        <v>12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80"/>
        <v>0</v>
      </c>
    </row>
    <row r="613" spans="1:9" ht="15">
      <c r="A613" s="37" t="s">
        <v>59</v>
      </c>
      <c r="B613" s="63">
        <v>0</v>
      </c>
      <c r="C613" s="63">
        <v>0</v>
      </c>
      <c r="D613" s="63">
        <v>0</v>
      </c>
      <c r="E613" s="63">
        <v>0</v>
      </c>
      <c r="F613" s="420"/>
      <c r="G613" s="63">
        <v>0</v>
      </c>
      <c r="H613" s="64">
        <v>0</v>
      </c>
      <c r="I613" s="59">
        <f t="shared" si="80"/>
        <v>0</v>
      </c>
    </row>
    <row r="614" spans="1:9" ht="15">
      <c r="A614" s="36" t="s">
        <v>17</v>
      </c>
      <c r="B614" s="60">
        <v>88.505031949396397</v>
      </c>
      <c r="C614" s="60">
        <v>0</v>
      </c>
      <c r="D614" s="60">
        <v>6.969651922660125</v>
      </c>
      <c r="E614" s="60">
        <v>0</v>
      </c>
      <c r="F614" s="420"/>
      <c r="G614" s="60">
        <v>0</v>
      </c>
      <c r="H614" s="61">
        <v>0</v>
      </c>
      <c r="I614" s="62">
        <f t="shared" si="80"/>
        <v>95.474683872056517</v>
      </c>
    </row>
    <row r="615" spans="1:9" ht="15">
      <c r="A615" s="37" t="s">
        <v>139</v>
      </c>
      <c r="B615" s="63">
        <v>873.90072556362907</v>
      </c>
      <c r="C615" s="63">
        <v>0</v>
      </c>
      <c r="D615" s="63">
        <v>275.96865017798814</v>
      </c>
      <c r="E615" s="63">
        <v>0</v>
      </c>
      <c r="F615" s="420"/>
      <c r="G615" s="63">
        <v>0</v>
      </c>
      <c r="H615" s="64">
        <v>0</v>
      </c>
      <c r="I615" s="59">
        <f t="shared" si="80"/>
        <v>1149.8693757416172</v>
      </c>
    </row>
    <row r="616" spans="1:9" ht="15">
      <c r="A616" s="36" t="s">
        <v>25</v>
      </c>
      <c r="B616" s="60">
        <v>864.30162625122739</v>
      </c>
      <c r="C616" s="60">
        <v>0</v>
      </c>
      <c r="D616" s="60">
        <v>981.77951719799603</v>
      </c>
      <c r="E616" s="60">
        <v>1439.1351025615231</v>
      </c>
      <c r="F616" s="420"/>
      <c r="G616" s="60">
        <v>376.91633638516083</v>
      </c>
      <c r="H616" s="61">
        <v>0</v>
      </c>
      <c r="I616" s="62">
        <f t="shared" si="80"/>
        <v>3662.1325823959073</v>
      </c>
    </row>
    <row r="617" spans="1:9" ht="15">
      <c r="A617" s="37" t="s">
        <v>24</v>
      </c>
      <c r="B617" s="63">
        <v>1069.7637143919596</v>
      </c>
      <c r="C617" s="63">
        <v>0</v>
      </c>
      <c r="D617" s="63">
        <v>248.97853707741857</v>
      </c>
      <c r="E617" s="63">
        <v>0</v>
      </c>
      <c r="F617" s="420"/>
      <c r="G617" s="63">
        <v>0</v>
      </c>
      <c r="H617" s="64">
        <v>0</v>
      </c>
      <c r="I617" s="59">
        <f t="shared" si="80"/>
        <v>1318.7422514693783</v>
      </c>
    </row>
    <row r="618" spans="1:9" ht="15">
      <c r="A618" s="36" t="s">
        <v>60</v>
      </c>
      <c r="B618" s="60">
        <v>3399.7427356597309</v>
      </c>
      <c r="C618" s="60">
        <v>0</v>
      </c>
      <c r="D618" s="60">
        <v>356.87907169908777</v>
      </c>
      <c r="E618" s="60">
        <v>0</v>
      </c>
      <c r="F618" s="420"/>
      <c r="G618" s="60">
        <v>0</v>
      </c>
      <c r="H618" s="61">
        <v>0</v>
      </c>
      <c r="I618" s="62">
        <f t="shared" si="80"/>
        <v>3756.6218073588188</v>
      </c>
    </row>
    <row r="619" spans="1:9" ht="15">
      <c r="A619" s="37" t="s">
        <v>22</v>
      </c>
      <c r="B619" s="63">
        <v>198.01134787354991</v>
      </c>
      <c r="C619" s="63">
        <v>0</v>
      </c>
      <c r="D619" s="63">
        <v>20.785721599985905</v>
      </c>
      <c r="E619" s="63">
        <v>0</v>
      </c>
      <c r="F619" s="420"/>
      <c r="G619" s="63">
        <v>0</v>
      </c>
      <c r="H619" s="64">
        <v>0</v>
      </c>
      <c r="I619" s="59">
        <f t="shared" si="80"/>
        <v>218.79706947353583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80"/>
        <v>0</v>
      </c>
    </row>
    <row r="621" spans="1:9" ht="15">
      <c r="A621" s="38" t="s">
        <v>64</v>
      </c>
      <c r="B621" s="63">
        <v>40.059911685428744</v>
      </c>
      <c r="C621" s="63">
        <v>0</v>
      </c>
      <c r="D621" s="63">
        <v>146.33300912610554</v>
      </c>
      <c r="E621" s="63">
        <v>0</v>
      </c>
      <c r="F621" s="420"/>
      <c r="G621" s="63">
        <v>0</v>
      </c>
      <c r="H621" s="64">
        <v>0</v>
      </c>
      <c r="I621" s="59">
        <f t="shared" si="80"/>
        <v>186.39292081153428</v>
      </c>
    </row>
    <row r="622" spans="1:9">
      <c r="A622" s="39" t="s">
        <v>23</v>
      </c>
      <c r="B622" s="65">
        <v>40.059911685428744</v>
      </c>
      <c r="C622" s="65">
        <v>0</v>
      </c>
      <c r="D622" s="65">
        <v>146.33300912610554</v>
      </c>
      <c r="E622" s="65">
        <v>0</v>
      </c>
      <c r="F622" s="420"/>
      <c r="G622" s="65">
        <v>0</v>
      </c>
      <c r="H622" s="66">
        <v>0</v>
      </c>
      <c r="I622" s="67">
        <f t="shared" si="80"/>
        <v>186.39292081153428</v>
      </c>
    </row>
    <row r="623" spans="1:9">
      <c r="A623" s="40" t="s">
        <v>19</v>
      </c>
      <c r="B623" s="68">
        <v>0</v>
      </c>
      <c r="C623" s="68">
        <v>0</v>
      </c>
      <c r="D623" s="68">
        <v>0</v>
      </c>
      <c r="E623" s="68">
        <v>0</v>
      </c>
      <c r="F623" s="420"/>
      <c r="G623" s="68">
        <v>0</v>
      </c>
      <c r="H623" s="69">
        <v>0</v>
      </c>
      <c r="I623" s="70">
        <f t="shared" si="80"/>
        <v>0</v>
      </c>
    </row>
    <row r="624" spans="1:9">
      <c r="A624" s="39" t="s">
        <v>20</v>
      </c>
      <c r="B624" s="65">
        <v>0</v>
      </c>
      <c r="C624" s="65">
        <v>0</v>
      </c>
      <c r="D624" s="65">
        <v>0</v>
      </c>
      <c r="E624" s="65">
        <v>0</v>
      </c>
      <c r="F624" s="420"/>
      <c r="G624" s="65">
        <v>0</v>
      </c>
      <c r="H624" s="66">
        <v>0</v>
      </c>
      <c r="I624" s="67">
        <f t="shared" si="80"/>
        <v>0</v>
      </c>
    </row>
    <row r="625" spans="1:9" ht="15" thickBot="1">
      <c r="A625" s="41" t="s">
        <v>11</v>
      </c>
      <c r="B625" s="71">
        <v>0</v>
      </c>
      <c r="C625" s="71">
        <v>0</v>
      </c>
      <c r="D625" s="71">
        <v>0</v>
      </c>
      <c r="E625" s="71">
        <v>0</v>
      </c>
      <c r="F625" s="421"/>
      <c r="G625" s="71">
        <v>0</v>
      </c>
      <c r="H625" s="72">
        <v>0</v>
      </c>
      <c r="I625" s="73">
        <f t="shared" si="80"/>
        <v>0</v>
      </c>
    </row>
    <row r="626" spans="1:9" ht="15">
      <c r="A626" s="42" t="s">
        <v>26</v>
      </c>
      <c r="B626" s="74">
        <f>SUM(B605:B621)</f>
        <v>11733.059600792869</v>
      </c>
      <c r="C626" s="74">
        <f>SUM(C605:C621)</f>
        <v>0</v>
      </c>
      <c r="D626" s="74">
        <f t="shared" ref="D626:G626" si="81">SUM(D605:D621)</f>
        <v>2443.1185862155476</v>
      </c>
      <c r="E626" s="74">
        <f>SUM(E605:E621)</f>
        <v>1439.1351025615231</v>
      </c>
      <c r="F626" s="74">
        <f>SUM(F605:F621)</f>
        <v>0</v>
      </c>
      <c r="G626" s="74">
        <f t="shared" si="81"/>
        <v>376.91633638516083</v>
      </c>
      <c r="H626" s="75">
        <f>SUM(H605:H621)</f>
        <v>0</v>
      </c>
      <c r="I626" s="59">
        <f>SUM(I605:I621)</f>
        <v>15992.229625955104</v>
      </c>
    </row>
    <row r="627" spans="1:9" s="14" customFormat="1" ht="15" thickBot="1">
      <c r="A627" s="45" t="s">
        <v>91</v>
      </c>
      <c r="B627" s="78">
        <f>B626/$I$626</f>
        <v>0.73367253192452431</v>
      </c>
      <c r="C627" s="78">
        <f t="shared" ref="C627:I627" si="82">C626/$I$626</f>
        <v>0</v>
      </c>
      <c r="D627" s="78">
        <f t="shared" si="82"/>
        <v>0.15276910370586536</v>
      </c>
      <c r="E627" s="78">
        <f t="shared" si="82"/>
        <v>8.9989647236294837E-2</v>
      </c>
      <c r="F627" s="78">
        <f t="shared" si="82"/>
        <v>0</v>
      </c>
      <c r="G627" s="78">
        <f t="shared" si="82"/>
        <v>2.3568717133315317E-2</v>
      </c>
      <c r="H627" s="79">
        <f t="shared" si="82"/>
        <v>0</v>
      </c>
      <c r="I627" s="80">
        <f t="shared" si="82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0.19368900130639577</v>
      </c>
      <c r="C631" s="57">
        <v>0</v>
      </c>
      <c r="D631" s="57">
        <v>0.29076431255364182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0.48445331386003759</v>
      </c>
    </row>
    <row r="632" spans="1:9" ht="15">
      <c r="A632" s="36" t="s">
        <v>8</v>
      </c>
      <c r="B632" s="60">
        <v>5.0568182994237718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83">SUM(B632:H632)</f>
        <v>5.0568182994237718</v>
      </c>
    </row>
    <row r="633" spans="1:9" ht="15">
      <c r="A633" s="37" t="s">
        <v>10</v>
      </c>
      <c r="B633" s="63">
        <v>5.0618188675064664</v>
      </c>
      <c r="C633" s="63">
        <v>0</v>
      </c>
      <c r="D633" s="63">
        <v>1.6215260565399896E-2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83"/>
        <v>5.0780341280718666</v>
      </c>
    </row>
    <row r="634" spans="1:9" ht="15">
      <c r="A634" s="36" t="s">
        <v>56</v>
      </c>
      <c r="B634" s="60">
        <v>0</v>
      </c>
      <c r="C634" s="60">
        <v>0</v>
      </c>
      <c r="D634" s="60">
        <v>0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83"/>
        <v>0</v>
      </c>
    </row>
    <row r="635" spans="1:9" ht="15">
      <c r="A635" s="37" t="s">
        <v>16</v>
      </c>
      <c r="B635" s="63">
        <v>243.29625794980109</v>
      </c>
      <c r="C635" s="63">
        <v>1.0515416761270093</v>
      </c>
      <c r="D635" s="63">
        <v>19.604746732325712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83"/>
        <v>263.95254635825381</v>
      </c>
    </row>
    <row r="636" spans="1:9" ht="15">
      <c r="A636" s="36" t="s">
        <v>15</v>
      </c>
      <c r="B636" s="60">
        <v>3.3242614894700222</v>
      </c>
      <c r="C636" s="60">
        <v>7.5021289655900311E-2</v>
      </c>
      <c r="D636" s="60">
        <v>0</v>
      </c>
      <c r="E636" s="60">
        <v>0</v>
      </c>
      <c r="F636" s="60">
        <v>0</v>
      </c>
      <c r="G636" s="60">
        <v>0</v>
      </c>
      <c r="H636" s="61">
        <v>0</v>
      </c>
      <c r="I636" s="62">
        <f t="shared" si="83"/>
        <v>3.3992827791259224</v>
      </c>
    </row>
    <row r="637" spans="1:9" ht="15">
      <c r="A637" s="37" t="s">
        <v>58</v>
      </c>
      <c r="B637" s="63">
        <v>0</v>
      </c>
      <c r="C637" s="63">
        <v>0.28505868144585556</v>
      </c>
      <c r="D637" s="63">
        <v>0</v>
      </c>
      <c r="E637" s="63">
        <v>13.835511448676753</v>
      </c>
      <c r="F637" s="63">
        <v>546.402804987011</v>
      </c>
      <c r="G637" s="63">
        <v>0</v>
      </c>
      <c r="H637" s="64">
        <v>0</v>
      </c>
      <c r="I637" s="59">
        <f t="shared" si="83"/>
        <v>560.52337511713358</v>
      </c>
    </row>
    <row r="638" spans="1:9" ht="15">
      <c r="A638" s="36" t="s">
        <v>12</v>
      </c>
      <c r="B638" s="60">
        <v>0</v>
      </c>
      <c r="C638" s="60">
        <v>0</v>
      </c>
      <c r="D638" s="60">
        <v>0</v>
      </c>
      <c r="E638" s="60">
        <v>11.738154627177952</v>
      </c>
      <c r="F638" s="60">
        <v>0</v>
      </c>
      <c r="G638" s="60">
        <v>0</v>
      </c>
      <c r="H638" s="61">
        <v>0</v>
      </c>
      <c r="I638" s="62">
        <f t="shared" si="83"/>
        <v>11.738154627177952</v>
      </c>
    </row>
    <row r="639" spans="1:9" ht="15">
      <c r="A639" s="37" t="s">
        <v>59</v>
      </c>
      <c r="B639" s="63">
        <v>0</v>
      </c>
      <c r="C639" s="63">
        <v>0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 t="shared" si="83"/>
        <v>0</v>
      </c>
    </row>
    <row r="640" spans="1:9" ht="15">
      <c r="A640" s="36" t="s">
        <v>17</v>
      </c>
      <c r="B640" s="60">
        <v>9.4448761843940492</v>
      </c>
      <c r="C640" s="60">
        <v>0</v>
      </c>
      <c r="D640" s="60">
        <v>4.5724834939386318E-2</v>
      </c>
      <c r="E640" s="60">
        <v>0.27822250810662452</v>
      </c>
      <c r="F640" s="60">
        <v>0</v>
      </c>
      <c r="G640" s="60">
        <v>0</v>
      </c>
      <c r="H640" s="61">
        <v>0</v>
      </c>
      <c r="I640" s="62">
        <f t="shared" si="83"/>
        <v>9.7688235274400608</v>
      </c>
    </row>
    <row r="641" spans="1:9" ht="15">
      <c r="A641" s="37" t="s">
        <v>139</v>
      </c>
      <c r="B641" s="63">
        <v>10.356315062557943</v>
      </c>
      <c r="C641" s="63">
        <v>0</v>
      </c>
      <c r="D641" s="63">
        <v>2.6766552552873972</v>
      </c>
      <c r="E641" s="63">
        <v>0</v>
      </c>
      <c r="F641" s="63">
        <v>0</v>
      </c>
      <c r="G641" s="63">
        <v>0</v>
      </c>
      <c r="H641" s="64">
        <v>0</v>
      </c>
      <c r="I641" s="59">
        <f t="shared" si="83"/>
        <v>13.03297031784534</v>
      </c>
    </row>
    <row r="642" spans="1:9" ht="15">
      <c r="A642" s="36" t="s">
        <v>25</v>
      </c>
      <c r="B642" s="60">
        <v>59.625172144100368</v>
      </c>
      <c r="C642" s="60">
        <v>7.7472385433276419E-2</v>
      </c>
      <c r="D642" s="60">
        <v>1.2333050207459266</v>
      </c>
      <c r="E642" s="60">
        <v>99.078365886556128</v>
      </c>
      <c r="F642" s="60">
        <v>0</v>
      </c>
      <c r="G642" s="60">
        <v>33.411231654171814</v>
      </c>
      <c r="H642" s="61">
        <v>0.46875928529956185</v>
      </c>
      <c r="I642" s="62">
        <f t="shared" si="83"/>
        <v>193.89430637630707</v>
      </c>
    </row>
    <row r="643" spans="1:9" ht="15">
      <c r="A643" s="37" t="s">
        <v>24</v>
      </c>
      <c r="B643" s="63">
        <v>18.472931188227591</v>
      </c>
      <c r="C643" s="63">
        <v>0</v>
      </c>
      <c r="D643" s="63">
        <v>0</v>
      </c>
      <c r="E643" s="63">
        <v>0</v>
      </c>
      <c r="F643" s="63">
        <v>0</v>
      </c>
      <c r="G643" s="63">
        <v>0</v>
      </c>
      <c r="H643" s="64">
        <v>0</v>
      </c>
      <c r="I643" s="59">
        <f t="shared" si="83"/>
        <v>18.472931188227591</v>
      </c>
    </row>
    <row r="644" spans="1:9" ht="15">
      <c r="A644" s="36" t="s">
        <v>60</v>
      </c>
      <c r="B644" s="60">
        <v>146.66223496073533</v>
      </c>
      <c r="C644" s="60">
        <v>6.6433014763028631</v>
      </c>
      <c r="D644" s="60">
        <v>83.510590766620126</v>
      </c>
      <c r="E644" s="60">
        <v>0</v>
      </c>
      <c r="F644" s="60">
        <v>0</v>
      </c>
      <c r="G644" s="60">
        <v>0</v>
      </c>
      <c r="H644" s="61">
        <v>0</v>
      </c>
      <c r="I644" s="62">
        <f t="shared" si="83"/>
        <v>236.81612720365831</v>
      </c>
    </row>
    <row r="645" spans="1:9" ht="15">
      <c r="A645" s="37" t="s">
        <v>22</v>
      </c>
      <c r="B645" s="63">
        <v>75.204125891391641</v>
      </c>
      <c r="C645" s="63">
        <v>0</v>
      </c>
      <c r="D645" s="63">
        <v>0</v>
      </c>
      <c r="E645" s="63">
        <v>0</v>
      </c>
      <c r="F645" s="63">
        <v>0.94216141100642947</v>
      </c>
      <c r="G645" s="63">
        <v>0</v>
      </c>
      <c r="H645" s="64">
        <v>0</v>
      </c>
      <c r="I645" s="59">
        <f t="shared" si="83"/>
        <v>76.146287302398065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83"/>
        <v>0</v>
      </c>
    </row>
    <row r="647" spans="1:9" ht="15">
      <c r="A647" s="38" t="s">
        <v>64</v>
      </c>
      <c r="B647" s="63">
        <v>2.5168240952390066</v>
      </c>
      <c r="C647" s="63">
        <v>0</v>
      </c>
      <c r="D647" s="63">
        <v>0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83"/>
        <v>2.5168240952390066</v>
      </c>
    </row>
    <row r="648" spans="1:9">
      <c r="A648" s="39" t="s">
        <v>23</v>
      </c>
      <c r="B648" s="65">
        <v>2.5168240952390066</v>
      </c>
      <c r="C648" s="65">
        <v>0</v>
      </c>
      <c r="D648" s="65">
        <v>0</v>
      </c>
      <c r="E648" s="65">
        <v>0</v>
      </c>
      <c r="F648" s="65">
        <v>0</v>
      </c>
      <c r="G648" s="65">
        <v>0</v>
      </c>
      <c r="H648" s="66">
        <v>0</v>
      </c>
      <c r="I648" s="67">
        <f t="shared" si="83"/>
        <v>2.5168240952390066</v>
      </c>
    </row>
    <row r="649" spans="1:9">
      <c r="A649" s="40" t="s">
        <v>19</v>
      </c>
      <c r="B649" s="68">
        <v>0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83"/>
        <v>0</v>
      </c>
    </row>
    <row r="650" spans="1:9">
      <c r="A650" s="39" t="s">
        <v>20</v>
      </c>
      <c r="B650" s="65">
        <v>0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83"/>
        <v>0</v>
      </c>
    </row>
    <row r="651" spans="1:9" ht="15" thickBot="1">
      <c r="A651" s="41" t="s">
        <v>11</v>
      </c>
      <c r="B651" s="71">
        <v>0</v>
      </c>
      <c r="C651" s="71">
        <v>0</v>
      </c>
      <c r="D651" s="71">
        <v>0</v>
      </c>
      <c r="E651" s="71">
        <v>0</v>
      </c>
      <c r="F651" s="71">
        <v>0</v>
      </c>
      <c r="G651" s="71">
        <v>0</v>
      </c>
      <c r="H651" s="72">
        <v>0</v>
      </c>
      <c r="I651" s="73">
        <f t="shared" si="83"/>
        <v>0</v>
      </c>
    </row>
    <row r="652" spans="1:9" ht="15">
      <c r="A652" s="42" t="s">
        <v>26</v>
      </c>
      <c r="B652" s="74">
        <f>SUM(B631:B647)</f>
        <v>579.21532513415366</v>
      </c>
      <c r="C652" s="74">
        <f>SUM(C631:C647)</f>
        <v>8.1323955089649047</v>
      </c>
      <c r="D652" s="74">
        <f t="shared" ref="D652:G652" si="84">SUM(D631:D647)</f>
        <v>107.37800218303758</v>
      </c>
      <c r="E652" s="74">
        <f>SUM(E631:E647)</f>
        <v>124.93025447051745</v>
      </c>
      <c r="F652" s="74">
        <f>SUM(F631:F647)</f>
        <v>547.34496639801739</v>
      </c>
      <c r="G652" s="74">
        <f t="shared" si="84"/>
        <v>33.411231654171814</v>
      </c>
      <c r="H652" s="75">
        <f>SUM(H631:H647)</f>
        <v>0.46875928529956185</v>
      </c>
      <c r="I652" s="59">
        <f>SUM(I631:I647)</f>
        <v>1400.8809346341625</v>
      </c>
    </row>
    <row r="653" spans="1:9" s="14" customFormat="1" ht="15" thickBot="1">
      <c r="A653" s="45" t="s">
        <v>91</v>
      </c>
      <c r="B653" s="78">
        <f>B652/$I$652</f>
        <v>0.41346506388525783</v>
      </c>
      <c r="C653" s="78">
        <f t="shared" ref="C653:I653" si="85">C652/$I$652</f>
        <v>5.8052010759134676E-3</v>
      </c>
      <c r="D653" s="78">
        <f t="shared" si="85"/>
        <v>7.6650341601714467E-2</v>
      </c>
      <c r="E653" s="78">
        <f t="shared" si="85"/>
        <v>8.9179780652195659E-2</v>
      </c>
      <c r="F653" s="78">
        <f t="shared" si="85"/>
        <v>0.39071483726128053</v>
      </c>
      <c r="G653" s="78">
        <f t="shared" si="85"/>
        <v>2.3850158017103072E-2</v>
      </c>
      <c r="H653" s="79">
        <f t="shared" si="85"/>
        <v>3.3461750653489871E-4</v>
      </c>
      <c r="I653" s="80">
        <f t="shared" si="85"/>
        <v>1</v>
      </c>
    </row>
  </sheetData>
  <mergeCells count="79">
    <mergeCell ref="A1:I3"/>
    <mergeCell ref="B84:I84"/>
    <mergeCell ref="B6:I6"/>
    <mergeCell ref="B32:I32"/>
    <mergeCell ref="B58:I58"/>
    <mergeCell ref="F33:F53"/>
    <mergeCell ref="B59:E79"/>
    <mergeCell ref="G59:H79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EH654"/>
  <sheetViews>
    <sheetView topLeftCell="A34" zoomScale="70" zoomScaleNormal="70" workbookViewId="0">
      <selection activeCell="A2" sqref="A2"/>
    </sheetView>
  </sheetViews>
  <sheetFormatPr baseColWidth="10" defaultRowHeight="14.25"/>
  <cols>
    <col min="1" max="1" width="36.625" style="4" customWidth="1"/>
    <col min="2" max="9" width="16.625" style="4" customWidth="1"/>
    <col min="10" max="10" width="36.625" style="15" customWidth="1"/>
    <col min="11" max="23" width="16.625" style="15" customWidth="1"/>
    <col min="24" max="27" width="11" style="15"/>
    <col min="28" max="28" width="29" style="15" bestFit="1" customWidth="1"/>
    <col min="29" max="38" width="11" style="15"/>
    <col min="39" max="39" width="29" style="15" bestFit="1" customWidth="1"/>
    <col min="40" max="49" width="11" style="15"/>
    <col min="50" max="50" width="29" style="15" bestFit="1" customWidth="1"/>
    <col min="51" max="60" width="11" style="15"/>
    <col min="61" max="61" width="29" style="15" bestFit="1" customWidth="1"/>
    <col min="62" max="71" width="11" style="15"/>
    <col min="72" max="72" width="29" style="15" bestFit="1" customWidth="1"/>
    <col min="73" max="82" width="11" style="15"/>
    <col min="83" max="83" width="29" style="15" bestFit="1" customWidth="1"/>
    <col min="84" max="93" width="11" style="15"/>
    <col min="94" max="94" width="29" style="15" bestFit="1" customWidth="1"/>
    <col min="95" max="104" width="11" style="15"/>
    <col min="105" max="105" width="29" style="15" bestFit="1" customWidth="1"/>
    <col min="106" max="115" width="11" style="15"/>
    <col min="116" max="116" width="29" style="15" bestFit="1" customWidth="1"/>
    <col min="117" max="138" width="11" style="15"/>
    <col min="139" max="16384" width="11" style="4"/>
  </cols>
  <sheetData>
    <row r="1" spans="1:60" customFormat="1" ht="15" customHeight="1" thickTop="1">
      <c r="A1" s="441" t="s">
        <v>98</v>
      </c>
      <c r="B1" s="442"/>
      <c r="C1" s="442"/>
      <c r="D1" s="442"/>
      <c r="E1" s="442"/>
      <c r="F1" s="442"/>
      <c r="G1" s="442"/>
      <c r="H1" s="442"/>
      <c r="I1" s="443"/>
      <c r="AB1" s="28"/>
      <c r="AS1" s="28"/>
      <c r="BH1" s="26"/>
    </row>
    <row r="2" spans="1:60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AB2" s="28"/>
      <c r="AS2" s="28"/>
      <c r="BH2" s="26"/>
    </row>
    <row r="3" spans="1:60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AB3" s="28"/>
      <c r="AS3" s="28"/>
      <c r="BH3" s="26"/>
    </row>
    <row r="4" spans="1:60" ht="15.75" thickTop="1" thickBot="1"/>
    <row r="5" spans="1:60" ht="60" customHeight="1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J5" s="20"/>
    </row>
    <row r="6" spans="1:60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60" ht="15">
      <c r="A7" s="35" t="s">
        <v>7</v>
      </c>
      <c r="B7" s="57">
        <f>B33+B85</f>
        <v>151.12107059262726</v>
      </c>
      <c r="C7" s="57">
        <f t="shared" ref="C7:E7" si="0">C33+C85</f>
        <v>1E-3</v>
      </c>
      <c r="D7" s="57">
        <f t="shared" si="0"/>
        <v>58.888129407372723</v>
      </c>
      <c r="E7" s="57">
        <f t="shared" si="0"/>
        <v>1E-3</v>
      </c>
      <c r="F7" s="57">
        <f>F59+F85</f>
        <v>1</v>
      </c>
      <c r="G7" s="57">
        <f t="shared" ref="G7:H7" si="1">G33+G85</f>
        <v>0</v>
      </c>
      <c r="H7" s="58">
        <f t="shared" si="1"/>
        <v>0</v>
      </c>
      <c r="I7" s="314">
        <f>SUM(B7:H7)</f>
        <v>211.0112</v>
      </c>
      <c r="J7" s="44">
        <v>0</v>
      </c>
    </row>
    <row r="8" spans="1:60" ht="15">
      <c r="A8" s="36" t="s">
        <v>8</v>
      </c>
      <c r="B8" s="60">
        <f t="shared" ref="B8:E27" si="2">B34+B86</f>
        <v>4.1695270770395494</v>
      </c>
      <c r="C8" s="60">
        <f t="shared" si="2"/>
        <v>1E-3</v>
      </c>
      <c r="D8" s="60">
        <f t="shared" si="2"/>
        <v>0.84857292296045006</v>
      </c>
      <c r="E8" s="60">
        <f t="shared" si="2"/>
        <v>1E-3</v>
      </c>
      <c r="F8" s="60">
        <f t="shared" ref="F8:F27" si="3">F60+F86</f>
        <v>0</v>
      </c>
      <c r="G8" s="60">
        <f t="shared" ref="G8:H8" si="4">G34+G86</f>
        <v>0</v>
      </c>
      <c r="H8" s="61">
        <f t="shared" si="4"/>
        <v>0</v>
      </c>
      <c r="I8" s="309">
        <f t="shared" ref="I8:I27" si="5">SUM(B8:H8)</f>
        <v>5.0201000000000002</v>
      </c>
      <c r="J8" s="44">
        <v>0</v>
      </c>
    </row>
    <row r="9" spans="1:60" ht="15">
      <c r="A9" s="37" t="s">
        <v>9</v>
      </c>
      <c r="B9" s="63">
        <f t="shared" si="2"/>
        <v>125.92614456451794</v>
      </c>
      <c r="C9" s="63">
        <f t="shared" si="2"/>
        <v>1E-3</v>
      </c>
      <c r="D9" s="63">
        <f t="shared" si="2"/>
        <v>11.079955435482047</v>
      </c>
      <c r="E9" s="63">
        <f t="shared" si="2"/>
        <v>1E-3</v>
      </c>
      <c r="F9" s="63">
        <f t="shared" si="3"/>
        <v>0</v>
      </c>
      <c r="G9" s="63">
        <f t="shared" ref="G9:H9" si="6">G35+G87</f>
        <v>0</v>
      </c>
      <c r="H9" s="64">
        <f t="shared" si="6"/>
        <v>0</v>
      </c>
      <c r="I9" s="75">
        <f t="shared" si="5"/>
        <v>137.00809999999998</v>
      </c>
      <c r="J9" s="44">
        <v>0</v>
      </c>
    </row>
    <row r="10" spans="1:60" ht="15">
      <c r="A10" s="36" t="s">
        <v>10</v>
      </c>
      <c r="B10" s="60">
        <f t="shared" si="2"/>
        <v>229.58813391927225</v>
      </c>
      <c r="C10" s="60">
        <f t="shared" si="2"/>
        <v>1E-3</v>
      </c>
      <c r="D10" s="60">
        <f t="shared" si="2"/>
        <v>14.418066080727739</v>
      </c>
      <c r="E10" s="60">
        <f t="shared" si="2"/>
        <v>1E-3</v>
      </c>
      <c r="F10" s="60">
        <f t="shared" si="3"/>
        <v>0</v>
      </c>
      <c r="G10" s="60">
        <f t="shared" ref="G10:H10" si="7">G36+G88</f>
        <v>0</v>
      </c>
      <c r="H10" s="61">
        <f t="shared" si="7"/>
        <v>0</v>
      </c>
      <c r="I10" s="309">
        <f t="shared" si="5"/>
        <v>244.00819999999999</v>
      </c>
      <c r="J10" s="44">
        <v>0</v>
      </c>
    </row>
    <row r="11" spans="1:60" ht="15">
      <c r="A11" s="37" t="s">
        <v>11</v>
      </c>
      <c r="B11" s="63">
        <f t="shared" si="2"/>
        <v>4.1000000000000003E-3</v>
      </c>
      <c r="C11" s="63">
        <f t="shared" si="2"/>
        <v>1E-3</v>
      </c>
      <c r="D11" s="63">
        <f t="shared" si="2"/>
        <v>2E-3</v>
      </c>
      <c r="E11" s="63">
        <f t="shared" si="2"/>
        <v>1E-3</v>
      </c>
      <c r="F11" s="63">
        <f t="shared" si="3"/>
        <v>0</v>
      </c>
      <c r="G11" s="63">
        <f t="shared" ref="G11:H11" si="8">G37+G89</f>
        <v>0</v>
      </c>
      <c r="H11" s="64">
        <f t="shared" si="8"/>
        <v>0</v>
      </c>
      <c r="I11" s="75">
        <f t="shared" si="5"/>
        <v>8.0999999999999996E-3</v>
      </c>
      <c r="J11" s="44">
        <v>0</v>
      </c>
    </row>
    <row r="12" spans="1:60" ht="15">
      <c r="A12" s="36" t="s">
        <v>12</v>
      </c>
      <c r="B12" s="60">
        <f t="shared" si="2"/>
        <v>4.1000000000000003E-3</v>
      </c>
      <c r="C12" s="60">
        <f t="shared" si="2"/>
        <v>1E-3</v>
      </c>
      <c r="D12" s="60">
        <f t="shared" si="2"/>
        <v>3.7427605264016423E-2</v>
      </c>
      <c r="E12" s="60">
        <f t="shared" si="2"/>
        <v>15.563505881007432</v>
      </c>
      <c r="F12" s="60">
        <f t="shared" si="3"/>
        <v>5363.5103255779204</v>
      </c>
      <c r="G12" s="60">
        <f t="shared" ref="G12:H12" si="9">G38+G90</f>
        <v>0</v>
      </c>
      <c r="H12" s="61">
        <f t="shared" si="9"/>
        <v>0</v>
      </c>
      <c r="I12" s="309">
        <f t="shared" si="5"/>
        <v>5379.1163590641918</v>
      </c>
      <c r="J12" s="44">
        <v>0</v>
      </c>
    </row>
    <row r="13" spans="1:60" ht="15">
      <c r="A13" s="37" t="s">
        <v>13</v>
      </c>
      <c r="B13" s="63">
        <f t="shared" si="2"/>
        <v>5.1000000000000004E-3</v>
      </c>
      <c r="C13" s="63">
        <f t="shared" si="2"/>
        <v>1E-3</v>
      </c>
      <c r="D13" s="63">
        <f t="shared" si="2"/>
        <v>2E-3</v>
      </c>
      <c r="E13" s="63">
        <f t="shared" si="2"/>
        <v>67.001000000000005</v>
      </c>
      <c r="F13" s="63">
        <f t="shared" si="3"/>
        <v>2455</v>
      </c>
      <c r="G13" s="63">
        <f t="shared" ref="G13:H13" si="10">G39+G91</f>
        <v>0</v>
      </c>
      <c r="H13" s="64">
        <f t="shared" si="10"/>
        <v>0</v>
      </c>
      <c r="I13" s="75">
        <f t="shared" si="5"/>
        <v>2522.0091000000002</v>
      </c>
      <c r="J13" s="44">
        <v>0</v>
      </c>
    </row>
    <row r="14" spans="1:60" ht="15">
      <c r="A14" s="36" t="s">
        <v>14</v>
      </c>
      <c r="B14" s="60">
        <f t="shared" si="2"/>
        <v>4.1000000000000003E-3</v>
      </c>
      <c r="C14" s="60">
        <f t="shared" si="2"/>
        <v>1.9668460975624971</v>
      </c>
      <c r="D14" s="60">
        <f t="shared" si="2"/>
        <v>0.93053405863780025</v>
      </c>
      <c r="E14" s="60">
        <f t="shared" si="2"/>
        <v>462.46085076528817</v>
      </c>
      <c r="F14" s="60">
        <f t="shared" si="3"/>
        <v>10295.414326359465</v>
      </c>
      <c r="G14" s="60">
        <f t="shared" ref="G14:H14" si="11">G40+G92</f>
        <v>0</v>
      </c>
      <c r="H14" s="61">
        <f t="shared" si="11"/>
        <v>0</v>
      </c>
      <c r="I14" s="309">
        <f t="shared" si="5"/>
        <v>10760.776657280954</v>
      </c>
      <c r="J14" s="44">
        <v>0</v>
      </c>
    </row>
    <row r="15" spans="1:60" ht="15">
      <c r="A15" s="37" t="s">
        <v>15</v>
      </c>
      <c r="B15" s="63">
        <f t="shared" si="2"/>
        <v>5860.8686218025441</v>
      </c>
      <c r="C15" s="63">
        <f t="shared" si="2"/>
        <v>40.015890808956279</v>
      </c>
      <c r="D15" s="63">
        <f t="shared" si="2"/>
        <v>370.12168738849897</v>
      </c>
      <c r="E15" s="63">
        <f t="shared" si="2"/>
        <v>1.0999999999999999E-2</v>
      </c>
      <c r="F15" s="63">
        <f t="shared" si="3"/>
        <v>0</v>
      </c>
      <c r="G15" s="63">
        <f t="shared" ref="G15:H15" si="12">G41+G93</f>
        <v>0</v>
      </c>
      <c r="H15" s="64">
        <f t="shared" si="12"/>
        <v>0</v>
      </c>
      <c r="I15" s="75">
        <f t="shared" si="5"/>
        <v>6271.0171999999993</v>
      </c>
      <c r="J15" s="44">
        <v>0</v>
      </c>
    </row>
    <row r="16" spans="1:60" ht="15">
      <c r="A16" s="36" t="s">
        <v>16</v>
      </c>
      <c r="B16" s="60">
        <f t="shared" si="2"/>
        <v>1731.3536010309226</v>
      </c>
      <c r="C16" s="60">
        <f t="shared" si="2"/>
        <v>1741.8268425330505</v>
      </c>
      <c r="D16" s="60">
        <f t="shared" si="2"/>
        <v>1247.3896477941739</v>
      </c>
      <c r="E16" s="60">
        <f t="shared" si="2"/>
        <v>10.438008641853461</v>
      </c>
      <c r="F16" s="60">
        <f t="shared" si="3"/>
        <v>0</v>
      </c>
      <c r="G16" s="60">
        <f t="shared" ref="G16:H16" si="13">G42+G94</f>
        <v>0</v>
      </c>
      <c r="H16" s="61">
        <f t="shared" si="13"/>
        <v>0</v>
      </c>
      <c r="I16" s="309">
        <f t="shared" si="5"/>
        <v>4731.0081000000009</v>
      </c>
      <c r="J16" s="44">
        <v>0</v>
      </c>
    </row>
    <row r="17" spans="1:10" ht="15">
      <c r="A17" s="37" t="s">
        <v>17</v>
      </c>
      <c r="B17" s="63">
        <f t="shared" si="2"/>
        <v>197.73791686704345</v>
      </c>
      <c r="C17" s="63">
        <f t="shared" si="2"/>
        <v>0.42046180560031982</v>
      </c>
      <c r="D17" s="63">
        <f t="shared" si="2"/>
        <v>149.09623718569756</v>
      </c>
      <c r="E17" s="63">
        <f t="shared" si="2"/>
        <v>1.7637841416586786</v>
      </c>
      <c r="F17" s="63">
        <f t="shared" si="3"/>
        <v>12.581893062569264</v>
      </c>
      <c r="G17" s="63">
        <f t="shared" ref="G17:H17" si="14">G43+G95</f>
        <v>0</v>
      </c>
      <c r="H17" s="64">
        <f t="shared" si="14"/>
        <v>0</v>
      </c>
      <c r="I17" s="75">
        <f t="shared" si="5"/>
        <v>361.60029306256934</v>
      </c>
      <c r="J17" s="44">
        <v>0</v>
      </c>
    </row>
    <row r="18" spans="1:10" ht="15">
      <c r="A18" s="36" t="s">
        <v>18</v>
      </c>
      <c r="B18" s="60">
        <f t="shared" si="2"/>
        <v>4.1000000000000003E-3</v>
      </c>
      <c r="C18" s="60">
        <f t="shared" si="2"/>
        <v>1E-3</v>
      </c>
      <c r="D18" s="60">
        <f t="shared" si="2"/>
        <v>2E-3</v>
      </c>
      <c r="E18" s="60">
        <f t="shared" si="2"/>
        <v>1E-3</v>
      </c>
      <c r="F18" s="60">
        <f t="shared" si="3"/>
        <v>0</v>
      </c>
      <c r="G18" s="60">
        <f t="shared" ref="G18:H18" si="15">G44+G96</f>
        <v>0</v>
      </c>
      <c r="H18" s="61">
        <f t="shared" si="15"/>
        <v>0</v>
      </c>
      <c r="I18" s="309">
        <f t="shared" si="5"/>
        <v>8.0999999999999996E-3</v>
      </c>
      <c r="J18" s="44">
        <v>0</v>
      </c>
    </row>
    <row r="19" spans="1:10" ht="15">
      <c r="A19" s="37" t="s">
        <v>139</v>
      </c>
      <c r="B19" s="63">
        <f t="shared" si="2"/>
        <v>3178.5677497823317</v>
      </c>
      <c r="C19" s="63">
        <f t="shared" si="2"/>
        <v>1703.1542571769996</v>
      </c>
      <c r="D19" s="63">
        <f t="shared" si="2"/>
        <v>1686.1150052148928</v>
      </c>
      <c r="E19" s="63">
        <f t="shared" si="2"/>
        <v>265.20819062082842</v>
      </c>
      <c r="F19" s="63">
        <f t="shared" si="3"/>
        <v>0</v>
      </c>
      <c r="G19" s="63">
        <f t="shared" ref="G19:H19" si="16">G45+G97</f>
        <v>0</v>
      </c>
      <c r="H19" s="64">
        <f t="shared" si="16"/>
        <v>0</v>
      </c>
      <c r="I19" s="75">
        <f t="shared" si="5"/>
        <v>6833.0452027950532</v>
      </c>
      <c r="J19" s="44">
        <v>0</v>
      </c>
    </row>
    <row r="20" spans="1:10" ht="15">
      <c r="A20" s="36" t="s">
        <v>19</v>
      </c>
      <c r="B20" s="60">
        <f t="shared" si="2"/>
        <v>4.1000000000000003E-3</v>
      </c>
      <c r="C20" s="60">
        <f t="shared" si="2"/>
        <v>1E-3</v>
      </c>
      <c r="D20" s="60">
        <f t="shared" si="2"/>
        <v>1E-3</v>
      </c>
      <c r="E20" s="60">
        <f t="shared" si="2"/>
        <v>1E-3</v>
      </c>
      <c r="F20" s="60">
        <f t="shared" si="3"/>
        <v>0</v>
      </c>
      <c r="G20" s="60">
        <f t="shared" ref="G20:H20" si="17">G46+G98</f>
        <v>0</v>
      </c>
      <c r="H20" s="61">
        <f t="shared" si="17"/>
        <v>0</v>
      </c>
      <c r="I20" s="309">
        <f t="shared" si="5"/>
        <v>7.1000000000000004E-3</v>
      </c>
      <c r="J20" s="44">
        <v>0</v>
      </c>
    </row>
    <row r="21" spans="1:10" ht="15">
      <c r="A21" s="37" t="s">
        <v>20</v>
      </c>
      <c r="B21" s="63">
        <f t="shared" si="2"/>
        <v>4.1000000000000003E-3</v>
      </c>
      <c r="C21" s="63">
        <f t="shared" si="2"/>
        <v>1E-3</v>
      </c>
      <c r="D21" s="63">
        <f t="shared" si="2"/>
        <v>1E-3</v>
      </c>
      <c r="E21" s="63">
        <f t="shared" si="2"/>
        <v>1E-3</v>
      </c>
      <c r="F21" s="63">
        <f t="shared" si="3"/>
        <v>0</v>
      </c>
      <c r="G21" s="63">
        <f t="shared" ref="G21:H21" si="18">G47+G99</f>
        <v>0</v>
      </c>
      <c r="H21" s="64">
        <f t="shared" si="18"/>
        <v>0</v>
      </c>
      <c r="I21" s="75">
        <f t="shared" si="5"/>
        <v>7.1000000000000004E-3</v>
      </c>
      <c r="J21" s="44">
        <v>0</v>
      </c>
    </row>
    <row r="22" spans="1:10" ht="15">
      <c r="A22" s="36" t="s">
        <v>21</v>
      </c>
      <c r="B22" s="60">
        <f t="shared" si="2"/>
        <v>56.967950166591528</v>
      </c>
      <c r="C22" s="60">
        <f t="shared" si="2"/>
        <v>6.030925705582578</v>
      </c>
      <c r="D22" s="60">
        <f t="shared" si="2"/>
        <v>4.006334127825899</v>
      </c>
      <c r="E22" s="60">
        <f t="shared" si="2"/>
        <v>1E-3</v>
      </c>
      <c r="F22" s="60">
        <f t="shared" si="3"/>
        <v>0</v>
      </c>
      <c r="G22" s="60">
        <f t="shared" ref="G22:H22" si="19">G48+G100</f>
        <v>0</v>
      </c>
      <c r="H22" s="61">
        <f t="shared" si="19"/>
        <v>0</v>
      </c>
      <c r="I22" s="309">
        <f t="shared" si="5"/>
        <v>67.00621000000001</v>
      </c>
      <c r="J22" s="44">
        <v>0</v>
      </c>
    </row>
    <row r="23" spans="1:10" ht="15">
      <c r="A23" s="38" t="s">
        <v>60</v>
      </c>
      <c r="B23" s="63">
        <f t="shared" si="2"/>
        <v>3647.6773387787307</v>
      </c>
      <c r="C23" s="63">
        <f t="shared" si="2"/>
        <v>9.7359248915070022</v>
      </c>
      <c r="D23" s="63">
        <f t="shared" si="2"/>
        <v>460.59583632976239</v>
      </c>
      <c r="E23" s="63">
        <f t="shared" si="2"/>
        <v>1E-3</v>
      </c>
      <c r="F23" s="63">
        <f t="shared" si="3"/>
        <v>0</v>
      </c>
      <c r="G23" s="63">
        <f t="shared" ref="G23:H23" si="20">G49+G101</f>
        <v>0</v>
      </c>
      <c r="H23" s="64">
        <f t="shared" si="20"/>
        <v>0</v>
      </c>
      <c r="I23" s="75">
        <f t="shared" si="5"/>
        <v>4118.0101000000004</v>
      </c>
      <c r="J23" s="44">
        <v>0</v>
      </c>
    </row>
    <row r="24" spans="1:10">
      <c r="A24" s="36" t="s">
        <v>22</v>
      </c>
      <c r="B24" s="65">
        <f t="shared" si="2"/>
        <v>330.95948840875144</v>
      </c>
      <c r="C24" s="65">
        <f t="shared" si="2"/>
        <v>2075.5922323433383</v>
      </c>
      <c r="D24" s="65">
        <f t="shared" si="2"/>
        <v>75.836003483956048</v>
      </c>
      <c r="E24" s="65">
        <f t="shared" si="2"/>
        <v>1E-3</v>
      </c>
      <c r="F24" s="65">
        <f t="shared" si="3"/>
        <v>21.919742003954223</v>
      </c>
      <c r="G24" s="65">
        <f t="shared" ref="G24:H24" si="21">G50+G102</f>
        <v>0</v>
      </c>
      <c r="H24" s="66">
        <f t="shared" si="21"/>
        <v>0</v>
      </c>
      <c r="I24" s="315">
        <f t="shared" si="5"/>
        <v>2504.3084662400001</v>
      </c>
      <c r="J24" s="44">
        <v>0</v>
      </c>
    </row>
    <row r="25" spans="1:10" ht="15">
      <c r="A25" s="38" t="s">
        <v>23</v>
      </c>
      <c r="B25" s="68">
        <f t="shared" si="2"/>
        <v>188.25013396194998</v>
      </c>
      <c r="C25" s="68">
        <f t="shared" si="2"/>
        <v>1E-3</v>
      </c>
      <c r="D25" s="68">
        <f t="shared" si="2"/>
        <v>138.286604789232</v>
      </c>
      <c r="E25" s="68">
        <f t="shared" si="2"/>
        <v>1E-3</v>
      </c>
      <c r="F25" s="68">
        <f t="shared" si="3"/>
        <v>0</v>
      </c>
      <c r="G25" s="68">
        <f t="shared" ref="G25:H25" si="22">G51+G103</f>
        <v>0</v>
      </c>
      <c r="H25" s="69">
        <f t="shared" si="22"/>
        <v>0</v>
      </c>
      <c r="I25" s="316">
        <f t="shared" si="5"/>
        <v>326.538738751182</v>
      </c>
      <c r="J25" s="44">
        <v>0</v>
      </c>
    </row>
    <row r="26" spans="1:10">
      <c r="A26" s="36" t="s">
        <v>24</v>
      </c>
      <c r="B26" s="65">
        <f t="shared" si="2"/>
        <v>2207.6566142258916</v>
      </c>
      <c r="C26" s="65">
        <f t="shared" si="2"/>
        <v>38.780263809676946</v>
      </c>
      <c r="D26" s="65">
        <f t="shared" si="2"/>
        <v>216.40982196443113</v>
      </c>
      <c r="E26" s="65">
        <f t="shared" si="2"/>
        <v>0</v>
      </c>
      <c r="F26" s="65">
        <f t="shared" si="3"/>
        <v>0</v>
      </c>
      <c r="G26" s="65">
        <f t="shared" ref="G26:H26" si="23">G52+G104</f>
        <v>0</v>
      </c>
      <c r="H26" s="66">
        <f t="shared" si="23"/>
        <v>0</v>
      </c>
      <c r="I26" s="315">
        <f t="shared" si="5"/>
        <v>2462.8466999999996</v>
      </c>
      <c r="J26" s="44">
        <v>0</v>
      </c>
    </row>
    <row r="27" spans="1:10" ht="15.75" thickBot="1">
      <c r="A27" s="38" t="s">
        <v>25</v>
      </c>
      <c r="B27" s="71">
        <f t="shared" si="2"/>
        <v>1645.4361217087658</v>
      </c>
      <c r="C27" s="71">
        <f t="shared" si="2"/>
        <v>21.284972514599318</v>
      </c>
      <c r="D27" s="71">
        <f t="shared" si="2"/>
        <v>2844.7654614607022</v>
      </c>
      <c r="E27" s="71">
        <f t="shared" si="2"/>
        <v>3848.3717673460283</v>
      </c>
      <c r="F27" s="71">
        <f t="shared" si="3"/>
        <v>1016.2692000000001</v>
      </c>
      <c r="G27" s="71">
        <f t="shared" ref="G27:H27" si="24">G53+G105</f>
        <v>1749.4209486609545</v>
      </c>
      <c r="H27" s="72">
        <f t="shared" si="24"/>
        <v>13.438528308950255</v>
      </c>
      <c r="I27" s="317">
        <f t="shared" si="5"/>
        <v>11138.987000000001</v>
      </c>
      <c r="J27" s="44">
        <v>0</v>
      </c>
    </row>
    <row r="28" spans="1:10" ht="15">
      <c r="A28" s="132" t="s">
        <v>26</v>
      </c>
      <c r="B28" s="74">
        <f>SUM(B7:B27)</f>
        <v>19556.310112886978</v>
      </c>
      <c r="C28" s="74">
        <f t="shared" ref="C28:I28" si="25">SUM(C7:C27)</f>
        <v>5638.8196176868742</v>
      </c>
      <c r="D28" s="74">
        <f t="shared" si="25"/>
        <v>7278.8333252496177</v>
      </c>
      <c r="E28" s="74">
        <f t="shared" si="25"/>
        <v>4670.8301073966641</v>
      </c>
      <c r="F28" s="74">
        <f t="shared" si="25"/>
        <v>19165.695487003904</v>
      </c>
      <c r="G28" s="74">
        <f t="shared" si="25"/>
        <v>1749.4209486609545</v>
      </c>
      <c r="H28" s="74">
        <f t="shared" si="25"/>
        <v>13.438528308950255</v>
      </c>
      <c r="I28" s="74">
        <f t="shared" si="25"/>
        <v>58073.348127193953</v>
      </c>
      <c r="J28" s="44">
        <v>1.1000000013154931E-3</v>
      </c>
    </row>
    <row r="29" spans="1:10" s="14" customFormat="1" ht="15" thickBot="1">
      <c r="A29" s="43" t="s">
        <v>91</v>
      </c>
      <c r="B29" s="76">
        <f>B28/$I28</f>
        <v>0.33675189641303571</v>
      </c>
      <c r="C29" s="76">
        <f t="shared" ref="C29:I29" si="26">C28/$I28</f>
        <v>9.7098235241001876E-2</v>
      </c>
      <c r="D29" s="76">
        <f t="shared" si="26"/>
        <v>0.12533862021020906</v>
      </c>
      <c r="E29" s="76">
        <f t="shared" si="26"/>
        <v>8.0429840159490631E-2</v>
      </c>
      <c r="F29" s="76">
        <f t="shared" si="26"/>
        <v>0.33002566762685415</v>
      </c>
      <c r="G29" s="76">
        <f t="shared" si="26"/>
        <v>3.0124334226938689E-2</v>
      </c>
      <c r="H29" s="76">
        <f t="shared" si="26"/>
        <v>2.3140612246975664E-4</v>
      </c>
      <c r="I29" s="77">
        <f t="shared" si="26"/>
        <v>1</v>
      </c>
    </row>
    <row r="30" spans="1:10" ht="15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5" customHeight="1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5">
      <c r="A33" s="35" t="s">
        <v>7</v>
      </c>
      <c r="B33" s="57">
        <f>B111+B137+B163+B189+B215+B241+B267+B293+B319+B345+B371+B397+B423</f>
        <v>5.1000000000000004E-3</v>
      </c>
      <c r="C33" s="57">
        <f t="shared" ref="C33:E33" si="27">C111+C137+C163+C189+C215+C241+C267+C293+C319+C345+C371+C397+C423</f>
        <v>1E-3</v>
      </c>
      <c r="D33" s="57">
        <f t="shared" si="27"/>
        <v>45.003999999999991</v>
      </c>
      <c r="E33" s="57">
        <f t="shared" si="27"/>
        <v>1E-3</v>
      </c>
      <c r="F33" s="419"/>
      <c r="G33" s="57">
        <f t="shared" ref="G33:H33" si="28">G111+G137+G163+G189+G215+G241+G267+G293+G319+G345+G371+G397+G423</f>
        <v>0</v>
      </c>
      <c r="H33" s="57">
        <f t="shared" si="28"/>
        <v>0</v>
      </c>
      <c r="I33" s="314">
        <f>SUM(B33:H33)</f>
        <v>45.011099999999992</v>
      </c>
      <c r="J33" s="44">
        <v>0</v>
      </c>
    </row>
    <row r="34" spans="1:10" ht="15">
      <c r="A34" s="36" t="s">
        <v>8</v>
      </c>
      <c r="B34" s="60">
        <f t="shared" ref="B34:E53" si="29">B112+B138+B164+B190+B216+B242+B268+B294+B320+B346+B372+B398+B424</f>
        <v>5.1000000000000004E-3</v>
      </c>
      <c r="C34" s="60">
        <f t="shared" si="29"/>
        <v>1E-3</v>
      </c>
      <c r="D34" s="60">
        <f t="shared" si="29"/>
        <v>1.3000000000000001E-2</v>
      </c>
      <c r="E34" s="60">
        <f t="shared" si="29"/>
        <v>1E-3</v>
      </c>
      <c r="F34" s="420">
        <v>0</v>
      </c>
      <c r="G34" s="60">
        <f t="shared" ref="G34:H34" si="30">G112+G138+G164+G190+G216+G242+G268+G294+G320+G346+G372+G398+G424</f>
        <v>0</v>
      </c>
      <c r="H34" s="60">
        <f t="shared" si="30"/>
        <v>0</v>
      </c>
      <c r="I34" s="309">
        <f t="shared" ref="I34:I53" si="31">SUM(B34:H34)</f>
        <v>2.0100000000000003E-2</v>
      </c>
      <c r="J34" s="44">
        <v>0</v>
      </c>
    </row>
    <row r="35" spans="1:10" ht="15">
      <c r="A35" s="37" t="s">
        <v>9</v>
      </c>
      <c r="B35" s="63">
        <f t="shared" si="29"/>
        <v>4.1000000000000003E-3</v>
      </c>
      <c r="C35" s="63">
        <f t="shared" si="29"/>
        <v>1E-3</v>
      </c>
      <c r="D35" s="63">
        <f t="shared" si="29"/>
        <v>2E-3</v>
      </c>
      <c r="E35" s="63">
        <f t="shared" si="29"/>
        <v>1E-3</v>
      </c>
      <c r="F35" s="420">
        <v>0</v>
      </c>
      <c r="G35" s="63">
        <f t="shared" ref="G35:H35" si="32">G113+G139+G165+G191+G217+G243+G269+G295+G321+G347+G373+G399+G425</f>
        <v>0</v>
      </c>
      <c r="H35" s="63">
        <f t="shared" si="32"/>
        <v>0</v>
      </c>
      <c r="I35" s="75">
        <f t="shared" si="31"/>
        <v>8.0999999999999996E-3</v>
      </c>
      <c r="J35" s="44">
        <v>0</v>
      </c>
    </row>
    <row r="36" spans="1:10" ht="15">
      <c r="A36" s="36" t="s">
        <v>10</v>
      </c>
      <c r="B36" s="60">
        <f t="shared" si="29"/>
        <v>4.1000000000000003E-3</v>
      </c>
      <c r="C36" s="60">
        <f t="shared" si="29"/>
        <v>1E-3</v>
      </c>
      <c r="D36" s="60">
        <f t="shared" si="29"/>
        <v>2.1000000000000003E-3</v>
      </c>
      <c r="E36" s="60">
        <f t="shared" si="29"/>
        <v>1E-3</v>
      </c>
      <c r="F36" s="420">
        <v>0</v>
      </c>
      <c r="G36" s="60">
        <f t="shared" ref="G36:H36" si="33">G114+G140+G166+G192+G218+G244+G270+G296+G322+G348+G374+G400+G426</f>
        <v>0</v>
      </c>
      <c r="H36" s="60">
        <f t="shared" si="33"/>
        <v>0</v>
      </c>
      <c r="I36" s="309">
        <f t="shared" si="31"/>
        <v>8.2000000000000007E-3</v>
      </c>
      <c r="J36" s="44">
        <v>0</v>
      </c>
    </row>
    <row r="37" spans="1:10" ht="15">
      <c r="A37" s="37" t="s">
        <v>11</v>
      </c>
      <c r="B37" s="63">
        <f t="shared" si="29"/>
        <v>4.1000000000000003E-3</v>
      </c>
      <c r="C37" s="63">
        <f t="shared" si="29"/>
        <v>1E-3</v>
      </c>
      <c r="D37" s="63">
        <f t="shared" si="29"/>
        <v>2E-3</v>
      </c>
      <c r="E37" s="63">
        <f t="shared" si="29"/>
        <v>1E-3</v>
      </c>
      <c r="F37" s="420">
        <v>0</v>
      </c>
      <c r="G37" s="63">
        <f t="shared" ref="G37:H37" si="34">G115+G141+G167+G193+G219+G245+G271+G297+G323+G349+G375+G401+G427</f>
        <v>0</v>
      </c>
      <c r="H37" s="63">
        <f t="shared" si="34"/>
        <v>0</v>
      </c>
      <c r="I37" s="75">
        <f t="shared" si="31"/>
        <v>8.0999999999999996E-3</v>
      </c>
      <c r="J37" s="44">
        <v>0</v>
      </c>
    </row>
    <row r="38" spans="1:10" ht="15">
      <c r="A38" s="36" t="s">
        <v>12</v>
      </c>
      <c r="B38" s="60">
        <f t="shared" si="29"/>
        <v>4.1000000000000003E-3</v>
      </c>
      <c r="C38" s="60">
        <f t="shared" si="29"/>
        <v>1E-3</v>
      </c>
      <c r="D38" s="60">
        <f t="shared" si="29"/>
        <v>1E-3</v>
      </c>
      <c r="E38" s="60">
        <f t="shared" si="29"/>
        <v>2.8028004889271592</v>
      </c>
      <c r="F38" s="420">
        <v>0</v>
      </c>
      <c r="G38" s="60">
        <f t="shared" ref="G38:H38" si="35">G116+G142+G168+G194+G220+G246+G272+G298+G324+G350+G376+G402+G428</f>
        <v>0</v>
      </c>
      <c r="H38" s="60">
        <f t="shared" si="35"/>
        <v>0</v>
      </c>
      <c r="I38" s="309">
        <f t="shared" si="31"/>
        <v>2.8089004889271592</v>
      </c>
      <c r="J38" s="44">
        <v>0</v>
      </c>
    </row>
    <row r="39" spans="1:10" ht="15">
      <c r="A39" s="37" t="s">
        <v>13</v>
      </c>
      <c r="B39" s="63">
        <f t="shared" si="29"/>
        <v>5.1000000000000004E-3</v>
      </c>
      <c r="C39" s="63">
        <f t="shared" si="29"/>
        <v>1E-3</v>
      </c>
      <c r="D39" s="63">
        <f t="shared" si="29"/>
        <v>2E-3</v>
      </c>
      <c r="E39" s="63">
        <f t="shared" si="29"/>
        <v>1E-3</v>
      </c>
      <c r="F39" s="420">
        <v>0</v>
      </c>
      <c r="G39" s="63">
        <f t="shared" ref="G39:H39" si="36">G117+G143+G169+G195+G221+G247+G273+G299+G325+G351+G377+G403+G429</f>
        <v>0</v>
      </c>
      <c r="H39" s="63">
        <f t="shared" si="36"/>
        <v>0</v>
      </c>
      <c r="I39" s="75">
        <f t="shared" si="31"/>
        <v>9.1000000000000004E-3</v>
      </c>
      <c r="J39" s="44">
        <v>0</v>
      </c>
    </row>
    <row r="40" spans="1:10" ht="15">
      <c r="A40" s="36" t="s">
        <v>14</v>
      </c>
      <c r="B40" s="60">
        <f t="shared" si="29"/>
        <v>4.1000000000000003E-3</v>
      </c>
      <c r="C40" s="60">
        <f t="shared" si="29"/>
        <v>1.6821567724857136</v>
      </c>
      <c r="D40" s="60">
        <f t="shared" si="29"/>
        <v>0.78440936132825501</v>
      </c>
      <c r="E40" s="60">
        <f t="shared" si="29"/>
        <v>380.47833728755882</v>
      </c>
      <c r="F40" s="420">
        <v>0</v>
      </c>
      <c r="G40" s="60">
        <f t="shared" ref="G40:H40" si="37">G118+G144+G170+G196+G222+G248+G274+G300+G326+G352+G378+G404+G430</f>
        <v>0</v>
      </c>
      <c r="H40" s="60">
        <f t="shared" si="37"/>
        <v>0</v>
      </c>
      <c r="I40" s="309">
        <f t="shared" si="31"/>
        <v>382.94900342137277</v>
      </c>
      <c r="J40" s="44">
        <v>0</v>
      </c>
    </row>
    <row r="41" spans="1:10" ht="15">
      <c r="A41" s="37" t="s">
        <v>15</v>
      </c>
      <c r="B41" s="63">
        <f t="shared" si="29"/>
        <v>49.204676916348909</v>
      </c>
      <c r="C41" s="63">
        <f t="shared" si="29"/>
        <v>12.620132409948342</v>
      </c>
      <c r="D41" s="63">
        <f t="shared" si="29"/>
        <v>22.181390673702744</v>
      </c>
      <c r="E41" s="63">
        <f t="shared" si="29"/>
        <v>1.0999999999999999E-2</v>
      </c>
      <c r="F41" s="420">
        <v>0</v>
      </c>
      <c r="G41" s="63">
        <f t="shared" ref="G41:H41" si="38">G119+G145+G171+G197+G223+G249+G275+G301+G327+G353+G379+G405+G431</f>
        <v>0</v>
      </c>
      <c r="H41" s="63">
        <f t="shared" si="38"/>
        <v>0</v>
      </c>
      <c r="I41" s="75">
        <f t="shared" si="31"/>
        <v>84.017199999999988</v>
      </c>
      <c r="J41" s="44">
        <v>0</v>
      </c>
    </row>
    <row r="42" spans="1:10" ht="15">
      <c r="A42" s="36" t="s">
        <v>16</v>
      </c>
      <c r="B42" s="60">
        <f t="shared" si="29"/>
        <v>502.227782078806</v>
      </c>
      <c r="C42" s="60">
        <f t="shared" si="29"/>
        <v>1719.1595958811081</v>
      </c>
      <c r="D42" s="60">
        <f t="shared" si="29"/>
        <v>1159.6197220400863</v>
      </c>
      <c r="E42" s="60">
        <f t="shared" si="29"/>
        <v>1E-3</v>
      </c>
      <c r="F42" s="420">
        <v>0</v>
      </c>
      <c r="G42" s="60">
        <f t="shared" ref="G42:H42" si="39">G120+G146+G172+G198+G224+G250+G276+G302+G328+G354+G380+G406+G432</f>
        <v>0</v>
      </c>
      <c r="H42" s="60">
        <f t="shared" si="39"/>
        <v>0</v>
      </c>
      <c r="I42" s="309">
        <f t="shared" si="31"/>
        <v>3381.0081000000005</v>
      </c>
      <c r="J42" s="44">
        <v>0</v>
      </c>
    </row>
    <row r="43" spans="1:10" ht="15">
      <c r="A43" s="37" t="s">
        <v>17</v>
      </c>
      <c r="B43" s="63">
        <f t="shared" si="29"/>
        <v>12.351857268181565</v>
      </c>
      <c r="C43" s="63">
        <f t="shared" si="29"/>
        <v>1E-3</v>
      </c>
      <c r="D43" s="63">
        <f t="shared" si="29"/>
        <v>131.55440981294055</v>
      </c>
      <c r="E43" s="63">
        <f t="shared" si="29"/>
        <v>0.1111329188779078</v>
      </c>
      <c r="F43" s="420">
        <v>0</v>
      </c>
      <c r="G43" s="63">
        <f t="shared" ref="G43:H43" si="40">G121+G147+G173+G199+G225+G251+G277+G303+G329+G355+G381+G407+G433</f>
        <v>0</v>
      </c>
      <c r="H43" s="63">
        <f t="shared" si="40"/>
        <v>0</v>
      </c>
      <c r="I43" s="75">
        <f t="shared" si="31"/>
        <v>144.01840000000001</v>
      </c>
      <c r="J43" s="44">
        <v>0</v>
      </c>
    </row>
    <row r="44" spans="1:10" ht="15">
      <c r="A44" s="36" t="s">
        <v>18</v>
      </c>
      <c r="B44" s="60">
        <f t="shared" si="29"/>
        <v>4.1000000000000003E-3</v>
      </c>
      <c r="C44" s="60">
        <f t="shared" si="29"/>
        <v>1E-3</v>
      </c>
      <c r="D44" s="60">
        <f t="shared" si="29"/>
        <v>2E-3</v>
      </c>
      <c r="E44" s="60">
        <f t="shared" si="29"/>
        <v>1E-3</v>
      </c>
      <c r="F44" s="420">
        <v>0</v>
      </c>
      <c r="G44" s="60">
        <f t="shared" ref="G44:H44" si="41">G122+G148+G174+G200+G226+G252+G278+G304+G330+G356+G382+G408+G434</f>
        <v>0</v>
      </c>
      <c r="H44" s="60">
        <f t="shared" si="41"/>
        <v>0</v>
      </c>
      <c r="I44" s="309">
        <f t="shared" si="31"/>
        <v>8.0999999999999996E-3</v>
      </c>
      <c r="J44" s="44">
        <v>0</v>
      </c>
    </row>
    <row r="45" spans="1:10" ht="15">
      <c r="A45" s="37" t="s">
        <v>139</v>
      </c>
      <c r="B45" s="63">
        <f t="shared" si="29"/>
        <v>530.52653435164757</v>
      </c>
      <c r="C45" s="63">
        <f t="shared" si="29"/>
        <v>1432.362880616173</v>
      </c>
      <c r="D45" s="63">
        <f t="shared" si="29"/>
        <v>1340.4942926708077</v>
      </c>
      <c r="E45" s="63">
        <f t="shared" si="29"/>
        <v>223.62239236137134</v>
      </c>
      <c r="F45" s="420">
        <v>0</v>
      </c>
      <c r="G45" s="63">
        <f t="shared" ref="G45:H45" si="42">G123+G149+G175+G201+G227+G253+G279+G305+G331+G357+G383+G409+G435</f>
        <v>0</v>
      </c>
      <c r="H45" s="63">
        <f t="shared" si="42"/>
        <v>0</v>
      </c>
      <c r="I45" s="75">
        <f>SUM(B45:H45)</f>
        <v>3527.0060999999996</v>
      </c>
      <c r="J45" s="44">
        <v>0</v>
      </c>
    </row>
    <row r="46" spans="1:10" ht="15">
      <c r="A46" s="36" t="s">
        <v>19</v>
      </c>
      <c r="B46" s="60">
        <f t="shared" si="29"/>
        <v>4.1000000000000003E-3</v>
      </c>
      <c r="C46" s="60">
        <f t="shared" si="29"/>
        <v>1E-3</v>
      </c>
      <c r="D46" s="60">
        <f t="shared" si="29"/>
        <v>1E-3</v>
      </c>
      <c r="E46" s="60">
        <f t="shared" si="29"/>
        <v>1E-3</v>
      </c>
      <c r="F46" s="420">
        <v>0</v>
      </c>
      <c r="G46" s="60">
        <f t="shared" ref="G46:H46" si="43">G124+G150+G176+G202+G228+G254+G280+G306+G332+G358+G384+G410+G436</f>
        <v>0</v>
      </c>
      <c r="H46" s="60">
        <f t="shared" si="43"/>
        <v>0</v>
      </c>
      <c r="I46" s="309">
        <f t="shared" si="31"/>
        <v>7.1000000000000004E-3</v>
      </c>
      <c r="J46" s="44">
        <v>0</v>
      </c>
    </row>
    <row r="47" spans="1:10" ht="15">
      <c r="A47" s="37" t="s">
        <v>20</v>
      </c>
      <c r="B47" s="63">
        <f t="shared" si="29"/>
        <v>4.1000000000000003E-3</v>
      </c>
      <c r="C47" s="63">
        <f t="shared" si="29"/>
        <v>1E-3</v>
      </c>
      <c r="D47" s="63">
        <f t="shared" si="29"/>
        <v>1E-3</v>
      </c>
      <c r="E47" s="63">
        <f t="shared" si="29"/>
        <v>1E-3</v>
      </c>
      <c r="F47" s="420">
        <v>0</v>
      </c>
      <c r="G47" s="63">
        <f t="shared" ref="G47:H47" si="44">G125+G151+G177+G203+G229+G255+G281+G307+G333+G359+G385+G411+G437</f>
        <v>0</v>
      </c>
      <c r="H47" s="63">
        <f t="shared" si="44"/>
        <v>0</v>
      </c>
      <c r="I47" s="75">
        <f t="shared" si="31"/>
        <v>7.1000000000000004E-3</v>
      </c>
      <c r="J47" s="44">
        <v>0</v>
      </c>
    </row>
    <row r="48" spans="1:10" ht="15">
      <c r="A48" s="36" t="s">
        <v>21</v>
      </c>
      <c r="B48" s="60">
        <f t="shared" si="29"/>
        <v>1.9838505517950549</v>
      </c>
      <c r="C48" s="60">
        <f t="shared" si="29"/>
        <v>6.030925705582578</v>
      </c>
      <c r="D48" s="60">
        <f t="shared" si="29"/>
        <v>2.9904337426223684</v>
      </c>
      <c r="E48" s="60">
        <f t="shared" si="29"/>
        <v>1E-3</v>
      </c>
      <c r="F48" s="420">
        <v>0</v>
      </c>
      <c r="G48" s="60">
        <f t="shared" ref="G48:H48" si="45">G126+G152+G178+G204+G230+G256+G282+G308+G334+G360+G386+G412+G438</f>
        <v>0</v>
      </c>
      <c r="H48" s="60">
        <f t="shared" si="45"/>
        <v>0</v>
      </c>
      <c r="I48" s="309">
        <f t="shared" si="31"/>
        <v>11.006210000000001</v>
      </c>
      <c r="J48" s="44">
        <v>0</v>
      </c>
    </row>
    <row r="49" spans="1:10" ht="15">
      <c r="A49" s="38" t="s">
        <v>60</v>
      </c>
      <c r="B49" s="63">
        <f t="shared" si="29"/>
        <v>2.8305228335871204</v>
      </c>
      <c r="C49" s="63">
        <f t="shared" si="29"/>
        <v>3.0033075941152005</v>
      </c>
      <c r="D49" s="63">
        <f t="shared" si="29"/>
        <v>6.1752695722976787</v>
      </c>
      <c r="E49" s="63">
        <f t="shared" si="29"/>
        <v>1E-3</v>
      </c>
      <c r="F49" s="420">
        <v>0</v>
      </c>
      <c r="G49" s="63">
        <f t="shared" ref="G49:H49" si="46">G127+G153+G179+G205+G231+G257+G283+G309+G335+G361+G387+G413+G439</f>
        <v>0</v>
      </c>
      <c r="H49" s="63">
        <f t="shared" si="46"/>
        <v>0</v>
      </c>
      <c r="I49" s="75">
        <f t="shared" si="31"/>
        <v>12.0101</v>
      </c>
      <c r="J49" s="44">
        <v>0</v>
      </c>
    </row>
    <row r="50" spans="1:10">
      <c r="A50" s="36" t="s">
        <v>22</v>
      </c>
      <c r="B50" s="65">
        <f t="shared" si="29"/>
        <v>52.182962670180828</v>
      </c>
      <c r="C50" s="65">
        <f t="shared" si="29"/>
        <v>2075.5922323433383</v>
      </c>
      <c r="D50" s="65">
        <f t="shared" si="29"/>
        <v>57.241124986480934</v>
      </c>
      <c r="E50" s="65">
        <f t="shared" si="29"/>
        <v>1E-3</v>
      </c>
      <c r="F50" s="420">
        <v>0</v>
      </c>
      <c r="G50" s="65">
        <f t="shared" ref="G50:H50" si="47">G128+G154+G180+G206+G232+G258+G284+G310+G336+G362+G388+G414+G440</f>
        <v>0</v>
      </c>
      <c r="H50" s="65">
        <f t="shared" si="47"/>
        <v>0</v>
      </c>
      <c r="I50" s="315">
        <f t="shared" si="31"/>
        <v>2185.0173200000004</v>
      </c>
      <c r="J50" s="44">
        <v>0</v>
      </c>
    </row>
    <row r="51" spans="1:10" ht="15">
      <c r="A51" s="38" t="s">
        <v>23</v>
      </c>
      <c r="B51" s="68">
        <f t="shared" si="29"/>
        <v>2.5774271687345845E-2</v>
      </c>
      <c r="C51" s="68">
        <f t="shared" si="29"/>
        <v>1E-3</v>
      </c>
      <c r="D51" s="68">
        <f t="shared" si="29"/>
        <v>1E-3</v>
      </c>
      <c r="E51" s="68">
        <f t="shared" si="29"/>
        <v>1E-3</v>
      </c>
      <c r="F51" s="420">
        <v>0</v>
      </c>
      <c r="G51" s="68">
        <f t="shared" ref="G51:H51" si="48">G129+G155+G181+G207+G233+G259+G285+G311+G337+G363+G389+G415+G441</f>
        <v>0</v>
      </c>
      <c r="H51" s="68">
        <f t="shared" si="48"/>
        <v>0</v>
      </c>
      <c r="I51" s="316">
        <f t="shared" si="31"/>
        <v>2.8774271687345847E-2</v>
      </c>
      <c r="J51" s="44">
        <v>0</v>
      </c>
    </row>
    <row r="52" spans="1:10">
      <c r="A52" s="36" t="s">
        <v>24</v>
      </c>
      <c r="B52" s="65">
        <f t="shared" si="29"/>
        <v>20.637506345123402</v>
      </c>
      <c r="C52" s="65">
        <f t="shared" si="29"/>
        <v>30.757818410445505</v>
      </c>
      <c r="D52" s="65">
        <f t="shared" si="29"/>
        <v>5.5533752444310922</v>
      </c>
      <c r="E52" s="65">
        <f t="shared" si="29"/>
        <v>0</v>
      </c>
      <c r="F52" s="420">
        <v>0</v>
      </c>
      <c r="G52" s="65">
        <f t="shared" ref="G52:H52" si="49">G130+G156+G182+G208+G234+G260+G286+G312+G338+G364+G390+G416+G442</f>
        <v>0</v>
      </c>
      <c r="H52" s="65">
        <f t="shared" si="49"/>
        <v>0</v>
      </c>
      <c r="I52" s="315">
        <f t="shared" si="31"/>
        <v>56.948700000000002</v>
      </c>
      <c r="J52" s="44">
        <v>0</v>
      </c>
    </row>
    <row r="53" spans="1:10" ht="15.75" thickBot="1">
      <c r="A53" s="38" t="s">
        <v>25</v>
      </c>
      <c r="B53" s="71">
        <f t="shared" si="29"/>
        <v>57.150191942145099</v>
      </c>
      <c r="C53" s="71">
        <f t="shared" si="29"/>
        <v>21.179513639299241</v>
      </c>
      <c r="D53" s="71">
        <f t="shared" si="29"/>
        <v>411.00155291914069</v>
      </c>
      <c r="E53" s="71">
        <f t="shared" si="29"/>
        <v>2072.5888167177768</v>
      </c>
      <c r="F53" s="421">
        <v>0</v>
      </c>
      <c r="G53" s="71">
        <f t="shared" ref="G53:H53" si="50">G131+G157+G183+G209+G235+G261+G287+G313+G339+G365+G391+G417+G443</f>
        <v>342.57053062901576</v>
      </c>
      <c r="H53" s="71">
        <f t="shared" si="50"/>
        <v>12.535594152622519</v>
      </c>
      <c r="I53" s="317">
        <f t="shared" si="31"/>
        <v>2917.0262000000002</v>
      </c>
      <c r="J53" s="44">
        <v>0</v>
      </c>
    </row>
    <row r="54" spans="1:10" ht="15">
      <c r="A54" s="132" t="s">
        <v>26</v>
      </c>
      <c r="B54" s="74">
        <f>SUM(B33:B53)</f>
        <v>1229.1697592295031</v>
      </c>
      <c r="C54" s="74">
        <f t="shared" ref="C54" si="51">SUM(C33:C53)</f>
        <v>5302.4005633724964</v>
      </c>
      <c r="D54" s="74">
        <f t="shared" ref="D54" si="52">SUM(D33:D53)</f>
        <v>3182.6270810238384</v>
      </c>
      <c r="E54" s="74">
        <f t="shared" ref="E54" si="53">SUM(E33:E53)</f>
        <v>2679.628479774512</v>
      </c>
      <c r="F54" s="74">
        <f t="shared" ref="F54" si="54">SUM(F33:F53)</f>
        <v>0</v>
      </c>
      <c r="G54" s="74">
        <f t="shared" ref="G54" si="55">SUM(G33:G53)</f>
        <v>342.57053062901576</v>
      </c>
      <c r="H54" s="74">
        <f t="shared" ref="H54" si="56">SUM(H33:H53)</f>
        <v>12.535594152622519</v>
      </c>
      <c r="I54" s="74">
        <f t="shared" ref="I54" si="57">SUM(I33:I53)</f>
        <v>12748.93200818199</v>
      </c>
      <c r="J54" s="44">
        <v>1.1000000013154931E-3</v>
      </c>
    </row>
    <row r="55" spans="1:10" s="14" customFormat="1" ht="15" thickBot="1">
      <c r="A55" s="43" t="s">
        <v>91</v>
      </c>
      <c r="B55" s="78">
        <f>B54/$I54</f>
        <v>9.6413547302679828E-2</v>
      </c>
      <c r="C55" s="78">
        <f t="shared" ref="C55" si="58">C54/$I54</f>
        <v>0.41590939225101603</v>
      </c>
      <c r="D55" s="78">
        <f t="shared" ref="D55" si="59">D54/$I54</f>
        <v>0.24963872103022411</v>
      </c>
      <c r="E55" s="78">
        <f t="shared" ref="E55" si="60">E54/$I54</f>
        <v>0.21018454550191218</v>
      </c>
      <c r="F55" s="78">
        <f t="shared" ref="F55" si="61">F54/$I54</f>
        <v>0</v>
      </c>
      <c r="G55" s="78">
        <f t="shared" ref="G55" si="62">G54/$I54</f>
        <v>2.6870527696685603E-2</v>
      </c>
      <c r="H55" s="79">
        <f t="shared" ref="H55" si="63">H54/$I54</f>
        <v>9.8326621748217376E-4</v>
      </c>
      <c r="I55" s="80">
        <f t="shared" ref="I55" si="64">I54/$I54</f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 customHeight="1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5" customHeight="1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5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1</v>
      </c>
      <c r="G59" s="404">
        <v>0</v>
      </c>
      <c r="H59" s="406">
        <v>0</v>
      </c>
      <c r="I59" s="314">
        <f>SUM(B59:H59)</f>
        <v>1</v>
      </c>
      <c r="J59" s="44">
        <v>0</v>
      </c>
    </row>
    <row r="60" spans="1:10" ht="15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65">F450+F476+F502+F528+F554</f>
        <v>0</v>
      </c>
      <c r="G60" s="407">
        <v>0</v>
      </c>
      <c r="H60" s="409">
        <v>0</v>
      </c>
      <c r="I60" s="309">
        <f t="shared" ref="I60:I79" si="66">SUM(B60:H60)</f>
        <v>0</v>
      </c>
      <c r="J60" s="44">
        <v>0</v>
      </c>
    </row>
    <row r="61" spans="1:10" ht="15">
      <c r="A61" s="3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65"/>
        <v>0</v>
      </c>
      <c r="G61" s="407">
        <v>0</v>
      </c>
      <c r="H61" s="409">
        <v>0</v>
      </c>
      <c r="I61" s="75">
        <f t="shared" si="66"/>
        <v>0</v>
      </c>
      <c r="J61" s="44">
        <v>0</v>
      </c>
    </row>
    <row r="62" spans="1:10" ht="15">
      <c r="A62" s="3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65"/>
        <v>0</v>
      </c>
      <c r="G62" s="407">
        <v>0</v>
      </c>
      <c r="H62" s="409">
        <v>0</v>
      </c>
      <c r="I62" s="309">
        <f t="shared" si="66"/>
        <v>0</v>
      </c>
      <c r="J62" s="44">
        <v>0</v>
      </c>
    </row>
    <row r="63" spans="1:10" ht="15">
      <c r="A63" s="3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65"/>
        <v>0</v>
      </c>
      <c r="G63" s="407">
        <v>0</v>
      </c>
      <c r="H63" s="409">
        <v>0</v>
      </c>
      <c r="I63" s="75">
        <f t="shared" si="66"/>
        <v>0</v>
      </c>
      <c r="J63" s="44">
        <v>0</v>
      </c>
    </row>
    <row r="64" spans="1:10" ht="15">
      <c r="A64" s="3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65"/>
        <v>5363.5103255779204</v>
      </c>
      <c r="G64" s="407">
        <v>0</v>
      </c>
      <c r="H64" s="409">
        <v>0</v>
      </c>
      <c r="I64" s="309">
        <f t="shared" si="66"/>
        <v>5363.5103255779204</v>
      </c>
      <c r="J64" s="44">
        <v>0</v>
      </c>
    </row>
    <row r="65" spans="1:10" ht="15">
      <c r="A65" s="3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65"/>
        <v>2455</v>
      </c>
      <c r="G65" s="407">
        <v>0</v>
      </c>
      <c r="H65" s="409">
        <v>0</v>
      </c>
      <c r="I65" s="75">
        <f t="shared" si="66"/>
        <v>2455</v>
      </c>
      <c r="J65" s="44">
        <v>0</v>
      </c>
    </row>
    <row r="66" spans="1:10" ht="15">
      <c r="A66" s="3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65"/>
        <v>9749.7195066724526</v>
      </c>
      <c r="G66" s="407">
        <v>0</v>
      </c>
      <c r="H66" s="409">
        <v>0</v>
      </c>
      <c r="I66" s="309">
        <f t="shared" si="66"/>
        <v>9749.7195066724526</v>
      </c>
      <c r="J66" s="44">
        <v>0</v>
      </c>
    </row>
    <row r="67" spans="1:10" ht="15">
      <c r="A67" s="3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65"/>
        <v>0</v>
      </c>
      <c r="G67" s="407">
        <v>0</v>
      </c>
      <c r="H67" s="409">
        <v>0</v>
      </c>
      <c r="I67" s="75">
        <f t="shared" si="66"/>
        <v>0</v>
      </c>
      <c r="J67" s="44">
        <v>0</v>
      </c>
    </row>
    <row r="68" spans="1:10" ht="15">
      <c r="A68" s="3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65"/>
        <v>0</v>
      </c>
      <c r="G68" s="407">
        <v>0</v>
      </c>
      <c r="H68" s="409">
        <v>0</v>
      </c>
      <c r="I68" s="309">
        <f t="shared" si="66"/>
        <v>0</v>
      </c>
      <c r="J68" s="44">
        <v>0</v>
      </c>
    </row>
    <row r="69" spans="1:10" ht="15">
      <c r="A69" s="3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65"/>
        <v>12.581893062569264</v>
      </c>
      <c r="G69" s="407">
        <v>0</v>
      </c>
      <c r="H69" s="409">
        <v>0</v>
      </c>
      <c r="I69" s="75">
        <f t="shared" si="66"/>
        <v>12.581893062569264</v>
      </c>
      <c r="J69" s="44">
        <v>0</v>
      </c>
    </row>
    <row r="70" spans="1:10" ht="15">
      <c r="A70" s="3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65"/>
        <v>0</v>
      </c>
      <c r="G70" s="407">
        <v>0</v>
      </c>
      <c r="H70" s="409">
        <v>0</v>
      </c>
      <c r="I70" s="309">
        <f>SUM(B70:H70)</f>
        <v>0</v>
      </c>
      <c r="J70" s="44">
        <v>0</v>
      </c>
    </row>
    <row r="71" spans="1:10" ht="15">
      <c r="A71" s="3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65"/>
        <v>0</v>
      </c>
      <c r="G71" s="407">
        <v>0</v>
      </c>
      <c r="H71" s="409">
        <v>0</v>
      </c>
      <c r="I71" s="75">
        <f>SUM(B71:H71)</f>
        <v>0</v>
      </c>
      <c r="J71" s="44">
        <v>0</v>
      </c>
    </row>
    <row r="72" spans="1:10" ht="15">
      <c r="A72" s="3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65"/>
        <v>0</v>
      </c>
      <c r="G72" s="407">
        <v>0</v>
      </c>
      <c r="H72" s="409">
        <v>0</v>
      </c>
      <c r="I72" s="309">
        <f t="shared" si="66"/>
        <v>0</v>
      </c>
      <c r="J72" s="44">
        <v>0</v>
      </c>
    </row>
    <row r="73" spans="1:10" ht="15">
      <c r="A73" s="3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65"/>
        <v>0</v>
      </c>
      <c r="G73" s="407">
        <v>0</v>
      </c>
      <c r="H73" s="409">
        <v>0</v>
      </c>
      <c r="I73" s="75">
        <f t="shared" si="66"/>
        <v>0</v>
      </c>
      <c r="J73" s="44">
        <v>0</v>
      </c>
    </row>
    <row r="74" spans="1:10" ht="15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65"/>
        <v>0</v>
      </c>
      <c r="G74" s="407">
        <v>0</v>
      </c>
      <c r="H74" s="409">
        <v>0</v>
      </c>
      <c r="I74" s="309">
        <f t="shared" si="66"/>
        <v>0</v>
      </c>
      <c r="J74" s="44">
        <v>0</v>
      </c>
    </row>
    <row r="75" spans="1:10" ht="15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65"/>
        <v>0</v>
      </c>
      <c r="G75" s="407">
        <v>0</v>
      </c>
      <c r="H75" s="409">
        <v>0</v>
      </c>
      <c r="I75" s="75">
        <f t="shared" si="66"/>
        <v>0</v>
      </c>
      <c r="J75" s="44">
        <v>0</v>
      </c>
    </row>
    <row r="76" spans="1:10">
      <c r="A76" s="36" t="s">
        <v>22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65"/>
        <v>21</v>
      </c>
      <c r="G76" s="407">
        <v>0</v>
      </c>
      <c r="H76" s="409">
        <v>0</v>
      </c>
      <c r="I76" s="315">
        <f t="shared" si="66"/>
        <v>21</v>
      </c>
      <c r="J76" s="44">
        <v>0</v>
      </c>
    </row>
    <row r="77" spans="1:10" ht="15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65"/>
        <v>0</v>
      </c>
      <c r="G77" s="407">
        <v>0</v>
      </c>
      <c r="H77" s="409">
        <v>0</v>
      </c>
      <c r="I77" s="316">
        <f t="shared" si="66"/>
        <v>0</v>
      </c>
      <c r="J77" s="44">
        <v>0</v>
      </c>
    </row>
    <row r="78" spans="1:10">
      <c r="A78" s="36" t="s">
        <v>24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65"/>
        <v>0</v>
      </c>
      <c r="G78" s="407">
        <v>0</v>
      </c>
      <c r="H78" s="409">
        <v>0</v>
      </c>
      <c r="I78" s="315">
        <f t="shared" si="66"/>
        <v>0</v>
      </c>
      <c r="J78" s="44">
        <v>0</v>
      </c>
    </row>
    <row r="79" spans="1:10" ht="15.75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65"/>
        <v>1016.2692000000001</v>
      </c>
      <c r="G79" s="410">
        <v>0</v>
      </c>
      <c r="H79" s="412">
        <v>0</v>
      </c>
      <c r="I79" s="317">
        <f t="shared" si="66"/>
        <v>1016.2692000000001</v>
      </c>
      <c r="J79" s="44">
        <v>0</v>
      </c>
    </row>
    <row r="80" spans="1:10" ht="15">
      <c r="A80" s="132" t="s">
        <v>26</v>
      </c>
      <c r="B80" s="74">
        <f>SUM(B59:B79)</f>
        <v>0</v>
      </c>
      <c r="C80" s="74">
        <f t="shared" ref="C80" si="67">SUM(C59:C79)</f>
        <v>0</v>
      </c>
      <c r="D80" s="74">
        <f t="shared" ref="D80" si="68">SUM(D59:D79)</f>
        <v>0</v>
      </c>
      <c r="E80" s="74">
        <f t="shared" ref="E80" si="69">SUM(E59:E79)</f>
        <v>0</v>
      </c>
      <c r="F80" s="74">
        <f>SUM(F59:F79)</f>
        <v>18619.080925312941</v>
      </c>
      <c r="G80" s="74">
        <f t="shared" ref="G80" si="70">SUM(G59:G79)</f>
        <v>0</v>
      </c>
      <c r="H80" s="74">
        <f t="shared" ref="H80" si="71">SUM(H59:H79)</f>
        <v>0</v>
      </c>
      <c r="I80" s="74">
        <f>SUM(I59:I79)</f>
        <v>18619.080925312941</v>
      </c>
      <c r="J80" s="44">
        <v>0</v>
      </c>
    </row>
    <row r="81" spans="1:125" s="14" customFormat="1" ht="15" thickBot="1">
      <c r="A81" s="43" t="s">
        <v>91</v>
      </c>
      <c r="B81" s="78">
        <f>B80/$I80</f>
        <v>0</v>
      </c>
      <c r="C81" s="78">
        <f t="shared" ref="C81" si="72">C80/$I80</f>
        <v>0</v>
      </c>
      <c r="D81" s="78">
        <f t="shared" ref="D81" si="73">D80/$I80</f>
        <v>0</v>
      </c>
      <c r="E81" s="78">
        <f t="shared" ref="E81" si="74">E80/$I80</f>
        <v>0</v>
      </c>
      <c r="F81" s="78">
        <f t="shared" ref="F81" si="75">F80/$I80</f>
        <v>1</v>
      </c>
      <c r="G81" s="78">
        <f t="shared" ref="G81" si="76">G80/$I80</f>
        <v>0</v>
      </c>
      <c r="H81" s="78">
        <f t="shared" ref="H81" si="77">H80/$I80</f>
        <v>0</v>
      </c>
      <c r="I81" s="80">
        <f t="shared" ref="I81" si="78">I80/$I80</f>
        <v>1</v>
      </c>
    </row>
    <row r="82" spans="1:125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25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25" ht="15" customHeight="1">
      <c r="A84" s="477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25" ht="15">
      <c r="A85" s="35" t="s">
        <v>7</v>
      </c>
      <c r="B85" s="57">
        <f>B579+B605+B631</f>
        <v>151.11597059262726</v>
      </c>
      <c r="C85" s="57">
        <f t="shared" ref="C85:H85" si="79">C579+C605+C631</f>
        <v>0</v>
      </c>
      <c r="D85" s="57">
        <f t="shared" si="79"/>
        <v>13.884129407372734</v>
      </c>
      <c r="E85" s="57">
        <f t="shared" si="79"/>
        <v>0</v>
      </c>
      <c r="F85" s="57">
        <f t="shared" si="79"/>
        <v>0</v>
      </c>
      <c r="G85" s="57">
        <f t="shared" si="79"/>
        <v>0</v>
      </c>
      <c r="H85" s="57">
        <f t="shared" si="79"/>
        <v>0</v>
      </c>
      <c r="I85" s="314">
        <f>SUM(B85:H85)</f>
        <v>165.0001</v>
      </c>
      <c r="J85" s="44">
        <v>0</v>
      </c>
    </row>
    <row r="86" spans="1:125" ht="15">
      <c r="A86" s="36" t="s">
        <v>8</v>
      </c>
      <c r="B86" s="60">
        <f t="shared" ref="B86:H105" si="80">B580+B606+B632</f>
        <v>4.1644270770395497</v>
      </c>
      <c r="C86" s="60">
        <f t="shared" si="80"/>
        <v>0</v>
      </c>
      <c r="D86" s="60">
        <f t="shared" si="80"/>
        <v>0.83557292296045005</v>
      </c>
      <c r="E86" s="60">
        <f t="shared" si="80"/>
        <v>0</v>
      </c>
      <c r="F86" s="60">
        <f t="shared" si="80"/>
        <v>0</v>
      </c>
      <c r="G86" s="60">
        <f t="shared" si="80"/>
        <v>0</v>
      </c>
      <c r="H86" s="60">
        <f t="shared" si="80"/>
        <v>0</v>
      </c>
      <c r="I86" s="309">
        <f t="shared" ref="I86:I105" si="81">SUM(B86:H86)</f>
        <v>5</v>
      </c>
      <c r="J86" s="44">
        <v>0</v>
      </c>
    </row>
    <row r="87" spans="1:125" ht="15">
      <c r="A87" s="37" t="s">
        <v>9</v>
      </c>
      <c r="B87" s="63">
        <f t="shared" si="80"/>
        <v>125.92204456451795</v>
      </c>
      <c r="C87" s="63">
        <f t="shared" si="80"/>
        <v>0</v>
      </c>
      <c r="D87" s="63">
        <f t="shared" si="80"/>
        <v>11.077955435482046</v>
      </c>
      <c r="E87" s="63">
        <f t="shared" si="80"/>
        <v>0</v>
      </c>
      <c r="F87" s="63">
        <f t="shared" si="80"/>
        <v>0</v>
      </c>
      <c r="G87" s="63">
        <f t="shared" si="80"/>
        <v>0</v>
      </c>
      <c r="H87" s="63">
        <f t="shared" si="80"/>
        <v>0</v>
      </c>
      <c r="I87" s="75">
        <f t="shared" si="81"/>
        <v>137</v>
      </c>
      <c r="J87" s="44">
        <v>0</v>
      </c>
    </row>
    <row r="88" spans="1:125" ht="15">
      <c r="A88" s="36" t="s">
        <v>10</v>
      </c>
      <c r="B88" s="60">
        <f t="shared" si="80"/>
        <v>229.58403391927226</v>
      </c>
      <c r="C88" s="60">
        <f t="shared" si="80"/>
        <v>0</v>
      </c>
      <c r="D88" s="60">
        <f t="shared" si="80"/>
        <v>14.415966080727738</v>
      </c>
      <c r="E88" s="60">
        <f t="shared" si="80"/>
        <v>0</v>
      </c>
      <c r="F88" s="60">
        <f t="shared" si="80"/>
        <v>0</v>
      </c>
      <c r="G88" s="60">
        <f t="shared" si="80"/>
        <v>0</v>
      </c>
      <c r="H88" s="60">
        <f t="shared" si="80"/>
        <v>0</v>
      </c>
      <c r="I88" s="309">
        <f t="shared" si="81"/>
        <v>244</v>
      </c>
      <c r="J88" s="44">
        <v>0</v>
      </c>
    </row>
    <row r="89" spans="1:125" ht="15">
      <c r="A89" s="37" t="s">
        <v>11</v>
      </c>
      <c r="B89" s="63">
        <f t="shared" si="80"/>
        <v>0</v>
      </c>
      <c r="C89" s="63">
        <f t="shared" si="80"/>
        <v>0</v>
      </c>
      <c r="D89" s="63">
        <f t="shared" si="80"/>
        <v>0</v>
      </c>
      <c r="E89" s="63">
        <f t="shared" si="80"/>
        <v>0</v>
      </c>
      <c r="F89" s="63">
        <f t="shared" si="80"/>
        <v>0</v>
      </c>
      <c r="G89" s="63">
        <f t="shared" si="80"/>
        <v>0</v>
      </c>
      <c r="H89" s="63">
        <f t="shared" si="80"/>
        <v>0</v>
      </c>
      <c r="I89" s="75">
        <f t="shared" si="81"/>
        <v>0</v>
      </c>
      <c r="J89" s="44">
        <v>0</v>
      </c>
    </row>
    <row r="90" spans="1:125" ht="15">
      <c r="A90" s="36" t="s">
        <v>12</v>
      </c>
      <c r="B90" s="60">
        <f t="shared" si="80"/>
        <v>0</v>
      </c>
      <c r="C90" s="60">
        <f t="shared" si="80"/>
        <v>0</v>
      </c>
      <c r="D90" s="60">
        <f t="shared" si="80"/>
        <v>3.6427605264016422E-2</v>
      </c>
      <c r="E90" s="60">
        <f t="shared" si="80"/>
        <v>12.760705392080272</v>
      </c>
      <c r="F90" s="60">
        <f t="shared" si="80"/>
        <v>0</v>
      </c>
      <c r="G90" s="60">
        <f t="shared" si="80"/>
        <v>0</v>
      </c>
      <c r="H90" s="60">
        <f t="shared" si="80"/>
        <v>0</v>
      </c>
      <c r="I90" s="309">
        <f t="shared" si="81"/>
        <v>12.797132997344288</v>
      </c>
      <c r="J90" s="44">
        <v>0</v>
      </c>
    </row>
    <row r="91" spans="1:125" ht="15">
      <c r="A91" s="37" t="s">
        <v>13</v>
      </c>
      <c r="B91" s="63">
        <f t="shared" si="80"/>
        <v>0</v>
      </c>
      <c r="C91" s="63">
        <f t="shared" si="80"/>
        <v>0</v>
      </c>
      <c r="D91" s="63">
        <f t="shared" si="80"/>
        <v>0</v>
      </c>
      <c r="E91" s="63">
        <f t="shared" si="80"/>
        <v>67</v>
      </c>
      <c r="F91" s="63">
        <f t="shared" si="80"/>
        <v>0</v>
      </c>
      <c r="G91" s="63">
        <f t="shared" si="80"/>
        <v>0</v>
      </c>
      <c r="H91" s="63">
        <f t="shared" si="80"/>
        <v>0</v>
      </c>
      <c r="I91" s="75">
        <f t="shared" si="81"/>
        <v>67</v>
      </c>
      <c r="J91" s="44">
        <v>0</v>
      </c>
    </row>
    <row r="92" spans="1:125" ht="15">
      <c r="A92" s="36" t="s">
        <v>14</v>
      </c>
      <c r="B92" s="60">
        <f t="shared" si="80"/>
        <v>0</v>
      </c>
      <c r="C92" s="60">
        <f t="shared" si="80"/>
        <v>0.28468932507678357</v>
      </c>
      <c r="D92" s="60">
        <f t="shared" si="80"/>
        <v>0.14612469730954528</v>
      </c>
      <c r="E92" s="60">
        <f t="shared" si="80"/>
        <v>81.98251347772937</v>
      </c>
      <c r="F92" s="60">
        <f t="shared" si="80"/>
        <v>545.69481968701211</v>
      </c>
      <c r="G92" s="60">
        <f t="shared" si="80"/>
        <v>0</v>
      </c>
      <c r="H92" s="60">
        <f t="shared" si="80"/>
        <v>0</v>
      </c>
      <c r="I92" s="309">
        <f t="shared" si="81"/>
        <v>628.10814718712777</v>
      </c>
      <c r="J92" s="44">
        <v>0</v>
      </c>
    </row>
    <row r="93" spans="1:125" ht="15">
      <c r="A93" s="37" t="s">
        <v>15</v>
      </c>
      <c r="B93" s="63">
        <f t="shared" si="80"/>
        <v>5811.6639448861952</v>
      </c>
      <c r="C93" s="63">
        <f t="shared" si="80"/>
        <v>27.395758399007935</v>
      </c>
      <c r="D93" s="63">
        <f t="shared" si="80"/>
        <v>347.9402967147962</v>
      </c>
      <c r="E93" s="63">
        <f t="shared" si="80"/>
        <v>0</v>
      </c>
      <c r="F93" s="63">
        <f t="shared" si="80"/>
        <v>0</v>
      </c>
      <c r="G93" s="63">
        <f t="shared" si="80"/>
        <v>0</v>
      </c>
      <c r="H93" s="63">
        <f t="shared" si="80"/>
        <v>0</v>
      </c>
      <c r="I93" s="75">
        <f t="shared" si="81"/>
        <v>6186.9999999999991</v>
      </c>
      <c r="J93" s="44">
        <v>0</v>
      </c>
    </row>
    <row r="94" spans="1:125" ht="15">
      <c r="A94" s="36" t="s">
        <v>16</v>
      </c>
      <c r="B94" s="60">
        <f t="shared" si="80"/>
        <v>1229.1258189521166</v>
      </c>
      <c r="C94" s="60">
        <f t="shared" si="80"/>
        <v>22.66724665194231</v>
      </c>
      <c r="D94" s="60">
        <f t="shared" si="80"/>
        <v>87.769925754087637</v>
      </c>
      <c r="E94" s="60">
        <f t="shared" si="80"/>
        <v>10.437008641853462</v>
      </c>
      <c r="F94" s="60">
        <f t="shared" si="80"/>
        <v>0</v>
      </c>
      <c r="G94" s="60">
        <f t="shared" si="80"/>
        <v>0</v>
      </c>
      <c r="H94" s="60">
        <f t="shared" si="80"/>
        <v>0</v>
      </c>
      <c r="I94" s="309">
        <f t="shared" si="81"/>
        <v>1350</v>
      </c>
      <c r="J94" s="44">
        <v>0</v>
      </c>
    </row>
    <row r="95" spans="1:125" ht="15">
      <c r="A95" s="37" t="s">
        <v>17</v>
      </c>
      <c r="B95" s="63">
        <f t="shared" si="80"/>
        <v>185.38605959886189</v>
      </c>
      <c r="C95" s="63">
        <f t="shared" si="80"/>
        <v>0.41946180560031981</v>
      </c>
      <c r="D95" s="63">
        <f t="shared" si="80"/>
        <v>17.541827372757016</v>
      </c>
      <c r="E95" s="63">
        <f t="shared" si="80"/>
        <v>1.6526512227807708</v>
      </c>
      <c r="F95" s="63">
        <f t="shared" si="80"/>
        <v>0</v>
      </c>
      <c r="G95" s="63">
        <f t="shared" si="80"/>
        <v>0</v>
      </c>
      <c r="H95" s="63">
        <f t="shared" si="80"/>
        <v>0</v>
      </c>
      <c r="I95" s="75">
        <f t="shared" si="81"/>
        <v>205</v>
      </c>
      <c r="J95" s="44">
        <v>0</v>
      </c>
    </row>
    <row r="96" spans="1:125" ht="15">
      <c r="A96" s="36" t="s">
        <v>18</v>
      </c>
      <c r="B96" s="60">
        <f t="shared" si="80"/>
        <v>0</v>
      </c>
      <c r="C96" s="60">
        <f t="shared" si="80"/>
        <v>0</v>
      </c>
      <c r="D96" s="60">
        <f t="shared" si="80"/>
        <v>0</v>
      </c>
      <c r="E96" s="60">
        <f t="shared" si="80"/>
        <v>0</v>
      </c>
      <c r="F96" s="60">
        <f t="shared" si="80"/>
        <v>0</v>
      </c>
      <c r="G96" s="60">
        <f t="shared" si="80"/>
        <v>0</v>
      </c>
      <c r="H96" s="60">
        <f t="shared" si="80"/>
        <v>0</v>
      </c>
      <c r="I96" s="309">
        <f>SUM(B96:H96)</f>
        <v>0</v>
      </c>
      <c r="J96" s="44">
        <v>0</v>
      </c>
    </row>
    <row r="97" spans="1:10" ht="15">
      <c r="A97" s="37" t="s">
        <v>139</v>
      </c>
      <c r="B97" s="63">
        <f t="shared" si="80"/>
        <v>2648.0412154306841</v>
      </c>
      <c r="C97" s="63">
        <f t="shared" si="80"/>
        <v>270.79137656082662</v>
      </c>
      <c r="D97" s="63">
        <f t="shared" si="80"/>
        <v>345.62071254408511</v>
      </c>
      <c r="E97" s="63">
        <f t="shared" si="80"/>
        <v>41.585798259457071</v>
      </c>
      <c r="F97" s="63">
        <f t="shared" si="80"/>
        <v>0</v>
      </c>
      <c r="G97" s="63">
        <f t="shared" si="80"/>
        <v>0</v>
      </c>
      <c r="H97" s="63">
        <f t="shared" si="80"/>
        <v>0</v>
      </c>
      <c r="I97" s="75">
        <f>SUM(B97:H97)</f>
        <v>3306.0391027950527</v>
      </c>
      <c r="J97" s="44">
        <v>0</v>
      </c>
    </row>
    <row r="98" spans="1:10" ht="15">
      <c r="A98" s="36" t="s">
        <v>19</v>
      </c>
      <c r="B98" s="60">
        <f t="shared" si="80"/>
        <v>0</v>
      </c>
      <c r="C98" s="60">
        <f t="shared" si="80"/>
        <v>0</v>
      </c>
      <c r="D98" s="60">
        <f t="shared" si="80"/>
        <v>0</v>
      </c>
      <c r="E98" s="60">
        <f t="shared" si="80"/>
        <v>0</v>
      </c>
      <c r="F98" s="60">
        <f t="shared" si="80"/>
        <v>0</v>
      </c>
      <c r="G98" s="60">
        <f t="shared" si="80"/>
        <v>0</v>
      </c>
      <c r="H98" s="60">
        <f t="shared" si="80"/>
        <v>0</v>
      </c>
      <c r="I98" s="309">
        <f t="shared" si="81"/>
        <v>0</v>
      </c>
      <c r="J98" s="44">
        <v>0</v>
      </c>
    </row>
    <row r="99" spans="1:10" ht="15">
      <c r="A99" s="37" t="s">
        <v>20</v>
      </c>
      <c r="B99" s="63">
        <f t="shared" si="80"/>
        <v>0</v>
      </c>
      <c r="C99" s="63">
        <f t="shared" si="80"/>
        <v>0</v>
      </c>
      <c r="D99" s="63">
        <f t="shared" si="80"/>
        <v>0</v>
      </c>
      <c r="E99" s="63">
        <f t="shared" si="80"/>
        <v>0</v>
      </c>
      <c r="F99" s="63">
        <f t="shared" si="80"/>
        <v>0</v>
      </c>
      <c r="G99" s="63">
        <f t="shared" si="80"/>
        <v>0</v>
      </c>
      <c r="H99" s="63">
        <f t="shared" si="80"/>
        <v>0</v>
      </c>
      <c r="I99" s="75">
        <f t="shared" si="81"/>
        <v>0</v>
      </c>
      <c r="J99" s="44">
        <v>0</v>
      </c>
    </row>
    <row r="100" spans="1:10" ht="15">
      <c r="A100" s="36" t="s">
        <v>21</v>
      </c>
      <c r="B100" s="60">
        <f t="shared" si="80"/>
        <v>54.98409961479647</v>
      </c>
      <c r="C100" s="60">
        <f t="shared" si="80"/>
        <v>0</v>
      </c>
      <c r="D100" s="60">
        <f t="shared" si="80"/>
        <v>1.0159003852035307</v>
      </c>
      <c r="E100" s="60">
        <f t="shared" si="80"/>
        <v>0</v>
      </c>
      <c r="F100" s="60">
        <f t="shared" si="80"/>
        <v>0</v>
      </c>
      <c r="G100" s="60">
        <f t="shared" si="80"/>
        <v>0</v>
      </c>
      <c r="H100" s="60">
        <f t="shared" si="80"/>
        <v>0</v>
      </c>
      <c r="I100" s="309">
        <f t="shared" si="81"/>
        <v>56</v>
      </c>
      <c r="J100" s="44">
        <v>0</v>
      </c>
    </row>
    <row r="101" spans="1:10" ht="15">
      <c r="A101" s="38" t="s">
        <v>60</v>
      </c>
      <c r="B101" s="63">
        <f t="shared" si="80"/>
        <v>3644.8468159451436</v>
      </c>
      <c r="C101" s="63">
        <f t="shared" si="80"/>
        <v>6.7326172973918013</v>
      </c>
      <c r="D101" s="63">
        <f t="shared" si="80"/>
        <v>454.42056675746471</v>
      </c>
      <c r="E101" s="63">
        <f t="shared" si="80"/>
        <v>0</v>
      </c>
      <c r="F101" s="63">
        <f t="shared" si="80"/>
        <v>0</v>
      </c>
      <c r="G101" s="63">
        <f t="shared" si="80"/>
        <v>0</v>
      </c>
      <c r="H101" s="63">
        <f t="shared" si="80"/>
        <v>0</v>
      </c>
      <c r="I101" s="75">
        <f t="shared" si="81"/>
        <v>4106</v>
      </c>
      <c r="J101" s="44">
        <v>0</v>
      </c>
    </row>
    <row r="102" spans="1:10">
      <c r="A102" s="36" t="s">
        <v>22</v>
      </c>
      <c r="B102" s="65">
        <f t="shared" si="80"/>
        <v>278.77652573857063</v>
      </c>
      <c r="C102" s="65">
        <f t="shared" si="80"/>
        <v>0</v>
      </c>
      <c r="D102" s="65">
        <f t="shared" si="80"/>
        <v>18.594878497475118</v>
      </c>
      <c r="E102" s="65">
        <f t="shared" si="80"/>
        <v>0</v>
      </c>
      <c r="F102" s="65">
        <f t="shared" si="80"/>
        <v>0.91974200395422279</v>
      </c>
      <c r="G102" s="65">
        <f t="shared" si="80"/>
        <v>0</v>
      </c>
      <c r="H102" s="65">
        <f t="shared" si="80"/>
        <v>0</v>
      </c>
      <c r="I102" s="315">
        <f t="shared" si="81"/>
        <v>298.29114623999999</v>
      </c>
      <c r="J102" s="44">
        <v>0</v>
      </c>
    </row>
    <row r="103" spans="1:10" ht="15">
      <c r="A103" s="38" t="s">
        <v>23</v>
      </c>
      <c r="B103" s="68">
        <f t="shared" si="80"/>
        <v>188.22435969026265</v>
      </c>
      <c r="C103" s="68">
        <f t="shared" si="80"/>
        <v>0</v>
      </c>
      <c r="D103" s="68">
        <f t="shared" si="80"/>
        <v>138.285604789232</v>
      </c>
      <c r="E103" s="68">
        <f t="shared" si="80"/>
        <v>0</v>
      </c>
      <c r="F103" s="68">
        <f t="shared" si="80"/>
        <v>0</v>
      </c>
      <c r="G103" s="68">
        <f t="shared" si="80"/>
        <v>0</v>
      </c>
      <c r="H103" s="68">
        <f t="shared" si="80"/>
        <v>0</v>
      </c>
      <c r="I103" s="316">
        <f t="shared" si="81"/>
        <v>326.50996447949467</v>
      </c>
      <c r="J103" s="44">
        <v>0</v>
      </c>
    </row>
    <row r="104" spans="1:10">
      <c r="A104" s="36" t="s">
        <v>24</v>
      </c>
      <c r="B104" s="65">
        <f t="shared" si="80"/>
        <v>2187.0191078807684</v>
      </c>
      <c r="C104" s="65">
        <f t="shared" si="80"/>
        <v>8.022445399231442</v>
      </c>
      <c r="D104" s="65">
        <f t="shared" si="80"/>
        <v>210.85644672000004</v>
      </c>
      <c r="E104" s="65">
        <f t="shared" si="80"/>
        <v>0</v>
      </c>
      <c r="F104" s="65">
        <f t="shared" si="80"/>
        <v>0</v>
      </c>
      <c r="G104" s="65">
        <f t="shared" si="80"/>
        <v>0</v>
      </c>
      <c r="H104" s="65">
        <f t="shared" si="80"/>
        <v>0</v>
      </c>
      <c r="I104" s="315">
        <f t="shared" si="81"/>
        <v>2405.8979999999997</v>
      </c>
      <c r="J104" s="44">
        <v>0</v>
      </c>
    </row>
    <row r="105" spans="1:10" ht="15.75" thickBot="1">
      <c r="A105" s="38" t="s">
        <v>25</v>
      </c>
      <c r="B105" s="71">
        <f t="shared" si="80"/>
        <v>1588.2859297666207</v>
      </c>
      <c r="C105" s="71">
        <f t="shared" si="80"/>
        <v>0.10545887530007725</v>
      </c>
      <c r="D105" s="71">
        <f t="shared" si="80"/>
        <v>2433.7639085415617</v>
      </c>
      <c r="E105" s="71">
        <f t="shared" si="80"/>
        <v>1775.7829506282515</v>
      </c>
      <c r="F105" s="71">
        <f t="shared" si="80"/>
        <v>0</v>
      </c>
      <c r="G105" s="71">
        <f t="shared" si="80"/>
        <v>1406.8504180319387</v>
      </c>
      <c r="H105" s="71">
        <f t="shared" si="80"/>
        <v>0.90293415632773721</v>
      </c>
      <c r="I105" s="317">
        <f t="shared" si="81"/>
        <v>7205.6916000000001</v>
      </c>
      <c r="J105" s="44">
        <v>0</v>
      </c>
    </row>
    <row r="106" spans="1:10" ht="15">
      <c r="A106" s="132" t="s">
        <v>26</v>
      </c>
      <c r="B106" s="74">
        <f>SUM(B85:B105)</f>
        <v>18327.14035365748</v>
      </c>
      <c r="C106" s="74">
        <f t="shared" ref="C106" si="82">SUM(C85:C105)</f>
        <v>336.41905431437732</v>
      </c>
      <c r="D106" s="74">
        <f t="shared" ref="D106" si="83">SUM(D85:D105)</f>
        <v>4096.2062442257793</v>
      </c>
      <c r="E106" s="74">
        <f t="shared" ref="E106" si="84">SUM(E85:E105)</f>
        <v>1991.2016276221525</v>
      </c>
      <c r="F106" s="74">
        <f>SUM(F85:F105)</f>
        <v>546.6145616909663</v>
      </c>
      <c r="G106" s="74">
        <f t="shared" ref="G106" si="85">SUM(G85:G105)</f>
        <v>1406.8504180319387</v>
      </c>
      <c r="H106" s="74">
        <f t="shared" ref="H106" si="86">SUM(H85:H105)</f>
        <v>0.90293415632773721</v>
      </c>
      <c r="I106" s="74">
        <f>SUM(I85:I105)</f>
        <v>26705.335193699022</v>
      </c>
      <c r="J106" s="44">
        <v>0</v>
      </c>
    </row>
    <row r="107" spans="1:10" s="14" customFormat="1" ht="15" thickBot="1">
      <c r="A107" s="43" t="s">
        <v>91</v>
      </c>
      <c r="B107" s="78">
        <f>B106/$I106</f>
        <v>0.68627262008610435</v>
      </c>
      <c r="C107" s="78">
        <f t="shared" ref="C107" si="87">C106/$I106</f>
        <v>1.2597447359273496E-2</v>
      </c>
      <c r="D107" s="78">
        <f t="shared" ref="D107" si="88">D106/$I106</f>
        <v>0.15338531475134815</v>
      </c>
      <c r="E107" s="78">
        <f t="shared" ref="E107" si="89">E106/$I106</f>
        <v>7.456194101963437E-2</v>
      </c>
      <c r="F107" s="78">
        <f t="shared" ref="F107" si="90">F106/$I106</f>
        <v>2.0468365505479109E-2</v>
      </c>
      <c r="G107" s="78">
        <f t="shared" ref="G107" si="91">G106/$I106</f>
        <v>5.2680500275610748E-2</v>
      </c>
      <c r="H107" s="79">
        <f t="shared" ref="H107" si="92">H106/$I106</f>
        <v>3.3811002549811828E-5</v>
      </c>
      <c r="I107" s="80">
        <f t="shared" ref="I107" si="93">I106/$I106</f>
        <v>1</v>
      </c>
    </row>
    <row r="108" spans="1:10" ht="15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1E-3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314">
        <f>SUM(B111:H111)</f>
        <v>1E-3</v>
      </c>
    </row>
    <row r="112" spans="1:10" ht="15">
      <c r="A112" s="36" t="s">
        <v>8</v>
      </c>
      <c r="B112" s="60">
        <v>1E-3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309">
        <f t="shared" ref="I112:I131" si="94">SUM(B112:H112)</f>
        <v>1E-3</v>
      </c>
    </row>
    <row r="113" spans="1:9" ht="15">
      <c r="A113" s="37" t="s">
        <v>9</v>
      </c>
      <c r="B113" s="63">
        <v>1E-3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75">
        <f t="shared" si="94"/>
        <v>1E-3</v>
      </c>
    </row>
    <row r="114" spans="1:9" ht="15">
      <c r="A114" s="36" t="s">
        <v>10</v>
      </c>
      <c r="B114" s="60">
        <v>1E-3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309">
        <f t="shared" si="94"/>
        <v>1E-3</v>
      </c>
    </row>
    <row r="115" spans="1:9" ht="15">
      <c r="A115" s="37" t="s">
        <v>11</v>
      </c>
      <c r="B115" s="63">
        <v>1E-3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75">
        <f t="shared" si="94"/>
        <v>1E-3</v>
      </c>
    </row>
    <row r="116" spans="1:9" ht="15">
      <c r="A116" s="36" t="s">
        <v>12</v>
      </c>
      <c r="B116" s="60">
        <v>1E-3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309">
        <f t="shared" si="94"/>
        <v>1E-3</v>
      </c>
    </row>
    <row r="117" spans="1:9" ht="15">
      <c r="A117" s="37" t="s">
        <v>13</v>
      </c>
      <c r="B117" s="63">
        <v>1E-3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75">
        <f t="shared" si="94"/>
        <v>1E-3</v>
      </c>
    </row>
    <row r="118" spans="1:9" ht="15">
      <c r="A118" s="36" t="s">
        <v>14</v>
      </c>
      <c r="B118" s="60">
        <v>1E-3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309">
        <f t="shared" si="94"/>
        <v>1E-3</v>
      </c>
    </row>
    <row r="119" spans="1:9" ht="15">
      <c r="A119" s="3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75">
        <f t="shared" si="94"/>
        <v>0</v>
      </c>
    </row>
    <row r="120" spans="1:9" ht="15">
      <c r="A120" s="36" t="s">
        <v>16</v>
      </c>
      <c r="B120" s="60">
        <v>1E-3</v>
      </c>
      <c r="C120" s="60">
        <v>23.960911565046551</v>
      </c>
      <c r="D120" s="60">
        <v>3.9088434953449339E-2</v>
      </c>
      <c r="E120" s="60">
        <v>0</v>
      </c>
      <c r="F120" s="420"/>
      <c r="G120" s="60">
        <v>0</v>
      </c>
      <c r="H120" s="61">
        <v>0</v>
      </c>
      <c r="I120" s="309">
        <f t="shared" si="94"/>
        <v>24.001000000000001</v>
      </c>
    </row>
    <row r="121" spans="1:9" ht="15">
      <c r="A121" s="37" t="s">
        <v>17</v>
      </c>
      <c r="B121" s="63">
        <v>1E-3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75">
        <f t="shared" si="94"/>
        <v>1E-3</v>
      </c>
    </row>
    <row r="122" spans="1:9" ht="15">
      <c r="A122" s="36" t="s">
        <v>18</v>
      </c>
      <c r="B122" s="60">
        <v>1E-3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309">
        <f>SUM(B122:H122)</f>
        <v>1E-3</v>
      </c>
    </row>
    <row r="123" spans="1:9" ht="15">
      <c r="A123" s="37" t="s">
        <v>139</v>
      </c>
      <c r="B123" s="63">
        <v>3.9548542746399917</v>
      </c>
      <c r="C123" s="63">
        <v>56.784533069635636</v>
      </c>
      <c r="D123" s="63">
        <v>149.24353042971543</v>
      </c>
      <c r="E123" s="63">
        <v>1.7082226008952775E-2</v>
      </c>
      <c r="F123" s="420"/>
      <c r="G123" s="63">
        <v>0</v>
      </c>
      <c r="H123" s="64">
        <v>0</v>
      </c>
      <c r="I123" s="75">
        <f>SUM(B123:H123)</f>
        <v>210.00000000000003</v>
      </c>
    </row>
    <row r="124" spans="1:9" ht="15">
      <c r="A124" s="36" t="s">
        <v>19</v>
      </c>
      <c r="B124" s="60">
        <v>1E-3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309">
        <f t="shared" si="94"/>
        <v>1E-3</v>
      </c>
    </row>
    <row r="125" spans="1:9" ht="15">
      <c r="A125" s="37" t="s">
        <v>20</v>
      </c>
      <c r="B125" s="63">
        <v>1E-3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75">
        <f t="shared" si="94"/>
        <v>1E-3</v>
      </c>
    </row>
    <row r="126" spans="1:9" ht="15">
      <c r="A126" s="36" t="s">
        <v>21</v>
      </c>
      <c r="B126" s="60">
        <v>0</v>
      </c>
      <c r="C126" s="60">
        <v>0</v>
      </c>
      <c r="D126" s="60">
        <v>1E-4</v>
      </c>
      <c r="E126" s="60">
        <v>0</v>
      </c>
      <c r="F126" s="420"/>
      <c r="G126" s="60">
        <v>0</v>
      </c>
      <c r="H126" s="61">
        <v>0</v>
      </c>
      <c r="I126" s="309">
        <f t="shared" si="94"/>
        <v>1E-4</v>
      </c>
    </row>
    <row r="127" spans="1:9" ht="15">
      <c r="A127" s="38" t="s">
        <v>60</v>
      </c>
      <c r="B127" s="63">
        <v>1E-3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75">
        <f t="shared" si="94"/>
        <v>1E-3</v>
      </c>
    </row>
    <row r="128" spans="1:9">
      <c r="A128" s="36" t="s">
        <v>22</v>
      </c>
      <c r="B128" s="65">
        <v>0</v>
      </c>
      <c r="C128" s="65">
        <v>0</v>
      </c>
      <c r="D128" s="65">
        <v>1E-4</v>
      </c>
      <c r="E128" s="65">
        <v>0</v>
      </c>
      <c r="F128" s="420"/>
      <c r="G128" s="65">
        <v>0</v>
      </c>
      <c r="H128" s="66">
        <v>0</v>
      </c>
      <c r="I128" s="315">
        <f t="shared" si="94"/>
        <v>1E-4</v>
      </c>
    </row>
    <row r="129" spans="1:9" ht="15">
      <c r="A129" s="38" t="s">
        <v>23</v>
      </c>
      <c r="B129" s="68">
        <v>1E-3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316">
        <f t="shared" si="94"/>
        <v>1E-3</v>
      </c>
    </row>
    <row r="130" spans="1:9">
      <c r="A130" s="36" t="s">
        <v>24</v>
      </c>
      <c r="B130" s="65">
        <v>0.01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315">
        <f t="shared" si="94"/>
        <v>0.01</v>
      </c>
    </row>
    <row r="131" spans="1:9" ht="15.75" thickBot="1">
      <c r="A131" s="38" t="s">
        <v>25</v>
      </c>
      <c r="B131" s="71">
        <v>1.4826645131581977</v>
      </c>
      <c r="C131" s="71">
        <v>0</v>
      </c>
      <c r="D131" s="71">
        <v>0</v>
      </c>
      <c r="E131" s="71">
        <v>131.98097382980683</v>
      </c>
      <c r="F131" s="421"/>
      <c r="G131" s="71">
        <v>42.724061657034973</v>
      </c>
      <c r="H131" s="72">
        <v>0</v>
      </c>
      <c r="I131" s="317">
        <f t="shared" si="94"/>
        <v>176.18770000000001</v>
      </c>
    </row>
    <row r="132" spans="1:9" ht="15">
      <c r="A132" s="132" t="s">
        <v>26</v>
      </c>
      <c r="B132" s="74">
        <f>SUM(B111:B131)</f>
        <v>5.4625187877981887</v>
      </c>
      <c r="C132" s="74">
        <f t="shared" ref="C132" si="95">SUM(C111:C131)</f>
        <v>80.745444634682187</v>
      </c>
      <c r="D132" s="74">
        <f t="shared" ref="D132" si="96">SUM(D111:D131)</f>
        <v>149.28281886466888</v>
      </c>
      <c r="E132" s="74">
        <f t="shared" ref="E132" si="97">SUM(E111:E131)</f>
        <v>131.99805605581579</v>
      </c>
      <c r="F132" s="74">
        <f>SUM(F111:F131)</f>
        <v>0</v>
      </c>
      <c r="G132" s="74">
        <f t="shared" ref="G132" si="98">SUM(G111:G131)</f>
        <v>42.724061657034973</v>
      </c>
      <c r="H132" s="74">
        <f t="shared" ref="H132" si="99">SUM(H111:H131)</f>
        <v>0</v>
      </c>
      <c r="I132" s="74">
        <f>SUM(I111:I131)</f>
        <v>410.21290000000005</v>
      </c>
    </row>
    <row r="133" spans="1:9" s="14" customFormat="1" ht="15" thickBot="1">
      <c r="A133" s="43" t="s">
        <v>91</v>
      </c>
      <c r="B133" s="78">
        <f>B132/$I132</f>
        <v>1.3316301822293224E-2</v>
      </c>
      <c r="C133" s="78">
        <f t="shared" ref="C133" si="100">C132/$I132</f>
        <v>0.19683789718627126</v>
      </c>
      <c r="D133" s="78">
        <f t="shared" ref="D133" si="101">D132/$I132</f>
        <v>0.36391546649232354</v>
      </c>
      <c r="E133" s="78">
        <f t="shared" ref="E133" si="102">E132/$I132</f>
        <v>0.32177938835130682</v>
      </c>
      <c r="F133" s="78">
        <f t="shared" ref="F133" si="103">F132/$I132</f>
        <v>0</v>
      </c>
      <c r="G133" s="78">
        <f t="shared" ref="G133" si="104">G132/$I132</f>
        <v>0.10415094614780512</v>
      </c>
      <c r="H133" s="79">
        <f t="shared" ref="H133" si="105">H132/$I132</f>
        <v>0</v>
      </c>
      <c r="I133" s="80">
        <f t="shared" ref="I133" si="106">I132/$I132</f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 customHeight="1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 customHeight="1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314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309">
        <f t="shared" ref="I138:I157" si="107">SUM(B138:H138)</f>
        <v>0</v>
      </c>
    </row>
    <row r="139" spans="1:9" ht="15">
      <c r="A139" s="3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75">
        <f t="shared" si="107"/>
        <v>0</v>
      </c>
    </row>
    <row r="140" spans="1:9" ht="15">
      <c r="A140" s="3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309">
        <f t="shared" si="107"/>
        <v>0</v>
      </c>
    </row>
    <row r="141" spans="1:9" ht="15">
      <c r="A141" s="3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75">
        <f t="shared" si="107"/>
        <v>0</v>
      </c>
    </row>
    <row r="142" spans="1:9" ht="15">
      <c r="A142" s="3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309">
        <f t="shared" si="107"/>
        <v>0</v>
      </c>
    </row>
    <row r="143" spans="1:9" ht="15">
      <c r="A143" s="3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75">
        <f t="shared" si="107"/>
        <v>0</v>
      </c>
    </row>
    <row r="144" spans="1:9" ht="15">
      <c r="A144" s="36" t="s">
        <v>14</v>
      </c>
      <c r="B144" s="60">
        <v>0</v>
      </c>
      <c r="C144" s="60">
        <v>0</v>
      </c>
      <c r="D144" s="60">
        <v>0.78340936132825501</v>
      </c>
      <c r="E144" s="60">
        <v>0.85691266806319755</v>
      </c>
      <c r="F144" s="420"/>
      <c r="G144" s="60">
        <v>0</v>
      </c>
      <c r="H144" s="61">
        <v>0</v>
      </c>
      <c r="I144" s="309">
        <f t="shared" si="107"/>
        <v>1.6403220293914527</v>
      </c>
    </row>
    <row r="145" spans="1:9" ht="15">
      <c r="A145" s="37" t="s">
        <v>15</v>
      </c>
      <c r="B145" s="63">
        <v>4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75">
        <f t="shared" si="107"/>
        <v>4</v>
      </c>
    </row>
    <row r="146" spans="1:9" ht="15">
      <c r="A146" s="36" t="s">
        <v>16</v>
      </c>
      <c r="B146" s="60">
        <v>0.30101891968250571</v>
      </c>
      <c r="C146" s="60">
        <v>2.5498972409730079</v>
      </c>
      <c r="D146" s="60">
        <v>0.14908383934448682</v>
      </c>
      <c r="E146" s="60">
        <v>0</v>
      </c>
      <c r="F146" s="420"/>
      <c r="G146" s="60">
        <v>0</v>
      </c>
      <c r="H146" s="61">
        <v>0</v>
      </c>
      <c r="I146" s="309">
        <f t="shared" si="107"/>
        <v>3.0000000000000004</v>
      </c>
    </row>
    <row r="147" spans="1:9" ht="15">
      <c r="A147" s="37" t="s">
        <v>17</v>
      </c>
      <c r="B147" s="63">
        <v>1E-4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75">
        <f t="shared" si="107"/>
        <v>1E-4</v>
      </c>
    </row>
    <row r="148" spans="1:9" ht="15">
      <c r="A148" s="3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309">
        <f>SUM(B148:H148)</f>
        <v>0</v>
      </c>
    </row>
    <row r="149" spans="1:9" ht="15">
      <c r="A149" s="37" t="s">
        <v>139</v>
      </c>
      <c r="B149" s="63">
        <v>5.005106230515505</v>
      </c>
      <c r="C149" s="63">
        <v>229.27936023387392</v>
      </c>
      <c r="D149" s="63">
        <v>47.715533535610589</v>
      </c>
      <c r="E149" s="63">
        <v>0</v>
      </c>
      <c r="F149" s="420"/>
      <c r="G149" s="63">
        <v>0</v>
      </c>
      <c r="H149" s="64">
        <v>0</v>
      </c>
      <c r="I149" s="75">
        <f>SUM(B149:H149)</f>
        <v>282</v>
      </c>
    </row>
    <row r="150" spans="1:9" ht="15">
      <c r="A150" s="3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309">
        <f t="shared" si="107"/>
        <v>0</v>
      </c>
    </row>
    <row r="151" spans="1:9" ht="15">
      <c r="A151" s="3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75">
        <f t="shared" si="107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309">
        <f t="shared" si="107"/>
        <v>0</v>
      </c>
    </row>
    <row r="153" spans="1:9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75">
        <f t="shared" si="107"/>
        <v>0</v>
      </c>
    </row>
    <row r="154" spans="1:9">
      <c r="A154" s="36" t="s">
        <v>22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315">
        <f t="shared" si="107"/>
        <v>0</v>
      </c>
    </row>
    <row r="155" spans="1:9" ht="15">
      <c r="A155" s="38" t="s">
        <v>23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316">
        <f t="shared" si="107"/>
        <v>0</v>
      </c>
    </row>
    <row r="156" spans="1:9">
      <c r="A156" s="36" t="s">
        <v>24</v>
      </c>
      <c r="B156" s="65">
        <v>1.2968648354897747</v>
      </c>
      <c r="C156" s="65">
        <v>0</v>
      </c>
      <c r="D156" s="65">
        <v>5.3135164510225451E-2</v>
      </c>
      <c r="E156" s="65">
        <v>0</v>
      </c>
      <c r="F156" s="420"/>
      <c r="G156" s="65">
        <v>0</v>
      </c>
      <c r="H156" s="66">
        <v>0</v>
      </c>
      <c r="I156" s="315">
        <f t="shared" si="107"/>
        <v>1.35</v>
      </c>
    </row>
    <row r="157" spans="1:9" ht="15.75" thickBot="1">
      <c r="A157" s="38" t="s">
        <v>25</v>
      </c>
      <c r="B157" s="71">
        <v>0.38401593452302502</v>
      </c>
      <c r="C157" s="71">
        <v>2.1135583242105674E-3</v>
      </c>
      <c r="D157" s="71">
        <v>1.7631479670424905</v>
      </c>
      <c r="E157" s="71">
        <v>39.111009303823778</v>
      </c>
      <c r="F157" s="421"/>
      <c r="G157" s="71">
        <v>0.74624460532064596</v>
      </c>
      <c r="H157" s="72">
        <v>4.6350686309658444</v>
      </c>
      <c r="I157" s="317">
        <f t="shared" si="107"/>
        <v>46.641599999999997</v>
      </c>
    </row>
    <row r="158" spans="1:9" ht="15">
      <c r="A158" s="132" t="s">
        <v>26</v>
      </c>
      <c r="B158" s="74">
        <f>SUM(B137:B157)</f>
        <v>10.98710592021081</v>
      </c>
      <c r="C158" s="74">
        <f t="shared" ref="C158" si="108">SUM(C137:C157)</f>
        <v>231.83137103317111</v>
      </c>
      <c r="D158" s="74">
        <f t="shared" ref="D158" si="109">SUM(D137:D157)</f>
        <v>50.46430986783605</v>
      </c>
      <c r="E158" s="74">
        <f t="shared" ref="E158" si="110">SUM(E137:E157)</f>
        <v>39.967921971886973</v>
      </c>
      <c r="F158" s="74">
        <f>SUM(F137:F157)</f>
        <v>0</v>
      </c>
      <c r="G158" s="74">
        <f t="shared" ref="G158" si="111">SUM(G137:G157)</f>
        <v>0.74624460532064596</v>
      </c>
      <c r="H158" s="74">
        <f t="shared" ref="H158" si="112">SUM(H137:H157)</f>
        <v>4.6350686309658444</v>
      </c>
      <c r="I158" s="74">
        <f>SUM(I137:I157)</f>
        <v>338.63202202939146</v>
      </c>
    </row>
    <row r="159" spans="1:9" s="14" customFormat="1" ht="15" thickBot="1">
      <c r="A159" s="43" t="s">
        <v>91</v>
      </c>
      <c r="B159" s="78">
        <f>B158/$I158</f>
        <v>3.2445560979041693E-2</v>
      </c>
      <c r="C159" s="78">
        <f t="shared" ref="C159" si="113">C158/$I158</f>
        <v>0.68461148370974012</v>
      </c>
      <c r="D159" s="78">
        <f t="shared" ref="D159" si="114">D158/$I158</f>
        <v>0.14902403371485057</v>
      </c>
      <c r="E159" s="78">
        <f t="shared" ref="E159" si="115">E158/$I158</f>
        <v>0.11802759152062108</v>
      </c>
      <c r="F159" s="78">
        <f t="shared" ref="F159" si="116">F158/$I158</f>
        <v>0</v>
      </c>
      <c r="G159" s="78">
        <f t="shared" ref="G159" si="117">G158/$I158</f>
        <v>2.2037035979304872E-3</v>
      </c>
      <c r="H159" s="79">
        <f t="shared" ref="H159" si="118">H158/$I158</f>
        <v>1.3687626477815925E-2</v>
      </c>
      <c r="I159" s="80">
        <f t="shared" ref="I159" si="119">I158/$I158</f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314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309">
        <f t="shared" ref="I164:I183" si="120">SUM(B164:H164)</f>
        <v>0</v>
      </c>
    </row>
    <row r="165" spans="1:9" ht="15">
      <c r="A165" s="3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75">
        <f t="shared" si="120"/>
        <v>0</v>
      </c>
    </row>
    <row r="166" spans="1:9" ht="15">
      <c r="A166" s="3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309">
        <f t="shared" si="120"/>
        <v>0</v>
      </c>
    </row>
    <row r="167" spans="1:9" ht="15">
      <c r="A167" s="3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75">
        <f t="shared" si="120"/>
        <v>0</v>
      </c>
    </row>
    <row r="168" spans="1:9" ht="15">
      <c r="A168" s="3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309">
        <f t="shared" si="120"/>
        <v>0</v>
      </c>
    </row>
    <row r="169" spans="1:9" ht="15">
      <c r="A169" s="3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75">
        <f t="shared" si="120"/>
        <v>0</v>
      </c>
    </row>
    <row r="170" spans="1:9" ht="15">
      <c r="A170" s="36" t="s">
        <v>14</v>
      </c>
      <c r="B170" s="60">
        <v>0</v>
      </c>
      <c r="C170" s="60">
        <v>0</v>
      </c>
      <c r="D170" s="60">
        <v>0</v>
      </c>
      <c r="E170" s="60">
        <v>7.2625130803903273E-2</v>
      </c>
      <c r="F170" s="420"/>
      <c r="G170" s="60">
        <v>0</v>
      </c>
      <c r="H170" s="61">
        <v>0</v>
      </c>
      <c r="I170" s="309">
        <f t="shared" si="120"/>
        <v>7.2625130803903273E-2</v>
      </c>
    </row>
    <row r="171" spans="1:9" ht="15">
      <c r="A171" s="37" t="s">
        <v>15</v>
      </c>
      <c r="B171" s="63">
        <v>0</v>
      </c>
      <c r="C171" s="63">
        <v>0</v>
      </c>
      <c r="D171" s="63">
        <v>0</v>
      </c>
      <c r="E171" s="63">
        <v>0.01</v>
      </c>
      <c r="F171" s="420"/>
      <c r="G171" s="63">
        <v>0</v>
      </c>
      <c r="H171" s="64">
        <v>0</v>
      </c>
      <c r="I171" s="75">
        <f t="shared" si="120"/>
        <v>0.01</v>
      </c>
    </row>
    <row r="172" spans="1:9" ht="15">
      <c r="A172" s="36" t="s">
        <v>16</v>
      </c>
      <c r="B172" s="60">
        <v>48.596101006712729</v>
      </c>
      <c r="C172" s="60">
        <v>0</v>
      </c>
      <c r="D172" s="60">
        <v>121.40489899328726</v>
      </c>
      <c r="E172" s="60">
        <v>0</v>
      </c>
      <c r="F172" s="420"/>
      <c r="G172" s="60">
        <v>0</v>
      </c>
      <c r="H172" s="61">
        <v>0</v>
      </c>
      <c r="I172" s="309">
        <f t="shared" si="120"/>
        <v>170.00099999999998</v>
      </c>
    </row>
    <row r="173" spans="1:9" ht="15">
      <c r="A173" s="37" t="s">
        <v>17</v>
      </c>
      <c r="B173" s="63">
        <v>0</v>
      </c>
      <c r="C173" s="63">
        <v>0</v>
      </c>
      <c r="D173" s="63">
        <v>56.000100000000003</v>
      </c>
      <c r="E173" s="63">
        <v>0</v>
      </c>
      <c r="F173" s="420"/>
      <c r="G173" s="63">
        <v>0</v>
      </c>
      <c r="H173" s="64">
        <v>0</v>
      </c>
      <c r="I173" s="75">
        <f t="shared" si="120"/>
        <v>56.000100000000003</v>
      </c>
    </row>
    <row r="174" spans="1:9" ht="15">
      <c r="A174" s="3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309">
        <f>SUM(B174:H174)</f>
        <v>0</v>
      </c>
    </row>
    <row r="175" spans="1:9" ht="15">
      <c r="A175" s="37" t="s">
        <v>139</v>
      </c>
      <c r="B175" s="63">
        <v>1.0607146432319445</v>
      </c>
      <c r="C175" s="63">
        <v>0.55245554334997105</v>
      </c>
      <c r="D175" s="63">
        <v>18.386829813418085</v>
      </c>
      <c r="E175" s="63">
        <v>0</v>
      </c>
      <c r="F175" s="420"/>
      <c r="G175" s="63">
        <v>0</v>
      </c>
      <c r="H175" s="64">
        <v>0</v>
      </c>
      <c r="I175" s="75">
        <f>SUM(B175:H175)</f>
        <v>20</v>
      </c>
    </row>
    <row r="176" spans="1:9" ht="15">
      <c r="A176" s="3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309">
        <f t="shared" si="120"/>
        <v>0</v>
      </c>
    </row>
    <row r="177" spans="1:9" ht="15">
      <c r="A177" s="3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75">
        <f t="shared" si="120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309">
        <f t="shared" si="120"/>
        <v>0</v>
      </c>
    </row>
    <row r="179" spans="1:9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75">
        <f t="shared" si="120"/>
        <v>0</v>
      </c>
    </row>
    <row r="180" spans="1:9">
      <c r="A180" s="36" t="s">
        <v>22</v>
      </c>
      <c r="B180" s="65">
        <v>1.0000000000000001E-5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315">
        <f t="shared" si="120"/>
        <v>1.0000000000000001E-5</v>
      </c>
    </row>
    <row r="181" spans="1:9" ht="15">
      <c r="A181" s="38" t="s">
        <v>23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316">
        <f t="shared" si="120"/>
        <v>0</v>
      </c>
    </row>
    <row r="182" spans="1:9">
      <c r="A182" s="36" t="s">
        <v>24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315">
        <f t="shared" si="120"/>
        <v>0</v>
      </c>
    </row>
    <row r="183" spans="1:9" ht="15.75" thickBot="1">
      <c r="A183" s="38" t="s">
        <v>25</v>
      </c>
      <c r="B183" s="71">
        <v>0.4720180737039123</v>
      </c>
      <c r="C183" s="71">
        <v>0</v>
      </c>
      <c r="D183" s="71">
        <v>11.66897737538638</v>
      </c>
      <c r="E183" s="71">
        <v>12.275852328565568</v>
      </c>
      <c r="F183" s="421"/>
      <c r="G183" s="71">
        <v>1.0979060552779865</v>
      </c>
      <c r="H183" s="72">
        <v>3.5084461670661549</v>
      </c>
      <c r="I183" s="317">
        <f t="shared" si="120"/>
        <v>29.023199999999999</v>
      </c>
    </row>
    <row r="184" spans="1:9" ht="15">
      <c r="A184" s="132" t="s">
        <v>26</v>
      </c>
      <c r="B184" s="74">
        <f>SUM(B163:B183)</f>
        <v>50.128843723648593</v>
      </c>
      <c r="C184" s="74">
        <f t="shared" ref="C184" si="121">SUM(C163:C183)</f>
        <v>0.55245554334997105</v>
      </c>
      <c r="D184" s="74">
        <f t="shared" ref="D184" si="122">SUM(D163:D183)</f>
        <v>207.46080618209174</v>
      </c>
      <c r="E184" s="74">
        <f t="shared" ref="E184" si="123">SUM(E163:E183)</f>
        <v>12.358477459369471</v>
      </c>
      <c r="F184" s="74">
        <f>SUM(F163:F183)</f>
        <v>0</v>
      </c>
      <c r="G184" s="74">
        <f t="shared" ref="G184" si="124">SUM(G163:G183)</f>
        <v>1.0979060552779865</v>
      </c>
      <c r="H184" s="74">
        <f t="shared" ref="H184" si="125">SUM(H163:H183)</f>
        <v>3.5084461670661549</v>
      </c>
      <c r="I184" s="74">
        <f>SUM(I163:I183)</f>
        <v>275.10693513080389</v>
      </c>
    </row>
    <row r="185" spans="1:9" s="14" customFormat="1" ht="15" thickBot="1">
      <c r="A185" s="43" t="s">
        <v>91</v>
      </c>
      <c r="B185" s="78">
        <f>B184/$I184</f>
        <v>0.18221584890186085</v>
      </c>
      <c r="C185" s="78">
        <f t="shared" ref="C185" si="126">C184/$I184</f>
        <v>2.0081483699685631E-3</v>
      </c>
      <c r="D185" s="78">
        <f t="shared" ref="D185" si="127">D184/$I184</f>
        <v>0.7541096922309547</v>
      </c>
      <c r="E185" s="78">
        <f t="shared" ref="E185" si="128">E184/$I184</f>
        <v>4.4922449713939203E-2</v>
      </c>
      <c r="F185" s="78">
        <f t="shared" ref="F185" si="129">F184/$I184</f>
        <v>0</v>
      </c>
      <c r="G185" s="78">
        <f t="shared" ref="G185" si="130">G184/$I184</f>
        <v>3.9908337997948684E-3</v>
      </c>
      <c r="H185" s="79">
        <f t="shared" ref="H185" si="131">H184/$I184</f>
        <v>1.275302698348193E-2</v>
      </c>
      <c r="I185" s="80">
        <f t="shared" ref="I185" si="132">I184/$I184</f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 customHeight="1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 customHeight="1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45</v>
      </c>
      <c r="E189" s="57">
        <v>0</v>
      </c>
      <c r="F189" s="419"/>
      <c r="G189" s="57">
        <v>0</v>
      </c>
      <c r="H189" s="58">
        <v>0</v>
      </c>
      <c r="I189" s="314">
        <f>SUM(B189:H189)</f>
        <v>45</v>
      </c>
    </row>
    <row r="190" spans="1:9" ht="15">
      <c r="A190" s="36" t="s">
        <v>8</v>
      </c>
      <c r="B190" s="60">
        <v>0</v>
      </c>
      <c r="C190" s="60">
        <v>0</v>
      </c>
      <c r="D190" s="60">
        <v>0.01</v>
      </c>
      <c r="E190" s="60">
        <v>0</v>
      </c>
      <c r="F190" s="420"/>
      <c r="G190" s="60">
        <v>0</v>
      </c>
      <c r="H190" s="61">
        <v>0</v>
      </c>
      <c r="I190" s="309">
        <f t="shared" ref="I190:I209" si="133">SUM(B190:H190)</f>
        <v>0.01</v>
      </c>
    </row>
    <row r="191" spans="1:9" ht="15">
      <c r="A191" s="3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75">
        <f t="shared" si="133"/>
        <v>0</v>
      </c>
    </row>
    <row r="192" spans="1:9" ht="15">
      <c r="A192" s="3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309">
        <f t="shared" si="133"/>
        <v>0</v>
      </c>
    </row>
    <row r="193" spans="1:9" ht="15">
      <c r="A193" s="3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75">
        <f t="shared" si="133"/>
        <v>0</v>
      </c>
    </row>
    <row r="194" spans="1:9" ht="15">
      <c r="A194" s="3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309">
        <f t="shared" si="133"/>
        <v>0</v>
      </c>
    </row>
    <row r="195" spans="1:9" ht="15">
      <c r="A195" s="3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75">
        <f t="shared" si="133"/>
        <v>0</v>
      </c>
    </row>
    <row r="196" spans="1:9" ht="15">
      <c r="A196" s="36" t="s">
        <v>14</v>
      </c>
      <c r="B196" s="60">
        <v>0</v>
      </c>
      <c r="C196" s="60">
        <v>0</v>
      </c>
      <c r="D196" s="60">
        <v>0</v>
      </c>
      <c r="E196" s="60">
        <v>2.8303804961478729</v>
      </c>
      <c r="F196" s="420"/>
      <c r="G196" s="60">
        <v>0</v>
      </c>
      <c r="H196" s="61">
        <v>0</v>
      </c>
      <c r="I196" s="309">
        <f t="shared" si="133"/>
        <v>2.8303804961478729</v>
      </c>
    </row>
    <row r="197" spans="1:9" ht="15">
      <c r="A197" s="37" t="s">
        <v>15</v>
      </c>
      <c r="B197" s="63">
        <v>0.31558628685690759</v>
      </c>
      <c r="C197" s="63">
        <v>9.8019035296654622E-2</v>
      </c>
      <c r="D197" s="63">
        <v>4.586394677846438</v>
      </c>
      <c r="E197" s="63">
        <v>0</v>
      </c>
      <c r="F197" s="420"/>
      <c r="G197" s="63">
        <v>0</v>
      </c>
      <c r="H197" s="64">
        <v>0</v>
      </c>
      <c r="I197" s="75">
        <f t="shared" si="133"/>
        <v>5</v>
      </c>
    </row>
    <row r="198" spans="1:9" ht="15">
      <c r="A198" s="36" t="s">
        <v>16</v>
      </c>
      <c r="B198" s="60">
        <v>34.708654637089339</v>
      </c>
      <c r="C198" s="60">
        <v>15.420340761670227</v>
      </c>
      <c r="D198" s="60">
        <v>700.87100460124043</v>
      </c>
      <c r="E198" s="60">
        <v>0</v>
      </c>
      <c r="F198" s="420"/>
      <c r="G198" s="60">
        <v>0</v>
      </c>
      <c r="H198" s="61">
        <v>0</v>
      </c>
      <c r="I198" s="309">
        <f t="shared" si="133"/>
        <v>751</v>
      </c>
    </row>
    <row r="199" spans="1:9" ht="15">
      <c r="A199" s="37" t="s">
        <v>17</v>
      </c>
      <c r="B199" s="63">
        <v>1.8215360738628219</v>
      </c>
      <c r="C199" s="63">
        <v>0</v>
      </c>
      <c r="D199" s="63">
        <v>13.178463926137178</v>
      </c>
      <c r="E199" s="63">
        <v>0</v>
      </c>
      <c r="F199" s="420"/>
      <c r="G199" s="63">
        <v>0</v>
      </c>
      <c r="H199" s="64">
        <v>0</v>
      </c>
      <c r="I199" s="75">
        <f t="shared" si="133"/>
        <v>15</v>
      </c>
    </row>
    <row r="200" spans="1:9" ht="15">
      <c r="A200" s="36" t="s">
        <v>18</v>
      </c>
      <c r="B200" s="60">
        <v>0</v>
      </c>
      <c r="C200" s="60">
        <v>0</v>
      </c>
      <c r="D200" s="60">
        <v>1E-3</v>
      </c>
      <c r="E200" s="60">
        <v>0</v>
      </c>
      <c r="F200" s="420"/>
      <c r="G200" s="60">
        <v>0</v>
      </c>
      <c r="H200" s="61">
        <v>0</v>
      </c>
      <c r="I200" s="309">
        <f>SUM(B200:H200)</f>
        <v>1E-3</v>
      </c>
    </row>
    <row r="201" spans="1:9" ht="15">
      <c r="A201" s="37" t="s">
        <v>139</v>
      </c>
      <c r="B201" s="63">
        <v>73.076589887346984</v>
      </c>
      <c r="C201" s="63">
        <v>3.9261397107352063</v>
      </c>
      <c r="D201" s="63">
        <v>408.82396986830042</v>
      </c>
      <c r="E201" s="63">
        <v>31.17330053361745</v>
      </c>
      <c r="F201" s="420"/>
      <c r="G201" s="63">
        <v>0</v>
      </c>
      <c r="H201" s="64">
        <v>0</v>
      </c>
      <c r="I201" s="75">
        <f>SUM(B201:H201)</f>
        <v>517</v>
      </c>
    </row>
    <row r="202" spans="1:9" ht="15">
      <c r="A202" s="3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309">
        <f t="shared" si="133"/>
        <v>0</v>
      </c>
    </row>
    <row r="203" spans="1:9" ht="15">
      <c r="A203" s="3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75">
        <f t="shared" si="133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309">
        <f t="shared" si="133"/>
        <v>0</v>
      </c>
    </row>
    <row r="205" spans="1:9" ht="15">
      <c r="A205" s="38" t="s">
        <v>60</v>
      </c>
      <c r="B205" s="63">
        <v>0.17275155832591274</v>
      </c>
      <c r="C205" s="63">
        <v>0.29296527159394481</v>
      </c>
      <c r="D205" s="63">
        <v>0.53428317008014248</v>
      </c>
      <c r="E205" s="63">
        <v>0</v>
      </c>
      <c r="F205" s="420"/>
      <c r="G205" s="63">
        <v>0</v>
      </c>
      <c r="H205" s="64">
        <v>0</v>
      </c>
      <c r="I205" s="75">
        <f t="shared" si="133"/>
        <v>1</v>
      </c>
    </row>
    <row r="206" spans="1:9">
      <c r="A206" s="36" t="s">
        <v>22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315">
        <f t="shared" si="133"/>
        <v>0</v>
      </c>
    </row>
    <row r="207" spans="1:9" ht="15">
      <c r="A207" s="38" t="s">
        <v>23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316">
        <f t="shared" si="133"/>
        <v>0</v>
      </c>
    </row>
    <row r="208" spans="1:9">
      <c r="A208" s="36" t="s">
        <v>24</v>
      </c>
      <c r="B208" s="65">
        <v>1E-3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315">
        <f t="shared" si="133"/>
        <v>1E-3</v>
      </c>
    </row>
    <row r="209" spans="1:9" ht="15.75" thickBot="1">
      <c r="A209" s="38" t="s">
        <v>25</v>
      </c>
      <c r="B209" s="71">
        <v>0.46963518315138197</v>
      </c>
      <c r="C209" s="71">
        <v>0.1658487857781126</v>
      </c>
      <c r="D209" s="71">
        <v>125.75384533978</v>
      </c>
      <c r="E209" s="71">
        <v>86.346118640625505</v>
      </c>
      <c r="F209" s="421"/>
      <c r="G209" s="71">
        <v>6.7551073270756481</v>
      </c>
      <c r="H209" s="72">
        <v>0.40824472358941521</v>
      </c>
      <c r="I209" s="317">
        <f t="shared" si="133"/>
        <v>219.89880000000005</v>
      </c>
    </row>
    <row r="210" spans="1:9" ht="15">
      <c r="A210" s="132" t="s">
        <v>26</v>
      </c>
      <c r="B210" s="74">
        <f>SUM(B189:B209)</f>
        <v>110.56575362663335</v>
      </c>
      <c r="C210" s="74">
        <f t="shared" ref="C210" si="134">SUM(C189:C209)</f>
        <v>19.903313565074146</v>
      </c>
      <c r="D210" s="74">
        <f t="shared" ref="D210" si="135">SUM(D189:D209)</f>
        <v>1298.7589615833845</v>
      </c>
      <c r="E210" s="74">
        <f t="shared" ref="E210" si="136">SUM(E189:E209)</f>
        <v>120.34979967039084</v>
      </c>
      <c r="F210" s="74">
        <f>SUM(F189:F209)</f>
        <v>0</v>
      </c>
      <c r="G210" s="74">
        <f t="shared" ref="G210" si="137">SUM(G189:G209)</f>
        <v>6.7551073270756481</v>
      </c>
      <c r="H210" s="74">
        <f t="shared" ref="H210" si="138">SUM(H189:H209)</f>
        <v>0.40824472358941521</v>
      </c>
      <c r="I210" s="74">
        <f>SUM(I189:I209)</f>
        <v>1556.741180496148</v>
      </c>
    </row>
    <row r="211" spans="1:9" s="14" customFormat="1" ht="15" thickBot="1">
      <c r="A211" s="43" t="s">
        <v>91</v>
      </c>
      <c r="B211" s="78">
        <f>B210/$I210</f>
        <v>7.1023850985553694E-2</v>
      </c>
      <c r="C211" s="78">
        <f t="shared" ref="C211" si="139">C210/$I210</f>
        <v>1.2785242540272992E-2</v>
      </c>
      <c r="D211" s="78">
        <f t="shared" ref="D211" si="140">D210/$I210</f>
        <v>0.83428059709286928</v>
      </c>
      <c r="E211" s="78">
        <f t="shared" ref="E211" si="141">E210/$I210</f>
        <v>7.7308804558015379E-2</v>
      </c>
      <c r="F211" s="78">
        <f t="shared" ref="F211" si="142">F210/$I210</f>
        <v>0</v>
      </c>
      <c r="G211" s="78">
        <f t="shared" ref="G211" si="143">G210/$I210</f>
        <v>4.3392616651425206E-3</v>
      </c>
      <c r="H211" s="79">
        <f t="shared" ref="H211" si="144">H210/$I210</f>
        <v>2.6224315814611123E-4</v>
      </c>
      <c r="I211" s="80">
        <f t="shared" ref="I211" si="145">I210/$I210</f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 customHeight="1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 customHeight="1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314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309">
        <f t="shared" ref="I216:I235" si="146">SUM(B216:H216)</f>
        <v>0</v>
      </c>
    </row>
    <row r="217" spans="1:9" ht="15">
      <c r="A217" s="3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75">
        <f t="shared" si="146"/>
        <v>0</v>
      </c>
    </row>
    <row r="218" spans="1:9" ht="15">
      <c r="A218" s="3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309">
        <f t="shared" si="146"/>
        <v>0</v>
      </c>
    </row>
    <row r="219" spans="1:9" ht="15">
      <c r="A219" s="3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75">
        <f t="shared" si="146"/>
        <v>0</v>
      </c>
    </row>
    <row r="220" spans="1:9" ht="15">
      <c r="A220" s="36" t="s">
        <v>12</v>
      </c>
      <c r="B220" s="60">
        <v>0</v>
      </c>
      <c r="C220" s="60">
        <v>0</v>
      </c>
      <c r="D220" s="60">
        <v>0</v>
      </c>
      <c r="E220" s="60">
        <v>1.1875087783822174</v>
      </c>
      <c r="F220" s="420"/>
      <c r="G220" s="60">
        <v>0</v>
      </c>
      <c r="H220" s="61">
        <v>0</v>
      </c>
      <c r="I220" s="309">
        <f t="shared" si="146"/>
        <v>1.1875087783822174</v>
      </c>
    </row>
    <row r="221" spans="1:9" ht="15">
      <c r="A221" s="3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75">
        <f t="shared" si="146"/>
        <v>0</v>
      </c>
    </row>
    <row r="222" spans="1:9" ht="15">
      <c r="A222" s="36" t="s">
        <v>14</v>
      </c>
      <c r="B222" s="60">
        <v>0</v>
      </c>
      <c r="C222" s="60">
        <v>0</v>
      </c>
      <c r="D222" s="60">
        <v>0</v>
      </c>
      <c r="E222" s="60">
        <v>4.2315980577751447E-4</v>
      </c>
      <c r="F222" s="420"/>
      <c r="G222" s="60">
        <v>0</v>
      </c>
      <c r="H222" s="61">
        <v>0</v>
      </c>
      <c r="I222" s="309">
        <f t="shared" si="146"/>
        <v>4.2315980577751447E-4</v>
      </c>
    </row>
    <row r="223" spans="1:9" ht="15">
      <c r="A223" s="37" t="s">
        <v>15</v>
      </c>
      <c r="B223" s="63">
        <v>1E-4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75">
        <f t="shared" si="146"/>
        <v>1E-4</v>
      </c>
    </row>
    <row r="224" spans="1:9" ht="15">
      <c r="A224" s="36" t="s">
        <v>16</v>
      </c>
      <c r="B224" s="60">
        <v>0</v>
      </c>
      <c r="C224" s="60">
        <v>0</v>
      </c>
      <c r="D224" s="60">
        <v>4</v>
      </c>
      <c r="E224" s="60">
        <v>0</v>
      </c>
      <c r="F224" s="420"/>
      <c r="G224" s="60">
        <v>0</v>
      </c>
      <c r="H224" s="61">
        <v>0</v>
      </c>
      <c r="I224" s="309">
        <f t="shared" si="146"/>
        <v>4</v>
      </c>
    </row>
    <row r="225" spans="1:9" ht="15">
      <c r="A225" s="3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75">
        <f t="shared" si="146"/>
        <v>0</v>
      </c>
    </row>
    <row r="226" spans="1:9" ht="15">
      <c r="A226" s="3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309">
        <f>SUM(B226:H226)</f>
        <v>0</v>
      </c>
    </row>
    <row r="227" spans="1:9" ht="15">
      <c r="A227" s="37" t="s">
        <v>139</v>
      </c>
      <c r="B227" s="63">
        <v>9.57313721769121</v>
      </c>
      <c r="C227" s="63">
        <v>0</v>
      </c>
      <c r="D227" s="63">
        <v>4.5204668353768112</v>
      </c>
      <c r="E227" s="63">
        <v>9.9063959469319798</v>
      </c>
      <c r="F227" s="420"/>
      <c r="G227" s="63">
        <v>0</v>
      </c>
      <c r="H227" s="64">
        <v>0</v>
      </c>
      <c r="I227" s="75">
        <f>SUM(B227:H227)</f>
        <v>24</v>
      </c>
    </row>
    <row r="228" spans="1:9" ht="15">
      <c r="A228" s="3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309">
        <f t="shared" si="146"/>
        <v>0</v>
      </c>
    </row>
    <row r="229" spans="1:9" ht="15">
      <c r="A229" s="3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75">
        <f t="shared" si="146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309">
        <f t="shared" si="146"/>
        <v>0</v>
      </c>
    </row>
    <row r="231" spans="1:9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75">
        <f t="shared" si="146"/>
        <v>0</v>
      </c>
    </row>
    <row r="232" spans="1:9">
      <c r="A232" s="36" t="s">
        <v>22</v>
      </c>
      <c r="B232" s="65">
        <v>0.01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315">
        <f t="shared" si="146"/>
        <v>0.01</v>
      </c>
    </row>
    <row r="233" spans="1:9" ht="15">
      <c r="A233" s="38" t="s">
        <v>23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316">
        <f t="shared" si="146"/>
        <v>0</v>
      </c>
    </row>
    <row r="234" spans="1:9">
      <c r="A234" s="36" t="s">
        <v>24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315">
        <f t="shared" si="146"/>
        <v>0</v>
      </c>
    </row>
    <row r="235" spans="1:9" ht="15.75" thickBot="1">
      <c r="A235" s="38" t="s">
        <v>25</v>
      </c>
      <c r="B235" s="71">
        <v>3.9000823621386189</v>
      </c>
      <c r="C235" s="71">
        <v>0</v>
      </c>
      <c r="D235" s="71">
        <v>14.370944775343427</v>
      </c>
      <c r="E235" s="71">
        <v>10.644110390775737</v>
      </c>
      <c r="F235" s="421"/>
      <c r="G235" s="71">
        <v>3.2137249481058143</v>
      </c>
      <c r="H235" s="72">
        <v>0.37553752363640569</v>
      </c>
      <c r="I235" s="317">
        <f t="shared" si="146"/>
        <v>32.504399999999997</v>
      </c>
    </row>
    <row r="236" spans="1:9" ht="15">
      <c r="A236" s="132" t="s">
        <v>26</v>
      </c>
      <c r="B236" s="74">
        <f>SUM(B215:B235)</f>
        <v>13.483319579829828</v>
      </c>
      <c r="C236" s="74">
        <f t="shared" ref="C236" si="147">SUM(C215:C235)</f>
        <v>0</v>
      </c>
      <c r="D236" s="74">
        <f t="shared" ref="D236" si="148">SUM(D215:D235)</f>
        <v>22.89141161072024</v>
      </c>
      <c r="E236" s="74">
        <f t="shared" ref="E236" si="149">SUM(E215:E235)</f>
        <v>21.73843827589571</v>
      </c>
      <c r="F236" s="74">
        <f>SUM(F215:F235)</f>
        <v>0</v>
      </c>
      <c r="G236" s="74">
        <f t="shared" ref="G236" si="150">SUM(G215:G235)</f>
        <v>3.2137249481058143</v>
      </c>
      <c r="H236" s="74">
        <f t="shared" ref="H236" si="151">SUM(H215:H235)</f>
        <v>0.37553752363640569</v>
      </c>
      <c r="I236" s="74">
        <f>SUM(I215:I235)</f>
        <v>61.702431938187999</v>
      </c>
    </row>
    <row r="237" spans="1:9" s="14" customFormat="1" ht="15" thickBot="1">
      <c r="A237" s="43" t="s">
        <v>91</v>
      </c>
      <c r="B237" s="78">
        <f>B236/$I236</f>
        <v>0.21852168798366151</v>
      </c>
      <c r="C237" s="78">
        <f t="shared" ref="C237" si="152">C236/$I236</f>
        <v>0</v>
      </c>
      <c r="D237" s="78">
        <f t="shared" ref="D237" si="153">D236/$I236</f>
        <v>0.37099691035925947</v>
      </c>
      <c r="E237" s="78">
        <f t="shared" ref="E237" si="154">E236/$I236</f>
        <v>0.35231088294336194</v>
      </c>
      <c r="F237" s="78">
        <f t="shared" ref="F237" si="155">F236/$I236</f>
        <v>0</v>
      </c>
      <c r="G237" s="78">
        <f t="shared" ref="G237" si="156">G236/$I236</f>
        <v>5.2084250930745257E-2</v>
      </c>
      <c r="H237" s="79">
        <f t="shared" ref="H237" si="157">H236/$I236</f>
        <v>6.08626778297183E-3</v>
      </c>
      <c r="I237" s="80">
        <f t="shared" ref="I237" si="158">I236/$I236</f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 customHeight="1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 customHeight="1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37" ht="15">
      <c r="A241" s="35" t="s">
        <v>7</v>
      </c>
      <c r="B241" s="57">
        <v>0</v>
      </c>
      <c r="C241" s="57">
        <v>0</v>
      </c>
      <c r="D241" s="57">
        <v>1E-3</v>
      </c>
      <c r="E241" s="57">
        <v>0</v>
      </c>
      <c r="F241" s="419"/>
      <c r="G241" s="57">
        <v>0</v>
      </c>
      <c r="H241" s="58">
        <v>0</v>
      </c>
      <c r="I241" s="314">
        <f>SUM(B241:H241)</f>
        <v>1E-3</v>
      </c>
    </row>
    <row r="242" spans="1:37" ht="15">
      <c r="A242" s="36" t="s">
        <v>8</v>
      </c>
      <c r="B242" s="60">
        <v>0</v>
      </c>
      <c r="C242" s="60">
        <v>0</v>
      </c>
      <c r="D242" s="60">
        <v>1E-3</v>
      </c>
      <c r="E242" s="60">
        <v>0</v>
      </c>
      <c r="F242" s="420"/>
      <c r="G242" s="60">
        <v>0</v>
      </c>
      <c r="H242" s="61">
        <v>0</v>
      </c>
      <c r="I242" s="309">
        <f t="shared" ref="I242:I261" si="159">SUM(B242:H242)</f>
        <v>1E-3</v>
      </c>
    </row>
    <row r="243" spans="1:37" ht="15">
      <c r="A243" s="3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75">
        <f t="shared" si="159"/>
        <v>0</v>
      </c>
    </row>
    <row r="244" spans="1:37" ht="15">
      <c r="A244" s="3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309">
        <f t="shared" si="159"/>
        <v>0</v>
      </c>
    </row>
    <row r="245" spans="1:37" ht="15">
      <c r="A245" s="3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75">
        <f t="shared" si="159"/>
        <v>0</v>
      </c>
    </row>
    <row r="246" spans="1:37" ht="15">
      <c r="A246" s="36" t="s">
        <v>12</v>
      </c>
      <c r="B246" s="60">
        <v>0</v>
      </c>
      <c r="C246" s="60">
        <v>0</v>
      </c>
      <c r="D246" s="60">
        <v>0</v>
      </c>
      <c r="E246" s="60">
        <v>8.7785576089057418E-2</v>
      </c>
      <c r="F246" s="420"/>
      <c r="G246" s="60">
        <v>0</v>
      </c>
      <c r="H246" s="61">
        <v>0</v>
      </c>
      <c r="I246" s="309">
        <f t="shared" si="159"/>
        <v>8.7785576089057418E-2</v>
      </c>
    </row>
    <row r="247" spans="1:37" ht="15">
      <c r="A247" s="3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75">
        <f t="shared" si="159"/>
        <v>0</v>
      </c>
    </row>
    <row r="248" spans="1:37" ht="15">
      <c r="A248" s="36" t="s">
        <v>14</v>
      </c>
      <c r="B248" s="60">
        <v>0</v>
      </c>
      <c r="C248" s="60">
        <v>0</v>
      </c>
      <c r="D248" s="60">
        <v>0</v>
      </c>
      <c r="E248" s="60">
        <v>0.44793871814521524</v>
      </c>
      <c r="F248" s="420"/>
      <c r="G248" s="60">
        <v>0</v>
      </c>
      <c r="H248" s="61">
        <v>0</v>
      </c>
      <c r="I248" s="309">
        <f t="shared" si="159"/>
        <v>0.44793871814521524</v>
      </c>
    </row>
    <row r="249" spans="1:37" ht="15">
      <c r="A249" s="37" t="s">
        <v>15</v>
      </c>
      <c r="B249" s="63">
        <v>2.606627356469061</v>
      </c>
      <c r="C249" s="63">
        <v>5.707615381090117E-3</v>
      </c>
      <c r="D249" s="63">
        <v>1.3876650281498488</v>
      </c>
      <c r="E249" s="63">
        <v>0</v>
      </c>
      <c r="F249" s="420"/>
      <c r="G249" s="63">
        <v>0</v>
      </c>
      <c r="H249" s="64">
        <v>0</v>
      </c>
      <c r="I249" s="75">
        <f t="shared" si="159"/>
        <v>4</v>
      </c>
    </row>
    <row r="250" spans="1:37" ht="15">
      <c r="A250" s="36" t="s">
        <v>16</v>
      </c>
      <c r="B250" s="60">
        <v>113.1904570075919</v>
      </c>
      <c r="C250" s="60">
        <v>5.7016085110939E-4</v>
      </c>
      <c r="D250" s="60">
        <v>31.808972831556989</v>
      </c>
      <c r="E250" s="60">
        <v>0</v>
      </c>
      <c r="F250" s="420"/>
      <c r="G250" s="60">
        <v>0</v>
      </c>
      <c r="H250" s="61">
        <v>0</v>
      </c>
      <c r="I250" s="309">
        <f t="shared" si="159"/>
        <v>145</v>
      </c>
    </row>
    <row r="251" spans="1:37" ht="15">
      <c r="A251" s="37" t="s">
        <v>17</v>
      </c>
      <c r="B251" s="63">
        <v>2.0096542734946139</v>
      </c>
      <c r="C251" s="63">
        <v>0</v>
      </c>
      <c r="D251" s="63">
        <v>4.8806197207553375</v>
      </c>
      <c r="E251" s="63">
        <v>0.10972600575004771</v>
      </c>
      <c r="F251" s="420"/>
      <c r="G251" s="63">
        <v>0</v>
      </c>
      <c r="H251" s="64">
        <v>0</v>
      </c>
      <c r="I251" s="75">
        <f t="shared" si="159"/>
        <v>6.9999999999999991</v>
      </c>
    </row>
    <row r="252" spans="1:37" ht="15">
      <c r="A252" s="3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309">
        <f>SUM(B252:H252)</f>
        <v>0</v>
      </c>
    </row>
    <row r="253" spans="1:37" ht="15">
      <c r="A253" s="37" t="s">
        <v>139</v>
      </c>
      <c r="B253" s="63">
        <v>77.236522359400752</v>
      </c>
      <c r="C253" s="63">
        <v>5.2543566055525597</v>
      </c>
      <c r="D253" s="63">
        <v>70.509121035046675</v>
      </c>
      <c r="E253" s="63">
        <v>0</v>
      </c>
      <c r="F253" s="420"/>
      <c r="G253" s="63">
        <v>0</v>
      </c>
      <c r="H253" s="64">
        <v>0</v>
      </c>
      <c r="I253" s="75">
        <f>SUM(B253:H253)</f>
        <v>153</v>
      </c>
    </row>
    <row r="254" spans="1:37" ht="15">
      <c r="A254" s="3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309">
        <f t="shared" si="159"/>
        <v>0</v>
      </c>
    </row>
    <row r="255" spans="1:37" ht="15">
      <c r="A255" s="3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75">
        <f t="shared" si="159"/>
        <v>0</v>
      </c>
    </row>
    <row r="256" spans="1:37" ht="15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309">
        <f t="shared" si="159"/>
        <v>0</v>
      </c>
    </row>
    <row r="257" spans="1:9" ht="15">
      <c r="A257" s="38" t="s">
        <v>60</v>
      </c>
      <c r="B257" s="63">
        <v>1E-3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75">
        <f t="shared" si="159"/>
        <v>1E-3</v>
      </c>
    </row>
    <row r="258" spans="1:9">
      <c r="A258" s="36" t="s">
        <v>22</v>
      </c>
      <c r="B258" s="65">
        <v>0.36131231348969517</v>
      </c>
      <c r="C258" s="65">
        <v>1.0491174887935084</v>
      </c>
      <c r="D258" s="65">
        <v>0.59057019771679642</v>
      </c>
      <c r="E258" s="65">
        <v>0</v>
      </c>
      <c r="F258" s="420"/>
      <c r="G258" s="65">
        <v>0</v>
      </c>
      <c r="H258" s="66">
        <v>0</v>
      </c>
      <c r="I258" s="315">
        <f t="shared" si="159"/>
        <v>2.0009999999999999</v>
      </c>
    </row>
    <row r="259" spans="1:9" ht="15">
      <c r="A259" s="38" t="s">
        <v>23</v>
      </c>
      <c r="B259" s="68">
        <v>1E-3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316">
        <f t="shared" si="159"/>
        <v>1E-3</v>
      </c>
    </row>
    <row r="260" spans="1:9">
      <c r="A260" s="36" t="s">
        <v>24</v>
      </c>
      <c r="B260" s="65">
        <v>0.66135458293094462</v>
      </c>
      <c r="C260" s="65">
        <v>0</v>
      </c>
      <c r="D260" s="65">
        <v>1.1845417069055343E-2</v>
      </c>
      <c r="E260" s="65">
        <v>0</v>
      </c>
      <c r="F260" s="420"/>
      <c r="G260" s="65">
        <v>0</v>
      </c>
      <c r="H260" s="66">
        <v>0</v>
      </c>
      <c r="I260" s="315">
        <f t="shared" si="159"/>
        <v>0.67320000000000002</v>
      </c>
    </row>
    <row r="261" spans="1:9" ht="15.75" thickBot="1">
      <c r="A261" s="38" t="s">
        <v>25</v>
      </c>
      <c r="B261" s="71">
        <v>6.9288879883650409</v>
      </c>
      <c r="C261" s="71">
        <v>1.6955397590227426E-2</v>
      </c>
      <c r="D261" s="71">
        <v>109.05405025058296</v>
      </c>
      <c r="E261" s="71">
        <v>68.978957439691342</v>
      </c>
      <c r="F261" s="421"/>
      <c r="G261" s="71">
        <v>132.51032729396167</v>
      </c>
      <c r="H261" s="72">
        <v>3.4292216298087541</v>
      </c>
      <c r="I261" s="317">
        <f t="shared" si="159"/>
        <v>320.91839999999996</v>
      </c>
    </row>
    <row r="262" spans="1:9" ht="15">
      <c r="A262" s="132" t="s">
        <v>26</v>
      </c>
      <c r="B262" s="74">
        <f>SUM(B241:B261)</f>
        <v>202.99681588174204</v>
      </c>
      <c r="C262" s="74">
        <f t="shared" ref="C262" si="160">SUM(C241:C261)</f>
        <v>6.3267072681684953</v>
      </c>
      <c r="D262" s="74">
        <f t="shared" ref="D262" si="161">SUM(D241:D261)</f>
        <v>218.24484448087765</v>
      </c>
      <c r="E262" s="74">
        <f t="shared" ref="E262" si="162">SUM(E241:E261)</f>
        <v>69.624407739675661</v>
      </c>
      <c r="F262" s="74">
        <f>SUM(F241:F261)</f>
        <v>0</v>
      </c>
      <c r="G262" s="74">
        <f t="shared" ref="G262" si="163">SUM(G241:G261)</f>
        <v>132.51032729396167</v>
      </c>
      <c r="H262" s="74">
        <f t="shared" ref="H262" si="164">SUM(H241:H261)</f>
        <v>3.4292216298087541</v>
      </c>
      <c r="I262" s="74">
        <f>SUM(I241:I261)</f>
        <v>633.13232429423419</v>
      </c>
    </row>
    <row r="263" spans="1:9" s="14" customFormat="1" ht="15" thickBot="1">
      <c r="A263" s="43" t="s">
        <v>91</v>
      </c>
      <c r="B263" s="78">
        <f>B262/$I262</f>
        <v>0.32062304844098244</v>
      </c>
      <c r="C263" s="78">
        <f t="shared" ref="C263" si="165">C262/$I262</f>
        <v>9.9927093048376697E-3</v>
      </c>
      <c r="D263" s="78">
        <f t="shared" ref="D263" si="166">D262/$I262</f>
        <v>0.34470652675040675</v>
      </c>
      <c r="E263" s="78">
        <f t="shared" ref="E263" si="167">E262/$I262</f>
        <v>0.10996817737474933</v>
      </c>
      <c r="F263" s="78">
        <f t="shared" ref="F263" si="168">F262/$I262</f>
        <v>0</v>
      </c>
      <c r="G263" s="78">
        <f t="shared" ref="G263" si="169">G262/$I262</f>
        <v>0.20929325862752893</v>
      </c>
      <c r="H263" s="79">
        <f t="shared" ref="H263" si="170">H262/$I262</f>
        <v>5.4162795014950135E-3</v>
      </c>
      <c r="I263" s="80">
        <f t="shared" ref="I263" si="171">I262/$I262</f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 customHeight="1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 customHeight="1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1E-4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314">
        <f>SUM(B267:H267)</f>
        <v>1E-4</v>
      </c>
    </row>
    <row r="268" spans="1:9" ht="15">
      <c r="A268" s="36" t="s">
        <v>8</v>
      </c>
      <c r="B268" s="60">
        <v>1E-4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309">
        <f t="shared" ref="I268:I287" si="172">SUM(B268:H268)</f>
        <v>1E-4</v>
      </c>
    </row>
    <row r="269" spans="1:9" ht="15">
      <c r="A269" s="37" t="s">
        <v>9</v>
      </c>
      <c r="B269" s="63">
        <v>1E-4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75">
        <f t="shared" si="172"/>
        <v>1E-4</v>
      </c>
    </row>
    <row r="270" spans="1:9" ht="15">
      <c r="A270" s="36" t="s">
        <v>10</v>
      </c>
      <c r="B270" s="60">
        <v>1E-4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309">
        <f t="shared" si="172"/>
        <v>1E-4</v>
      </c>
    </row>
    <row r="271" spans="1:9" ht="15">
      <c r="A271" s="37" t="s">
        <v>11</v>
      </c>
      <c r="B271" s="63">
        <v>1E-4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75">
        <f t="shared" si="172"/>
        <v>1E-4</v>
      </c>
    </row>
    <row r="272" spans="1:9" ht="15">
      <c r="A272" s="36" t="s">
        <v>12</v>
      </c>
      <c r="B272" s="60">
        <v>1E-4</v>
      </c>
      <c r="C272" s="60">
        <v>0</v>
      </c>
      <c r="D272" s="60">
        <v>0</v>
      </c>
      <c r="E272" s="60">
        <v>1.1017945332366368E-2</v>
      </c>
      <c r="F272" s="420"/>
      <c r="G272" s="60">
        <v>0</v>
      </c>
      <c r="H272" s="61">
        <v>0</v>
      </c>
      <c r="I272" s="309">
        <f t="shared" si="172"/>
        <v>1.1117945332366368E-2</v>
      </c>
    </row>
    <row r="273" spans="1:9" ht="15">
      <c r="A273" s="37" t="s">
        <v>13</v>
      </c>
      <c r="B273" s="63">
        <v>1E-4</v>
      </c>
      <c r="C273" s="63">
        <v>0</v>
      </c>
      <c r="D273" s="63">
        <v>1E-3</v>
      </c>
      <c r="E273" s="63">
        <v>0</v>
      </c>
      <c r="F273" s="420"/>
      <c r="G273" s="63">
        <v>0</v>
      </c>
      <c r="H273" s="64">
        <v>0</v>
      </c>
      <c r="I273" s="75">
        <f t="shared" si="172"/>
        <v>1.1000000000000001E-3</v>
      </c>
    </row>
    <row r="274" spans="1:9" ht="15">
      <c r="A274" s="36" t="s">
        <v>14</v>
      </c>
      <c r="B274" s="60">
        <v>1E-4</v>
      </c>
      <c r="C274" s="60">
        <v>0</v>
      </c>
      <c r="D274" s="60">
        <v>0</v>
      </c>
      <c r="E274" s="60">
        <v>9.8626585979030583</v>
      </c>
      <c r="F274" s="420"/>
      <c r="G274" s="60">
        <v>0</v>
      </c>
      <c r="H274" s="61">
        <v>0</v>
      </c>
      <c r="I274" s="309">
        <f t="shared" si="172"/>
        <v>9.8627585979030581</v>
      </c>
    </row>
    <row r="275" spans="1:9" ht="15">
      <c r="A275" s="37" t="s">
        <v>15</v>
      </c>
      <c r="B275" s="63">
        <v>0.19424131567516198</v>
      </c>
      <c r="C275" s="63">
        <v>8.0554870102722761E-3</v>
      </c>
      <c r="D275" s="63">
        <v>0.79780319731456584</v>
      </c>
      <c r="E275" s="63">
        <v>0</v>
      </c>
      <c r="F275" s="420"/>
      <c r="G275" s="63">
        <v>0</v>
      </c>
      <c r="H275" s="64">
        <v>0</v>
      </c>
      <c r="I275" s="75">
        <f t="shared" si="172"/>
        <v>1.0001000000000002</v>
      </c>
    </row>
    <row r="276" spans="1:9" ht="15">
      <c r="A276" s="36" t="s">
        <v>16</v>
      </c>
      <c r="B276" s="60">
        <v>9.2460796419264337</v>
      </c>
      <c r="C276" s="60">
        <v>10.413744104053366</v>
      </c>
      <c r="D276" s="60">
        <v>5.3402762540201989</v>
      </c>
      <c r="E276" s="60">
        <v>0</v>
      </c>
      <c r="F276" s="420"/>
      <c r="G276" s="60">
        <v>0</v>
      </c>
      <c r="H276" s="61">
        <v>0</v>
      </c>
      <c r="I276" s="309">
        <f t="shared" si="172"/>
        <v>25.0001</v>
      </c>
    </row>
    <row r="277" spans="1:9" ht="15">
      <c r="A277" s="37" t="s">
        <v>17</v>
      </c>
      <c r="B277" s="63">
        <v>1E-4</v>
      </c>
      <c r="C277" s="63">
        <v>0</v>
      </c>
      <c r="D277" s="63">
        <v>1E-3</v>
      </c>
      <c r="E277" s="63">
        <v>0</v>
      </c>
      <c r="F277" s="420"/>
      <c r="G277" s="63">
        <v>0</v>
      </c>
      <c r="H277" s="64">
        <v>0</v>
      </c>
      <c r="I277" s="75">
        <f t="shared" si="172"/>
        <v>1.1000000000000001E-3</v>
      </c>
    </row>
    <row r="278" spans="1:9" ht="15">
      <c r="A278" s="36" t="s">
        <v>18</v>
      </c>
      <c r="B278" s="60">
        <v>1E-4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309">
        <f>SUM(B278:H278)</f>
        <v>1E-4</v>
      </c>
    </row>
    <row r="279" spans="1:9" ht="15">
      <c r="A279" s="37" t="s">
        <v>139</v>
      </c>
      <c r="B279" s="63">
        <v>1E-4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75">
        <f>SUM(B279:H279)</f>
        <v>1E-4</v>
      </c>
    </row>
    <row r="280" spans="1:9" ht="15">
      <c r="A280" s="36" t="s">
        <v>19</v>
      </c>
      <c r="B280" s="60">
        <v>1E-4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309">
        <f t="shared" si="172"/>
        <v>1E-4</v>
      </c>
    </row>
    <row r="281" spans="1:9" ht="15">
      <c r="A281" s="37" t="s">
        <v>20</v>
      </c>
      <c r="B281" s="63">
        <v>1E-4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75">
        <f t="shared" si="172"/>
        <v>1E-4</v>
      </c>
    </row>
    <row r="282" spans="1:9" ht="15">
      <c r="A282" s="36" t="s">
        <v>21</v>
      </c>
      <c r="B282" s="60">
        <v>1E-4</v>
      </c>
      <c r="C282" s="60">
        <v>0</v>
      </c>
      <c r="D282" s="60">
        <v>1.0000000000000001E-5</v>
      </c>
      <c r="E282" s="60">
        <v>0</v>
      </c>
      <c r="F282" s="420"/>
      <c r="G282" s="60">
        <v>0</v>
      </c>
      <c r="H282" s="61">
        <v>0</v>
      </c>
      <c r="I282" s="309">
        <f t="shared" si="172"/>
        <v>1.1E-4</v>
      </c>
    </row>
    <row r="283" spans="1:9" ht="15">
      <c r="A283" s="38" t="s">
        <v>60</v>
      </c>
      <c r="B283" s="63">
        <v>1E-4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75">
        <f t="shared" si="172"/>
        <v>1E-4</v>
      </c>
    </row>
    <row r="284" spans="1:9">
      <c r="A284" s="36" t="s">
        <v>22</v>
      </c>
      <c r="B284" s="65">
        <v>1E-4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315">
        <f t="shared" si="172"/>
        <v>1E-4</v>
      </c>
    </row>
    <row r="285" spans="1:9" ht="15">
      <c r="A285" s="38" t="s">
        <v>23</v>
      </c>
      <c r="B285" s="68">
        <v>1E-4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316">
        <f t="shared" si="172"/>
        <v>1E-4</v>
      </c>
    </row>
    <row r="286" spans="1:9">
      <c r="A286" s="36" t="s">
        <v>24</v>
      </c>
      <c r="B286" s="65">
        <v>0.28809999999999997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315">
        <f t="shared" si="172"/>
        <v>0.28809999999999997</v>
      </c>
    </row>
    <row r="287" spans="1:9" ht="15.75" thickBot="1">
      <c r="A287" s="38" t="s">
        <v>25</v>
      </c>
      <c r="B287" s="71">
        <v>2.2830022349775062E-2</v>
      </c>
      <c r="C287" s="71">
        <v>0</v>
      </c>
      <c r="D287" s="71">
        <v>61.750823141521529</v>
      </c>
      <c r="E287" s="71">
        <v>14.134509266132232</v>
      </c>
      <c r="F287" s="421"/>
      <c r="G287" s="71">
        <v>1.1571375699964466</v>
      </c>
      <c r="H287" s="72">
        <v>0</v>
      </c>
      <c r="I287" s="317">
        <f t="shared" si="172"/>
        <v>77.065299999999979</v>
      </c>
    </row>
    <row r="288" spans="1:9" ht="15">
      <c r="A288" s="132" t="s">
        <v>26</v>
      </c>
      <c r="B288" s="74">
        <f>SUM(B267:B287)</f>
        <v>9.7529509799513683</v>
      </c>
      <c r="C288" s="74">
        <f t="shared" ref="C288" si="173">SUM(C267:C287)</f>
        <v>10.421799591063639</v>
      </c>
      <c r="D288" s="74">
        <f t="shared" ref="D288" si="174">SUM(D267:D287)</f>
        <v>67.890912592856296</v>
      </c>
      <c r="E288" s="74">
        <f t="shared" ref="E288" si="175">SUM(E267:E287)</f>
        <v>24.008185809367657</v>
      </c>
      <c r="F288" s="74">
        <f>SUM(F267:F287)</f>
        <v>0</v>
      </c>
      <c r="G288" s="74">
        <f t="shared" ref="G288" si="176">SUM(G267:G287)</f>
        <v>1.1571375699964466</v>
      </c>
      <c r="H288" s="74">
        <f t="shared" ref="H288" si="177">SUM(H267:H287)</f>
        <v>0</v>
      </c>
      <c r="I288" s="74">
        <f>SUM(I267:I287)</f>
        <v>113.23098654323542</v>
      </c>
    </row>
    <row r="289" spans="1:9" s="14" customFormat="1" ht="15" thickBot="1">
      <c r="A289" s="43" t="s">
        <v>91</v>
      </c>
      <c r="B289" s="78">
        <f>B288/$I288</f>
        <v>8.6133233293232525E-2</v>
      </c>
      <c r="C289" s="78">
        <f t="shared" ref="C289" si="178">C288/$I288</f>
        <v>9.2040173005860398E-2</v>
      </c>
      <c r="D289" s="78">
        <f t="shared" ref="D289" si="179">D288/$I288</f>
        <v>0.59957891974149014</v>
      </c>
      <c r="E289" s="78">
        <f t="shared" ref="E289" si="180">E288/$I288</f>
        <v>0.21202840796764161</v>
      </c>
      <c r="F289" s="78">
        <f t="shared" ref="F289" si="181">F288/$I288</f>
        <v>0</v>
      </c>
      <c r="G289" s="78">
        <f t="shared" ref="G289" si="182">G288/$I288</f>
        <v>1.0219265991775249E-2</v>
      </c>
      <c r="H289" s="79">
        <f t="shared" ref="H289" si="183">H288/$I288</f>
        <v>0</v>
      </c>
      <c r="I289" s="80">
        <f t="shared" ref="I289" si="184">I288/$I288</f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 customHeight="1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1E-3</v>
      </c>
      <c r="E293" s="57">
        <v>0</v>
      </c>
      <c r="F293" s="419"/>
      <c r="G293" s="57">
        <v>0</v>
      </c>
      <c r="H293" s="58">
        <v>0</v>
      </c>
      <c r="I293" s="314">
        <f>SUM(B293:H293)</f>
        <v>1E-3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309">
        <f t="shared" ref="I294:I313" si="185">SUM(B294:H294)</f>
        <v>0</v>
      </c>
    </row>
    <row r="295" spans="1:9" ht="15">
      <c r="A295" s="3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75">
        <f t="shared" si="185"/>
        <v>0</v>
      </c>
    </row>
    <row r="296" spans="1:9" ht="15">
      <c r="A296" s="36" t="s">
        <v>10</v>
      </c>
      <c r="B296" s="60">
        <v>0</v>
      </c>
      <c r="C296" s="60">
        <v>0</v>
      </c>
      <c r="D296" s="60">
        <v>1E-4</v>
      </c>
      <c r="E296" s="60">
        <v>0</v>
      </c>
      <c r="F296" s="420"/>
      <c r="G296" s="60">
        <v>0</v>
      </c>
      <c r="H296" s="61">
        <v>0</v>
      </c>
      <c r="I296" s="309">
        <f t="shared" si="185"/>
        <v>1E-4</v>
      </c>
    </row>
    <row r="297" spans="1:9" ht="15">
      <c r="A297" s="3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75">
        <f t="shared" si="185"/>
        <v>0</v>
      </c>
    </row>
    <row r="298" spans="1:9" ht="15">
      <c r="A298" s="3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309">
        <f t="shared" si="185"/>
        <v>0</v>
      </c>
    </row>
    <row r="299" spans="1:9" ht="15">
      <c r="A299" s="37" t="s">
        <v>13</v>
      </c>
      <c r="B299" s="63">
        <v>1E-3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75">
        <f t="shared" si="185"/>
        <v>1E-3</v>
      </c>
    </row>
    <row r="300" spans="1:9" ht="15">
      <c r="A300" s="36" t="s">
        <v>14</v>
      </c>
      <c r="B300" s="60">
        <v>0</v>
      </c>
      <c r="C300" s="60">
        <v>0</v>
      </c>
      <c r="D300" s="60">
        <v>0</v>
      </c>
      <c r="E300" s="60">
        <v>0.3782295166794003</v>
      </c>
      <c r="F300" s="420"/>
      <c r="G300" s="60">
        <v>0</v>
      </c>
      <c r="H300" s="61">
        <v>0</v>
      </c>
      <c r="I300" s="309">
        <f t="shared" si="185"/>
        <v>0.3782295166794003</v>
      </c>
    </row>
    <row r="301" spans="1:9" ht="15">
      <c r="A301" s="37" t="s">
        <v>15</v>
      </c>
      <c r="B301" s="63">
        <v>2.6123400012209763</v>
      </c>
      <c r="C301" s="63">
        <v>0.38765999877902357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75">
        <f t="shared" si="185"/>
        <v>3</v>
      </c>
    </row>
    <row r="302" spans="1:9" ht="15">
      <c r="A302" s="36" t="s">
        <v>16</v>
      </c>
      <c r="B302" s="60">
        <v>30.546302361479825</v>
      </c>
      <c r="C302" s="60">
        <v>139.400524153183</v>
      </c>
      <c r="D302" s="60">
        <v>7.053173485337191</v>
      </c>
      <c r="E302" s="60">
        <v>0</v>
      </c>
      <c r="F302" s="420"/>
      <c r="G302" s="60">
        <v>0</v>
      </c>
      <c r="H302" s="61">
        <v>0</v>
      </c>
      <c r="I302" s="309">
        <f t="shared" si="185"/>
        <v>177.00000000000003</v>
      </c>
    </row>
    <row r="303" spans="1:9" ht="15">
      <c r="A303" s="37" t="s">
        <v>17</v>
      </c>
      <c r="B303" s="63">
        <v>0</v>
      </c>
      <c r="C303" s="63">
        <v>0</v>
      </c>
      <c r="D303" s="63">
        <v>0</v>
      </c>
      <c r="E303" s="63">
        <v>0</v>
      </c>
      <c r="F303" s="420"/>
      <c r="G303" s="63">
        <v>0</v>
      </c>
      <c r="H303" s="64">
        <v>0</v>
      </c>
      <c r="I303" s="75">
        <f t="shared" si="185"/>
        <v>0</v>
      </c>
    </row>
    <row r="304" spans="1:9" ht="15">
      <c r="A304" s="3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309">
        <f>SUM(B304:H304)</f>
        <v>0</v>
      </c>
    </row>
    <row r="305" spans="1:26" ht="15">
      <c r="A305" s="37" t="s">
        <v>139</v>
      </c>
      <c r="B305" s="63">
        <v>12.890779775194584</v>
      </c>
      <c r="C305" s="63">
        <v>296.40552356098431</v>
      </c>
      <c r="D305" s="63">
        <v>25.021269585076123</v>
      </c>
      <c r="E305" s="63">
        <v>1.6824270787449556</v>
      </c>
      <c r="F305" s="420"/>
      <c r="G305" s="63">
        <v>0</v>
      </c>
      <c r="H305" s="64">
        <v>0</v>
      </c>
      <c r="I305" s="75">
        <f>SUM(B305:H305)</f>
        <v>336</v>
      </c>
    </row>
    <row r="306" spans="1:26" ht="15">
      <c r="A306" s="3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309">
        <f t="shared" si="185"/>
        <v>0</v>
      </c>
    </row>
    <row r="307" spans="1:26" ht="15">
      <c r="A307" s="3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75">
        <f t="shared" si="185"/>
        <v>0</v>
      </c>
    </row>
    <row r="308" spans="1:26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309">
        <f t="shared" si="185"/>
        <v>0</v>
      </c>
    </row>
    <row r="309" spans="1:26" ht="15">
      <c r="A309" s="38" t="s">
        <v>60</v>
      </c>
      <c r="B309" s="63">
        <v>1E-3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75">
        <f t="shared" si="185"/>
        <v>1E-3</v>
      </c>
    </row>
    <row r="310" spans="1:26">
      <c r="A310" s="36" t="s">
        <v>22</v>
      </c>
      <c r="B310" s="65">
        <v>1E-3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315">
        <f t="shared" si="185"/>
        <v>1E-3</v>
      </c>
    </row>
    <row r="311" spans="1:26" ht="15">
      <c r="A311" s="38" t="s">
        <v>23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316">
        <f t="shared" si="185"/>
        <v>0</v>
      </c>
    </row>
    <row r="312" spans="1:26">
      <c r="A312" s="36" t="s">
        <v>24</v>
      </c>
      <c r="B312" s="65">
        <v>1.885807613384145</v>
      </c>
      <c r="C312" s="65">
        <v>30.754791004648435</v>
      </c>
      <c r="D312" s="65">
        <v>4.6266013819674185</v>
      </c>
      <c r="E312" s="65">
        <v>0</v>
      </c>
      <c r="F312" s="420"/>
      <c r="G312" s="65">
        <v>0</v>
      </c>
      <c r="H312" s="66">
        <v>0</v>
      </c>
      <c r="I312" s="315">
        <f t="shared" si="185"/>
        <v>37.267200000000003</v>
      </c>
    </row>
    <row r="313" spans="1:26" ht="15.75" thickBot="1">
      <c r="A313" s="38" t="s">
        <v>25</v>
      </c>
      <c r="B313" s="71">
        <v>2.8739047160466509</v>
      </c>
      <c r="C313" s="71">
        <v>4.6998650106637383</v>
      </c>
      <c r="D313" s="71">
        <v>14.628909993111819</v>
      </c>
      <c r="E313" s="71">
        <v>162.47585011705684</v>
      </c>
      <c r="F313" s="421"/>
      <c r="G313" s="71">
        <v>15.943284578858476</v>
      </c>
      <c r="H313" s="72">
        <v>5.2985584262465822E-2</v>
      </c>
      <c r="I313" s="317">
        <f t="shared" si="185"/>
        <v>200.6748</v>
      </c>
    </row>
    <row r="314" spans="1:26" ht="15">
      <c r="A314" s="132" t="s">
        <v>26</v>
      </c>
      <c r="B314" s="74">
        <f>SUM(B293:B313)</f>
        <v>50.812134467326175</v>
      </c>
      <c r="C314" s="74">
        <f t="shared" ref="C314" si="186">SUM(C293:C313)</f>
        <v>471.64836372825852</v>
      </c>
      <c r="D314" s="74">
        <f t="shared" ref="D314" si="187">SUM(D293:D313)</f>
        <v>51.331054445492555</v>
      </c>
      <c r="E314" s="74">
        <f t="shared" ref="E314" si="188">SUM(E293:E313)</f>
        <v>164.53650671248118</v>
      </c>
      <c r="F314" s="74">
        <f>SUM(F293:F313)</f>
        <v>0</v>
      </c>
      <c r="G314" s="74">
        <f t="shared" ref="G314" si="189">SUM(G293:G313)</f>
        <v>15.943284578858476</v>
      </c>
      <c r="H314" s="74">
        <f t="shared" ref="H314" si="190">SUM(H293:H313)</f>
        <v>5.2985584262465822E-2</v>
      </c>
      <c r="I314" s="74">
        <f>SUM(I293:I313)</f>
        <v>754.32432951667943</v>
      </c>
    </row>
    <row r="315" spans="1:26" s="14" customFormat="1" ht="15" thickBot="1">
      <c r="A315" s="43" t="s">
        <v>91</v>
      </c>
      <c r="B315" s="78">
        <f>B314/$I314</f>
        <v>6.73611236958023E-2</v>
      </c>
      <c r="C315" s="78">
        <f t="shared" ref="C315" si="191">C314/$I314</f>
        <v>0.62525938150564386</v>
      </c>
      <c r="D315" s="78">
        <f t="shared" ref="D315" si="192">D314/$I314</f>
        <v>6.8049050570040695E-2</v>
      </c>
      <c r="E315" s="78">
        <f t="shared" ref="E315" si="193">E314/$I314</f>
        <v>0.21812435350972328</v>
      </c>
      <c r="F315" s="78">
        <f t="shared" ref="F315" si="194">F314/$I314</f>
        <v>0</v>
      </c>
      <c r="G315" s="78">
        <f t="shared" ref="G315" si="195">G314/$I314</f>
        <v>2.1135848275070045E-2</v>
      </c>
      <c r="H315" s="79">
        <f t="shared" ref="H315" si="196">H314/$I314</f>
        <v>7.0242443719686776E-5</v>
      </c>
      <c r="I315" s="80">
        <f t="shared" ref="I315" si="197">I314/$I314</f>
        <v>1</v>
      </c>
    </row>
    <row r="316" spans="1:26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26" ht="28.5" customHeight="1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26" ht="15" customHeight="1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26" ht="15">
      <c r="A319" s="35" t="s">
        <v>7</v>
      </c>
      <c r="B319" s="57">
        <v>1E-3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314">
        <f>SUM(B319:H319)</f>
        <v>1E-3</v>
      </c>
    </row>
    <row r="320" spans="1:26" ht="15">
      <c r="A320" s="36" t="s">
        <v>8</v>
      </c>
      <c r="B320" s="60">
        <v>1E-3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309">
        <f t="shared" ref="I320:I339" si="198">SUM(B320:H320)</f>
        <v>1E-3</v>
      </c>
    </row>
    <row r="321" spans="1:9" ht="15">
      <c r="A321" s="37" t="s">
        <v>9</v>
      </c>
      <c r="B321" s="63">
        <v>1E-3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75">
        <f t="shared" si="198"/>
        <v>1E-3</v>
      </c>
    </row>
    <row r="322" spans="1:9" ht="15">
      <c r="A322" s="36" t="s">
        <v>10</v>
      </c>
      <c r="B322" s="60">
        <v>1E-3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309">
        <f t="shared" si="198"/>
        <v>1E-3</v>
      </c>
    </row>
    <row r="323" spans="1:9" ht="15">
      <c r="A323" s="37" t="s">
        <v>11</v>
      </c>
      <c r="B323" s="63">
        <v>1E-3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75">
        <f t="shared" si="198"/>
        <v>1E-3</v>
      </c>
    </row>
    <row r="324" spans="1:9" ht="15">
      <c r="A324" s="36" t="s">
        <v>12</v>
      </c>
      <c r="B324" s="60">
        <v>1E-3</v>
      </c>
      <c r="C324" s="60">
        <v>0</v>
      </c>
      <c r="D324" s="60">
        <v>0</v>
      </c>
      <c r="E324" s="60">
        <v>0.42095958823337032</v>
      </c>
      <c r="F324" s="420"/>
      <c r="G324" s="60">
        <v>0</v>
      </c>
      <c r="H324" s="61">
        <v>0</v>
      </c>
      <c r="I324" s="309">
        <f t="shared" si="198"/>
        <v>0.42195958823337032</v>
      </c>
    </row>
    <row r="325" spans="1:9" ht="15">
      <c r="A325" s="37" t="s">
        <v>13</v>
      </c>
      <c r="B325" s="63">
        <v>1E-3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75">
        <f t="shared" si="198"/>
        <v>1E-3</v>
      </c>
    </row>
    <row r="326" spans="1:9" ht="15">
      <c r="A326" s="36" t="s">
        <v>14</v>
      </c>
      <c r="B326" s="60">
        <v>1E-3</v>
      </c>
      <c r="C326" s="60">
        <v>1.6811567724857137</v>
      </c>
      <c r="D326" s="60">
        <v>0</v>
      </c>
      <c r="E326" s="60">
        <v>0.16025058166399014</v>
      </c>
      <c r="F326" s="420"/>
      <c r="G326" s="60">
        <v>0</v>
      </c>
      <c r="H326" s="61">
        <v>0</v>
      </c>
      <c r="I326" s="309">
        <f t="shared" si="198"/>
        <v>1.8424073541497037</v>
      </c>
    </row>
    <row r="327" spans="1:9" ht="15">
      <c r="A327" s="37" t="s">
        <v>15</v>
      </c>
      <c r="B327" s="63">
        <v>5.2543185881987094E-2</v>
      </c>
      <c r="C327" s="63">
        <v>0.94845681411801286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75">
        <f t="shared" si="198"/>
        <v>1.0009999999999999</v>
      </c>
    </row>
    <row r="328" spans="1:9" ht="15">
      <c r="A328" s="36" t="s">
        <v>16</v>
      </c>
      <c r="B328" s="60">
        <v>137.86158521143034</v>
      </c>
      <c r="C328" s="60">
        <v>1478.3282382513733</v>
      </c>
      <c r="D328" s="60">
        <v>170.81117653719645</v>
      </c>
      <c r="E328" s="60">
        <v>0</v>
      </c>
      <c r="F328" s="420"/>
      <c r="G328" s="60">
        <v>0</v>
      </c>
      <c r="H328" s="61">
        <v>0</v>
      </c>
      <c r="I328" s="309">
        <f t="shared" si="198"/>
        <v>1787.001</v>
      </c>
    </row>
    <row r="329" spans="1:9" ht="15">
      <c r="A329" s="37" t="s">
        <v>17</v>
      </c>
      <c r="B329" s="63">
        <v>6.9937321105059533</v>
      </c>
      <c r="C329" s="63">
        <v>0</v>
      </c>
      <c r="D329" s="63">
        <v>18.007267889494045</v>
      </c>
      <c r="E329" s="63">
        <v>0</v>
      </c>
      <c r="F329" s="420"/>
      <c r="G329" s="63">
        <v>0</v>
      </c>
      <c r="H329" s="64">
        <v>0</v>
      </c>
      <c r="I329" s="75">
        <f t="shared" si="198"/>
        <v>25.000999999999998</v>
      </c>
    </row>
    <row r="330" spans="1:9" ht="15">
      <c r="A330" s="36" t="s">
        <v>18</v>
      </c>
      <c r="B330" s="60">
        <v>1E-3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309">
        <f>SUM(B330:H330)</f>
        <v>1E-3</v>
      </c>
    </row>
    <row r="331" spans="1:9" ht="15">
      <c r="A331" s="37" t="s">
        <v>139</v>
      </c>
      <c r="B331" s="63">
        <v>312.58926432768862</v>
      </c>
      <c r="C331" s="63">
        <v>497.94084439047396</v>
      </c>
      <c r="D331" s="63">
        <v>183.22853918169022</v>
      </c>
      <c r="E331" s="63">
        <v>179.24235210014703</v>
      </c>
      <c r="F331" s="420"/>
      <c r="G331" s="63">
        <v>0</v>
      </c>
      <c r="H331" s="64">
        <v>0</v>
      </c>
      <c r="I331" s="75">
        <f>SUM(B331:H331)</f>
        <v>1173.0009999999997</v>
      </c>
    </row>
    <row r="332" spans="1:9" ht="15">
      <c r="A332" s="36" t="s">
        <v>19</v>
      </c>
      <c r="B332" s="60">
        <v>1E-3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309">
        <f t="shared" si="198"/>
        <v>1E-3</v>
      </c>
    </row>
    <row r="333" spans="1:9" ht="15">
      <c r="A333" s="37" t="s">
        <v>20</v>
      </c>
      <c r="B333" s="63">
        <v>1E-3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75">
        <f t="shared" si="198"/>
        <v>1E-3</v>
      </c>
    </row>
    <row r="334" spans="1:9" ht="15">
      <c r="A334" s="36" t="s">
        <v>21</v>
      </c>
      <c r="B334" s="60">
        <v>1E-3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309">
        <f t="shared" si="198"/>
        <v>1E-3</v>
      </c>
    </row>
    <row r="335" spans="1:9" ht="15">
      <c r="A335" s="38" t="s">
        <v>60</v>
      </c>
      <c r="B335" s="63">
        <v>1E-3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75">
        <f t="shared" si="198"/>
        <v>1E-3</v>
      </c>
    </row>
    <row r="336" spans="1:9">
      <c r="A336" s="36" t="s">
        <v>22</v>
      </c>
      <c r="B336" s="65">
        <v>18.299395202149476</v>
      </c>
      <c r="C336" s="65">
        <v>1976.9741883967486</v>
      </c>
      <c r="D336" s="65">
        <v>1.7264264011020622</v>
      </c>
      <c r="E336" s="65">
        <v>0</v>
      </c>
      <c r="F336" s="420"/>
      <c r="G336" s="65">
        <v>0</v>
      </c>
      <c r="H336" s="66">
        <v>0</v>
      </c>
      <c r="I336" s="315">
        <f t="shared" si="198"/>
        <v>1997.0000100000002</v>
      </c>
    </row>
    <row r="337" spans="1:9" ht="15">
      <c r="A337" s="38" t="s">
        <v>23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316">
        <f t="shared" si="198"/>
        <v>0</v>
      </c>
    </row>
    <row r="338" spans="1:9">
      <c r="A338" s="36" t="s">
        <v>24</v>
      </c>
      <c r="B338" s="65">
        <v>0.25098761530126762</v>
      </c>
      <c r="C338" s="65">
        <v>0</v>
      </c>
      <c r="D338" s="65">
        <v>0.60221238469873239</v>
      </c>
      <c r="E338" s="65">
        <v>0</v>
      </c>
      <c r="F338" s="420"/>
      <c r="G338" s="65">
        <v>0</v>
      </c>
      <c r="H338" s="66">
        <v>0</v>
      </c>
      <c r="I338" s="315">
        <f t="shared" si="198"/>
        <v>0.85319999999999996</v>
      </c>
    </row>
    <row r="339" spans="1:9" ht="15.75" thickBot="1">
      <c r="A339" s="38" t="s">
        <v>25</v>
      </c>
      <c r="B339" s="71">
        <v>17.158044670597107</v>
      </c>
      <c r="C339" s="71">
        <v>11.169249093387505</v>
      </c>
      <c r="D339" s="71">
        <v>27.567226734398488</v>
      </c>
      <c r="E339" s="71">
        <v>819.60984471070321</v>
      </c>
      <c r="F339" s="421"/>
      <c r="G339" s="71">
        <v>65.848834790913813</v>
      </c>
      <c r="H339" s="72">
        <v>0</v>
      </c>
      <c r="I339" s="317">
        <f t="shared" si="198"/>
        <v>941.35320000000013</v>
      </c>
    </row>
    <row r="340" spans="1:9" ht="15">
      <c r="A340" s="132" t="s">
        <v>26</v>
      </c>
      <c r="B340" s="74">
        <f>SUM(B319:B339)</f>
        <v>493.21855232355466</v>
      </c>
      <c r="C340" s="74">
        <f t="shared" ref="C340" si="199">SUM(C319:C339)</f>
        <v>3967.0421337185871</v>
      </c>
      <c r="D340" s="74">
        <f t="shared" ref="D340" si="200">SUM(D319:D339)</f>
        <v>401.94284912858006</v>
      </c>
      <c r="E340" s="74">
        <f t="shared" ref="E340" si="201">SUM(E319:E339)</f>
        <v>999.43340698074758</v>
      </c>
      <c r="F340" s="74">
        <f>SUM(F319:F339)</f>
        <v>0</v>
      </c>
      <c r="G340" s="74">
        <f t="shared" ref="G340" si="202">SUM(G319:G339)</f>
        <v>65.848834790913813</v>
      </c>
      <c r="H340" s="74">
        <f t="shared" ref="H340" si="203">SUM(H319:H339)</f>
        <v>0</v>
      </c>
      <c r="I340" s="74">
        <f>SUM(I319:I339)</f>
        <v>5927.4857769423843</v>
      </c>
    </row>
    <row r="341" spans="1:9" s="14" customFormat="1" ht="15" thickBot="1">
      <c r="A341" s="43" t="s">
        <v>91</v>
      </c>
      <c r="B341" s="78">
        <f>B340/$I340</f>
        <v>8.3208728098876181E-2</v>
      </c>
      <c r="C341" s="78">
        <f t="shared" ref="C341" si="204">C340/$I340</f>
        <v>0.66926219361844408</v>
      </c>
      <c r="D341" s="78">
        <f t="shared" ref="D341" si="205">D340/$I340</f>
        <v>6.7810006511043366E-2</v>
      </c>
      <c r="E341" s="78">
        <f t="shared" ref="E341" si="206">E340/$I340</f>
        <v>0.16861000508318252</v>
      </c>
      <c r="F341" s="78">
        <f t="shared" ref="F341" si="207">F340/$I340</f>
        <v>0</v>
      </c>
      <c r="G341" s="78">
        <f t="shared" ref="G341" si="208">G340/$I340</f>
        <v>1.1109066688453711E-2</v>
      </c>
      <c r="H341" s="79">
        <f t="shared" ref="H341" si="209">H340/$I340</f>
        <v>0</v>
      </c>
      <c r="I341" s="80">
        <f t="shared" ref="I341" si="210">I340/$I340</f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 customHeight="1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 customHeight="1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1E-3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314">
        <f>SUM(B345:H345)</f>
        <v>1E-3</v>
      </c>
    </row>
    <row r="346" spans="1:9" ht="15">
      <c r="A346" s="36" t="s">
        <v>8</v>
      </c>
      <c r="B346" s="60">
        <v>1E-3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309">
        <f t="shared" ref="I346:I365" si="211">SUM(B346:H346)</f>
        <v>1E-3</v>
      </c>
    </row>
    <row r="347" spans="1:9" ht="15">
      <c r="A347" s="3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75">
        <f t="shared" si="211"/>
        <v>0</v>
      </c>
    </row>
    <row r="348" spans="1:9" ht="15">
      <c r="A348" s="3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309">
        <f t="shared" si="211"/>
        <v>0</v>
      </c>
    </row>
    <row r="349" spans="1:9" ht="15">
      <c r="A349" s="3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75">
        <f t="shared" si="211"/>
        <v>0</v>
      </c>
    </row>
    <row r="350" spans="1:9" ht="15">
      <c r="A350" s="36" t="s">
        <v>12</v>
      </c>
      <c r="B350" s="60">
        <v>0</v>
      </c>
      <c r="C350" s="60">
        <v>0</v>
      </c>
      <c r="D350" s="60">
        <v>0</v>
      </c>
      <c r="E350" s="60">
        <v>4.9714705156386459E-3</v>
      </c>
      <c r="F350" s="420"/>
      <c r="G350" s="60">
        <v>0</v>
      </c>
      <c r="H350" s="61">
        <v>0</v>
      </c>
      <c r="I350" s="309">
        <f t="shared" si="211"/>
        <v>4.9714705156386459E-3</v>
      </c>
    </row>
    <row r="351" spans="1:9" ht="15">
      <c r="A351" s="3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75">
        <f t="shared" si="211"/>
        <v>0</v>
      </c>
    </row>
    <row r="352" spans="1:9" ht="15">
      <c r="A352" s="36" t="s">
        <v>14</v>
      </c>
      <c r="B352" s="60">
        <v>0</v>
      </c>
      <c r="C352" s="60">
        <v>0</v>
      </c>
      <c r="D352" s="60">
        <v>0</v>
      </c>
      <c r="E352" s="60">
        <v>4.759605804990545</v>
      </c>
      <c r="F352" s="420"/>
      <c r="G352" s="60">
        <v>0</v>
      </c>
      <c r="H352" s="61">
        <v>0</v>
      </c>
      <c r="I352" s="309">
        <f t="shared" si="211"/>
        <v>4.759605804990545</v>
      </c>
    </row>
    <row r="353" spans="1:9" ht="15">
      <c r="A353" s="37" t="s">
        <v>15</v>
      </c>
      <c r="B353" s="63">
        <v>0.23587544483985765</v>
      </c>
      <c r="C353" s="63">
        <v>0</v>
      </c>
      <c r="D353" s="63">
        <v>1.7651245551601424</v>
      </c>
      <c r="E353" s="63">
        <v>0</v>
      </c>
      <c r="F353" s="420"/>
      <c r="G353" s="63">
        <v>0</v>
      </c>
      <c r="H353" s="64">
        <v>0</v>
      </c>
      <c r="I353" s="75">
        <f t="shared" si="211"/>
        <v>2.0009999999999999</v>
      </c>
    </row>
    <row r="354" spans="1:9" ht="15">
      <c r="A354" s="36" t="s">
        <v>16</v>
      </c>
      <c r="B354" s="60">
        <v>8.3853681922973586E-2</v>
      </c>
      <c r="C354" s="60">
        <v>2.4682253298500454</v>
      </c>
      <c r="D354" s="60">
        <v>39.447920988226976</v>
      </c>
      <c r="E354" s="60">
        <v>0</v>
      </c>
      <c r="F354" s="420"/>
      <c r="G354" s="60">
        <v>0</v>
      </c>
      <c r="H354" s="61">
        <v>0</v>
      </c>
      <c r="I354" s="309">
        <f t="shared" si="211"/>
        <v>41.999999999999993</v>
      </c>
    </row>
    <row r="355" spans="1:9" ht="15">
      <c r="A355" s="37" t="s">
        <v>17</v>
      </c>
      <c r="B355" s="63">
        <v>0</v>
      </c>
      <c r="C355" s="63">
        <v>0</v>
      </c>
      <c r="D355" s="63">
        <v>0.01</v>
      </c>
      <c r="E355" s="63">
        <v>0</v>
      </c>
      <c r="F355" s="420"/>
      <c r="G355" s="63">
        <v>0</v>
      </c>
      <c r="H355" s="64">
        <v>0</v>
      </c>
      <c r="I355" s="75">
        <f t="shared" si="211"/>
        <v>0.01</v>
      </c>
    </row>
    <row r="356" spans="1:9" ht="15">
      <c r="A356" s="3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309">
        <f>SUM(B356:H356)</f>
        <v>0</v>
      </c>
    </row>
    <row r="357" spans="1:9" ht="15">
      <c r="A357" s="37" t="s">
        <v>139</v>
      </c>
      <c r="B357" s="63">
        <v>11.913889885972456</v>
      </c>
      <c r="C357" s="63">
        <v>320.08578748742235</v>
      </c>
      <c r="D357" s="63">
        <v>408.00032262660511</v>
      </c>
      <c r="E357" s="63">
        <v>0</v>
      </c>
      <c r="F357" s="420"/>
      <c r="G357" s="63">
        <v>0</v>
      </c>
      <c r="H357" s="64">
        <v>0</v>
      </c>
      <c r="I357" s="75">
        <f>SUM(B357:H357)</f>
        <v>740</v>
      </c>
    </row>
    <row r="358" spans="1:9" ht="15">
      <c r="A358" s="3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309">
        <f t="shared" si="211"/>
        <v>0</v>
      </c>
    </row>
    <row r="359" spans="1:9" ht="15">
      <c r="A359" s="3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75">
        <f t="shared" si="211"/>
        <v>0</v>
      </c>
    </row>
    <row r="360" spans="1:9" ht="15">
      <c r="A360" s="36" t="s">
        <v>21</v>
      </c>
      <c r="B360" s="60">
        <v>0.11173828849243955</v>
      </c>
      <c r="C360" s="60">
        <v>6.0154093362449021</v>
      </c>
      <c r="D360" s="60">
        <v>1.8728523752626594</v>
      </c>
      <c r="E360" s="60">
        <v>0</v>
      </c>
      <c r="F360" s="420"/>
      <c r="G360" s="60">
        <v>0</v>
      </c>
      <c r="H360" s="61">
        <v>0</v>
      </c>
      <c r="I360" s="309">
        <f t="shared" si="211"/>
        <v>8.0000000000000018</v>
      </c>
    </row>
    <row r="361" spans="1:9" ht="15">
      <c r="A361" s="38" t="s">
        <v>60</v>
      </c>
      <c r="B361" s="63">
        <v>1.5557640249332145</v>
      </c>
      <c r="C361" s="63">
        <v>2.6366874443455033</v>
      </c>
      <c r="D361" s="63">
        <v>4.8085485307212821</v>
      </c>
      <c r="E361" s="63">
        <v>0</v>
      </c>
      <c r="F361" s="420"/>
      <c r="G361" s="63">
        <v>0</v>
      </c>
      <c r="H361" s="64">
        <v>0</v>
      </c>
      <c r="I361" s="75">
        <f t="shared" si="211"/>
        <v>9.0009999999999994</v>
      </c>
    </row>
    <row r="362" spans="1:9">
      <c r="A362" s="36" t="s">
        <v>22</v>
      </c>
      <c r="B362" s="65">
        <v>33.509045154541653</v>
      </c>
      <c r="C362" s="65">
        <v>97.567926457796275</v>
      </c>
      <c r="D362" s="65">
        <v>54.923028387662079</v>
      </c>
      <c r="E362" s="65">
        <v>0</v>
      </c>
      <c r="F362" s="420"/>
      <c r="G362" s="65">
        <v>0</v>
      </c>
      <c r="H362" s="66">
        <v>0</v>
      </c>
      <c r="I362" s="315">
        <f t="shared" si="211"/>
        <v>186</v>
      </c>
    </row>
    <row r="363" spans="1:9" ht="15">
      <c r="A363" s="38" t="s">
        <v>23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316">
        <f t="shared" si="211"/>
        <v>0</v>
      </c>
    </row>
    <row r="364" spans="1:9">
      <c r="A364" s="36" t="s">
        <v>24</v>
      </c>
      <c r="B364" s="65">
        <v>0.15702474312635939</v>
      </c>
      <c r="C364" s="65">
        <v>2.2215542703338423E-6</v>
      </c>
      <c r="D364" s="65">
        <v>1.5773035319370281E-2</v>
      </c>
      <c r="E364" s="65">
        <v>0</v>
      </c>
      <c r="F364" s="420"/>
      <c r="G364" s="65">
        <v>0</v>
      </c>
      <c r="H364" s="66">
        <v>0</v>
      </c>
      <c r="I364" s="315">
        <f t="shared" si="211"/>
        <v>0.17279999999999998</v>
      </c>
    </row>
    <row r="365" spans="1:9" ht="15.75" thickBot="1">
      <c r="A365" s="38" t="s">
        <v>25</v>
      </c>
      <c r="B365" s="71">
        <v>2.7729174913417807</v>
      </c>
      <c r="C365" s="71">
        <v>4.5802979902037269</v>
      </c>
      <c r="D365" s="71">
        <v>2.6954432628212324</v>
      </c>
      <c r="E365" s="71">
        <v>446.30656569684345</v>
      </c>
      <c r="F365" s="421"/>
      <c r="G365" s="71">
        <v>5.7416101414500185</v>
      </c>
      <c r="H365" s="72">
        <v>2.4365417339712155E-2</v>
      </c>
      <c r="I365" s="317">
        <f t="shared" si="211"/>
        <v>462.12119999999987</v>
      </c>
    </row>
    <row r="366" spans="1:9" ht="15">
      <c r="A366" s="132" t="s">
        <v>26</v>
      </c>
      <c r="B366" s="74">
        <f>SUM(B345:B365)</f>
        <v>50.342108715170731</v>
      </c>
      <c r="C366" s="74">
        <f t="shared" ref="C366" si="212">SUM(C345:C365)</f>
        <v>433.35433626741707</v>
      </c>
      <c r="D366" s="74">
        <f t="shared" ref="D366" si="213">SUM(D345:D365)</f>
        <v>513.53901376177885</v>
      </c>
      <c r="E366" s="74">
        <f t="shared" ref="E366" si="214">SUM(E345:E365)</f>
        <v>451.07114297234961</v>
      </c>
      <c r="F366" s="74">
        <f>SUM(F345:F365)</f>
        <v>0</v>
      </c>
      <c r="G366" s="74">
        <f t="shared" ref="G366" si="215">SUM(G345:G365)</f>
        <v>5.7416101414500185</v>
      </c>
      <c r="H366" s="74">
        <f t="shared" ref="H366" si="216">SUM(H345:H365)</f>
        <v>2.4365417339712155E-2</v>
      </c>
      <c r="I366" s="74">
        <f>SUM(I345:I365)</f>
        <v>1454.0725772755061</v>
      </c>
    </row>
    <row r="367" spans="1:9" s="14" customFormat="1" ht="15" thickBot="1">
      <c r="A367" s="43" t="s">
        <v>91</v>
      </c>
      <c r="B367" s="78">
        <f>B366/$I366</f>
        <v>3.462145528491891E-2</v>
      </c>
      <c r="C367" s="78">
        <f t="shared" ref="C367" si="217">C366/$I366</f>
        <v>0.29802799601612218</v>
      </c>
      <c r="D367" s="78">
        <f t="shared" ref="D367" si="218">D366/$I366</f>
        <v>0.35317288957061294</v>
      </c>
      <c r="E367" s="78">
        <f t="shared" ref="E367" si="219">E366/$I366</f>
        <v>0.310212261768612</v>
      </c>
      <c r="F367" s="78">
        <f t="shared" ref="F367" si="220">F366/$I366</f>
        <v>0</v>
      </c>
      <c r="G367" s="78">
        <f t="shared" ref="G367" si="221">G366/$I366</f>
        <v>3.9486406876664062E-3</v>
      </c>
      <c r="H367" s="79">
        <f t="shared" ref="H367" si="222">H366/$I366</f>
        <v>1.675667206747383E-5</v>
      </c>
      <c r="I367" s="80">
        <f t="shared" ref="I367" si="223">I366/$I366</f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1E-3</v>
      </c>
      <c r="C371" s="57">
        <v>1E-3</v>
      </c>
      <c r="D371" s="57">
        <v>1E-3</v>
      </c>
      <c r="E371" s="57">
        <v>1E-3</v>
      </c>
      <c r="F371" s="419"/>
      <c r="G371" s="57">
        <v>0</v>
      </c>
      <c r="H371" s="58">
        <v>0</v>
      </c>
      <c r="I371" s="314">
        <f>SUM(B371:H371)</f>
        <v>4.0000000000000001E-3</v>
      </c>
    </row>
    <row r="372" spans="1:9" ht="15">
      <c r="A372" s="36" t="s">
        <v>8</v>
      </c>
      <c r="B372" s="60">
        <v>1E-3</v>
      </c>
      <c r="C372" s="60">
        <v>1E-3</v>
      </c>
      <c r="D372" s="60">
        <v>1E-3</v>
      </c>
      <c r="E372" s="60">
        <v>1E-3</v>
      </c>
      <c r="F372" s="420"/>
      <c r="G372" s="60">
        <v>0</v>
      </c>
      <c r="H372" s="61">
        <v>0</v>
      </c>
      <c r="I372" s="309">
        <f t="shared" ref="I372:I391" si="224">SUM(B372:H372)</f>
        <v>4.0000000000000001E-3</v>
      </c>
    </row>
    <row r="373" spans="1:9" ht="15">
      <c r="A373" s="37" t="s">
        <v>9</v>
      </c>
      <c r="B373" s="63">
        <v>1E-3</v>
      </c>
      <c r="C373" s="63">
        <v>1E-3</v>
      </c>
      <c r="D373" s="63">
        <v>1E-3</v>
      </c>
      <c r="E373" s="63">
        <v>1E-3</v>
      </c>
      <c r="F373" s="420"/>
      <c r="G373" s="63">
        <v>0</v>
      </c>
      <c r="H373" s="64">
        <v>0</v>
      </c>
      <c r="I373" s="75">
        <f t="shared" si="224"/>
        <v>4.0000000000000001E-3</v>
      </c>
    </row>
    <row r="374" spans="1:9" ht="15">
      <c r="A374" s="36" t="s">
        <v>10</v>
      </c>
      <c r="B374" s="60">
        <v>1E-3</v>
      </c>
      <c r="C374" s="60">
        <v>1E-3</v>
      </c>
      <c r="D374" s="60">
        <v>1E-3</v>
      </c>
      <c r="E374" s="60">
        <v>1E-3</v>
      </c>
      <c r="F374" s="420"/>
      <c r="G374" s="60">
        <v>0</v>
      </c>
      <c r="H374" s="61">
        <v>0</v>
      </c>
      <c r="I374" s="309">
        <f t="shared" si="224"/>
        <v>4.0000000000000001E-3</v>
      </c>
    </row>
    <row r="375" spans="1:9" ht="15">
      <c r="A375" s="37" t="s">
        <v>11</v>
      </c>
      <c r="B375" s="63">
        <v>1E-3</v>
      </c>
      <c r="C375" s="63">
        <v>1E-3</v>
      </c>
      <c r="D375" s="63">
        <v>1E-3</v>
      </c>
      <c r="E375" s="63">
        <v>1E-3</v>
      </c>
      <c r="F375" s="420"/>
      <c r="G375" s="63">
        <v>0</v>
      </c>
      <c r="H375" s="64">
        <v>0</v>
      </c>
      <c r="I375" s="75">
        <f t="shared" si="224"/>
        <v>4.0000000000000001E-3</v>
      </c>
    </row>
    <row r="376" spans="1:9" ht="15">
      <c r="A376" s="36" t="s">
        <v>12</v>
      </c>
      <c r="B376" s="60">
        <v>1E-3</v>
      </c>
      <c r="C376" s="60">
        <v>1E-3</v>
      </c>
      <c r="D376" s="60">
        <v>1E-3</v>
      </c>
      <c r="E376" s="60">
        <v>1.0240917060273771</v>
      </c>
      <c r="F376" s="420"/>
      <c r="G376" s="60">
        <v>0</v>
      </c>
      <c r="H376" s="61">
        <v>0</v>
      </c>
      <c r="I376" s="309">
        <f t="shared" si="224"/>
        <v>1.027091706027377</v>
      </c>
    </row>
    <row r="377" spans="1:9" ht="15">
      <c r="A377" s="37" t="s">
        <v>13</v>
      </c>
      <c r="B377" s="63">
        <v>1E-3</v>
      </c>
      <c r="C377" s="63">
        <v>1E-3</v>
      </c>
      <c r="D377" s="63">
        <v>1E-3</v>
      </c>
      <c r="E377" s="63">
        <v>1E-3</v>
      </c>
      <c r="F377" s="420"/>
      <c r="G377" s="63">
        <v>0</v>
      </c>
      <c r="H377" s="64">
        <v>0</v>
      </c>
      <c r="I377" s="75">
        <f t="shared" si="224"/>
        <v>4.0000000000000001E-3</v>
      </c>
    </row>
    <row r="378" spans="1:9" ht="15">
      <c r="A378" s="36" t="s">
        <v>14</v>
      </c>
      <c r="B378" s="60">
        <v>1E-3</v>
      </c>
      <c r="C378" s="60">
        <v>1E-3</v>
      </c>
      <c r="D378" s="60">
        <v>1E-3</v>
      </c>
      <c r="E378" s="60">
        <v>360.42308810733545</v>
      </c>
      <c r="F378" s="420"/>
      <c r="G378" s="60">
        <v>0</v>
      </c>
      <c r="H378" s="61">
        <v>0</v>
      </c>
      <c r="I378" s="309">
        <f t="shared" si="224"/>
        <v>360.42608810733543</v>
      </c>
    </row>
    <row r="379" spans="1:9" ht="15">
      <c r="A379" s="37" t="s">
        <v>15</v>
      </c>
      <c r="B379" s="63">
        <v>14.000999999999999</v>
      </c>
      <c r="C379" s="63">
        <v>1E-3</v>
      </c>
      <c r="D379" s="63">
        <v>1E-3</v>
      </c>
      <c r="E379" s="63">
        <v>1E-3</v>
      </c>
      <c r="F379" s="420"/>
      <c r="G379" s="63">
        <v>0</v>
      </c>
      <c r="H379" s="64">
        <v>0</v>
      </c>
      <c r="I379" s="75">
        <f t="shared" si="224"/>
        <v>14.003999999999998</v>
      </c>
    </row>
    <row r="380" spans="1:9" ht="15">
      <c r="A380" s="36" t="s">
        <v>16</v>
      </c>
      <c r="B380" s="60">
        <v>10.293780949737439</v>
      </c>
      <c r="C380" s="60">
        <v>1E-3</v>
      </c>
      <c r="D380" s="60">
        <v>45.708219050262564</v>
      </c>
      <c r="E380" s="60">
        <v>1E-3</v>
      </c>
      <c r="F380" s="420"/>
      <c r="G380" s="60">
        <v>0</v>
      </c>
      <c r="H380" s="61">
        <v>0</v>
      </c>
      <c r="I380" s="309">
        <f t="shared" si="224"/>
        <v>56.003999999999998</v>
      </c>
    </row>
    <row r="381" spans="1:9" ht="15">
      <c r="A381" s="37" t="s">
        <v>17</v>
      </c>
      <c r="B381" s="63">
        <v>1.5246348103181764</v>
      </c>
      <c r="C381" s="63">
        <v>1E-3</v>
      </c>
      <c r="D381" s="63">
        <v>38.477365189681819</v>
      </c>
      <c r="E381" s="63">
        <v>1E-3</v>
      </c>
      <c r="F381" s="420"/>
      <c r="G381" s="63">
        <v>0</v>
      </c>
      <c r="H381" s="64">
        <v>0</v>
      </c>
      <c r="I381" s="75">
        <f t="shared" si="224"/>
        <v>40.003999999999991</v>
      </c>
    </row>
    <row r="382" spans="1:9" ht="15">
      <c r="A382" s="36" t="s">
        <v>18</v>
      </c>
      <c r="B382" s="60">
        <v>1E-3</v>
      </c>
      <c r="C382" s="60">
        <v>1E-3</v>
      </c>
      <c r="D382" s="60">
        <v>1E-3</v>
      </c>
      <c r="E382" s="60">
        <v>1E-3</v>
      </c>
      <c r="F382" s="420"/>
      <c r="G382" s="60">
        <v>0</v>
      </c>
      <c r="H382" s="61">
        <v>0</v>
      </c>
      <c r="I382" s="309">
        <f>SUM(B382:H382)</f>
        <v>4.0000000000000001E-3</v>
      </c>
    </row>
    <row r="383" spans="1:9" ht="15">
      <c r="A383" s="37" t="s">
        <v>139</v>
      </c>
      <c r="B383" s="63">
        <v>8.1641648508622513</v>
      </c>
      <c r="C383" s="63">
        <v>0.69012697874101514</v>
      </c>
      <c r="D383" s="63">
        <v>19.148708170396734</v>
      </c>
      <c r="E383" s="63">
        <v>1E-3</v>
      </c>
      <c r="F383" s="420"/>
      <c r="G383" s="63">
        <v>0</v>
      </c>
      <c r="H383" s="64">
        <v>0</v>
      </c>
      <c r="I383" s="75">
        <f>SUM(B383:H383)</f>
        <v>28.004000000000001</v>
      </c>
    </row>
    <row r="384" spans="1:9" ht="15">
      <c r="A384" s="36" t="s">
        <v>19</v>
      </c>
      <c r="B384" s="60">
        <v>1E-3</v>
      </c>
      <c r="C384" s="60">
        <v>1E-3</v>
      </c>
      <c r="D384" s="60">
        <v>1E-3</v>
      </c>
      <c r="E384" s="60">
        <v>1E-3</v>
      </c>
      <c r="F384" s="420"/>
      <c r="G384" s="60">
        <v>0</v>
      </c>
      <c r="H384" s="61">
        <v>0</v>
      </c>
      <c r="I384" s="309">
        <f>SUM(B384:H384)</f>
        <v>4.0000000000000001E-3</v>
      </c>
    </row>
    <row r="385" spans="1:26" ht="15">
      <c r="A385" s="37" t="s">
        <v>20</v>
      </c>
      <c r="B385" s="63">
        <v>1E-3</v>
      </c>
      <c r="C385" s="63">
        <v>1E-3</v>
      </c>
      <c r="D385" s="63">
        <v>1E-3</v>
      </c>
      <c r="E385" s="63">
        <v>1E-3</v>
      </c>
      <c r="F385" s="420"/>
      <c r="G385" s="63">
        <v>0</v>
      </c>
      <c r="H385" s="64">
        <v>0</v>
      </c>
      <c r="I385" s="75">
        <f>SUM(B385:H385)</f>
        <v>4.0000000000000001E-3</v>
      </c>
    </row>
    <row r="386" spans="1:26" ht="15">
      <c r="A386" s="36" t="s">
        <v>21</v>
      </c>
      <c r="B386" s="60">
        <v>0.62794874155369829</v>
      </c>
      <c r="C386" s="60">
        <v>1E-3</v>
      </c>
      <c r="D386" s="60">
        <v>0.37405125844630166</v>
      </c>
      <c r="E386" s="60">
        <v>1E-3</v>
      </c>
      <c r="F386" s="420"/>
      <c r="G386" s="60">
        <v>0</v>
      </c>
      <c r="H386" s="61">
        <v>0</v>
      </c>
      <c r="I386" s="309">
        <f t="shared" si="224"/>
        <v>1.0039999999999998</v>
      </c>
    </row>
    <row r="387" spans="1:26" ht="15">
      <c r="A387" s="38" t="s">
        <v>60</v>
      </c>
      <c r="B387" s="63">
        <v>1E-3</v>
      </c>
      <c r="C387" s="63">
        <v>1E-3</v>
      </c>
      <c r="D387" s="63">
        <v>1E-3</v>
      </c>
      <c r="E387" s="63">
        <v>1E-3</v>
      </c>
      <c r="F387" s="420"/>
      <c r="G387" s="63">
        <v>0</v>
      </c>
      <c r="H387" s="64">
        <v>0</v>
      </c>
      <c r="I387" s="75">
        <f t="shared" si="224"/>
        <v>4.0000000000000001E-3</v>
      </c>
    </row>
    <row r="388" spans="1:26">
      <c r="A388" s="36" t="s">
        <v>22</v>
      </c>
      <c r="B388" s="65">
        <v>1E-3</v>
      </c>
      <c r="C388" s="65">
        <v>1E-3</v>
      </c>
      <c r="D388" s="65">
        <v>1E-3</v>
      </c>
      <c r="E388" s="65">
        <v>1E-3</v>
      </c>
      <c r="F388" s="420"/>
      <c r="G388" s="65">
        <v>0</v>
      </c>
      <c r="H388" s="66">
        <v>0</v>
      </c>
      <c r="I388" s="315">
        <f t="shared" si="224"/>
        <v>4.0000000000000001E-3</v>
      </c>
    </row>
    <row r="389" spans="1:26" ht="15">
      <c r="A389" s="38" t="s">
        <v>23</v>
      </c>
      <c r="B389" s="68">
        <v>1E-3</v>
      </c>
      <c r="C389" s="68">
        <v>1E-3</v>
      </c>
      <c r="D389" s="68">
        <v>1E-3</v>
      </c>
      <c r="E389" s="68">
        <v>1E-3</v>
      </c>
      <c r="F389" s="420"/>
      <c r="G389" s="68">
        <v>0</v>
      </c>
      <c r="H389" s="69">
        <v>0</v>
      </c>
      <c r="I389" s="316">
        <f t="shared" si="224"/>
        <v>4.0000000000000001E-3</v>
      </c>
    </row>
    <row r="390" spans="1:26">
      <c r="A390" s="36" t="s">
        <v>24</v>
      </c>
      <c r="B390" s="65">
        <v>11.016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315">
        <f t="shared" si="224"/>
        <v>11.016</v>
      </c>
    </row>
    <row r="391" spans="1:26" ht="15.75" thickBot="1">
      <c r="A391" s="38" t="s">
        <v>25</v>
      </c>
      <c r="B391" s="71">
        <v>8.9852517224741089</v>
      </c>
      <c r="C391" s="71">
        <v>1.1168772533202876E-2</v>
      </c>
      <c r="D391" s="71">
        <v>2.4285427230657013</v>
      </c>
      <c r="E391" s="71">
        <v>38.804534632398976</v>
      </c>
      <c r="F391" s="421"/>
      <c r="G391" s="71">
        <v>32.761302149528007</v>
      </c>
      <c r="H391" s="72">
        <v>0</v>
      </c>
      <c r="I391" s="317">
        <f t="shared" si="224"/>
        <v>82.990799999999993</v>
      </c>
    </row>
    <row r="392" spans="1:26" ht="15">
      <c r="A392" s="132" t="s">
        <v>26</v>
      </c>
      <c r="B392" s="74">
        <f>SUM(B371:B391)</f>
        <v>54.626781074945661</v>
      </c>
      <c r="C392" s="74">
        <f t="shared" ref="C392" si="225">SUM(C371:C391)</f>
        <v>0.71929575127421808</v>
      </c>
      <c r="D392" s="74">
        <f t="shared" ref="D392" si="226">SUM(D371:D391)</f>
        <v>106.15188639185315</v>
      </c>
      <c r="E392" s="74">
        <f t="shared" ref="E392" si="227">SUM(E371:E391)</f>
        <v>400.26871444576153</v>
      </c>
      <c r="F392" s="74">
        <f>SUM(F371:F391)</f>
        <v>0</v>
      </c>
      <c r="G392" s="74">
        <f t="shared" ref="G392" si="228">SUM(G371:G391)</f>
        <v>32.761302149528007</v>
      </c>
      <c r="H392" s="74">
        <f t="shared" ref="H392" si="229">SUM(H371:H391)</f>
        <v>0</v>
      </c>
      <c r="I392" s="74">
        <f>SUM(I371:I391)</f>
        <v>594.527979813363</v>
      </c>
    </row>
    <row r="393" spans="1:26" s="14" customFormat="1" ht="15" thickBot="1">
      <c r="A393" s="43" t="s">
        <v>91</v>
      </c>
      <c r="B393" s="78">
        <f>B392/$I392</f>
        <v>9.188260759753368E-2</v>
      </c>
      <c r="C393" s="78">
        <f t="shared" ref="C393" si="230">C392/$I392</f>
        <v>1.2098602180170271E-3</v>
      </c>
      <c r="D393" s="78">
        <f t="shared" ref="D393" si="231">D392/$I392</f>
        <v>0.17854817602558731</v>
      </c>
      <c r="E393" s="78">
        <f t="shared" ref="E393" si="232">E392/$I392</f>
        <v>0.67325462894347843</v>
      </c>
      <c r="F393" s="78">
        <f t="shared" ref="F393" si="233">F392/$I392</f>
        <v>0</v>
      </c>
      <c r="G393" s="78">
        <f t="shared" ref="G393" si="234">G392/$I392</f>
        <v>5.5104727215382843E-2</v>
      </c>
      <c r="H393" s="79">
        <f t="shared" ref="H393" si="235">H392/$I392</f>
        <v>0</v>
      </c>
      <c r="I393" s="80">
        <f t="shared" ref="I393" si="236">I392/$I392</f>
        <v>1</v>
      </c>
    </row>
    <row r="394" spans="1:26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26" ht="28.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26" ht="15" customHeight="1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26" ht="15">
      <c r="A397" s="35" t="s">
        <v>7</v>
      </c>
      <c r="B397" s="57">
        <v>1E-3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314">
        <f>SUM(B397:H397)</f>
        <v>1E-3</v>
      </c>
    </row>
    <row r="398" spans="1:26" ht="15">
      <c r="A398" s="36" t="s">
        <v>8</v>
      </c>
      <c r="B398" s="60">
        <v>1E-3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309">
        <f t="shared" ref="I398:I417" si="237">SUM(B398:H398)</f>
        <v>1E-3</v>
      </c>
    </row>
    <row r="399" spans="1:26" ht="15">
      <c r="A399" s="37" t="s">
        <v>9</v>
      </c>
      <c r="B399" s="63">
        <v>1E-3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75">
        <f t="shared" si="237"/>
        <v>1E-3</v>
      </c>
    </row>
    <row r="400" spans="1:26" ht="15">
      <c r="A400" s="36" t="s">
        <v>10</v>
      </c>
      <c r="B400" s="60">
        <v>1E-3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309">
        <f t="shared" si="237"/>
        <v>1E-3</v>
      </c>
    </row>
    <row r="401" spans="1:9" ht="15">
      <c r="A401" s="37" t="s">
        <v>11</v>
      </c>
      <c r="B401" s="63">
        <v>1E-3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75">
        <f t="shared" si="237"/>
        <v>1E-3</v>
      </c>
    </row>
    <row r="402" spans="1:9" ht="15">
      <c r="A402" s="36" t="s">
        <v>12</v>
      </c>
      <c r="B402" s="60">
        <v>1E-3</v>
      </c>
      <c r="C402" s="60">
        <v>0</v>
      </c>
      <c r="D402" s="60">
        <v>0</v>
      </c>
      <c r="E402" s="60">
        <v>6.6465424347131888E-2</v>
      </c>
      <c r="F402" s="420"/>
      <c r="G402" s="60">
        <v>0</v>
      </c>
      <c r="H402" s="61">
        <v>0</v>
      </c>
      <c r="I402" s="309">
        <f t="shared" si="237"/>
        <v>6.7465424347131889E-2</v>
      </c>
    </row>
    <row r="403" spans="1:9" ht="15">
      <c r="A403" s="37" t="s">
        <v>13</v>
      </c>
      <c r="B403" s="63">
        <v>1E-3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75">
        <f t="shared" si="237"/>
        <v>1E-3</v>
      </c>
    </row>
    <row r="404" spans="1:9" ht="15">
      <c r="A404" s="36" t="s">
        <v>14</v>
      </c>
      <c r="B404" s="60">
        <v>1E-3</v>
      </c>
      <c r="C404" s="60">
        <v>0</v>
      </c>
      <c r="D404" s="60">
        <v>0</v>
      </c>
      <c r="E404" s="60">
        <v>0.58885379605319865</v>
      </c>
      <c r="F404" s="420"/>
      <c r="G404" s="60">
        <v>0</v>
      </c>
      <c r="H404" s="61">
        <v>0</v>
      </c>
      <c r="I404" s="309">
        <f t="shared" si="237"/>
        <v>0.58985379605319865</v>
      </c>
    </row>
    <row r="405" spans="1:9" ht="15">
      <c r="A405" s="37" t="s">
        <v>15</v>
      </c>
      <c r="B405" s="63">
        <v>1E-3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75">
        <f t="shared" si="237"/>
        <v>1E-3</v>
      </c>
    </row>
    <row r="406" spans="1:9" ht="15">
      <c r="A406" s="36" t="s">
        <v>16</v>
      </c>
      <c r="B406" s="60">
        <v>23.273853791568172</v>
      </c>
      <c r="C406" s="60">
        <v>36.707633123482672</v>
      </c>
      <c r="D406" s="60">
        <v>1.9513084949159307E-2</v>
      </c>
      <c r="E406" s="60">
        <v>0</v>
      </c>
      <c r="F406" s="420"/>
      <c r="G406" s="60">
        <v>0</v>
      </c>
      <c r="H406" s="61">
        <v>0</v>
      </c>
      <c r="I406" s="309">
        <f t="shared" si="237"/>
        <v>60.001000000000005</v>
      </c>
    </row>
    <row r="407" spans="1:9" ht="15">
      <c r="A407" s="37" t="s">
        <v>17</v>
      </c>
      <c r="B407" s="63">
        <v>1E-3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75">
        <f t="shared" si="237"/>
        <v>1E-3</v>
      </c>
    </row>
    <row r="408" spans="1:9" ht="15">
      <c r="A408" s="36" t="s">
        <v>18</v>
      </c>
      <c r="B408" s="60">
        <v>1E-3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309">
        <f>SUM(B408:H408)</f>
        <v>1E-3</v>
      </c>
    </row>
    <row r="409" spans="1:9" ht="15">
      <c r="A409" s="37" t="s">
        <v>139</v>
      </c>
      <c r="B409" s="63">
        <v>4.209824866916474</v>
      </c>
      <c r="C409" s="63">
        <v>12.723337532192279</v>
      </c>
      <c r="D409" s="63">
        <v>1.8101104918428721</v>
      </c>
      <c r="E409" s="63">
        <v>0.25772710904837243</v>
      </c>
      <c r="F409" s="420"/>
      <c r="G409" s="63">
        <v>0</v>
      </c>
      <c r="H409" s="64">
        <v>0</v>
      </c>
      <c r="I409" s="75">
        <f>SUM(B409:H409)</f>
        <v>19.000999999999994</v>
      </c>
    </row>
    <row r="410" spans="1:9" ht="15">
      <c r="A410" s="36" t="s">
        <v>19</v>
      </c>
      <c r="B410" s="60">
        <v>1E-3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309">
        <f>SUM(B410:H410)</f>
        <v>1E-3</v>
      </c>
    </row>
    <row r="411" spans="1:9" ht="15">
      <c r="A411" s="37" t="s">
        <v>20</v>
      </c>
      <c r="B411" s="63">
        <v>1E-3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75">
        <f>SUM(B411:H411)</f>
        <v>1E-3</v>
      </c>
    </row>
    <row r="412" spans="1:9" ht="15">
      <c r="A412" s="36" t="s">
        <v>21</v>
      </c>
      <c r="B412" s="60">
        <v>1E-3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309">
        <f t="shared" si="237"/>
        <v>1E-3</v>
      </c>
    </row>
    <row r="413" spans="1:9" ht="15">
      <c r="A413" s="38" t="s">
        <v>60</v>
      </c>
      <c r="B413" s="63">
        <v>1E-3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75">
        <f t="shared" si="237"/>
        <v>1E-3</v>
      </c>
    </row>
    <row r="414" spans="1:9">
      <c r="A414" s="36" t="s">
        <v>22</v>
      </c>
      <c r="B414" s="65">
        <v>1E-3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315">
        <f t="shared" si="237"/>
        <v>1E-3</v>
      </c>
    </row>
    <row r="415" spans="1:9" ht="15">
      <c r="A415" s="38" t="s">
        <v>23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316">
        <f t="shared" si="237"/>
        <v>0</v>
      </c>
    </row>
    <row r="416" spans="1:9">
      <c r="A416" s="36" t="s">
        <v>24</v>
      </c>
      <c r="B416" s="65">
        <v>3.8484000000000003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315">
        <f t="shared" si="237"/>
        <v>3.8484000000000003</v>
      </c>
    </row>
    <row r="417" spans="1:37" ht="15.75" thickBot="1">
      <c r="A417" s="38" t="s">
        <v>25</v>
      </c>
      <c r="B417" s="71">
        <v>1.0561943389821957</v>
      </c>
      <c r="C417" s="71">
        <v>0.49769299719741533</v>
      </c>
      <c r="D417" s="71">
        <v>3.0689076083971319E-2</v>
      </c>
      <c r="E417" s="71">
        <v>39.825713117762341</v>
      </c>
      <c r="F417" s="421"/>
      <c r="G417" s="71">
        <v>7.2869104699740763</v>
      </c>
      <c r="H417" s="72">
        <v>0</v>
      </c>
      <c r="I417" s="317">
        <f t="shared" si="237"/>
        <v>48.697199999999995</v>
      </c>
    </row>
    <row r="418" spans="1:37" ht="15">
      <c r="A418" s="132" t="s">
        <v>26</v>
      </c>
      <c r="B418" s="74">
        <f>SUM(B397:B417)</f>
        <v>32.404272997466855</v>
      </c>
      <c r="C418" s="74">
        <f t="shared" ref="C418" si="238">SUM(C397:C417)</f>
        <v>49.928663652872373</v>
      </c>
      <c r="D418" s="74">
        <f t="shared" ref="D418" si="239">SUM(D397:D417)</f>
        <v>1.8603126528760028</v>
      </c>
      <c r="E418" s="74">
        <f t="shared" ref="E418" si="240">SUM(E397:E417)</f>
        <v>40.738759447211045</v>
      </c>
      <c r="F418" s="74">
        <f>SUM(F397:F417)</f>
        <v>0</v>
      </c>
      <c r="G418" s="74">
        <f t="shared" ref="G418" si="241">SUM(G397:G417)</f>
        <v>7.2869104699740763</v>
      </c>
      <c r="H418" s="74">
        <f t="shared" ref="H418" si="242">SUM(H397:H417)</f>
        <v>0</v>
      </c>
      <c r="I418" s="74">
        <f>SUM(I397:I417)</f>
        <v>132.21891922040032</v>
      </c>
    </row>
    <row r="419" spans="1:37" s="14" customFormat="1" ht="15" thickBot="1">
      <c r="A419" s="43" t="s">
        <v>91</v>
      </c>
      <c r="B419" s="78">
        <f>B418/$I418</f>
        <v>0.24508045587221178</v>
      </c>
      <c r="C419" s="78">
        <f t="shared" ref="C419" si="243">C418/$I418</f>
        <v>0.37762117514850158</v>
      </c>
      <c r="D419" s="78">
        <f t="shared" ref="D419" si="244">D418/$I418</f>
        <v>1.4069942969167543E-2</v>
      </c>
      <c r="E419" s="78">
        <f t="shared" ref="E419" si="245">E418/$I418</f>
        <v>0.30811596167491118</v>
      </c>
      <c r="F419" s="78">
        <f t="shared" ref="F419" si="246">F418/$I418</f>
        <v>0</v>
      </c>
      <c r="G419" s="78">
        <f t="shared" ref="G419" si="247">G418/$I418</f>
        <v>5.5112464335208118E-2</v>
      </c>
      <c r="H419" s="79">
        <f t="shared" ref="H419" si="248">H418/$I418</f>
        <v>0</v>
      </c>
      <c r="I419" s="80">
        <f t="shared" ref="I419" si="249">I418/$I418</f>
        <v>1</v>
      </c>
    </row>
    <row r="420" spans="1:37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37" ht="28.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37" ht="15" customHeight="1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37" ht="15">
      <c r="A423" s="35" t="s">
        <v>7</v>
      </c>
      <c r="B423" s="57">
        <v>0</v>
      </c>
      <c r="C423" s="57">
        <v>0</v>
      </c>
      <c r="D423" s="57">
        <v>1E-3</v>
      </c>
      <c r="E423" s="57">
        <v>0</v>
      </c>
      <c r="F423" s="419"/>
      <c r="G423" s="57">
        <v>0</v>
      </c>
      <c r="H423" s="58">
        <v>0</v>
      </c>
      <c r="I423" s="314">
        <f>SUM(B423:H423)</f>
        <v>1E-3</v>
      </c>
    </row>
    <row r="424" spans="1:37" ht="15">
      <c r="A424" s="36" t="s">
        <v>8</v>
      </c>
      <c r="B424" s="60">
        <v>0</v>
      </c>
      <c r="C424" s="60">
        <v>0</v>
      </c>
      <c r="D424" s="60">
        <v>1E-3</v>
      </c>
      <c r="E424" s="60">
        <v>0</v>
      </c>
      <c r="F424" s="420"/>
      <c r="G424" s="60">
        <v>0</v>
      </c>
      <c r="H424" s="61">
        <v>0</v>
      </c>
      <c r="I424" s="309">
        <f t="shared" ref="I424:I443" si="250">SUM(B424:H424)</f>
        <v>1E-3</v>
      </c>
    </row>
    <row r="425" spans="1:37" ht="15">
      <c r="A425" s="37" t="s">
        <v>9</v>
      </c>
      <c r="B425" s="63">
        <v>0</v>
      </c>
      <c r="C425" s="63">
        <v>0</v>
      </c>
      <c r="D425" s="63">
        <v>1E-3</v>
      </c>
      <c r="E425" s="63">
        <v>0</v>
      </c>
      <c r="F425" s="420"/>
      <c r="G425" s="63">
        <v>0</v>
      </c>
      <c r="H425" s="64">
        <v>0</v>
      </c>
      <c r="I425" s="75">
        <f t="shared" si="250"/>
        <v>1E-3</v>
      </c>
    </row>
    <row r="426" spans="1:37" ht="15">
      <c r="A426" s="36" t="s">
        <v>10</v>
      </c>
      <c r="B426" s="60">
        <v>0</v>
      </c>
      <c r="C426" s="60">
        <v>0</v>
      </c>
      <c r="D426" s="60">
        <v>1E-3</v>
      </c>
      <c r="E426" s="60">
        <v>0</v>
      </c>
      <c r="F426" s="420"/>
      <c r="G426" s="60">
        <v>0</v>
      </c>
      <c r="H426" s="61">
        <v>0</v>
      </c>
      <c r="I426" s="309">
        <f t="shared" si="250"/>
        <v>1E-3</v>
      </c>
    </row>
    <row r="427" spans="1:37" ht="15">
      <c r="A427" s="37" t="s">
        <v>11</v>
      </c>
      <c r="B427" s="63">
        <v>0</v>
      </c>
      <c r="C427" s="63">
        <v>0</v>
      </c>
      <c r="D427" s="63">
        <v>1E-3</v>
      </c>
      <c r="E427" s="63">
        <v>0</v>
      </c>
      <c r="F427" s="420"/>
      <c r="G427" s="63">
        <v>0</v>
      </c>
      <c r="H427" s="64">
        <v>0</v>
      </c>
      <c r="I427" s="75">
        <f t="shared" si="250"/>
        <v>1E-3</v>
      </c>
    </row>
    <row r="428" spans="1:37" ht="15">
      <c r="A428" s="3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309">
        <f t="shared" si="250"/>
        <v>0</v>
      </c>
    </row>
    <row r="429" spans="1:37" ht="15">
      <c r="A429" s="3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75">
        <f t="shared" si="250"/>
        <v>0</v>
      </c>
    </row>
    <row r="430" spans="1:37" ht="15">
      <c r="A430" s="36" t="s">
        <v>14</v>
      </c>
      <c r="B430" s="60">
        <v>0</v>
      </c>
      <c r="C430" s="60">
        <v>0</v>
      </c>
      <c r="D430" s="60">
        <v>0</v>
      </c>
      <c r="E430" s="60">
        <v>9.7370709967265698E-2</v>
      </c>
      <c r="F430" s="420"/>
      <c r="G430" s="60">
        <v>0</v>
      </c>
      <c r="H430" s="61">
        <v>0</v>
      </c>
      <c r="I430" s="309">
        <f t="shared" si="250"/>
        <v>9.7370709967265698E-2</v>
      </c>
    </row>
    <row r="431" spans="1:37" ht="15">
      <c r="A431" s="37" t="s">
        <v>15</v>
      </c>
      <c r="B431" s="63">
        <v>25.185363325404957</v>
      </c>
      <c r="C431" s="63">
        <v>11.171233459363288</v>
      </c>
      <c r="D431" s="63">
        <v>13.64340321523175</v>
      </c>
      <c r="E431" s="63">
        <v>0</v>
      </c>
      <c r="F431" s="420"/>
      <c r="G431" s="63">
        <v>0</v>
      </c>
      <c r="H431" s="64">
        <v>0</v>
      </c>
      <c r="I431" s="75">
        <f t="shared" si="250"/>
        <v>49.999999999999993</v>
      </c>
    </row>
    <row r="432" spans="1:37" ht="15">
      <c r="A432" s="36" t="s">
        <v>16</v>
      </c>
      <c r="B432" s="60">
        <v>94.125094869664352</v>
      </c>
      <c r="C432" s="60">
        <v>9.9085111906247256</v>
      </c>
      <c r="D432" s="60">
        <v>32.966393939710905</v>
      </c>
      <c r="E432" s="60">
        <v>0</v>
      </c>
      <c r="F432" s="420"/>
      <c r="G432" s="60">
        <v>0</v>
      </c>
      <c r="H432" s="61">
        <v>0</v>
      </c>
      <c r="I432" s="309">
        <f t="shared" si="250"/>
        <v>136.99999999999997</v>
      </c>
    </row>
    <row r="433" spans="1:9" ht="15">
      <c r="A433" s="37" t="s">
        <v>17</v>
      </c>
      <c r="B433" s="63">
        <v>1E-4</v>
      </c>
      <c r="C433" s="63">
        <v>0</v>
      </c>
      <c r="D433" s="63">
        <v>0.99959308687213988</v>
      </c>
      <c r="E433" s="63">
        <v>4.0691312786008955E-4</v>
      </c>
      <c r="F433" s="420"/>
      <c r="G433" s="63">
        <v>0</v>
      </c>
      <c r="H433" s="64">
        <v>0</v>
      </c>
      <c r="I433" s="75">
        <f t="shared" si="250"/>
        <v>1.0001</v>
      </c>
    </row>
    <row r="434" spans="1:9" ht="15">
      <c r="A434" s="3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309">
        <f>SUM(B434:H434)</f>
        <v>0</v>
      </c>
    </row>
    <row r="435" spans="1:9" ht="15">
      <c r="A435" s="37" t="s">
        <v>139</v>
      </c>
      <c r="B435" s="63">
        <v>10.851586032186804</v>
      </c>
      <c r="C435" s="63">
        <v>8.7204155032117434</v>
      </c>
      <c r="D435" s="63">
        <v>4.0858910977288696</v>
      </c>
      <c r="E435" s="63">
        <v>1.3421073668725836</v>
      </c>
      <c r="F435" s="420"/>
      <c r="G435" s="63">
        <v>0</v>
      </c>
      <c r="H435" s="64">
        <v>0</v>
      </c>
      <c r="I435" s="75">
        <f>SUM(B435:H435)</f>
        <v>25</v>
      </c>
    </row>
    <row r="436" spans="1:9" ht="15">
      <c r="A436" s="3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309">
        <f>SUM(B436:H436)</f>
        <v>0</v>
      </c>
    </row>
    <row r="437" spans="1:9" ht="15">
      <c r="A437" s="3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75">
        <f>SUM(B437:H437)</f>
        <v>0</v>
      </c>
    </row>
    <row r="438" spans="1:9" ht="15">
      <c r="A438" s="3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309">
        <f t="shared" si="250"/>
        <v>2</v>
      </c>
    </row>
    <row r="439" spans="1:9" ht="15">
      <c r="A439" s="38" t="s">
        <v>60</v>
      </c>
      <c r="B439" s="63">
        <v>1.0959072503279934</v>
      </c>
      <c r="C439" s="63">
        <v>7.2654878175752655E-2</v>
      </c>
      <c r="D439" s="63">
        <v>0.83143787149625392</v>
      </c>
      <c r="E439" s="63">
        <v>0</v>
      </c>
      <c r="F439" s="420"/>
      <c r="G439" s="63">
        <v>0</v>
      </c>
      <c r="H439" s="64">
        <v>0</v>
      </c>
      <c r="I439" s="75">
        <f t="shared" si="250"/>
        <v>2</v>
      </c>
    </row>
    <row r="440" spans="1:9">
      <c r="A440" s="36" t="s">
        <v>22</v>
      </c>
      <c r="B440" s="65">
        <v>1E-4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315">
        <f t="shared" si="250"/>
        <v>1E-4</v>
      </c>
    </row>
    <row r="441" spans="1:9" ht="15">
      <c r="A441" s="38" t="s">
        <v>23</v>
      </c>
      <c r="B441" s="68">
        <v>2.2674271687345846E-2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316">
        <f t="shared" si="250"/>
        <v>2.2674271687345846E-2</v>
      </c>
    </row>
    <row r="442" spans="1:9">
      <c r="A442" s="36" t="s">
        <v>24</v>
      </c>
      <c r="B442" s="65">
        <v>1.2219669548909105</v>
      </c>
      <c r="C442" s="65">
        <v>3.0251842427989773E-3</v>
      </c>
      <c r="D442" s="65">
        <v>0.24380786086629058</v>
      </c>
      <c r="E442" s="65">
        <v>0</v>
      </c>
      <c r="F442" s="420"/>
      <c r="G442" s="65">
        <v>0</v>
      </c>
      <c r="H442" s="66">
        <v>0</v>
      </c>
      <c r="I442" s="315">
        <f t="shared" si="250"/>
        <v>1.4688000000000001</v>
      </c>
    </row>
    <row r="443" spans="1:9" ht="15.75" thickBot="1">
      <c r="A443" s="38" t="s">
        <v>25</v>
      </c>
      <c r="B443" s="71">
        <v>10.64374492531331</v>
      </c>
      <c r="C443" s="71">
        <v>3.632203362110329E-2</v>
      </c>
      <c r="D443" s="71">
        <v>39.28895228000264</v>
      </c>
      <c r="E443" s="71">
        <v>202.09477724359095</v>
      </c>
      <c r="F443" s="421"/>
      <c r="G443" s="71">
        <v>26.784079041518247</v>
      </c>
      <c r="H443" s="72">
        <v>0.10172447595376699</v>
      </c>
      <c r="I443" s="317">
        <f t="shared" si="250"/>
        <v>278.94959999999998</v>
      </c>
    </row>
    <row r="444" spans="1:9" ht="15">
      <c r="A444" s="132" t="s">
        <v>26</v>
      </c>
      <c r="B444" s="74">
        <f>SUM(B423:B443)</f>
        <v>144.38860115122463</v>
      </c>
      <c r="C444" s="74">
        <f t="shared" ref="C444" si="251">SUM(C423:C443)</f>
        <v>29.926678618577089</v>
      </c>
      <c r="D444" s="74">
        <f t="shared" ref="D444" si="252">SUM(D423:D443)</f>
        <v>92.807899460822256</v>
      </c>
      <c r="E444" s="74">
        <f t="shared" ref="E444" si="253">SUM(E423:E443)</f>
        <v>203.53466223355866</v>
      </c>
      <c r="F444" s="74">
        <f>SUM(F423:F443)</f>
        <v>0</v>
      </c>
      <c r="G444" s="74">
        <f t="shared" ref="G444" si="254">SUM(G423:G443)</f>
        <v>26.784079041518247</v>
      </c>
      <c r="H444" s="74">
        <f t="shared" ref="H444" si="255">SUM(H423:H443)</f>
        <v>0.10172447595376699</v>
      </c>
      <c r="I444" s="74">
        <f>SUM(I423:I443)</f>
        <v>497.54364498165455</v>
      </c>
    </row>
    <row r="445" spans="1:9" s="14" customFormat="1" ht="15" thickBot="1">
      <c r="A445" s="43" t="s">
        <v>91</v>
      </c>
      <c r="B445" s="78">
        <f>B444/$I444</f>
        <v>0.2902028849279113</v>
      </c>
      <c r="C445" s="78">
        <f t="shared" ref="C445" si="256">C444/$I444</f>
        <v>6.0148851101656714E-2</v>
      </c>
      <c r="D445" s="78">
        <f t="shared" ref="D445" si="257">D444/$I444</f>
        <v>0.18653217742183054</v>
      </c>
      <c r="E445" s="78">
        <f t="shared" ref="E445" si="258">E444/$I444</f>
        <v>0.409079011030406</v>
      </c>
      <c r="F445" s="78">
        <f t="shared" ref="F445" si="259">F444/$I444</f>
        <v>0</v>
      </c>
      <c r="G445" s="78">
        <f t="shared" ref="G445" si="260">G444/$I444</f>
        <v>5.38326221461553E-2</v>
      </c>
      <c r="H445" s="79">
        <f t="shared" ref="H445" si="261">H444/$I444</f>
        <v>2.0445337204039212E-4</v>
      </c>
      <c r="I445" s="80">
        <f t="shared" ref="I445" si="262">I444/$I444</f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 customHeight="1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 customHeight="1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1</v>
      </c>
      <c r="G449" s="404"/>
      <c r="H449" s="406"/>
      <c r="I449" s="314">
        <f>SUM(B449:H449)</f>
        <v>1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309">
        <f t="shared" ref="I450:I469" si="263">SUM(B450:H450)</f>
        <v>0</v>
      </c>
    </row>
    <row r="451" spans="1:9" ht="15">
      <c r="A451" s="3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75">
        <f t="shared" si="263"/>
        <v>0</v>
      </c>
    </row>
    <row r="452" spans="1:9" ht="15">
      <c r="A452" s="3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309">
        <f t="shared" si="263"/>
        <v>0</v>
      </c>
    </row>
    <row r="453" spans="1:9" ht="15">
      <c r="A453" s="3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75">
        <f t="shared" si="263"/>
        <v>0</v>
      </c>
    </row>
    <row r="454" spans="1:9" ht="15">
      <c r="A454" s="3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309">
        <f t="shared" si="263"/>
        <v>0</v>
      </c>
    </row>
    <row r="455" spans="1:9" ht="15">
      <c r="A455" s="3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75">
        <f t="shared" si="263"/>
        <v>0</v>
      </c>
    </row>
    <row r="456" spans="1:9" ht="15">
      <c r="A456" s="36" t="s">
        <v>14</v>
      </c>
      <c r="B456" s="407"/>
      <c r="C456" s="408"/>
      <c r="D456" s="408"/>
      <c r="E456" s="409"/>
      <c r="F456" s="60">
        <v>146.25572491887849</v>
      </c>
      <c r="G456" s="407"/>
      <c r="H456" s="409"/>
      <c r="I456" s="309">
        <f t="shared" si="263"/>
        <v>146.25572491887849</v>
      </c>
    </row>
    <row r="457" spans="1:9" ht="15">
      <c r="A457" s="3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75">
        <f t="shared" si="263"/>
        <v>0</v>
      </c>
    </row>
    <row r="458" spans="1:9" ht="15">
      <c r="A458" s="3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309">
        <f t="shared" si="263"/>
        <v>0</v>
      </c>
    </row>
    <row r="459" spans="1:9" ht="15">
      <c r="A459" s="3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75">
        <f t="shared" si="263"/>
        <v>0</v>
      </c>
    </row>
    <row r="460" spans="1:9" ht="15">
      <c r="A460" s="3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309">
        <f>SUM(B460:H460)</f>
        <v>0</v>
      </c>
    </row>
    <row r="461" spans="1:9" ht="15">
      <c r="A461" s="3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75">
        <f>SUM(B461:H461)</f>
        <v>0</v>
      </c>
    </row>
    <row r="462" spans="1:9" ht="15">
      <c r="A462" s="3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309">
        <f>SUM(B462:H462)</f>
        <v>0</v>
      </c>
    </row>
    <row r="463" spans="1:9" ht="15">
      <c r="A463" s="3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75">
        <f>SUM(B463:H463)</f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309">
        <f t="shared" si="263"/>
        <v>0</v>
      </c>
    </row>
    <row r="465" spans="1:9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75">
        <f t="shared" si="263"/>
        <v>0</v>
      </c>
    </row>
    <row r="466" spans="1:9">
      <c r="A466" s="36" t="s">
        <v>22</v>
      </c>
      <c r="B466" s="407"/>
      <c r="C466" s="408"/>
      <c r="D466" s="408"/>
      <c r="E466" s="409"/>
      <c r="F466" s="65">
        <v>0</v>
      </c>
      <c r="G466" s="407"/>
      <c r="H466" s="409"/>
      <c r="I466" s="315">
        <f t="shared" si="263"/>
        <v>0</v>
      </c>
    </row>
    <row r="467" spans="1:9" ht="15">
      <c r="A467" s="38" t="s">
        <v>23</v>
      </c>
      <c r="B467" s="407"/>
      <c r="C467" s="408"/>
      <c r="D467" s="408"/>
      <c r="E467" s="409"/>
      <c r="F467" s="68">
        <v>0</v>
      </c>
      <c r="G467" s="407"/>
      <c r="H467" s="409"/>
      <c r="I467" s="316">
        <f t="shared" si="263"/>
        <v>0</v>
      </c>
    </row>
    <row r="468" spans="1:9">
      <c r="A468" s="36" t="s">
        <v>24</v>
      </c>
      <c r="B468" s="407"/>
      <c r="C468" s="408"/>
      <c r="D468" s="408"/>
      <c r="E468" s="409"/>
      <c r="F468" s="65">
        <v>0</v>
      </c>
      <c r="G468" s="407"/>
      <c r="H468" s="409"/>
      <c r="I468" s="315">
        <f t="shared" si="263"/>
        <v>0</v>
      </c>
    </row>
    <row r="469" spans="1:9" ht="15.75" thickBot="1">
      <c r="A469" s="38" t="s">
        <v>25</v>
      </c>
      <c r="B469" s="410"/>
      <c r="C469" s="411"/>
      <c r="D469" s="411"/>
      <c r="E469" s="412"/>
      <c r="F469" s="71">
        <v>700.49520000000007</v>
      </c>
      <c r="G469" s="410"/>
      <c r="H469" s="412"/>
      <c r="I469" s="317">
        <f t="shared" si="263"/>
        <v>700.49520000000007</v>
      </c>
    </row>
    <row r="470" spans="1:9" ht="15">
      <c r="A470" s="132" t="s">
        <v>26</v>
      </c>
      <c r="B470" s="74">
        <f>SUM(B449:B469)</f>
        <v>0</v>
      </c>
      <c r="C470" s="74">
        <f t="shared" ref="C470" si="264">SUM(C449:C469)</f>
        <v>0</v>
      </c>
      <c r="D470" s="74">
        <f t="shared" ref="D470" si="265">SUM(D449:D469)</f>
        <v>0</v>
      </c>
      <c r="E470" s="74">
        <f t="shared" ref="E470" si="266">SUM(E449:E469)</f>
        <v>0</v>
      </c>
      <c r="F470" s="74">
        <f>SUM(F449:F469)</f>
        <v>847.75092491887858</v>
      </c>
      <c r="G470" s="74">
        <f t="shared" ref="G470" si="267">SUM(G449:G469)</f>
        <v>0</v>
      </c>
      <c r="H470" s="74">
        <f t="shared" ref="H470" si="268">SUM(H449:H469)</f>
        <v>0</v>
      </c>
      <c r="I470" s="74">
        <f>SUM(I449:I469)</f>
        <v>847.75092491887858</v>
      </c>
    </row>
    <row r="471" spans="1:9" s="14" customFormat="1" ht="15" thickBot="1">
      <c r="A471" s="43" t="s">
        <v>91</v>
      </c>
      <c r="B471" s="78">
        <f>B470/$I470</f>
        <v>0</v>
      </c>
      <c r="C471" s="78">
        <f t="shared" ref="C471" si="269">C470/$I470</f>
        <v>0</v>
      </c>
      <c r="D471" s="78">
        <f t="shared" ref="D471" si="270">D470/$I470</f>
        <v>0</v>
      </c>
      <c r="E471" s="78">
        <f t="shared" ref="E471" si="271">E470/$I470</f>
        <v>0</v>
      </c>
      <c r="F471" s="78">
        <f t="shared" ref="F471" si="272">F470/$I470</f>
        <v>1</v>
      </c>
      <c r="G471" s="78">
        <f t="shared" ref="G471" si="273">G470/$I470</f>
        <v>0</v>
      </c>
      <c r="H471" s="79">
        <f t="shared" ref="H471" si="274">H470/$I470</f>
        <v>0</v>
      </c>
      <c r="I471" s="80">
        <f t="shared" ref="I471" si="275">I470/$I470</f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 customHeight="1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 customHeight="1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314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309">
        <f t="shared" ref="I476:I495" si="276">SUM(B476:H476)</f>
        <v>0</v>
      </c>
    </row>
    <row r="477" spans="1:9" ht="15">
      <c r="A477" s="3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75">
        <f t="shared" si="276"/>
        <v>0</v>
      </c>
    </row>
    <row r="478" spans="1:9" ht="15">
      <c r="A478" s="3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309">
        <f t="shared" si="276"/>
        <v>0</v>
      </c>
    </row>
    <row r="479" spans="1:9" ht="15">
      <c r="A479" s="3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75">
        <f t="shared" si="276"/>
        <v>0</v>
      </c>
    </row>
    <row r="480" spans="1:9" ht="15">
      <c r="A480" s="36" t="s">
        <v>12</v>
      </c>
      <c r="B480" s="407"/>
      <c r="C480" s="408"/>
      <c r="D480" s="408"/>
      <c r="E480" s="409"/>
      <c r="F480" s="60">
        <v>5353.2837249662971</v>
      </c>
      <c r="G480" s="407"/>
      <c r="H480" s="409"/>
      <c r="I480" s="309">
        <f t="shared" si="276"/>
        <v>5353.2837249662971</v>
      </c>
    </row>
    <row r="481" spans="1:9" ht="15">
      <c r="A481" s="3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75">
        <f t="shared" si="276"/>
        <v>0</v>
      </c>
    </row>
    <row r="482" spans="1:9" ht="15">
      <c r="A482" s="36" t="s">
        <v>14</v>
      </c>
      <c r="B482" s="407"/>
      <c r="C482" s="408"/>
      <c r="D482" s="408"/>
      <c r="E482" s="409"/>
      <c r="F482" s="60">
        <v>9599.8996399263724</v>
      </c>
      <c r="G482" s="407"/>
      <c r="H482" s="409"/>
      <c r="I482" s="309">
        <f t="shared" si="276"/>
        <v>9599.8996399263724</v>
      </c>
    </row>
    <row r="483" spans="1:9" ht="15">
      <c r="A483" s="3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75">
        <f t="shared" si="276"/>
        <v>0</v>
      </c>
    </row>
    <row r="484" spans="1:9" ht="15">
      <c r="A484" s="3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309">
        <f t="shared" si="276"/>
        <v>0</v>
      </c>
    </row>
    <row r="485" spans="1:9" ht="15">
      <c r="A485" s="37" t="s">
        <v>17</v>
      </c>
      <c r="B485" s="407"/>
      <c r="C485" s="408"/>
      <c r="D485" s="408"/>
      <c r="E485" s="409"/>
      <c r="F485" s="63">
        <v>12.581893062569264</v>
      </c>
      <c r="G485" s="407"/>
      <c r="H485" s="409"/>
      <c r="I485" s="75">
        <f t="shared" si="276"/>
        <v>12.581893062569264</v>
      </c>
    </row>
    <row r="486" spans="1:9" ht="15">
      <c r="A486" s="3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309">
        <f>SUM(B486:H486)</f>
        <v>0</v>
      </c>
    </row>
    <row r="487" spans="1:9" ht="15">
      <c r="A487" s="3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75">
        <f>SUM(B487:H487)</f>
        <v>0</v>
      </c>
    </row>
    <row r="488" spans="1:9" ht="15">
      <c r="A488" s="3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309">
        <f>SUM(B488:H488)</f>
        <v>0</v>
      </c>
    </row>
    <row r="489" spans="1:9" ht="15">
      <c r="A489" s="3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75">
        <f>SUM(B489:H489)</f>
        <v>0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309">
        <f t="shared" si="276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75">
        <f t="shared" si="276"/>
        <v>0</v>
      </c>
    </row>
    <row r="492" spans="1:9">
      <c r="A492" s="36" t="s">
        <v>22</v>
      </c>
      <c r="B492" s="407"/>
      <c r="C492" s="408"/>
      <c r="D492" s="408"/>
      <c r="E492" s="409"/>
      <c r="F492" s="65">
        <v>21</v>
      </c>
      <c r="G492" s="407"/>
      <c r="H492" s="409"/>
      <c r="I492" s="315">
        <f t="shared" si="276"/>
        <v>21</v>
      </c>
    </row>
    <row r="493" spans="1:9" ht="15">
      <c r="A493" s="38" t="s">
        <v>23</v>
      </c>
      <c r="B493" s="407"/>
      <c r="C493" s="408"/>
      <c r="D493" s="408"/>
      <c r="E493" s="409"/>
      <c r="F493" s="68">
        <v>0</v>
      </c>
      <c r="G493" s="407"/>
      <c r="H493" s="409"/>
      <c r="I493" s="316">
        <f t="shared" si="276"/>
        <v>0</v>
      </c>
    </row>
    <row r="494" spans="1:9">
      <c r="A494" s="36" t="s">
        <v>24</v>
      </c>
      <c r="B494" s="407"/>
      <c r="C494" s="408"/>
      <c r="D494" s="408"/>
      <c r="E494" s="409"/>
      <c r="F494" s="65">
        <v>0</v>
      </c>
      <c r="G494" s="407"/>
      <c r="H494" s="409"/>
      <c r="I494" s="315">
        <f t="shared" si="276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71">
        <v>315.774</v>
      </c>
      <c r="G495" s="410"/>
      <c r="H495" s="412"/>
      <c r="I495" s="317">
        <f t="shared" si="276"/>
        <v>315.774</v>
      </c>
    </row>
    <row r="496" spans="1:9" ht="15">
      <c r="A496" s="132" t="s">
        <v>26</v>
      </c>
      <c r="B496" s="74">
        <f>SUM(B475:B495)</f>
        <v>0</v>
      </c>
      <c r="C496" s="74">
        <f t="shared" ref="C496" si="277">SUM(C475:C495)</f>
        <v>0</v>
      </c>
      <c r="D496" s="74">
        <f t="shared" ref="D496" si="278">SUM(D475:D495)</f>
        <v>0</v>
      </c>
      <c r="E496" s="74">
        <f t="shared" ref="E496" si="279">SUM(E475:E495)</f>
        <v>0</v>
      </c>
      <c r="F496" s="74">
        <f>SUM(F475:F495)</f>
        <v>15302.539257955239</v>
      </c>
      <c r="G496" s="74">
        <f t="shared" ref="G496" si="280">SUM(G475:G495)</f>
        <v>0</v>
      </c>
      <c r="H496" s="74">
        <f t="shared" ref="H496" si="281">SUM(H475:H495)</f>
        <v>0</v>
      </c>
      <c r="I496" s="74">
        <f>SUM(I475:I495)</f>
        <v>15302.539257955239</v>
      </c>
    </row>
    <row r="497" spans="1:9" s="14" customFormat="1" ht="15" thickBot="1">
      <c r="A497" s="43" t="s">
        <v>91</v>
      </c>
      <c r="B497" s="78">
        <f>B496/$I496</f>
        <v>0</v>
      </c>
      <c r="C497" s="78">
        <f t="shared" ref="C497" si="282">C496/$I496</f>
        <v>0</v>
      </c>
      <c r="D497" s="78">
        <f t="shared" ref="D497" si="283">D496/$I496</f>
        <v>0</v>
      </c>
      <c r="E497" s="78">
        <f t="shared" ref="E497" si="284">E496/$I496</f>
        <v>0</v>
      </c>
      <c r="F497" s="78">
        <f t="shared" ref="F497" si="285">F496/$I496</f>
        <v>1</v>
      </c>
      <c r="G497" s="78">
        <f t="shared" ref="G497" si="286">G496/$I496</f>
        <v>0</v>
      </c>
      <c r="H497" s="79">
        <f t="shared" ref="H497" si="287">H496/$I496</f>
        <v>0</v>
      </c>
      <c r="I497" s="80">
        <f t="shared" ref="I497" si="288">I496/$I496</f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 customHeight="1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314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309">
        <f t="shared" ref="I502:I521" si="289">SUM(B502:H502)</f>
        <v>0</v>
      </c>
    </row>
    <row r="503" spans="1:9" ht="15">
      <c r="A503" s="3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75">
        <f t="shared" si="289"/>
        <v>0</v>
      </c>
    </row>
    <row r="504" spans="1:9" ht="15">
      <c r="A504" s="3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309">
        <f t="shared" si="289"/>
        <v>0</v>
      </c>
    </row>
    <row r="505" spans="1:9" ht="15">
      <c r="A505" s="3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75">
        <f t="shared" si="289"/>
        <v>0</v>
      </c>
    </row>
    <row r="506" spans="1:9" ht="15">
      <c r="A506" s="3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309">
        <f t="shared" si="289"/>
        <v>0</v>
      </c>
    </row>
    <row r="507" spans="1:9" ht="15">
      <c r="A507" s="3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75">
        <f t="shared" si="289"/>
        <v>0</v>
      </c>
    </row>
    <row r="508" spans="1:9" ht="15">
      <c r="A508" s="3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309">
        <f t="shared" si="289"/>
        <v>0</v>
      </c>
    </row>
    <row r="509" spans="1:9" ht="15">
      <c r="A509" s="3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75">
        <f t="shared" si="289"/>
        <v>0</v>
      </c>
    </row>
    <row r="510" spans="1:9" ht="15">
      <c r="A510" s="3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309">
        <f t="shared" si="289"/>
        <v>0</v>
      </c>
    </row>
    <row r="511" spans="1:9" ht="15">
      <c r="A511" s="3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75">
        <f t="shared" si="289"/>
        <v>0</v>
      </c>
    </row>
    <row r="512" spans="1:9" ht="15">
      <c r="A512" s="3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309">
        <f>SUM(B512:H512)</f>
        <v>0</v>
      </c>
    </row>
    <row r="513" spans="1:9" ht="15">
      <c r="A513" s="3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75">
        <f>SUM(B513:H513)</f>
        <v>0</v>
      </c>
    </row>
    <row r="514" spans="1:9" ht="15">
      <c r="A514" s="3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309">
        <f>SUM(B514:H514)</f>
        <v>0</v>
      </c>
    </row>
    <row r="515" spans="1:9" ht="15">
      <c r="A515" s="3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75">
        <f>SUM(B515:H515)</f>
        <v>0</v>
      </c>
    </row>
    <row r="516" spans="1: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309">
        <f t="shared" si="2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75">
        <f t="shared" si="289"/>
        <v>0</v>
      </c>
    </row>
    <row r="518" spans="1:9">
      <c r="A518" s="36" t="s">
        <v>22</v>
      </c>
      <c r="B518" s="407"/>
      <c r="C518" s="408"/>
      <c r="D518" s="408"/>
      <c r="E518" s="409"/>
      <c r="F518" s="65">
        <v>0</v>
      </c>
      <c r="G518" s="407"/>
      <c r="H518" s="409"/>
      <c r="I518" s="315">
        <f t="shared" si="289"/>
        <v>0</v>
      </c>
    </row>
    <row r="519" spans="1:9" ht="15">
      <c r="A519" s="38" t="s">
        <v>23</v>
      </c>
      <c r="B519" s="407"/>
      <c r="C519" s="408"/>
      <c r="D519" s="408"/>
      <c r="E519" s="409"/>
      <c r="F519" s="68">
        <v>0</v>
      </c>
      <c r="G519" s="407"/>
      <c r="H519" s="409"/>
      <c r="I519" s="316">
        <f t="shared" si="289"/>
        <v>0</v>
      </c>
    </row>
    <row r="520" spans="1:9">
      <c r="A520" s="36" t="s">
        <v>24</v>
      </c>
      <c r="B520" s="407"/>
      <c r="C520" s="408"/>
      <c r="D520" s="408"/>
      <c r="E520" s="409"/>
      <c r="F520" s="65">
        <v>0</v>
      </c>
      <c r="G520" s="407"/>
      <c r="H520" s="409"/>
      <c r="I520" s="315">
        <f t="shared" si="2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71">
        <v>0</v>
      </c>
      <c r="G521" s="410"/>
      <c r="H521" s="412"/>
      <c r="I521" s="317">
        <f t="shared" si="289"/>
        <v>0</v>
      </c>
    </row>
    <row r="522" spans="1:9" ht="15">
      <c r="A522" s="132" t="s">
        <v>26</v>
      </c>
      <c r="B522" s="74">
        <f>SUM(B501:B521)</f>
        <v>0</v>
      </c>
      <c r="C522" s="74">
        <f t="shared" ref="C522" si="290">SUM(C501:C521)</f>
        <v>0</v>
      </c>
      <c r="D522" s="74">
        <f t="shared" ref="D522" si="291">SUM(D501:D521)</f>
        <v>0</v>
      </c>
      <c r="E522" s="74">
        <f t="shared" ref="E522" si="292">SUM(E501:E521)</f>
        <v>0</v>
      </c>
      <c r="F522" s="74">
        <f>SUM(F501:F521)</f>
        <v>0</v>
      </c>
      <c r="G522" s="74">
        <f t="shared" ref="G522" si="293">SUM(G501:G521)</f>
        <v>0</v>
      </c>
      <c r="H522" s="74">
        <f t="shared" ref="H522" si="294">SUM(H501:H521)</f>
        <v>0</v>
      </c>
      <c r="I522" s="74">
        <f>SUM(I501:I521)</f>
        <v>0</v>
      </c>
    </row>
    <row r="523" spans="1:9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314">
        <f>SUM(B527:H527)</f>
        <v>0</v>
      </c>
    </row>
    <row r="528" spans="1: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309">
        <f t="shared" ref="I528:I547" si="295">SUM(B528:H528)</f>
        <v>0</v>
      </c>
    </row>
    <row r="529" spans="1:9" ht="15">
      <c r="A529" s="3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75">
        <f t="shared" si="295"/>
        <v>0</v>
      </c>
    </row>
    <row r="530" spans="1:9" ht="15">
      <c r="A530" s="3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309">
        <f t="shared" si="295"/>
        <v>0</v>
      </c>
    </row>
    <row r="531" spans="1:9" ht="15">
      <c r="A531" s="3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75">
        <f t="shared" si="295"/>
        <v>0</v>
      </c>
    </row>
    <row r="532" spans="1:9" ht="15">
      <c r="A532" s="36" t="s">
        <v>12</v>
      </c>
      <c r="B532" s="407"/>
      <c r="C532" s="408"/>
      <c r="D532" s="408"/>
      <c r="E532" s="409"/>
      <c r="F532" s="60">
        <v>0.43585519659099392</v>
      </c>
      <c r="G532" s="407"/>
      <c r="H532" s="409"/>
      <c r="I532" s="309">
        <f t="shared" si="295"/>
        <v>0.43585519659099392</v>
      </c>
    </row>
    <row r="533" spans="1:9" ht="15">
      <c r="A533" s="3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75">
        <f t="shared" si="295"/>
        <v>0</v>
      </c>
    </row>
    <row r="534" spans="1:9" ht="15">
      <c r="A534" s="36" t="s">
        <v>14</v>
      </c>
      <c r="B534" s="407"/>
      <c r="C534" s="408"/>
      <c r="D534" s="408"/>
      <c r="E534" s="409"/>
      <c r="F534" s="60">
        <v>3.5641418272024725</v>
      </c>
      <c r="G534" s="407"/>
      <c r="H534" s="409"/>
      <c r="I534" s="309">
        <f t="shared" si="295"/>
        <v>3.5641418272024725</v>
      </c>
    </row>
    <row r="535" spans="1:9" ht="15">
      <c r="A535" s="3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75">
        <f>SUM(B535:H535)</f>
        <v>0</v>
      </c>
    </row>
    <row r="536" spans="1:9" ht="15">
      <c r="A536" s="3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309">
        <f t="shared" si="295"/>
        <v>0</v>
      </c>
    </row>
    <row r="537" spans="1:9" ht="15">
      <c r="A537" s="3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75">
        <f t="shared" si="295"/>
        <v>0</v>
      </c>
    </row>
    <row r="538" spans="1:9" ht="15">
      <c r="A538" s="3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309">
        <f>SUM(B538:H538)</f>
        <v>0</v>
      </c>
    </row>
    <row r="539" spans="1:9" ht="15">
      <c r="A539" s="3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75">
        <f>SUM(B539:H539)</f>
        <v>0</v>
      </c>
    </row>
    <row r="540" spans="1:9" ht="15">
      <c r="A540" s="3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309">
        <f>SUM(B540:H540)</f>
        <v>0</v>
      </c>
    </row>
    <row r="541" spans="1:9" ht="15">
      <c r="A541" s="3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75">
        <f>SUM(B541:H541)</f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309">
        <f t="shared" si="295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75">
        <f t="shared" si="295"/>
        <v>0</v>
      </c>
    </row>
    <row r="544" spans="1:9">
      <c r="A544" s="36" t="s">
        <v>22</v>
      </c>
      <c r="B544" s="407"/>
      <c r="C544" s="408"/>
      <c r="D544" s="408"/>
      <c r="E544" s="409"/>
      <c r="F544" s="65">
        <v>0</v>
      </c>
      <c r="G544" s="407"/>
      <c r="H544" s="409"/>
      <c r="I544" s="315">
        <f t="shared" si="295"/>
        <v>0</v>
      </c>
    </row>
    <row r="545" spans="1:9" ht="15">
      <c r="A545" s="38" t="s">
        <v>23</v>
      </c>
      <c r="B545" s="407"/>
      <c r="C545" s="408"/>
      <c r="D545" s="408"/>
      <c r="E545" s="409"/>
      <c r="F545" s="68">
        <v>0</v>
      </c>
      <c r="G545" s="407"/>
      <c r="H545" s="409"/>
      <c r="I545" s="316">
        <f t="shared" si="295"/>
        <v>0</v>
      </c>
    </row>
    <row r="546" spans="1:9">
      <c r="A546" s="36" t="s">
        <v>24</v>
      </c>
      <c r="B546" s="407"/>
      <c r="C546" s="408"/>
      <c r="D546" s="408"/>
      <c r="E546" s="409"/>
      <c r="F546" s="65">
        <v>0</v>
      </c>
      <c r="G546" s="407"/>
      <c r="H546" s="409"/>
      <c r="I546" s="315">
        <f t="shared" si="295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71">
        <v>0</v>
      </c>
      <c r="G547" s="410"/>
      <c r="H547" s="412"/>
      <c r="I547" s="317">
        <f t="shared" si="295"/>
        <v>0</v>
      </c>
    </row>
    <row r="548" spans="1:9" ht="15">
      <c r="A548" s="132" t="s">
        <v>26</v>
      </c>
      <c r="B548" s="74">
        <f>SUM(B527:B547)</f>
        <v>0</v>
      </c>
      <c r="C548" s="74">
        <f t="shared" ref="C548" si="296">SUM(C527:C547)</f>
        <v>0</v>
      </c>
      <c r="D548" s="74">
        <f t="shared" ref="D548" si="297">SUM(D527:D547)</f>
        <v>0</v>
      </c>
      <c r="E548" s="74">
        <f t="shared" ref="E548" si="298">SUM(E527:E547)</f>
        <v>0</v>
      </c>
      <c r="F548" s="74">
        <f>SUM(F527:F547)</f>
        <v>3.9999970237934663</v>
      </c>
      <c r="G548" s="74">
        <f t="shared" ref="G548" si="299">SUM(G527:G547)</f>
        <v>0</v>
      </c>
      <c r="H548" s="74">
        <f t="shared" ref="H548" si="300">SUM(H527:H547)</f>
        <v>0</v>
      </c>
      <c r="I548" s="74">
        <f>SUM(I527:I547)</f>
        <v>3.9999970237934663</v>
      </c>
    </row>
    <row r="549" spans="1:9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301">SUM(B554:H554)</f>
        <v>0</v>
      </c>
    </row>
    <row r="555" spans="1:9" ht="15">
      <c r="A555" s="3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301"/>
        <v>0</v>
      </c>
    </row>
    <row r="556" spans="1:9" ht="15">
      <c r="A556" s="3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301"/>
        <v>0</v>
      </c>
    </row>
    <row r="557" spans="1:9" ht="15">
      <c r="A557" s="3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301"/>
        <v>0</v>
      </c>
    </row>
    <row r="558" spans="1:9" ht="15">
      <c r="A558" s="3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301"/>
        <v>9.7907454150322444</v>
      </c>
    </row>
    <row r="559" spans="1:9" ht="15">
      <c r="A559" s="37" t="s">
        <v>13</v>
      </c>
      <c r="B559" s="407"/>
      <c r="C559" s="408"/>
      <c r="D559" s="408"/>
      <c r="E559" s="409"/>
      <c r="F559" s="63">
        <v>2455</v>
      </c>
      <c r="G559" s="407"/>
      <c r="H559" s="409"/>
      <c r="I559" s="59">
        <f t="shared" si="301"/>
        <v>2455</v>
      </c>
    </row>
    <row r="560" spans="1:9" ht="15">
      <c r="A560" s="3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301"/>
        <v>0</v>
      </c>
    </row>
    <row r="561" spans="1:9" ht="15">
      <c r="A561" s="3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9" ht="15">
      <c r="A562" s="3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301"/>
        <v>0</v>
      </c>
    </row>
    <row r="563" spans="1:9" ht="15">
      <c r="A563" s="3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301"/>
        <v>0</v>
      </c>
    </row>
    <row r="564" spans="1:9" ht="15">
      <c r="A564" s="3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9" ht="15">
      <c r="A565" s="3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9" ht="15">
      <c r="A566" s="3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9" ht="15">
      <c r="A567" s="3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301"/>
        <v>0</v>
      </c>
    </row>
    <row r="569" spans="1:9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301"/>
        <v>0</v>
      </c>
    </row>
    <row r="570" spans="1:9">
      <c r="A570" s="36" t="s">
        <v>22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301"/>
        <v>0</v>
      </c>
    </row>
    <row r="571" spans="1:9" ht="15">
      <c r="A571" s="38" t="s">
        <v>23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301"/>
        <v>0</v>
      </c>
    </row>
    <row r="572" spans="1:9">
      <c r="A572" s="36" t="s">
        <v>24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301"/>
        <v>0</v>
      </c>
    </row>
    <row r="573" spans="1:9" ht="15.75" thickBot="1">
      <c r="A573" s="38" t="s">
        <v>25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301"/>
        <v>0</v>
      </c>
    </row>
    <row r="574" spans="1:9" ht="15">
      <c r="A574" s="42" t="s">
        <v>26</v>
      </c>
      <c r="B574" s="74">
        <f>SUM(B553:B573)</f>
        <v>0</v>
      </c>
      <c r="C574" s="74">
        <f t="shared" ref="C574" si="302">SUM(C553:C573)</f>
        <v>0</v>
      </c>
      <c r="D574" s="74">
        <f t="shared" ref="D574" si="303">SUM(D553:D573)</f>
        <v>0</v>
      </c>
      <c r="E574" s="74">
        <f t="shared" ref="E574" si="304">SUM(E553:E573)</f>
        <v>0</v>
      </c>
      <c r="F574" s="74">
        <f>SUM(F553:F573)</f>
        <v>2464.7907454150322</v>
      </c>
      <c r="G574" s="74">
        <f t="shared" ref="G574" si="305">SUM(G553:G573)</f>
        <v>0</v>
      </c>
      <c r="H574" s="74">
        <f t="shared" ref="H574" si="306">SUM(H553:H573)</f>
        <v>0</v>
      </c>
      <c r="I574" s="74">
        <f>SUM(I553:I573)</f>
        <v>2464.7907454150322</v>
      </c>
    </row>
    <row r="575" spans="1:9" s="14" customFormat="1" ht="15" thickBot="1">
      <c r="A575" s="43" t="s">
        <v>91</v>
      </c>
      <c r="B575" s="78">
        <f>B574/$I574</f>
        <v>0</v>
      </c>
      <c r="C575" s="78">
        <f t="shared" ref="C575" si="307">C574/$I574</f>
        <v>0</v>
      </c>
      <c r="D575" s="78">
        <f t="shared" ref="D575" si="308">D574/$I574</f>
        <v>0</v>
      </c>
      <c r="E575" s="78">
        <f t="shared" ref="E575" si="309">E574/$I574</f>
        <v>0</v>
      </c>
      <c r="F575" s="78">
        <f t="shared" ref="F575" si="310">F574/$I574</f>
        <v>1</v>
      </c>
      <c r="G575" s="78">
        <f t="shared" ref="G575" si="311">G574/$I574</f>
        <v>0</v>
      </c>
      <c r="H575" s="79">
        <f t="shared" ref="H575" si="312">H574/$I574</f>
        <v>0</v>
      </c>
      <c r="I575" s="80">
        <f t="shared" ref="I575" si="313">I574/$I574</f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125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125" ht="15" customHeight="1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125" ht="15">
      <c r="A579" s="35" t="s">
        <v>7</v>
      </c>
      <c r="B579" s="57">
        <v>24.356121185750279</v>
      </c>
      <c r="C579" s="57">
        <v>0</v>
      </c>
      <c r="D579" s="57">
        <v>4.6438788142497192</v>
      </c>
      <c r="E579" s="57">
        <v>0</v>
      </c>
      <c r="F579" s="419"/>
      <c r="G579" s="57">
        <v>0</v>
      </c>
      <c r="H579" s="58">
        <v>0</v>
      </c>
      <c r="I579" s="59">
        <f>SUM(B579:H579)</f>
        <v>29</v>
      </c>
    </row>
    <row r="580" spans="1:125" ht="15">
      <c r="A580" s="36" t="s">
        <v>8</v>
      </c>
      <c r="B580" s="60">
        <v>2.2924270770395498</v>
      </c>
      <c r="C580" s="60">
        <v>0</v>
      </c>
      <c r="D580" s="60">
        <v>0.70757292296045005</v>
      </c>
      <c r="E580" s="60">
        <v>0</v>
      </c>
      <c r="F580" s="420"/>
      <c r="G580" s="60">
        <v>0</v>
      </c>
      <c r="H580" s="61">
        <v>0</v>
      </c>
      <c r="I580" s="62">
        <f t="shared" ref="I580:I599" si="314">SUM(B580:H580)</f>
        <v>3</v>
      </c>
    </row>
    <row r="581" spans="1:125" ht="15">
      <c r="A581" s="37" t="s">
        <v>9</v>
      </c>
      <c r="B581" s="63">
        <v>16.090044564517957</v>
      </c>
      <c r="C581" s="63">
        <v>0</v>
      </c>
      <c r="D581" s="63">
        <v>3.9099554354820465</v>
      </c>
      <c r="E581" s="63">
        <v>0</v>
      </c>
      <c r="F581" s="420"/>
      <c r="G581" s="63">
        <v>0</v>
      </c>
      <c r="H581" s="64">
        <v>0</v>
      </c>
      <c r="I581" s="59">
        <f t="shared" si="314"/>
        <v>20.000000000000004</v>
      </c>
    </row>
    <row r="582" spans="1:125" ht="15">
      <c r="A582" s="36" t="s">
        <v>10</v>
      </c>
      <c r="B582" s="60">
        <v>14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314"/>
        <v>14</v>
      </c>
    </row>
    <row r="583" spans="1:125" ht="15">
      <c r="A583" s="3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314"/>
        <v>0</v>
      </c>
    </row>
    <row r="584" spans="1:125" ht="15">
      <c r="A584" s="36" t="s">
        <v>12</v>
      </c>
      <c r="B584" s="60">
        <v>0</v>
      </c>
      <c r="C584" s="60">
        <v>0</v>
      </c>
      <c r="D584" s="60">
        <v>3.6427605264016422E-2</v>
      </c>
      <c r="E584" s="60">
        <v>1.0650524381302273</v>
      </c>
      <c r="F584" s="420"/>
      <c r="G584" s="60">
        <v>0</v>
      </c>
      <c r="H584" s="61">
        <v>0</v>
      </c>
      <c r="I584" s="62">
        <f t="shared" si="314"/>
        <v>1.1014800433942438</v>
      </c>
    </row>
    <row r="585" spans="1:125" ht="15">
      <c r="A585" s="37" t="s">
        <v>13</v>
      </c>
      <c r="B585" s="63">
        <v>0</v>
      </c>
      <c r="C585" s="63">
        <v>0</v>
      </c>
      <c r="D585" s="63">
        <v>0</v>
      </c>
      <c r="E585" s="63">
        <v>67</v>
      </c>
      <c r="F585" s="420"/>
      <c r="G585" s="63">
        <v>0</v>
      </c>
      <c r="H585" s="64">
        <v>0</v>
      </c>
      <c r="I585" s="59">
        <f t="shared" si="314"/>
        <v>67</v>
      </c>
    </row>
    <row r="586" spans="1:125" ht="15">
      <c r="A586" s="36" t="s">
        <v>14</v>
      </c>
      <c r="B586" s="60">
        <v>0</v>
      </c>
      <c r="C586" s="60">
        <v>0</v>
      </c>
      <c r="D586" s="60">
        <v>0.14612469730954528</v>
      </c>
      <c r="E586" s="60">
        <v>68.164928984467608</v>
      </c>
      <c r="F586" s="420"/>
      <c r="G586" s="60">
        <v>0</v>
      </c>
      <c r="H586" s="61">
        <v>0</v>
      </c>
      <c r="I586" s="62">
        <f t="shared" si="314"/>
        <v>68.311053681777153</v>
      </c>
    </row>
    <row r="587" spans="1:125" ht="15">
      <c r="A587" s="37" t="s">
        <v>15</v>
      </c>
      <c r="B587" s="63">
        <v>1799.4042238491777</v>
      </c>
      <c r="C587" s="63">
        <v>27.307479436025996</v>
      </c>
      <c r="D587" s="63">
        <v>32.288296714796196</v>
      </c>
      <c r="E587" s="63">
        <v>0</v>
      </c>
      <c r="F587" s="420"/>
      <c r="G587" s="63">
        <v>0</v>
      </c>
      <c r="H587" s="64">
        <v>0</v>
      </c>
      <c r="I587" s="59">
        <f>SUM(B587:H587)</f>
        <v>1858.9999999999998</v>
      </c>
    </row>
    <row r="588" spans="1:125" ht="15">
      <c r="A588" s="36" t="s">
        <v>16</v>
      </c>
      <c r="B588" s="60">
        <v>179.1801541332473</v>
      </c>
      <c r="C588" s="60">
        <v>21.703160155586453</v>
      </c>
      <c r="D588" s="60">
        <v>4.6796770693127723</v>
      </c>
      <c r="E588" s="60">
        <v>10.437008641853462</v>
      </c>
      <c r="F588" s="420"/>
      <c r="G588" s="60">
        <v>0</v>
      </c>
      <c r="H588" s="61">
        <v>0</v>
      </c>
      <c r="I588" s="62">
        <f t="shared" si="314"/>
        <v>215.99999999999997</v>
      </c>
    </row>
    <row r="589" spans="1:125" ht="15">
      <c r="A589" s="37" t="s">
        <v>17</v>
      </c>
      <c r="B589" s="63">
        <v>77.415834411662686</v>
      </c>
      <c r="C589" s="63">
        <v>0.41946180560031981</v>
      </c>
      <c r="D589" s="63">
        <v>9.8253397823710884</v>
      </c>
      <c r="E589" s="63">
        <v>1.3393640003658864</v>
      </c>
      <c r="F589" s="420"/>
      <c r="G589" s="63">
        <v>0</v>
      </c>
      <c r="H589" s="64">
        <v>0</v>
      </c>
      <c r="I589" s="59">
        <f t="shared" si="314"/>
        <v>88.999999999999986</v>
      </c>
    </row>
    <row r="590" spans="1:125" ht="15">
      <c r="A590" s="3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125" ht="15">
      <c r="A591" s="37" t="s">
        <v>139</v>
      </c>
      <c r="B591" s="63">
        <v>1718.3634971918775</v>
      </c>
      <c r="C591" s="63">
        <v>270.79137656082662</v>
      </c>
      <c r="D591" s="63">
        <v>52.812766378552524</v>
      </c>
      <c r="E591" s="63">
        <v>41.585798259457071</v>
      </c>
      <c r="F591" s="420"/>
      <c r="G591" s="63">
        <v>0</v>
      </c>
      <c r="H591" s="64">
        <v>0</v>
      </c>
      <c r="I591" s="59">
        <f>SUM(B591:H591)</f>
        <v>2083.5534383907138</v>
      </c>
    </row>
    <row r="592" spans="1:125" ht="15">
      <c r="A592" s="3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9" ht="15">
      <c r="A593" s="3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9" ht="15">
      <c r="A594" s="36" t="s">
        <v>21</v>
      </c>
      <c r="B594" s="60">
        <v>54.98409961479647</v>
      </c>
      <c r="C594" s="60">
        <v>0</v>
      </c>
      <c r="D594" s="60">
        <v>1.0159003852035307</v>
      </c>
      <c r="E594" s="60">
        <v>0</v>
      </c>
      <c r="F594" s="420"/>
      <c r="G594" s="60">
        <v>0</v>
      </c>
      <c r="H594" s="61">
        <v>0</v>
      </c>
      <c r="I594" s="62">
        <f t="shared" si="314"/>
        <v>56</v>
      </c>
    </row>
    <row r="595" spans="1:9" ht="15">
      <c r="A595" s="38" t="s">
        <v>60</v>
      </c>
      <c r="B595" s="63">
        <v>38.207781573379989</v>
      </c>
      <c r="C595" s="63">
        <v>0</v>
      </c>
      <c r="D595" s="63">
        <v>6.7922184266200114</v>
      </c>
      <c r="E595" s="63">
        <v>0</v>
      </c>
      <c r="F595" s="420"/>
      <c r="G595" s="63">
        <v>0</v>
      </c>
      <c r="H595" s="64">
        <v>0</v>
      </c>
      <c r="I595" s="59">
        <f t="shared" si="314"/>
        <v>45</v>
      </c>
    </row>
    <row r="596" spans="1:9">
      <c r="A596" s="36" t="s">
        <v>22</v>
      </c>
      <c r="B596" s="65">
        <v>125.00617533420488</v>
      </c>
      <c r="C596" s="65">
        <v>0</v>
      </c>
      <c r="D596" s="65">
        <v>7.7102831617951191</v>
      </c>
      <c r="E596" s="65">
        <v>0</v>
      </c>
      <c r="F596" s="420"/>
      <c r="G596" s="65">
        <v>0</v>
      </c>
      <c r="H596" s="66">
        <v>0</v>
      </c>
      <c r="I596" s="67">
        <f t="shared" si="314"/>
        <v>132.716458496</v>
      </c>
    </row>
    <row r="597" spans="1:9" ht="15">
      <c r="A597" s="38" t="s">
        <v>23</v>
      </c>
      <c r="B597" s="68">
        <v>145.75628630434139</v>
      </c>
      <c r="C597" s="68">
        <v>0</v>
      </c>
      <c r="D597" s="68">
        <v>0</v>
      </c>
      <c r="E597" s="68">
        <v>0</v>
      </c>
      <c r="F597" s="420"/>
      <c r="G597" s="68">
        <v>0</v>
      </c>
      <c r="H597" s="69">
        <v>0</v>
      </c>
      <c r="I597" s="70">
        <f t="shared" si="314"/>
        <v>145.75628630434139</v>
      </c>
    </row>
    <row r="598" spans="1:9">
      <c r="A598" s="36" t="s">
        <v>24</v>
      </c>
      <c r="B598" s="65">
        <v>1265.4055546007685</v>
      </c>
      <c r="C598" s="65">
        <v>8.022445399231442</v>
      </c>
      <c r="D598" s="65">
        <v>0</v>
      </c>
      <c r="E598" s="65">
        <v>0</v>
      </c>
      <c r="F598" s="420"/>
      <c r="G598" s="65">
        <v>0</v>
      </c>
      <c r="H598" s="66">
        <v>0</v>
      </c>
      <c r="I598" s="67">
        <f t="shared" si="314"/>
        <v>1273.4279999999999</v>
      </c>
    </row>
    <row r="599" spans="1:9" ht="15.75" thickBot="1">
      <c r="A599" s="38" t="s">
        <v>25</v>
      </c>
      <c r="B599" s="71">
        <v>673.24912021676346</v>
      </c>
      <c r="C599" s="71">
        <v>0</v>
      </c>
      <c r="D599" s="71">
        <v>1484.870845522179</v>
      </c>
      <c r="E599" s="71">
        <v>327.21120838950577</v>
      </c>
      <c r="F599" s="421"/>
      <c r="G599" s="71">
        <v>1017.3047878153723</v>
      </c>
      <c r="H599" s="72">
        <v>0.2648380561794349</v>
      </c>
      <c r="I599" s="73">
        <f t="shared" si="314"/>
        <v>3502.9008000000003</v>
      </c>
    </row>
    <row r="600" spans="1:9" ht="15">
      <c r="A600" s="132" t="s">
        <v>26</v>
      </c>
      <c r="B600" s="74">
        <f>SUM(B579:B599)</f>
        <v>6133.7113200575277</v>
      </c>
      <c r="C600" s="74">
        <f t="shared" ref="C600" si="315">SUM(C579:C599)</f>
        <v>328.24392335727083</v>
      </c>
      <c r="D600" s="74">
        <f t="shared" ref="D600" si="316">SUM(D579:D599)</f>
        <v>1609.4392869160961</v>
      </c>
      <c r="E600" s="74">
        <f t="shared" ref="E600" si="317">SUM(E579:E599)</f>
        <v>516.80336071377997</v>
      </c>
      <c r="F600" s="74">
        <f>SUM(F579:F599)</f>
        <v>0</v>
      </c>
      <c r="G600" s="74">
        <f>SUM(G579:G599)</f>
        <v>1017.3047878153723</v>
      </c>
      <c r="H600" s="74">
        <f t="shared" ref="H600" si="318">SUM(H579:H599)</f>
        <v>0.2648380561794349</v>
      </c>
      <c r="I600" s="74">
        <f>SUM(I579:I599)</f>
        <v>9605.7675169162267</v>
      </c>
    </row>
    <row r="601" spans="1:9" s="14" customFormat="1" ht="15" thickBot="1">
      <c r="A601" s="43" t="s">
        <v>91</v>
      </c>
      <c r="B601" s="78">
        <f>B600/$I600</f>
        <v>0.63854463573636999</v>
      </c>
      <c r="C601" s="78">
        <f t="shared" ref="C601" si="319">C600/$I600</f>
        <v>3.4171545665582392E-2</v>
      </c>
      <c r="D601" s="78">
        <f t="shared" ref="D601" si="320">D600/$I600</f>
        <v>0.16754926496834269</v>
      </c>
      <c r="E601" s="78">
        <f t="shared" ref="E601" si="321">E600/$I600</f>
        <v>5.3801360464290224E-2</v>
      </c>
      <c r="F601" s="78">
        <f t="shared" ref="F601" si="322">F600/$I600</f>
        <v>0</v>
      </c>
      <c r="G601" s="78">
        <f t="shared" ref="G601" si="323">G600/$I600</f>
        <v>0.10590562243192424</v>
      </c>
      <c r="H601" s="79">
        <f t="shared" ref="H601" si="324">H600/$I600</f>
        <v>2.7570733490378788E-5</v>
      </c>
      <c r="I601" s="80">
        <f t="shared" ref="I601" si="325">I600/$I600</f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9" ht="15" customHeight="1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126.36</v>
      </c>
      <c r="C605" s="57">
        <v>0</v>
      </c>
      <c r="D605" s="57">
        <v>8.64</v>
      </c>
      <c r="E605" s="57">
        <v>0</v>
      </c>
      <c r="F605" s="419"/>
      <c r="G605" s="57">
        <v>0</v>
      </c>
      <c r="H605" s="58">
        <v>0</v>
      </c>
      <c r="I605" s="59">
        <f>SUM(B605:H605)</f>
        <v>135</v>
      </c>
    </row>
    <row r="606" spans="1:9" ht="15">
      <c r="A606" s="36" t="s">
        <v>8</v>
      </c>
      <c r="B606" s="60">
        <v>1.8719999999999999</v>
      </c>
      <c r="C606" s="60">
        <v>0</v>
      </c>
      <c r="D606" s="60">
        <v>0.128</v>
      </c>
      <c r="E606" s="60">
        <v>0</v>
      </c>
      <c r="F606" s="420"/>
      <c r="G606" s="60">
        <v>0</v>
      </c>
      <c r="H606" s="61">
        <v>0</v>
      </c>
      <c r="I606" s="62">
        <f t="shared" ref="I606:I625" si="326">SUM(B606:H606)</f>
        <v>2</v>
      </c>
    </row>
    <row r="607" spans="1:9" ht="15">
      <c r="A607" s="37" t="s">
        <v>9</v>
      </c>
      <c r="B607" s="63">
        <v>104.83199999999999</v>
      </c>
      <c r="C607" s="63">
        <v>0</v>
      </c>
      <c r="D607" s="63">
        <v>7.1680000000000001</v>
      </c>
      <c r="E607" s="63">
        <v>0</v>
      </c>
      <c r="F607" s="420"/>
      <c r="G607" s="63">
        <v>0</v>
      </c>
      <c r="H607" s="64">
        <v>0</v>
      </c>
      <c r="I607" s="59">
        <f t="shared" si="326"/>
        <v>112</v>
      </c>
    </row>
    <row r="608" spans="1:9" ht="15">
      <c r="A608" s="36" t="s">
        <v>10</v>
      </c>
      <c r="B608" s="60">
        <v>210.6</v>
      </c>
      <c r="C608" s="60">
        <v>0</v>
      </c>
      <c r="D608" s="60">
        <v>14.4</v>
      </c>
      <c r="E608" s="60">
        <v>0</v>
      </c>
      <c r="F608" s="420"/>
      <c r="G608" s="60">
        <v>0</v>
      </c>
      <c r="H608" s="61">
        <v>0</v>
      </c>
      <c r="I608" s="62">
        <f t="shared" si="326"/>
        <v>225</v>
      </c>
    </row>
    <row r="609" spans="1:9" ht="15">
      <c r="A609" s="3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326"/>
        <v>0</v>
      </c>
    </row>
    <row r="610" spans="1:9" ht="15">
      <c r="A610" s="3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326"/>
        <v>0</v>
      </c>
    </row>
    <row r="611" spans="1:9" ht="15">
      <c r="A611" s="3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326"/>
        <v>0</v>
      </c>
    </row>
    <row r="612" spans="1:9" ht="15">
      <c r="A612" s="3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326"/>
        <v>0</v>
      </c>
    </row>
    <row r="613" spans="1:9" ht="15">
      <c r="A613" s="37" t="s">
        <v>15</v>
      </c>
      <c r="B613" s="63">
        <v>4008.348</v>
      </c>
      <c r="C613" s="63">
        <v>0</v>
      </c>
      <c r="D613" s="63">
        <v>315.65199999999999</v>
      </c>
      <c r="E613" s="63">
        <v>0</v>
      </c>
      <c r="F613" s="420"/>
      <c r="G613" s="63">
        <v>0</v>
      </c>
      <c r="H613" s="64">
        <v>0</v>
      </c>
      <c r="I613" s="59">
        <f>SUM(B613:H613)</f>
        <v>4324</v>
      </c>
    </row>
    <row r="614" spans="1:9" ht="15">
      <c r="A614" s="36" t="s">
        <v>16</v>
      </c>
      <c r="B614" s="60">
        <v>826.88400000000001</v>
      </c>
      <c r="C614" s="60">
        <v>0</v>
      </c>
      <c r="D614" s="60">
        <v>65.116</v>
      </c>
      <c r="E614" s="60">
        <v>0</v>
      </c>
      <c r="F614" s="420"/>
      <c r="G614" s="60">
        <v>0</v>
      </c>
      <c r="H614" s="61">
        <v>0</v>
      </c>
      <c r="I614" s="62">
        <f t="shared" si="326"/>
        <v>892</v>
      </c>
    </row>
    <row r="615" spans="1:9" ht="15">
      <c r="A615" s="37" t="s">
        <v>17</v>
      </c>
      <c r="B615" s="63">
        <v>97.335000000000008</v>
      </c>
      <c r="C615" s="63">
        <v>0</v>
      </c>
      <c r="D615" s="63">
        <v>7.6649999999999991</v>
      </c>
      <c r="E615" s="63">
        <v>0</v>
      </c>
      <c r="F615" s="420"/>
      <c r="G615" s="63">
        <v>0</v>
      </c>
      <c r="H615" s="64">
        <v>0</v>
      </c>
      <c r="I615" s="59">
        <f t="shared" si="326"/>
        <v>105</v>
      </c>
    </row>
    <row r="616" spans="1:9" ht="15">
      <c r="A616" s="3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9" ht="15">
      <c r="A617" s="37" t="s">
        <v>139</v>
      </c>
      <c r="B617" s="63">
        <v>916.16910494729768</v>
      </c>
      <c r="C617" s="63">
        <v>0</v>
      </c>
      <c r="D617" s="63">
        <v>289.31655945704136</v>
      </c>
      <c r="E617" s="63">
        <v>0</v>
      </c>
      <c r="F617" s="420"/>
      <c r="G617" s="63">
        <v>0</v>
      </c>
      <c r="H617" s="64">
        <v>0</v>
      </c>
      <c r="I617" s="59">
        <f>SUM(B617:H617)</f>
        <v>1205.4856644043391</v>
      </c>
    </row>
    <row r="618" spans="1:9" ht="15">
      <c r="A618" s="3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9" ht="15">
      <c r="A619" s="3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326"/>
        <v>0</v>
      </c>
    </row>
    <row r="621" spans="1:9" ht="15">
      <c r="A621" s="38" t="s">
        <v>60</v>
      </c>
      <c r="B621" s="63">
        <v>3458.0050000000001</v>
      </c>
      <c r="C621" s="63">
        <v>0</v>
      </c>
      <c r="D621" s="63">
        <v>362.995</v>
      </c>
      <c r="E621" s="63">
        <v>0</v>
      </c>
      <c r="F621" s="420"/>
      <c r="G621" s="63">
        <v>0</v>
      </c>
      <c r="H621" s="64">
        <v>0</v>
      </c>
      <c r="I621" s="59">
        <f t="shared" si="326"/>
        <v>3821</v>
      </c>
    </row>
    <row r="622" spans="1:9">
      <c r="A622" s="36" t="s">
        <v>22</v>
      </c>
      <c r="B622" s="65">
        <v>103.69009240832</v>
      </c>
      <c r="C622" s="65">
        <v>0</v>
      </c>
      <c r="D622" s="65">
        <v>10.88459533568</v>
      </c>
      <c r="E622" s="65">
        <v>0</v>
      </c>
      <c r="F622" s="420"/>
      <c r="G622" s="65">
        <v>0</v>
      </c>
      <c r="H622" s="66">
        <v>0</v>
      </c>
      <c r="I622" s="67">
        <f t="shared" si="326"/>
        <v>114.574687744</v>
      </c>
    </row>
    <row r="623" spans="1:9" ht="15">
      <c r="A623" s="38" t="s">
        <v>23</v>
      </c>
      <c r="B623" s="68">
        <v>40.059911685428744</v>
      </c>
      <c r="C623" s="68">
        <v>0</v>
      </c>
      <c r="D623" s="68">
        <v>138.285604789232</v>
      </c>
      <c r="E623" s="68">
        <v>0</v>
      </c>
      <c r="F623" s="420"/>
      <c r="G623" s="68">
        <v>0</v>
      </c>
      <c r="H623" s="69">
        <v>0</v>
      </c>
      <c r="I623" s="70">
        <f t="shared" si="326"/>
        <v>178.34551647466074</v>
      </c>
    </row>
    <row r="624" spans="1:9">
      <c r="A624" s="36" t="s">
        <v>24</v>
      </c>
      <c r="B624" s="65">
        <v>905.96795328000019</v>
      </c>
      <c r="C624" s="65">
        <v>0</v>
      </c>
      <c r="D624" s="65">
        <v>210.85644672000004</v>
      </c>
      <c r="E624" s="65">
        <v>0</v>
      </c>
      <c r="F624" s="420"/>
      <c r="G624" s="65">
        <v>0</v>
      </c>
      <c r="H624" s="66">
        <v>0</v>
      </c>
      <c r="I624" s="67">
        <f t="shared" si="326"/>
        <v>1116.8244000000002</v>
      </c>
    </row>
    <row r="625" spans="1:9" ht="15.75" thickBot="1">
      <c r="A625" s="38" t="s">
        <v>25</v>
      </c>
      <c r="B625" s="71">
        <v>833.87235903340957</v>
      </c>
      <c r="C625" s="71">
        <v>0</v>
      </c>
      <c r="D625" s="71">
        <v>947.21423307678549</v>
      </c>
      <c r="E625" s="71">
        <v>1313.7018402145625</v>
      </c>
      <c r="F625" s="421"/>
      <c r="G625" s="71">
        <v>344.06476767524259</v>
      </c>
      <c r="H625" s="72">
        <v>0</v>
      </c>
      <c r="I625" s="73">
        <f t="shared" si="326"/>
        <v>3438.8531999999996</v>
      </c>
    </row>
    <row r="626" spans="1:9" ht="15">
      <c r="A626" s="132" t="s">
        <v>26</v>
      </c>
      <c r="B626" s="74">
        <f>SUM(B605:B625)</f>
        <v>11633.995421354457</v>
      </c>
      <c r="C626" s="74">
        <f t="shared" ref="C626" si="327">SUM(C605:C625)</f>
        <v>0</v>
      </c>
      <c r="D626" s="74">
        <f t="shared" ref="D626" si="328">SUM(D605:D625)</f>
        <v>2378.3214393787389</v>
      </c>
      <c r="E626" s="74">
        <f t="shared" ref="E626" si="329">SUM(E605:E625)</f>
        <v>1313.7018402145625</v>
      </c>
      <c r="F626" s="74">
        <f>SUM(F605:F625)</f>
        <v>0</v>
      </c>
      <c r="G626" s="74">
        <f>SUM(G605:G625)</f>
        <v>344.06476767524259</v>
      </c>
      <c r="H626" s="74">
        <f t="shared" ref="H626" si="330">SUM(H605:H625)</f>
        <v>0</v>
      </c>
      <c r="I626" s="74">
        <f>SUM(I605:I625)</f>
        <v>15670.083468622999</v>
      </c>
    </row>
    <row r="627" spans="1:9" s="14" customFormat="1" ht="15" thickBot="1">
      <c r="A627" s="43" t="s">
        <v>91</v>
      </c>
      <c r="B627" s="78">
        <f>B626/$I626</f>
        <v>0.74243353231970932</v>
      </c>
      <c r="C627" s="78">
        <f t="shared" ref="C627" si="331">C626/$I626</f>
        <v>0</v>
      </c>
      <c r="D627" s="78">
        <f t="shared" ref="D627" si="332">D626/$I626</f>
        <v>0.15177465034828769</v>
      </c>
      <c r="E627" s="78">
        <f t="shared" ref="E627" si="333">E626/$I626</f>
        <v>8.3835025055549586E-2</v>
      </c>
      <c r="F627" s="78">
        <f t="shared" ref="F627" si="334">F626/$I626</f>
        <v>0</v>
      </c>
      <c r="G627" s="78">
        <f t="shared" ref="G627" si="335">G626/$I626</f>
        <v>2.1956792276453464E-2</v>
      </c>
      <c r="H627" s="79">
        <f t="shared" ref="H627" si="336">H626/$I626</f>
        <v>0</v>
      </c>
      <c r="I627" s="80">
        <f t="shared" ref="I627" si="337">I626/$I626</f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 customHeight="1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0.39984940687698606</v>
      </c>
      <c r="C631" s="57">
        <v>0</v>
      </c>
      <c r="D631" s="57">
        <v>0.60025059312301399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1.0001</v>
      </c>
    </row>
    <row r="632" spans="1:9" ht="15">
      <c r="A632" s="3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338">SUM(B632:H632)</f>
        <v>0</v>
      </c>
    </row>
    <row r="633" spans="1:9" ht="15">
      <c r="A633" s="37" t="s">
        <v>9</v>
      </c>
      <c r="B633" s="63">
        <v>5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338"/>
        <v>5</v>
      </c>
    </row>
    <row r="634" spans="1:9" ht="15">
      <c r="A634" s="36" t="s">
        <v>10</v>
      </c>
      <c r="B634" s="60">
        <v>4.9840339192722629</v>
      </c>
      <c r="C634" s="60">
        <v>0</v>
      </c>
      <c r="D634" s="60">
        <v>1.5966080727737097E-2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338"/>
        <v>5</v>
      </c>
    </row>
    <row r="635" spans="1:9" ht="15">
      <c r="A635" s="3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338"/>
        <v>0</v>
      </c>
    </row>
    <row r="636" spans="1:9" ht="15">
      <c r="A636" s="36" t="s">
        <v>12</v>
      </c>
      <c r="B636" s="60">
        <v>0</v>
      </c>
      <c r="C636" s="60">
        <v>0</v>
      </c>
      <c r="D636" s="60">
        <v>0</v>
      </c>
      <c r="E636" s="60">
        <v>11.695652953950045</v>
      </c>
      <c r="F636" s="60">
        <v>0</v>
      </c>
      <c r="G636" s="60">
        <v>0</v>
      </c>
      <c r="H636" s="61">
        <v>0</v>
      </c>
      <c r="I636" s="62">
        <f t="shared" si="338"/>
        <v>11.695652953950045</v>
      </c>
    </row>
    <row r="637" spans="1:9" ht="15">
      <c r="A637" s="3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338"/>
        <v>0</v>
      </c>
    </row>
    <row r="638" spans="1:9" ht="15">
      <c r="A638" s="36" t="s">
        <v>14</v>
      </c>
      <c r="B638" s="60">
        <v>0</v>
      </c>
      <c r="C638" s="60">
        <v>0.28468932507678357</v>
      </c>
      <c r="D638" s="60">
        <v>0</v>
      </c>
      <c r="E638" s="60">
        <v>13.81758449326176</v>
      </c>
      <c r="F638" s="60">
        <v>545.69481968701211</v>
      </c>
      <c r="G638" s="60">
        <v>0</v>
      </c>
      <c r="H638" s="61">
        <v>0</v>
      </c>
      <c r="I638" s="62">
        <f t="shared" si="338"/>
        <v>559.79709350535063</v>
      </c>
    </row>
    <row r="639" spans="1:9" ht="15">
      <c r="A639" s="37" t="s">
        <v>15</v>
      </c>
      <c r="B639" s="63">
        <v>3.9117210370180606</v>
      </c>
      <c r="C639" s="63">
        <v>8.8278962981939352E-2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4</v>
      </c>
    </row>
    <row r="640" spans="1:9" ht="15">
      <c r="A640" s="36" t="s">
        <v>16</v>
      </c>
      <c r="B640" s="60">
        <v>223.06166481886927</v>
      </c>
      <c r="C640" s="60">
        <v>0.96408649635585852</v>
      </c>
      <c r="D640" s="60">
        <v>17.974248684774871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338"/>
        <v>242</v>
      </c>
    </row>
    <row r="641" spans="1:9" ht="15">
      <c r="A641" s="37" t="s">
        <v>17</v>
      </c>
      <c r="B641" s="63">
        <v>10.635225187199188</v>
      </c>
      <c r="C641" s="63">
        <v>0</v>
      </c>
      <c r="D641" s="63">
        <v>5.1487590385927942E-2</v>
      </c>
      <c r="E641" s="63">
        <v>0.31328722241488444</v>
      </c>
      <c r="F641" s="63">
        <v>0</v>
      </c>
      <c r="G641" s="63">
        <v>0</v>
      </c>
      <c r="H641" s="64">
        <v>0</v>
      </c>
      <c r="I641" s="59">
        <f t="shared" si="338"/>
        <v>11</v>
      </c>
    </row>
    <row r="642" spans="1:9" ht="15">
      <c r="A642" s="3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9" ht="15">
      <c r="A643" s="37" t="s">
        <v>139</v>
      </c>
      <c r="B643" s="63">
        <v>13.508613291508784</v>
      </c>
      <c r="C643" s="63">
        <v>0</v>
      </c>
      <c r="D643" s="63">
        <v>3.4913867084912149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17</v>
      </c>
    </row>
    <row r="644" spans="1:9" ht="15">
      <c r="A644" s="3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9" ht="15">
      <c r="A645" s="3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338"/>
        <v>0</v>
      </c>
    </row>
    <row r="647" spans="1:9" ht="15">
      <c r="A647" s="38" t="s">
        <v>60</v>
      </c>
      <c r="B647" s="63">
        <v>148.63403437176353</v>
      </c>
      <c r="C647" s="63">
        <v>6.7326172973918013</v>
      </c>
      <c r="D647" s="63">
        <v>84.633348330844655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338"/>
        <v>240</v>
      </c>
    </row>
    <row r="648" spans="1:9">
      <c r="A648" s="36" t="s">
        <v>22</v>
      </c>
      <c r="B648" s="65">
        <v>50.080257996045781</v>
      </c>
      <c r="C648" s="65">
        <v>0</v>
      </c>
      <c r="D648" s="65">
        <v>0</v>
      </c>
      <c r="E648" s="65">
        <v>0</v>
      </c>
      <c r="F648" s="65">
        <v>0.91974200395422279</v>
      </c>
      <c r="G648" s="65">
        <v>0</v>
      </c>
      <c r="H648" s="66">
        <v>0</v>
      </c>
      <c r="I648" s="67">
        <f t="shared" si="338"/>
        <v>51</v>
      </c>
    </row>
    <row r="649" spans="1:9" ht="15">
      <c r="A649" s="38" t="s">
        <v>23</v>
      </c>
      <c r="B649" s="68">
        <v>2.4081617004925167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338"/>
        <v>2.4081617004925167</v>
      </c>
    </row>
    <row r="650" spans="1:9">
      <c r="A650" s="36" t="s">
        <v>24</v>
      </c>
      <c r="B650" s="65">
        <v>15.6456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338"/>
        <v>15.6456</v>
      </c>
    </row>
    <row r="651" spans="1:9" ht="15.75" thickBot="1">
      <c r="A651" s="38" t="s">
        <v>25</v>
      </c>
      <c r="B651" s="71">
        <v>81.164450516447602</v>
      </c>
      <c r="C651" s="71">
        <v>0.10545887530007725</v>
      </c>
      <c r="D651" s="71">
        <v>1.6788299425970483</v>
      </c>
      <c r="E651" s="71">
        <v>134.86990202418323</v>
      </c>
      <c r="F651" s="71">
        <v>0</v>
      </c>
      <c r="G651" s="71">
        <v>45.480862541323773</v>
      </c>
      <c r="H651" s="72">
        <v>0.63809610014830231</v>
      </c>
      <c r="I651" s="73">
        <f t="shared" si="338"/>
        <v>263.93760000000003</v>
      </c>
    </row>
    <row r="652" spans="1:9" ht="15">
      <c r="A652" s="132" t="s">
        <v>26</v>
      </c>
      <c r="B652" s="74">
        <f>SUM(B631:B651)</f>
        <v>559.43361224549392</v>
      </c>
      <c r="C652" s="74">
        <f t="shared" ref="C652" si="339">SUM(C631:C651)</f>
        <v>8.1751309571064592</v>
      </c>
      <c r="D652" s="74">
        <f t="shared" ref="D652" si="340">SUM(D631:D651)</f>
        <v>108.44551793094448</v>
      </c>
      <c r="E652" s="74">
        <f t="shared" ref="E652" si="341">SUM(E631:E651)</f>
        <v>160.69642669380994</v>
      </c>
      <c r="F652" s="74">
        <f>SUM(F631:F651)</f>
        <v>546.6145616909663</v>
      </c>
      <c r="G652" s="74">
        <f>SUM(G631:G651)</f>
        <v>45.480862541323773</v>
      </c>
      <c r="H652" s="74">
        <f t="shared" ref="H652" si="342">SUM(H631:H651)</f>
        <v>0.63809610014830231</v>
      </c>
      <c r="I652" s="74">
        <f>SUM(I631:I651)</f>
        <v>1429.4842081597933</v>
      </c>
    </row>
    <row r="653" spans="1:9" s="14" customFormat="1" ht="15" thickBot="1">
      <c r="A653" s="43" t="s">
        <v>91</v>
      </c>
      <c r="B653" s="78">
        <f>B652/$I652</f>
        <v>0.39135347494720857</v>
      </c>
      <c r="C653" s="78">
        <f t="shared" ref="C653" si="343">C652/$I652</f>
        <v>5.7189375793318389E-3</v>
      </c>
      <c r="D653" s="78">
        <f t="shared" ref="D653" si="344">D652/$I652</f>
        <v>7.5863389963956862E-2</v>
      </c>
      <c r="E653" s="78">
        <f t="shared" ref="E653" si="345">E652/$I652</f>
        <v>0.1124156711746246</v>
      </c>
      <c r="F653" s="78">
        <f t="shared" ref="F653" si="346">F652/$I652</f>
        <v>0.38238586937216701</v>
      </c>
      <c r="G653" s="78">
        <f t="shared" ref="G653" si="347">G652/$I652</f>
        <v>3.1816274906507916E-2</v>
      </c>
      <c r="H653" s="79">
        <f t="shared" ref="H653" si="348">H652/$I652</f>
        <v>4.4638205620315145E-4</v>
      </c>
      <c r="I653" s="80">
        <f t="shared" ref="I653" si="349">I652/$I652</f>
        <v>1</v>
      </c>
    </row>
    <row r="654" spans="1:9">
      <c r="B654" s="6"/>
    </row>
  </sheetData>
  <mergeCells count="79">
    <mergeCell ref="A1:I3"/>
    <mergeCell ref="B6:I6"/>
    <mergeCell ref="A213:A214"/>
    <mergeCell ref="A239:A240"/>
    <mergeCell ref="A265:A266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A291:A292"/>
    <mergeCell ref="A57:A58"/>
    <mergeCell ref="A83:A84"/>
    <mergeCell ref="A109:A110"/>
    <mergeCell ref="A135:A136"/>
    <mergeCell ref="A161:A162"/>
    <mergeCell ref="A577:A578"/>
    <mergeCell ref="A603:A604"/>
    <mergeCell ref="A629:A630"/>
    <mergeCell ref="A5:A6"/>
    <mergeCell ref="A31:A32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552:I552"/>
    <mergeCell ref="B553:E573"/>
    <mergeCell ref="G553:H573"/>
    <mergeCell ref="B578:I578"/>
    <mergeCell ref="F579:F599"/>
    <mergeCell ref="B604:I604"/>
    <mergeCell ref="F605:F625"/>
    <mergeCell ref="B630:I630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BH653"/>
  <sheetViews>
    <sheetView zoomScale="60" zoomScaleNormal="60" workbookViewId="0">
      <selection activeCell="A2" sqref="A2"/>
    </sheetView>
  </sheetViews>
  <sheetFormatPr baseColWidth="10" defaultRowHeight="14.25"/>
  <cols>
    <col min="1" max="1" width="36.625" style="4" customWidth="1"/>
    <col min="2" max="9" width="16.625" style="4" customWidth="1"/>
    <col min="10" max="10" width="36.625" style="15" customWidth="1"/>
    <col min="11" max="23" width="16.625" style="4" customWidth="1"/>
    <col min="24" max="16384" width="11" style="4"/>
  </cols>
  <sheetData>
    <row r="1" spans="1:60" s="15" customFormat="1" ht="15" customHeight="1" thickTop="1">
      <c r="A1" s="441" t="s">
        <v>97</v>
      </c>
      <c r="B1" s="442"/>
      <c r="C1" s="442"/>
      <c r="D1" s="442"/>
      <c r="E1" s="442"/>
      <c r="F1" s="442"/>
      <c r="G1" s="442"/>
      <c r="H1" s="442"/>
      <c r="I1" s="443"/>
      <c r="AB1" s="294"/>
      <c r="AS1" s="294"/>
      <c r="BH1" s="14"/>
    </row>
    <row r="2" spans="1:60" s="1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AB2" s="294"/>
      <c r="AS2" s="294"/>
      <c r="BH2" s="14"/>
    </row>
    <row r="3" spans="1:60" s="1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AB3" s="294"/>
      <c r="AS3" s="294"/>
      <c r="BH3" s="14"/>
    </row>
    <row r="4" spans="1:60" ht="15.75" thickTop="1" thickBot="1"/>
    <row r="5" spans="1:60" ht="60" customHeight="1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J5" s="20"/>
    </row>
    <row r="6" spans="1:60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60" ht="13.5" customHeight="1">
      <c r="A7" s="35" t="s">
        <v>7</v>
      </c>
      <c r="B7" s="57">
        <f>B33+B85</f>
        <v>196.04393061168466</v>
      </c>
      <c r="C7" s="57">
        <f t="shared" ref="C7:E7" si="0">C33+C85</f>
        <v>0</v>
      </c>
      <c r="D7" s="57">
        <f t="shared" si="0"/>
        <v>62.956069388315328</v>
      </c>
      <c r="E7" s="57">
        <f t="shared" si="0"/>
        <v>0</v>
      </c>
      <c r="F7" s="57">
        <f>F59+F85</f>
        <v>1</v>
      </c>
      <c r="G7" s="57">
        <f t="shared" ref="G7:H22" si="1">G33+G85</f>
        <v>0</v>
      </c>
      <c r="H7" s="58">
        <f t="shared" si="1"/>
        <v>0</v>
      </c>
      <c r="I7" s="59">
        <f>SUM(B7:H7)</f>
        <v>260</v>
      </c>
      <c r="J7" s="44">
        <v>0</v>
      </c>
    </row>
    <row r="8" spans="1:60" ht="13.5" customHeight="1">
      <c r="A8" s="36" t="s">
        <v>8</v>
      </c>
      <c r="B8" s="60">
        <f t="shared" ref="B8:E23" si="2">B34+B86</f>
        <v>3.2284270770395498</v>
      </c>
      <c r="C8" s="60">
        <f t="shared" si="2"/>
        <v>0</v>
      </c>
      <c r="D8" s="60">
        <f t="shared" si="2"/>
        <v>0.77157292296044999</v>
      </c>
      <c r="E8" s="60">
        <f t="shared" si="2"/>
        <v>0</v>
      </c>
      <c r="F8" s="60">
        <f t="shared" ref="F8:F27" si="3">F60+F86</f>
        <v>0</v>
      </c>
      <c r="G8" s="60">
        <f t="shared" si="1"/>
        <v>0</v>
      </c>
      <c r="H8" s="61">
        <f t="shared" si="1"/>
        <v>0</v>
      </c>
      <c r="I8" s="62">
        <f t="shared" ref="I8:I27" si="4">SUM(B8:H8)</f>
        <v>4</v>
      </c>
      <c r="J8" s="44">
        <v>0</v>
      </c>
    </row>
    <row r="9" spans="1:60" ht="13.5" customHeight="1">
      <c r="A9" s="37" t="s">
        <v>9</v>
      </c>
      <c r="B9" s="63">
        <f t="shared" si="2"/>
        <v>153.29257353145462</v>
      </c>
      <c r="C9" s="63">
        <f t="shared" si="2"/>
        <v>0</v>
      </c>
      <c r="D9" s="63">
        <f t="shared" si="2"/>
        <v>14.707426468545375</v>
      </c>
      <c r="E9" s="63">
        <f t="shared" si="2"/>
        <v>0</v>
      </c>
      <c r="F9" s="63">
        <f t="shared" si="3"/>
        <v>0</v>
      </c>
      <c r="G9" s="63">
        <f t="shared" si="1"/>
        <v>0</v>
      </c>
      <c r="H9" s="64">
        <f t="shared" si="1"/>
        <v>0</v>
      </c>
      <c r="I9" s="59">
        <f t="shared" si="4"/>
        <v>168</v>
      </c>
      <c r="J9" s="44">
        <v>0</v>
      </c>
    </row>
    <row r="10" spans="1:60" ht="13.5" customHeight="1">
      <c r="A10" s="36" t="s">
        <v>10</v>
      </c>
      <c r="B10" s="60">
        <f t="shared" si="2"/>
        <v>225.90403391927225</v>
      </c>
      <c r="C10" s="60">
        <f t="shared" si="2"/>
        <v>0</v>
      </c>
      <c r="D10" s="60">
        <f t="shared" si="2"/>
        <v>14.095966080727738</v>
      </c>
      <c r="E10" s="60">
        <f t="shared" si="2"/>
        <v>0</v>
      </c>
      <c r="F10" s="60">
        <f t="shared" si="3"/>
        <v>0</v>
      </c>
      <c r="G10" s="60">
        <f t="shared" si="1"/>
        <v>0</v>
      </c>
      <c r="H10" s="61">
        <f t="shared" si="1"/>
        <v>0</v>
      </c>
      <c r="I10" s="62">
        <f t="shared" si="4"/>
        <v>240</v>
      </c>
      <c r="J10" s="44">
        <v>0</v>
      </c>
    </row>
    <row r="11" spans="1:60" ht="13.5" customHeight="1">
      <c r="A11" s="37" t="s">
        <v>11</v>
      </c>
      <c r="B11" s="63">
        <f t="shared" si="2"/>
        <v>0</v>
      </c>
      <c r="C11" s="63">
        <f t="shared" si="2"/>
        <v>0</v>
      </c>
      <c r="D11" s="63">
        <f t="shared" si="2"/>
        <v>0</v>
      </c>
      <c r="E11" s="63">
        <f t="shared" si="2"/>
        <v>0</v>
      </c>
      <c r="F11" s="63">
        <f t="shared" si="3"/>
        <v>0</v>
      </c>
      <c r="G11" s="63">
        <f t="shared" si="1"/>
        <v>0</v>
      </c>
      <c r="H11" s="64">
        <f t="shared" si="1"/>
        <v>0</v>
      </c>
      <c r="I11" s="59">
        <f t="shared" si="4"/>
        <v>0</v>
      </c>
      <c r="J11" s="44">
        <v>0</v>
      </c>
    </row>
    <row r="12" spans="1:60" ht="13.5" customHeight="1">
      <c r="A12" s="36" t="s">
        <v>12</v>
      </c>
      <c r="B12" s="60">
        <f t="shared" si="2"/>
        <v>2.9403388324663778E-3</v>
      </c>
      <c r="C12" s="60">
        <f t="shared" si="2"/>
        <v>9.5155120699246508E-4</v>
      </c>
      <c r="D12" s="60">
        <f t="shared" si="2"/>
        <v>3.3460086621891705E-2</v>
      </c>
      <c r="E12" s="60">
        <f t="shared" si="2"/>
        <v>15.275145588058571</v>
      </c>
      <c r="F12" s="60">
        <f t="shared" si="3"/>
        <v>5122.9069325121463</v>
      </c>
      <c r="G12" s="60">
        <f t="shared" si="1"/>
        <v>0</v>
      </c>
      <c r="H12" s="61">
        <f t="shared" si="1"/>
        <v>0</v>
      </c>
      <c r="I12" s="62">
        <f t="shared" si="4"/>
        <v>5138.219430076866</v>
      </c>
      <c r="J12" s="44">
        <v>0</v>
      </c>
    </row>
    <row r="13" spans="1:60" ht="13.5" customHeight="1">
      <c r="A13" s="37" t="s">
        <v>13</v>
      </c>
      <c r="B13" s="63">
        <f t="shared" si="2"/>
        <v>0</v>
      </c>
      <c r="C13" s="63">
        <f t="shared" si="2"/>
        <v>0</v>
      </c>
      <c r="D13" s="63">
        <f t="shared" si="2"/>
        <v>0</v>
      </c>
      <c r="E13" s="63">
        <f t="shared" si="2"/>
        <v>37</v>
      </c>
      <c r="F13" s="63">
        <f t="shared" si="3"/>
        <v>2337</v>
      </c>
      <c r="G13" s="63">
        <f t="shared" si="1"/>
        <v>0</v>
      </c>
      <c r="H13" s="64">
        <f t="shared" si="1"/>
        <v>0</v>
      </c>
      <c r="I13" s="59">
        <f t="shared" si="4"/>
        <v>2374</v>
      </c>
      <c r="J13" s="44">
        <v>0</v>
      </c>
    </row>
    <row r="14" spans="1:60" ht="13.5" customHeight="1">
      <c r="A14" s="36" t="s">
        <v>14</v>
      </c>
      <c r="B14" s="60">
        <f t="shared" si="2"/>
        <v>2.6660692018447515E-3</v>
      </c>
      <c r="C14" s="60">
        <f t="shared" si="2"/>
        <v>1.7319439197443136</v>
      </c>
      <c r="D14" s="60">
        <f t="shared" si="2"/>
        <v>0.79258627972310869</v>
      </c>
      <c r="E14" s="60">
        <f t="shared" si="2"/>
        <v>396.09081572549792</v>
      </c>
      <c r="F14" s="60">
        <f t="shared" si="3"/>
        <v>8842.7399676089244</v>
      </c>
      <c r="G14" s="60">
        <f t="shared" si="1"/>
        <v>0</v>
      </c>
      <c r="H14" s="61">
        <f t="shared" si="1"/>
        <v>0</v>
      </c>
      <c r="I14" s="62">
        <f t="shared" si="4"/>
        <v>9241.3579796030917</v>
      </c>
      <c r="J14" s="44">
        <v>0</v>
      </c>
    </row>
    <row r="15" spans="1:60" ht="13.5" customHeight="1">
      <c r="A15" s="37" t="s">
        <v>15</v>
      </c>
      <c r="B15" s="63">
        <f t="shared" si="2"/>
        <v>5632.0312204394686</v>
      </c>
      <c r="C15" s="63">
        <f t="shared" si="2"/>
        <v>43.550786337969072</v>
      </c>
      <c r="D15" s="63">
        <f t="shared" si="2"/>
        <v>347.41685069185633</v>
      </c>
      <c r="E15" s="63">
        <f t="shared" si="2"/>
        <v>1.1425307055127109E-3</v>
      </c>
      <c r="F15" s="63">
        <f t="shared" si="3"/>
        <v>0</v>
      </c>
      <c r="G15" s="63">
        <f t="shared" si="1"/>
        <v>0</v>
      </c>
      <c r="H15" s="64">
        <f t="shared" si="1"/>
        <v>0</v>
      </c>
      <c r="I15" s="59">
        <f t="shared" si="4"/>
        <v>6023</v>
      </c>
      <c r="J15" s="44">
        <v>0</v>
      </c>
    </row>
    <row r="16" spans="1:60" ht="13.5" customHeight="1">
      <c r="A16" s="36" t="s">
        <v>16</v>
      </c>
      <c r="B16" s="60">
        <f t="shared" si="2"/>
        <v>1751.7191623265803</v>
      </c>
      <c r="C16" s="60">
        <f t="shared" si="2"/>
        <v>2133.7506109802862</v>
      </c>
      <c r="D16" s="60">
        <f t="shared" si="2"/>
        <v>1500.5940998342508</v>
      </c>
      <c r="E16" s="60">
        <f t="shared" si="2"/>
        <v>11.936126858883034</v>
      </c>
      <c r="F16" s="60">
        <f t="shared" si="3"/>
        <v>0</v>
      </c>
      <c r="G16" s="60">
        <f t="shared" si="1"/>
        <v>0</v>
      </c>
      <c r="H16" s="61">
        <f t="shared" si="1"/>
        <v>0</v>
      </c>
      <c r="I16" s="62">
        <f t="shared" si="4"/>
        <v>5398</v>
      </c>
      <c r="J16" s="44">
        <v>0</v>
      </c>
    </row>
    <row r="17" spans="1:10" ht="13.5" customHeight="1">
      <c r="A17" s="37" t="s">
        <v>17</v>
      </c>
      <c r="B17" s="63">
        <f t="shared" si="2"/>
        <v>189.86030308481762</v>
      </c>
      <c r="C17" s="63">
        <f t="shared" si="2"/>
        <v>0.35909201366769922</v>
      </c>
      <c r="D17" s="63">
        <f t="shared" si="2"/>
        <v>135.19975281588535</v>
      </c>
      <c r="E17" s="63">
        <f t="shared" si="2"/>
        <v>1.5808520856293358</v>
      </c>
      <c r="F17" s="63">
        <f t="shared" si="3"/>
        <v>11.301478433253555</v>
      </c>
      <c r="G17" s="63">
        <f t="shared" si="1"/>
        <v>0</v>
      </c>
      <c r="H17" s="64">
        <f t="shared" si="1"/>
        <v>0</v>
      </c>
      <c r="I17" s="59">
        <f t="shared" si="4"/>
        <v>338.30147843325358</v>
      </c>
      <c r="J17" s="44">
        <v>0</v>
      </c>
    </row>
    <row r="18" spans="1:10" ht="13.5" customHeight="1">
      <c r="A18" s="36" t="s">
        <v>18</v>
      </c>
      <c r="B18" s="60">
        <f t="shared" si="2"/>
        <v>0</v>
      </c>
      <c r="C18" s="60">
        <f t="shared" si="2"/>
        <v>0</v>
      </c>
      <c r="D18" s="60">
        <f t="shared" si="2"/>
        <v>0</v>
      </c>
      <c r="E18" s="60">
        <f t="shared" si="2"/>
        <v>0</v>
      </c>
      <c r="F18" s="60">
        <f t="shared" si="3"/>
        <v>0</v>
      </c>
      <c r="G18" s="60">
        <f t="shared" si="1"/>
        <v>0</v>
      </c>
      <c r="H18" s="61">
        <f t="shared" si="1"/>
        <v>0</v>
      </c>
      <c r="I18" s="62">
        <f t="shared" si="4"/>
        <v>0</v>
      </c>
      <c r="J18" s="44">
        <v>0</v>
      </c>
    </row>
    <row r="19" spans="1:10" ht="13.5" customHeight="1">
      <c r="A19" s="37" t="s">
        <v>139</v>
      </c>
      <c r="B19" s="63">
        <f t="shared" si="2"/>
        <v>2630.7022312410318</v>
      </c>
      <c r="C19" s="63">
        <f t="shared" si="2"/>
        <v>1669.0643149263801</v>
      </c>
      <c r="D19" s="63">
        <f t="shared" si="2"/>
        <v>1684.2552696068708</v>
      </c>
      <c r="E19" s="63">
        <f t="shared" si="2"/>
        <v>259.83358562141785</v>
      </c>
      <c r="F19" s="63">
        <f t="shared" si="3"/>
        <v>0</v>
      </c>
      <c r="G19" s="63">
        <f t="shared" si="1"/>
        <v>0</v>
      </c>
      <c r="H19" s="64">
        <f t="shared" si="1"/>
        <v>0</v>
      </c>
      <c r="I19" s="59">
        <f t="shared" si="4"/>
        <v>6243.8554013957</v>
      </c>
      <c r="J19" s="44">
        <v>0</v>
      </c>
    </row>
    <row r="20" spans="1:10" ht="13.5" customHeight="1">
      <c r="A20" s="36" t="s">
        <v>19</v>
      </c>
      <c r="B20" s="60">
        <f t="shared" si="2"/>
        <v>0</v>
      </c>
      <c r="C20" s="60">
        <f t="shared" si="2"/>
        <v>0</v>
      </c>
      <c r="D20" s="60">
        <f t="shared" si="2"/>
        <v>0</v>
      </c>
      <c r="E20" s="60">
        <f t="shared" si="2"/>
        <v>0</v>
      </c>
      <c r="F20" s="60">
        <f t="shared" si="3"/>
        <v>0</v>
      </c>
      <c r="G20" s="60">
        <f t="shared" si="1"/>
        <v>0</v>
      </c>
      <c r="H20" s="61">
        <f t="shared" si="1"/>
        <v>0</v>
      </c>
      <c r="I20" s="62">
        <f t="shared" si="4"/>
        <v>0</v>
      </c>
      <c r="J20" s="44">
        <v>0</v>
      </c>
    </row>
    <row r="21" spans="1:10" ht="13.5" customHeight="1">
      <c r="A21" s="37" t="s">
        <v>20</v>
      </c>
      <c r="B21" s="63">
        <f t="shared" si="2"/>
        <v>0</v>
      </c>
      <c r="C21" s="63">
        <f t="shared" si="2"/>
        <v>0</v>
      </c>
      <c r="D21" s="63">
        <f t="shared" si="2"/>
        <v>0</v>
      </c>
      <c r="E21" s="63">
        <f t="shared" si="2"/>
        <v>0</v>
      </c>
      <c r="F21" s="63">
        <f t="shared" si="3"/>
        <v>0</v>
      </c>
      <c r="G21" s="63">
        <f t="shared" si="1"/>
        <v>0</v>
      </c>
      <c r="H21" s="64">
        <f t="shared" si="1"/>
        <v>0</v>
      </c>
      <c r="I21" s="59">
        <f t="shared" si="4"/>
        <v>0</v>
      </c>
      <c r="J21" s="44">
        <v>0</v>
      </c>
    </row>
    <row r="22" spans="1:10" ht="13.5" customHeight="1">
      <c r="A22" s="36" t="s">
        <v>21</v>
      </c>
      <c r="B22" s="60">
        <f t="shared" si="2"/>
        <v>51.044260276496694</v>
      </c>
      <c r="C22" s="60">
        <f t="shared" si="2"/>
        <v>4.5270693874576056</v>
      </c>
      <c r="D22" s="60">
        <f t="shared" si="2"/>
        <v>3.4276743201094435</v>
      </c>
      <c r="E22" s="60">
        <f t="shared" si="2"/>
        <v>9.9601593625498028E-4</v>
      </c>
      <c r="F22" s="60">
        <f t="shared" si="3"/>
        <v>0</v>
      </c>
      <c r="G22" s="60">
        <f t="shared" si="1"/>
        <v>0</v>
      </c>
      <c r="H22" s="61">
        <f t="shared" si="1"/>
        <v>0</v>
      </c>
      <c r="I22" s="62">
        <f t="shared" si="4"/>
        <v>59</v>
      </c>
      <c r="J22" s="44">
        <v>0</v>
      </c>
    </row>
    <row r="23" spans="1:10" ht="13.5" customHeight="1">
      <c r="A23" s="38" t="s">
        <v>60</v>
      </c>
      <c r="B23" s="63">
        <f t="shared" si="2"/>
        <v>3548.7932156598936</v>
      </c>
      <c r="C23" s="63">
        <f t="shared" si="2"/>
        <v>11.890000609400072</v>
      </c>
      <c r="D23" s="63">
        <f t="shared" si="2"/>
        <v>454.31678373070594</v>
      </c>
      <c r="E23" s="63">
        <f t="shared" si="2"/>
        <v>0</v>
      </c>
      <c r="F23" s="63">
        <f t="shared" si="3"/>
        <v>0</v>
      </c>
      <c r="G23" s="63">
        <f t="shared" ref="G23:H27" si="5">G49+G101</f>
        <v>0</v>
      </c>
      <c r="H23" s="64">
        <f t="shared" si="5"/>
        <v>0</v>
      </c>
      <c r="I23" s="59">
        <f t="shared" si="4"/>
        <v>4014.9999999999995</v>
      </c>
      <c r="J23" s="44">
        <v>0</v>
      </c>
    </row>
    <row r="24" spans="1:10" ht="13.5" customHeight="1">
      <c r="A24" s="36" t="s">
        <v>22</v>
      </c>
      <c r="B24" s="60">
        <f t="shared" ref="B24:E27" si="6">B50+B102</f>
        <v>288.94160246481385</v>
      </c>
      <c r="C24" s="60">
        <f t="shared" si="6"/>
        <v>1913.7965100517335</v>
      </c>
      <c r="D24" s="60">
        <f t="shared" si="6"/>
        <v>85.287026112836742</v>
      </c>
      <c r="E24" s="60">
        <f t="shared" si="6"/>
        <v>0.25</v>
      </c>
      <c r="F24" s="60">
        <f t="shared" si="3"/>
        <v>20.866041530615764</v>
      </c>
      <c r="G24" s="60">
        <f t="shared" si="5"/>
        <v>0</v>
      </c>
      <c r="H24" s="61">
        <f t="shared" si="5"/>
        <v>0</v>
      </c>
      <c r="I24" s="295">
        <f t="shared" si="4"/>
        <v>2309.1411801600002</v>
      </c>
      <c r="J24" s="44">
        <v>0</v>
      </c>
    </row>
    <row r="25" spans="1:10" ht="13.5" customHeight="1">
      <c r="A25" s="38" t="s">
        <v>23</v>
      </c>
      <c r="B25" s="63">
        <f t="shared" si="6"/>
        <v>175.71471721737092</v>
      </c>
      <c r="C25" s="63">
        <f t="shared" si="6"/>
        <v>0</v>
      </c>
      <c r="D25" s="63">
        <f t="shared" si="6"/>
        <v>123.20276939721569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296">
        <f t="shared" si="4"/>
        <v>298.91748661458661</v>
      </c>
      <c r="J25" s="44">
        <v>0</v>
      </c>
    </row>
    <row r="26" spans="1:10" ht="13.5" customHeight="1">
      <c r="A26" s="36" t="s">
        <v>24</v>
      </c>
      <c r="B26" s="60">
        <f t="shared" si="6"/>
        <v>2087.3274765335641</v>
      </c>
      <c r="C26" s="60">
        <f t="shared" si="6"/>
        <v>36.215540098624864</v>
      </c>
      <c r="D26" s="60">
        <f t="shared" si="6"/>
        <v>220.66898336781128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295">
        <f t="shared" si="4"/>
        <v>2344.2120000000004</v>
      </c>
      <c r="J26" s="44">
        <v>0</v>
      </c>
    </row>
    <row r="27" spans="1:10" ht="13.5" customHeight="1" thickBot="1">
      <c r="A27" s="38" t="s">
        <v>25</v>
      </c>
      <c r="B27" s="275">
        <f t="shared" si="6"/>
        <v>1688.7374646069397</v>
      </c>
      <c r="C27" s="275">
        <f t="shared" si="6"/>
        <v>20.784668427075054</v>
      </c>
      <c r="D27" s="275">
        <f t="shared" si="6"/>
        <v>2936.4867612108242</v>
      </c>
      <c r="E27" s="275">
        <f t="shared" si="6"/>
        <v>3811.4846584136831</v>
      </c>
      <c r="F27" s="275">
        <f t="shared" si="3"/>
        <v>1001.3688</v>
      </c>
      <c r="G27" s="275">
        <f t="shared" si="5"/>
        <v>1809.3114948268517</v>
      </c>
      <c r="H27" s="297">
        <f t="shared" si="5"/>
        <v>13.156952514625843</v>
      </c>
      <c r="I27" s="298">
        <f t="shared" si="4"/>
        <v>11281.3308</v>
      </c>
      <c r="J27" s="44">
        <v>0</v>
      </c>
    </row>
    <row r="28" spans="1:10" ht="13.5" customHeight="1">
      <c r="A28" s="132" t="s">
        <v>26</v>
      </c>
      <c r="B28" s="74">
        <f>SUM(B7:B27)</f>
        <v>18623.346225398465</v>
      </c>
      <c r="C28" s="74">
        <f t="shared" ref="C28:I28" si="7">SUM(C7:C27)</f>
        <v>5835.6714883035456</v>
      </c>
      <c r="D28" s="74">
        <f t="shared" si="7"/>
        <v>7584.2130523152609</v>
      </c>
      <c r="E28" s="74">
        <f t="shared" si="7"/>
        <v>4533.4533228398113</v>
      </c>
      <c r="F28" s="74">
        <f t="shared" si="7"/>
        <v>17337.183220084939</v>
      </c>
      <c r="G28" s="74">
        <f t="shared" si="7"/>
        <v>1809.3114948268517</v>
      </c>
      <c r="H28" s="75">
        <f t="shared" si="7"/>
        <v>13.156952514625843</v>
      </c>
      <c r="I28" s="59">
        <f t="shared" si="7"/>
        <v>55736.335756283486</v>
      </c>
      <c r="J28" s="44">
        <v>0</v>
      </c>
    </row>
    <row r="29" spans="1:10" s="14" customFormat="1" ht="13.5" customHeight="1" thickBot="1">
      <c r="A29" s="299" t="s">
        <v>91</v>
      </c>
      <c r="B29" s="300">
        <f>B28/$I28</f>
        <v>0.3341329488689781</v>
      </c>
      <c r="C29" s="300">
        <f t="shared" ref="C29:I29" si="8">C28/$I28</f>
        <v>0.10470138391983645</v>
      </c>
      <c r="D29" s="300">
        <f t="shared" si="8"/>
        <v>0.13607304731115641</v>
      </c>
      <c r="E29" s="300">
        <f t="shared" si="8"/>
        <v>8.1337484090506049E-2</v>
      </c>
      <c r="F29" s="300">
        <f t="shared" si="8"/>
        <v>0.31105710457706964</v>
      </c>
      <c r="G29" s="300">
        <f t="shared" si="8"/>
        <v>3.2461974226981313E-2</v>
      </c>
      <c r="H29" s="300">
        <f t="shared" si="8"/>
        <v>2.3605700547227993E-4</v>
      </c>
      <c r="I29" s="301">
        <f t="shared" si="8"/>
        <v>1</v>
      </c>
    </row>
    <row r="30" spans="1:10" ht="13.5" customHeight="1" thickBot="1">
      <c r="A30" s="15"/>
      <c r="B30" s="44"/>
      <c r="C30" s="44"/>
      <c r="D30" s="44"/>
      <c r="E30" s="44"/>
      <c r="F30" s="44"/>
      <c r="G30" s="44"/>
      <c r="H30" s="44"/>
      <c r="I30" s="4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3.5" customHeight="1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3.5" customHeight="1">
      <c r="A33" s="35" t="s">
        <v>7</v>
      </c>
      <c r="B33" s="57">
        <f>B111+B137+B163+B189+B215+B241+B267+B293+B319+B345+B371+B397+B423</f>
        <v>0</v>
      </c>
      <c r="C33" s="57">
        <f t="shared" ref="C33:E33" si="9">C111+C137+C163+C189+C215+C241+C267+C293+C319+C345+C371+C397+C423</f>
        <v>0</v>
      </c>
      <c r="D33" s="57">
        <f t="shared" si="9"/>
        <v>46</v>
      </c>
      <c r="E33" s="57">
        <f t="shared" si="9"/>
        <v>0</v>
      </c>
      <c r="F33" s="419"/>
      <c r="G33" s="57">
        <f t="shared" ref="G33:H48" si="10">G111+G137+G163+G189+G215+G241+G267+G293+G319+G345+G371+G397+G423</f>
        <v>0</v>
      </c>
      <c r="H33" s="58">
        <f t="shared" si="10"/>
        <v>0</v>
      </c>
      <c r="I33" s="59">
        <f>SUM(B33:H33)</f>
        <v>46</v>
      </c>
      <c r="J33" s="44">
        <v>0</v>
      </c>
    </row>
    <row r="34" spans="1:10" ht="13.5" customHeight="1">
      <c r="A34" s="36" t="s">
        <v>8</v>
      </c>
      <c r="B34" s="60">
        <f t="shared" ref="B34:E49" si="11">B112+B138+B164+B190+B216+B242+B268+B294+B320+B346+B372+B398+B424</f>
        <v>0</v>
      </c>
      <c r="C34" s="60">
        <f t="shared" si="11"/>
        <v>0</v>
      </c>
      <c r="D34" s="60">
        <f t="shared" si="11"/>
        <v>0</v>
      </c>
      <c r="E34" s="60">
        <f t="shared" si="11"/>
        <v>0</v>
      </c>
      <c r="F34" s="420">
        <v>0</v>
      </c>
      <c r="G34" s="60">
        <f t="shared" si="10"/>
        <v>0</v>
      </c>
      <c r="H34" s="61">
        <f t="shared" si="10"/>
        <v>0</v>
      </c>
      <c r="I34" s="62">
        <f t="shared" ref="I34:I53" si="12">SUM(B34:H34)</f>
        <v>0</v>
      </c>
      <c r="J34" s="44">
        <v>0</v>
      </c>
    </row>
    <row r="35" spans="1:10" ht="13.5" customHeight="1">
      <c r="A35" s="37" t="s">
        <v>9</v>
      </c>
      <c r="B35" s="63">
        <f t="shared" si="11"/>
        <v>0</v>
      </c>
      <c r="C35" s="63">
        <f t="shared" si="11"/>
        <v>0</v>
      </c>
      <c r="D35" s="63">
        <f t="shared" si="11"/>
        <v>0</v>
      </c>
      <c r="E35" s="63">
        <f t="shared" si="11"/>
        <v>0</v>
      </c>
      <c r="F35" s="420">
        <v>0</v>
      </c>
      <c r="G35" s="63">
        <f t="shared" si="10"/>
        <v>0</v>
      </c>
      <c r="H35" s="64">
        <f t="shared" si="10"/>
        <v>0</v>
      </c>
      <c r="I35" s="59">
        <f t="shared" si="12"/>
        <v>0</v>
      </c>
      <c r="J35" s="44">
        <v>0</v>
      </c>
    </row>
    <row r="36" spans="1:10" ht="13.5" customHeight="1">
      <c r="A36" s="36" t="s">
        <v>10</v>
      </c>
      <c r="B36" s="60">
        <f t="shared" si="11"/>
        <v>0</v>
      </c>
      <c r="C36" s="60">
        <f t="shared" si="11"/>
        <v>0</v>
      </c>
      <c r="D36" s="60">
        <f t="shared" si="11"/>
        <v>0</v>
      </c>
      <c r="E36" s="60">
        <f t="shared" si="11"/>
        <v>0</v>
      </c>
      <c r="F36" s="420">
        <v>0</v>
      </c>
      <c r="G36" s="60">
        <f t="shared" si="10"/>
        <v>0</v>
      </c>
      <c r="H36" s="61">
        <f t="shared" si="10"/>
        <v>0</v>
      </c>
      <c r="I36" s="62">
        <f t="shared" si="12"/>
        <v>0</v>
      </c>
      <c r="J36" s="44">
        <v>0</v>
      </c>
    </row>
    <row r="37" spans="1:10" ht="13.5" customHeight="1">
      <c r="A37" s="37" t="s">
        <v>11</v>
      </c>
      <c r="B37" s="63">
        <f t="shared" si="11"/>
        <v>0</v>
      </c>
      <c r="C37" s="63">
        <f t="shared" si="11"/>
        <v>0</v>
      </c>
      <c r="D37" s="63">
        <f t="shared" si="11"/>
        <v>0</v>
      </c>
      <c r="E37" s="63">
        <f t="shared" si="11"/>
        <v>0</v>
      </c>
      <c r="F37" s="420">
        <v>0</v>
      </c>
      <c r="G37" s="63">
        <f t="shared" si="10"/>
        <v>0</v>
      </c>
      <c r="H37" s="64">
        <f t="shared" si="10"/>
        <v>0</v>
      </c>
      <c r="I37" s="59">
        <f t="shared" si="12"/>
        <v>0</v>
      </c>
      <c r="J37" s="44">
        <v>0</v>
      </c>
    </row>
    <row r="38" spans="1:10" ht="13.5" customHeight="1">
      <c r="A38" s="36" t="s">
        <v>12</v>
      </c>
      <c r="B38" s="60">
        <f t="shared" si="11"/>
        <v>2.9403388324663778E-3</v>
      </c>
      <c r="C38" s="60">
        <f t="shared" si="11"/>
        <v>9.5155120699246508E-4</v>
      </c>
      <c r="D38" s="60">
        <f t="shared" si="11"/>
        <v>9.5155120699246508E-4</v>
      </c>
      <c r="E38" s="60">
        <f t="shared" si="11"/>
        <v>2.6716367252139466</v>
      </c>
      <c r="F38" s="420">
        <v>0</v>
      </c>
      <c r="G38" s="60">
        <f t="shared" si="10"/>
        <v>0</v>
      </c>
      <c r="H38" s="61">
        <f t="shared" si="10"/>
        <v>0</v>
      </c>
      <c r="I38" s="62">
        <f t="shared" si="12"/>
        <v>2.6764801664603981</v>
      </c>
      <c r="J38" s="44">
        <v>0</v>
      </c>
    </row>
    <row r="39" spans="1:10" ht="13.5" customHeight="1">
      <c r="A39" s="37" t="s">
        <v>13</v>
      </c>
      <c r="B39" s="63">
        <f t="shared" si="11"/>
        <v>0</v>
      </c>
      <c r="C39" s="63">
        <f t="shared" si="11"/>
        <v>0</v>
      </c>
      <c r="D39" s="63">
        <f t="shared" si="11"/>
        <v>0</v>
      </c>
      <c r="E39" s="63">
        <f t="shared" si="11"/>
        <v>0</v>
      </c>
      <c r="F39" s="420">
        <v>0</v>
      </c>
      <c r="G39" s="63">
        <f t="shared" si="10"/>
        <v>0</v>
      </c>
      <c r="H39" s="64">
        <f t="shared" si="10"/>
        <v>0</v>
      </c>
      <c r="I39" s="59">
        <f t="shared" si="12"/>
        <v>0</v>
      </c>
      <c r="J39" s="44">
        <v>0</v>
      </c>
    </row>
    <row r="40" spans="1:10" ht="13.5" customHeight="1">
      <c r="A40" s="36" t="s">
        <v>14</v>
      </c>
      <c r="B40" s="60">
        <f t="shared" si="11"/>
        <v>2.6660692018447515E-3</v>
      </c>
      <c r="C40" s="60">
        <f t="shared" si="11"/>
        <v>1.4469579260799528</v>
      </c>
      <c r="D40" s="60">
        <f t="shared" si="11"/>
        <v>0.6750995902497946</v>
      </c>
      <c r="E40" s="60">
        <f t="shared" si="11"/>
        <v>327.45309444194373</v>
      </c>
      <c r="F40" s="420">
        <v>0</v>
      </c>
      <c r="G40" s="60">
        <f t="shared" si="10"/>
        <v>0</v>
      </c>
      <c r="H40" s="61">
        <f t="shared" si="10"/>
        <v>0</v>
      </c>
      <c r="I40" s="62">
        <f t="shared" si="12"/>
        <v>329.5778180274753</v>
      </c>
      <c r="J40" s="44">
        <v>0</v>
      </c>
    </row>
    <row r="41" spans="1:10" ht="13.5" customHeight="1">
      <c r="A41" s="37" t="s">
        <v>15</v>
      </c>
      <c r="B41" s="63">
        <f t="shared" si="11"/>
        <v>56.310464495017143</v>
      </c>
      <c r="C41" s="63">
        <f t="shared" si="11"/>
        <v>14.33355002068936</v>
      </c>
      <c r="D41" s="63">
        <f t="shared" si="11"/>
        <v>25.354842953587987</v>
      </c>
      <c r="E41" s="63">
        <f t="shared" si="11"/>
        <v>1.1425307055127109E-3</v>
      </c>
      <c r="F41" s="420">
        <v>0</v>
      </c>
      <c r="G41" s="63">
        <f t="shared" si="10"/>
        <v>0</v>
      </c>
      <c r="H41" s="64">
        <f t="shared" si="10"/>
        <v>0</v>
      </c>
      <c r="I41" s="59">
        <f t="shared" si="12"/>
        <v>96</v>
      </c>
      <c r="J41" s="44">
        <v>0</v>
      </c>
    </row>
    <row r="42" spans="1:10" ht="13.5" customHeight="1">
      <c r="A42" s="36" t="s">
        <v>16</v>
      </c>
      <c r="B42" s="60">
        <f t="shared" si="11"/>
        <v>616.31346077033334</v>
      </c>
      <c r="C42" s="60">
        <f t="shared" si="11"/>
        <v>2108.0801061335696</v>
      </c>
      <c r="D42" s="60">
        <f t="shared" si="11"/>
        <v>1421.6052188971116</v>
      </c>
      <c r="E42" s="60">
        <f t="shared" si="11"/>
        <v>1.2141989857867295E-3</v>
      </c>
      <c r="F42" s="420">
        <v>0</v>
      </c>
      <c r="G42" s="60">
        <f t="shared" si="10"/>
        <v>0</v>
      </c>
      <c r="H42" s="61">
        <f t="shared" si="10"/>
        <v>0</v>
      </c>
      <c r="I42" s="62">
        <f t="shared" si="12"/>
        <v>4146</v>
      </c>
      <c r="J42" s="44">
        <v>0</v>
      </c>
    </row>
    <row r="43" spans="1:10" ht="13.5" customHeight="1">
      <c r="A43" s="37" t="s">
        <v>17</v>
      </c>
      <c r="B43" s="63">
        <f t="shared" si="11"/>
        <v>11.107335701693248</v>
      </c>
      <c r="C43" s="63">
        <f t="shared" si="11"/>
        <v>8.9991000899910026E-4</v>
      </c>
      <c r="D43" s="63">
        <f t="shared" si="11"/>
        <v>118.79640674377667</v>
      </c>
      <c r="E43" s="63">
        <f t="shared" si="11"/>
        <v>9.5357644521084597E-2</v>
      </c>
      <c r="F43" s="420">
        <v>0</v>
      </c>
      <c r="G43" s="63">
        <f t="shared" si="10"/>
        <v>0</v>
      </c>
      <c r="H43" s="64">
        <f t="shared" si="10"/>
        <v>0</v>
      </c>
      <c r="I43" s="59">
        <f t="shared" si="12"/>
        <v>130</v>
      </c>
      <c r="J43" s="44">
        <v>0</v>
      </c>
    </row>
    <row r="44" spans="1:10" ht="13.5" customHeight="1">
      <c r="A44" s="36" t="s">
        <v>18</v>
      </c>
      <c r="B44" s="60">
        <f t="shared" si="11"/>
        <v>0</v>
      </c>
      <c r="C44" s="60">
        <f t="shared" si="11"/>
        <v>0</v>
      </c>
      <c r="D44" s="60">
        <f t="shared" si="11"/>
        <v>0</v>
      </c>
      <c r="E44" s="60">
        <f t="shared" si="11"/>
        <v>0</v>
      </c>
      <c r="F44" s="420">
        <v>0</v>
      </c>
      <c r="G44" s="60">
        <f t="shared" si="10"/>
        <v>0</v>
      </c>
      <c r="H44" s="61">
        <f t="shared" si="10"/>
        <v>0</v>
      </c>
      <c r="I44" s="62">
        <f t="shared" si="12"/>
        <v>0</v>
      </c>
      <c r="J44" s="44">
        <v>0</v>
      </c>
    </row>
    <row r="45" spans="1:10" ht="13.5" customHeight="1">
      <c r="A45" s="37" t="s">
        <v>139</v>
      </c>
      <c r="B45" s="63">
        <f t="shared" si="11"/>
        <v>545.53693212433359</v>
      </c>
      <c r="C45" s="63">
        <f t="shared" si="11"/>
        <v>1473.3748400688603</v>
      </c>
      <c r="D45" s="63">
        <f t="shared" si="11"/>
        <v>1380.3069397373965</v>
      </c>
      <c r="E45" s="63">
        <f t="shared" si="11"/>
        <v>229.78128806940947</v>
      </c>
      <c r="F45" s="420">
        <v>0</v>
      </c>
      <c r="G45" s="63">
        <f t="shared" si="10"/>
        <v>0</v>
      </c>
      <c r="H45" s="64">
        <f t="shared" si="10"/>
        <v>0</v>
      </c>
      <c r="I45" s="59">
        <f>SUM(B45:H45)</f>
        <v>3629</v>
      </c>
      <c r="J45" s="44">
        <v>0</v>
      </c>
    </row>
    <row r="46" spans="1:10" ht="13.5" customHeight="1">
      <c r="A46" s="36" t="s">
        <v>19</v>
      </c>
      <c r="B46" s="60">
        <f t="shared" si="11"/>
        <v>0</v>
      </c>
      <c r="C46" s="60">
        <f t="shared" si="11"/>
        <v>0</v>
      </c>
      <c r="D46" s="60">
        <f t="shared" si="11"/>
        <v>0</v>
      </c>
      <c r="E46" s="60">
        <f t="shared" si="11"/>
        <v>0</v>
      </c>
      <c r="F46" s="420">
        <v>0</v>
      </c>
      <c r="G46" s="60">
        <f t="shared" si="10"/>
        <v>0</v>
      </c>
      <c r="H46" s="61">
        <f t="shared" si="10"/>
        <v>0</v>
      </c>
      <c r="I46" s="62">
        <f t="shared" si="12"/>
        <v>0</v>
      </c>
      <c r="J46" s="44">
        <v>0</v>
      </c>
    </row>
    <row r="47" spans="1:10" ht="13.5" customHeight="1">
      <c r="A47" s="37" t="s">
        <v>20</v>
      </c>
      <c r="B47" s="63">
        <f t="shared" si="11"/>
        <v>0</v>
      </c>
      <c r="C47" s="63">
        <f t="shared" si="11"/>
        <v>0</v>
      </c>
      <c r="D47" s="63">
        <f t="shared" si="11"/>
        <v>0</v>
      </c>
      <c r="E47" s="63">
        <f t="shared" si="11"/>
        <v>0</v>
      </c>
      <c r="F47" s="420">
        <v>0</v>
      </c>
      <c r="G47" s="63">
        <f t="shared" si="10"/>
        <v>0</v>
      </c>
      <c r="H47" s="64">
        <f t="shared" si="10"/>
        <v>0</v>
      </c>
      <c r="I47" s="59">
        <f t="shared" si="12"/>
        <v>0</v>
      </c>
      <c r="J47" s="44">
        <v>0</v>
      </c>
    </row>
    <row r="48" spans="1:10" ht="13.5" customHeight="1">
      <c r="A48" s="36" t="s">
        <v>21</v>
      </c>
      <c r="B48" s="60">
        <f t="shared" si="11"/>
        <v>1.9513141918569903</v>
      </c>
      <c r="C48" s="60">
        <f t="shared" si="11"/>
        <v>4.5270693874576056</v>
      </c>
      <c r="D48" s="60">
        <f t="shared" si="11"/>
        <v>2.5206204047491481</v>
      </c>
      <c r="E48" s="60">
        <f t="shared" si="11"/>
        <v>9.9601593625498028E-4</v>
      </c>
      <c r="F48" s="420">
        <v>0</v>
      </c>
      <c r="G48" s="60">
        <f t="shared" si="10"/>
        <v>0</v>
      </c>
      <c r="H48" s="61">
        <f t="shared" si="10"/>
        <v>0</v>
      </c>
      <c r="I48" s="62">
        <f t="shared" si="12"/>
        <v>9</v>
      </c>
      <c r="J48" s="44">
        <v>0</v>
      </c>
    </row>
    <row r="49" spans="1:10" ht="13.5" customHeight="1">
      <c r="A49" s="38" t="s">
        <v>60</v>
      </c>
      <c r="B49" s="63">
        <f t="shared" si="11"/>
        <v>4.7549513321474937</v>
      </c>
      <c r="C49" s="63">
        <f t="shared" si="11"/>
        <v>5.3818038885879984</v>
      </c>
      <c r="D49" s="63">
        <f t="shared" si="11"/>
        <v>10.863244779264507</v>
      </c>
      <c r="E49" s="63">
        <f t="shared" si="11"/>
        <v>0</v>
      </c>
      <c r="F49" s="420">
        <v>0</v>
      </c>
      <c r="G49" s="63">
        <f t="shared" ref="G49:H53" si="13">G127+G153+G179+G205+G231+G257+G283+G309+G335+G361+G387+G413+G439</f>
        <v>0</v>
      </c>
      <c r="H49" s="64">
        <f t="shared" si="13"/>
        <v>0</v>
      </c>
      <c r="I49" s="59">
        <f t="shared" si="12"/>
        <v>21</v>
      </c>
      <c r="J49" s="44">
        <v>0</v>
      </c>
    </row>
    <row r="50" spans="1:10" ht="13.5" customHeight="1">
      <c r="A50" s="36" t="s">
        <v>22</v>
      </c>
      <c r="B50" s="60">
        <f t="shared" ref="B50:E53" si="14">B128+B154+B180+B206+B232+B258+B284+B310+B336+B362+B388+B414+B440</f>
        <v>58.63287912092995</v>
      </c>
      <c r="C50" s="60">
        <f t="shared" si="14"/>
        <v>1913.7965100517335</v>
      </c>
      <c r="D50" s="60">
        <f t="shared" si="14"/>
        <v>70.320610827336438</v>
      </c>
      <c r="E50" s="60">
        <f t="shared" si="14"/>
        <v>0.25</v>
      </c>
      <c r="F50" s="420">
        <v>0</v>
      </c>
      <c r="G50" s="60">
        <f t="shared" si="13"/>
        <v>0</v>
      </c>
      <c r="H50" s="61">
        <f t="shared" si="13"/>
        <v>0</v>
      </c>
      <c r="I50" s="295">
        <f t="shared" si="12"/>
        <v>2043</v>
      </c>
      <c r="J50" s="44">
        <v>0</v>
      </c>
    </row>
    <row r="51" spans="1:10" ht="13.5" customHeight="1">
      <c r="A51" s="38" t="s">
        <v>23</v>
      </c>
      <c r="B51" s="63">
        <f t="shared" si="14"/>
        <v>2.1236117490674451E-2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20">
        <v>0</v>
      </c>
      <c r="G51" s="63">
        <f t="shared" si="13"/>
        <v>0</v>
      </c>
      <c r="H51" s="64">
        <f t="shared" si="13"/>
        <v>0</v>
      </c>
      <c r="I51" s="296">
        <f t="shared" si="12"/>
        <v>2.1236117490674451E-2</v>
      </c>
      <c r="J51" s="44">
        <v>0</v>
      </c>
    </row>
    <row r="52" spans="1:10" ht="13.5" customHeight="1">
      <c r="A52" s="36" t="s">
        <v>24</v>
      </c>
      <c r="B52" s="60">
        <f t="shared" si="14"/>
        <v>19.504831313423804</v>
      </c>
      <c r="C52" s="60">
        <f t="shared" si="14"/>
        <v>29.076123878764907</v>
      </c>
      <c r="D52" s="60">
        <f t="shared" si="14"/>
        <v>5.2498448078112849</v>
      </c>
      <c r="E52" s="60">
        <f t="shared" si="14"/>
        <v>0</v>
      </c>
      <c r="F52" s="420">
        <v>0</v>
      </c>
      <c r="G52" s="60">
        <f t="shared" si="13"/>
        <v>0</v>
      </c>
      <c r="H52" s="61">
        <f t="shared" si="13"/>
        <v>0</v>
      </c>
      <c r="I52" s="295">
        <f t="shared" si="12"/>
        <v>53.830799999999996</v>
      </c>
      <c r="J52" s="44">
        <v>0</v>
      </c>
    </row>
    <row r="53" spans="1:10" ht="13.5" customHeight="1" thickBot="1">
      <c r="A53" s="38" t="s">
        <v>25</v>
      </c>
      <c r="B53" s="275">
        <f t="shared" si="14"/>
        <v>55.801705420312487</v>
      </c>
      <c r="C53" s="275">
        <f t="shared" si="14"/>
        <v>20.679841016206435</v>
      </c>
      <c r="D53" s="275">
        <f t="shared" si="14"/>
        <v>401.30586034930974</v>
      </c>
      <c r="E53" s="275">
        <f t="shared" si="14"/>
        <v>2023.6892069214887</v>
      </c>
      <c r="F53" s="421">
        <v>0</v>
      </c>
      <c r="G53" s="275">
        <f t="shared" si="13"/>
        <v>334.48879328986709</v>
      </c>
      <c r="H53" s="297">
        <f t="shared" si="13"/>
        <v>12.239393002815584</v>
      </c>
      <c r="I53" s="298">
        <f t="shared" si="12"/>
        <v>2848.2048000000004</v>
      </c>
      <c r="J53" s="44">
        <v>0</v>
      </c>
    </row>
    <row r="54" spans="1:10" ht="13.5" customHeight="1">
      <c r="A54" s="132" t="s">
        <v>26</v>
      </c>
      <c r="B54" s="74">
        <f>SUM(B33:B53)</f>
        <v>1369.9407169955734</v>
      </c>
      <c r="C54" s="74">
        <f t="shared" ref="C54:I54" si="15">SUM(C33:C53)</f>
        <v>5570.6986538331648</v>
      </c>
      <c r="D54" s="74">
        <f t="shared" si="15"/>
        <v>3482.9996406418009</v>
      </c>
      <c r="E54" s="74">
        <f t="shared" si="15"/>
        <v>2583.9439365482044</v>
      </c>
      <c r="F54" s="74">
        <f t="shared" si="15"/>
        <v>0</v>
      </c>
      <c r="G54" s="74">
        <f t="shared" si="15"/>
        <v>334.48879328986709</v>
      </c>
      <c r="H54" s="75">
        <f t="shared" si="15"/>
        <v>12.239393002815584</v>
      </c>
      <c r="I54" s="59">
        <f t="shared" si="15"/>
        <v>13354.311134311429</v>
      </c>
      <c r="J54" s="44">
        <v>0</v>
      </c>
    </row>
    <row r="55" spans="1:10" s="14" customFormat="1" ht="13.5" customHeight="1" thickBot="1">
      <c r="A55" s="299" t="s">
        <v>91</v>
      </c>
      <c r="B55" s="302">
        <f>B54/$I54</f>
        <v>0.10258415452638096</v>
      </c>
      <c r="C55" s="302">
        <f t="shared" ref="C55:I55" si="16">C54/$I54</f>
        <v>0.41714608846579038</v>
      </c>
      <c r="D55" s="302">
        <f t="shared" si="16"/>
        <v>0.26081462425215468</v>
      </c>
      <c r="E55" s="302">
        <f t="shared" si="16"/>
        <v>0.19349136848468651</v>
      </c>
      <c r="F55" s="302">
        <f t="shared" si="16"/>
        <v>0</v>
      </c>
      <c r="G55" s="302">
        <f t="shared" si="16"/>
        <v>2.5047251777028025E-2</v>
      </c>
      <c r="H55" s="303">
        <f t="shared" si="16"/>
        <v>9.165124939592527E-4</v>
      </c>
      <c r="I55" s="304">
        <f t="shared" si="16"/>
        <v>1</v>
      </c>
    </row>
    <row r="56" spans="1:10" ht="15" thickBot="1">
      <c r="A56" s="15"/>
      <c r="B56" s="44"/>
      <c r="C56" s="44"/>
      <c r="D56" s="44"/>
      <c r="E56" s="44"/>
      <c r="F56" s="44"/>
      <c r="G56" s="44"/>
      <c r="H56" s="44"/>
      <c r="I56" s="44"/>
    </row>
    <row r="57" spans="1:10" ht="28.5" customHeight="1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3.5" customHeight="1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3.5" customHeight="1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1</v>
      </c>
      <c r="G59" s="404">
        <v>0</v>
      </c>
      <c r="H59" s="406">
        <v>0</v>
      </c>
      <c r="I59" s="59">
        <f>SUM(B59:H59)</f>
        <v>1</v>
      </c>
      <c r="J59" s="44">
        <v>0</v>
      </c>
    </row>
    <row r="60" spans="1:10" ht="13.5" customHeight="1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7">F450+F476+F502+F528+F554</f>
        <v>0</v>
      </c>
      <c r="G60" s="407">
        <v>0</v>
      </c>
      <c r="H60" s="409">
        <v>0</v>
      </c>
      <c r="I60" s="62">
        <f t="shared" ref="I60:I79" si="18">SUM(B60:H60)</f>
        <v>0</v>
      </c>
      <c r="J60" s="44">
        <v>0</v>
      </c>
    </row>
    <row r="61" spans="1:10" ht="13.5" customHeight="1">
      <c r="A61" s="3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7"/>
        <v>0</v>
      </c>
      <c r="G61" s="407">
        <v>0</v>
      </c>
      <c r="H61" s="409">
        <v>0</v>
      </c>
      <c r="I61" s="59">
        <f t="shared" si="18"/>
        <v>0</v>
      </c>
      <c r="J61" s="44">
        <v>0</v>
      </c>
    </row>
    <row r="62" spans="1:10" ht="13.5" customHeight="1">
      <c r="A62" s="3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7"/>
        <v>0</v>
      </c>
      <c r="G62" s="407">
        <v>0</v>
      </c>
      <c r="H62" s="409">
        <v>0</v>
      </c>
      <c r="I62" s="62">
        <f t="shared" si="18"/>
        <v>0</v>
      </c>
      <c r="J62" s="44">
        <v>0</v>
      </c>
    </row>
    <row r="63" spans="1:10" ht="13.5" customHeight="1">
      <c r="A63" s="3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7"/>
        <v>0</v>
      </c>
      <c r="G63" s="407">
        <v>0</v>
      </c>
      <c r="H63" s="409">
        <v>0</v>
      </c>
      <c r="I63" s="59">
        <f t="shared" si="18"/>
        <v>0</v>
      </c>
      <c r="J63" s="44">
        <v>0</v>
      </c>
    </row>
    <row r="64" spans="1:10" ht="13.5" customHeight="1">
      <c r="A64" s="3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7"/>
        <v>5122.9069325121463</v>
      </c>
      <c r="G64" s="407">
        <v>0</v>
      </c>
      <c r="H64" s="409">
        <v>0</v>
      </c>
      <c r="I64" s="62">
        <f t="shared" si="18"/>
        <v>5122.9069325121463</v>
      </c>
      <c r="J64" s="44">
        <v>0</v>
      </c>
    </row>
    <row r="65" spans="1:10" ht="13.5" customHeight="1">
      <c r="A65" s="3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7"/>
        <v>2337</v>
      </c>
      <c r="G65" s="407">
        <v>0</v>
      </c>
      <c r="H65" s="409">
        <v>0</v>
      </c>
      <c r="I65" s="59">
        <f t="shared" si="18"/>
        <v>2337</v>
      </c>
      <c r="J65" s="44">
        <v>0</v>
      </c>
    </row>
    <row r="66" spans="1:10" ht="13.5" customHeight="1">
      <c r="A66" s="3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7"/>
        <v>8296.4764911541843</v>
      </c>
      <c r="G66" s="407">
        <v>0</v>
      </c>
      <c r="H66" s="409">
        <v>0</v>
      </c>
      <c r="I66" s="62">
        <f t="shared" si="18"/>
        <v>8296.4764911541843</v>
      </c>
      <c r="J66" s="44">
        <v>0</v>
      </c>
    </row>
    <row r="67" spans="1:10" ht="13.5" customHeight="1">
      <c r="A67" s="3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7"/>
        <v>0</v>
      </c>
      <c r="G67" s="407">
        <v>0</v>
      </c>
      <c r="H67" s="409">
        <v>0</v>
      </c>
      <c r="I67" s="59">
        <f t="shared" si="18"/>
        <v>0</v>
      </c>
      <c r="J67" s="44">
        <v>0</v>
      </c>
    </row>
    <row r="68" spans="1:10" ht="13.5" customHeight="1">
      <c r="A68" s="3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7"/>
        <v>0</v>
      </c>
      <c r="G68" s="407">
        <v>0</v>
      </c>
      <c r="H68" s="409">
        <v>0</v>
      </c>
      <c r="I68" s="62">
        <f t="shared" si="18"/>
        <v>0</v>
      </c>
      <c r="J68" s="44">
        <v>0</v>
      </c>
    </row>
    <row r="69" spans="1:10" ht="13.5" customHeight="1">
      <c r="A69" s="3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7"/>
        <v>11.301478433253555</v>
      </c>
      <c r="G69" s="407">
        <v>0</v>
      </c>
      <c r="H69" s="409">
        <v>0</v>
      </c>
      <c r="I69" s="59">
        <f t="shared" si="18"/>
        <v>11.301478433253555</v>
      </c>
      <c r="J69" s="44">
        <v>0</v>
      </c>
    </row>
    <row r="70" spans="1:10" ht="13.5" customHeight="1">
      <c r="A70" s="3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7"/>
        <v>0</v>
      </c>
      <c r="G70" s="407">
        <v>0</v>
      </c>
      <c r="H70" s="409">
        <v>0</v>
      </c>
      <c r="I70" s="62">
        <f>SUM(B70:H70)</f>
        <v>0</v>
      </c>
      <c r="J70" s="44">
        <v>0</v>
      </c>
    </row>
    <row r="71" spans="1:10" ht="13.5" customHeight="1">
      <c r="A71" s="3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7"/>
        <v>0</v>
      </c>
      <c r="G71" s="407">
        <v>0</v>
      </c>
      <c r="H71" s="409">
        <v>0</v>
      </c>
      <c r="I71" s="59">
        <f>SUM(B71:H71)</f>
        <v>0</v>
      </c>
      <c r="J71" s="44">
        <v>0</v>
      </c>
    </row>
    <row r="72" spans="1:10" ht="13.5" customHeight="1">
      <c r="A72" s="3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7"/>
        <v>0</v>
      </c>
      <c r="G72" s="407">
        <v>0</v>
      </c>
      <c r="H72" s="409">
        <v>0</v>
      </c>
      <c r="I72" s="62">
        <f t="shared" si="18"/>
        <v>0</v>
      </c>
      <c r="J72" s="44">
        <v>0</v>
      </c>
    </row>
    <row r="73" spans="1:10" ht="13.5" customHeight="1">
      <c r="A73" s="3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7"/>
        <v>0</v>
      </c>
      <c r="G73" s="407">
        <v>0</v>
      </c>
      <c r="H73" s="409">
        <v>0</v>
      </c>
      <c r="I73" s="59">
        <f t="shared" si="18"/>
        <v>0</v>
      </c>
      <c r="J73" s="44">
        <v>0</v>
      </c>
    </row>
    <row r="74" spans="1:10" ht="13.5" customHeight="1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7"/>
        <v>0</v>
      </c>
      <c r="G74" s="407">
        <v>0</v>
      </c>
      <c r="H74" s="409">
        <v>0</v>
      </c>
      <c r="I74" s="62">
        <f t="shared" si="18"/>
        <v>0</v>
      </c>
      <c r="J74" s="44">
        <v>0</v>
      </c>
    </row>
    <row r="75" spans="1:10" ht="13.5" customHeight="1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7"/>
        <v>0</v>
      </c>
      <c r="G75" s="407">
        <v>0</v>
      </c>
      <c r="H75" s="409">
        <v>0</v>
      </c>
      <c r="I75" s="59">
        <f t="shared" si="18"/>
        <v>0</v>
      </c>
      <c r="J75" s="44">
        <v>0</v>
      </c>
    </row>
    <row r="76" spans="1:10" ht="13.5" customHeight="1">
      <c r="A76" s="36" t="s">
        <v>22</v>
      </c>
      <c r="B76" s="407">
        <v>0</v>
      </c>
      <c r="C76" s="408">
        <v>0</v>
      </c>
      <c r="D76" s="408">
        <v>0</v>
      </c>
      <c r="E76" s="409">
        <v>0</v>
      </c>
      <c r="F76" s="60">
        <f t="shared" si="17"/>
        <v>20</v>
      </c>
      <c r="G76" s="407">
        <v>0</v>
      </c>
      <c r="H76" s="409">
        <v>0</v>
      </c>
      <c r="I76" s="295">
        <f t="shared" si="18"/>
        <v>20</v>
      </c>
      <c r="J76" s="44">
        <v>0</v>
      </c>
    </row>
    <row r="77" spans="1:10" ht="13.5" customHeight="1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63">
        <f t="shared" si="17"/>
        <v>0</v>
      </c>
      <c r="G77" s="407">
        <v>0</v>
      </c>
      <c r="H77" s="409">
        <v>0</v>
      </c>
      <c r="I77" s="296">
        <f t="shared" si="18"/>
        <v>0</v>
      </c>
      <c r="J77" s="44">
        <v>0</v>
      </c>
    </row>
    <row r="78" spans="1:10" ht="13.5" customHeight="1">
      <c r="A78" s="36" t="s">
        <v>24</v>
      </c>
      <c r="B78" s="407">
        <v>0</v>
      </c>
      <c r="C78" s="408">
        <v>0</v>
      </c>
      <c r="D78" s="408">
        <v>0</v>
      </c>
      <c r="E78" s="409">
        <v>0</v>
      </c>
      <c r="F78" s="60">
        <f t="shared" si="17"/>
        <v>0</v>
      </c>
      <c r="G78" s="407">
        <v>0</v>
      </c>
      <c r="H78" s="409">
        <v>0</v>
      </c>
      <c r="I78" s="295">
        <f t="shared" si="18"/>
        <v>0</v>
      </c>
      <c r="J78" s="44">
        <v>0</v>
      </c>
    </row>
    <row r="79" spans="1:10" ht="13.5" customHeight="1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275">
        <f t="shared" si="17"/>
        <v>1001.3688</v>
      </c>
      <c r="G79" s="410">
        <v>0</v>
      </c>
      <c r="H79" s="412">
        <v>0</v>
      </c>
      <c r="I79" s="298">
        <f t="shared" si="18"/>
        <v>1001.3688</v>
      </c>
      <c r="J79" s="44">
        <v>0</v>
      </c>
    </row>
    <row r="80" spans="1:10" ht="13.5" customHeight="1">
      <c r="A80" s="132" t="s">
        <v>26</v>
      </c>
      <c r="B80" s="74">
        <f>SUM(B59:B79)</f>
        <v>0</v>
      </c>
      <c r="C80" s="74">
        <f t="shared" ref="C80:E80" si="19">SUM(C59:C79)</f>
        <v>0</v>
      </c>
      <c r="D80" s="74">
        <f t="shared" si="19"/>
        <v>0</v>
      </c>
      <c r="E80" s="74">
        <f t="shared" si="19"/>
        <v>0</v>
      </c>
      <c r="F80" s="74">
        <f>SUM(F59:F79)</f>
        <v>16790.053702099583</v>
      </c>
      <c r="G80" s="74">
        <f t="shared" ref="G80:H80" si="20">SUM(G59:G79)</f>
        <v>0</v>
      </c>
      <c r="H80" s="75">
        <f t="shared" si="20"/>
        <v>0</v>
      </c>
      <c r="I80" s="59">
        <f>SUM(I59:I79)</f>
        <v>16790.053702099583</v>
      </c>
      <c r="J80" s="44">
        <v>0</v>
      </c>
    </row>
    <row r="81" spans="1:10" s="14" customFormat="1" ht="15" thickBot="1">
      <c r="A81" s="299" t="s">
        <v>91</v>
      </c>
      <c r="B81" s="302">
        <f>B80/$I80</f>
        <v>0</v>
      </c>
      <c r="C81" s="302">
        <f t="shared" ref="C81:I81" si="21">C80/$I80</f>
        <v>0</v>
      </c>
      <c r="D81" s="302">
        <f t="shared" si="21"/>
        <v>0</v>
      </c>
      <c r="E81" s="302">
        <f t="shared" si="21"/>
        <v>0</v>
      </c>
      <c r="F81" s="302">
        <f t="shared" si="21"/>
        <v>1</v>
      </c>
      <c r="G81" s="302">
        <f t="shared" si="21"/>
        <v>0</v>
      </c>
      <c r="H81" s="302">
        <f t="shared" si="21"/>
        <v>0</v>
      </c>
      <c r="I81" s="304">
        <f t="shared" si="21"/>
        <v>1</v>
      </c>
    </row>
    <row r="82" spans="1:10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0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0" ht="15" customHeight="1">
      <c r="A84" s="478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0" ht="15">
      <c r="A85" s="35" t="s">
        <v>7</v>
      </c>
      <c r="B85" s="57">
        <f>B579+B605+B631</f>
        <v>196.04393061168466</v>
      </c>
      <c r="C85" s="57">
        <f t="shared" ref="C85:H85" si="22">C579+C605+C631</f>
        <v>0</v>
      </c>
      <c r="D85" s="57">
        <f t="shared" si="22"/>
        <v>16.956069388315328</v>
      </c>
      <c r="E85" s="57">
        <f t="shared" si="22"/>
        <v>0</v>
      </c>
      <c r="F85" s="57">
        <f t="shared" si="22"/>
        <v>0</v>
      </c>
      <c r="G85" s="57">
        <f t="shared" si="22"/>
        <v>0</v>
      </c>
      <c r="H85" s="58">
        <f t="shared" si="22"/>
        <v>0</v>
      </c>
      <c r="I85" s="59">
        <f>SUM(B85:H85)</f>
        <v>213</v>
      </c>
      <c r="J85" s="44">
        <v>0</v>
      </c>
    </row>
    <row r="86" spans="1:10" ht="15">
      <c r="A86" s="36" t="s">
        <v>8</v>
      </c>
      <c r="B86" s="60">
        <f t="shared" ref="B86:H101" si="23">B580+B606+B632</f>
        <v>3.2284270770395498</v>
      </c>
      <c r="C86" s="60">
        <f t="shared" si="23"/>
        <v>0</v>
      </c>
      <c r="D86" s="60">
        <f t="shared" si="23"/>
        <v>0.77157292296044999</v>
      </c>
      <c r="E86" s="60">
        <f t="shared" si="23"/>
        <v>0</v>
      </c>
      <c r="F86" s="60">
        <f t="shared" si="23"/>
        <v>0</v>
      </c>
      <c r="G86" s="60">
        <f t="shared" si="23"/>
        <v>0</v>
      </c>
      <c r="H86" s="61">
        <f t="shared" si="23"/>
        <v>0</v>
      </c>
      <c r="I86" s="62">
        <f t="shared" ref="I86:I105" si="24">SUM(B86:H86)</f>
        <v>4</v>
      </c>
      <c r="J86" s="44">
        <v>0</v>
      </c>
    </row>
    <row r="87" spans="1:10" ht="15">
      <c r="A87" s="37" t="s">
        <v>9</v>
      </c>
      <c r="B87" s="63">
        <f t="shared" si="23"/>
        <v>153.29257353145462</v>
      </c>
      <c r="C87" s="63">
        <f t="shared" si="23"/>
        <v>0</v>
      </c>
      <c r="D87" s="63">
        <f t="shared" si="23"/>
        <v>14.707426468545375</v>
      </c>
      <c r="E87" s="63">
        <f t="shared" si="23"/>
        <v>0</v>
      </c>
      <c r="F87" s="63">
        <f t="shared" si="23"/>
        <v>0</v>
      </c>
      <c r="G87" s="63">
        <f t="shared" si="23"/>
        <v>0</v>
      </c>
      <c r="H87" s="64">
        <f t="shared" si="23"/>
        <v>0</v>
      </c>
      <c r="I87" s="59">
        <f t="shared" si="24"/>
        <v>168</v>
      </c>
      <c r="J87" s="44">
        <v>0</v>
      </c>
    </row>
    <row r="88" spans="1:10" ht="15">
      <c r="A88" s="36" t="s">
        <v>10</v>
      </c>
      <c r="B88" s="60">
        <f t="shared" si="23"/>
        <v>225.90403391927225</v>
      </c>
      <c r="C88" s="60">
        <f t="shared" si="23"/>
        <v>0</v>
      </c>
      <c r="D88" s="60">
        <f t="shared" si="23"/>
        <v>14.095966080727738</v>
      </c>
      <c r="E88" s="60">
        <f t="shared" si="23"/>
        <v>0</v>
      </c>
      <c r="F88" s="60">
        <f t="shared" si="23"/>
        <v>0</v>
      </c>
      <c r="G88" s="60">
        <f t="shared" si="23"/>
        <v>0</v>
      </c>
      <c r="H88" s="61">
        <f t="shared" si="23"/>
        <v>0</v>
      </c>
      <c r="I88" s="62">
        <f t="shared" si="24"/>
        <v>240</v>
      </c>
      <c r="J88" s="44">
        <v>0</v>
      </c>
    </row>
    <row r="89" spans="1:10" ht="15">
      <c r="A89" s="37" t="s">
        <v>11</v>
      </c>
      <c r="B89" s="63">
        <f t="shared" si="23"/>
        <v>0</v>
      </c>
      <c r="C89" s="63">
        <f t="shared" si="23"/>
        <v>0</v>
      </c>
      <c r="D89" s="63">
        <f t="shared" si="23"/>
        <v>0</v>
      </c>
      <c r="E89" s="63">
        <f t="shared" si="23"/>
        <v>0</v>
      </c>
      <c r="F89" s="63">
        <f t="shared" si="23"/>
        <v>0</v>
      </c>
      <c r="G89" s="63">
        <f t="shared" si="23"/>
        <v>0</v>
      </c>
      <c r="H89" s="64">
        <f t="shared" si="23"/>
        <v>0</v>
      </c>
      <c r="I89" s="59">
        <f t="shared" si="24"/>
        <v>0</v>
      </c>
      <c r="J89" s="44">
        <v>0</v>
      </c>
    </row>
    <row r="90" spans="1:10" ht="15">
      <c r="A90" s="36" t="s">
        <v>12</v>
      </c>
      <c r="B90" s="60">
        <f t="shared" si="23"/>
        <v>0</v>
      </c>
      <c r="C90" s="60">
        <f t="shared" si="23"/>
        <v>0</v>
      </c>
      <c r="D90" s="60">
        <f t="shared" si="23"/>
        <v>3.2508535414899238E-2</v>
      </c>
      <c r="E90" s="60">
        <f t="shared" si="23"/>
        <v>12.603508862844624</v>
      </c>
      <c r="F90" s="60">
        <f t="shared" si="23"/>
        <v>0</v>
      </c>
      <c r="G90" s="60">
        <f t="shared" si="23"/>
        <v>0</v>
      </c>
      <c r="H90" s="61">
        <f t="shared" si="23"/>
        <v>0</v>
      </c>
      <c r="I90" s="62">
        <f t="shared" si="24"/>
        <v>12.636017398259524</v>
      </c>
      <c r="J90" s="44">
        <v>0</v>
      </c>
    </row>
    <row r="91" spans="1:10" ht="15">
      <c r="A91" s="37" t="s">
        <v>13</v>
      </c>
      <c r="B91" s="63">
        <f t="shared" si="23"/>
        <v>0</v>
      </c>
      <c r="C91" s="63">
        <f t="shared" si="23"/>
        <v>0</v>
      </c>
      <c r="D91" s="63">
        <f t="shared" si="23"/>
        <v>0</v>
      </c>
      <c r="E91" s="63">
        <f t="shared" si="23"/>
        <v>37</v>
      </c>
      <c r="F91" s="63">
        <f t="shared" si="23"/>
        <v>0</v>
      </c>
      <c r="G91" s="63">
        <f t="shared" si="23"/>
        <v>0</v>
      </c>
      <c r="H91" s="64">
        <f t="shared" si="23"/>
        <v>0</v>
      </c>
      <c r="I91" s="59">
        <f t="shared" si="24"/>
        <v>37</v>
      </c>
      <c r="J91" s="44">
        <v>0</v>
      </c>
    </row>
    <row r="92" spans="1:10" ht="15">
      <c r="A92" s="36" t="s">
        <v>14</v>
      </c>
      <c r="B92" s="60">
        <f t="shared" si="23"/>
        <v>0</v>
      </c>
      <c r="C92" s="60">
        <f t="shared" si="23"/>
        <v>0.28498599366436084</v>
      </c>
      <c r="D92" s="60">
        <f t="shared" si="23"/>
        <v>0.11748668947331406</v>
      </c>
      <c r="E92" s="60">
        <f t="shared" si="23"/>
        <v>68.637721283554185</v>
      </c>
      <c r="F92" s="60">
        <f t="shared" si="23"/>
        <v>546.26347645473993</v>
      </c>
      <c r="G92" s="60">
        <f t="shared" si="23"/>
        <v>0</v>
      </c>
      <c r="H92" s="61">
        <f t="shared" si="23"/>
        <v>0</v>
      </c>
      <c r="I92" s="62">
        <f t="shared" si="24"/>
        <v>615.30367042143178</v>
      </c>
      <c r="J92" s="44">
        <v>0</v>
      </c>
    </row>
    <row r="93" spans="1:10" ht="15">
      <c r="A93" s="37" t="s">
        <v>15</v>
      </c>
      <c r="B93" s="63">
        <f t="shared" si="23"/>
        <v>5575.7207559444514</v>
      </c>
      <c r="C93" s="63">
        <f t="shared" si="23"/>
        <v>29.217236317279713</v>
      </c>
      <c r="D93" s="63">
        <f t="shared" si="23"/>
        <v>322.06200773826833</v>
      </c>
      <c r="E93" s="63">
        <f t="shared" si="23"/>
        <v>0</v>
      </c>
      <c r="F93" s="63">
        <f t="shared" si="23"/>
        <v>0</v>
      </c>
      <c r="G93" s="63">
        <f t="shared" si="23"/>
        <v>0</v>
      </c>
      <c r="H93" s="64">
        <f t="shared" si="23"/>
        <v>0</v>
      </c>
      <c r="I93" s="59">
        <f t="shared" si="24"/>
        <v>5926.9999999999991</v>
      </c>
      <c r="J93" s="44">
        <v>0</v>
      </c>
    </row>
    <row r="94" spans="1:10" ht="15">
      <c r="A94" s="36" t="s">
        <v>16</v>
      </c>
      <c r="B94" s="60">
        <f t="shared" si="23"/>
        <v>1135.4057015562469</v>
      </c>
      <c r="C94" s="60">
        <f t="shared" si="23"/>
        <v>25.670504846716749</v>
      </c>
      <c r="D94" s="60">
        <f t="shared" si="23"/>
        <v>78.988880937139101</v>
      </c>
      <c r="E94" s="60">
        <f t="shared" si="23"/>
        <v>11.934912659897247</v>
      </c>
      <c r="F94" s="60">
        <f t="shared" si="23"/>
        <v>0</v>
      </c>
      <c r="G94" s="60">
        <f t="shared" si="23"/>
        <v>0</v>
      </c>
      <c r="H94" s="61">
        <f t="shared" si="23"/>
        <v>0</v>
      </c>
      <c r="I94" s="62">
        <f t="shared" si="24"/>
        <v>1252</v>
      </c>
      <c r="J94" s="44">
        <v>0</v>
      </c>
    </row>
    <row r="95" spans="1:10" ht="15">
      <c r="A95" s="37" t="s">
        <v>17</v>
      </c>
      <c r="B95" s="63">
        <f t="shared" si="23"/>
        <v>178.75296738312437</v>
      </c>
      <c r="C95" s="63">
        <f t="shared" si="23"/>
        <v>0.35819210365870013</v>
      </c>
      <c r="D95" s="63">
        <f t="shared" si="23"/>
        <v>16.403346072108686</v>
      </c>
      <c r="E95" s="63">
        <f t="shared" si="23"/>
        <v>1.4854944411082511</v>
      </c>
      <c r="F95" s="63">
        <f t="shared" si="23"/>
        <v>0</v>
      </c>
      <c r="G95" s="63">
        <f t="shared" si="23"/>
        <v>0</v>
      </c>
      <c r="H95" s="64">
        <f t="shared" si="23"/>
        <v>0</v>
      </c>
      <c r="I95" s="59">
        <f t="shared" si="24"/>
        <v>197</v>
      </c>
      <c r="J95" s="44">
        <v>0</v>
      </c>
    </row>
    <row r="96" spans="1:10" ht="15">
      <c r="A96" s="36" t="s">
        <v>18</v>
      </c>
      <c r="B96" s="60">
        <f t="shared" si="23"/>
        <v>0</v>
      </c>
      <c r="C96" s="60">
        <f t="shared" si="23"/>
        <v>0</v>
      </c>
      <c r="D96" s="60">
        <f t="shared" si="23"/>
        <v>0</v>
      </c>
      <c r="E96" s="60">
        <f t="shared" si="23"/>
        <v>0</v>
      </c>
      <c r="F96" s="60">
        <f t="shared" si="23"/>
        <v>0</v>
      </c>
      <c r="G96" s="60">
        <f t="shared" si="23"/>
        <v>0</v>
      </c>
      <c r="H96" s="61">
        <f t="shared" si="23"/>
        <v>0</v>
      </c>
      <c r="I96" s="62">
        <f>SUM(B96:H96)</f>
        <v>0</v>
      </c>
      <c r="J96" s="44">
        <v>0</v>
      </c>
    </row>
    <row r="97" spans="1:10" ht="15">
      <c r="A97" s="37" t="s">
        <v>139</v>
      </c>
      <c r="B97" s="63">
        <f t="shared" si="23"/>
        <v>2085.1652991166984</v>
      </c>
      <c r="C97" s="63">
        <f t="shared" si="23"/>
        <v>195.68947485751971</v>
      </c>
      <c r="D97" s="63">
        <f t="shared" si="23"/>
        <v>303.94832986947421</v>
      </c>
      <c r="E97" s="63">
        <f t="shared" si="23"/>
        <v>30.052297552008387</v>
      </c>
      <c r="F97" s="63">
        <f t="shared" si="23"/>
        <v>0</v>
      </c>
      <c r="G97" s="63">
        <f t="shared" si="23"/>
        <v>0</v>
      </c>
      <c r="H97" s="64">
        <f t="shared" si="23"/>
        <v>0</v>
      </c>
      <c r="I97" s="59">
        <f>SUM(B97:H97)</f>
        <v>2614.8554013957005</v>
      </c>
      <c r="J97" s="44">
        <v>0</v>
      </c>
    </row>
    <row r="98" spans="1:10" ht="15">
      <c r="A98" s="36" t="s">
        <v>19</v>
      </c>
      <c r="B98" s="60">
        <f t="shared" si="23"/>
        <v>0</v>
      </c>
      <c r="C98" s="60">
        <f t="shared" si="23"/>
        <v>0</v>
      </c>
      <c r="D98" s="60">
        <f t="shared" si="23"/>
        <v>0</v>
      </c>
      <c r="E98" s="60">
        <f t="shared" si="23"/>
        <v>0</v>
      </c>
      <c r="F98" s="60">
        <f t="shared" si="23"/>
        <v>0</v>
      </c>
      <c r="G98" s="60">
        <f t="shared" si="23"/>
        <v>0</v>
      </c>
      <c r="H98" s="61">
        <f t="shared" si="23"/>
        <v>0</v>
      </c>
      <c r="I98" s="62">
        <f t="shared" si="24"/>
        <v>0</v>
      </c>
      <c r="J98" s="44">
        <v>0</v>
      </c>
    </row>
    <row r="99" spans="1:10" ht="15">
      <c r="A99" s="37" t="s">
        <v>20</v>
      </c>
      <c r="B99" s="63">
        <f t="shared" si="23"/>
        <v>0</v>
      </c>
      <c r="C99" s="63">
        <f t="shared" si="23"/>
        <v>0</v>
      </c>
      <c r="D99" s="63">
        <f t="shared" si="23"/>
        <v>0</v>
      </c>
      <c r="E99" s="63">
        <f t="shared" si="23"/>
        <v>0</v>
      </c>
      <c r="F99" s="63">
        <f t="shared" si="23"/>
        <v>0</v>
      </c>
      <c r="G99" s="63">
        <f t="shared" si="23"/>
        <v>0</v>
      </c>
      <c r="H99" s="64">
        <f t="shared" si="23"/>
        <v>0</v>
      </c>
      <c r="I99" s="59">
        <f t="shared" si="24"/>
        <v>0</v>
      </c>
      <c r="J99" s="44">
        <v>0</v>
      </c>
    </row>
    <row r="100" spans="1:10" ht="15">
      <c r="A100" s="36" t="s">
        <v>21</v>
      </c>
      <c r="B100" s="60">
        <f t="shared" si="23"/>
        <v>49.092946084639706</v>
      </c>
      <c r="C100" s="60">
        <f t="shared" si="23"/>
        <v>0</v>
      </c>
      <c r="D100" s="60">
        <f t="shared" si="23"/>
        <v>0.90705391536029523</v>
      </c>
      <c r="E100" s="60">
        <f t="shared" si="23"/>
        <v>0</v>
      </c>
      <c r="F100" s="60">
        <f t="shared" si="23"/>
        <v>0</v>
      </c>
      <c r="G100" s="60">
        <f t="shared" si="23"/>
        <v>0</v>
      </c>
      <c r="H100" s="61">
        <f t="shared" si="23"/>
        <v>0</v>
      </c>
      <c r="I100" s="62">
        <f t="shared" si="24"/>
        <v>50</v>
      </c>
      <c r="J100" s="44">
        <v>0</v>
      </c>
    </row>
    <row r="101" spans="1:10" ht="15">
      <c r="A101" s="38" t="s">
        <v>60</v>
      </c>
      <c r="B101" s="63">
        <f t="shared" si="23"/>
        <v>3544.0382643277462</v>
      </c>
      <c r="C101" s="63">
        <f t="shared" si="23"/>
        <v>6.5081967208120748</v>
      </c>
      <c r="D101" s="63">
        <f t="shared" si="23"/>
        <v>443.45353895144143</v>
      </c>
      <c r="E101" s="63">
        <f t="shared" si="23"/>
        <v>0</v>
      </c>
      <c r="F101" s="63">
        <f t="shared" si="23"/>
        <v>0</v>
      </c>
      <c r="G101" s="63">
        <f t="shared" si="23"/>
        <v>0</v>
      </c>
      <c r="H101" s="64">
        <f t="shared" si="23"/>
        <v>0</v>
      </c>
      <c r="I101" s="59">
        <f t="shared" si="24"/>
        <v>3993.9999999999995</v>
      </c>
      <c r="J101" s="44">
        <v>0</v>
      </c>
    </row>
    <row r="102" spans="1:10">
      <c r="A102" s="36" t="s">
        <v>22</v>
      </c>
      <c r="B102" s="60">
        <f t="shared" ref="B102:H105" si="25">B596+B622+B648</f>
        <v>230.30872334388391</v>
      </c>
      <c r="C102" s="60">
        <f t="shared" si="25"/>
        <v>0</v>
      </c>
      <c r="D102" s="60">
        <f t="shared" si="25"/>
        <v>14.966415285500311</v>
      </c>
      <c r="E102" s="60">
        <f t="shared" si="25"/>
        <v>0</v>
      </c>
      <c r="F102" s="60">
        <f t="shared" si="25"/>
        <v>0.86604153061576472</v>
      </c>
      <c r="G102" s="60">
        <f t="shared" si="25"/>
        <v>0</v>
      </c>
      <c r="H102" s="61">
        <f t="shared" si="25"/>
        <v>0</v>
      </c>
      <c r="I102" s="295">
        <f t="shared" si="24"/>
        <v>246.14118016</v>
      </c>
      <c r="J102" s="44">
        <v>0</v>
      </c>
    </row>
    <row r="103" spans="1:10" ht="15">
      <c r="A103" s="38" t="s">
        <v>23</v>
      </c>
      <c r="B103" s="63">
        <f t="shared" si="25"/>
        <v>175.69348109988024</v>
      </c>
      <c r="C103" s="63">
        <f t="shared" si="25"/>
        <v>0</v>
      </c>
      <c r="D103" s="63">
        <f t="shared" si="25"/>
        <v>123.20276939721569</v>
      </c>
      <c r="E103" s="63">
        <f t="shared" si="25"/>
        <v>0</v>
      </c>
      <c r="F103" s="63">
        <f t="shared" si="25"/>
        <v>0</v>
      </c>
      <c r="G103" s="63">
        <f t="shared" si="25"/>
        <v>0</v>
      </c>
      <c r="H103" s="64">
        <f t="shared" si="25"/>
        <v>0</v>
      </c>
      <c r="I103" s="296">
        <f t="shared" si="24"/>
        <v>298.89625049709593</v>
      </c>
      <c r="J103" s="44">
        <v>0</v>
      </c>
    </row>
    <row r="104" spans="1:10">
      <c r="A104" s="36" t="s">
        <v>24</v>
      </c>
      <c r="B104" s="60">
        <f t="shared" si="25"/>
        <v>2067.8226452201402</v>
      </c>
      <c r="C104" s="60">
        <f t="shared" si="25"/>
        <v>7.1394162198599558</v>
      </c>
      <c r="D104" s="60">
        <f t="shared" si="25"/>
        <v>215.41913855999999</v>
      </c>
      <c r="E104" s="60">
        <f t="shared" si="25"/>
        <v>0</v>
      </c>
      <c r="F104" s="60">
        <f t="shared" si="25"/>
        <v>0</v>
      </c>
      <c r="G104" s="60">
        <f t="shared" si="25"/>
        <v>0</v>
      </c>
      <c r="H104" s="61">
        <f t="shared" si="25"/>
        <v>0</v>
      </c>
      <c r="I104" s="295">
        <f t="shared" si="24"/>
        <v>2290.3812000000003</v>
      </c>
      <c r="J104" s="44">
        <v>0</v>
      </c>
    </row>
    <row r="105" spans="1:10" ht="15.75" thickBot="1">
      <c r="A105" s="38" t="s">
        <v>25</v>
      </c>
      <c r="B105" s="275">
        <f t="shared" si="25"/>
        <v>1632.9357591866274</v>
      </c>
      <c r="C105" s="275">
        <f t="shared" si="25"/>
        <v>0.1048274108686198</v>
      </c>
      <c r="D105" s="275">
        <f t="shared" si="25"/>
        <v>2535.1809008615146</v>
      </c>
      <c r="E105" s="275">
        <f t="shared" si="25"/>
        <v>1787.7954514921942</v>
      </c>
      <c r="F105" s="275">
        <f t="shared" si="25"/>
        <v>0</v>
      </c>
      <c r="G105" s="275">
        <f t="shared" si="25"/>
        <v>1474.8227015369846</v>
      </c>
      <c r="H105" s="297">
        <f t="shared" si="25"/>
        <v>0.91755951181025863</v>
      </c>
      <c r="I105" s="298">
        <f t="shared" si="24"/>
        <v>7431.7572</v>
      </c>
      <c r="J105" s="44">
        <v>0</v>
      </c>
    </row>
    <row r="106" spans="1:10" ht="15">
      <c r="A106" s="132" t="s">
        <v>26</v>
      </c>
      <c r="B106" s="74">
        <f>SUM(B85:B105)</f>
        <v>17253.405508402888</v>
      </c>
      <c r="C106" s="74">
        <f t="shared" ref="C106:E106" si="26">SUM(C85:C105)</f>
        <v>264.97283447037989</v>
      </c>
      <c r="D106" s="74">
        <f t="shared" si="26"/>
        <v>4101.2134116734596</v>
      </c>
      <c r="E106" s="74">
        <f t="shared" si="26"/>
        <v>1949.5093862916069</v>
      </c>
      <c r="F106" s="74">
        <f>SUM(F85:F105)</f>
        <v>547.12951798535573</v>
      </c>
      <c r="G106" s="74">
        <f t="shared" ref="G106:H106" si="27">SUM(G85:G105)</f>
        <v>1474.8227015369846</v>
      </c>
      <c r="H106" s="75">
        <f t="shared" si="27"/>
        <v>0.91755951181025863</v>
      </c>
      <c r="I106" s="59">
        <f>SUM(I85:I105)</f>
        <v>25591.970919872485</v>
      </c>
      <c r="J106" s="44">
        <v>0</v>
      </c>
    </row>
    <row r="107" spans="1:10" s="14" customFormat="1" ht="13.5" customHeight="1" thickBot="1">
      <c r="A107" s="299" t="s">
        <v>91</v>
      </c>
      <c r="B107" s="302">
        <f>B106/$I106</f>
        <v>0.6741725974299777</v>
      </c>
      <c r="C107" s="302">
        <f t="shared" ref="C107:I107" si="28">C106/$I106</f>
        <v>1.0353748654216592E-2</v>
      </c>
      <c r="D107" s="302">
        <f t="shared" si="28"/>
        <v>0.16025391027968136</v>
      </c>
      <c r="E107" s="302">
        <f t="shared" si="28"/>
        <v>7.6176602122417558E-2</v>
      </c>
      <c r="F107" s="302">
        <f t="shared" si="28"/>
        <v>2.1378952004064009E-2</v>
      </c>
      <c r="G107" s="302">
        <f t="shared" si="28"/>
        <v>5.7628336096293635E-2</v>
      </c>
      <c r="H107" s="303">
        <f t="shared" si="28"/>
        <v>3.5853413349175157E-5</v>
      </c>
      <c r="I107" s="304">
        <f t="shared" si="28"/>
        <v>1</v>
      </c>
    </row>
    <row r="108" spans="1:10" ht="13.5" customHeight="1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9">SUM(B112:H112)</f>
        <v>0</v>
      </c>
    </row>
    <row r="113" spans="1:9" ht="15">
      <c r="A113" s="37" t="s">
        <v>9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9"/>
        <v>0</v>
      </c>
    </row>
    <row r="114" spans="1:9" ht="15">
      <c r="A114" s="36" t="s">
        <v>10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9"/>
        <v>0</v>
      </c>
    </row>
    <row r="115" spans="1:9" ht="15">
      <c r="A115" s="37" t="s">
        <v>11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9"/>
        <v>0</v>
      </c>
    </row>
    <row r="116" spans="1:9" ht="15">
      <c r="A116" s="36" t="s">
        <v>12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9"/>
        <v>0</v>
      </c>
    </row>
    <row r="117" spans="1:9" ht="15">
      <c r="A117" s="37" t="s">
        <v>13</v>
      </c>
      <c r="B117" s="63">
        <v>0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59">
        <f t="shared" si="29"/>
        <v>0</v>
      </c>
    </row>
    <row r="118" spans="1:9" ht="15">
      <c r="A118" s="36" t="s">
        <v>14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9"/>
        <v>0</v>
      </c>
    </row>
    <row r="119" spans="1:9" ht="15">
      <c r="A119" s="3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9"/>
        <v>0</v>
      </c>
    </row>
    <row r="120" spans="1:9" ht="15">
      <c r="A120" s="36" t="s">
        <v>16</v>
      </c>
      <c r="B120" s="60">
        <v>1.2082829882088246E-3</v>
      </c>
      <c r="C120" s="60">
        <v>28.95156182602183</v>
      </c>
      <c r="D120" s="60">
        <v>4.7229890989960034E-2</v>
      </c>
      <c r="E120" s="60">
        <v>0</v>
      </c>
      <c r="F120" s="420"/>
      <c r="G120" s="60">
        <v>0</v>
      </c>
      <c r="H120" s="61">
        <v>0</v>
      </c>
      <c r="I120" s="62">
        <f t="shared" si="29"/>
        <v>29</v>
      </c>
    </row>
    <row r="121" spans="1:9" ht="15">
      <c r="A121" s="37" t="s">
        <v>17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9"/>
        <v>0</v>
      </c>
    </row>
    <row r="122" spans="1:9" ht="15">
      <c r="A122" s="36" t="s">
        <v>18</v>
      </c>
      <c r="B122" s="60">
        <v>0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62">
        <f>SUM(B122:H122)</f>
        <v>0</v>
      </c>
    </row>
    <row r="123" spans="1:9" ht="15">
      <c r="A123" s="37" t="s">
        <v>139</v>
      </c>
      <c r="B123" s="63">
        <v>4.0678501110582763</v>
      </c>
      <c r="C123" s="63">
        <v>58.406948300196646</v>
      </c>
      <c r="D123" s="63">
        <v>153.50763129913585</v>
      </c>
      <c r="E123" s="63">
        <v>1.7570289609208565E-2</v>
      </c>
      <c r="F123" s="420"/>
      <c r="G123" s="63">
        <v>0</v>
      </c>
      <c r="H123" s="64">
        <v>0</v>
      </c>
      <c r="I123" s="59">
        <f>SUM(B123:H123)</f>
        <v>215.99999999999997</v>
      </c>
    </row>
    <row r="124" spans="1:9" ht="15">
      <c r="A124" s="36" t="s">
        <v>19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9"/>
        <v>0</v>
      </c>
    </row>
    <row r="125" spans="1:9" ht="15">
      <c r="A125" s="37" t="s">
        <v>20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9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9"/>
        <v>0</v>
      </c>
    </row>
    <row r="127" spans="1:9" ht="15">
      <c r="A127" s="38" t="s">
        <v>60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9"/>
        <v>0</v>
      </c>
    </row>
    <row r="128" spans="1:9">
      <c r="A128" s="36" t="s">
        <v>22</v>
      </c>
      <c r="B128" s="60">
        <v>0</v>
      </c>
      <c r="C128" s="60">
        <v>0</v>
      </c>
      <c r="D128" s="60">
        <v>0</v>
      </c>
      <c r="E128" s="60">
        <v>0</v>
      </c>
      <c r="F128" s="420"/>
      <c r="G128" s="60">
        <v>0</v>
      </c>
      <c r="H128" s="61">
        <v>0</v>
      </c>
      <c r="I128" s="295">
        <f t="shared" si="29"/>
        <v>0</v>
      </c>
    </row>
    <row r="129" spans="1:9" ht="15">
      <c r="A129" s="38" t="s">
        <v>23</v>
      </c>
      <c r="B129" s="63">
        <v>0</v>
      </c>
      <c r="C129" s="63">
        <v>0</v>
      </c>
      <c r="D129" s="63">
        <v>0</v>
      </c>
      <c r="E129" s="63">
        <v>0</v>
      </c>
      <c r="F129" s="420"/>
      <c r="G129" s="63">
        <v>0</v>
      </c>
      <c r="H129" s="64">
        <v>0</v>
      </c>
      <c r="I129" s="296">
        <f t="shared" si="29"/>
        <v>0</v>
      </c>
    </row>
    <row r="130" spans="1:9">
      <c r="A130" s="36" t="s">
        <v>24</v>
      </c>
      <c r="B130" s="60">
        <v>0</v>
      </c>
      <c r="C130" s="60">
        <v>0</v>
      </c>
      <c r="D130" s="60">
        <v>0</v>
      </c>
      <c r="E130" s="60">
        <v>0</v>
      </c>
      <c r="F130" s="420"/>
      <c r="G130" s="60">
        <v>0</v>
      </c>
      <c r="H130" s="61">
        <v>0</v>
      </c>
      <c r="I130" s="295">
        <f t="shared" si="29"/>
        <v>0</v>
      </c>
    </row>
    <row r="131" spans="1:9" ht="15.75" thickBot="1">
      <c r="A131" s="38" t="s">
        <v>25</v>
      </c>
      <c r="B131" s="275">
        <v>1.4477033341433418</v>
      </c>
      <c r="C131" s="275">
        <v>0</v>
      </c>
      <c r="D131" s="275">
        <v>0</v>
      </c>
      <c r="E131" s="275">
        <v>128.86886693598885</v>
      </c>
      <c r="F131" s="421"/>
      <c r="G131" s="275">
        <v>41.716629729867805</v>
      </c>
      <c r="H131" s="297">
        <v>0</v>
      </c>
      <c r="I131" s="298">
        <f t="shared" si="29"/>
        <v>172.03319999999999</v>
      </c>
    </row>
    <row r="132" spans="1:9" ht="15">
      <c r="A132" s="132" t="s">
        <v>26</v>
      </c>
      <c r="B132" s="74">
        <f>SUM(B111:B131)</f>
        <v>5.5167617281898274</v>
      </c>
      <c r="C132" s="74">
        <f t="shared" ref="C132:E132" si="30">SUM(C111:C131)</f>
        <v>87.358510126218476</v>
      </c>
      <c r="D132" s="74">
        <f t="shared" si="30"/>
        <v>153.55486119012582</v>
      </c>
      <c r="E132" s="74">
        <f t="shared" si="30"/>
        <v>128.88643722559806</v>
      </c>
      <c r="F132" s="74">
        <f>SUM(F111:F131)</f>
        <v>0</v>
      </c>
      <c r="G132" s="74">
        <f t="shared" ref="G132:H132" si="31">SUM(G111:G131)</f>
        <v>41.716629729867805</v>
      </c>
      <c r="H132" s="75">
        <f t="shared" si="31"/>
        <v>0</v>
      </c>
      <c r="I132" s="59">
        <f>SUM(I111:I131)</f>
        <v>417.03319999999997</v>
      </c>
    </row>
    <row r="133" spans="1:9" s="14" customFormat="1" ht="15" thickBot="1">
      <c r="A133" s="299" t="s">
        <v>91</v>
      </c>
      <c r="B133" s="302">
        <f>B132/$I132</f>
        <v>1.322859122053071E-2</v>
      </c>
      <c r="C133" s="302">
        <f t="shared" ref="C133:I133" si="32">C132/$I132</f>
        <v>0.20947615232125041</v>
      </c>
      <c r="D133" s="302">
        <f t="shared" si="32"/>
        <v>0.36820776185235571</v>
      </c>
      <c r="E133" s="302">
        <f t="shared" si="32"/>
        <v>0.30905557932941086</v>
      </c>
      <c r="F133" s="302">
        <f t="shared" si="32"/>
        <v>0</v>
      </c>
      <c r="G133" s="302">
        <f t="shared" si="32"/>
        <v>0.10003191527645235</v>
      </c>
      <c r="H133" s="303">
        <f t="shared" si="32"/>
        <v>0</v>
      </c>
      <c r="I133" s="304">
        <f t="shared" si="32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 customHeight="1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 customHeight="1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33">SUM(B138:H138)</f>
        <v>0</v>
      </c>
    </row>
    <row r="139" spans="1:9" ht="15">
      <c r="A139" s="3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33"/>
        <v>0</v>
      </c>
    </row>
    <row r="140" spans="1:9" ht="15">
      <c r="A140" s="3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33"/>
        <v>0</v>
      </c>
    </row>
    <row r="141" spans="1:9" ht="15">
      <c r="A141" s="3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59">
        <f t="shared" si="33"/>
        <v>0</v>
      </c>
    </row>
    <row r="142" spans="1:9" ht="15">
      <c r="A142" s="3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62">
        <f t="shared" si="33"/>
        <v>0</v>
      </c>
    </row>
    <row r="143" spans="1:9" ht="15">
      <c r="A143" s="3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33"/>
        <v>0</v>
      </c>
    </row>
    <row r="144" spans="1:9" ht="15">
      <c r="A144" s="36" t="s">
        <v>14</v>
      </c>
      <c r="B144" s="60">
        <v>0</v>
      </c>
      <c r="C144" s="60">
        <v>0</v>
      </c>
      <c r="D144" s="60">
        <v>0.67423895275508261</v>
      </c>
      <c r="E144" s="60">
        <v>0.73749935657892429</v>
      </c>
      <c r="F144" s="420"/>
      <c r="G144" s="60">
        <v>0</v>
      </c>
      <c r="H144" s="61">
        <v>0</v>
      </c>
      <c r="I144" s="62">
        <f t="shared" si="33"/>
        <v>1.411738309334007</v>
      </c>
    </row>
    <row r="145" spans="1:9" ht="15">
      <c r="A145" s="37" t="s">
        <v>15</v>
      </c>
      <c r="B145" s="63">
        <v>4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33"/>
        <v>4</v>
      </c>
    </row>
    <row r="146" spans="1:9" ht="15">
      <c r="A146" s="36" t="s">
        <v>16</v>
      </c>
      <c r="B146" s="60">
        <v>0.30101891968250566</v>
      </c>
      <c r="C146" s="60">
        <v>2.5498972409730074</v>
      </c>
      <c r="D146" s="60">
        <v>0.14908383934448682</v>
      </c>
      <c r="E146" s="60">
        <v>0</v>
      </c>
      <c r="F146" s="420"/>
      <c r="G146" s="60">
        <v>0</v>
      </c>
      <c r="H146" s="61">
        <v>0</v>
      </c>
      <c r="I146" s="62">
        <f t="shared" si="33"/>
        <v>3</v>
      </c>
    </row>
    <row r="147" spans="1:9" ht="15">
      <c r="A147" s="37" t="s">
        <v>17</v>
      </c>
      <c r="B147" s="63">
        <v>0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59">
        <f t="shared" si="33"/>
        <v>0</v>
      </c>
    </row>
    <row r="148" spans="1:9" ht="15">
      <c r="A148" s="3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62">
        <f>SUM(B148:H148)</f>
        <v>0</v>
      </c>
    </row>
    <row r="149" spans="1:9" ht="15">
      <c r="A149" s="37" t="s">
        <v>139</v>
      </c>
      <c r="B149" s="63">
        <v>5.1470950597499874</v>
      </c>
      <c r="C149" s="63">
        <v>235.78373924760083</v>
      </c>
      <c r="D149" s="63">
        <v>49.069165692649186</v>
      </c>
      <c r="E149" s="63">
        <v>0</v>
      </c>
      <c r="F149" s="420"/>
      <c r="G149" s="63">
        <v>0</v>
      </c>
      <c r="H149" s="64">
        <v>0</v>
      </c>
      <c r="I149" s="59">
        <f>SUM(B149:H149)</f>
        <v>290</v>
      </c>
    </row>
    <row r="150" spans="1:9" ht="15">
      <c r="A150" s="3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33"/>
        <v>0</v>
      </c>
    </row>
    <row r="151" spans="1:9" ht="15">
      <c r="A151" s="3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33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33"/>
        <v>0</v>
      </c>
    </row>
    <row r="153" spans="1:9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33"/>
        <v>0</v>
      </c>
    </row>
    <row r="154" spans="1:9">
      <c r="A154" s="36" t="s">
        <v>22</v>
      </c>
      <c r="B154" s="60">
        <v>0</v>
      </c>
      <c r="C154" s="60">
        <v>0</v>
      </c>
      <c r="D154" s="60">
        <v>0</v>
      </c>
      <c r="E154" s="60">
        <v>0</v>
      </c>
      <c r="F154" s="420"/>
      <c r="G154" s="60">
        <v>0</v>
      </c>
      <c r="H154" s="61">
        <v>0</v>
      </c>
      <c r="I154" s="295">
        <f t="shared" si="33"/>
        <v>0</v>
      </c>
    </row>
    <row r="155" spans="1:9" ht="15">
      <c r="A155" s="38" t="s">
        <v>23</v>
      </c>
      <c r="B155" s="63">
        <v>0</v>
      </c>
      <c r="C155" s="63">
        <v>0</v>
      </c>
      <c r="D155" s="63">
        <v>0</v>
      </c>
      <c r="E155" s="63">
        <v>0</v>
      </c>
      <c r="F155" s="420"/>
      <c r="G155" s="63">
        <v>0</v>
      </c>
      <c r="H155" s="64">
        <v>0</v>
      </c>
      <c r="I155" s="296">
        <f t="shared" si="33"/>
        <v>0</v>
      </c>
    </row>
    <row r="156" spans="1:9">
      <c r="A156" s="36" t="s">
        <v>24</v>
      </c>
      <c r="B156" s="60">
        <v>1.2276987109303201</v>
      </c>
      <c r="C156" s="60">
        <v>0</v>
      </c>
      <c r="D156" s="60">
        <v>5.0301289069680094E-2</v>
      </c>
      <c r="E156" s="60">
        <v>0</v>
      </c>
      <c r="F156" s="420"/>
      <c r="G156" s="60">
        <v>0</v>
      </c>
      <c r="H156" s="61">
        <v>0</v>
      </c>
      <c r="I156" s="295">
        <f t="shared" si="33"/>
        <v>1.2780000000000002</v>
      </c>
    </row>
    <row r="157" spans="1:9" ht="15.75" thickBot="1">
      <c r="A157" s="38" t="s">
        <v>25</v>
      </c>
      <c r="B157" s="275">
        <v>0.37494609229054238</v>
      </c>
      <c r="C157" s="275">
        <v>2.0636394567199504E-3</v>
      </c>
      <c r="D157" s="275">
        <v>1.7215052317912554</v>
      </c>
      <c r="E157" s="275">
        <v>38.187269812702283</v>
      </c>
      <c r="F157" s="421"/>
      <c r="G157" s="275">
        <v>0.7286195011813964</v>
      </c>
      <c r="H157" s="297">
        <v>4.5255957225777967</v>
      </c>
      <c r="I157" s="298">
        <f t="shared" si="33"/>
        <v>45.54</v>
      </c>
    </row>
    <row r="158" spans="1:9" ht="15">
      <c r="A158" s="132" t="s">
        <v>26</v>
      </c>
      <c r="B158" s="74">
        <f>SUM(B137:B157)</f>
        <v>11.050758782653354</v>
      </c>
      <c r="C158" s="74">
        <f t="shared" ref="C158:E158" si="34">SUM(C137:C157)</f>
        <v>238.33570012803054</v>
      </c>
      <c r="D158" s="74">
        <f t="shared" si="34"/>
        <v>51.664295005609688</v>
      </c>
      <c r="E158" s="74">
        <f t="shared" si="34"/>
        <v>38.924769169281205</v>
      </c>
      <c r="F158" s="74">
        <f>SUM(F137:F157)</f>
        <v>0</v>
      </c>
      <c r="G158" s="74">
        <f t="shared" ref="G158:H158" si="35">SUM(G137:G157)</f>
        <v>0.7286195011813964</v>
      </c>
      <c r="H158" s="75">
        <f t="shared" si="35"/>
        <v>4.5255957225777967</v>
      </c>
      <c r="I158" s="59">
        <f>SUM(I137:I157)</f>
        <v>345.22973830933404</v>
      </c>
    </row>
    <row r="159" spans="1:9" s="14" customFormat="1" ht="15" thickBot="1">
      <c r="A159" s="299" t="s">
        <v>91</v>
      </c>
      <c r="B159" s="302">
        <f>B158/$I158</f>
        <v>3.2009869244669795E-2</v>
      </c>
      <c r="C159" s="302">
        <f t="shared" ref="C159:I159" si="36">C158/$I158</f>
        <v>0.69036839437764796</v>
      </c>
      <c r="D159" s="302">
        <f t="shared" si="36"/>
        <v>0.14965192529073859</v>
      </c>
      <c r="E159" s="302">
        <f t="shared" si="36"/>
        <v>0.11275033651476365</v>
      </c>
      <c r="F159" s="302">
        <f t="shared" si="36"/>
        <v>0</v>
      </c>
      <c r="G159" s="302">
        <f t="shared" si="36"/>
        <v>2.110535160584967E-3</v>
      </c>
      <c r="H159" s="303">
        <f t="shared" si="36"/>
        <v>1.3108939411594824E-2</v>
      </c>
      <c r="I159" s="304">
        <f t="shared" si="36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7">SUM(B164:H164)</f>
        <v>0</v>
      </c>
    </row>
    <row r="165" spans="1:9" ht="15">
      <c r="A165" s="3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7"/>
        <v>0</v>
      </c>
    </row>
    <row r="166" spans="1:9" ht="15">
      <c r="A166" s="3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7"/>
        <v>0</v>
      </c>
    </row>
    <row r="167" spans="1:9" ht="15">
      <c r="A167" s="3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37"/>
        <v>0</v>
      </c>
    </row>
    <row r="168" spans="1:9" ht="15">
      <c r="A168" s="3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7"/>
        <v>0</v>
      </c>
    </row>
    <row r="169" spans="1:9" ht="15">
      <c r="A169" s="3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59">
        <f t="shared" si="37"/>
        <v>0</v>
      </c>
    </row>
    <row r="170" spans="1:9" ht="15">
      <c r="A170" s="36" t="s">
        <v>14</v>
      </c>
      <c r="B170" s="60">
        <v>0</v>
      </c>
      <c r="C170" s="60">
        <v>0</v>
      </c>
      <c r="D170" s="60">
        <v>0</v>
      </c>
      <c r="E170" s="60">
        <v>6.2504604302790812E-2</v>
      </c>
      <c r="F170" s="420"/>
      <c r="G170" s="60">
        <v>0</v>
      </c>
      <c r="H170" s="61">
        <v>0</v>
      </c>
      <c r="I170" s="62">
        <f t="shared" si="37"/>
        <v>6.2504604302790812E-2</v>
      </c>
    </row>
    <row r="171" spans="1:9" ht="15">
      <c r="A171" s="37" t="s">
        <v>15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7"/>
        <v>0</v>
      </c>
    </row>
    <row r="172" spans="1:9" ht="15">
      <c r="A172" s="36" t="s">
        <v>16</v>
      </c>
      <c r="B172" s="60">
        <v>59.744266859624133</v>
      </c>
      <c r="C172" s="60">
        <v>0</v>
      </c>
      <c r="D172" s="60">
        <v>149.2557331403759</v>
      </c>
      <c r="E172" s="60">
        <v>0</v>
      </c>
      <c r="F172" s="420"/>
      <c r="G172" s="60">
        <v>0</v>
      </c>
      <c r="H172" s="61">
        <v>0</v>
      </c>
      <c r="I172" s="62">
        <f t="shared" si="37"/>
        <v>209.00000000000003</v>
      </c>
    </row>
    <row r="173" spans="1:9" ht="15">
      <c r="A173" s="37" t="s">
        <v>17</v>
      </c>
      <c r="B173" s="63">
        <v>0</v>
      </c>
      <c r="C173" s="63">
        <v>0</v>
      </c>
      <c r="D173" s="63">
        <v>51</v>
      </c>
      <c r="E173" s="63">
        <v>0</v>
      </c>
      <c r="F173" s="420"/>
      <c r="G173" s="63">
        <v>0</v>
      </c>
      <c r="H173" s="64">
        <v>0</v>
      </c>
      <c r="I173" s="59">
        <f t="shared" si="37"/>
        <v>51</v>
      </c>
    </row>
    <row r="174" spans="1:9" ht="15">
      <c r="A174" s="3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62">
        <f>SUM(B174:H174)</f>
        <v>0</v>
      </c>
    </row>
    <row r="175" spans="1:9" ht="15">
      <c r="A175" s="37" t="s">
        <v>139</v>
      </c>
      <c r="B175" s="63">
        <v>1.1137503753935416</v>
      </c>
      <c r="C175" s="63">
        <v>0.58007832051746955</v>
      </c>
      <c r="D175" s="63">
        <v>19.306171304088991</v>
      </c>
      <c r="E175" s="63">
        <v>0</v>
      </c>
      <c r="F175" s="420"/>
      <c r="G175" s="63">
        <v>0</v>
      </c>
      <c r="H175" s="64">
        <v>0</v>
      </c>
      <c r="I175" s="59">
        <f>SUM(B175:H175)</f>
        <v>21.000000000000004</v>
      </c>
    </row>
    <row r="176" spans="1:9" ht="15">
      <c r="A176" s="3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7"/>
        <v>0</v>
      </c>
    </row>
    <row r="177" spans="1:9" ht="15">
      <c r="A177" s="3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7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7"/>
        <v>0</v>
      </c>
    </row>
    <row r="179" spans="1:9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7"/>
        <v>0</v>
      </c>
    </row>
    <row r="180" spans="1:9">
      <c r="A180" s="36" t="s">
        <v>22</v>
      </c>
      <c r="B180" s="60">
        <v>0</v>
      </c>
      <c r="C180" s="60">
        <v>0</v>
      </c>
      <c r="D180" s="60">
        <v>0</v>
      </c>
      <c r="E180" s="60">
        <v>0</v>
      </c>
      <c r="F180" s="420"/>
      <c r="G180" s="60">
        <v>0</v>
      </c>
      <c r="H180" s="61">
        <v>0</v>
      </c>
      <c r="I180" s="295">
        <f t="shared" si="37"/>
        <v>0</v>
      </c>
    </row>
    <row r="181" spans="1:9" ht="15">
      <c r="A181" s="38" t="s">
        <v>23</v>
      </c>
      <c r="B181" s="63">
        <v>0</v>
      </c>
      <c r="C181" s="63">
        <v>0</v>
      </c>
      <c r="D181" s="63">
        <v>0</v>
      </c>
      <c r="E181" s="63">
        <v>0</v>
      </c>
      <c r="F181" s="420"/>
      <c r="G181" s="63">
        <v>0</v>
      </c>
      <c r="H181" s="64">
        <v>0</v>
      </c>
      <c r="I181" s="296">
        <f t="shared" si="37"/>
        <v>0</v>
      </c>
    </row>
    <row r="182" spans="1:9">
      <c r="A182" s="36" t="s">
        <v>24</v>
      </c>
      <c r="B182" s="60">
        <v>0</v>
      </c>
      <c r="C182" s="60">
        <v>0</v>
      </c>
      <c r="D182" s="60">
        <v>0</v>
      </c>
      <c r="E182" s="60">
        <v>0</v>
      </c>
      <c r="F182" s="420"/>
      <c r="G182" s="60">
        <v>0</v>
      </c>
      <c r="H182" s="61">
        <v>0</v>
      </c>
      <c r="I182" s="295">
        <f t="shared" si="37"/>
        <v>0</v>
      </c>
    </row>
    <row r="183" spans="1:9" ht="15.75" thickBot="1">
      <c r="A183" s="38" t="s">
        <v>25</v>
      </c>
      <c r="B183" s="275">
        <v>0.46083530862360383</v>
      </c>
      <c r="C183" s="275">
        <v>0</v>
      </c>
      <c r="D183" s="275">
        <v>11.392523061481791</v>
      </c>
      <c r="E183" s="275">
        <v>11.985020302423667</v>
      </c>
      <c r="F183" s="421"/>
      <c r="G183" s="275">
        <v>1.0718951328569875</v>
      </c>
      <c r="H183" s="297">
        <v>3.4253261946139557</v>
      </c>
      <c r="I183" s="298">
        <f t="shared" si="37"/>
        <v>28.335600000000003</v>
      </c>
    </row>
    <row r="184" spans="1:9" ht="15">
      <c r="A184" s="132" t="s">
        <v>26</v>
      </c>
      <c r="B184" s="74">
        <f>SUM(B163:B183)</f>
        <v>61.318852543641277</v>
      </c>
      <c r="C184" s="74">
        <f t="shared" ref="C184:E184" si="38">SUM(C163:C183)</f>
        <v>0.58007832051746955</v>
      </c>
      <c r="D184" s="74">
        <f t="shared" si="38"/>
        <v>230.95442750594668</v>
      </c>
      <c r="E184" s="74">
        <f t="shared" si="38"/>
        <v>12.047524906726458</v>
      </c>
      <c r="F184" s="74">
        <f>SUM(F163:F183)</f>
        <v>0</v>
      </c>
      <c r="G184" s="74">
        <f t="shared" ref="G184:H184" si="39">SUM(G163:G183)</f>
        <v>1.0718951328569875</v>
      </c>
      <c r="H184" s="75">
        <f t="shared" si="39"/>
        <v>3.4253261946139557</v>
      </c>
      <c r="I184" s="59">
        <f>SUM(I163:I183)</f>
        <v>309.39810460430283</v>
      </c>
    </row>
    <row r="185" spans="1:9" s="14" customFormat="1" ht="15" thickBot="1">
      <c r="A185" s="299" t="s">
        <v>91</v>
      </c>
      <c r="B185" s="302">
        <f>B184/$I184</f>
        <v>0.19818755070288335</v>
      </c>
      <c r="C185" s="302">
        <f t="shared" ref="C185:I185" si="40">C184/$I184</f>
        <v>1.87486061448032E-3</v>
      </c>
      <c r="D185" s="302">
        <f t="shared" si="40"/>
        <v>0.74646361457617916</v>
      </c>
      <c r="E185" s="302">
        <f t="shared" si="40"/>
        <v>3.893858665402733E-2</v>
      </c>
      <c r="F185" s="302">
        <f t="shared" si="40"/>
        <v>0</v>
      </c>
      <c r="G185" s="302">
        <f t="shared" si="40"/>
        <v>3.4644528098446551E-3</v>
      </c>
      <c r="H185" s="303">
        <f t="shared" si="40"/>
        <v>1.1070934642585135E-2</v>
      </c>
      <c r="I185" s="304">
        <f t="shared" si="40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 customHeight="1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 customHeight="1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46</v>
      </c>
      <c r="E189" s="57">
        <v>0</v>
      </c>
      <c r="F189" s="419"/>
      <c r="G189" s="57">
        <v>0</v>
      </c>
      <c r="H189" s="58">
        <v>0</v>
      </c>
      <c r="I189" s="59">
        <f>SUM(B189:H189)</f>
        <v>46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41">SUM(B190:H190)</f>
        <v>0</v>
      </c>
    </row>
    <row r="191" spans="1:9" ht="15">
      <c r="A191" s="3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41"/>
        <v>0</v>
      </c>
    </row>
    <row r="192" spans="1:9" ht="15">
      <c r="A192" s="3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41"/>
        <v>0</v>
      </c>
    </row>
    <row r="193" spans="1:9" ht="15">
      <c r="A193" s="3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59">
        <f t="shared" si="41"/>
        <v>0</v>
      </c>
    </row>
    <row r="194" spans="1:9" ht="15">
      <c r="A194" s="3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62">
        <f t="shared" si="41"/>
        <v>0</v>
      </c>
    </row>
    <row r="195" spans="1:9" ht="15">
      <c r="A195" s="3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59">
        <f t="shared" si="41"/>
        <v>0</v>
      </c>
    </row>
    <row r="196" spans="1:9" ht="15">
      <c r="A196" s="36" t="s">
        <v>14</v>
      </c>
      <c r="B196" s="60">
        <v>0</v>
      </c>
      <c r="C196" s="60">
        <v>0</v>
      </c>
      <c r="D196" s="60">
        <v>0</v>
      </c>
      <c r="E196" s="60">
        <v>2.4359586134962292</v>
      </c>
      <c r="F196" s="420"/>
      <c r="G196" s="60">
        <v>0</v>
      </c>
      <c r="H196" s="61">
        <v>0</v>
      </c>
      <c r="I196" s="62">
        <f t="shared" si="41"/>
        <v>2.4359586134962292</v>
      </c>
    </row>
    <row r="197" spans="1:9" ht="15">
      <c r="A197" s="37" t="s">
        <v>15</v>
      </c>
      <c r="B197" s="63">
        <v>0.37870354422828911</v>
      </c>
      <c r="C197" s="63">
        <v>0.11762284235598554</v>
      </c>
      <c r="D197" s="63">
        <v>5.5036736134157263</v>
      </c>
      <c r="E197" s="63">
        <v>0</v>
      </c>
      <c r="F197" s="420"/>
      <c r="G197" s="63">
        <v>0</v>
      </c>
      <c r="H197" s="64">
        <v>0</v>
      </c>
      <c r="I197" s="59">
        <f t="shared" si="41"/>
        <v>6.0000000000000009</v>
      </c>
    </row>
    <row r="198" spans="1:9" ht="15">
      <c r="A198" s="36" t="s">
        <v>16</v>
      </c>
      <c r="B198" s="60">
        <v>42.565473929106894</v>
      </c>
      <c r="C198" s="60">
        <v>18.910963836881862</v>
      </c>
      <c r="D198" s="60">
        <v>859.52356223401125</v>
      </c>
      <c r="E198" s="60">
        <v>0</v>
      </c>
      <c r="F198" s="420"/>
      <c r="G198" s="60">
        <v>0</v>
      </c>
      <c r="H198" s="61">
        <v>0</v>
      </c>
      <c r="I198" s="62">
        <f t="shared" si="41"/>
        <v>921</v>
      </c>
    </row>
    <row r="199" spans="1:9" ht="15">
      <c r="A199" s="37" t="s">
        <v>17</v>
      </c>
      <c r="B199" s="63">
        <v>1.5786645973477791</v>
      </c>
      <c r="C199" s="63">
        <v>0</v>
      </c>
      <c r="D199" s="63">
        <v>11.421335402652222</v>
      </c>
      <c r="E199" s="63">
        <v>0</v>
      </c>
      <c r="F199" s="420"/>
      <c r="G199" s="63">
        <v>0</v>
      </c>
      <c r="H199" s="64">
        <v>0</v>
      </c>
      <c r="I199" s="59">
        <f t="shared" si="41"/>
        <v>13</v>
      </c>
    </row>
    <row r="200" spans="1:9" ht="15">
      <c r="A200" s="36" t="s">
        <v>18</v>
      </c>
      <c r="B200" s="60">
        <v>0</v>
      </c>
      <c r="C200" s="60">
        <v>0</v>
      </c>
      <c r="D200" s="60">
        <v>0</v>
      </c>
      <c r="E200" s="60">
        <v>0</v>
      </c>
      <c r="F200" s="420"/>
      <c r="G200" s="60">
        <v>0</v>
      </c>
      <c r="H200" s="61">
        <v>0</v>
      </c>
      <c r="I200" s="62">
        <f>SUM(B200:H200)</f>
        <v>0</v>
      </c>
    </row>
    <row r="201" spans="1:9" ht="15">
      <c r="A201" s="37" t="s">
        <v>139</v>
      </c>
      <c r="B201" s="63">
        <v>75.196800425664591</v>
      </c>
      <c r="C201" s="63">
        <v>4.040050920911276</v>
      </c>
      <c r="D201" s="63">
        <v>420.68540032869595</v>
      </c>
      <c r="E201" s="63">
        <v>32.077748324728205</v>
      </c>
      <c r="F201" s="420"/>
      <c r="G201" s="63">
        <v>0</v>
      </c>
      <c r="H201" s="64">
        <v>0</v>
      </c>
      <c r="I201" s="59">
        <f>SUM(B201:H201)</f>
        <v>532</v>
      </c>
    </row>
    <row r="202" spans="1:9" ht="15">
      <c r="A202" s="3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62">
        <f t="shared" si="41"/>
        <v>0</v>
      </c>
    </row>
    <row r="203" spans="1:9" ht="15">
      <c r="A203" s="3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41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41"/>
        <v>0</v>
      </c>
    </row>
    <row r="205" spans="1:9" ht="15">
      <c r="A205" s="38" t="s">
        <v>60</v>
      </c>
      <c r="B205" s="63">
        <v>0.17275155832591274</v>
      </c>
      <c r="C205" s="63">
        <v>0.29296527159394481</v>
      </c>
      <c r="D205" s="63">
        <v>0.53428317008014248</v>
      </c>
      <c r="E205" s="63">
        <v>0</v>
      </c>
      <c r="F205" s="420"/>
      <c r="G205" s="63">
        <v>0</v>
      </c>
      <c r="H205" s="64">
        <v>0</v>
      </c>
      <c r="I205" s="59">
        <f t="shared" si="41"/>
        <v>1</v>
      </c>
    </row>
    <row r="206" spans="1:9">
      <c r="A206" s="36" t="s">
        <v>22</v>
      </c>
      <c r="B206" s="60">
        <v>0</v>
      </c>
      <c r="C206" s="60">
        <v>0</v>
      </c>
      <c r="D206" s="60">
        <v>0</v>
      </c>
      <c r="E206" s="60">
        <v>0</v>
      </c>
      <c r="F206" s="420"/>
      <c r="G206" s="60">
        <v>0</v>
      </c>
      <c r="H206" s="61">
        <v>0</v>
      </c>
      <c r="I206" s="295">
        <f t="shared" si="41"/>
        <v>0</v>
      </c>
    </row>
    <row r="207" spans="1:9" ht="15">
      <c r="A207" s="38" t="s">
        <v>23</v>
      </c>
      <c r="B207" s="63">
        <v>0</v>
      </c>
      <c r="C207" s="63">
        <v>0</v>
      </c>
      <c r="D207" s="63">
        <v>0</v>
      </c>
      <c r="E207" s="63">
        <v>0</v>
      </c>
      <c r="F207" s="420"/>
      <c r="G207" s="63">
        <v>0</v>
      </c>
      <c r="H207" s="64">
        <v>0</v>
      </c>
      <c r="I207" s="296">
        <f t="shared" si="41"/>
        <v>0</v>
      </c>
    </row>
    <row r="208" spans="1:9">
      <c r="A208" s="36" t="s">
        <v>24</v>
      </c>
      <c r="B208" s="60">
        <v>0</v>
      </c>
      <c r="C208" s="60">
        <v>0</v>
      </c>
      <c r="D208" s="60">
        <v>0</v>
      </c>
      <c r="E208" s="60">
        <v>0</v>
      </c>
      <c r="F208" s="420"/>
      <c r="G208" s="60">
        <v>0</v>
      </c>
      <c r="H208" s="61">
        <v>0</v>
      </c>
      <c r="I208" s="295">
        <f t="shared" si="41"/>
        <v>0</v>
      </c>
    </row>
    <row r="209" spans="1:9" ht="15.75" thickBot="1">
      <c r="A209" s="38" t="s">
        <v>25</v>
      </c>
      <c r="B209" s="275">
        <v>0.45856377762549105</v>
      </c>
      <c r="C209" s="275">
        <v>0.16193898679115251</v>
      </c>
      <c r="D209" s="275">
        <v>122.78926374933282</v>
      </c>
      <c r="E209" s="275">
        <v>84.310553739711963</v>
      </c>
      <c r="F209" s="421"/>
      <c r="G209" s="275">
        <v>6.5958591802755731</v>
      </c>
      <c r="H209" s="297">
        <v>0.39862056626301079</v>
      </c>
      <c r="I209" s="298">
        <f t="shared" si="41"/>
        <v>214.7148</v>
      </c>
    </row>
    <row r="210" spans="1:9" ht="15">
      <c r="A210" s="132" t="s">
        <v>26</v>
      </c>
      <c r="B210" s="74">
        <f>SUM(B189:B209)</f>
        <v>120.35095783229895</v>
      </c>
      <c r="C210" s="74">
        <f t="shared" ref="C210:E210" si="42">SUM(C189:C209)</f>
        <v>23.523541858534223</v>
      </c>
      <c r="D210" s="74">
        <f t="shared" si="42"/>
        <v>1466.4575184981882</v>
      </c>
      <c r="E210" s="74">
        <f t="shared" si="42"/>
        <v>118.82426067793639</v>
      </c>
      <c r="F210" s="74">
        <f>SUM(F189:F209)</f>
        <v>0</v>
      </c>
      <c r="G210" s="74">
        <f t="shared" ref="G210:H210" si="43">SUM(G189:G209)</f>
        <v>6.5958591802755731</v>
      </c>
      <c r="H210" s="75">
        <f t="shared" si="43"/>
        <v>0.39862056626301079</v>
      </c>
      <c r="I210" s="59">
        <f>SUM(I189:I209)</f>
        <v>1736.1507586134962</v>
      </c>
    </row>
    <row r="211" spans="1:9" s="14" customFormat="1" ht="15" thickBot="1">
      <c r="A211" s="299" t="s">
        <v>91</v>
      </c>
      <c r="B211" s="302">
        <f>B210/$I210</f>
        <v>6.9320568640255736E-2</v>
      </c>
      <c r="C211" s="302">
        <f t="shared" ref="C211:I211" si="44">C210/$I210</f>
        <v>1.3549250686801134E-2</v>
      </c>
      <c r="D211" s="302">
        <f t="shared" si="44"/>
        <v>0.8446602411816545</v>
      </c>
      <c r="E211" s="302">
        <f t="shared" si="44"/>
        <v>6.8441211161195697E-2</v>
      </c>
      <c r="F211" s="302">
        <f t="shared" si="44"/>
        <v>0</v>
      </c>
      <c r="G211" s="302">
        <f t="shared" si="44"/>
        <v>3.7991281272964326E-3</v>
      </c>
      <c r="H211" s="303">
        <f t="shared" si="44"/>
        <v>2.2960020279653152E-4</v>
      </c>
      <c r="I211" s="304">
        <f t="shared" si="44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 customHeight="1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 customHeight="1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45">SUM(B216:H216)</f>
        <v>0</v>
      </c>
    </row>
    <row r="217" spans="1:9" ht="15">
      <c r="A217" s="3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45"/>
        <v>0</v>
      </c>
    </row>
    <row r="218" spans="1:9" ht="15">
      <c r="A218" s="3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45"/>
        <v>0</v>
      </c>
    </row>
    <row r="219" spans="1:9" ht="15">
      <c r="A219" s="3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59">
        <f t="shared" si="45"/>
        <v>0</v>
      </c>
    </row>
    <row r="220" spans="1:9" ht="15">
      <c r="A220" s="36" t="s">
        <v>12</v>
      </c>
      <c r="B220" s="60">
        <v>0</v>
      </c>
      <c r="C220" s="60">
        <v>0</v>
      </c>
      <c r="D220" s="60">
        <v>0</v>
      </c>
      <c r="E220" s="60">
        <v>1.1343932965243519</v>
      </c>
      <c r="F220" s="420"/>
      <c r="G220" s="60">
        <v>0</v>
      </c>
      <c r="H220" s="61">
        <v>0</v>
      </c>
      <c r="I220" s="62">
        <f t="shared" si="45"/>
        <v>1.1343932965243519</v>
      </c>
    </row>
    <row r="221" spans="1:9" ht="15">
      <c r="A221" s="3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59">
        <f t="shared" si="45"/>
        <v>0</v>
      </c>
    </row>
    <row r="222" spans="1:9" ht="15">
      <c r="A222" s="36" t="s">
        <v>14</v>
      </c>
      <c r="B222" s="60">
        <v>0</v>
      </c>
      <c r="C222" s="60">
        <v>0</v>
      </c>
      <c r="D222" s="60">
        <v>0</v>
      </c>
      <c r="E222" s="60">
        <v>3.6419123689239197E-4</v>
      </c>
      <c r="F222" s="420"/>
      <c r="G222" s="60">
        <v>0</v>
      </c>
      <c r="H222" s="61">
        <v>0</v>
      </c>
      <c r="I222" s="62">
        <f t="shared" si="45"/>
        <v>3.6419123689239197E-4</v>
      </c>
    </row>
    <row r="223" spans="1:9" ht="15">
      <c r="A223" s="37" t="s">
        <v>15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45"/>
        <v>0</v>
      </c>
    </row>
    <row r="224" spans="1:9" ht="15">
      <c r="A224" s="36" t="s">
        <v>16</v>
      </c>
      <c r="B224" s="60">
        <v>0</v>
      </c>
      <c r="C224" s="60">
        <v>0</v>
      </c>
      <c r="D224" s="60">
        <v>4</v>
      </c>
      <c r="E224" s="60">
        <v>0</v>
      </c>
      <c r="F224" s="420"/>
      <c r="G224" s="60">
        <v>0</v>
      </c>
      <c r="H224" s="61">
        <v>0</v>
      </c>
      <c r="I224" s="62">
        <f t="shared" si="45"/>
        <v>4</v>
      </c>
    </row>
    <row r="225" spans="1:9" ht="15">
      <c r="A225" s="3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59">
        <f t="shared" si="45"/>
        <v>0</v>
      </c>
    </row>
    <row r="226" spans="1:9" ht="15">
      <c r="A226" s="3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62">
        <f>SUM(B226:H226)</f>
        <v>0</v>
      </c>
    </row>
    <row r="227" spans="1:9" ht="15">
      <c r="A227" s="37" t="s">
        <v>139</v>
      </c>
      <c r="B227" s="63">
        <v>9.57313721769121</v>
      </c>
      <c r="C227" s="63">
        <v>0</v>
      </c>
      <c r="D227" s="63">
        <v>4.5204668353768112</v>
      </c>
      <c r="E227" s="63">
        <v>9.9063959469319798</v>
      </c>
      <c r="F227" s="420"/>
      <c r="G227" s="63">
        <v>0</v>
      </c>
      <c r="H227" s="64">
        <v>0</v>
      </c>
      <c r="I227" s="59">
        <f>SUM(B227:H227)</f>
        <v>24</v>
      </c>
    </row>
    <row r="228" spans="1:9" ht="15">
      <c r="A228" s="3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45"/>
        <v>0</v>
      </c>
    </row>
    <row r="229" spans="1:9" ht="15">
      <c r="A229" s="3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45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45"/>
        <v>0</v>
      </c>
    </row>
    <row r="231" spans="1:9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45"/>
        <v>0</v>
      </c>
    </row>
    <row r="232" spans="1:9">
      <c r="A232" s="36" t="s">
        <v>22</v>
      </c>
      <c r="B232" s="60">
        <v>0</v>
      </c>
      <c r="C232" s="60">
        <v>0</v>
      </c>
      <c r="D232" s="60">
        <v>0</v>
      </c>
      <c r="E232" s="60">
        <v>0</v>
      </c>
      <c r="F232" s="420"/>
      <c r="G232" s="60">
        <v>0</v>
      </c>
      <c r="H232" s="61">
        <v>0</v>
      </c>
      <c r="I232" s="295">
        <f t="shared" si="45"/>
        <v>0</v>
      </c>
    </row>
    <row r="233" spans="1:9" ht="15">
      <c r="A233" s="38" t="s">
        <v>23</v>
      </c>
      <c r="B233" s="63">
        <v>0</v>
      </c>
      <c r="C233" s="63">
        <v>0</v>
      </c>
      <c r="D233" s="63">
        <v>0</v>
      </c>
      <c r="E233" s="63">
        <v>0</v>
      </c>
      <c r="F233" s="420"/>
      <c r="G233" s="63">
        <v>0</v>
      </c>
      <c r="H233" s="64">
        <v>0</v>
      </c>
      <c r="I233" s="296">
        <f t="shared" si="45"/>
        <v>0</v>
      </c>
    </row>
    <row r="234" spans="1:9">
      <c r="A234" s="36" t="s">
        <v>24</v>
      </c>
      <c r="B234" s="60">
        <v>0</v>
      </c>
      <c r="C234" s="60">
        <v>0</v>
      </c>
      <c r="D234" s="60">
        <v>0</v>
      </c>
      <c r="E234" s="60">
        <v>0</v>
      </c>
      <c r="F234" s="420"/>
      <c r="G234" s="60">
        <v>0</v>
      </c>
      <c r="H234" s="61">
        <v>0</v>
      </c>
      <c r="I234" s="295">
        <f t="shared" si="45"/>
        <v>0</v>
      </c>
    </row>
    <row r="235" spans="1:9" ht="15.75" thickBot="1">
      <c r="A235" s="38" t="s">
        <v>25</v>
      </c>
      <c r="B235" s="275">
        <v>3.8080768750264777</v>
      </c>
      <c r="C235" s="275">
        <v>0</v>
      </c>
      <c r="D235" s="275">
        <v>14.031924813315724</v>
      </c>
      <c r="E235" s="275">
        <v>10.393008883052266</v>
      </c>
      <c r="F235" s="421"/>
      <c r="G235" s="275">
        <v>3.1379110801307855</v>
      </c>
      <c r="H235" s="297">
        <v>0.36667834847475389</v>
      </c>
      <c r="I235" s="298">
        <f t="shared" si="45"/>
        <v>31.737600000000004</v>
      </c>
    </row>
    <row r="236" spans="1:9" ht="15">
      <c r="A236" s="132" t="s">
        <v>26</v>
      </c>
      <c r="B236" s="74">
        <f>SUM(B215:B235)</f>
        <v>13.381214092717688</v>
      </c>
      <c r="C236" s="74">
        <f t="shared" ref="C236:E236" si="46">SUM(C215:C235)</f>
        <v>0</v>
      </c>
      <c r="D236" s="74">
        <f t="shared" si="46"/>
        <v>22.552391648692534</v>
      </c>
      <c r="E236" s="74">
        <f t="shared" si="46"/>
        <v>21.434162317745489</v>
      </c>
      <c r="F236" s="74">
        <f>SUM(F215:F235)</f>
        <v>0</v>
      </c>
      <c r="G236" s="74">
        <f t="shared" ref="G236:H236" si="47">SUM(G215:G235)</f>
        <v>3.1379110801307855</v>
      </c>
      <c r="H236" s="75">
        <f t="shared" si="47"/>
        <v>0.36667834847475389</v>
      </c>
      <c r="I236" s="59">
        <f>SUM(I215:I235)</f>
        <v>60.872357487761249</v>
      </c>
    </row>
    <row r="237" spans="1:9" s="14" customFormat="1" ht="15" thickBot="1">
      <c r="A237" s="299" t="s">
        <v>91</v>
      </c>
      <c r="B237" s="302">
        <f>B236/$I236</f>
        <v>0.21982414752719345</v>
      </c>
      <c r="C237" s="302">
        <f t="shared" ref="C237:I237" si="48">C236/$I236</f>
        <v>0</v>
      </c>
      <c r="D237" s="302">
        <f t="shared" si="48"/>
        <v>0.37048658174980043</v>
      </c>
      <c r="E237" s="302">
        <f t="shared" si="48"/>
        <v>0.35211651400317384</v>
      </c>
      <c r="F237" s="302">
        <f t="shared" si="48"/>
        <v>0</v>
      </c>
      <c r="G237" s="302">
        <f t="shared" si="48"/>
        <v>5.1549031607025918E-2</v>
      </c>
      <c r="H237" s="303">
        <f t="shared" si="48"/>
        <v>6.0237251128063629E-3</v>
      </c>
      <c r="I237" s="304">
        <f t="shared" si="48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 customHeight="1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 customHeight="1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9">SUM(B242:H242)</f>
        <v>0</v>
      </c>
    </row>
    <row r="243" spans="1:9" ht="15">
      <c r="A243" s="3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9"/>
        <v>0</v>
      </c>
    </row>
    <row r="244" spans="1:9" ht="15">
      <c r="A244" s="3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9"/>
        <v>0</v>
      </c>
    </row>
    <row r="245" spans="1:9" ht="15">
      <c r="A245" s="3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59">
        <f t="shared" si="49"/>
        <v>0</v>
      </c>
    </row>
    <row r="246" spans="1:9" ht="15">
      <c r="A246" s="36" t="s">
        <v>12</v>
      </c>
      <c r="B246" s="60">
        <v>0</v>
      </c>
      <c r="C246" s="60">
        <v>0</v>
      </c>
      <c r="D246" s="60">
        <v>0</v>
      </c>
      <c r="E246" s="60">
        <v>8.3859059284277573E-2</v>
      </c>
      <c r="F246" s="420"/>
      <c r="G246" s="60">
        <v>0</v>
      </c>
      <c r="H246" s="61">
        <v>0</v>
      </c>
      <c r="I246" s="62">
        <f t="shared" si="49"/>
        <v>8.3859059284277573E-2</v>
      </c>
    </row>
    <row r="247" spans="1:9" ht="15">
      <c r="A247" s="3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59">
        <f t="shared" si="49"/>
        <v>0</v>
      </c>
    </row>
    <row r="248" spans="1:9" ht="15">
      <c r="A248" s="36" t="s">
        <v>14</v>
      </c>
      <c r="B248" s="60">
        <v>0</v>
      </c>
      <c r="C248" s="60">
        <v>0</v>
      </c>
      <c r="D248" s="60">
        <v>0</v>
      </c>
      <c r="E248" s="60">
        <v>0.3855171346288449</v>
      </c>
      <c r="F248" s="420"/>
      <c r="G248" s="60">
        <v>0</v>
      </c>
      <c r="H248" s="61">
        <v>0</v>
      </c>
      <c r="I248" s="62">
        <f t="shared" si="49"/>
        <v>0.3855171346288449</v>
      </c>
    </row>
    <row r="249" spans="1:9" ht="15">
      <c r="A249" s="37" t="s">
        <v>15</v>
      </c>
      <c r="B249" s="63">
        <v>3.2582841955863264</v>
      </c>
      <c r="C249" s="63">
        <v>7.1345192263626463E-3</v>
      </c>
      <c r="D249" s="63">
        <v>1.734581285187311</v>
      </c>
      <c r="E249" s="63">
        <v>0</v>
      </c>
      <c r="F249" s="420"/>
      <c r="G249" s="63">
        <v>0</v>
      </c>
      <c r="H249" s="64">
        <v>0</v>
      </c>
      <c r="I249" s="59">
        <f t="shared" si="49"/>
        <v>5</v>
      </c>
    </row>
    <row r="250" spans="1:9" ht="15">
      <c r="A250" s="36" t="s">
        <v>16</v>
      </c>
      <c r="B250" s="60">
        <v>138.95104377483696</v>
      </c>
      <c r="C250" s="60">
        <v>6.9992159653428567E-4</v>
      </c>
      <c r="D250" s="60">
        <v>39.048256303566511</v>
      </c>
      <c r="E250" s="60">
        <v>0</v>
      </c>
      <c r="F250" s="420"/>
      <c r="G250" s="60">
        <v>0</v>
      </c>
      <c r="H250" s="61">
        <v>0</v>
      </c>
      <c r="I250" s="62">
        <f t="shared" si="49"/>
        <v>178</v>
      </c>
    </row>
    <row r="251" spans="1:9" ht="15">
      <c r="A251" s="37" t="s">
        <v>17</v>
      </c>
      <c r="B251" s="63">
        <v>1.7225608058525266</v>
      </c>
      <c r="C251" s="63">
        <v>0</v>
      </c>
      <c r="D251" s="63">
        <v>4.1833883320760039</v>
      </c>
      <c r="E251" s="63">
        <v>9.4050862071469468E-2</v>
      </c>
      <c r="F251" s="420"/>
      <c r="G251" s="63">
        <v>0</v>
      </c>
      <c r="H251" s="64">
        <v>0</v>
      </c>
      <c r="I251" s="59">
        <f t="shared" si="49"/>
        <v>6</v>
      </c>
    </row>
    <row r="252" spans="1:9" ht="15">
      <c r="A252" s="3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62">
        <f>SUM(B252:H252)</f>
        <v>0</v>
      </c>
    </row>
    <row r="253" spans="1:9" ht="15">
      <c r="A253" s="37" t="s">
        <v>139</v>
      </c>
      <c r="B253" s="63">
        <v>79.255777845921031</v>
      </c>
      <c r="C253" s="63">
        <v>5.3917254056977244</v>
      </c>
      <c r="D253" s="63">
        <v>72.352496748381228</v>
      </c>
      <c r="E253" s="63">
        <v>0</v>
      </c>
      <c r="F253" s="420"/>
      <c r="G253" s="63">
        <v>0</v>
      </c>
      <c r="H253" s="64">
        <v>0</v>
      </c>
      <c r="I253" s="59">
        <f>SUM(B253:H253)</f>
        <v>157</v>
      </c>
    </row>
    <row r="254" spans="1:9" ht="15">
      <c r="A254" s="3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62">
        <f t="shared" si="49"/>
        <v>0</v>
      </c>
    </row>
    <row r="255" spans="1:9" ht="15">
      <c r="A255" s="3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59">
        <f t="shared" si="49"/>
        <v>0</v>
      </c>
    </row>
    <row r="256" spans="1:9" ht="15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9"/>
        <v>0</v>
      </c>
    </row>
    <row r="257" spans="1:9" ht="15">
      <c r="A257" s="38" t="s">
        <v>60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9"/>
        <v>0</v>
      </c>
    </row>
    <row r="258" spans="1:9">
      <c r="A258" s="36" t="s">
        <v>22</v>
      </c>
      <c r="B258" s="60">
        <v>0.36113174761588723</v>
      </c>
      <c r="C258" s="60">
        <v>1.0485931921974099</v>
      </c>
      <c r="D258" s="60">
        <v>0.59027506018670306</v>
      </c>
      <c r="E258" s="60">
        <v>0</v>
      </c>
      <c r="F258" s="420"/>
      <c r="G258" s="60">
        <v>0</v>
      </c>
      <c r="H258" s="61">
        <v>0</v>
      </c>
      <c r="I258" s="295">
        <f t="shared" si="49"/>
        <v>2</v>
      </c>
    </row>
    <row r="259" spans="1:9" ht="15">
      <c r="A259" s="38" t="s">
        <v>23</v>
      </c>
      <c r="B259" s="63">
        <v>0</v>
      </c>
      <c r="C259" s="63">
        <v>0</v>
      </c>
      <c r="D259" s="63">
        <v>0</v>
      </c>
      <c r="E259" s="63">
        <v>0</v>
      </c>
      <c r="F259" s="420"/>
      <c r="G259" s="63">
        <v>0</v>
      </c>
      <c r="H259" s="64">
        <v>0</v>
      </c>
      <c r="I259" s="296">
        <f t="shared" si="49"/>
        <v>0</v>
      </c>
    </row>
    <row r="260" spans="1:9">
      <c r="A260" s="36" t="s">
        <v>24</v>
      </c>
      <c r="B260" s="60">
        <v>0.62952468321769062</v>
      </c>
      <c r="C260" s="60">
        <v>0</v>
      </c>
      <c r="D260" s="60">
        <v>1.1275316782309365E-2</v>
      </c>
      <c r="E260" s="60">
        <v>0</v>
      </c>
      <c r="F260" s="420"/>
      <c r="G260" s="60">
        <v>0</v>
      </c>
      <c r="H260" s="61">
        <v>0</v>
      </c>
      <c r="I260" s="295">
        <f t="shared" si="49"/>
        <v>0.64080000000000004</v>
      </c>
    </row>
    <row r="261" spans="1:9" ht="15.75" thickBot="1">
      <c r="A261" s="38" t="s">
        <v>25</v>
      </c>
      <c r="B261" s="275">
        <v>6.7654282890074677</v>
      </c>
      <c r="C261" s="275">
        <v>1.6555402064648051E-2</v>
      </c>
      <c r="D261" s="275">
        <v>106.48135138496134</v>
      </c>
      <c r="E261" s="275">
        <v>67.351671840036076</v>
      </c>
      <c r="F261" s="421"/>
      <c r="G261" s="275">
        <v>129.38427037146326</v>
      </c>
      <c r="H261" s="297">
        <v>3.3483227124672874</v>
      </c>
      <c r="I261" s="298">
        <f t="shared" si="49"/>
        <v>313.34760000000006</v>
      </c>
    </row>
    <row r="262" spans="1:9" ht="15">
      <c r="A262" s="132" t="s">
        <v>26</v>
      </c>
      <c r="B262" s="74">
        <f>SUM(B241:B261)</f>
        <v>230.9437513420379</v>
      </c>
      <c r="C262" s="74">
        <f t="shared" ref="C262:E262" si="50">SUM(C241:C261)</f>
        <v>6.4647084407826787</v>
      </c>
      <c r="D262" s="74">
        <f t="shared" si="50"/>
        <v>224.40162443114139</v>
      </c>
      <c r="E262" s="74">
        <f t="shared" si="50"/>
        <v>67.915098896020666</v>
      </c>
      <c r="F262" s="74">
        <f>SUM(F241:F261)</f>
        <v>0</v>
      </c>
      <c r="G262" s="74">
        <f t="shared" ref="G262:H262" si="51">SUM(G241:G261)</f>
        <v>129.38427037146326</v>
      </c>
      <c r="H262" s="75">
        <f t="shared" si="51"/>
        <v>3.3483227124672874</v>
      </c>
      <c r="I262" s="59">
        <f>SUM(I241:I261)</f>
        <v>662.45777619391322</v>
      </c>
    </row>
    <row r="263" spans="1:9" s="14" customFormat="1" ht="15" thickBot="1">
      <c r="A263" s="299" t="s">
        <v>91</v>
      </c>
      <c r="B263" s="302">
        <f>B262/$I262</f>
        <v>0.34861656039257743</v>
      </c>
      <c r="C263" s="302">
        <f t="shared" ref="C263:I263" si="52">C262/$I262</f>
        <v>9.7586724363400677E-3</v>
      </c>
      <c r="D263" s="302">
        <f t="shared" si="52"/>
        <v>0.33874102243982873</v>
      </c>
      <c r="E263" s="302">
        <f t="shared" si="52"/>
        <v>0.10251989083171499</v>
      </c>
      <c r="F263" s="302">
        <f t="shared" si="52"/>
        <v>0</v>
      </c>
      <c r="G263" s="302">
        <f t="shared" si="52"/>
        <v>0.19530945974372588</v>
      </c>
      <c r="H263" s="303">
        <f t="shared" si="52"/>
        <v>5.0543941558128429E-3</v>
      </c>
      <c r="I263" s="304">
        <f t="shared" si="5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 customHeight="1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 customHeight="1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3">SUM(B268:H268)</f>
        <v>0</v>
      </c>
    </row>
    <row r="269" spans="1:9" ht="15">
      <c r="A269" s="37" t="s">
        <v>9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3"/>
        <v>0</v>
      </c>
    </row>
    <row r="270" spans="1:9" ht="15">
      <c r="A270" s="36" t="s">
        <v>10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3"/>
        <v>0</v>
      </c>
    </row>
    <row r="271" spans="1:9" ht="15">
      <c r="A271" s="37" t="s">
        <v>11</v>
      </c>
      <c r="B271" s="63">
        <v>0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59">
        <f t="shared" si="53"/>
        <v>0</v>
      </c>
    </row>
    <row r="272" spans="1:9" ht="15">
      <c r="A272" s="36" t="s">
        <v>12</v>
      </c>
      <c r="B272" s="60">
        <v>9.4667934514959442E-5</v>
      </c>
      <c r="C272" s="60">
        <v>0</v>
      </c>
      <c r="D272" s="60">
        <v>0</v>
      </c>
      <c r="E272" s="60">
        <v>1.0430461272138623E-2</v>
      </c>
      <c r="F272" s="420"/>
      <c r="G272" s="60">
        <v>0</v>
      </c>
      <c r="H272" s="61">
        <v>0</v>
      </c>
      <c r="I272" s="62">
        <f t="shared" si="53"/>
        <v>1.0525129206653583E-2</v>
      </c>
    </row>
    <row r="273" spans="1:9" ht="15">
      <c r="A273" s="37" t="s">
        <v>13</v>
      </c>
      <c r="B273" s="63">
        <v>0</v>
      </c>
      <c r="C273" s="63">
        <v>0</v>
      </c>
      <c r="D273" s="63">
        <v>0</v>
      </c>
      <c r="E273" s="63">
        <v>0</v>
      </c>
      <c r="F273" s="420"/>
      <c r="G273" s="63">
        <v>0</v>
      </c>
      <c r="H273" s="64">
        <v>0</v>
      </c>
      <c r="I273" s="59">
        <f t="shared" si="53"/>
        <v>0</v>
      </c>
    </row>
    <row r="274" spans="1:9" ht="15">
      <c r="A274" s="36" t="s">
        <v>14</v>
      </c>
      <c r="B274" s="60">
        <v>8.6063831992165001E-5</v>
      </c>
      <c r="C274" s="60">
        <v>0</v>
      </c>
      <c r="D274" s="60">
        <v>0</v>
      </c>
      <c r="E274" s="60">
        <v>8.4881819256601041</v>
      </c>
      <c r="F274" s="420"/>
      <c r="G274" s="60">
        <v>0</v>
      </c>
      <c r="H274" s="61">
        <v>0</v>
      </c>
      <c r="I274" s="62">
        <f t="shared" si="53"/>
        <v>8.4882679894920958</v>
      </c>
    </row>
    <row r="275" spans="1:9" ht="15">
      <c r="A275" s="37" t="s">
        <v>15</v>
      </c>
      <c r="B275" s="63">
        <v>0.19422189348581337</v>
      </c>
      <c r="C275" s="63">
        <v>8.0546815421180633E-3</v>
      </c>
      <c r="D275" s="63">
        <v>0.7977234249720685</v>
      </c>
      <c r="E275" s="63">
        <v>0</v>
      </c>
      <c r="F275" s="420"/>
      <c r="G275" s="63">
        <v>0</v>
      </c>
      <c r="H275" s="64">
        <v>0</v>
      </c>
      <c r="I275" s="59">
        <f t="shared" si="53"/>
        <v>0.99999999999999989</v>
      </c>
    </row>
    <row r="276" spans="1:9" ht="15">
      <c r="A276" s="36" t="s">
        <v>16</v>
      </c>
      <c r="B276" s="60">
        <v>11.465092895617195</v>
      </c>
      <c r="C276" s="60">
        <v>12.912991037062026</v>
      </c>
      <c r="D276" s="60">
        <v>6.6219160673207771</v>
      </c>
      <c r="E276" s="60">
        <v>0</v>
      </c>
      <c r="F276" s="420"/>
      <c r="G276" s="60">
        <v>0</v>
      </c>
      <c r="H276" s="61">
        <v>0</v>
      </c>
      <c r="I276" s="62">
        <f t="shared" si="53"/>
        <v>31</v>
      </c>
    </row>
    <row r="277" spans="1:9" ht="15">
      <c r="A277" s="37" t="s">
        <v>17</v>
      </c>
      <c r="B277" s="63">
        <v>0</v>
      </c>
      <c r="C277" s="63">
        <v>0</v>
      </c>
      <c r="D277" s="63">
        <v>0</v>
      </c>
      <c r="E277" s="63">
        <v>0</v>
      </c>
      <c r="F277" s="420"/>
      <c r="G277" s="63">
        <v>0</v>
      </c>
      <c r="H277" s="64">
        <v>0</v>
      </c>
      <c r="I277" s="59">
        <f t="shared" si="53"/>
        <v>0</v>
      </c>
    </row>
    <row r="278" spans="1:9" ht="15">
      <c r="A278" s="36" t="s">
        <v>18</v>
      </c>
      <c r="B278" s="60">
        <v>0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62">
        <f>SUM(B278:H278)</f>
        <v>0</v>
      </c>
    </row>
    <row r="279" spans="1:9" ht="15">
      <c r="A279" s="37" t="s">
        <v>139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>SUM(B279:H279)</f>
        <v>0</v>
      </c>
    </row>
    <row r="280" spans="1:9" ht="15">
      <c r="A280" s="36" t="s">
        <v>19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3"/>
        <v>0</v>
      </c>
    </row>
    <row r="281" spans="1:9" ht="15">
      <c r="A281" s="37" t="s">
        <v>20</v>
      </c>
      <c r="B281" s="63">
        <v>0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3"/>
        <v>0</v>
      </c>
    </row>
    <row r="282" spans="1:9" ht="15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3"/>
        <v>0</v>
      </c>
    </row>
    <row r="283" spans="1:9" ht="15">
      <c r="A283" s="38" t="s">
        <v>60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3"/>
        <v>0</v>
      </c>
    </row>
    <row r="284" spans="1:9">
      <c r="A284" s="36" t="s">
        <v>22</v>
      </c>
      <c r="B284" s="60">
        <v>0</v>
      </c>
      <c r="C284" s="60">
        <v>0</v>
      </c>
      <c r="D284" s="60">
        <v>0</v>
      </c>
      <c r="E284" s="60">
        <v>0</v>
      </c>
      <c r="F284" s="420"/>
      <c r="G284" s="60">
        <v>0</v>
      </c>
      <c r="H284" s="61">
        <v>0</v>
      </c>
      <c r="I284" s="295">
        <f t="shared" si="53"/>
        <v>0</v>
      </c>
    </row>
    <row r="285" spans="1:9" ht="15">
      <c r="A285" s="38" t="s">
        <v>23</v>
      </c>
      <c r="B285" s="63">
        <v>0</v>
      </c>
      <c r="C285" s="63">
        <v>0</v>
      </c>
      <c r="D285" s="63">
        <v>0</v>
      </c>
      <c r="E285" s="63">
        <v>0</v>
      </c>
      <c r="F285" s="420"/>
      <c r="G285" s="63">
        <v>0</v>
      </c>
      <c r="H285" s="64">
        <v>0</v>
      </c>
      <c r="I285" s="296">
        <f t="shared" si="53"/>
        <v>0</v>
      </c>
    </row>
    <row r="286" spans="1:9">
      <c r="A286" s="36" t="s">
        <v>24</v>
      </c>
      <c r="B286" s="60">
        <v>0.27360000000000001</v>
      </c>
      <c r="C286" s="60">
        <v>0</v>
      </c>
      <c r="D286" s="60">
        <v>0</v>
      </c>
      <c r="E286" s="60">
        <v>0</v>
      </c>
      <c r="F286" s="420"/>
      <c r="G286" s="60">
        <v>0</v>
      </c>
      <c r="H286" s="61">
        <v>0</v>
      </c>
      <c r="I286" s="295">
        <f t="shared" si="53"/>
        <v>0.27360000000000001</v>
      </c>
    </row>
    <row r="287" spans="1:9" ht="15.75" thickBot="1">
      <c r="A287" s="38" t="s">
        <v>25</v>
      </c>
      <c r="B287" s="275">
        <v>2.2291423737505651E-2</v>
      </c>
      <c r="C287" s="275">
        <v>0</v>
      </c>
      <c r="D287" s="275">
        <v>60.294017399461232</v>
      </c>
      <c r="E287" s="275">
        <v>13.801052427623139</v>
      </c>
      <c r="F287" s="421"/>
      <c r="G287" s="275">
        <v>1.1298387491781208</v>
      </c>
      <c r="H287" s="297">
        <v>0</v>
      </c>
      <c r="I287" s="298">
        <f t="shared" si="53"/>
        <v>75.247199999999992</v>
      </c>
    </row>
    <row r="288" spans="1:9" ht="15">
      <c r="A288" s="132" t="s">
        <v>26</v>
      </c>
      <c r="B288" s="74">
        <f>SUM(B267:B287)</f>
        <v>11.955386944607023</v>
      </c>
      <c r="C288" s="74">
        <f t="shared" ref="C288:E288" si="54">SUM(C267:C287)</f>
        <v>12.921045718604145</v>
      </c>
      <c r="D288" s="74">
        <f t="shared" si="54"/>
        <v>67.713656891754084</v>
      </c>
      <c r="E288" s="74">
        <f t="shared" si="54"/>
        <v>22.299664814555381</v>
      </c>
      <c r="F288" s="74">
        <f>SUM(F267:F287)</f>
        <v>0</v>
      </c>
      <c r="G288" s="74">
        <f t="shared" ref="G288:H288" si="55">SUM(G267:G287)</f>
        <v>1.1298387491781208</v>
      </c>
      <c r="H288" s="75">
        <f t="shared" si="55"/>
        <v>0</v>
      </c>
      <c r="I288" s="59">
        <f>SUM(I267:I287)</f>
        <v>116.01959311869874</v>
      </c>
    </row>
    <row r="289" spans="1:9" s="14" customFormat="1" ht="15" thickBot="1">
      <c r="A289" s="299" t="s">
        <v>91</v>
      </c>
      <c r="B289" s="302">
        <f>B288/$I288</f>
        <v>0.10304627540259997</v>
      </c>
      <c r="C289" s="302">
        <f t="shared" ref="C289:I289" si="56">C288/$I288</f>
        <v>0.11136951415942929</v>
      </c>
      <c r="D289" s="302">
        <f t="shared" si="56"/>
        <v>0.58363984109543265</v>
      </c>
      <c r="E289" s="302">
        <f t="shared" si="56"/>
        <v>0.19220602499218187</v>
      </c>
      <c r="F289" s="302">
        <f t="shared" si="56"/>
        <v>0</v>
      </c>
      <c r="G289" s="302">
        <f t="shared" si="56"/>
        <v>9.7383443503563372E-3</v>
      </c>
      <c r="H289" s="303">
        <f t="shared" si="56"/>
        <v>0</v>
      </c>
      <c r="I289" s="304">
        <f t="shared" si="56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 customHeight="1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57">SUM(B294:H294)</f>
        <v>0</v>
      </c>
    </row>
    <row r="295" spans="1:9" ht="15">
      <c r="A295" s="3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57"/>
        <v>0</v>
      </c>
    </row>
    <row r="296" spans="1:9" ht="15">
      <c r="A296" s="36" t="s">
        <v>10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57"/>
        <v>0</v>
      </c>
    </row>
    <row r="297" spans="1:9" ht="15">
      <c r="A297" s="3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59">
        <f t="shared" si="57"/>
        <v>0</v>
      </c>
    </row>
    <row r="298" spans="1:9" ht="15">
      <c r="A298" s="3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62">
        <f t="shared" si="57"/>
        <v>0</v>
      </c>
    </row>
    <row r="299" spans="1:9" ht="15">
      <c r="A299" s="37" t="s">
        <v>13</v>
      </c>
      <c r="B299" s="63">
        <v>0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59">
        <f t="shared" si="57"/>
        <v>0</v>
      </c>
    </row>
    <row r="300" spans="1:9" ht="15">
      <c r="A300" s="36" t="s">
        <v>14</v>
      </c>
      <c r="B300" s="60">
        <v>0</v>
      </c>
      <c r="C300" s="60">
        <v>0</v>
      </c>
      <c r="D300" s="60">
        <v>0</v>
      </c>
      <c r="E300" s="60">
        <v>0.32552211629766525</v>
      </c>
      <c r="F300" s="420"/>
      <c r="G300" s="60">
        <v>0</v>
      </c>
      <c r="H300" s="61">
        <v>0</v>
      </c>
      <c r="I300" s="62">
        <f t="shared" si="57"/>
        <v>0.32552211629766525</v>
      </c>
    </row>
    <row r="301" spans="1:9" ht="15">
      <c r="A301" s="37" t="s">
        <v>15</v>
      </c>
      <c r="B301" s="63">
        <v>3.4831200016279684</v>
      </c>
      <c r="C301" s="63">
        <v>0.51687999837203147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57"/>
        <v>4</v>
      </c>
    </row>
    <row r="302" spans="1:9" ht="15">
      <c r="A302" s="36" t="s">
        <v>16</v>
      </c>
      <c r="B302" s="60">
        <v>37.449421539215372</v>
      </c>
      <c r="C302" s="60">
        <v>170.90346746463675</v>
      </c>
      <c r="D302" s="60">
        <v>8.6471109961478536</v>
      </c>
      <c r="E302" s="60">
        <v>0</v>
      </c>
      <c r="F302" s="420"/>
      <c r="G302" s="60">
        <v>0</v>
      </c>
      <c r="H302" s="61">
        <v>0</v>
      </c>
      <c r="I302" s="62">
        <f t="shared" si="57"/>
        <v>216.99999999999997</v>
      </c>
    </row>
    <row r="303" spans="1:9" ht="15">
      <c r="A303" s="37" t="s">
        <v>17</v>
      </c>
      <c r="B303" s="63">
        <v>0</v>
      </c>
      <c r="C303" s="63">
        <v>0</v>
      </c>
      <c r="D303" s="63">
        <v>0</v>
      </c>
      <c r="E303" s="63">
        <v>0</v>
      </c>
      <c r="F303" s="420"/>
      <c r="G303" s="63">
        <v>0</v>
      </c>
      <c r="H303" s="64">
        <v>0</v>
      </c>
      <c r="I303" s="59">
        <f t="shared" si="57"/>
        <v>0</v>
      </c>
    </row>
    <row r="304" spans="1:9" ht="15">
      <c r="A304" s="3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62">
        <f>SUM(B304:H304)</f>
        <v>0</v>
      </c>
    </row>
    <row r="305" spans="1:9" ht="15">
      <c r="A305" s="37" t="s">
        <v>139</v>
      </c>
      <c r="B305" s="63">
        <v>13.236068519173012</v>
      </c>
      <c r="C305" s="63">
        <v>304.34495722779639</v>
      </c>
      <c r="D305" s="63">
        <v>25.691482163247805</v>
      </c>
      <c r="E305" s="63">
        <v>1.7274920897827668</v>
      </c>
      <c r="F305" s="420"/>
      <c r="G305" s="63">
        <v>0</v>
      </c>
      <c r="H305" s="64">
        <v>0</v>
      </c>
      <c r="I305" s="59">
        <f>SUM(B305:H305)</f>
        <v>344.99999999999994</v>
      </c>
    </row>
    <row r="306" spans="1:9" ht="15">
      <c r="A306" s="3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62">
        <f t="shared" si="57"/>
        <v>0</v>
      </c>
    </row>
    <row r="307" spans="1:9" ht="15">
      <c r="A307" s="3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57"/>
        <v>0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57"/>
        <v>0</v>
      </c>
    </row>
    <row r="309" spans="1:9" ht="15">
      <c r="A309" s="38" t="s">
        <v>60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57"/>
        <v>0</v>
      </c>
    </row>
    <row r="310" spans="1:9">
      <c r="A310" s="36" t="s">
        <v>22</v>
      </c>
      <c r="B310" s="60">
        <v>0</v>
      </c>
      <c r="C310" s="60">
        <v>0</v>
      </c>
      <c r="D310" s="60">
        <v>0</v>
      </c>
      <c r="E310" s="60">
        <v>0</v>
      </c>
      <c r="F310" s="420"/>
      <c r="G310" s="60">
        <v>0</v>
      </c>
      <c r="H310" s="61">
        <v>0</v>
      </c>
      <c r="I310" s="295">
        <f t="shared" si="57"/>
        <v>0</v>
      </c>
    </row>
    <row r="311" spans="1:9" ht="15">
      <c r="A311" s="38" t="s">
        <v>23</v>
      </c>
      <c r="B311" s="63">
        <v>0</v>
      </c>
      <c r="C311" s="63">
        <v>0</v>
      </c>
      <c r="D311" s="63">
        <v>0</v>
      </c>
      <c r="E311" s="63">
        <v>0</v>
      </c>
      <c r="F311" s="420"/>
      <c r="G311" s="63">
        <v>0</v>
      </c>
      <c r="H311" s="64">
        <v>0</v>
      </c>
      <c r="I311" s="296">
        <f t="shared" si="57"/>
        <v>0</v>
      </c>
    </row>
    <row r="312" spans="1:9">
      <c r="A312" s="36" t="s">
        <v>24</v>
      </c>
      <c r="B312" s="60">
        <v>1.7827002805812635</v>
      </c>
      <c r="C312" s="60">
        <v>29.073259734494741</v>
      </c>
      <c r="D312" s="60">
        <v>4.3736399849239911</v>
      </c>
      <c r="E312" s="60">
        <v>0</v>
      </c>
      <c r="F312" s="420"/>
      <c r="G312" s="60">
        <v>0</v>
      </c>
      <c r="H312" s="61">
        <v>0</v>
      </c>
      <c r="I312" s="295">
        <f t="shared" si="57"/>
        <v>35.229599999999998</v>
      </c>
    </row>
    <row r="313" spans="1:9" ht="15.75" thickBot="1">
      <c r="A313" s="38" t="s">
        <v>25</v>
      </c>
      <c r="B313" s="275">
        <v>2.8061081370752765</v>
      </c>
      <c r="C313" s="275">
        <v>4.5889932870567778</v>
      </c>
      <c r="D313" s="275">
        <v>14.283808067471973</v>
      </c>
      <c r="E313" s="275">
        <v>158.64297885243295</v>
      </c>
      <c r="F313" s="421"/>
      <c r="G313" s="275">
        <v>15.56717602314388</v>
      </c>
      <c r="H313" s="297">
        <v>5.1735632819143035E-2</v>
      </c>
      <c r="I313" s="298">
        <f t="shared" si="57"/>
        <v>195.9408</v>
      </c>
    </row>
    <row r="314" spans="1:9" ht="15">
      <c r="A314" s="132" t="s">
        <v>26</v>
      </c>
      <c r="B314" s="74">
        <f>SUM(B293:B313)</f>
        <v>58.757418477672893</v>
      </c>
      <c r="C314" s="74">
        <f t="shared" ref="C314:E314" si="58">SUM(C293:C313)</f>
        <v>509.42755771235664</v>
      </c>
      <c r="D314" s="74">
        <f t="shared" si="58"/>
        <v>52.996041211791621</v>
      </c>
      <c r="E314" s="74">
        <f t="shared" si="58"/>
        <v>160.69599305851338</v>
      </c>
      <c r="F314" s="74">
        <f>SUM(F293:F313)</f>
        <v>0</v>
      </c>
      <c r="G314" s="74">
        <f t="shared" ref="G314:H314" si="59">SUM(G293:G313)</f>
        <v>15.56717602314388</v>
      </c>
      <c r="H314" s="75">
        <f t="shared" si="59"/>
        <v>5.1735632819143035E-2</v>
      </c>
      <c r="I314" s="59">
        <f>SUM(I293:I313)</f>
        <v>797.49592211629761</v>
      </c>
    </row>
    <row r="315" spans="1:9" s="14" customFormat="1" ht="15" thickBot="1">
      <c r="A315" s="299" t="s">
        <v>91</v>
      </c>
      <c r="B315" s="302">
        <f>B314/$I314</f>
        <v>7.3677390502197945E-2</v>
      </c>
      <c r="C315" s="302">
        <f t="shared" ref="C315:I315" si="60">C314/$I314</f>
        <v>0.63878390294523357</v>
      </c>
      <c r="D315" s="302">
        <f t="shared" si="60"/>
        <v>6.6453056049687598E-2</v>
      </c>
      <c r="E315" s="302">
        <f t="shared" si="60"/>
        <v>0.20150070815669868</v>
      </c>
      <c r="F315" s="302">
        <f t="shared" si="60"/>
        <v>0</v>
      </c>
      <c r="G315" s="302">
        <f t="shared" si="60"/>
        <v>1.9520069747608993E-2</v>
      </c>
      <c r="H315" s="303">
        <f t="shared" si="60"/>
        <v>6.4872598573110333E-5</v>
      </c>
      <c r="I315" s="304">
        <f t="shared" si="60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 customHeight="1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 customHeight="1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1">SUM(B320:H320)</f>
        <v>0</v>
      </c>
    </row>
    <row r="321" spans="1:9" ht="15">
      <c r="A321" s="37" t="s">
        <v>9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1"/>
        <v>0</v>
      </c>
    </row>
    <row r="322" spans="1:9" ht="15">
      <c r="A322" s="36" t="s">
        <v>10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1"/>
        <v>0</v>
      </c>
    </row>
    <row r="323" spans="1:9" ht="15">
      <c r="A323" s="37" t="s">
        <v>11</v>
      </c>
      <c r="B323" s="63">
        <v>0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59">
        <f t="shared" si="61"/>
        <v>0</v>
      </c>
    </row>
    <row r="324" spans="1:9" ht="15">
      <c r="A324" s="36" t="s">
        <v>12</v>
      </c>
      <c r="B324" s="60">
        <v>9.5300761047438726E-4</v>
      </c>
      <c r="C324" s="60">
        <v>0</v>
      </c>
      <c r="D324" s="60">
        <v>0</v>
      </c>
      <c r="E324" s="60">
        <v>0.40117769128856623</v>
      </c>
      <c r="F324" s="420"/>
      <c r="G324" s="60">
        <v>0</v>
      </c>
      <c r="H324" s="61">
        <v>0</v>
      </c>
      <c r="I324" s="62">
        <f t="shared" si="61"/>
        <v>0.40213069889904063</v>
      </c>
    </row>
    <row r="325" spans="1:9" ht="15">
      <c r="A325" s="37" t="s">
        <v>13</v>
      </c>
      <c r="B325" s="63">
        <v>0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59">
        <f t="shared" si="61"/>
        <v>0</v>
      </c>
    </row>
    <row r="326" spans="1:9" ht="15">
      <c r="A326" s="36" t="s">
        <v>14</v>
      </c>
      <c r="B326" s="60">
        <v>8.6017991436163326E-4</v>
      </c>
      <c r="C326" s="60">
        <v>1.4460972885852408</v>
      </c>
      <c r="D326" s="60">
        <v>0</v>
      </c>
      <c r="E326" s="60">
        <v>0.13784433161213294</v>
      </c>
      <c r="F326" s="420"/>
      <c r="G326" s="60">
        <v>0</v>
      </c>
      <c r="H326" s="61">
        <v>0</v>
      </c>
      <c r="I326" s="62">
        <f t="shared" si="61"/>
        <v>1.5848018001117354</v>
      </c>
    </row>
    <row r="327" spans="1:9" ht="15">
      <c r="A327" s="37" t="s">
        <v>15</v>
      </c>
      <c r="B327" s="63">
        <v>5.2490695186800301E-2</v>
      </c>
      <c r="C327" s="63">
        <v>0.94750930481319973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1"/>
        <v>1</v>
      </c>
    </row>
    <row r="328" spans="1:9" ht="15">
      <c r="A328" s="36" t="s">
        <v>16</v>
      </c>
      <c r="B328" s="60">
        <v>169.10600205789211</v>
      </c>
      <c r="C328" s="60">
        <v>1813.3708365283569</v>
      </c>
      <c r="D328" s="60">
        <v>209.5231614137511</v>
      </c>
      <c r="E328" s="60">
        <v>0</v>
      </c>
      <c r="F328" s="420"/>
      <c r="G328" s="60">
        <v>0</v>
      </c>
      <c r="H328" s="61">
        <v>0</v>
      </c>
      <c r="I328" s="62">
        <f t="shared" si="61"/>
        <v>2192</v>
      </c>
    </row>
    <row r="329" spans="1:9" ht="15">
      <c r="A329" s="37" t="s">
        <v>17</v>
      </c>
      <c r="B329" s="63">
        <v>6.4339761826181725</v>
      </c>
      <c r="C329" s="63">
        <v>0</v>
      </c>
      <c r="D329" s="63">
        <v>16.566023817381826</v>
      </c>
      <c r="E329" s="63">
        <v>0</v>
      </c>
      <c r="F329" s="420"/>
      <c r="G329" s="63">
        <v>0</v>
      </c>
      <c r="H329" s="64">
        <v>0</v>
      </c>
      <c r="I329" s="59">
        <f t="shared" si="61"/>
        <v>23</v>
      </c>
    </row>
    <row r="330" spans="1:9" ht="15">
      <c r="A330" s="36" t="s">
        <v>18</v>
      </c>
      <c r="B330" s="60">
        <v>0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62">
        <f>SUM(B330:H330)</f>
        <v>0</v>
      </c>
    </row>
    <row r="331" spans="1:9" ht="15">
      <c r="A331" s="37" t="s">
        <v>139</v>
      </c>
      <c r="B331" s="63">
        <v>321.64954850295976</v>
      </c>
      <c r="C331" s="63">
        <v>512.37347553778909</v>
      </c>
      <c r="D331" s="63">
        <v>188.53935059927497</v>
      </c>
      <c r="E331" s="63">
        <v>184.43762535997627</v>
      </c>
      <c r="F331" s="420"/>
      <c r="G331" s="63">
        <v>0</v>
      </c>
      <c r="H331" s="64">
        <v>0</v>
      </c>
      <c r="I331" s="59">
        <f>SUM(B331:H331)</f>
        <v>1207</v>
      </c>
    </row>
    <row r="332" spans="1:9" ht="15">
      <c r="A332" s="36" t="s">
        <v>19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1"/>
        <v>0</v>
      </c>
    </row>
    <row r="333" spans="1:9" ht="15">
      <c r="A333" s="37" t="s">
        <v>20</v>
      </c>
      <c r="B333" s="63">
        <v>0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61"/>
        <v>0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1"/>
        <v>0</v>
      </c>
    </row>
    <row r="335" spans="1:9" ht="15">
      <c r="A335" s="38" t="s">
        <v>60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1"/>
        <v>0</v>
      </c>
    </row>
    <row r="336" spans="1:9">
      <c r="A336" s="36" t="s">
        <v>22</v>
      </c>
      <c r="B336" s="60">
        <v>16.585831321999116</v>
      </c>
      <c r="C336" s="60">
        <v>1791.8494056482828</v>
      </c>
      <c r="D336" s="60">
        <v>1.5647630297181281</v>
      </c>
      <c r="E336" s="60">
        <v>0</v>
      </c>
      <c r="F336" s="420"/>
      <c r="G336" s="60">
        <v>0</v>
      </c>
      <c r="H336" s="61">
        <v>0</v>
      </c>
      <c r="I336" s="295">
        <f t="shared" si="61"/>
        <v>1810</v>
      </c>
    </row>
    <row r="337" spans="1:9" ht="15">
      <c r="A337" s="38" t="s">
        <v>23</v>
      </c>
      <c r="B337" s="63">
        <v>0</v>
      </c>
      <c r="C337" s="63">
        <v>0</v>
      </c>
      <c r="D337" s="63">
        <v>0</v>
      </c>
      <c r="E337" s="63">
        <v>0</v>
      </c>
      <c r="F337" s="420"/>
      <c r="G337" s="63">
        <v>0</v>
      </c>
      <c r="H337" s="64">
        <v>0</v>
      </c>
      <c r="I337" s="296">
        <f t="shared" si="61"/>
        <v>0</v>
      </c>
    </row>
    <row r="338" spans="1:9">
      <c r="A338" s="36" t="s">
        <v>24</v>
      </c>
      <c r="B338" s="60">
        <v>0.23722036214128248</v>
      </c>
      <c r="C338" s="60">
        <v>0</v>
      </c>
      <c r="D338" s="60">
        <v>0.5691796378587175</v>
      </c>
      <c r="E338" s="60">
        <v>0</v>
      </c>
      <c r="F338" s="420"/>
      <c r="G338" s="60">
        <v>0</v>
      </c>
      <c r="H338" s="61">
        <v>0</v>
      </c>
      <c r="I338" s="295">
        <f t="shared" si="61"/>
        <v>0.80640000000000001</v>
      </c>
    </row>
    <row r="339" spans="1:9" ht="15.75" thickBot="1">
      <c r="A339" s="38" t="s">
        <v>25</v>
      </c>
      <c r="B339" s="275">
        <v>16.753252166293205</v>
      </c>
      <c r="C339" s="275">
        <v>10.905744224475827</v>
      </c>
      <c r="D339" s="275">
        <v>26.916860858754557</v>
      </c>
      <c r="E339" s="275">
        <v>800.27361334157069</v>
      </c>
      <c r="F339" s="421"/>
      <c r="G339" s="275">
        <v>64.295329408905715</v>
      </c>
      <c r="H339" s="297">
        <v>0</v>
      </c>
      <c r="I339" s="298">
        <f t="shared" si="61"/>
        <v>919.14479999999992</v>
      </c>
    </row>
    <row r="340" spans="1:9" ht="15">
      <c r="A340" s="132" t="s">
        <v>26</v>
      </c>
      <c r="B340" s="74">
        <f>SUM(B319:B339)</f>
        <v>530.82013447661541</v>
      </c>
      <c r="C340" s="74">
        <f t="shared" ref="C340:E340" si="62">SUM(C319:C339)</f>
        <v>4130.893068532303</v>
      </c>
      <c r="D340" s="74">
        <f t="shared" si="62"/>
        <v>443.67933935673926</v>
      </c>
      <c r="E340" s="74">
        <f t="shared" si="62"/>
        <v>985.25026072444768</v>
      </c>
      <c r="F340" s="74">
        <f>SUM(F319:F339)</f>
        <v>0</v>
      </c>
      <c r="G340" s="74">
        <f t="shared" ref="G340:H340" si="63">SUM(G319:G339)</f>
        <v>64.295329408905715</v>
      </c>
      <c r="H340" s="75">
        <f t="shared" si="63"/>
        <v>0</v>
      </c>
      <c r="I340" s="59">
        <f>SUM(I319:I339)</f>
        <v>6154.9381324990109</v>
      </c>
    </row>
    <row r="341" spans="1:9" s="14" customFormat="1" ht="15" thickBot="1">
      <c r="A341" s="299" t="s">
        <v>91</v>
      </c>
      <c r="B341" s="302">
        <f>B340/$I340</f>
        <v>8.6242968336887785E-2</v>
      </c>
      <c r="C341" s="302">
        <f t="shared" ref="C341:I341" si="64">C340/$I340</f>
        <v>0.67115103021435074</v>
      </c>
      <c r="D341" s="302">
        <f t="shared" si="64"/>
        <v>7.2085101394284493E-2</v>
      </c>
      <c r="E341" s="302">
        <f t="shared" si="64"/>
        <v>0.16007476265637444</v>
      </c>
      <c r="F341" s="302">
        <f t="shared" si="64"/>
        <v>0</v>
      </c>
      <c r="G341" s="302">
        <f t="shared" si="64"/>
        <v>1.0446137398102604E-2</v>
      </c>
      <c r="H341" s="303">
        <f t="shared" si="64"/>
        <v>0</v>
      </c>
      <c r="I341" s="304">
        <f t="shared" si="64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 customHeight="1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 customHeight="1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5">SUM(B346:H346)</f>
        <v>0</v>
      </c>
    </row>
    <row r="347" spans="1:9" ht="15">
      <c r="A347" s="3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5"/>
        <v>0</v>
      </c>
    </row>
    <row r="348" spans="1:9" ht="15">
      <c r="A348" s="3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5"/>
        <v>0</v>
      </c>
    </row>
    <row r="349" spans="1:9" ht="15">
      <c r="A349" s="3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59">
        <f t="shared" si="65"/>
        <v>0</v>
      </c>
    </row>
    <row r="350" spans="1:9" ht="15">
      <c r="A350" s="36" t="s">
        <v>12</v>
      </c>
      <c r="B350" s="60">
        <v>0</v>
      </c>
      <c r="C350" s="60">
        <v>0</v>
      </c>
      <c r="D350" s="60">
        <v>0</v>
      </c>
      <c r="E350" s="60">
        <v>4.7491041156699464E-3</v>
      </c>
      <c r="F350" s="420"/>
      <c r="G350" s="60">
        <v>0</v>
      </c>
      <c r="H350" s="61">
        <v>0</v>
      </c>
      <c r="I350" s="62">
        <f t="shared" si="65"/>
        <v>4.7491041156699464E-3</v>
      </c>
    </row>
    <row r="351" spans="1:9" ht="15">
      <c r="A351" s="3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59">
        <f t="shared" si="65"/>
        <v>0</v>
      </c>
    </row>
    <row r="352" spans="1:9" ht="15">
      <c r="A352" s="36" t="s">
        <v>14</v>
      </c>
      <c r="B352" s="60">
        <v>0</v>
      </c>
      <c r="C352" s="60">
        <v>0</v>
      </c>
      <c r="D352" s="60">
        <v>0</v>
      </c>
      <c r="E352" s="60">
        <v>4.0963406769136013</v>
      </c>
      <c r="F352" s="420"/>
      <c r="G352" s="60">
        <v>0</v>
      </c>
      <c r="H352" s="61">
        <v>0</v>
      </c>
      <c r="I352" s="62">
        <f t="shared" si="65"/>
        <v>4.0963406769136013</v>
      </c>
    </row>
    <row r="353" spans="1:9" ht="15">
      <c r="A353" s="37" t="s">
        <v>15</v>
      </c>
      <c r="B353" s="63">
        <v>0.23575756605682924</v>
      </c>
      <c r="C353" s="63">
        <v>0</v>
      </c>
      <c r="D353" s="63">
        <v>1.764242433943171</v>
      </c>
      <c r="E353" s="63">
        <v>0</v>
      </c>
      <c r="F353" s="420"/>
      <c r="G353" s="63">
        <v>0</v>
      </c>
      <c r="H353" s="64">
        <v>0</v>
      </c>
      <c r="I353" s="59">
        <f t="shared" si="65"/>
        <v>2.0000000000000004</v>
      </c>
    </row>
    <row r="354" spans="1:9" ht="15">
      <c r="A354" s="36" t="s">
        <v>16</v>
      </c>
      <c r="B354" s="60">
        <v>0.10381884428558635</v>
      </c>
      <c r="C354" s="60">
        <v>3.0558980274333902</v>
      </c>
      <c r="D354" s="60">
        <v>48.84028312828103</v>
      </c>
      <c r="E354" s="60">
        <v>0</v>
      </c>
      <c r="F354" s="420"/>
      <c r="G354" s="60">
        <v>0</v>
      </c>
      <c r="H354" s="61">
        <v>0</v>
      </c>
      <c r="I354" s="62">
        <f t="shared" si="65"/>
        <v>52.000000000000007</v>
      </c>
    </row>
    <row r="355" spans="1:9" ht="15">
      <c r="A355" s="37" t="s">
        <v>17</v>
      </c>
      <c r="B355" s="63">
        <v>0</v>
      </c>
      <c r="C355" s="63">
        <v>0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5"/>
        <v>0</v>
      </c>
    </row>
    <row r="356" spans="1:9" ht="15">
      <c r="A356" s="3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62">
        <f>SUM(B356:H356)</f>
        <v>0</v>
      </c>
    </row>
    <row r="357" spans="1:9" ht="15">
      <c r="A357" s="37" t="s">
        <v>139</v>
      </c>
      <c r="B357" s="63">
        <v>12.268086612312176</v>
      </c>
      <c r="C357" s="63">
        <v>329.6018514397511</v>
      </c>
      <c r="D357" s="63">
        <v>420.13006194793667</v>
      </c>
      <c r="E357" s="63">
        <v>0</v>
      </c>
      <c r="F357" s="420"/>
      <c r="G357" s="63">
        <v>0</v>
      </c>
      <c r="H357" s="64">
        <v>0</v>
      </c>
      <c r="I357" s="59">
        <f>SUM(B357:H357)</f>
        <v>762</v>
      </c>
    </row>
    <row r="358" spans="1:9" ht="15">
      <c r="A358" s="3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62">
        <f t="shared" si="65"/>
        <v>0</v>
      </c>
    </row>
    <row r="359" spans="1:9" ht="15">
      <c r="A359" s="3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59">
        <f t="shared" si="65"/>
        <v>0</v>
      </c>
    </row>
    <row r="360" spans="1:9" ht="15">
      <c r="A360" s="36" t="s">
        <v>21</v>
      </c>
      <c r="B360" s="60">
        <v>8.3803716369329651E-2</v>
      </c>
      <c r="C360" s="60">
        <v>4.5115570021836753</v>
      </c>
      <c r="D360" s="60">
        <v>1.4046392814469941</v>
      </c>
      <c r="E360" s="60">
        <v>0</v>
      </c>
      <c r="F360" s="420"/>
      <c r="G360" s="60">
        <v>0</v>
      </c>
      <c r="H360" s="61">
        <v>0</v>
      </c>
      <c r="I360" s="62">
        <f t="shared" si="65"/>
        <v>5.9999999999999991</v>
      </c>
    </row>
    <row r="361" spans="1:9" ht="15">
      <c r="A361" s="38" t="s">
        <v>60</v>
      </c>
      <c r="B361" s="63">
        <v>2.9383388983295911</v>
      </c>
      <c r="C361" s="63">
        <v>4.9798562997304252</v>
      </c>
      <c r="D361" s="63">
        <v>9.0818048019399846</v>
      </c>
      <c r="E361" s="63">
        <v>0</v>
      </c>
      <c r="F361" s="420"/>
      <c r="G361" s="63">
        <v>0</v>
      </c>
      <c r="H361" s="64">
        <v>0</v>
      </c>
      <c r="I361" s="59">
        <f t="shared" si="65"/>
        <v>17</v>
      </c>
    </row>
    <row r="362" spans="1:9">
      <c r="A362" s="36" t="s">
        <v>22</v>
      </c>
      <c r="B362" s="60">
        <v>41.435916051314948</v>
      </c>
      <c r="C362" s="60">
        <v>120.64851121125346</v>
      </c>
      <c r="D362" s="60">
        <v>67.915572737431603</v>
      </c>
      <c r="E362" s="60">
        <v>0</v>
      </c>
      <c r="F362" s="420"/>
      <c r="G362" s="60">
        <v>0</v>
      </c>
      <c r="H362" s="61">
        <v>0</v>
      </c>
      <c r="I362" s="295">
        <f t="shared" si="65"/>
        <v>230</v>
      </c>
    </row>
    <row r="363" spans="1:9" ht="15">
      <c r="A363" s="38" t="s">
        <v>23</v>
      </c>
      <c r="B363" s="63">
        <v>0</v>
      </c>
      <c r="C363" s="63">
        <v>0</v>
      </c>
      <c r="D363" s="63">
        <v>0</v>
      </c>
      <c r="E363" s="63">
        <v>0</v>
      </c>
      <c r="F363" s="420"/>
      <c r="G363" s="63">
        <v>0</v>
      </c>
      <c r="H363" s="64">
        <v>0</v>
      </c>
      <c r="I363" s="296">
        <f t="shared" si="65"/>
        <v>0</v>
      </c>
    </row>
    <row r="364" spans="1:9">
      <c r="A364" s="36" t="s">
        <v>24</v>
      </c>
      <c r="B364" s="60">
        <v>0.14721069668096196</v>
      </c>
      <c r="C364" s="60">
        <v>2.0827071284379774E-6</v>
      </c>
      <c r="D364" s="60">
        <v>1.4787220611909641E-2</v>
      </c>
      <c r="E364" s="60">
        <v>0</v>
      </c>
      <c r="F364" s="420"/>
      <c r="G364" s="60">
        <v>0</v>
      </c>
      <c r="H364" s="61">
        <v>0</v>
      </c>
      <c r="I364" s="295">
        <f t="shared" si="65"/>
        <v>0.16200000000000003</v>
      </c>
    </row>
    <row r="365" spans="1:9" ht="15.75" thickBot="1">
      <c r="A365" s="38" t="s">
        <v>25</v>
      </c>
      <c r="B365" s="275">
        <v>2.7074866011497982</v>
      </c>
      <c r="C365" s="275">
        <v>4.4722194138380962</v>
      </c>
      <c r="D365" s="275">
        <v>2.6318404860710904</v>
      </c>
      <c r="E365" s="275">
        <v>435.77533424720514</v>
      </c>
      <c r="F365" s="421"/>
      <c r="G365" s="275">
        <v>5.606128770704796</v>
      </c>
      <c r="H365" s="297">
        <v>2.379048103114385E-2</v>
      </c>
      <c r="I365" s="298">
        <f t="shared" si="65"/>
        <v>451.21680000000003</v>
      </c>
    </row>
    <row r="366" spans="1:9" ht="15">
      <c r="A366" s="132" t="s">
        <v>26</v>
      </c>
      <c r="B366" s="74">
        <f>SUM(B345:B365)</f>
        <v>59.920418986499222</v>
      </c>
      <c r="C366" s="74">
        <f t="shared" ref="C366:E366" si="66">SUM(C345:C365)</f>
        <v>467.26989547689732</v>
      </c>
      <c r="D366" s="74">
        <f t="shared" si="66"/>
        <v>551.7832320376624</v>
      </c>
      <c r="E366" s="74">
        <f t="shared" si="66"/>
        <v>439.8764240282344</v>
      </c>
      <c r="F366" s="74">
        <f>SUM(F345:F365)</f>
        <v>0</v>
      </c>
      <c r="G366" s="74">
        <f t="shared" ref="G366:H366" si="67">SUM(G345:G365)</f>
        <v>5.606128770704796</v>
      </c>
      <c r="H366" s="75">
        <f t="shared" si="67"/>
        <v>2.379048103114385E-2</v>
      </c>
      <c r="I366" s="59">
        <f>SUM(I345:I365)</f>
        <v>1524.4798897810292</v>
      </c>
    </row>
    <row r="367" spans="1:9" s="14" customFormat="1" ht="15" thickBot="1">
      <c r="A367" s="299" t="s">
        <v>91</v>
      </c>
      <c r="B367" s="302">
        <f>B366/$I366</f>
        <v>3.9305483390211185E-2</v>
      </c>
      <c r="C367" s="302">
        <f t="shared" ref="C367:I367" si="68">C366/$I366</f>
        <v>0.30651102622548487</v>
      </c>
      <c r="D367" s="302">
        <f t="shared" si="68"/>
        <v>0.36194851485834856</v>
      </c>
      <c r="E367" s="302">
        <f t="shared" si="68"/>
        <v>0.28854196567421869</v>
      </c>
      <c r="F367" s="302">
        <f t="shared" si="68"/>
        <v>0</v>
      </c>
      <c r="G367" s="302">
        <f t="shared" si="68"/>
        <v>3.6774042139119593E-3</v>
      </c>
      <c r="H367" s="303">
        <f t="shared" si="68"/>
        <v>1.5605637824819735E-5</v>
      </c>
      <c r="I367" s="304">
        <f t="shared" si="68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69">SUM(B372:H372)</f>
        <v>0</v>
      </c>
    </row>
    <row r="373" spans="1:9" ht="15">
      <c r="A373" s="37" t="s">
        <v>9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69"/>
        <v>0</v>
      </c>
    </row>
    <row r="374" spans="1:9" ht="15">
      <c r="A374" s="36" t="s">
        <v>10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69"/>
        <v>0</v>
      </c>
    </row>
    <row r="375" spans="1:9" ht="15">
      <c r="A375" s="37" t="s">
        <v>11</v>
      </c>
      <c r="B375" s="63">
        <v>0</v>
      </c>
      <c r="C375" s="63">
        <v>0</v>
      </c>
      <c r="D375" s="63">
        <v>0</v>
      </c>
      <c r="E375" s="63">
        <v>0</v>
      </c>
      <c r="F375" s="420"/>
      <c r="G375" s="63">
        <v>0</v>
      </c>
      <c r="H375" s="64">
        <v>0</v>
      </c>
      <c r="I375" s="59">
        <f t="shared" si="69"/>
        <v>0</v>
      </c>
    </row>
    <row r="376" spans="1:9" ht="15">
      <c r="A376" s="36" t="s">
        <v>12</v>
      </c>
      <c r="B376" s="60">
        <v>9.5155120699246508E-4</v>
      </c>
      <c r="C376" s="60">
        <v>9.5155120699246508E-4</v>
      </c>
      <c r="D376" s="60">
        <v>9.5155120699246508E-4</v>
      </c>
      <c r="E376" s="60">
        <v>0.97447569894132324</v>
      </c>
      <c r="F376" s="420"/>
      <c r="G376" s="60">
        <v>0</v>
      </c>
      <c r="H376" s="61">
        <v>0</v>
      </c>
      <c r="I376" s="62">
        <f t="shared" si="69"/>
        <v>0.97733035256230061</v>
      </c>
    </row>
    <row r="377" spans="1:9" ht="15">
      <c r="A377" s="37" t="s">
        <v>13</v>
      </c>
      <c r="B377" s="63">
        <v>0</v>
      </c>
      <c r="C377" s="63">
        <v>0</v>
      </c>
      <c r="D377" s="63">
        <v>0</v>
      </c>
      <c r="E377" s="63">
        <v>0</v>
      </c>
      <c r="F377" s="420"/>
      <c r="G377" s="63">
        <v>0</v>
      </c>
      <c r="H377" s="64">
        <v>0</v>
      </c>
      <c r="I377" s="59">
        <f t="shared" si="69"/>
        <v>0</v>
      </c>
    </row>
    <row r="378" spans="1:9" ht="15">
      <c r="A378" s="36" t="s">
        <v>14</v>
      </c>
      <c r="B378" s="60">
        <v>8.6063749471203895E-4</v>
      </c>
      <c r="C378" s="60">
        <v>8.6063749471203895E-4</v>
      </c>
      <c r="D378" s="60">
        <v>8.6063749471203895E-4</v>
      </c>
      <c r="E378" s="60">
        <v>310.19362358507362</v>
      </c>
      <c r="F378" s="420"/>
      <c r="G378" s="60">
        <v>0</v>
      </c>
      <c r="H378" s="61">
        <v>0</v>
      </c>
      <c r="I378" s="62">
        <f t="shared" si="69"/>
        <v>310.19620549755774</v>
      </c>
    </row>
    <row r="379" spans="1:9" ht="15">
      <c r="A379" s="37" t="s">
        <v>15</v>
      </c>
      <c r="B379" s="63">
        <v>15.996572407883464</v>
      </c>
      <c r="C379" s="63">
        <v>1.1425307055127109E-3</v>
      </c>
      <c r="D379" s="63">
        <v>1.1425307055127109E-3</v>
      </c>
      <c r="E379" s="63">
        <v>1.1425307055127109E-3</v>
      </c>
      <c r="F379" s="420"/>
      <c r="G379" s="63">
        <v>0</v>
      </c>
      <c r="H379" s="64">
        <v>0</v>
      </c>
      <c r="I379" s="59">
        <f t="shared" si="69"/>
        <v>16.000000000000004</v>
      </c>
    </row>
    <row r="380" spans="1:9" ht="15">
      <c r="A380" s="36" t="s">
        <v>16</v>
      </c>
      <c r="B380" s="60">
        <v>12.498698389081955</v>
      </c>
      <c r="C380" s="60">
        <v>1.2141989857867295E-3</v>
      </c>
      <c r="D380" s="60">
        <v>55.498873212946471</v>
      </c>
      <c r="E380" s="60">
        <v>1.2141989857867295E-3</v>
      </c>
      <c r="F380" s="420"/>
      <c r="G380" s="60">
        <v>0</v>
      </c>
      <c r="H380" s="61">
        <v>0</v>
      </c>
      <c r="I380" s="62">
        <f t="shared" si="69"/>
        <v>68</v>
      </c>
    </row>
    <row r="381" spans="1:9" ht="15">
      <c r="A381" s="37" t="s">
        <v>17</v>
      </c>
      <c r="B381" s="63">
        <v>1.3720341258737718</v>
      </c>
      <c r="C381" s="63">
        <v>8.9991000899910026E-4</v>
      </c>
      <c r="D381" s="63">
        <v>34.626166054108232</v>
      </c>
      <c r="E381" s="63">
        <v>8.9991000899910026E-4</v>
      </c>
      <c r="F381" s="420"/>
      <c r="G381" s="63">
        <v>0</v>
      </c>
      <c r="H381" s="64">
        <v>0</v>
      </c>
      <c r="I381" s="59">
        <f t="shared" si="69"/>
        <v>36</v>
      </c>
    </row>
    <row r="382" spans="1:9" ht="15">
      <c r="A382" s="36" t="s">
        <v>18</v>
      </c>
      <c r="B382" s="60">
        <v>0</v>
      </c>
      <c r="C382" s="60">
        <v>0</v>
      </c>
      <c r="D382" s="60">
        <v>0</v>
      </c>
      <c r="E382" s="60">
        <v>0</v>
      </c>
      <c r="F382" s="420"/>
      <c r="G382" s="60">
        <v>0</v>
      </c>
      <c r="H382" s="61">
        <v>0</v>
      </c>
      <c r="I382" s="62">
        <f>SUM(B382:H382)</f>
        <v>0</v>
      </c>
    </row>
    <row r="383" spans="1:9" ht="15">
      <c r="A383" s="37" t="s">
        <v>139</v>
      </c>
      <c r="B383" s="63">
        <v>8.7460700444889135</v>
      </c>
      <c r="C383" s="63">
        <v>0.73931614634446696</v>
      </c>
      <c r="D383" s="63">
        <v>20.513542533634553</v>
      </c>
      <c r="E383" s="63">
        <v>1.0712755320668476E-3</v>
      </c>
      <c r="F383" s="420"/>
      <c r="G383" s="63">
        <v>0</v>
      </c>
      <c r="H383" s="64">
        <v>0</v>
      </c>
      <c r="I383" s="59">
        <f>SUM(B383:H383)</f>
        <v>30</v>
      </c>
    </row>
    <row r="384" spans="1:9" ht="15">
      <c r="A384" s="36" t="s">
        <v>19</v>
      </c>
      <c r="B384" s="60">
        <v>0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>SUM(B384:H384)</f>
        <v>0</v>
      </c>
    </row>
    <row r="385" spans="1:9" ht="15">
      <c r="A385" s="37" t="s">
        <v>20</v>
      </c>
      <c r="B385" s="63">
        <v>0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>SUM(B385:H385)</f>
        <v>0</v>
      </c>
    </row>
    <row r="386" spans="1:9" ht="15">
      <c r="A386" s="36" t="s">
        <v>21</v>
      </c>
      <c r="B386" s="60">
        <v>0.62544695373874348</v>
      </c>
      <c r="C386" s="60">
        <v>9.9601593625498028E-4</v>
      </c>
      <c r="D386" s="60">
        <v>0.37256101438874678</v>
      </c>
      <c r="E386" s="60">
        <v>9.9601593625498028E-4</v>
      </c>
      <c r="F386" s="420"/>
      <c r="G386" s="60">
        <v>0</v>
      </c>
      <c r="H386" s="61">
        <v>0</v>
      </c>
      <c r="I386" s="62">
        <f t="shared" si="69"/>
        <v>1.0000000000000002</v>
      </c>
    </row>
    <row r="387" spans="1:9" ht="15">
      <c r="A387" s="38" t="s">
        <v>60</v>
      </c>
      <c r="B387" s="63">
        <v>0</v>
      </c>
      <c r="C387" s="63">
        <v>0</v>
      </c>
      <c r="D387" s="63">
        <v>0</v>
      </c>
      <c r="E387" s="63">
        <v>0</v>
      </c>
      <c r="F387" s="420"/>
      <c r="G387" s="63">
        <v>0</v>
      </c>
      <c r="H387" s="64">
        <v>0</v>
      </c>
      <c r="I387" s="59">
        <f t="shared" si="69"/>
        <v>0</v>
      </c>
    </row>
    <row r="388" spans="1:9">
      <c r="A388" s="36" t="s">
        <v>22</v>
      </c>
      <c r="B388" s="60">
        <v>0.25</v>
      </c>
      <c r="C388" s="60">
        <v>0.25</v>
      </c>
      <c r="D388" s="60">
        <v>0.25</v>
      </c>
      <c r="E388" s="60">
        <v>0.25</v>
      </c>
      <c r="F388" s="420"/>
      <c r="G388" s="60">
        <v>0</v>
      </c>
      <c r="H388" s="61">
        <v>0</v>
      </c>
      <c r="I388" s="295">
        <f t="shared" si="69"/>
        <v>1</v>
      </c>
    </row>
    <row r="389" spans="1:9" ht="15">
      <c r="A389" s="38" t="s">
        <v>23</v>
      </c>
      <c r="B389" s="63">
        <v>0</v>
      </c>
      <c r="C389" s="63">
        <v>0</v>
      </c>
      <c r="D389" s="63">
        <v>0</v>
      </c>
      <c r="E389" s="63">
        <v>0</v>
      </c>
      <c r="F389" s="420"/>
      <c r="G389" s="63">
        <v>0</v>
      </c>
      <c r="H389" s="64">
        <v>0</v>
      </c>
      <c r="I389" s="296">
        <f t="shared" si="69"/>
        <v>0</v>
      </c>
    </row>
    <row r="390" spans="1:9">
      <c r="A390" s="36" t="s">
        <v>24</v>
      </c>
      <c r="B390" s="60">
        <v>10.414800000000001</v>
      </c>
      <c r="C390" s="60">
        <v>0</v>
      </c>
      <c r="D390" s="60">
        <v>0</v>
      </c>
      <c r="E390" s="60">
        <v>0</v>
      </c>
      <c r="F390" s="420"/>
      <c r="G390" s="60">
        <v>0</v>
      </c>
      <c r="H390" s="61">
        <v>0</v>
      </c>
      <c r="I390" s="295">
        <f t="shared" si="69"/>
        <v>10.414800000000001</v>
      </c>
    </row>
    <row r="391" spans="1:9" ht="15.75" thickBot="1">
      <c r="A391" s="38" t="s">
        <v>25</v>
      </c>
      <c r="B391" s="275">
        <v>8.7732195818839092</v>
      </c>
      <c r="C391" s="275">
        <v>1.0905214113124694E-2</v>
      </c>
      <c r="D391" s="275">
        <v>2.3712344663812033</v>
      </c>
      <c r="E391" s="275">
        <v>37.888833125435681</v>
      </c>
      <c r="F391" s="421"/>
      <c r="G391" s="275">
        <v>31.988207612186095</v>
      </c>
      <c r="H391" s="297">
        <v>0</v>
      </c>
      <c r="I391" s="298">
        <f t="shared" si="69"/>
        <v>81.032400000000024</v>
      </c>
    </row>
    <row r="392" spans="1:9" ht="15">
      <c r="A392" s="132" t="s">
        <v>26</v>
      </c>
      <c r="B392" s="74">
        <f>SUM(B371:B391)</f>
        <v>58.678653691652457</v>
      </c>
      <c r="C392" s="74">
        <f t="shared" ref="C392:E392" si="70">SUM(C371:C391)</f>
        <v>1.0062862047958496</v>
      </c>
      <c r="D392" s="74">
        <f t="shared" si="70"/>
        <v>113.63533200086641</v>
      </c>
      <c r="E392" s="74">
        <f t="shared" si="70"/>
        <v>349.31225634061929</v>
      </c>
      <c r="F392" s="74">
        <f>SUM(F371:F391)</f>
        <v>0</v>
      </c>
      <c r="G392" s="74">
        <f t="shared" ref="G392:H392" si="71">SUM(G371:G391)</f>
        <v>31.988207612186095</v>
      </c>
      <c r="H392" s="75">
        <f t="shared" si="71"/>
        <v>0</v>
      </c>
      <c r="I392" s="59">
        <f>SUM(I371:I391)</f>
        <v>554.62073585012013</v>
      </c>
    </row>
    <row r="393" spans="1:9" s="14" customFormat="1" ht="15" thickBot="1">
      <c r="A393" s="299" t="s">
        <v>91</v>
      </c>
      <c r="B393" s="302">
        <f>B392/$I392</f>
        <v>0.1057996030417256</v>
      </c>
      <c r="C393" s="302">
        <f t="shared" ref="C393:I393" si="72">C392/$I392</f>
        <v>1.8143681614309259E-3</v>
      </c>
      <c r="D393" s="302">
        <f t="shared" si="72"/>
        <v>0.20488835821597384</v>
      </c>
      <c r="E393" s="302">
        <f t="shared" si="72"/>
        <v>0.62982184718570799</v>
      </c>
      <c r="F393" s="302">
        <f t="shared" si="72"/>
        <v>0</v>
      </c>
      <c r="G393" s="302">
        <f t="shared" si="72"/>
        <v>5.7675823395161592E-2</v>
      </c>
      <c r="H393" s="303">
        <f t="shared" si="72"/>
        <v>0</v>
      </c>
      <c r="I393" s="304">
        <f t="shared" si="72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 customHeight="1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3">SUM(B398:H398)</f>
        <v>0</v>
      </c>
    </row>
    <row r="399" spans="1:9" ht="15">
      <c r="A399" s="37" t="s">
        <v>9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3"/>
        <v>0</v>
      </c>
    </row>
    <row r="400" spans="1:9" ht="15">
      <c r="A400" s="36" t="s">
        <v>10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3"/>
        <v>0</v>
      </c>
    </row>
    <row r="401" spans="1:9" ht="15">
      <c r="A401" s="37" t="s">
        <v>11</v>
      </c>
      <c r="B401" s="63">
        <v>0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73"/>
        <v>0</v>
      </c>
    </row>
    <row r="402" spans="1:9" ht="15">
      <c r="A402" s="36" t="s">
        <v>12</v>
      </c>
      <c r="B402" s="60">
        <v>9.411120804845663E-4</v>
      </c>
      <c r="C402" s="60">
        <v>0</v>
      </c>
      <c r="D402" s="60">
        <v>0</v>
      </c>
      <c r="E402" s="60">
        <v>6.2551413787618831E-2</v>
      </c>
      <c r="F402" s="420"/>
      <c r="G402" s="60">
        <v>0</v>
      </c>
      <c r="H402" s="61">
        <v>0</v>
      </c>
      <c r="I402" s="62">
        <f t="shared" si="73"/>
        <v>6.3492525868103403E-2</v>
      </c>
    </row>
    <row r="403" spans="1:9" ht="15">
      <c r="A403" s="37" t="s">
        <v>13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73"/>
        <v>0</v>
      </c>
    </row>
    <row r="404" spans="1:9" ht="15">
      <c r="A404" s="36" t="s">
        <v>14</v>
      </c>
      <c r="B404" s="60">
        <v>8.5918796077891419E-4</v>
      </c>
      <c r="C404" s="60">
        <v>0</v>
      </c>
      <c r="D404" s="60">
        <v>0</v>
      </c>
      <c r="E404" s="60">
        <v>0.50593609222787039</v>
      </c>
      <c r="F404" s="420"/>
      <c r="G404" s="60">
        <v>0</v>
      </c>
      <c r="H404" s="61">
        <v>0</v>
      </c>
      <c r="I404" s="62">
        <f t="shared" si="73"/>
        <v>0.50679528018864928</v>
      </c>
    </row>
    <row r="405" spans="1:9" ht="15">
      <c r="A405" s="37" t="s">
        <v>15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3"/>
        <v>0</v>
      </c>
    </row>
    <row r="406" spans="1:9" ht="15">
      <c r="A406" s="36" t="s">
        <v>16</v>
      </c>
      <c r="B406" s="60">
        <v>28.703941277246123</v>
      </c>
      <c r="C406" s="60">
        <v>45.271992985745527</v>
      </c>
      <c r="D406" s="60">
        <v>2.4065737008346338E-2</v>
      </c>
      <c r="E406" s="60">
        <v>0</v>
      </c>
      <c r="F406" s="420"/>
      <c r="G406" s="60">
        <v>0</v>
      </c>
      <c r="H406" s="61">
        <v>0</v>
      </c>
      <c r="I406" s="62">
        <f t="shared" si="73"/>
        <v>73.999999999999986</v>
      </c>
    </row>
    <row r="407" spans="1:9" ht="15">
      <c r="A407" s="37" t="s">
        <v>17</v>
      </c>
      <c r="B407" s="63">
        <v>0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59">
        <f t="shared" si="73"/>
        <v>0</v>
      </c>
    </row>
    <row r="408" spans="1:9" ht="15">
      <c r="A408" s="36" t="s">
        <v>18</v>
      </c>
      <c r="B408" s="60">
        <v>0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62">
        <f>SUM(B408:H408)</f>
        <v>0</v>
      </c>
    </row>
    <row r="409" spans="1:9" ht="15">
      <c r="A409" s="37" t="s">
        <v>139</v>
      </c>
      <c r="B409" s="63">
        <v>4.4311613777343037</v>
      </c>
      <c r="C409" s="63">
        <v>13.392282019043506</v>
      </c>
      <c r="D409" s="63">
        <v>1.9052791872458004</v>
      </c>
      <c r="E409" s="63">
        <v>0.27127741597639332</v>
      </c>
      <c r="F409" s="420"/>
      <c r="G409" s="63">
        <v>0</v>
      </c>
      <c r="H409" s="64">
        <v>0</v>
      </c>
      <c r="I409" s="59">
        <f>SUM(B409:H409)</f>
        <v>20.000000000000004</v>
      </c>
    </row>
    <row r="410" spans="1:9" ht="15">
      <c r="A410" s="36" t="s">
        <v>19</v>
      </c>
      <c r="B410" s="60">
        <v>0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>SUM(B410:H410)</f>
        <v>0</v>
      </c>
    </row>
    <row r="411" spans="1:9" ht="15">
      <c r="A411" s="37" t="s">
        <v>20</v>
      </c>
      <c r="B411" s="63">
        <v>0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>SUM(B411:H411)</f>
        <v>0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3"/>
        <v>0</v>
      </c>
    </row>
    <row r="413" spans="1:9" ht="15">
      <c r="A413" s="38" t="s">
        <v>60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3"/>
        <v>0</v>
      </c>
    </row>
    <row r="414" spans="1:9">
      <c r="A414" s="36" t="s">
        <v>22</v>
      </c>
      <c r="B414" s="60">
        <v>0</v>
      </c>
      <c r="C414" s="60">
        <v>0</v>
      </c>
      <c r="D414" s="60">
        <v>0</v>
      </c>
      <c r="E414" s="60">
        <v>0</v>
      </c>
      <c r="F414" s="420"/>
      <c r="G414" s="60">
        <v>0</v>
      </c>
      <c r="H414" s="61">
        <v>0</v>
      </c>
      <c r="I414" s="295">
        <f t="shared" si="73"/>
        <v>0</v>
      </c>
    </row>
    <row r="415" spans="1:9" ht="15">
      <c r="A415" s="38" t="s">
        <v>23</v>
      </c>
      <c r="B415" s="63">
        <v>0</v>
      </c>
      <c r="C415" s="63">
        <v>0</v>
      </c>
      <c r="D415" s="63">
        <v>0</v>
      </c>
      <c r="E415" s="63">
        <v>0</v>
      </c>
      <c r="F415" s="420"/>
      <c r="G415" s="63">
        <v>0</v>
      </c>
      <c r="H415" s="64">
        <v>0</v>
      </c>
      <c r="I415" s="296">
        <f t="shared" si="73"/>
        <v>0</v>
      </c>
    </row>
    <row r="416" spans="1:9">
      <c r="A416" s="36" t="s">
        <v>24</v>
      </c>
      <c r="B416" s="60">
        <v>3.6360000000000001</v>
      </c>
      <c r="C416" s="60">
        <v>0</v>
      </c>
      <c r="D416" s="60">
        <v>0</v>
      </c>
      <c r="E416" s="60">
        <v>0</v>
      </c>
      <c r="F416" s="420"/>
      <c r="G416" s="60">
        <v>0</v>
      </c>
      <c r="H416" s="61">
        <v>0</v>
      </c>
      <c r="I416" s="295">
        <f t="shared" si="73"/>
        <v>3.6360000000000001</v>
      </c>
    </row>
    <row r="417" spans="1:9" ht="15.75" thickBot="1">
      <c r="A417" s="38" t="s">
        <v>25</v>
      </c>
      <c r="B417" s="275">
        <v>1.0312866732665662</v>
      </c>
      <c r="C417" s="275">
        <v>0.48595616965945609</v>
      </c>
      <c r="D417" s="275">
        <v>2.9965352030538423E-2</v>
      </c>
      <c r="E417" s="275">
        <v>38.886524644001263</v>
      </c>
      <c r="F417" s="421"/>
      <c r="G417" s="275">
        <v>7.1150671610421838</v>
      </c>
      <c r="H417" s="297">
        <v>0</v>
      </c>
      <c r="I417" s="298">
        <f t="shared" si="73"/>
        <v>47.548800000000007</v>
      </c>
    </row>
    <row r="418" spans="1:9" ht="15">
      <c r="A418" s="132" t="s">
        <v>26</v>
      </c>
      <c r="B418" s="74">
        <f>SUM(B397:B417)</f>
        <v>37.804189628288256</v>
      </c>
      <c r="C418" s="74">
        <f t="shared" ref="C418:E418" si="74">SUM(C397:C417)</f>
        <v>59.150231174448493</v>
      </c>
      <c r="D418" s="74">
        <f t="shared" si="74"/>
        <v>1.9593102762846852</v>
      </c>
      <c r="E418" s="74">
        <f t="shared" si="74"/>
        <v>39.726289565993142</v>
      </c>
      <c r="F418" s="74">
        <f>SUM(F397:F417)</f>
        <v>0</v>
      </c>
      <c r="G418" s="74">
        <f t="shared" ref="G418:H418" si="75">SUM(G397:G417)</f>
        <v>7.1150671610421838</v>
      </c>
      <c r="H418" s="75">
        <f t="shared" si="75"/>
        <v>0</v>
      </c>
      <c r="I418" s="59">
        <f>SUM(I397:I417)</f>
        <v>145.75508780605674</v>
      </c>
    </row>
    <row r="419" spans="1:9" s="14" customFormat="1" ht="15" thickBot="1">
      <c r="A419" s="299" t="s">
        <v>91</v>
      </c>
      <c r="B419" s="302">
        <f>B418/$I418</f>
        <v>0.25936789032428775</v>
      </c>
      <c r="C419" s="302">
        <f t="shared" ref="C419:I419" si="76">C418/$I418</f>
        <v>0.40581932380401303</v>
      </c>
      <c r="D419" s="302">
        <f t="shared" si="76"/>
        <v>1.3442482905926168E-2</v>
      </c>
      <c r="E419" s="302">
        <f t="shared" si="76"/>
        <v>0.27255507964739706</v>
      </c>
      <c r="F419" s="302">
        <f t="shared" si="76"/>
        <v>0</v>
      </c>
      <c r="G419" s="302">
        <f t="shared" si="76"/>
        <v>4.881522331837615E-2</v>
      </c>
      <c r="H419" s="303">
        <f t="shared" si="76"/>
        <v>0</v>
      </c>
      <c r="I419" s="304">
        <f t="shared" si="76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 customHeight="1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9" ht="15">
      <c r="A425" s="37" t="s">
        <v>9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9" ht="15">
      <c r="A426" s="36" t="s">
        <v>10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9" ht="15">
      <c r="A427" s="37" t="s">
        <v>11</v>
      </c>
      <c r="B427" s="63">
        <v>0</v>
      </c>
      <c r="C427" s="63">
        <v>0</v>
      </c>
      <c r="D427" s="63">
        <v>0</v>
      </c>
      <c r="E427" s="63">
        <v>0</v>
      </c>
      <c r="F427" s="420"/>
      <c r="G427" s="63">
        <v>0</v>
      </c>
      <c r="H427" s="64">
        <v>0</v>
      </c>
      <c r="I427" s="59">
        <f t="shared" si="77"/>
        <v>0</v>
      </c>
    </row>
    <row r="428" spans="1:9" ht="15">
      <c r="A428" s="3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77"/>
        <v>0</v>
      </c>
    </row>
    <row r="429" spans="1:9" ht="15">
      <c r="A429" s="3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59">
        <f t="shared" si="77"/>
        <v>0</v>
      </c>
    </row>
    <row r="430" spans="1:9" ht="15">
      <c r="A430" s="36" t="s">
        <v>14</v>
      </c>
      <c r="B430" s="60">
        <v>0</v>
      </c>
      <c r="C430" s="60">
        <v>0</v>
      </c>
      <c r="D430" s="60">
        <v>0</v>
      </c>
      <c r="E430" s="60">
        <v>8.3801813915061793E-2</v>
      </c>
      <c r="F430" s="420"/>
      <c r="G430" s="60">
        <v>0</v>
      </c>
      <c r="H430" s="61">
        <v>0</v>
      </c>
      <c r="I430" s="62">
        <f t="shared" si="77"/>
        <v>8.3801813915061793E-2</v>
      </c>
    </row>
    <row r="431" spans="1:9" ht="15">
      <c r="A431" s="37" t="s">
        <v>15</v>
      </c>
      <c r="B431" s="63">
        <v>28.711314190961652</v>
      </c>
      <c r="C431" s="63">
        <v>12.73520614367415</v>
      </c>
      <c r="D431" s="63">
        <v>15.553479665364199</v>
      </c>
      <c r="E431" s="63">
        <v>0</v>
      </c>
      <c r="F431" s="420"/>
      <c r="G431" s="63">
        <v>0</v>
      </c>
      <c r="H431" s="64">
        <v>0</v>
      </c>
      <c r="I431" s="59">
        <f t="shared" si="77"/>
        <v>57</v>
      </c>
    </row>
    <row r="432" spans="1:9" ht="15">
      <c r="A432" s="36" t="s">
        <v>16</v>
      </c>
      <c r="B432" s="60">
        <v>115.42347400075631</v>
      </c>
      <c r="C432" s="60">
        <v>12.150583065875578</v>
      </c>
      <c r="D432" s="60">
        <v>40.425942933368127</v>
      </c>
      <c r="E432" s="60">
        <v>0</v>
      </c>
      <c r="F432" s="420"/>
      <c r="G432" s="60">
        <v>0</v>
      </c>
      <c r="H432" s="61">
        <v>0</v>
      </c>
      <c r="I432" s="62">
        <f t="shared" si="77"/>
        <v>168.00000000000003</v>
      </c>
    </row>
    <row r="433" spans="1:9" ht="15">
      <c r="A433" s="37" t="s">
        <v>17</v>
      </c>
      <c r="B433" s="63">
        <v>9.9990000999900015E-5</v>
      </c>
      <c r="C433" s="63">
        <v>0</v>
      </c>
      <c r="D433" s="63">
        <v>0.99949313755838409</v>
      </c>
      <c r="E433" s="63">
        <v>4.0687244061602795E-4</v>
      </c>
      <c r="F433" s="420"/>
      <c r="G433" s="63">
        <v>0</v>
      </c>
      <c r="H433" s="64">
        <v>0</v>
      </c>
      <c r="I433" s="59">
        <f t="shared" si="77"/>
        <v>1</v>
      </c>
    </row>
    <row r="434" spans="1:9" ht="15">
      <c r="A434" s="3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62">
        <f>SUM(B434:H434)</f>
        <v>0</v>
      </c>
    </row>
    <row r="435" spans="1:9" ht="15">
      <c r="A435" s="37" t="s">
        <v>139</v>
      </c>
      <c r="B435" s="63">
        <v>10.851586032186804</v>
      </c>
      <c r="C435" s="63">
        <v>8.7204155032117434</v>
      </c>
      <c r="D435" s="63">
        <v>4.0858910977288696</v>
      </c>
      <c r="E435" s="63">
        <v>1.3421073668725836</v>
      </c>
      <c r="F435" s="420"/>
      <c r="G435" s="63">
        <v>0</v>
      </c>
      <c r="H435" s="64">
        <v>0</v>
      </c>
      <c r="I435" s="59">
        <f>SUM(B435:H435)</f>
        <v>25</v>
      </c>
    </row>
    <row r="436" spans="1:9" ht="15">
      <c r="A436" s="3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62">
        <f>SUM(B436:H436)</f>
        <v>0</v>
      </c>
    </row>
    <row r="437" spans="1:9" ht="15">
      <c r="A437" s="3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59">
        <f>SUM(B437:H437)</f>
        <v>0</v>
      </c>
    </row>
    <row r="438" spans="1:9" ht="15">
      <c r="A438" s="3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62">
        <f t="shared" si="77"/>
        <v>2</v>
      </c>
    </row>
    <row r="439" spans="1:9" ht="15">
      <c r="A439" s="38" t="s">
        <v>60</v>
      </c>
      <c r="B439" s="63">
        <v>1.6438608754919901</v>
      </c>
      <c r="C439" s="63">
        <v>0.10898231726362897</v>
      </c>
      <c r="D439" s="63">
        <v>1.2471568072443808</v>
      </c>
      <c r="E439" s="63">
        <v>0</v>
      </c>
      <c r="F439" s="420"/>
      <c r="G439" s="63">
        <v>0</v>
      </c>
      <c r="H439" s="64">
        <v>0</v>
      </c>
      <c r="I439" s="59">
        <f t="shared" si="77"/>
        <v>3</v>
      </c>
    </row>
    <row r="440" spans="1:9">
      <c r="A440" s="36" t="s">
        <v>22</v>
      </c>
      <c r="B440" s="60">
        <v>0</v>
      </c>
      <c r="C440" s="60">
        <v>0</v>
      </c>
      <c r="D440" s="60">
        <v>0</v>
      </c>
      <c r="E440" s="60">
        <v>0</v>
      </c>
      <c r="F440" s="420"/>
      <c r="G440" s="60">
        <v>0</v>
      </c>
      <c r="H440" s="61">
        <v>0</v>
      </c>
      <c r="I440" s="295">
        <f t="shared" si="77"/>
        <v>0</v>
      </c>
    </row>
    <row r="441" spans="1:9" ht="15">
      <c r="A441" s="38" t="s">
        <v>23</v>
      </c>
      <c r="B441" s="63">
        <v>2.1236117490674451E-2</v>
      </c>
      <c r="C441" s="63">
        <v>0</v>
      </c>
      <c r="D441" s="63">
        <v>0</v>
      </c>
      <c r="E441" s="63">
        <v>0</v>
      </c>
      <c r="F441" s="420"/>
      <c r="G441" s="63">
        <v>0</v>
      </c>
      <c r="H441" s="64">
        <v>0</v>
      </c>
      <c r="I441" s="296">
        <f t="shared" si="77"/>
        <v>2.1236117490674451E-2</v>
      </c>
    </row>
    <row r="442" spans="1:9">
      <c r="A442" s="36" t="s">
        <v>24</v>
      </c>
      <c r="B442" s="60">
        <v>1.156076579872283</v>
      </c>
      <c r="C442" s="60">
        <v>2.862061563040209E-3</v>
      </c>
      <c r="D442" s="60">
        <v>0.23066135856467687</v>
      </c>
      <c r="E442" s="60">
        <v>0</v>
      </c>
      <c r="F442" s="420"/>
      <c r="G442" s="60">
        <v>0</v>
      </c>
      <c r="H442" s="61">
        <v>0</v>
      </c>
      <c r="I442" s="295">
        <f t="shared" si="77"/>
        <v>1.3895999999999999</v>
      </c>
    </row>
    <row r="443" spans="1:9" ht="15.75" thickBot="1">
      <c r="A443" s="38" t="s">
        <v>25</v>
      </c>
      <c r="B443" s="275">
        <v>10.392507160189314</v>
      </c>
      <c r="C443" s="275">
        <v>3.54646787506364E-2</v>
      </c>
      <c r="D443" s="275">
        <v>38.361565478256203</v>
      </c>
      <c r="E443" s="275">
        <v>197.32447876930496</v>
      </c>
      <c r="F443" s="421"/>
      <c r="G443" s="275">
        <v>26.15186056893047</v>
      </c>
      <c r="H443" s="297">
        <v>9.932334456849172E-2</v>
      </c>
      <c r="I443" s="298">
        <f t="shared" si="77"/>
        <v>272.36520000000013</v>
      </c>
    </row>
    <row r="444" spans="1:9" ht="15">
      <c r="A444" s="132" t="s">
        <v>26</v>
      </c>
      <c r="B444" s="74">
        <f>SUM(B423:B443)</f>
        <v>169.44221846869897</v>
      </c>
      <c r="C444" s="74">
        <f t="shared" ref="C444:E444" si="78">SUM(C423:C443)</f>
        <v>33.768030139676455</v>
      </c>
      <c r="D444" s="74">
        <f t="shared" si="78"/>
        <v>101.64761058699824</v>
      </c>
      <c r="E444" s="74">
        <f t="shared" si="78"/>
        <v>198.75079482253321</v>
      </c>
      <c r="F444" s="74">
        <f>SUM(F423:F443)</f>
        <v>0</v>
      </c>
      <c r="G444" s="74">
        <f t="shared" ref="G444:H444" si="79">SUM(G423:G443)</f>
        <v>26.15186056893047</v>
      </c>
      <c r="H444" s="75">
        <f t="shared" si="79"/>
        <v>9.932334456849172E-2</v>
      </c>
      <c r="I444" s="59">
        <f>SUM(I423:I443)</f>
        <v>529.85983793140588</v>
      </c>
    </row>
    <row r="445" spans="1:9" s="14" customFormat="1" ht="15" thickBot="1">
      <c r="A445" s="299" t="s">
        <v>91</v>
      </c>
      <c r="B445" s="302">
        <f>B444/$I444</f>
        <v>0.31978686878818408</v>
      </c>
      <c r="C445" s="302">
        <f t="shared" ref="C445:I445" si="80">C444/$I444</f>
        <v>6.3730118273368677E-2</v>
      </c>
      <c r="D445" s="302">
        <f t="shared" si="80"/>
        <v>0.19183867753373157</v>
      </c>
      <c r="E445" s="302">
        <f t="shared" si="80"/>
        <v>0.37510069757025616</v>
      </c>
      <c r="F445" s="302">
        <f t="shared" si="80"/>
        <v>0</v>
      </c>
      <c r="G445" s="302">
        <f t="shared" si="80"/>
        <v>4.9356185724565169E-2</v>
      </c>
      <c r="H445" s="303">
        <f t="shared" si="80"/>
        <v>1.8745210989429593E-4</v>
      </c>
      <c r="I445" s="304">
        <f t="shared" si="80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 customHeight="1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 customHeight="1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1</v>
      </c>
      <c r="G449" s="404"/>
      <c r="H449" s="406"/>
      <c r="I449" s="59">
        <f>SUM(B449:H449)</f>
        <v>1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1">SUM(B450:H450)</f>
        <v>0</v>
      </c>
    </row>
    <row r="451" spans="1:9" ht="15">
      <c r="A451" s="3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1"/>
        <v>0</v>
      </c>
    </row>
    <row r="452" spans="1:9" ht="15">
      <c r="A452" s="3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1"/>
        <v>0</v>
      </c>
    </row>
    <row r="453" spans="1:9" ht="15">
      <c r="A453" s="3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1"/>
        <v>0</v>
      </c>
    </row>
    <row r="454" spans="1:9" ht="15">
      <c r="A454" s="3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1"/>
        <v>0</v>
      </c>
    </row>
    <row r="455" spans="1:9" ht="15">
      <c r="A455" s="3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59">
        <f t="shared" si="81"/>
        <v>0</v>
      </c>
    </row>
    <row r="456" spans="1:9" ht="15">
      <c r="A456" s="36" t="s">
        <v>14</v>
      </c>
      <c r="B456" s="407"/>
      <c r="C456" s="408"/>
      <c r="D456" s="408"/>
      <c r="E456" s="409"/>
      <c r="F456" s="60">
        <v>148.20015972812269</v>
      </c>
      <c r="G456" s="407"/>
      <c r="H456" s="409"/>
      <c r="I456" s="62">
        <f t="shared" si="81"/>
        <v>148.20015972812269</v>
      </c>
    </row>
    <row r="457" spans="1:9" ht="15">
      <c r="A457" s="3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1"/>
        <v>0</v>
      </c>
    </row>
    <row r="458" spans="1:9" ht="15">
      <c r="A458" s="3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1"/>
        <v>0</v>
      </c>
    </row>
    <row r="459" spans="1:9" ht="15">
      <c r="A459" s="3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1"/>
        <v>0</v>
      </c>
    </row>
    <row r="460" spans="1:9" ht="15">
      <c r="A460" s="3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62">
        <f>SUM(B460:H460)</f>
        <v>0</v>
      </c>
    </row>
    <row r="461" spans="1:9" ht="15">
      <c r="A461" s="3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59">
        <f>SUM(B461:H461)</f>
        <v>0</v>
      </c>
    </row>
    <row r="462" spans="1:9" ht="15">
      <c r="A462" s="3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62">
        <f>SUM(B462:H462)</f>
        <v>0</v>
      </c>
    </row>
    <row r="463" spans="1:9" ht="15">
      <c r="A463" s="3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59">
        <f>SUM(B463:H463)</f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1"/>
        <v>0</v>
      </c>
    </row>
    <row r="465" spans="1:9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1"/>
        <v>0</v>
      </c>
    </row>
    <row r="466" spans="1:9">
      <c r="A466" s="36" t="s">
        <v>22</v>
      </c>
      <c r="B466" s="407"/>
      <c r="C466" s="408"/>
      <c r="D466" s="408"/>
      <c r="E466" s="409"/>
      <c r="F466" s="60">
        <v>0</v>
      </c>
      <c r="G466" s="407"/>
      <c r="H466" s="409"/>
      <c r="I466" s="295">
        <f t="shared" si="81"/>
        <v>0</v>
      </c>
    </row>
    <row r="467" spans="1:9" ht="15">
      <c r="A467" s="38" t="s">
        <v>23</v>
      </c>
      <c r="B467" s="407"/>
      <c r="C467" s="408"/>
      <c r="D467" s="408"/>
      <c r="E467" s="409"/>
      <c r="F467" s="63">
        <v>0</v>
      </c>
      <c r="G467" s="407"/>
      <c r="H467" s="409"/>
      <c r="I467" s="296">
        <f t="shared" si="81"/>
        <v>0</v>
      </c>
    </row>
    <row r="468" spans="1:9">
      <c r="A468" s="36" t="s">
        <v>24</v>
      </c>
      <c r="B468" s="407"/>
      <c r="C468" s="408"/>
      <c r="D468" s="408"/>
      <c r="E468" s="409"/>
      <c r="F468" s="60">
        <v>0</v>
      </c>
      <c r="G468" s="407"/>
      <c r="H468" s="409"/>
      <c r="I468" s="295">
        <f t="shared" si="81"/>
        <v>0</v>
      </c>
    </row>
    <row r="469" spans="1:9" ht="15.75" thickBot="1">
      <c r="A469" s="38" t="s">
        <v>25</v>
      </c>
      <c r="B469" s="410"/>
      <c r="C469" s="411"/>
      <c r="D469" s="411"/>
      <c r="E469" s="412"/>
      <c r="F469" s="275">
        <v>688.59359999999992</v>
      </c>
      <c r="G469" s="410"/>
      <c r="H469" s="412"/>
      <c r="I469" s="298">
        <f t="shared" si="81"/>
        <v>688.59359999999992</v>
      </c>
    </row>
    <row r="470" spans="1:9" ht="15">
      <c r="A470" s="132" t="s">
        <v>26</v>
      </c>
      <c r="B470" s="74">
        <f>SUM(B449:B469)</f>
        <v>0</v>
      </c>
      <c r="C470" s="74">
        <f t="shared" ref="C470:E470" si="82">SUM(C449:C469)</f>
        <v>0</v>
      </c>
      <c r="D470" s="74">
        <f t="shared" si="82"/>
        <v>0</v>
      </c>
      <c r="E470" s="74">
        <f t="shared" si="82"/>
        <v>0</v>
      </c>
      <c r="F470" s="74">
        <f>SUM(F449:F469)</f>
        <v>837.79375972812261</v>
      </c>
      <c r="G470" s="74">
        <f t="shared" ref="G470:H470" si="83">SUM(G449:G469)</f>
        <v>0</v>
      </c>
      <c r="H470" s="75">
        <f t="shared" si="83"/>
        <v>0</v>
      </c>
      <c r="I470" s="59">
        <f>SUM(I449:I469)</f>
        <v>837.79375972812261</v>
      </c>
    </row>
    <row r="471" spans="1:9" s="14" customFormat="1" ht="15" thickBot="1">
      <c r="A471" s="299" t="s">
        <v>91</v>
      </c>
      <c r="B471" s="302">
        <f>B470/$I470</f>
        <v>0</v>
      </c>
      <c r="C471" s="302">
        <f t="shared" ref="C471:I471" si="84">C470/$I470</f>
        <v>0</v>
      </c>
      <c r="D471" s="302">
        <f t="shared" si="84"/>
        <v>0</v>
      </c>
      <c r="E471" s="302">
        <f t="shared" si="84"/>
        <v>0</v>
      </c>
      <c r="F471" s="302">
        <f t="shared" si="84"/>
        <v>1</v>
      </c>
      <c r="G471" s="302">
        <f t="shared" si="84"/>
        <v>0</v>
      </c>
      <c r="H471" s="303">
        <f t="shared" si="84"/>
        <v>0</v>
      </c>
      <c r="I471" s="304">
        <f t="shared" si="84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 customHeight="1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 customHeight="1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5">SUM(B476:H476)</f>
        <v>0</v>
      </c>
    </row>
    <row r="477" spans="1:9" ht="15">
      <c r="A477" s="3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5"/>
        <v>0</v>
      </c>
    </row>
    <row r="478" spans="1:9" ht="15">
      <c r="A478" s="3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5"/>
        <v>0</v>
      </c>
    </row>
    <row r="479" spans="1:9" ht="15">
      <c r="A479" s="3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5"/>
        <v>0</v>
      </c>
    </row>
    <row r="480" spans="1:9" ht="15">
      <c r="A480" s="36" t="s">
        <v>12</v>
      </c>
      <c r="B480" s="407"/>
      <c r="C480" s="408"/>
      <c r="D480" s="408"/>
      <c r="E480" s="409"/>
      <c r="F480" s="60">
        <v>5112.6779244421141</v>
      </c>
      <c r="G480" s="407"/>
      <c r="H480" s="409"/>
      <c r="I480" s="62">
        <f t="shared" si="85"/>
        <v>5112.6779244421141</v>
      </c>
    </row>
    <row r="481" spans="1:9" ht="15">
      <c r="A481" s="3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59">
        <f t="shared" si="85"/>
        <v>0</v>
      </c>
    </row>
    <row r="482" spans="1:9" ht="15">
      <c r="A482" s="36" t="s">
        <v>14</v>
      </c>
      <c r="B482" s="407"/>
      <c r="C482" s="408"/>
      <c r="D482" s="408"/>
      <c r="E482" s="409"/>
      <c r="F482" s="60">
        <v>8144.9988843035317</v>
      </c>
      <c r="G482" s="407"/>
      <c r="H482" s="409"/>
      <c r="I482" s="62">
        <f t="shared" si="85"/>
        <v>8144.9988843035317</v>
      </c>
    </row>
    <row r="483" spans="1:9" ht="15">
      <c r="A483" s="3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5"/>
        <v>0</v>
      </c>
    </row>
    <row r="484" spans="1:9" ht="15">
      <c r="A484" s="3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62">
        <f t="shared" si="85"/>
        <v>0</v>
      </c>
    </row>
    <row r="485" spans="1:9" ht="15">
      <c r="A485" s="37" t="s">
        <v>17</v>
      </c>
      <c r="B485" s="407"/>
      <c r="C485" s="408"/>
      <c r="D485" s="408"/>
      <c r="E485" s="409"/>
      <c r="F485" s="63">
        <v>11.301478433253555</v>
      </c>
      <c r="G485" s="407"/>
      <c r="H485" s="409"/>
      <c r="I485" s="59">
        <f t="shared" si="85"/>
        <v>11.301478433253555</v>
      </c>
    </row>
    <row r="486" spans="1:9" ht="15">
      <c r="A486" s="3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62">
        <f>SUM(B486:H486)</f>
        <v>0</v>
      </c>
    </row>
    <row r="487" spans="1:9" ht="15">
      <c r="A487" s="3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59">
        <f>SUM(B487:H487)</f>
        <v>0</v>
      </c>
    </row>
    <row r="488" spans="1:9" ht="15">
      <c r="A488" s="3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62">
        <f>SUM(B488:H488)</f>
        <v>0</v>
      </c>
    </row>
    <row r="489" spans="1:9" ht="15">
      <c r="A489" s="3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59">
        <f>SUM(B489:H489)</f>
        <v>0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5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5"/>
        <v>0</v>
      </c>
    </row>
    <row r="492" spans="1:9">
      <c r="A492" s="36" t="s">
        <v>22</v>
      </c>
      <c r="B492" s="407"/>
      <c r="C492" s="408"/>
      <c r="D492" s="408"/>
      <c r="E492" s="409"/>
      <c r="F492" s="60">
        <v>20</v>
      </c>
      <c r="G492" s="407"/>
      <c r="H492" s="409"/>
      <c r="I492" s="295">
        <f t="shared" si="85"/>
        <v>20</v>
      </c>
    </row>
    <row r="493" spans="1:9" ht="15">
      <c r="A493" s="38" t="s">
        <v>23</v>
      </c>
      <c r="B493" s="407"/>
      <c r="C493" s="408"/>
      <c r="D493" s="408"/>
      <c r="E493" s="409"/>
      <c r="F493" s="63">
        <v>0</v>
      </c>
      <c r="G493" s="407"/>
      <c r="H493" s="409"/>
      <c r="I493" s="296">
        <f t="shared" si="85"/>
        <v>0</v>
      </c>
    </row>
    <row r="494" spans="1:9">
      <c r="A494" s="36" t="s">
        <v>24</v>
      </c>
      <c r="B494" s="407"/>
      <c r="C494" s="408"/>
      <c r="D494" s="408"/>
      <c r="E494" s="409"/>
      <c r="F494" s="60">
        <v>0</v>
      </c>
      <c r="G494" s="407"/>
      <c r="H494" s="409"/>
      <c r="I494" s="295">
        <f t="shared" si="85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275">
        <v>312.77519999999998</v>
      </c>
      <c r="G495" s="410"/>
      <c r="H495" s="412"/>
      <c r="I495" s="298">
        <f t="shared" si="85"/>
        <v>312.77519999999998</v>
      </c>
    </row>
    <row r="496" spans="1:9" ht="15">
      <c r="A496" s="132" t="s">
        <v>26</v>
      </c>
      <c r="B496" s="74">
        <f>SUM(B475:B495)</f>
        <v>0</v>
      </c>
      <c r="C496" s="74">
        <f t="shared" ref="C496:E496" si="86">SUM(C475:C495)</f>
        <v>0</v>
      </c>
      <c r="D496" s="74">
        <f t="shared" si="86"/>
        <v>0</v>
      </c>
      <c r="E496" s="74">
        <f t="shared" si="86"/>
        <v>0</v>
      </c>
      <c r="F496" s="74">
        <f>SUM(F475:F495)</f>
        <v>13601.753487178899</v>
      </c>
      <c r="G496" s="74">
        <f t="shared" ref="G496:H496" si="87">SUM(G475:G495)</f>
        <v>0</v>
      </c>
      <c r="H496" s="75">
        <f t="shared" si="87"/>
        <v>0</v>
      </c>
      <c r="I496" s="59">
        <f>SUM(I475:I495)</f>
        <v>13601.753487178899</v>
      </c>
    </row>
    <row r="497" spans="1:9" s="14" customFormat="1" ht="15" thickBot="1">
      <c r="A497" s="299" t="s">
        <v>91</v>
      </c>
      <c r="B497" s="302">
        <f>B496/$I496</f>
        <v>0</v>
      </c>
      <c r="C497" s="302">
        <f t="shared" ref="C497:I497" si="88">C496/$I496</f>
        <v>0</v>
      </c>
      <c r="D497" s="302">
        <f t="shared" si="88"/>
        <v>0</v>
      </c>
      <c r="E497" s="302">
        <f t="shared" si="88"/>
        <v>0</v>
      </c>
      <c r="F497" s="302">
        <f t="shared" si="88"/>
        <v>1</v>
      </c>
      <c r="G497" s="302">
        <f t="shared" si="88"/>
        <v>0</v>
      </c>
      <c r="H497" s="303">
        <f t="shared" si="88"/>
        <v>0</v>
      </c>
      <c r="I497" s="304">
        <f t="shared" si="88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 customHeight="1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9">SUM(B502:H502)</f>
        <v>0</v>
      </c>
    </row>
    <row r="503" spans="1:9" ht="15">
      <c r="A503" s="3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9"/>
        <v>0</v>
      </c>
    </row>
    <row r="504" spans="1:9" ht="15">
      <c r="A504" s="3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9"/>
        <v>0</v>
      </c>
    </row>
    <row r="505" spans="1:9" ht="15">
      <c r="A505" s="3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9"/>
        <v>0</v>
      </c>
    </row>
    <row r="506" spans="1:9" ht="15">
      <c r="A506" s="3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9"/>
        <v>0</v>
      </c>
    </row>
    <row r="507" spans="1:9" ht="15">
      <c r="A507" s="3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9"/>
        <v>0</v>
      </c>
    </row>
    <row r="508" spans="1:9" ht="15">
      <c r="A508" s="3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9"/>
        <v>0</v>
      </c>
    </row>
    <row r="509" spans="1:9" ht="15">
      <c r="A509" s="3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9"/>
        <v>0</v>
      </c>
    </row>
    <row r="510" spans="1:9" ht="15">
      <c r="A510" s="3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9"/>
        <v>0</v>
      </c>
    </row>
    <row r="511" spans="1:9" ht="15">
      <c r="A511" s="3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9"/>
        <v>0</v>
      </c>
    </row>
    <row r="512" spans="1:9" ht="15">
      <c r="A512" s="3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62">
        <f>SUM(B512:H512)</f>
        <v>0</v>
      </c>
    </row>
    <row r="513" spans="1:9" ht="15">
      <c r="A513" s="3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59">
        <f>SUM(B513:H513)</f>
        <v>0</v>
      </c>
    </row>
    <row r="514" spans="1:9" ht="15">
      <c r="A514" s="3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62">
        <f>SUM(B514:H514)</f>
        <v>0</v>
      </c>
    </row>
    <row r="515" spans="1:9" ht="15">
      <c r="A515" s="3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59">
        <f>SUM(B515:H515)</f>
        <v>0</v>
      </c>
    </row>
    <row r="516" spans="1: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9"/>
        <v>0</v>
      </c>
    </row>
    <row r="518" spans="1:9">
      <c r="A518" s="36" t="s">
        <v>22</v>
      </c>
      <c r="B518" s="407"/>
      <c r="C518" s="408"/>
      <c r="D518" s="408"/>
      <c r="E518" s="409"/>
      <c r="F518" s="60">
        <v>0</v>
      </c>
      <c r="G518" s="407"/>
      <c r="H518" s="409"/>
      <c r="I518" s="295">
        <f t="shared" si="89"/>
        <v>0</v>
      </c>
    </row>
    <row r="519" spans="1:9" ht="15">
      <c r="A519" s="38" t="s">
        <v>23</v>
      </c>
      <c r="B519" s="407"/>
      <c r="C519" s="408"/>
      <c r="D519" s="408"/>
      <c r="E519" s="409"/>
      <c r="F519" s="63">
        <v>0</v>
      </c>
      <c r="G519" s="407"/>
      <c r="H519" s="409"/>
      <c r="I519" s="296">
        <f t="shared" si="89"/>
        <v>0</v>
      </c>
    </row>
    <row r="520" spans="1:9">
      <c r="A520" s="36" t="s">
        <v>24</v>
      </c>
      <c r="B520" s="407"/>
      <c r="C520" s="408"/>
      <c r="D520" s="408"/>
      <c r="E520" s="409"/>
      <c r="F520" s="60">
        <v>0</v>
      </c>
      <c r="G520" s="407"/>
      <c r="H520" s="409"/>
      <c r="I520" s="295">
        <f t="shared" si="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275">
        <v>0</v>
      </c>
      <c r="G521" s="410"/>
      <c r="H521" s="412"/>
      <c r="I521" s="298">
        <f t="shared" si="89"/>
        <v>0</v>
      </c>
    </row>
    <row r="522" spans="1:9" ht="15">
      <c r="A522" s="132" t="s">
        <v>26</v>
      </c>
      <c r="B522" s="74">
        <f>SUM(B501:B521)</f>
        <v>0</v>
      </c>
      <c r="C522" s="74">
        <f t="shared" ref="C522:E522" si="90">SUM(C501:C521)</f>
        <v>0</v>
      </c>
      <c r="D522" s="74">
        <f t="shared" si="90"/>
        <v>0</v>
      </c>
      <c r="E522" s="74">
        <f t="shared" si="90"/>
        <v>0</v>
      </c>
      <c r="F522" s="74">
        <f>SUM(F501:F521)</f>
        <v>0</v>
      </c>
      <c r="G522" s="74">
        <f t="shared" ref="G522:H522" si="91">SUM(G501:G521)</f>
        <v>0</v>
      </c>
      <c r="H522" s="75">
        <f t="shared" si="91"/>
        <v>0</v>
      </c>
      <c r="I522" s="59">
        <f>SUM(I501:I521)</f>
        <v>0</v>
      </c>
    </row>
    <row r="523" spans="1:9" ht="15" thickBot="1">
      <c r="A523" s="299" t="s">
        <v>91</v>
      </c>
      <c r="B523" s="302"/>
      <c r="C523" s="302"/>
      <c r="D523" s="302"/>
      <c r="E523" s="302"/>
      <c r="F523" s="302"/>
      <c r="G523" s="302"/>
      <c r="H523" s="303"/>
      <c r="I523" s="304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92">SUM(B528:H528)</f>
        <v>0</v>
      </c>
    </row>
    <row r="529" spans="1:9" ht="15">
      <c r="A529" s="3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92"/>
        <v>0</v>
      </c>
    </row>
    <row r="530" spans="1:9" ht="15">
      <c r="A530" s="3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92"/>
        <v>0</v>
      </c>
    </row>
    <row r="531" spans="1:9" ht="15">
      <c r="A531" s="3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92"/>
        <v>0</v>
      </c>
    </row>
    <row r="532" spans="1:9" ht="15">
      <c r="A532" s="36" t="s">
        <v>12</v>
      </c>
      <c r="B532" s="407"/>
      <c r="C532" s="408"/>
      <c r="D532" s="408"/>
      <c r="E532" s="409"/>
      <c r="F532" s="60">
        <v>0.43826265499979467</v>
      </c>
      <c r="G532" s="407"/>
      <c r="H532" s="409"/>
      <c r="I532" s="62">
        <f t="shared" si="92"/>
        <v>0.43826265499979467</v>
      </c>
    </row>
    <row r="533" spans="1:9" ht="15">
      <c r="A533" s="3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59">
        <f t="shared" si="92"/>
        <v>0</v>
      </c>
    </row>
    <row r="534" spans="1:9" ht="15">
      <c r="A534" s="36" t="s">
        <v>14</v>
      </c>
      <c r="B534" s="407"/>
      <c r="C534" s="408"/>
      <c r="D534" s="408"/>
      <c r="E534" s="409"/>
      <c r="F534" s="60">
        <v>3.2774471225287369</v>
      </c>
      <c r="G534" s="407"/>
      <c r="H534" s="409"/>
      <c r="I534" s="62">
        <f t="shared" si="92"/>
        <v>3.2774471225287369</v>
      </c>
    </row>
    <row r="535" spans="1:9" ht="15">
      <c r="A535" s="3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59">
        <f>SUM(B535:H535)</f>
        <v>0</v>
      </c>
    </row>
    <row r="536" spans="1:9" ht="15">
      <c r="A536" s="3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92"/>
        <v>0</v>
      </c>
    </row>
    <row r="537" spans="1:9" ht="15">
      <c r="A537" s="3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92"/>
        <v>0</v>
      </c>
    </row>
    <row r="538" spans="1:9" ht="15">
      <c r="A538" s="3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62">
        <f>SUM(B538:H538)</f>
        <v>0</v>
      </c>
    </row>
    <row r="539" spans="1:9" ht="15">
      <c r="A539" s="3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59">
        <f>SUM(B539:H539)</f>
        <v>0</v>
      </c>
    </row>
    <row r="540" spans="1:9" ht="15">
      <c r="A540" s="3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62">
        <f>SUM(B540:H540)</f>
        <v>0</v>
      </c>
    </row>
    <row r="541" spans="1:9" ht="15">
      <c r="A541" s="3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59">
        <f>SUM(B541:H541)</f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92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92"/>
        <v>0</v>
      </c>
    </row>
    <row r="544" spans="1:9">
      <c r="A544" s="36" t="s">
        <v>22</v>
      </c>
      <c r="B544" s="407"/>
      <c r="C544" s="408"/>
      <c r="D544" s="408"/>
      <c r="E544" s="409"/>
      <c r="F544" s="60">
        <v>0</v>
      </c>
      <c r="G544" s="407"/>
      <c r="H544" s="409"/>
      <c r="I544" s="295">
        <f t="shared" si="92"/>
        <v>0</v>
      </c>
    </row>
    <row r="545" spans="1:9" ht="15">
      <c r="A545" s="38" t="s">
        <v>23</v>
      </c>
      <c r="B545" s="407"/>
      <c r="C545" s="408"/>
      <c r="D545" s="408"/>
      <c r="E545" s="409"/>
      <c r="F545" s="63">
        <v>0</v>
      </c>
      <c r="G545" s="407"/>
      <c r="H545" s="409"/>
      <c r="I545" s="296">
        <f t="shared" si="92"/>
        <v>0</v>
      </c>
    </row>
    <row r="546" spans="1:9">
      <c r="A546" s="36" t="s">
        <v>24</v>
      </c>
      <c r="B546" s="407"/>
      <c r="C546" s="408"/>
      <c r="D546" s="408"/>
      <c r="E546" s="409"/>
      <c r="F546" s="60">
        <v>0</v>
      </c>
      <c r="G546" s="407"/>
      <c r="H546" s="409"/>
      <c r="I546" s="295">
        <f t="shared" si="92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275">
        <v>0</v>
      </c>
      <c r="G547" s="410"/>
      <c r="H547" s="412"/>
      <c r="I547" s="298">
        <f t="shared" si="92"/>
        <v>0</v>
      </c>
    </row>
    <row r="548" spans="1:9" ht="15">
      <c r="A548" s="132" t="s">
        <v>26</v>
      </c>
      <c r="B548" s="74">
        <f>SUM(B527:B547)</f>
        <v>0</v>
      </c>
      <c r="C548" s="74">
        <f t="shared" ref="C548:E548" si="93">SUM(C527:C547)</f>
        <v>0</v>
      </c>
      <c r="D548" s="74">
        <f t="shared" si="93"/>
        <v>0</v>
      </c>
      <c r="E548" s="74">
        <f t="shared" si="93"/>
        <v>0</v>
      </c>
      <c r="F548" s="74">
        <f>SUM(F527:F547)</f>
        <v>3.7157097775285317</v>
      </c>
      <c r="G548" s="74">
        <f t="shared" ref="G548:H548" si="94">SUM(G527:G547)</f>
        <v>0</v>
      </c>
      <c r="H548" s="75">
        <f t="shared" si="94"/>
        <v>0</v>
      </c>
      <c r="I548" s="59">
        <f>SUM(I527:I547)</f>
        <v>3.7157097775285317</v>
      </c>
    </row>
    <row r="549" spans="1:9" ht="15" thickBot="1">
      <c r="A549" s="299" t="s">
        <v>91</v>
      </c>
      <c r="B549" s="302"/>
      <c r="C549" s="302"/>
      <c r="D549" s="302"/>
      <c r="E549" s="302"/>
      <c r="F549" s="302"/>
      <c r="G549" s="302"/>
      <c r="H549" s="303"/>
      <c r="I549" s="304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5">SUM(B554:H554)</f>
        <v>0</v>
      </c>
    </row>
    <row r="555" spans="1:9" ht="15">
      <c r="A555" s="3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5"/>
        <v>0</v>
      </c>
    </row>
    <row r="556" spans="1:9" ht="15">
      <c r="A556" s="3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5"/>
        <v>0</v>
      </c>
    </row>
    <row r="557" spans="1:9" ht="15">
      <c r="A557" s="3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5"/>
        <v>0</v>
      </c>
    </row>
    <row r="558" spans="1:9" ht="15">
      <c r="A558" s="3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95"/>
        <v>9.7907454150322444</v>
      </c>
    </row>
    <row r="559" spans="1:9" ht="15">
      <c r="A559" s="37" t="s">
        <v>13</v>
      </c>
      <c r="B559" s="407"/>
      <c r="C559" s="408"/>
      <c r="D559" s="408"/>
      <c r="E559" s="409"/>
      <c r="F559" s="63">
        <v>2337</v>
      </c>
      <c r="G559" s="407"/>
      <c r="H559" s="409"/>
      <c r="I559" s="59">
        <f t="shared" si="95"/>
        <v>2337</v>
      </c>
    </row>
    <row r="560" spans="1:9" ht="15">
      <c r="A560" s="3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95"/>
        <v>0</v>
      </c>
    </row>
    <row r="561" spans="1:9" ht="15">
      <c r="A561" s="3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9" ht="15">
      <c r="A562" s="3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5"/>
        <v>0</v>
      </c>
    </row>
    <row r="563" spans="1:9" ht="15">
      <c r="A563" s="3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5"/>
        <v>0</v>
      </c>
    </row>
    <row r="564" spans="1:9" ht="15">
      <c r="A564" s="3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9" ht="15">
      <c r="A565" s="3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9" ht="15">
      <c r="A566" s="3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9" ht="15">
      <c r="A567" s="3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5"/>
        <v>0</v>
      </c>
    </row>
    <row r="569" spans="1:9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5"/>
        <v>0</v>
      </c>
    </row>
    <row r="570" spans="1:9">
      <c r="A570" s="36" t="s">
        <v>22</v>
      </c>
      <c r="B570" s="407"/>
      <c r="C570" s="408"/>
      <c r="D570" s="408"/>
      <c r="E570" s="409"/>
      <c r="F570" s="60">
        <v>0</v>
      </c>
      <c r="G570" s="407"/>
      <c r="H570" s="409"/>
      <c r="I570" s="295">
        <f t="shared" si="95"/>
        <v>0</v>
      </c>
    </row>
    <row r="571" spans="1:9" ht="15">
      <c r="A571" s="38" t="s">
        <v>23</v>
      </c>
      <c r="B571" s="407"/>
      <c r="C571" s="408"/>
      <c r="D571" s="408"/>
      <c r="E571" s="409"/>
      <c r="F571" s="63">
        <v>0</v>
      </c>
      <c r="G571" s="407"/>
      <c r="H571" s="409"/>
      <c r="I571" s="296">
        <f t="shared" si="95"/>
        <v>0</v>
      </c>
    </row>
    <row r="572" spans="1:9">
      <c r="A572" s="36" t="s">
        <v>24</v>
      </c>
      <c r="B572" s="407"/>
      <c r="C572" s="408"/>
      <c r="D572" s="408"/>
      <c r="E572" s="409"/>
      <c r="F572" s="60">
        <v>0</v>
      </c>
      <c r="G572" s="407"/>
      <c r="H572" s="409"/>
      <c r="I572" s="295">
        <f t="shared" si="95"/>
        <v>0</v>
      </c>
    </row>
    <row r="573" spans="1:9" ht="15.75" thickBot="1">
      <c r="A573" s="38" t="s">
        <v>25</v>
      </c>
      <c r="B573" s="410"/>
      <c r="C573" s="411"/>
      <c r="D573" s="411"/>
      <c r="E573" s="412"/>
      <c r="F573" s="275">
        <v>0</v>
      </c>
      <c r="G573" s="410"/>
      <c r="H573" s="412"/>
      <c r="I573" s="298">
        <f t="shared" si="95"/>
        <v>0</v>
      </c>
    </row>
    <row r="574" spans="1:9" ht="15">
      <c r="A574" s="42" t="s">
        <v>26</v>
      </c>
      <c r="B574" s="74">
        <f>SUM(B553:B573)</f>
        <v>0</v>
      </c>
      <c r="C574" s="74">
        <f t="shared" ref="C574:E574" si="96">SUM(C553:C573)</f>
        <v>0</v>
      </c>
      <c r="D574" s="74">
        <f t="shared" si="96"/>
        <v>0</v>
      </c>
      <c r="E574" s="74">
        <f t="shared" si="96"/>
        <v>0</v>
      </c>
      <c r="F574" s="74">
        <f>SUM(F553:F573)</f>
        <v>2346.7907454150322</v>
      </c>
      <c r="G574" s="74">
        <f t="shared" ref="G574:H574" si="97">SUM(G553:G573)</f>
        <v>0</v>
      </c>
      <c r="H574" s="75">
        <f t="shared" si="97"/>
        <v>0</v>
      </c>
      <c r="I574" s="59">
        <f>SUM(I553:I573)</f>
        <v>2346.7907454150322</v>
      </c>
    </row>
    <row r="575" spans="1:9" s="14" customFormat="1" ht="15" thickBot="1">
      <c r="A575" s="299" t="s">
        <v>91</v>
      </c>
      <c r="B575" s="302">
        <f>B574/$I574</f>
        <v>0</v>
      </c>
      <c r="C575" s="302">
        <f t="shared" ref="C575:I575" si="98">C574/$I574</f>
        <v>0</v>
      </c>
      <c r="D575" s="302">
        <f t="shared" si="98"/>
        <v>0</v>
      </c>
      <c r="E575" s="302">
        <f t="shared" si="98"/>
        <v>0</v>
      </c>
      <c r="F575" s="302">
        <f t="shared" si="98"/>
        <v>1</v>
      </c>
      <c r="G575" s="302">
        <f t="shared" si="98"/>
        <v>0</v>
      </c>
      <c r="H575" s="303">
        <f t="shared" si="98"/>
        <v>0</v>
      </c>
      <c r="I575" s="304">
        <f t="shared" si="98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 customHeight="1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24.356121185750279</v>
      </c>
      <c r="C579" s="57">
        <v>0</v>
      </c>
      <c r="D579" s="57">
        <v>4.6438788142497192</v>
      </c>
      <c r="E579" s="57">
        <v>0</v>
      </c>
      <c r="F579" s="419"/>
      <c r="G579" s="57">
        <v>0</v>
      </c>
      <c r="H579" s="58">
        <v>0</v>
      </c>
      <c r="I579" s="59">
        <f>SUM(B579:H579)</f>
        <v>29</v>
      </c>
    </row>
    <row r="580" spans="1:9" ht="15">
      <c r="A580" s="36" t="s">
        <v>8</v>
      </c>
      <c r="B580" s="60">
        <v>2.2924270770395498</v>
      </c>
      <c r="C580" s="60">
        <v>0</v>
      </c>
      <c r="D580" s="60">
        <v>0.70757292296045005</v>
      </c>
      <c r="E580" s="60">
        <v>0</v>
      </c>
      <c r="F580" s="420"/>
      <c r="G580" s="60">
        <v>0</v>
      </c>
      <c r="H580" s="61">
        <v>0</v>
      </c>
      <c r="I580" s="62">
        <f t="shared" ref="I580:I599" si="99">SUM(B580:H580)</f>
        <v>3</v>
      </c>
    </row>
    <row r="581" spans="1:9" ht="15">
      <c r="A581" s="37" t="s">
        <v>9</v>
      </c>
      <c r="B581" s="63">
        <v>26.548573531454622</v>
      </c>
      <c r="C581" s="63">
        <v>0</v>
      </c>
      <c r="D581" s="63">
        <v>6.4514264685453755</v>
      </c>
      <c r="E581" s="63">
        <v>0</v>
      </c>
      <c r="F581" s="420"/>
      <c r="G581" s="63">
        <v>0</v>
      </c>
      <c r="H581" s="64">
        <v>0</v>
      </c>
      <c r="I581" s="59">
        <f t="shared" si="99"/>
        <v>33</v>
      </c>
    </row>
    <row r="582" spans="1:9" ht="15">
      <c r="A582" s="36" t="s">
        <v>10</v>
      </c>
      <c r="B582" s="60">
        <v>15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9"/>
        <v>15</v>
      </c>
    </row>
    <row r="583" spans="1:9" ht="15">
      <c r="A583" s="3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99"/>
        <v>0</v>
      </c>
    </row>
    <row r="584" spans="1:9" ht="15">
      <c r="A584" s="36" t="s">
        <v>12</v>
      </c>
      <c r="B584" s="60">
        <v>0</v>
      </c>
      <c r="C584" s="60">
        <v>0</v>
      </c>
      <c r="D584" s="60">
        <v>3.2508535414899238E-2</v>
      </c>
      <c r="E584" s="60">
        <v>0.95046859799709449</v>
      </c>
      <c r="F584" s="420"/>
      <c r="G584" s="60">
        <v>0</v>
      </c>
      <c r="H584" s="61">
        <v>0</v>
      </c>
      <c r="I584" s="62">
        <f t="shared" si="99"/>
        <v>0.98297713341199378</v>
      </c>
    </row>
    <row r="585" spans="1:9" ht="15">
      <c r="A585" s="37" t="s">
        <v>13</v>
      </c>
      <c r="B585" s="63">
        <v>0</v>
      </c>
      <c r="C585" s="63">
        <v>0</v>
      </c>
      <c r="D585" s="63">
        <v>0</v>
      </c>
      <c r="E585" s="63">
        <v>37</v>
      </c>
      <c r="F585" s="420"/>
      <c r="G585" s="63">
        <v>0</v>
      </c>
      <c r="H585" s="64">
        <v>0</v>
      </c>
      <c r="I585" s="59">
        <f t="shared" si="99"/>
        <v>37</v>
      </c>
    </row>
    <row r="586" spans="1:9" ht="15">
      <c r="A586" s="36" t="s">
        <v>14</v>
      </c>
      <c r="B586" s="60">
        <v>0</v>
      </c>
      <c r="C586" s="60">
        <v>0</v>
      </c>
      <c r="D586" s="60">
        <v>0.11748668947331406</v>
      </c>
      <c r="E586" s="60">
        <v>54.805737784378735</v>
      </c>
      <c r="F586" s="420"/>
      <c r="G586" s="60">
        <v>0</v>
      </c>
      <c r="H586" s="61">
        <v>0</v>
      </c>
      <c r="I586" s="62">
        <f t="shared" si="99"/>
        <v>54.923224473852052</v>
      </c>
    </row>
    <row r="587" spans="1:9" ht="15">
      <c r="A587" s="37" t="s">
        <v>15</v>
      </c>
      <c r="B587" s="63">
        <v>1919.429034907434</v>
      </c>
      <c r="C587" s="63">
        <v>29.128957354297775</v>
      </c>
      <c r="D587" s="63">
        <v>34.442007738268352</v>
      </c>
      <c r="E587" s="63">
        <v>0</v>
      </c>
      <c r="F587" s="420"/>
      <c r="G587" s="63">
        <v>0</v>
      </c>
      <c r="H587" s="64">
        <v>0</v>
      </c>
      <c r="I587" s="59">
        <f>SUM(B587:H587)</f>
        <v>1983.0000000000002</v>
      </c>
    </row>
    <row r="588" spans="1:9" ht="15">
      <c r="A588" s="36" t="s">
        <v>16</v>
      </c>
      <c r="B588" s="60">
        <v>204.89582440237078</v>
      </c>
      <c r="C588" s="60">
        <v>24.817965548286363</v>
      </c>
      <c r="D588" s="60">
        <v>5.3512973894456239</v>
      </c>
      <c r="E588" s="60">
        <v>11.934912659897247</v>
      </c>
      <c r="F588" s="420"/>
      <c r="G588" s="60">
        <v>0</v>
      </c>
      <c r="H588" s="61">
        <v>0</v>
      </c>
      <c r="I588" s="62">
        <f t="shared" si="99"/>
        <v>247</v>
      </c>
    </row>
    <row r="589" spans="1:9" ht="15">
      <c r="A589" s="37" t="s">
        <v>17</v>
      </c>
      <c r="B589" s="63">
        <v>66.107903542543426</v>
      </c>
      <c r="C589" s="63">
        <v>0.35819210365870013</v>
      </c>
      <c r="D589" s="63">
        <v>8.3901777916876732</v>
      </c>
      <c r="E589" s="63">
        <v>1.1437265621101953</v>
      </c>
      <c r="F589" s="420"/>
      <c r="G589" s="63">
        <v>0</v>
      </c>
      <c r="H589" s="64">
        <v>0</v>
      </c>
      <c r="I589" s="59">
        <f t="shared" si="99"/>
        <v>75.999999999999986</v>
      </c>
    </row>
    <row r="590" spans="1:9" ht="15">
      <c r="A590" s="3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9" ht="15">
      <c r="A591" s="37" t="s">
        <v>139</v>
      </c>
      <c r="B591" s="63">
        <v>1241.7886221139534</v>
      </c>
      <c r="C591" s="63">
        <v>195.68947485751971</v>
      </c>
      <c r="D591" s="63">
        <v>38.165552572795221</v>
      </c>
      <c r="E591" s="63">
        <v>30.052297552008387</v>
      </c>
      <c r="F591" s="420"/>
      <c r="G591" s="63">
        <v>0</v>
      </c>
      <c r="H591" s="64">
        <v>0</v>
      </c>
      <c r="I591" s="59">
        <f>SUM(B591:H591)</f>
        <v>1505.6959470962765</v>
      </c>
    </row>
    <row r="592" spans="1:9" ht="15">
      <c r="A592" s="3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9" ht="15">
      <c r="A593" s="3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9" ht="15">
      <c r="A594" s="36" t="s">
        <v>21</v>
      </c>
      <c r="B594" s="60">
        <v>49.092946084639706</v>
      </c>
      <c r="C594" s="60">
        <v>0</v>
      </c>
      <c r="D594" s="60">
        <v>0.90705391536029523</v>
      </c>
      <c r="E594" s="60">
        <v>0</v>
      </c>
      <c r="F594" s="420"/>
      <c r="G594" s="60">
        <v>0</v>
      </c>
      <c r="H594" s="61">
        <v>0</v>
      </c>
      <c r="I594" s="62">
        <f t="shared" si="99"/>
        <v>50</v>
      </c>
    </row>
    <row r="595" spans="1:9" ht="15">
      <c r="A595" s="38" t="s">
        <v>60</v>
      </c>
      <c r="B595" s="63">
        <v>64.528697768375096</v>
      </c>
      <c r="C595" s="63">
        <v>0</v>
      </c>
      <c r="D595" s="63">
        <v>11.471302231624907</v>
      </c>
      <c r="E595" s="63">
        <v>0</v>
      </c>
      <c r="F595" s="420"/>
      <c r="G595" s="63">
        <v>0</v>
      </c>
      <c r="H595" s="64">
        <v>0</v>
      </c>
      <c r="I595" s="59">
        <f t="shared" si="99"/>
        <v>76</v>
      </c>
    </row>
    <row r="596" spans="1:9">
      <c r="A596" s="36" t="s">
        <v>22</v>
      </c>
      <c r="B596" s="60">
        <v>122.68910404761969</v>
      </c>
      <c r="C596" s="60">
        <v>0</v>
      </c>
      <c r="D596" s="60">
        <v>7.5673680163803123</v>
      </c>
      <c r="E596" s="60">
        <v>0</v>
      </c>
      <c r="F596" s="420"/>
      <c r="G596" s="60">
        <v>0</v>
      </c>
      <c r="H596" s="61">
        <v>0</v>
      </c>
      <c r="I596" s="295">
        <f t="shared" si="99"/>
        <v>130.25647206400001</v>
      </c>
    </row>
    <row r="597" spans="1:9" ht="15">
      <c r="A597" s="38" t="s">
        <v>23</v>
      </c>
      <c r="B597" s="63">
        <v>133.42906804276265</v>
      </c>
      <c r="C597" s="63">
        <v>0</v>
      </c>
      <c r="D597" s="63">
        <v>0</v>
      </c>
      <c r="E597" s="63">
        <v>0</v>
      </c>
      <c r="F597" s="420"/>
      <c r="G597" s="63">
        <v>0</v>
      </c>
      <c r="H597" s="64">
        <v>0</v>
      </c>
      <c r="I597" s="296">
        <f t="shared" si="99"/>
        <v>133.42906804276265</v>
      </c>
    </row>
    <row r="598" spans="1:9">
      <c r="A598" s="36" t="s">
        <v>24</v>
      </c>
      <c r="B598" s="60">
        <v>1126.1225837801401</v>
      </c>
      <c r="C598" s="60">
        <v>7.1394162198599558</v>
      </c>
      <c r="D598" s="60">
        <v>0</v>
      </c>
      <c r="E598" s="60">
        <v>0</v>
      </c>
      <c r="F598" s="420"/>
      <c r="G598" s="60">
        <v>0</v>
      </c>
      <c r="H598" s="61">
        <v>0</v>
      </c>
      <c r="I598" s="295">
        <f t="shared" si="99"/>
        <v>1133.2619999999999</v>
      </c>
    </row>
    <row r="599" spans="1:9" ht="15.75" thickBot="1">
      <c r="A599" s="38" t="s">
        <v>25</v>
      </c>
      <c r="B599" s="275">
        <v>720.14133644829064</v>
      </c>
      <c r="C599" s="275">
        <v>0</v>
      </c>
      <c r="D599" s="275">
        <v>1588.293015226164</v>
      </c>
      <c r="E599" s="275">
        <v>350.00167075541253</v>
      </c>
      <c r="F599" s="421"/>
      <c r="G599" s="275">
        <v>1088.160693380087</v>
      </c>
      <c r="H599" s="297">
        <v>0.28328419004546207</v>
      </c>
      <c r="I599" s="298">
        <f t="shared" si="99"/>
        <v>3746.8799999999992</v>
      </c>
    </row>
    <row r="600" spans="1:9" ht="15">
      <c r="A600" s="132" t="s">
        <v>26</v>
      </c>
      <c r="B600" s="74">
        <f>SUM(B579:B599)</f>
        <v>5716.4222429323736</v>
      </c>
      <c r="C600" s="74">
        <f t="shared" ref="C600:E600" si="100">SUM(C579:C599)</f>
        <v>257.13400608362252</v>
      </c>
      <c r="D600" s="74">
        <f t="shared" si="100"/>
        <v>1706.5406483123702</v>
      </c>
      <c r="E600" s="74">
        <f t="shared" si="100"/>
        <v>485.88881391180416</v>
      </c>
      <c r="F600" s="74">
        <f>SUM(F579:F599)</f>
        <v>0</v>
      </c>
      <c r="G600" s="74">
        <f>SUM(G579:G599)</f>
        <v>1088.160693380087</v>
      </c>
      <c r="H600" s="75">
        <f t="shared" ref="H600" si="101">SUM(H579:H599)</f>
        <v>0.28328419004546207</v>
      </c>
      <c r="I600" s="59">
        <f>SUM(I579:I599)</f>
        <v>9254.4296888103036</v>
      </c>
    </row>
    <row r="601" spans="1:9" s="14" customFormat="1" ht="15" thickBot="1">
      <c r="A601" s="299" t="s">
        <v>91</v>
      </c>
      <c r="B601" s="302">
        <f>B600/$I600</f>
        <v>0.61769578841192152</v>
      </c>
      <c r="C601" s="302">
        <f t="shared" ref="C601:I601" si="102">C600/$I600</f>
        <v>2.7784965117248428E-2</v>
      </c>
      <c r="D601" s="302">
        <f t="shared" si="102"/>
        <v>0.18440257322131681</v>
      </c>
      <c r="E601" s="302">
        <f t="shared" si="102"/>
        <v>5.2503377328513394E-2</v>
      </c>
      <c r="F601" s="302">
        <f t="shared" si="102"/>
        <v>0</v>
      </c>
      <c r="G601" s="302">
        <f t="shared" si="102"/>
        <v>0.11758268526215089</v>
      </c>
      <c r="H601" s="303">
        <f t="shared" si="102"/>
        <v>3.0610658848917081E-5</v>
      </c>
      <c r="I601" s="304">
        <f t="shared" si="102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9" ht="15" customHeight="1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171.28799999999998</v>
      </c>
      <c r="C605" s="57">
        <v>0</v>
      </c>
      <c r="D605" s="57">
        <v>11.712</v>
      </c>
      <c r="E605" s="57">
        <v>0</v>
      </c>
      <c r="F605" s="419"/>
      <c r="G605" s="57">
        <v>0</v>
      </c>
      <c r="H605" s="58">
        <v>0</v>
      </c>
      <c r="I605" s="59">
        <f>SUM(B605:H605)</f>
        <v>182.99999999999997</v>
      </c>
    </row>
    <row r="606" spans="1:9" ht="15">
      <c r="A606" s="36" t="s">
        <v>8</v>
      </c>
      <c r="B606" s="60">
        <v>0.93599999999999994</v>
      </c>
      <c r="C606" s="60">
        <v>0</v>
      </c>
      <c r="D606" s="60">
        <v>6.4000000000000001E-2</v>
      </c>
      <c r="E606" s="60">
        <v>0</v>
      </c>
      <c r="F606" s="420"/>
      <c r="G606" s="60">
        <v>0</v>
      </c>
      <c r="H606" s="61">
        <v>0</v>
      </c>
      <c r="I606" s="62">
        <f t="shared" ref="I606:I625" si="103">SUM(B606:H606)</f>
        <v>1</v>
      </c>
    </row>
    <row r="607" spans="1:9" ht="15">
      <c r="A607" s="37" t="s">
        <v>9</v>
      </c>
      <c r="B607" s="63">
        <v>120.744</v>
      </c>
      <c r="C607" s="63">
        <v>0</v>
      </c>
      <c r="D607" s="63">
        <v>8.2560000000000002</v>
      </c>
      <c r="E607" s="63">
        <v>0</v>
      </c>
      <c r="F607" s="420"/>
      <c r="G607" s="63">
        <v>0</v>
      </c>
      <c r="H607" s="64">
        <v>0</v>
      </c>
      <c r="I607" s="59">
        <f t="shared" si="103"/>
        <v>129</v>
      </c>
    </row>
    <row r="608" spans="1:9" ht="15">
      <c r="A608" s="36" t="s">
        <v>10</v>
      </c>
      <c r="B608" s="60">
        <v>205.92</v>
      </c>
      <c r="C608" s="60">
        <v>0</v>
      </c>
      <c r="D608" s="60">
        <v>14.08</v>
      </c>
      <c r="E608" s="60">
        <v>0</v>
      </c>
      <c r="F608" s="420"/>
      <c r="G608" s="60">
        <v>0</v>
      </c>
      <c r="H608" s="61">
        <v>0</v>
      </c>
      <c r="I608" s="62">
        <f t="shared" si="103"/>
        <v>220</v>
      </c>
    </row>
    <row r="609" spans="1:9" ht="15">
      <c r="A609" s="3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103"/>
        <v>0</v>
      </c>
    </row>
    <row r="610" spans="1:9" ht="15">
      <c r="A610" s="3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103"/>
        <v>0</v>
      </c>
    </row>
    <row r="611" spans="1:9" ht="15">
      <c r="A611" s="3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103"/>
        <v>0</v>
      </c>
    </row>
    <row r="612" spans="1:9" ht="15">
      <c r="A612" s="3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103"/>
        <v>0</v>
      </c>
    </row>
    <row r="613" spans="1:9" ht="15">
      <c r="A613" s="37" t="s">
        <v>15</v>
      </c>
      <c r="B613" s="63">
        <v>3652.3799999999997</v>
      </c>
      <c r="C613" s="63">
        <v>0</v>
      </c>
      <c r="D613" s="63">
        <v>287.62</v>
      </c>
      <c r="E613" s="63">
        <v>0</v>
      </c>
      <c r="F613" s="420"/>
      <c r="G613" s="63">
        <v>0</v>
      </c>
      <c r="H613" s="64">
        <v>0</v>
      </c>
      <c r="I613" s="59">
        <f>SUM(B613:H613)</f>
        <v>3939.9999999999995</v>
      </c>
    </row>
    <row r="614" spans="1:9" ht="15">
      <c r="A614" s="36" t="s">
        <v>16</v>
      </c>
      <c r="B614" s="60">
        <v>733.25700000000006</v>
      </c>
      <c r="C614" s="60">
        <v>0</v>
      </c>
      <c r="D614" s="60">
        <v>57.742999999999995</v>
      </c>
      <c r="E614" s="60">
        <v>0</v>
      </c>
      <c r="F614" s="420"/>
      <c r="G614" s="60">
        <v>0</v>
      </c>
      <c r="H614" s="61">
        <v>0</v>
      </c>
      <c r="I614" s="62">
        <f t="shared" si="103"/>
        <v>791</v>
      </c>
    </row>
    <row r="615" spans="1:9" ht="15">
      <c r="A615" s="37" t="s">
        <v>17</v>
      </c>
      <c r="B615" s="63">
        <v>101.04300000000001</v>
      </c>
      <c r="C615" s="63">
        <v>0</v>
      </c>
      <c r="D615" s="63">
        <v>7.9569999999999999</v>
      </c>
      <c r="E615" s="63">
        <v>0</v>
      </c>
      <c r="F615" s="420"/>
      <c r="G615" s="63">
        <v>0</v>
      </c>
      <c r="H615" s="64">
        <v>0</v>
      </c>
      <c r="I615" s="59">
        <f t="shared" si="103"/>
        <v>109</v>
      </c>
    </row>
    <row r="616" spans="1:9" ht="15">
      <c r="A616" s="3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9" ht="15">
      <c r="A617" s="37" t="s">
        <v>139</v>
      </c>
      <c r="B617" s="63">
        <v>833.84118526756208</v>
      </c>
      <c r="C617" s="63">
        <v>0</v>
      </c>
      <c r="D617" s="63">
        <v>263.31826903186169</v>
      </c>
      <c r="E617" s="63">
        <v>0</v>
      </c>
      <c r="F617" s="420"/>
      <c r="G617" s="63">
        <v>0</v>
      </c>
      <c r="H617" s="64">
        <v>0</v>
      </c>
      <c r="I617" s="59">
        <f>SUM(B617:H617)</f>
        <v>1097.1594542994237</v>
      </c>
    </row>
    <row r="618" spans="1:9" ht="15">
      <c r="A618" s="3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9" ht="15">
      <c r="A619" s="3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103"/>
        <v>0</v>
      </c>
    </row>
    <row r="621" spans="1:9" ht="15">
      <c r="A621" s="38" t="s">
        <v>60</v>
      </c>
      <c r="B621" s="63">
        <v>3335.83</v>
      </c>
      <c r="C621" s="63">
        <v>0</v>
      </c>
      <c r="D621" s="63">
        <v>350.17</v>
      </c>
      <c r="E621" s="63">
        <v>0</v>
      </c>
      <c r="F621" s="420"/>
      <c r="G621" s="63">
        <v>0</v>
      </c>
      <c r="H621" s="64">
        <v>0</v>
      </c>
      <c r="I621" s="59">
        <f t="shared" si="103"/>
        <v>3686</v>
      </c>
    </row>
    <row r="622" spans="1:9">
      <c r="A622" s="36" t="s">
        <v>22</v>
      </c>
      <c r="B622" s="60">
        <v>70.485660826879993</v>
      </c>
      <c r="C622" s="60">
        <v>0</v>
      </c>
      <c r="D622" s="60">
        <v>7.3990472691199995</v>
      </c>
      <c r="E622" s="60">
        <v>0</v>
      </c>
      <c r="F622" s="420"/>
      <c r="G622" s="60">
        <v>0</v>
      </c>
      <c r="H622" s="61">
        <v>0</v>
      </c>
      <c r="I622" s="295">
        <f t="shared" si="103"/>
        <v>77.884708095999997</v>
      </c>
    </row>
    <row r="623" spans="1:9" ht="15">
      <c r="A623" s="38" t="s">
        <v>23</v>
      </c>
      <c r="B623" s="63">
        <v>40.059911685428744</v>
      </c>
      <c r="C623" s="63">
        <v>0</v>
      </c>
      <c r="D623" s="63">
        <v>123.20276939721569</v>
      </c>
      <c r="E623" s="63">
        <v>0</v>
      </c>
      <c r="F623" s="420"/>
      <c r="G623" s="63">
        <v>0</v>
      </c>
      <c r="H623" s="64">
        <v>0</v>
      </c>
      <c r="I623" s="296">
        <f t="shared" si="103"/>
        <v>163.26268108264443</v>
      </c>
    </row>
    <row r="624" spans="1:9">
      <c r="A624" s="36" t="s">
        <v>24</v>
      </c>
      <c r="B624" s="60">
        <v>925.57206143999997</v>
      </c>
      <c r="C624" s="60">
        <v>0</v>
      </c>
      <c r="D624" s="60">
        <v>215.41913855999999</v>
      </c>
      <c r="E624" s="60">
        <v>0</v>
      </c>
      <c r="F624" s="420"/>
      <c r="G624" s="60">
        <v>0</v>
      </c>
      <c r="H624" s="61">
        <v>0</v>
      </c>
      <c r="I624" s="295">
        <f t="shared" si="103"/>
        <v>1140.9911999999999</v>
      </c>
    </row>
    <row r="625" spans="1:9" ht="15.75" thickBot="1">
      <c r="A625" s="38" t="s">
        <v>25</v>
      </c>
      <c r="B625" s="275">
        <v>832.11596700852124</v>
      </c>
      <c r="C625" s="275">
        <v>0</v>
      </c>
      <c r="D625" s="275">
        <v>945.21910815531044</v>
      </c>
      <c r="E625" s="275">
        <v>1303.7314498701712</v>
      </c>
      <c r="F625" s="421"/>
      <c r="G625" s="275">
        <v>341.45347496599726</v>
      </c>
      <c r="H625" s="297">
        <v>0</v>
      </c>
      <c r="I625" s="298">
        <f t="shared" si="103"/>
        <v>3422.5200000000004</v>
      </c>
    </row>
    <row r="626" spans="1:9" ht="15">
      <c r="A626" s="132" t="s">
        <v>26</v>
      </c>
      <c r="B626" s="74">
        <f>SUM(B605:B625)</f>
        <v>11023.472786228391</v>
      </c>
      <c r="C626" s="74">
        <f t="shared" ref="C626:E626" si="104">SUM(C605:C625)</f>
        <v>0</v>
      </c>
      <c r="D626" s="74">
        <f t="shared" si="104"/>
        <v>2292.1603324135081</v>
      </c>
      <c r="E626" s="74">
        <f t="shared" si="104"/>
        <v>1303.7314498701712</v>
      </c>
      <c r="F626" s="74">
        <f>SUM(F605:F625)</f>
        <v>0</v>
      </c>
      <c r="G626" s="74">
        <f>SUM(G605:G625)</f>
        <v>341.45347496599726</v>
      </c>
      <c r="H626" s="75">
        <f t="shared" ref="H626" si="105">SUM(H605:H625)</f>
        <v>0</v>
      </c>
      <c r="I626" s="59">
        <f>SUM(I605:I625)</f>
        <v>14960.81804347807</v>
      </c>
    </row>
    <row r="627" spans="1:9" s="14" customFormat="1" ht="15" thickBot="1">
      <c r="A627" s="299" t="s">
        <v>91</v>
      </c>
      <c r="B627" s="302">
        <f>B626/$I626</f>
        <v>0.73682286317451062</v>
      </c>
      <c r="C627" s="302">
        <f t="shared" ref="C627:I627" si="106">C626/$I626</f>
        <v>0</v>
      </c>
      <c r="D627" s="302">
        <f t="shared" si="106"/>
        <v>0.15321089567109192</v>
      </c>
      <c r="E627" s="302">
        <f t="shared" si="106"/>
        <v>8.714305902801299E-2</v>
      </c>
      <c r="F627" s="302">
        <f t="shared" si="106"/>
        <v>0</v>
      </c>
      <c r="G627" s="302">
        <f t="shared" si="106"/>
        <v>2.2823182126384355E-2</v>
      </c>
      <c r="H627" s="303">
        <f t="shared" si="106"/>
        <v>0</v>
      </c>
      <c r="I627" s="304">
        <f t="shared" si="106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 customHeight="1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0.39980942593439261</v>
      </c>
      <c r="C631" s="57">
        <v>0</v>
      </c>
      <c r="D631" s="57">
        <v>0.60019057406560739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1</v>
      </c>
    </row>
    <row r="632" spans="1:9" ht="15">
      <c r="A632" s="3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107">SUM(B632:H632)</f>
        <v>0</v>
      </c>
    </row>
    <row r="633" spans="1:9" ht="15">
      <c r="A633" s="37" t="s">
        <v>9</v>
      </c>
      <c r="B633" s="63">
        <v>6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107"/>
        <v>6</v>
      </c>
    </row>
    <row r="634" spans="1:9" ht="15">
      <c r="A634" s="36" t="s">
        <v>10</v>
      </c>
      <c r="B634" s="60">
        <v>4.9840339192722629</v>
      </c>
      <c r="C634" s="60">
        <v>0</v>
      </c>
      <c r="D634" s="60">
        <v>1.5966080727737097E-2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107"/>
        <v>5</v>
      </c>
    </row>
    <row r="635" spans="1:9" ht="15">
      <c r="A635" s="3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107"/>
        <v>0</v>
      </c>
    </row>
    <row r="636" spans="1:9" ht="15">
      <c r="A636" s="36" t="s">
        <v>12</v>
      </c>
      <c r="B636" s="60">
        <v>0</v>
      </c>
      <c r="C636" s="60">
        <v>0</v>
      </c>
      <c r="D636" s="60">
        <v>0</v>
      </c>
      <c r="E636" s="60">
        <v>11.65304026484753</v>
      </c>
      <c r="F636" s="60">
        <v>0</v>
      </c>
      <c r="G636" s="60">
        <v>0</v>
      </c>
      <c r="H636" s="61">
        <v>0</v>
      </c>
      <c r="I636" s="62">
        <f t="shared" si="107"/>
        <v>11.65304026484753</v>
      </c>
    </row>
    <row r="637" spans="1:9" ht="15">
      <c r="A637" s="3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107"/>
        <v>0</v>
      </c>
    </row>
    <row r="638" spans="1:9" ht="15">
      <c r="A638" s="36" t="s">
        <v>14</v>
      </c>
      <c r="B638" s="60">
        <v>0</v>
      </c>
      <c r="C638" s="60">
        <v>0.28498599366436084</v>
      </c>
      <c r="D638" s="60">
        <v>0</v>
      </c>
      <c r="E638" s="60">
        <v>13.83198349917545</v>
      </c>
      <c r="F638" s="60">
        <v>546.26347645473993</v>
      </c>
      <c r="G638" s="60">
        <v>0</v>
      </c>
      <c r="H638" s="61">
        <v>0</v>
      </c>
      <c r="I638" s="62">
        <f t="shared" si="107"/>
        <v>560.38044594757969</v>
      </c>
    </row>
    <row r="639" spans="1:9" ht="15">
      <c r="A639" s="37" t="s">
        <v>15</v>
      </c>
      <c r="B639" s="63">
        <v>3.9117210370180606</v>
      </c>
      <c r="C639" s="63">
        <v>8.8278962981939352E-2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4</v>
      </c>
    </row>
    <row r="640" spans="1:9" ht="15">
      <c r="A640" s="36" t="s">
        <v>16</v>
      </c>
      <c r="B640" s="60">
        <v>197.25287715387614</v>
      </c>
      <c r="C640" s="60">
        <v>0.85253929843038723</v>
      </c>
      <c r="D640" s="60">
        <v>15.894583547693482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107"/>
        <v>214.00000000000003</v>
      </c>
    </row>
    <row r="641" spans="1:9" ht="15">
      <c r="A641" s="37" t="s">
        <v>17</v>
      </c>
      <c r="B641" s="63">
        <v>11.602063840580932</v>
      </c>
      <c r="C641" s="63">
        <v>0</v>
      </c>
      <c r="D641" s="63">
        <v>5.6168280421012302E-2</v>
      </c>
      <c r="E641" s="63">
        <v>0.34176787899805577</v>
      </c>
      <c r="F641" s="63">
        <v>0</v>
      </c>
      <c r="G641" s="63">
        <v>0</v>
      </c>
      <c r="H641" s="64">
        <v>0</v>
      </c>
      <c r="I641" s="59">
        <f t="shared" si="107"/>
        <v>12</v>
      </c>
    </row>
    <row r="642" spans="1:9" ht="15">
      <c r="A642" s="3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9" ht="15">
      <c r="A643" s="37" t="s">
        <v>139</v>
      </c>
      <c r="B643" s="63">
        <v>9.5354917351826707</v>
      </c>
      <c r="C643" s="63">
        <v>0</v>
      </c>
      <c r="D643" s="63">
        <v>2.4645082648173284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12</v>
      </c>
    </row>
    <row r="644" spans="1:9" ht="15">
      <c r="A644" s="3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9" ht="15">
      <c r="A645" s="3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107"/>
        <v>0</v>
      </c>
    </row>
    <row r="647" spans="1:9" ht="15">
      <c r="A647" s="38" t="s">
        <v>60</v>
      </c>
      <c r="B647" s="63">
        <v>143.67956655937144</v>
      </c>
      <c r="C647" s="63">
        <v>6.5081967208120748</v>
      </c>
      <c r="D647" s="63">
        <v>81.812236719816511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107"/>
        <v>232</v>
      </c>
    </row>
    <row r="648" spans="1:9">
      <c r="A648" s="36" t="s">
        <v>22</v>
      </c>
      <c r="B648" s="60">
        <v>37.133958469384233</v>
      </c>
      <c r="C648" s="60">
        <v>0</v>
      </c>
      <c r="D648" s="60">
        <v>0</v>
      </c>
      <c r="E648" s="60">
        <v>0</v>
      </c>
      <c r="F648" s="60">
        <v>0.86604153061576472</v>
      </c>
      <c r="G648" s="60">
        <v>0</v>
      </c>
      <c r="H648" s="61">
        <v>0</v>
      </c>
      <c r="I648" s="295">
        <f t="shared" si="107"/>
        <v>38</v>
      </c>
    </row>
    <row r="649" spans="1:9" ht="15">
      <c r="A649" s="38" t="s">
        <v>23</v>
      </c>
      <c r="B649" s="63">
        <v>2.2045013716888628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296">
        <f t="shared" si="107"/>
        <v>2.2045013716888628</v>
      </c>
    </row>
    <row r="650" spans="1:9">
      <c r="A650" s="36" t="s">
        <v>24</v>
      </c>
      <c r="B650" s="60">
        <v>16.128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295">
        <f t="shared" si="107"/>
        <v>16.128</v>
      </c>
    </row>
    <row r="651" spans="1:9" ht="15.75" thickBot="1">
      <c r="A651" s="38" t="s">
        <v>25</v>
      </c>
      <c r="B651" s="275">
        <v>80.678455729815482</v>
      </c>
      <c r="C651" s="275">
        <v>0.1048274108686198</v>
      </c>
      <c r="D651" s="275">
        <v>1.6687774800404427</v>
      </c>
      <c r="E651" s="275">
        <v>134.06233086661032</v>
      </c>
      <c r="F651" s="275">
        <v>0</v>
      </c>
      <c r="G651" s="275">
        <v>45.20853319090039</v>
      </c>
      <c r="H651" s="297">
        <v>0.63427532176479662</v>
      </c>
      <c r="I651" s="298">
        <f t="shared" si="107"/>
        <v>262.35720000000003</v>
      </c>
    </row>
    <row r="652" spans="1:9" ht="15">
      <c r="A652" s="132" t="s">
        <v>26</v>
      </c>
      <c r="B652" s="74">
        <f>SUM(B631:B651)</f>
        <v>513.51047924212457</v>
      </c>
      <c r="C652" s="74">
        <f t="shared" ref="C652:E652" si="108">SUM(C631:C651)</f>
        <v>7.8388283867573811</v>
      </c>
      <c r="D652" s="74">
        <f t="shared" si="108"/>
        <v>102.51243094758213</v>
      </c>
      <c r="E652" s="74">
        <f t="shared" si="108"/>
        <v>159.88912250963136</v>
      </c>
      <c r="F652" s="74">
        <f>SUM(F631:F651)</f>
        <v>547.12951798535573</v>
      </c>
      <c r="G652" s="74">
        <f>SUM(G631:G651)</f>
        <v>45.20853319090039</v>
      </c>
      <c r="H652" s="75">
        <f t="shared" ref="H652" si="109">SUM(H631:H651)</f>
        <v>0.63427532176479662</v>
      </c>
      <c r="I652" s="59">
        <f>SUM(I631:I651)</f>
        <v>1376.7231875841162</v>
      </c>
    </row>
    <row r="653" spans="1:9" s="14" customFormat="1" ht="15" thickBot="1">
      <c r="A653" s="299" t="s">
        <v>91</v>
      </c>
      <c r="B653" s="302">
        <f>B652/$I652</f>
        <v>0.37299471954361174</v>
      </c>
      <c r="C653" s="302">
        <f t="shared" ref="C653:I653" si="110">C652/$I652</f>
        <v>5.6938304355235083E-3</v>
      </c>
      <c r="D653" s="302">
        <f t="shared" si="110"/>
        <v>7.4461178450456467E-2</v>
      </c>
      <c r="E653" s="302">
        <f t="shared" si="110"/>
        <v>0.11613745156003798</v>
      </c>
      <c r="F653" s="302">
        <f t="shared" si="110"/>
        <v>0.3974143262201188</v>
      </c>
      <c r="G653" s="302">
        <f t="shared" si="110"/>
        <v>3.283778002623218E-2</v>
      </c>
      <c r="H653" s="303">
        <f t="shared" si="110"/>
        <v>4.6071376401949585E-4</v>
      </c>
      <c r="I653" s="304">
        <f t="shared" si="11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F111:F131"/>
    <mergeCell ref="F137:F157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F241:F261"/>
    <mergeCell ref="F267:F287"/>
    <mergeCell ref="B214:I214"/>
    <mergeCell ref="F163:F183"/>
    <mergeCell ref="F189:F209"/>
    <mergeCell ref="A1:I3"/>
    <mergeCell ref="B6:I6"/>
    <mergeCell ref="B32:I32"/>
    <mergeCell ref="B58:I58"/>
    <mergeCell ref="B84:I84"/>
    <mergeCell ref="A5:A6"/>
    <mergeCell ref="A31:A32"/>
    <mergeCell ref="A57:A58"/>
    <mergeCell ref="A83:A84"/>
    <mergeCell ref="F33:F53"/>
    <mergeCell ref="B59:E79"/>
    <mergeCell ref="G59:H79"/>
    <mergeCell ref="A109:A110"/>
    <mergeCell ref="A135:A136"/>
    <mergeCell ref="A161:A162"/>
    <mergeCell ref="A187:A188"/>
    <mergeCell ref="A213:A214"/>
    <mergeCell ref="A473:A474"/>
    <mergeCell ref="A239:A240"/>
    <mergeCell ref="A265:A266"/>
    <mergeCell ref="A291:A292"/>
    <mergeCell ref="A317:A318"/>
    <mergeCell ref="A343:A344"/>
    <mergeCell ref="A629:A630"/>
    <mergeCell ref="F293:F313"/>
    <mergeCell ref="F319:F339"/>
    <mergeCell ref="F345:F365"/>
    <mergeCell ref="F371:F391"/>
    <mergeCell ref="F397:F417"/>
    <mergeCell ref="B501:E52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J654"/>
  <sheetViews>
    <sheetView zoomScale="55" zoomScaleNormal="55" workbookViewId="0">
      <selection activeCell="A2" sqref="A2"/>
    </sheetView>
  </sheetViews>
  <sheetFormatPr baseColWidth="10" defaultRowHeight="14.25"/>
  <cols>
    <col min="1" max="1" width="42.625" customWidth="1"/>
    <col min="2" max="9" width="16.625" style="34" customWidth="1"/>
  </cols>
  <sheetData>
    <row r="1" spans="1:10" ht="15" customHeight="1" thickTop="1">
      <c r="A1" s="441" t="s">
        <v>96</v>
      </c>
      <c r="B1" s="442"/>
      <c r="C1" s="442"/>
      <c r="D1" s="442"/>
      <c r="E1" s="442"/>
      <c r="F1" s="442"/>
      <c r="G1" s="442"/>
      <c r="H1" s="442"/>
      <c r="I1" s="443"/>
    </row>
    <row r="2" spans="1:10" ht="14.25" customHeight="1">
      <c r="A2" s="444"/>
      <c r="B2" s="445"/>
      <c r="C2" s="445"/>
      <c r="D2" s="445"/>
      <c r="E2" s="445"/>
      <c r="F2" s="445"/>
      <c r="G2" s="445"/>
      <c r="H2" s="445"/>
      <c r="I2" s="446"/>
    </row>
    <row r="3" spans="1:10" ht="15" customHeight="1" thickBot="1">
      <c r="A3" s="447"/>
      <c r="B3" s="448"/>
      <c r="C3" s="448"/>
      <c r="D3" s="448"/>
      <c r="E3" s="448"/>
      <c r="F3" s="448"/>
      <c r="G3" s="448"/>
      <c r="H3" s="448"/>
      <c r="I3" s="449"/>
    </row>
    <row r="4" spans="1:10" ht="15" customHeight="1" thickTop="1" thickBot="1">
      <c r="A4" s="29"/>
      <c r="B4" s="29"/>
      <c r="C4" s="29"/>
      <c r="D4" s="29"/>
      <c r="E4" s="29"/>
      <c r="F4" s="29"/>
      <c r="G4" s="29"/>
      <c r="H4" s="29"/>
      <c r="I4" s="29"/>
    </row>
    <row r="5" spans="1:10" ht="48.75" customHeight="1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</row>
    <row r="6" spans="1:10" ht="13.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10" ht="13.5" customHeight="1">
      <c r="A7" s="35" t="s">
        <v>7</v>
      </c>
      <c r="B7" s="57">
        <f>B33+B85</f>
        <v>259.46347253318805</v>
      </c>
      <c r="C7" s="57">
        <f t="shared" ref="C7:E7" si="0">C33+C85</f>
        <v>0.5</v>
      </c>
      <c r="D7" s="57">
        <f t="shared" si="0"/>
        <v>66.536527466811947</v>
      </c>
      <c r="E7" s="57">
        <f t="shared" si="0"/>
        <v>0.5</v>
      </c>
      <c r="F7" s="57">
        <f>F59+F85</f>
        <v>0</v>
      </c>
      <c r="G7" s="57">
        <f t="shared" ref="G7:H22" si="1">G33+G85</f>
        <v>0</v>
      </c>
      <c r="H7" s="58">
        <f t="shared" si="1"/>
        <v>0</v>
      </c>
      <c r="I7" s="59">
        <f>SUM(B7:H7)</f>
        <v>327</v>
      </c>
      <c r="J7" s="34">
        <v>0</v>
      </c>
    </row>
    <row r="8" spans="1:10" ht="13.5" customHeight="1">
      <c r="A8" s="36" t="s">
        <v>8</v>
      </c>
      <c r="B8" s="60">
        <f t="shared" ref="B8:E23" si="2">B34+B86</f>
        <v>5.1004270770395497</v>
      </c>
      <c r="C8" s="60">
        <f t="shared" si="2"/>
        <v>0</v>
      </c>
      <c r="D8" s="60">
        <f t="shared" si="2"/>
        <v>0.89957292296045011</v>
      </c>
      <c r="E8" s="60">
        <f t="shared" si="2"/>
        <v>0</v>
      </c>
      <c r="F8" s="60">
        <f t="shared" ref="F8:F27" si="3">F60+F86</f>
        <v>0</v>
      </c>
      <c r="G8" s="60">
        <f t="shared" si="1"/>
        <v>0</v>
      </c>
      <c r="H8" s="61">
        <f t="shared" si="1"/>
        <v>0</v>
      </c>
      <c r="I8" s="62">
        <f t="shared" ref="I8:I27" si="4">SUM(B8:H8)</f>
        <v>6</v>
      </c>
      <c r="J8" s="34">
        <v>0</v>
      </c>
    </row>
    <row r="9" spans="1:10" ht="13.5" customHeight="1">
      <c r="A9" s="37" t="s">
        <v>9</v>
      </c>
      <c r="B9" s="63">
        <f t="shared" si="2"/>
        <v>204.18102228225897</v>
      </c>
      <c r="C9" s="63">
        <f t="shared" si="2"/>
        <v>0</v>
      </c>
      <c r="D9" s="63">
        <f t="shared" si="2"/>
        <v>14.818977717741024</v>
      </c>
      <c r="E9" s="63">
        <f t="shared" si="2"/>
        <v>0</v>
      </c>
      <c r="F9" s="63">
        <f t="shared" si="3"/>
        <v>0</v>
      </c>
      <c r="G9" s="63">
        <f t="shared" si="1"/>
        <v>0</v>
      </c>
      <c r="H9" s="64">
        <f t="shared" si="1"/>
        <v>0</v>
      </c>
      <c r="I9" s="59">
        <f t="shared" si="4"/>
        <v>219</v>
      </c>
      <c r="J9" s="34">
        <v>0</v>
      </c>
    </row>
    <row r="10" spans="1:10" ht="13.5" customHeight="1">
      <c r="A10" s="36" t="s">
        <v>10</v>
      </c>
      <c r="B10" s="60">
        <f t="shared" si="2"/>
        <v>295.85964748698115</v>
      </c>
      <c r="C10" s="60">
        <f t="shared" si="2"/>
        <v>0.25</v>
      </c>
      <c r="D10" s="60">
        <f t="shared" si="2"/>
        <v>18.640352513018833</v>
      </c>
      <c r="E10" s="60">
        <f t="shared" si="2"/>
        <v>0.25</v>
      </c>
      <c r="F10" s="60">
        <f t="shared" si="3"/>
        <v>0</v>
      </c>
      <c r="G10" s="60">
        <f t="shared" si="1"/>
        <v>0</v>
      </c>
      <c r="H10" s="61">
        <f t="shared" si="1"/>
        <v>0</v>
      </c>
      <c r="I10" s="62">
        <f t="shared" si="4"/>
        <v>315</v>
      </c>
      <c r="J10" s="34">
        <v>0</v>
      </c>
    </row>
    <row r="11" spans="1:10" ht="13.5" customHeight="1">
      <c r="A11" s="37" t="s">
        <v>11</v>
      </c>
      <c r="B11" s="63">
        <f t="shared" si="2"/>
        <v>0</v>
      </c>
      <c r="C11" s="63">
        <f t="shared" si="2"/>
        <v>0</v>
      </c>
      <c r="D11" s="63">
        <f t="shared" si="2"/>
        <v>0</v>
      </c>
      <c r="E11" s="63">
        <f t="shared" si="2"/>
        <v>0</v>
      </c>
      <c r="F11" s="63">
        <f t="shared" si="3"/>
        <v>0</v>
      </c>
      <c r="G11" s="63">
        <f t="shared" si="1"/>
        <v>0</v>
      </c>
      <c r="H11" s="64">
        <f t="shared" si="1"/>
        <v>0</v>
      </c>
      <c r="I11" s="59">
        <f t="shared" si="4"/>
        <v>0</v>
      </c>
      <c r="J11" s="34">
        <v>0</v>
      </c>
    </row>
    <row r="12" spans="1:10" ht="13.5" customHeight="1">
      <c r="A12" s="36" t="s">
        <v>12</v>
      </c>
      <c r="B12" s="60">
        <f t="shared" si="2"/>
        <v>3.099240103549083E-3</v>
      </c>
      <c r="C12" s="60">
        <f t="shared" si="2"/>
        <v>1.0029747690057434E-3</v>
      </c>
      <c r="D12" s="60">
        <f t="shared" si="2"/>
        <v>3.6998360056688946E-2</v>
      </c>
      <c r="E12" s="60">
        <f t="shared" si="2"/>
        <v>15.47894401082211</v>
      </c>
      <c r="F12" s="60">
        <f t="shared" si="3"/>
        <v>5400.6095783292012</v>
      </c>
      <c r="G12" s="60">
        <f t="shared" si="1"/>
        <v>0</v>
      </c>
      <c r="H12" s="61">
        <f t="shared" si="1"/>
        <v>0</v>
      </c>
      <c r="I12" s="62">
        <f t="shared" si="4"/>
        <v>5416.129622914953</v>
      </c>
      <c r="J12" s="34">
        <v>0</v>
      </c>
    </row>
    <row r="13" spans="1:10" ht="13.5" customHeight="1">
      <c r="A13" s="37" t="s">
        <v>13</v>
      </c>
      <c r="B13" s="63">
        <f t="shared" si="2"/>
        <v>0</v>
      </c>
      <c r="C13" s="63">
        <f t="shared" si="2"/>
        <v>0</v>
      </c>
      <c r="D13" s="63">
        <f t="shared" si="2"/>
        <v>0</v>
      </c>
      <c r="E13" s="63">
        <f t="shared" si="2"/>
        <v>46</v>
      </c>
      <c r="F13" s="63">
        <f t="shared" si="3"/>
        <v>2245</v>
      </c>
      <c r="G13" s="63">
        <f t="shared" si="1"/>
        <v>0</v>
      </c>
      <c r="H13" s="64">
        <f t="shared" si="1"/>
        <v>0</v>
      </c>
      <c r="I13" s="59">
        <f t="shared" si="4"/>
        <v>2291</v>
      </c>
      <c r="J13" s="34">
        <v>0</v>
      </c>
    </row>
    <row r="14" spans="1:10" ht="13.5" customHeight="1">
      <c r="A14" s="36" t="s">
        <v>14</v>
      </c>
      <c r="B14" s="60">
        <f t="shared" si="2"/>
        <v>2.815741690424897E-3</v>
      </c>
      <c r="C14" s="60">
        <f t="shared" si="2"/>
        <v>1.8134724609019277</v>
      </c>
      <c r="D14" s="60">
        <f t="shared" si="2"/>
        <v>0.84334669974490117</v>
      </c>
      <c r="E14" s="60">
        <f t="shared" si="2"/>
        <v>420.48757460861469</v>
      </c>
      <c r="F14" s="60">
        <f t="shared" si="3"/>
        <v>9345.5776940754749</v>
      </c>
      <c r="G14" s="60">
        <f t="shared" si="1"/>
        <v>0</v>
      </c>
      <c r="H14" s="61">
        <f t="shared" si="1"/>
        <v>0</v>
      </c>
      <c r="I14" s="62">
        <f t="shared" si="4"/>
        <v>9768.7249035864261</v>
      </c>
      <c r="J14" s="34">
        <v>0</v>
      </c>
    </row>
    <row r="15" spans="1:10" ht="13.5" customHeight="1">
      <c r="A15" s="37" t="s">
        <v>15</v>
      </c>
      <c r="B15" s="63">
        <f t="shared" si="2"/>
        <v>5603.9582008876769</v>
      </c>
      <c r="C15" s="63">
        <f t="shared" si="2"/>
        <v>18.25650992940524</v>
      </c>
      <c r="D15" s="63">
        <f t="shared" si="2"/>
        <v>398.78478932573398</v>
      </c>
      <c r="E15" s="63">
        <f t="shared" si="2"/>
        <v>4.9985718366181106E-4</v>
      </c>
      <c r="F15" s="63">
        <f t="shared" si="3"/>
        <v>0</v>
      </c>
      <c r="G15" s="63">
        <f t="shared" si="1"/>
        <v>0</v>
      </c>
      <c r="H15" s="64">
        <f t="shared" si="1"/>
        <v>0</v>
      </c>
      <c r="I15" s="59">
        <f t="shared" si="4"/>
        <v>6021</v>
      </c>
      <c r="J15" s="34">
        <v>0</v>
      </c>
    </row>
    <row r="16" spans="1:10" ht="13.5" customHeight="1">
      <c r="A16" s="36" t="s">
        <v>16</v>
      </c>
      <c r="B16" s="60">
        <f t="shared" si="2"/>
        <v>2223.5300793574111</v>
      </c>
      <c r="C16" s="60">
        <f t="shared" si="2"/>
        <v>1619.0252030614779</v>
      </c>
      <c r="D16" s="60">
        <f t="shared" si="2"/>
        <v>1042.6116378638196</v>
      </c>
      <c r="E16" s="60">
        <f t="shared" si="2"/>
        <v>50.833079717291703</v>
      </c>
      <c r="F16" s="60">
        <f t="shared" si="3"/>
        <v>0</v>
      </c>
      <c r="G16" s="60">
        <f t="shared" si="1"/>
        <v>0</v>
      </c>
      <c r="H16" s="61">
        <f t="shared" si="1"/>
        <v>0</v>
      </c>
      <c r="I16" s="62">
        <f t="shared" si="4"/>
        <v>4936.0000000000009</v>
      </c>
      <c r="J16" s="34">
        <v>0</v>
      </c>
    </row>
    <row r="17" spans="1:10" ht="13.5" customHeight="1">
      <c r="A17" s="37" t="s">
        <v>17</v>
      </c>
      <c r="B17" s="63">
        <f t="shared" si="2"/>
        <v>256.56874079186207</v>
      </c>
      <c r="C17" s="63">
        <f t="shared" si="2"/>
        <v>0.67035355737330704</v>
      </c>
      <c r="D17" s="63">
        <f t="shared" si="2"/>
        <v>184.18334085692828</v>
      </c>
      <c r="E17" s="63">
        <f t="shared" si="2"/>
        <v>2.5775647938363697</v>
      </c>
      <c r="F17" s="63">
        <f t="shared" si="3"/>
        <v>14.276328090457872</v>
      </c>
      <c r="G17" s="63">
        <f t="shared" si="1"/>
        <v>0</v>
      </c>
      <c r="H17" s="64">
        <f t="shared" si="1"/>
        <v>0</v>
      </c>
      <c r="I17" s="59">
        <f t="shared" si="4"/>
        <v>458.27632809045787</v>
      </c>
      <c r="J17" s="34">
        <v>0</v>
      </c>
    </row>
    <row r="18" spans="1:10" ht="13.5" customHeight="1">
      <c r="A18" s="36" t="s">
        <v>18</v>
      </c>
      <c r="B18" s="60">
        <f t="shared" si="2"/>
        <v>0</v>
      </c>
      <c r="C18" s="60">
        <f t="shared" si="2"/>
        <v>0</v>
      </c>
      <c r="D18" s="60">
        <f t="shared" si="2"/>
        <v>0</v>
      </c>
      <c r="E18" s="60">
        <f t="shared" si="2"/>
        <v>0</v>
      </c>
      <c r="F18" s="60">
        <f t="shared" si="3"/>
        <v>0</v>
      </c>
      <c r="G18" s="60">
        <f t="shared" si="1"/>
        <v>0</v>
      </c>
      <c r="H18" s="61">
        <f t="shared" si="1"/>
        <v>0</v>
      </c>
      <c r="I18" s="62">
        <f t="shared" si="4"/>
        <v>0</v>
      </c>
      <c r="J18" s="34">
        <v>0</v>
      </c>
    </row>
    <row r="19" spans="1:10" ht="13.5" customHeight="1">
      <c r="A19" s="37" t="s">
        <v>139</v>
      </c>
      <c r="B19" s="63">
        <f t="shared" si="2"/>
        <v>2767.3673452022417</v>
      </c>
      <c r="C19" s="63">
        <f t="shared" si="2"/>
        <v>1582.2381410833427</v>
      </c>
      <c r="D19" s="63">
        <f t="shared" si="2"/>
        <v>1769.3197411952101</v>
      </c>
      <c r="E19" s="63">
        <f t="shared" si="2"/>
        <v>207.50911427500193</v>
      </c>
      <c r="F19" s="63">
        <f t="shared" si="3"/>
        <v>0</v>
      </c>
      <c r="G19" s="63">
        <f t="shared" si="1"/>
        <v>0</v>
      </c>
      <c r="H19" s="64">
        <f t="shared" si="1"/>
        <v>0</v>
      </c>
      <c r="I19" s="59">
        <f t="shared" si="4"/>
        <v>6326.4343417557966</v>
      </c>
      <c r="J19" s="34">
        <v>0</v>
      </c>
    </row>
    <row r="20" spans="1:10" ht="13.5" customHeight="1">
      <c r="A20" s="36" t="s">
        <v>19</v>
      </c>
      <c r="B20" s="60">
        <f t="shared" si="2"/>
        <v>0</v>
      </c>
      <c r="C20" s="60">
        <f t="shared" si="2"/>
        <v>0</v>
      </c>
      <c r="D20" s="60">
        <f t="shared" si="2"/>
        <v>0</v>
      </c>
      <c r="E20" s="60">
        <f t="shared" si="2"/>
        <v>0</v>
      </c>
      <c r="F20" s="60">
        <f t="shared" si="3"/>
        <v>0</v>
      </c>
      <c r="G20" s="60">
        <f t="shared" si="1"/>
        <v>0</v>
      </c>
      <c r="H20" s="61">
        <f t="shared" si="1"/>
        <v>0</v>
      </c>
      <c r="I20" s="62">
        <f t="shared" si="4"/>
        <v>0</v>
      </c>
      <c r="J20" s="34">
        <v>0</v>
      </c>
    </row>
    <row r="21" spans="1:10" ht="13.5" customHeight="1">
      <c r="A21" s="37" t="s">
        <v>20</v>
      </c>
      <c r="B21" s="63">
        <f t="shared" si="2"/>
        <v>0</v>
      </c>
      <c r="C21" s="63">
        <f t="shared" si="2"/>
        <v>0</v>
      </c>
      <c r="D21" s="63">
        <f t="shared" si="2"/>
        <v>0</v>
      </c>
      <c r="E21" s="63">
        <f t="shared" si="2"/>
        <v>0</v>
      </c>
      <c r="F21" s="63">
        <f t="shared" si="3"/>
        <v>0</v>
      </c>
      <c r="G21" s="63">
        <f t="shared" si="1"/>
        <v>0</v>
      </c>
      <c r="H21" s="64">
        <f t="shared" si="1"/>
        <v>0</v>
      </c>
      <c r="I21" s="59">
        <f t="shared" si="4"/>
        <v>0</v>
      </c>
      <c r="J21" s="34">
        <v>0</v>
      </c>
    </row>
    <row r="22" spans="1:10" ht="13.5" customHeight="1">
      <c r="A22" s="36" t="s">
        <v>21</v>
      </c>
      <c r="B22" s="60">
        <f t="shared" si="2"/>
        <v>51.044260276496694</v>
      </c>
      <c r="C22" s="60">
        <f t="shared" si="2"/>
        <v>4.5270693874576056</v>
      </c>
      <c r="D22" s="60">
        <f t="shared" si="2"/>
        <v>3.4276743201094435</v>
      </c>
      <c r="E22" s="60">
        <f t="shared" si="2"/>
        <v>9.9601593625498028E-4</v>
      </c>
      <c r="F22" s="60">
        <f t="shared" si="3"/>
        <v>0</v>
      </c>
      <c r="G22" s="60">
        <f t="shared" si="1"/>
        <v>0</v>
      </c>
      <c r="H22" s="61">
        <f t="shared" si="1"/>
        <v>0</v>
      </c>
      <c r="I22" s="62">
        <f t="shared" si="4"/>
        <v>59</v>
      </c>
      <c r="J22" s="34">
        <v>0</v>
      </c>
    </row>
    <row r="23" spans="1:10" ht="13.5" customHeight="1">
      <c r="A23" s="38" t="s">
        <v>60</v>
      </c>
      <c r="B23" s="63">
        <f t="shared" si="2"/>
        <v>4035.1875137417201</v>
      </c>
      <c r="C23" s="63">
        <f t="shared" si="2"/>
        <v>29.339090059901608</v>
      </c>
      <c r="D23" s="63">
        <f t="shared" si="2"/>
        <v>546.22339619837817</v>
      </c>
      <c r="E23" s="63">
        <f t="shared" si="2"/>
        <v>0.25</v>
      </c>
      <c r="F23" s="63">
        <f t="shared" si="3"/>
        <v>0</v>
      </c>
      <c r="G23" s="63">
        <f t="shared" ref="G23:H27" si="5">G49+G101</f>
        <v>0</v>
      </c>
      <c r="H23" s="64">
        <f t="shared" si="5"/>
        <v>0</v>
      </c>
      <c r="I23" s="59">
        <f t="shared" si="4"/>
        <v>4611</v>
      </c>
      <c r="J23" s="34">
        <v>0</v>
      </c>
    </row>
    <row r="24" spans="1:10" ht="13.5" customHeight="1">
      <c r="A24" s="36" t="s">
        <v>22</v>
      </c>
      <c r="B24" s="60">
        <f t="shared" ref="B24:E27" si="6">B50+B102</f>
        <v>213.89373933435766</v>
      </c>
      <c r="C24" s="60">
        <f t="shared" si="6"/>
        <v>1779.5557554848103</v>
      </c>
      <c r="D24" s="60">
        <f t="shared" si="6"/>
        <v>119.35652240740123</v>
      </c>
      <c r="E24" s="60">
        <f t="shared" si="6"/>
        <v>0</v>
      </c>
      <c r="F24" s="60">
        <f t="shared" si="3"/>
        <v>18.804350133430777</v>
      </c>
      <c r="G24" s="60">
        <f t="shared" si="5"/>
        <v>0</v>
      </c>
      <c r="H24" s="61">
        <f t="shared" si="5"/>
        <v>0</v>
      </c>
      <c r="I24" s="62">
        <f t="shared" si="4"/>
        <v>2131.6103673600001</v>
      </c>
      <c r="J24" s="34">
        <v>0</v>
      </c>
    </row>
    <row r="25" spans="1:10" ht="13.5" customHeight="1">
      <c r="A25" s="38" t="s">
        <v>23</v>
      </c>
      <c r="B25" s="63">
        <f t="shared" si="6"/>
        <v>164.29652674268334</v>
      </c>
      <c r="C25" s="63">
        <f t="shared" si="6"/>
        <v>0</v>
      </c>
      <c r="D25" s="63">
        <f t="shared" si="6"/>
        <v>109.46078567642147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59">
        <f t="shared" si="4"/>
        <v>273.75731241910478</v>
      </c>
      <c r="J25" s="34">
        <v>0</v>
      </c>
    </row>
    <row r="26" spans="1:10" ht="13.5" customHeight="1">
      <c r="A26" s="36" t="s">
        <v>24</v>
      </c>
      <c r="B26" s="60">
        <f t="shared" si="6"/>
        <v>2317.0657481538633</v>
      </c>
      <c r="C26" s="60">
        <f t="shared" si="6"/>
        <v>42.269789534279326</v>
      </c>
      <c r="D26" s="60">
        <f t="shared" si="6"/>
        <v>242.884862311858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2602.2204000000006</v>
      </c>
      <c r="J26" s="34">
        <v>0</v>
      </c>
    </row>
    <row r="27" spans="1:10" ht="13.5" customHeight="1" thickBot="1">
      <c r="A27" s="38" t="s">
        <v>25</v>
      </c>
      <c r="B27" s="63">
        <f t="shared" si="6"/>
        <v>1787.2025027735363</v>
      </c>
      <c r="C27" s="63">
        <f t="shared" si="6"/>
        <v>21.00648631966618</v>
      </c>
      <c r="D27" s="63">
        <f t="shared" si="6"/>
        <v>3045.2452004998895</v>
      </c>
      <c r="E27" s="63">
        <f t="shared" si="6"/>
        <v>3827.9630395594572</v>
      </c>
      <c r="F27" s="63">
        <f t="shared" si="3"/>
        <v>996.4008</v>
      </c>
      <c r="G27" s="63">
        <f t="shared" si="5"/>
        <v>1793.3610280680177</v>
      </c>
      <c r="H27" s="64">
        <f t="shared" si="5"/>
        <v>11.424142779433739</v>
      </c>
      <c r="I27" s="313">
        <f t="shared" si="4"/>
        <v>11482.603200000001</v>
      </c>
      <c r="J27" s="318">
        <v>0</v>
      </c>
    </row>
    <row r="28" spans="1:10" ht="13.5" customHeight="1">
      <c r="A28" s="132" t="s">
        <v>26</v>
      </c>
      <c r="B28" s="133">
        <f>SUM(B7:B27)</f>
        <v>20184.725141623108</v>
      </c>
      <c r="C28" s="133">
        <f t="shared" ref="C28:I28" si="7">SUM(C7:C27)</f>
        <v>5099.4528738533845</v>
      </c>
      <c r="D28" s="133">
        <f t="shared" si="7"/>
        <v>7563.2737263360832</v>
      </c>
      <c r="E28" s="133">
        <f t="shared" si="7"/>
        <v>4571.8508128381436</v>
      </c>
      <c r="F28" s="133">
        <f t="shared" si="7"/>
        <v>18020.668750628567</v>
      </c>
      <c r="G28" s="133">
        <f t="shared" si="7"/>
        <v>1793.3610280680177</v>
      </c>
      <c r="H28" s="134">
        <f t="shared" si="7"/>
        <v>11.424142779433739</v>
      </c>
      <c r="I28" s="135">
        <f t="shared" si="7"/>
        <v>57244.756476126742</v>
      </c>
      <c r="J28" s="34">
        <v>0</v>
      </c>
    </row>
    <row r="29" spans="1:10" ht="13.5" customHeight="1" thickBot="1">
      <c r="A29" s="43" t="s">
        <v>91</v>
      </c>
      <c r="B29" s="78">
        <f>B28/$I28</f>
        <v>0.35260391316435963</v>
      </c>
      <c r="C29" s="78">
        <f t="shared" ref="C29:I29" si="8">C28/$I28</f>
        <v>8.9081571619228597E-2</v>
      </c>
      <c r="D29" s="78">
        <f t="shared" si="8"/>
        <v>0.13212168575632352</v>
      </c>
      <c r="E29" s="78">
        <f t="shared" si="8"/>
        <v>7.9864970947073219E-2</v>
      </c>
      <c r="F29" s="78">
        <f t="shared" si="8"/>
        <v>0.31480033910431388</v>
      </c>
      <c r="G29" s="78">
        <f t="shared" si="8"/>
        <v>3.1327952784914334E-2</v>
      </c>
      <c r="H29" s="78">
        <f t="shared" si="8"/>
        <v>1.9956662378672261E-4</v>
      </c>
      <c r="I29" s="80">
        <f t="shared" si="8"/>
        <v>1</v>
      </c>
    </row>
    <row r="30" spans="1:10" ht="13.5" customHeight="1" thickBot="1"/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3.5" customHeight="1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3.5" customHeight="1">
      <c r="A33" s="35" t="s">
        <v>7</v>
      </c>
      <c r="B33" s="57">
        <f>B111+B137+B163+B189+B215+B241+B267+B293+B319+B345+B371+B397+B423</f>
        <v>0.5</v>
      </c>
      <c r="C33" s="57">
        <f t="shared" ref="C33:E33" si="9">C111+C137+C163+C189+C215+C241+C267+C293+C319+C345+C371+C397+C423</f>
        <v>0.5</v>
      </c>
      <c r="D33" s="57">
        <f t="shared" si="9"/>
        <v>44.5</v>
      </c>
      <c r="E33" s="57">
        <f t="shared" si="9"/>
        <v>0.5</v>
      </c>
      <c r="F33" s="419"/>
      <c r="G33" s="57">
        <f t="shared" ref="G33:H48" si="10">G111+G137+G163+G189+G215+G241+G267+G293+G319+G345+G371+G397+G423</f>
        <v>0</v>
      </c>
      <c r="H33" s="58">
        <f t="shared" si="10"/>
        <v>0</v>
      </c>
      <c r="I33" s="59">
        <f>SUM(B33:H33)</f>
        <v>46</v>
      </c>
      <c r="J33" s="34">
        <v>0</v>
      </c>
    </row>
    <row r="34" spans="1:10" ht="13.5" customHeight="1">
      <c r="A34" s="36" t="s">
        <v>8</v>
      </c>
      <c r="B34" s="60">
        <f t="shared" ref="B34:E49" si="11">B112+B138+B164+B190+B216+B242+B268+B294+B320+B346+B372+B398+B424</f>
        <v>0</v>
      </c>
      <c r="C34" s="60">
        <f t="shared" si="11"/>
        <v>0</v>
      </c>
      <c r="D34" s="60">
        <f t="shared" si="11"/>
        <v>0</v>
      </c>
      <c r="E34" s="60">
        <f t="shared" si="11"/>
        <v>0</v>
      </c>
      <c r="F34" s="420">
        <v>0</v>
      </c>
      <c r="G34" s="60">
        <f t="shared" si="10"/>
        <v>0</v>
      </c>
      <c r="H34" s="61">
        <f t="shared" si="10"/>
        <v>0</v>
      </c>
      <c r="I34" s="62">
        <f t="shared" ref="I34:I53" si="12">SUM(B34:H34)</f>
        <v>0</v>
      </c>
      <c r="J34" s="34">
        <v>0</v>
      </c>
    </row>
    <row r="35" spans="1:10" ht="13.5" customHeight="1">
      <c r="A35" s="37" t="s">
        <v>9</v>
      </c>
      <c r="B35" s="63">
        <f t="shared" si="11"/>
        <v>0</v>
      </c>
      <c r="C35" s="63">
        <f t="shared" si="11"/>
        <v>0</v>
      </c>
      <c r="D35" s="63">
        <f t="shared" si="11"/>
        <v>0</v>
      </c>
      <c r="E35" s="63">
        <f t="shared" si="11"/>
        <v>0</v>
      </c>
      <c r="F35" s="420">
        <v>0</v>
      </c>
      <c r="G35" s="63">
        <f t="shared" si="10"/>
        <v>0</v>
      </c>
      <c r="H35" s="64">
        <f t="shared" si="10"/>
        <v>0</v>
      </c>
      <c r="I35" s="59">
        <f t="shared" si="12"/>
        <v>0</v>
      </c>
      <c r="J35" s="34">
        <v>0</v>
      </c>
    </row>
    <row r="36" spans="1:10" ht="13.5" customHeight="1">
      <c r="A36" s="36" t="s">
        <v>10</v>
      </c>
      <c r="B36" s="60">
        <f t="shared" si="11"/>
        <v>0.25</v>
      </c>
      <c r="C36" s="60">
        <f t="shared" si="11"/>
        <v>0.25</v>
      </c>
      <c r="D36" s="60">
        <f t="shared" si="11"/>
        <v>0.25</v>
      </c>
      <c r="E36" s="60">
        <f t="shared" si="11"/>
        <v>0.25</v>
      </c>
      <c r="F36" s="420">
        <v>0</v>
      </c>
      <c r="G36" s="60">
        <f t="shared" si="10"/>
        <v>0</v>
      </c>
      <c r="H36" s="61">
        <f t="shared" si="10"/>
        <v>0</v>
      </c>
      <c r="I36" s="62">
        <f t="shared" si="12"/>
        <v>1</v>
      </c>
      <c r="J36" s="34">
        <v>0</v>
      </c>
    </row>
    <row r="37" spans="1:10" ht="13.5" customHeight="1">
      <c r="A37" s="37" t="s">
        <v>11</v>
      </c>
      <c r="B37" s="63">
        <f t="shared" si="11"/>
        <v>0</v>
      </c>
      <c r="C37" s="63">
        <f t="shared" si="11"/>
        <v>0</v>
      </c>
      <c r="D37" s="63">
        <f t="shared" si="11"/>
        <v>0</v>
      </c>
      <c r="E37" s="63">
        <f t="shared" si="11"/>
        <v>0</v>
      </c>
      <c r="F37" s="420">
        <v>0</v>
      </c>
      <c r="G37" s="63">
        <f t="shared" si="10"/>
        <v>0</v>
      </c>
      <c r="H37" s="64">
        <f t="shared" si="10"/>
        <v>0</v>
      </c>
      <c r="I37" s="59">
        <f t="shared" si="12"/>
        <v>0</v>
      </c>
      <c r="J37" s="34">
        <v>0</v>
      </c>
    </row>
    <row r="38" spans="1:10" ht="13.5" customHeight="1">
      <c r="A38" s="36" t="s">
        <v>12</v>
      </c>
      <c r="B38" s="60">
        <f t="shared" si="11"/>
        <v>3.099240103549083E-3</v>
      </c>
      <c r="C38" s="60">
        <f t="shared" si="11"/>
        <v>1.0029747690057434E-3</v>
      </c>
      <c r="D38" s="60">
        <f t="shared" si="11"/>
        <v>1.0029747690057434E-3</v>
      </c>
      <c r="E38" s="60">
        <f t="shared" si="11"/>
        <v>2.8160168445458518</v>
      </c>
      <c r="F38" s="420">
        <v>0</v>
      </c>
      <c r="G38" s="60">
        <f t="shared" si="10"/>
        <v>0</v>
      </c>
      <c r="H38" s="61">
        <f t="shared" si="10"/>
        <v>0</v>
      </c>
      <c r="I38" s="62">
        <f t="shared" si="12"/>
        <v>2.8211220341874124</v>
      </c>
      <c r="J38" s="34">
        <v>0</v>
      </c>
    </row>
    <row r="39" spans="1:10" ht="13.5" customHeight="1">
      <c r="A39" s="37" t="s">
        <v>13</v>
      </c>
      <c r="B39" s="63">
        <f t="shared" si="11"/>
        <v>0</v>
      </c>
      <c r="C39" s="63">
        <f t="shared" si="11"/>
        <v>0</v>
      </c>
      <c r="D39" s="63">
        <f t="shared" si="11"/>
        <v>0</v>
      </c>
      <c r="E39" s="63">
        <f t="shared" si="11"/>
        <v>0</v>
      </c>
      <c r="F39" s="420">
        <v>0</v>
      </c>
      <c r="G39" s="63">
        <f t="shared" si="10"/>
        <v>0</v>
      </c>
      <c r="H39" s="64">
        <f t="shared" si="10"/>
        <v>0</v>
      </c>
      <c r="I39" s="59">
        <f t="shared" si="12"/>
        <v>0</v>
      </c>
      <c r="J39" s="34">
        <v>0</v>
      </c>
    </row>
    <row r="40" spans="1:10" ht="13.5" customHeight="1">
      <c r="A40" s="36" t="s">
        <v>14</v>
      </c>
      <c r="B40" s="60">
        <f t="shared" si="11"/>
        <v>2.815741690424897E-3</v>
      </c>
      <c r="C40" s="60">
        <f t="shared" si="11"/>
        <v>1.5281897986499897</v>
      </c>
      <c r="D40" s="60">
        <f t="shared" si="11"/>
        <v>0.7129995200949043</v>
      </c>
      <c r="E40" s="60">
        <f t="shared" si="11"/>
        <v>345.83623299831839</v>
      </c>
      <c r="F40" s="420">
        <v>0</v>
      </c>
      <c r="G40" s="60">
        <f t="shared" si="10"/>
        <v>0</v>
      </c>
      <c r="H40" s="61">
        <f t="shared" si="10"/>
        <v>0</v>
      </c>
      <c r="I40" s="62">
        <f t="shared" si="12"/>
        <v>348.08023805875371</v>
      </c>
      <c r="J40" s="34">
        <v>0</v>
      </c>
    </row>
    <row r="41" spans="1:10" ht="13.5" customHeight="1">
      <c r="A41" s="37" t="s">
        <v>15</v>
      </c>
      <c r="B41" s="63">
        <f t="shared" si="11"/>
        <v>24.157338640173361</v>
      </c>
      <c r="C41" s="63">
        <f t="shared" si="11"/>
        <v>5.5354002429255278</v>
      </c>
      <c r="D41" s="63">
        <f t="shared" si="11"/>
        <v>10.306761259717451</v>
      </c>
      <c r="E41" s="63">
        <f t="shared" si="11"/>
        <v>4.9985718366181106E-4</v>
      </c>
      <c r="F41" s="420">
        <v>0</v>
      </c>
      <c r="G41" s="63">
        <f t="shared" si="10"/>
        <v>0</v>
      </c>
      <c r="H41" s="64">
        <f t="shared" si="10"/>
        <v>0</v>
      </c>
      <c r="I41" s="59">
        <f t="shared" si="12"/>
        <v>40.000000000000007</v>
      </c>
      <c r="J41" s="34">
        <v>0</v>
      </c>
    </row>
    <row r="42" spans="1:10" ht="13.5" customHeight="1">
      <c r="A42" s="36" t="s">
        <v>16</v>
      </c>
      <c r="B42" s="60">
        <f t="shared" si="11"/>
        <v>464.78991272064002</v>
      </c>
      <c r="C42" s="60">
        <f t="shared" si="11"/>
        <v>1512.5100738828498</v>
      </c>
      <c r="D42" s="60">
        <f t="shared" si="11"/>
        <v>949.69903132380114</v>
      </c>
      <c r="E42" s="60">
        <f t="shared" si="11"/>
        <v>9.8207270909220776E-4</v>
      </c>
      <c r="F42" s="420">
        <v>0</v>
      </c>
      <c r="G42" s="60">
        <f t="shared" si="10"/>
        <v>0</v>
      </c>
      <c r="H42" s="61">
        <f t="shared" si="10"/>
        <v>0</v>
      </c>
      <c r="I42" s="62">
        <f t="shared" si="12"/>
        <v>2927</v>
      </c>
      <c r="J42" s="34">
        <v>0</v>
      </c>
    </row>
    <row r="43" spans="1:10" ht="13.5" customHeight="1">
      <c r="A43" s="37" t="s">
        <v>17</v>
      </c>
      <c r="B43" s="63">
        <f t="shared" si="11"/>
        <v>18.592116880436986</v>
      </c>
      <c r="C43" s="63">
        <f t="shared" si="11"/>
        <v>1.0998900109989002E-3</v>
      </c>
      <c r="D43" s="63">
        <f t="shared" si="11"/>
        <v>160.27946844523117</v>
      </c>
      <c r="E43" s="63">
        <f t="shared" si="11"/>
        <v>0.12731478432085691</v>
      </c>
      <c r="F43" s="420">
        <v>0</v>
      </c>
      <c r="G43" s="63">
        <f t="shared" si="10"/>
        <v>0</v>
      </c>
      <c r="H43" s="64">
        <f t="shared" si="10"/>
        <v>0</v>
      </c>
      <c r="I43" s="59">
        <f t="shared" si="12"/>
        <v>179</v>
      </c>
      <c r="J43" s="34">
        <v>0</v>
      </c>
    </row>
    <row r="44" spans="1:10" ht="13.5" customHeight="1">
      <c r="A44" s="36" t="s">
        <v>18</v>
      </c>
      <c r="B44" s="60">
        <f t="shared" si="11"/>
        <v>0</v>
      </c>
      <c r="C44" s="60">
        <f t="shared" si="11"/>
        <v>0</v>
      </c>
      <c r="D44" s="60">
        <f t="shared" si="11"/>
        <v>0</v>
      </c>
      <c r="E44" s="60">
        <f t="shared" si="11"/>
        <v>0</v>
      </c>
      <c r="F44" s="420">
        <v>0</v>
      </c>
      <c r="G44" s="60">
        <f t="shared" si="10"/>
        <v>0</v>
      </c>
      <c r="H44" s="61">
        <f t="shared" si="10"/>
        <v>0</v>
      </c>
      <c r="I44" s="62">
        <f t="shared" si="12"/>
        <v>0</v>
      </c>
      <c r="J44" s="34">
        <v>0</v>
      </c>
    </row>
    <row r="45" spans="1:10" ht="13.5" customHeight="1">
      <c r="A45" s="37" t="s">
        <v>139</v>
      </c>
      <c r="B45" s="63">
        <f t="shared" si="11"/>
        <v>479.89921273307908</v>
      </c>
      <c r="C45" s="63">
        <f t="shared" si="11"/>
        <v>1365.4336547182018</v>
      </c>
      <c r="D45" s="63">
        <f t="shared" si="11"/>
        <v>1439.4529767256183</v>
      </c>
      <c r="E45" s="63">
        <f t="shared" si="11"/>
        <v>174.21415582310033</v>
      </c>
      <c r="F45" s="420">
        <v>0</v>
      </c>
      <c r="G45" s="63">
        <f t="shared" si="10"/>
        <v>0</v>
      </c>
      <c r="H45" s="64">
        <f t="shared" si="10"/>
        <v>0</v>
      </c>
      <c r="I45" s="59">
        <f>SUM(B45:H45)</f>
        <v>3459</v>
      </c>
      <c r="J45" s="34">
        <v>0</v>
      </c>
    </row>
    <row r="46" spans="1:10" ht="13.5" customHeight="1">
      <c r="A46" s="36" t="s">
        <v>19</v>
      </c>
      <c r="B46" s="60">
        <f t="shared" si="11"/>
        <v>0</v>
      </c>
      <c r="C46" s="60">
        <f t="shared" si="11"/>
        <v>0</v>
      </c>
      <c r="D46" s="60">
        <f t="shared" si="11"/>
        <v>0</v>
      </c>
      <c r="E46" s="60">
        <f t="shared" si="11"/>
        <v>0</v>
      </c>
      <c r="F46" s="420">
        <v>0</v>
      </c>
      <c r="G46" s="60">
        <f t="shared" si="10"/>
        <v>0</v>
      </c>
      <c r="H46" s="61">
        <f t="shared" si="10"/>
        <v>0</v>
      </c>
      <c r="I46" s="62">
        <f t="shared" si="12"/>
        <v>0</v>
      </c>
      <c r="J46" s="34">
        <v>0</v>
      </c>
    </row>
    <row r="47" spans="1:10" ht="13.5" customHeight="1">
      <c r="A47" s="37" t="s">
        <v>20</v>
      </c>
      <c r="B47" s="63">
        <f t="shared" si="11"/>
        <v>0</v>
      </c>
      <c r="C47" s="63">
        <f t="shared" si="11"/>
        <v>0</v>
      </c>
      <c r="D47" s="63">
        <f t="shared" si="11"/>
        <v>0</v>
      </c>
      <c r="E47" s="63">
        <f t="shared" si="11"/>
        <v>0</v>
      </c>
      <c r="F47" s="420">
        <v>0</v>
      </c>
      <c r="G47" s="63">
        <f t="shared" si="10"/>
        <v>0</v>
      </c>
      <c r="H47" s="64">
        <f t="shared" si="10"/>
        <v>0</v>
      </c>
      <c r="I47" s="59">
        <f t="shared" si="12"/>
        <v>0</v>
      </c>
      <c r="J47" s="34">
        <v>0</v>
      </c>
    </row>
    <row r="48" spans="1:10" ht="13.5" customHeight="1">
      <c r="A48" s="36" t="s">
        <v>21</v>
      </c>
      <c r="B48" s="60">
        <f t="shared" si="11"/>
        <v>1.9513141918569903</v>
      </c>
      <c r="C48" s="60">
        <f t="shared" si="11"/>
        <v>4.5270693874576056</v>
      </c>
      <c r="D48" s="60">
        <f t="shared" si="11"/>
        <v>2.5206204047491481</v>
      </c>
      <c r="E48" s="60">
        <f t="shared" si="11"/>
        <v>9.9601593625498028E-4</v>
      </c>
      <c r="F48" s="420">
        <v>0</v>
      </c>
      <c r="G48" s="60">
        <f t="shared" si="10"/>
        <v>0</v>
      </c>
      <c r="H48" s="61">
        <f t="shared" si="10"/>
        <v>0</v>
      </c>
      <c r="I48" s="62">
        <f t="shared" si="12"/>
        <v>9</v>
      </c>
      <c r="J48" s="34">
        <v>0</v>
      </c>
    </row>
    <row r="49" spans="1:10" ht="13.5" customHeight="1">
      <c r="A49" s="38" t="s">
        <v>60</v>
      </c>
      <c r="B49" s="63">
        <f t="shared" si="11"/>
        <v>17.798512198860479</v>
      </c>
      <c r="C49" s="63">
        <f t="shared" si="11"/>
        <v>21.961263604843094</v>
      </c>
      <c r="D49" s="63">
        <f t="shared" si="11"/>
        <v>42.990224196296424</v>
      </c>
      <c r="E49" s="63">
        <f t="shared" si="11"/>
        <v>0.25</v>
      </c>
      <c r="F49" s="420">
        <v>0</v>
      </c>
      <c r="G49" s="63">
        <f t="shared" ref="G49:H53" si="13">G127+G153+G179+G205+G231+G257+G283+G309+G335+G361+G387+G413+G439</f>
        <v>0</v>
      </c>
      <c r="H49" s="64">
        <f t="shared" si="13"/>
        <v>0</v>
      </c>
      <c r="I49" s="59">
        <f t="shared" si="12"/>
        <v>83</v>
      </c>
      <c r="J49" s="34">
        <v>0</v>
      </c>
    </row>
    <row r="50" spans="1:10" ht="13.5" customHeight="1">
      <c r="A50" s="36" t="s">
        <v>22</v>
      </c>
      <c r="B50" s="60">
        <f t="shared" ref="B50:E53" si="14">B128+B154+B180+B206+B232+B258+B284+B310+B336+B362+B388+B414+B440</f>
        <v>82.509835097185515</v>
      </c>
      <c r="C50" s="60">
        <f t="shared" si="14"/>
        <v>1779.5557554848103</v>
      </c>
      <c r="D50" s="60">
        <f t="shared" si="14"/>
        <v>110.93440941800417</v>
      </c>
      <c r="E50" s="60">
        <f t="shared" si="14"/>
        <v>0</v>
      </c>
      <c r="F50" s="420">
        <v>0</v>
      </c>
      <c r="G50" s="60">
        <f t="shared" si="13"/>
        <v>0</v>
      </c>
      <c r="H50" s="61">
        <f t="shared" si="13"/>
        <v>0</v>
      </c>
      <c r="I50" s="62">
        <f t="shared" si="12"/>
        <v>1973</v>
      </c>
      <c r="J50" s="34">
        <v>0</v>
      </c>
    </row>
    <row r="51" spans="1:10" ht="13.5" customHeight="1">
      <c r="A51" s="38" t="s">
        <v>23</v>
      </c>
      <c r="B51" s="63">
        <f t="shared" si="14"/>
        <v>1.9191628827729439E-2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20">
        <v>0</v>
      </c>
      <c r="G51" s="63">
        <f t="shared" si="13"/>
        <v>0</v>
      </c>
      <c r="H51" s="64">
        <f t="shared" si="13"/>
        <v>0</v>
      </c>
      <c r="I51" s="59">
        <f t="shared" si="12"/>
        <v>1.9191628827729439E-2</v>
      </c>
      <c r="J51" s="34">
        <v>0</v>
      </c>
    </row>
    <row r="52" spans="1:10" ht="13.5" customHeight="1">
      <c r="A52" s="36" t="s">
        <v>24</v>
      </c>
      <c r="B52" s="60">
        <f t="shared" si="14"/>
        <v>22.993669934887183</v>
      </c>
      <c r="C52" s="60">
        <f t="shared" si="14"/>
        <v>34.284629353254807</v>
      </c>
      <c r="D52" s="60">
        <f t="shared" si="14"/>
        <v>6.1897007118580065</v>
      </c>
      <c r="E52" s="60">
        <f t="shared" si="14"/>
        <v>0</v>
      </c>
      <c r="F52" s="420">
        <v>0</v>
      </c>
      <c r="G52" s="60">
        <f t="shared" si="13"/>
        <v>0</v>
      </c>
      <c r="H52" s="61">
        <f t="shared" si="13"/>
        <v>0</v>
      </c>
      <c r="I52" s="62">
        <f t="shared" si="12"/>
        <v>63.468000000000004</v>
      </c>
      <c r="J52" s="34">
        <v>0</v>
      </c>
    </row>
    <row r="53" spans="1:10" ht="13.5" customHeight="1" thickBot="1">
      <c r="A53" s="38" t="s">
        <v>25</v>
      </c>
      <c r="B53" s="63">
        <f t="shared" si="14"/>
        <v>61.973138411778848</v>
      </c>
      <c r="C53" s="63">
        <f t="shared" si="14"/>
        <v>20.902625524054827</v>
      </c>
      <c r="D53" s="63">
        <f t="shared" si="14"/>
        <v>393.10052513123941</v>
      </c>
      <c r="E53" s="63">
        <f t="shared" si="14"/>
        <v>2122.6049304935918</v>
      </c>
      <c r="F53" s="421">
        <v>0</v>
      </c>
      <c r="G53" s="63">
        <f t="shared" si="13"/>
        <v>325.60890278095712</v>
      </c>
      <c r="H53" s="64">
        <f t="shared" si="13"/>
        <v>10.508277658378059</v>
      </c>
      <c r="I53" s="59">
        <f t="shared" si="12"/>
        <v>2934.6984000000002</v>
      </c>
      <c r="J53" s="34">
        <v>0</v>
      </c>
    </row>
    <row r="54" spans="1:10" ht="13.5" customHeight="1">
      <c r="A54" s="132" t="s">
        <v>26</v>
      </c>
      <c r="B54" s="133">
        <f>SUM(B33:B53)</f>
        <v>1175.4401574195203</v>
      </c>
      <c r="C54" s="133">
        <f t="shared" ref="C54:I54" si="15">SUM(C33:C53)</f>
        <v>4746.9907648618282</v>
      </c>
      <c r="D54" s="133">
        <f t="shared" si="15"/>
        <v>3160.9377201113793</v>
      </c>
      <c r="E54" s="133">
        <f t="shared" si="15"/>
        <v>2646.6011288897062</v>
      </c>
      <c r="F54" s="133">
        <f t="shared" si="15"/>
        <v>0</v>
      </c>
      <c r="G54" s="133">
        <f t="shared" si="15"/>
        <v>325.60890278095712</v>
      </c>
      <c r="H54" s="134">
        <f t="shared" si="15"/>
        <v>10.508277658378059</v>
      </c>
      <c r="I54" s="135">
        <f t="shared" si="15"/>
        <v>12066.086951721769</v>
      </c>
      <c r="J54" s="34">
        <v>0</v>
      </c>
    </row>
    <row r="55" spans="1:10" ht="13.5" customHeight="1" thickBot="1">
      <c r="A55" s="43" t="s">
        <v>91</v>
      </c>
      <c r="B55" s="78">
        <f>B54/$I54</f>
        <v>9.7416847907911941E-2</v>
      </c>
      <c r="C55" s="78">
        <f t="shared" ref="C55:I55" si="16">C54/$I54</f>
        <v>0.39341592546574983</v>
      </c>
      <c r="D55" s="78">
        <f t="shared" si="16"/>
        <v>0.26196875032964434</v>
      </c>
      <c r="E55" s="78">
        <f t="shared" si="16"/>
        <v>0.21934212304943235</v>
      </c>
      <c r="F55" s="78">
        <f t="shared" si="16"/>
        <v>0</v>
      </c>
      <c r="G55" s="78">
        <f t="shared" si="16"/>
        <v>2.6985459667559782E-2</v>
      </c>
      <c r="H55" s="78">
        <f t="shared" si="16"/>
        <v>8.708935797017924E-4</v>
      </c>
      <c r="I55" s="80">
        <f t="shared" si="16"/>
        <v>1</v>
      </c>
    </row>
    <row r="56" spans="1:10" ht="15" thickBot="1"/>
    <row r="57" spans="1:10" ht="28.5" customHeight="1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3.5" customHeight="1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3.5" customHeight="1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</v>
      </c>
      <c r="G59" s="404">
        <v>0</v>
      </c>
      <c r="H59" s="406">
        <v>0</v>
      </c>
      <c r="I59" s="59">
        <f>SUM(B59:H59)</f>
        <v>0</v>
      </c>
      <c r="J59" s="34">
        <v>0</v>
      </c>
    </row>
    <row r="60" spans="1:10" ht="13.5" customHeight="1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7">F450+F476+F502+F528+F554</f>
        <v>0</v>
      </c>
      <c r="G60" s="407">
        <v>0</v>
      </c>
      <c r="H60" s="409">
        <v>0</v>
      </c>
      <c r="I60" s="62">
        <f t="shared" ref="I60:I79" si="18">SUM(B60:H60)</f>
        <v>0</v>
      </c>
      <c r="J60" s="34">
        <v>0</v>
      </c>
    </row>
    <row r="61" spans="1:10" ht="13.5" customHeight="1">
      <c r="A61" s="3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7"/>
        <v>0</v>
      </c>
      <c r="G61" s="407">
        <v>0</v>
      </c>
      <c r="H61" s="409">
        <v>0</v>
      </c>
      <c r="I61" s="59">
        <f t="shared" si="18"/>
        <v>0</v>
      </c>
      <c r="J61" s="34">
        <v>0</v>
      </c>
    </row>
    <row r="62" spans="1:10" ht="13.5" customHeight="1">
      <c r="A62" s="3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7"/>
        <v>0</v>
      </c>
      <c r="G62" s="407">
        <v>0</v>
      </c>
      <c r="H62" s="409">
        <v>0</v>
      </c>
      <c r="I62" s="62">
        <f t="shared" si="18"/>
        <v>0</v>
      </c>
      <c r="J62" s="34">
        <v>0</v>
      </c>
    </row>
    <row r="63" spans="1:10" ht="13.5" customHeight="1">
      <c r="A63" s="3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7"/>
        <v>0</v>
      </c>
      <c r="G63" s="407">
        <v>0</v>
      </c>
      <c r="H63" s="409">
        <v>0</v>
      </c>
      <c r="I63" s="59">
        <f t="shared" si="18"/>
        <v>0</v>
      </c>
      <c r="J63" s="34">
        <v>0</v>
      </c>
    </row>
    <row r="64" spans="1:10" ht="13.5" customHeight="1">
      <c r="A64" s="3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7"/>
        <v>5400.6095783292012</v>
      </c>
      <c r="G64" s="407">
        <v>0</v>
      </c>
      <c r="H64" s="409">
        <v>0</v>
      </c>
      <c r="I64" s="62">
        <f t="shared" si="18"/>
        <v>5400.6095783292012</v>
      </c>
      <c r="J64" s="34">
        <v>0</v>
      </c>
    </row>
    <row r="65" spans="1:10" ht="13.5" customHeight="1">
      <c r="A65" s="3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7"/>
        <v>2245</v>
      </c>
      <c r="G65" s="407">
        <v>0</v>
      </c>
      <c r="H65" s="409">
        <v>0</v>
      </c>
      <c r="I65" s="59">
        <f t="shared" si="18"/>
        <v>2245</v>
      </c>
      <c r="J65" s="34">
        <v>0</v>
      </c>
    </row>
    <row r="66" spans="1:10" ht="13.5" customHeight="1">
      <c r="A66" s="3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7"/>
        <v>8798.7455608530072</v>
      </c>
      <c r="G66" s="407">
        <v>0</v>
      </c>
      <c r="H66" s="409">
        <v>0</v>
      </c>
      <c r="I66" s="62">
        <f t="shared" si="18"/>
        <v>8798.7455608530072</v>
      </c>
      <c r="J66" s="34">
        <v>0</v>
      </c>
    </row>
    <row r="67" spans="1:10" ht="13.5" customHeight="1">
      <c r="A67" s="3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7"/>
        <v>0</v>
      </c>
      <c r="G67" s="407">
        <v>0</v>
      </c>
      <c r="H67" s="409">
        <v>0</v>
      </c>
      <c r="I67" s="59">
        <f t="shared" si="18"/>
        <v>0</v>
      </c>
      <c r="J67" s="34">
        <v>0</v>
      </c>
    </row>
    <row r="68" spans="1:10" ht="13.5" customHeight="1">
      <c r="A68" s="3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7"/>
        <v>0</v>
      </c>
      <c r="G68" s="407">
        <v>0</v>
      </c>
      <c r="H68" s="409">
        <v>0</v>
      </c>
      <c r="I68" s="62">
        <f t="shared" si="18"/>
        <v>0</v>
      </c>
      <c r="J68" s="34">
        <v>0</v>
      </c>
    </row>
    <row r="69" spans="1:10" ht="13.5" customHeight="1">
      <c r="A69" s="3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7"/>
        <v>14.276328090457872</v>
      </c>
      <c r="G69" s="407">
        <v>0</v>
      </c>
      <c r="H69" s="409">
        <v>0</v>
      </c>
      <c r="I69" s="59">
        <f t="shared" si="18"/>
        <v>14.276328090457872</v>
      </c>
      <c r="J69" s="34">
        <v>0</v>
      </c>
    </row>
    <row r="70" spans="1:10" ht="13.5" customHeight="1">
      <c r="A70" s="3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7"/>
        <v>0</v>
      </c>
      <c r="G70" s="407">
        <v>0</v>
      </c>
      <c r="H70" s="409">
        <v>0</v>
      </c>
      <c r="I70" s="62">
        <f>SUM(B70:H70)</f>
        <v>0</v>
      </c>
      <c r="J70" s="34">
        <v>0</v>
      </c>
    </row>
    <row r="71" spans="1:10" ht="13.5" customHeight="1">
      <c r="A71" s="3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7"/>
        <v>0</v>
      </c>
      <c r="G71" s="407">
        <v>0</v>
      </c>
      <c r="H71" s="409">
        <v>0</v>
      </c>
      <c r="I71" s="59">
        <f>SUM(B71:H71)</f>
        <v>0</v>
      </c>
      <c r="J71" s="34">
        <v>0</v>
      </c>
    </row>
    <row r="72" spans="1:10" ht="13.5" customHeight="1">
      <c r="A72" s="3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7"/>
        <v>0</v>
      </c>
      <c r="G72" s="407">
        <v>0</v>
      </c>
      <c r="H72" s="409">
        <v>0</v>
      </c>
      <c r="I72" s="62">
        <f t="shared" si="18"/>
        <v>0</v>
      </c>
      <c r="J72" s="34">
        <v>0</v>
      </c>
    </row>
    <row r="73" spans="1:10" ht="13.5" customHeight="1">
      <c r="A73" s="3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7"/>
        <v>0</v>
      </c>
      <c r="G73" s="407">
        <v>0</v>
      </c>
      <c r="H73" s="409">
        <v>0</v>
      </c>
      <c r="I73" s="59">
        <f t="shared" si="18"/>
        <v>0</v>
      </c>
      <c r="J73" s="34">
        <v>0</v>
      </c>
    </row>
    <row r="74" spans="1:10" ht="13.5" customHeight="1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7"/>
        <v>0</v>
      </c>
      <c r="G74" s="407">
        <v>0</v>
      </c>
      <c r="H74" s="409">
        <v>0</v>
      </c>
      <c r="I74" s="62">
        <f t="shared" si="18"/>
        <v>0</v>
      </c>
      <c r="J74" s="34">
        <v>0</v>
      </c>
    </row>
    <row r="75" spans="1:10" ht="13.5" customHeight="1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7"/>
        <v>0</v>
      </c>
      <c r="G75" s="407">
        <v>0</v>
      </c>
      <c r="H75" s="409">
        <v>0</v>
      </c>
      <c r="I75" s="59">
        <f t="shared" si="18"/>
        <v>0</v>
      </c>
      <c r="J75" s="34">
        <v>0</v>
      </c>
    </row>
    <row r="76" spans="1:10" ht="13.5" customHeight="1">
      <c r="A76" s="36" t="s">
        <v>22</v>
      </c>
      <c r="B76" s="407">
        <v>0</v>
      </c>
      <c r="C76" s="408">
        <v>0</v>
      </c>
      <c r="D76" s="408">
        <v>0</v>
      </c>
      <c r="E76" s="409">
        <v>0</v>
      </c>
      <c r="F76" s="60">
        <f t="shared" si="17"/>
        <v>18</v>
      </c>
      <c r="G76" s="407">
        <v>0</v>
      </c>
      <c r="H76" s="409">
        <v>0</v>
      </c>
      <c r="I76" s="62">
        <f t="shared" si="18"/>
        <v>18</v>
      </c>
      <c r="J76" s="34">
        <v>0</v>
      </c>
    </row>
    <row r="77" spans="1:10" ht="13.5" customHeight="1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63">
        <f t="shared" si="17"/>
        <v>0</v>
      </c>
      <c r="G77" s="407">
        <v>0</v>
      </c>
      <c r="H77" s="409">
        <v>0</v>
      </c>
      <c r="I77" s="59">
        <f t="shared" si="18"/>
        <v>0</v>
      </c>
      <c r="J77" s="34">
        <v>0</v>
      </c>
    </row>
    <row r="78" spans="1:10" ht="13.5" customHeight="1">
      <c r="A78" s="36" t="s">
        <v>24</v>
      </c>
      <c r="B78" s="407">
        <v>0</v>
      </c>
      <c r="C78" s="408">
        <v>0</v>
      </c>
      <c r="D78" s="408">
        <v>0</v>
      </c>
      <c r="E78" s="409">
        <v>0</v>
      </c>
      <c r="F78" s="60">
        <f t="shared" si="17"/>
        <v>0</v>
      </c>
      <c r="G78" s="407">
        <v>0</v>
      </c>
      <c r="H78" s="409">
        <v>0</v>
      </c>
      <c r="I78" s="62">
        <f t="shared" si="18"/>
        <v>0</v>
      </c>
      <c r="J78" s="34">
        <v>0</v>
      </c>
    </row>
    <row r="79" spans="1:10" ht="13.5" customHeight="1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63">
        <f t="shared" si="17"/>
        <v>996.4008</v>
      </c>
      <c r="G79" s="410">
        <v>0</v>
      </c>
      <c r="H79" s="412">
        <v>0</v>
      </c>
      <c r="I79" s="59">
        <f t="shared" si="18"/>
        <v>996.4008</v>
      </c>
      <c r="J79" s="34">
        <v>0</v>
      </c>
    </row>
    <row r="80" spans="1:10" ht="13.5" customHeight="1">
      <c r="A80" s="132" t="s">
        <v>26</v>
      </c>
      <c r="B80" s="133">
        <f>SUM(B59:B79)</f>
        <v>0</v>
      </c>
      <c r="C80" s="133">
        <f t="shared" ref="C80:E80" si="19">SUM(C59:C79)</f>
        <v>0</v>
      </c>
      <c r="D80" s="133">
        <f t="shared" si="19"/>
        <v>0</v>
      </c>
      <c r="E80" s="133">
        <f t="shared" si="19"/>
        <v>0</v>
      </c>
      <c r="F80" s="133">
        <f>SUM(F59:F79)</f>
        <v>17473.032267272665</v>
      </c>
      <c r="G80" s="133">
        <f t="shared" ref="G80:H80" si="20">SUM(G59:G79)</f>
        <v>0</v>
      </c>
      <c r="H80" s="134">
        <f t="shared" si="20"/>
        <v>0</v>
      </c>
      <c r="I80" s="135">
        <f>SUM(I59:I79)</f>
        <v>17473.032267272665</v>
      </c>
      <c r="J80" s="34">
        <v>0</v>
      </c>
    </row>
    <row r="81" spans="1:10" ht="15" thickBot="1">
      <c r="A81" s="43" t="s">
        <v>91</v>
      </c>
      <c r="B81" s="78">
        <f>B80/$I80</f>
        <v>0</v>
      </c>
      <c r="C81" s="78">
        <f t="shared" ref="C81:I81" si="21">C80/$I80</f>
        <v>0</v>
      </c>
      <c r="D81" s="78">
        <f t="shared" si="21"/>
        <v>0</v>
      </c>
      <c r="E81" s="78">
        <f t="shared" si="21"/>
        <v>0</v>
      </c>
      <c r="F81" s="78">
        <f t="shared" si="21"/>
        <v>1</v>
      </c>
      <c r="G81" s="78">
        <f t="shared" si="21"/>
        <v>0</v>
      </c>
      <c r="H81" s="78">
        <f t="shared" si="21"/>
        <v>0</v>
      </c>
      <c r="I81" s="80">
        <f t="shared" si="21"/>
        <v>1</v>
      </c>
    </row>
    <row r="82" spans="1:10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0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0" ht="15" customHeight="1">
      <c r="A84" s="477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0" ht="15">
      <c r="A85" s="35" t="s">
        <v>7</v>
      </c>
      <c r="B85" s="57">
        <f>B579+B605+B631</f>
        <v>258.96347253318805</v>
      </c>
      <c r="C85" s="57">
        <f t="shared" ref="C85:H85" si="22">C579+C605+C631</f>
        <v>0</v>
      </c>
      <c r="D85" s="57">
        <f t="shared" si="22"/>
        <v>22.036527466811947</v>
      </c>
      <c r="E85" s="57">
        <f t="shared" si="22"/>
        <v>0</v>
      </c>
      <c r="F85" s="57">
        <f t="shared" si="22"/>
        <v>0</v>
      </c>
      <c r="G85" s="57">
        <f t="shared" si="22"/>
        <v>0</v>
      </c>
      <c r="H85" s="58">
        <f t="shared" si="22"/>
        <v>0</v>
      </c>
      <c r="I85" s="59">
        <f>SUM(B85:H85)</f>
        <v>281</v>
      </c>
      <c r="J85" s="34">
        <v>0</v>
      </c>
    </row>
    <row r="86" spans="1:10" ht="15">
      <c r="A86" s="36" t="s">
        <v>8</v>
      </c>
      <c r="B86" s="60">
        <f t="shared" ref="B86:H101" si="23">B580+B606+B632</f>
        <v>5.1004270770395497</v>
      </c>
      <c r="C86" s="60">
        <f t="shared" si="23"/>
        <v>0</v>
      </c>
      <c r="D86" s="60">
        <f t="shared" si="23"/>
        <v>0.89957292296045011</v>
      </c>
      <c r="E86" s="60">
        <f t="shared" si="23"/>
        <v>0</v>
      </c>
      <c r="F86" s="60">
        <f t="shared" si="23"/>
        <v>0</v>
      </c>
      <c r="G86" s="60">
        <f t="shared" si="23"/>
        <v>0</v>
      </c>
      <c r="H86" s="61">
        <f t="shared" si="23"/>
        <v>0</v>
      </c>
      <c r="I86" s="62">
        <f t="shared" ref="I86:I105" si="24">SUM(B86:H86)</f>
        <v>6</v>
      </c>
      <c r="J86" s="34">
        <v>0</v>
      </c>
    </row>
    <row r="87" spans="1:10" ht="15">
      <c r="A87" s="37" t="s">
        <v>9</v>
      </c>
      <c r="B87" s="63">
        <f t="shared" si="23"/>
        <v>204.18102228225897</v>
      </c>
      <c r="C87" s="63">
        <f t="shared" si="23"/>
        <v>0</v>
      </c>
      <c r="D87" s="63">
        <f t="shared" si="23"/>
        <v>14.818977717741024</v>
      </c>
      <c r="E87" s="63">
        <f t="shared" si="23"/>
        <v>0</v>
      </c>
      <c r="F87" s="63">
        <f t="shared" si="23"/>
        <v>0</v>
      </c>
      <c r="G87" s="63">
        <f t="shared" si="23"/>
        <v>0</v>
      </c>
      <c r="H87" s="64">
        <f t="shared" si="23"/>
        <v>0</v>
      </c>
      <c r="I87" s="59">
        <f t="shared" si="24"/>
        <v>219</v>
      </c>
      <c r="J87" s="34">
        <v>0</v>
      </c>
    </row>
    <row r="88" spans="1:10" ht="15">
      <c r="A88" s="36" t="s">
        <v>10</v>
      </c>
      <c r="B88" s="60">
        <f t="shared" si="23"/>
        <v>295.60964748698115</v>
      </c>
      <c r="C88" s="60">
        <f t="shared" si="23"/>
        <v>0</v>
      </c>
      <c r="D88" s="60">
        <f t="shared" si="23"/>
        <v>18.390352513018833</v>
      </c>
      <c r="E88" s="60">
        <f t="shared" si="23"/>
        <v>0</v>
      </c>
      <c r="F88" s="60">
        <f t="shared" si="23"/>
        <v>0</v>
      </c>
      <c r="G88" s="60">
        <f t="shared" si="23"/>
        <v>0</v>
      </c>
      <c r="H88" s="61">
        <f t="shared" si="23"/>
        <v>0</v>
      </c>
      <c r="I88" s="62">
        <f t="shared" si="24"/>
        <v>314</v>
      </c>
      <c r="J88" s="34">
        <v>0</v>
      </c>
    </row>
    <row r="89" spans="1:10" ht="15">
      <c r="A89" s="37" t="s">
        <v>11</v>
      </c>
      <c r="B89" s="63">
        <f t="shared" si="23"/>
        <v>0</v>
      </c>
      <c r="C89" s="63">
        <f t="shared" si="23"/>
        <v>0</v>
      </c>
      <c r="D89" s="63">
        <f t="shared" si="23"/>
        <v>0</v>
      </c>
      <c r="E89" s="63">
        <f t="shared" si="23"/>
        <v>0</v>
      </c>
      <c r="F89" s="63">
        <f t="shared" si="23"/>
        <v>0</v>
      </c>
      <c r="G89" s="63">
        <f t="shared" si="23"/>
        <v>0</v>
      </c>
      <c r="H89" s="64">
        <f t="shared" si="23"/>
        <v>0</v>
      </c>
      <c r="I89" s="59">
        <f t="shared" si="24"/>
        <v>0</v>
      </c>
      <c r="J89" s="34">
        <v>0</v>
      </c>
    </row>
    <row r="90" spans="1:10" ht="15">
      <c r="A90" s="36" t="s">
        <v>12</v>
      </c>
      <c r="B90" s="60">
        <f t="shared" si="23"/>
        <v>0</v>
      </c>
      <c r="C90" s="60">
        <f t="shared" si="23"/>
        <v>0</v>
      </c>
      <c r="D90" s="60">
        <f t="shared" si="23"/>
        <v>3.5995385287683201E-2</v>
      </c>
      <c r="E90" s="60">
        <f t="shared" si="23"/>
        <v>12.662927166276258</v>
      </c>
      <c r="F90" s="60">
        <f t="shared" si="23"/>
        <v>0</v>
      </c>
      <c r="G90" s="60">
        <f t="shared" si="23"/>
        <v>0</v>
      </c>
      <c r="H90" s="61">
        <f t="shared" si="23"/>
        <v>0</v>
      </c>
      <c r="I90" s="62">
        <f t="shared" si="24"/>
        <v>12.698922551563941</v>
      </c>
      <c r="J90" s="34">
        <v>0</v>
      </c>
    </row>
    <row r="91" spans="1:10" ht="15">
      <c r="A91" s="37" t="s">
        <v>13</v>
      </c>
      <c r="B91" s="63">
        <f t="shared" si="23"/>
        <v>0</v>
      </c>
      <c r="C91" s="63">
        <f t="shared" si="23"/>
        <v>0</v>
      </c>
      <c r="D91" s="63">
        <f t="shared" si="23"/>
        <v>0</v>
      </c>
      <c r="E91" s="63">
        <f t="shared" si="23"/>
        <v>46</v>
      </c>
      <c r="F91" s="63">
        <f t="shared" si="23"/>
        <v>0</v>
      </c>
      <c r="G91" s="63">
        <f t="shared" si="23"/>
        <v>0</v>
      </c>
      <c r="H91" s="64">
        <f t="shared" si="23"/>
        <v>0</v>
      </c>
      <c r="I91" s="59">
        <f t="shared" si="24"/>
        <v>46</v>
      </c>
      <c r="J91" s="34">
        <v>0</v>
      </c>
    </row>
    <row r="92" spans="1:10" ht="15">
      <c r="A92" s="36" t="s">
        <v>14</v>
      </c>
      <c r="B92" s="60">
        <f t="shared" si="23"/>
        <v>0</v>
      </c>
      <c r="C92" s="60">
        <f t="shared" si="23"/>
        <v>0.28528266225193805</v>
      </c>
      <c r="D92" s="60">
        <f t="shared" si="23"/>
        <v>0.13034717964999684</v>
      </c>
      <c r="E92" s="60">
        <f t="shared" si="23"/>
        <v>74.651341610296299</v>
      </c>
      <c r="F92" s="60">
        <f t="shared" si="23"/>
        <v>546.83213322246763</v>
      </c>
      <c r="G92" s="60">
        <f t="shared" si="23"/>
        <v>0</v>
      </c>
      <c r="H92" s="61">
        <f t="shared" si="23"/>
        <v>0</v>
      </c>
      <c r="I92" s="62">
        <f t="shared" si="24"/>
        <v>621.89910467466586</v>
      </c>
      <c r="J92" s="34">
        <v>0</v>
      </c>
    </row>
    <row r="93" spans="1:10" ht="15">
      <c r="A93" s="37" t="s">
        <v>15</v>
      </c>
      <c r="B93" s="63">
        <f t="shared" si="23"/>
        <v>5579.8008622475036</v>
      </c>
      <c r="C93" s="63">
        <f t="shared" si="23"/>
        <v>12.721109686479712</v>
      </c>
      <c r="D93" s="63">
        <f t="shared" si="23"/>
        <v>388.47802806601652</v>
      </c>
      <c r="E93" s="63">
        <f t="shared" si="23"/>
        <v>0</v>
      </c>
      <c r="F93" s="63">
        <f t="shared" si="23"/>
        <v>0</v>
      </c>
      <c r="G93" s="63">
        <f t="shared" si="23"/>
        <v>0</v>
      </c>
      <c r="H93" s="64">
        <f t="shared" si="23"/>
        <v>0</v>
      </c>
      <c r="I93" s="59">
        <f t="shared" si="24"/>
        <v>5980.9999999999991</v>
      </c>
      <c r="J93" s="34">
        <v>0</v>
      </c>
    </row>
    <row r="94" spans="1:10" ht="15">
      <c r="A94" s="36" t="s">
        <v>16</v>
      </c>
      <c r="B94" s="60">
        <f t="shared" si="23"/>
        <v>1758.7401666367709</v>
      </c>
      <c r="C94" s="60">
        <f t="shared" si="23"/>
        <v>106.51512917862807</v>
      </c>
      <c r="D94" s="60">
        <f t="shared" si="23"/>
        <v>92.912606540018402</v>
      </c>
      <c r="E94" s="60">
        <f t="shared" si="23"/>
        <v>50.83209764458261</v>
      </c>
      <c r="F94" s="60">
        <f t="shared" si="23"/>
        <v>0</v>
      </c>
      <c r="G94" s="60">
        <f t="shared" si="23"/>
        <v>0</v>
      </c>
      <c r="H94" s="61">
        <f t="shared" si="23"/>
        <v>0</v>
      </c>
      <c r="I94" s="62">
        <f t="shared" si="24"/>
        <v>2009</v>
      </c>
      <c r="J94" s="34">
        <v>0</v>
      </c>
    </row>
    <row r="95" spans="1:10" ht="15">
      <c r="A95" s="37" t="s">
        <v>17</v>
      </c>
      <c r="B95" s="63">
        <f t="shared" si="23"/>
        <v>237.97662391142507</v>
      </c>
      <c r="C95" s="63">
        <f t="shared" si="23"/>
        <v>0.66925366736230818</v>
      </c>
      <c r="D95" s="63">
        <f t="shared" si="23"/>
        <v>23.903872411697105</v>
      </c>
      <c r="E95" s="63">
        <f t="shared" si="23"/>
        <v>2.4502500095155129</v>
      </c>
      <c r="F95" s="63">
        <f t="shared" si="23"/>
        <v>0</v>
      </c>
      <c r="G95" s="63">
        <f t="shared" si="23"/>
        <v>0</v>
      </c>
      <c r="H95" s="64">
        <f t="shared" si="23"/>
        <v>0</v>
      </c>
      <c r="I95" s="59">
        <f t="shared" si="24"/>
        <v>265</v>
      </c>
      <c r="J95" s="34">
        <v>0</v>
      </c>
    </row>
    <row r="96" spans="1:10" ht="15">
      <c r="A96" s="36" t="s">
        <v>18</v>
      </c>
      <c r="B96" s="60">
        <f t="shared" si="23"/>
        <v>0</v>
      </c>
      <c r="C96" s="60">
        <f t="shared" si="23"/>
        <v>0</v>
      </c>
      <c r="D96" s="60">
        <f t="shared" si="23"/>
        <v>0</v>
      </c>
      <c r="E96" s="60">
        <f t="shared" si="23"/>
        <v>0</v>
      </c>
      <c r="F96" s="60">
        <f t="shared" si="23"/>
        <v>0</v>
      </c>
      <c r="G96" s="60">
        <f t="shared" si="23"/>
        <v>0</v>
      </c>
      <c r="H96" s="61">
        <f t="shared" si="23"/>
        <v>0</v>
      </c>
      <c r="I96" s="62">
        <f>SUM(B96:H96)</f>
        <v>0</v>
      </c>
      <c r="J96" s="34">
        <v>0</v>
      </c>
    </row>
    <row r="97" spans="1:10" ht="15">
      <c r="A97" s="37" t="s">
        <v>139</v>
      </c>
      <c r="B97" s="63">
        <f t="shared" si="23"/>
        <v>2287.4681324691628</v>
      </c>
      <c r="C97" s="63">
        <f t="shared" si="23"/>
        <v>216.80448636514095</v>
      </c>
      <c r="D97" s="63">
        <f t="shared" si="23"/>
        <v>329.86676446959171</v>
      </c>
      <c r="E97" s="63">
        <f t="shared" si="23"/>
        <v>33.2949584519016</v>
      </c>
      <c r="F97" s="63">
        <f t="shared" si="23"/>
        <v>0</v>
      </c>
      <c r="G97" s="63">
        <f t="shared" si="23"/>
        <v>0</v>
      </c>
      <c r="H97" s="64">
        <f t="shared" si="23"/>
        <v>0</v>
      </c>
      <c r="I97" s="59">
        <f>SUM(B97:H97)</f>
        <v>2867.4343417557966</v>
      </c>
      <c r="J97" s="34">
        <v>0</v>
      </c>
    </row>
    <row r="98" spans="1:10" ht="15">
      <c r="A98" s="36" t="s">
        <v>19</v>
      </c>
      <c r="B98" s="60">
        <f t="shared" si="23"/>
        <v>0</v>
      </c>
      <c r="C98" s="60">
        <f t="shared" si="23"/>
        <v>0</v>
      </c>
      <c r="D98" s="60">
        <f t="shared" si="23"/>
        <v>0</v>
      </c>
      <c r="E98" s="60">
        <f t="shared" si="23"/>
        <v>0</v>
      </c>
      <c r="F98" s="60">
        <f t="shared" si="23"/>
        <v>0</v>
      </c>
      <c r="G98" s="60">
        <f t="shared" si="23"/>
        <v>0</v>
      </c>
      <c r="H98" s="61">
        <f t="shared" si="23"/>
        <v>0</v>
      </c>
      <c r="I98" s="62">
        <f t="shared" si="24"/>
        <v>0</v>
      </c>
      <c r="J98" s="34">
        <v>0</v>
      </c>
    </row>
    <row r="99" spans="1:10" ht="15">
      <c r="A99" s="37" t="s">
        <v>20</v>
      </c>
      <c r="B99" s="63">
        <f t="shared" si="23"/>
        <v>0</v>
      </c>
      <c r="C99" s="63">
        <f t="shared" si="23"/>
        <v>0</v>
      </c>
      <c r="D99" s="63">
        <f t="shared" si="23"/>
        <v>0</v>
      </c>
      <c r="E99" s="63">
        <f t="shared" si="23"/>
        <v>0</v>
      </c>
      <c r="F99" s="63">
        <f t="shared" si="23"/>
        <v>0</v>
      </c>
      <c r="G99" s="63">
        <f t="shared" si="23"/>
        <v>0</v>
      </c>
      <c r="H99" s="64">
        <f t="shared" si="23"/>
        <v>0</v>
      </c>
      <c r="I99" s="59">
        <f t="shared" si="24"/>
        <v>0</v>
      </c>
      <c r="J99" s="34">
        <v>0</v>
      </c>
    </row>
    <row r="100" spans="1:10" ht="15">
      <c r="A100" s="36" t="s">
        <v>21</v>
      </c>
      <c r="B100" s="60">
        <f t="shared" si="23"/>
        <v>49.092946084639706</v>
      </c>
      <c r="C100" s="60">
        <f t="shared" si="23"/>
        <v>0</v>
      </c>
      <c r="D100" s="60">
        <f t="shared" si="23"/>
        <v>0.90705391536029523</v>
      </c>
      <c r="E100" s="60">
        <f t="shared" si="23"/>
        <v>0</v>
      </c>
      <c r="F100" s="60">
        <f t="shared" si="23"/>
        <v>0</v>
      </c>
      <c r="G100" s="60">
        <f t="shared" si="23"/>
        <v>0</v>
      </c>
      <c r="H100" s="61">
        <f t="shared" si="23"/>
        <v>0</v>
      </c>
      <c r="I100" s="62">
        <f t="shared" si="24"/>
        <v>50</v>
      </c>
      <c r="J100" s="34">
        <v>0</v>
      </c>
    </row>
    <row r="101" spans="1:10" ht="15">
      <c r="A101" s="38" t="s">
        <v>60</v>
      </c>
      <c r="B101" s="63">
        <f t="shared" si="23"/>
        <v>4017.3890015428597</v>
      </c>
      <c r="C101" s="63">
        <f t="shared" si="23"/>
        <v>7.377826455058516</v>
      </c>
      <c r="D101" s="63">
        <f t="shared" si="23"/>
        <v>503.23317200208169</v>
      </c>
      <c r="E101" s="63">
        <f t="shared" si="23"/>
        <v>0</v>
      </c>
      <c r="F101" s="63">
        <f t="shared" si="23"/>
        <v>0</v>
      </c>
      <c r="G101" s="63">
        <f t="shared" si="23"/>
        <v>0</v>
      </c>
      <c r="H101" s="64">
        <f t="shared" si="23"/>
        <v>0</v>
      </c>
      <c r="I101" s="59">
        <f t="shared" si="24"/>
        <v>4528</v>
      </c>
      <c r="J101" s="34">
        <v>0</v>
      </c>
    </row>
    <row r="102" spans="1:10" ht="15">
      <c r="A102" s="36" t="s">
        <v>22</v>
      </c>
      <c r="B102" s="60">
        <f t="shared" ref="B102:H105" si="25">B596+B622+B648</f>
        <v>131.38390423717215</v>
      </c>
      <c r="C102" s="60">
        <f t="shared" si="25"/>
        <v>0</v>
      </c>
      <c r="D102" s="60">
        <f t="shared" si="25"/>
        <v>8.4221129893970605</v>
      </c>
      <c r="E102" s="60">
        <f t="shared" si="25"/>
        <v>0</v>
      </c>
      <c r="F102" s="60">
        <f t="shared" si="25"/>
        <v>0.80435013343077733</v>
      </c>
      <c r="G102" s="60">
        <f t="shared" si="25"/>
        <v>0</v>
      </c>
      <c r="H102" s="61">
        <f t="shared" si="25"/>
        <v>0</v>
      </c>
      <c r="I102" s="62">
        <f t="shared" si="24"/>
        <v>140.61036735999997</v>
      </c>
      <c r="J102" s="34">
        <v>0</v>
      </c>
    </row>
    <row r="103" spans="1:10" ht="15">
      <c r="A103" s="38" t="s">
        <v>23</v>
      </c>
      <c r="B103" s="63">
        <f t="shared" si="25"/>
        <v>164.2773351138556</v>
      </c>
      <c r="C103" s="63">
        <f t="shared" si="25"/>
        <v>0</v>
      </c>
      <c r="D103" s="63">
        <f t="shared" si="25"/>
        <v>109.46078567642147</v>
      </c>
      <c r="E103" s="63">
        <f t="shared" si="25"/>
        <v>0</v>
      </c>
      <c r="F103" s="63">
        <f t="shared" si="25"/>
        <v>0</v>
      </c>
      <c r="G103" s="63">
        <f t="shared" si="25"/>
        <v>0</v>
      </c>
      <c r="H103" s="64">
        <f t="shared" si="25"/>
        <v>0</v>
      </c>
      <c r="I103" s="59">
        <f t="shared" si="24"/>
        <v>273.73812079027709</v>
      </c>
      <c r="J103" s="34">
        <v>0</v>
      </c>
    </row>
    <row r="104" spans="1:10" ht="15">
      <c r="A104" s="36" t="s">
        <v>24</v>
      </c>
      <c r="B104" s="60">
        <f t="shared" si="25"/>
        <v>2294.072078218976</v>
      </c>
      <c r="C104" s="60">
        <f t="shared" si="25"/>
        <v>7.9851601810245159</v>
      </c>
      <c r="D104" s="60">
        <f t="shared" si="25"/>
        <v>236.69516160000001</v>
      </c>
      <c r="E104" s="60">
        <f t="shared" si="25"/>
        <v>0</v>
      </c>
      <c r="F104" s="60">
        <f t="shared" si="25"/>
        <v>0</v>
      </c>
      <c r="G104" s="60">
        <f t="shared" si="25"/>
        <v>0</v>
      </c>
      <c r="H104" s="61">
        <f t="shared" si="25"/>
        <v>0</v>
      </c>
      <c r="I104" s="62">
        <f t="shared" si="24"/>
        <v>2538.7524000000008</v>
      </c>
      <c r="J104" s="34">
        <v>0</v>
      </c>
    </row>
    <row r="105" spans="1:10" ht="15.75" thickBot="1">
      <c r="A105" s="38" t="s">
        <v>25</v>
      </c>
      <c r="B105" s="63">
        <f t="shared" si="25"/>
        <v>1725.2293643617575</v>
      </c>
      <c r="C105" s="63">
        <f t="shared" si="25"/>
        <v>0.10386079561135463</v>
      </c>
      <c r="D105" s="63">
        <f t="shared" si="25"/>
        <v>2652.14467536865</v>
      </c>
      <c r="E105" s="63">
        <f t="shared" si="25"/>
        <v>1705.3581090658654</v>
      </c>
      <c r="F105" s="63">
        <f t="shared" si="25"/>
        <v>0</v>
      </c>
      <c r="G105" s="63">
        <f t="shared" si="25"/>
        <v>1467.7521252870606</v>
      </c>
      <c r="H105" s="64">
        <f t="shared" si="25"/>
        <v>0.91586512105567874</v>
      </c>
      <c r="I105" s="59">
        <f t="shared" si="24"/>
        <v>7551.5039999999999</v>
      </c>
      <c r="J105" s="34">
        <v>0</v>
      </c>
    </row>
    <row r="106" spans="1:10" ht="15">
      <c r="A106" s="132" t="s">
        <v>26</v>
      </c>
      <c r="B106" s="133">
        <f>SUM(B85:B105)</f>
        <v>19009.28498420359</v>
      </c>
      <c r="C106" s="133">
        <f t="shared" ref="C106:E106" si="26">SUM(C85:C105)</f>
        <v>352.46210899155739</v>
      </c>
      <c r="D106" s="133">
        <f t="shared" si="26"/>
        <v>4402.3360062247039</v>
      </c>
      <c r="E106" s="133">
        <f t="shared" si="26"/>
        <v>1925.2496839484377</v>
      </c>
      <c r="F106" s="133">
        <f>SUM(F85:F105)</f>
        <v>547.63648335589846</v>
      </c>
      <c r="G106" s="133">
        <f t="shared" ref="G106:H106" si="27">SUM(G85:G105)</f>
        <v>1467.7521252870606</v>
      </c>
      <c r="H106" s="134">
        <f t="shared" si="27"/>
        <v>0.91586512105567874</v>
      </c>
      <c r="I106" s="135">
        <f>SUM(I85:I105)</f>
        <v>27705.637257132305</v>
      </c>
      <c r="J106" s="34">
        <v>0</v>
      </c>
    </row>
    <row r="107" spans="1:10" ht="13.5" customHeight="1" thickBot="1">
      <c r="A107" s="43" t="s">
        <v>91</v>
      </c>
      <c r="B107" s="78">
        <f>B106/$I106</f>
        <v>0.68611614336031923</v>
      </c>
      <c r="C107" s="78">
        <f t="shared" ref="C107:I107" si="28">C106/$I106</f>
        <v>1.2721674860621462E-2</v>
      </c>
      <c r="D107" s="78">
        <f t="shared" si="28"/>
        <v>0.15889676044507525</v>
      </c>
      <c r="E107" s="78">
        <f t="shared" si="28"/>
        <v>6.948945682355015E-2</v>
      </c>
      <c r="F107" s="78">
        <f t="shared" si="28"/>
        <v>1.9766247506720659E-2</v>
      </c>
      <c r="G107" s="78">
        <f t="shared" si="28"/>
        <v>5.2976660008396487E-2</v>
      </c>
      <c r="H107" s="78">
        <f t="shared" si="28"/>
        <v>3.3056995316716859E-5</v>
      </c>
      <c r="I107" s="80">
        <f t="shared" si="28"/>
        <v>1</v>
      </c>
    </row>
    <row r="108" spans="1:10" ht="13.5" customHeight="1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9">SUM(B112:H112)</f>
        <v>0</v>
      </c>
    </row>
    <row r="113" spans="1:9" ht="15">
      <c r="A113" s="37" t="s">
        <v>9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9"/>
        <v>0</v>
      </c>
    </row>
    <row r="114" spans="1:9" ht="15">
      <c r="A114" s="36" t="s">
        <v>10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9"/>
        <v>0</v>
      </c>
    </row>
    <row r="115" spans="1:9" ht="15">
      <c r="A115" s="37" t="s">
        <v>11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9"/>
        <v>0</v>
      </c>
    </row>
    <row r="116" spans="1:9" ht="15">
      <c r="A116" s="36" t="s">
        <v>12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9"/>
        <v>0</v>
      </c>
    </row>
    <row r="117" spans="1:9" ht="15">
      <c r="A117" s="37" t="s">
        <v>13</v>
      </c>
      <c r="B117" s="63">
        <v>0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59">
        <f t="shared" si="29"/>
        <v>0</v>
      </c>
    </row>
    <row r="118" spans="1:9" ht="15">
      <c r="A118" s="36" t="s">
        <v>14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9"/>
        <v>0</v>
      </c>
    </row>
    <row r="119" spans="1:9" ht="15">
      <c r="A119" s="3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9"/>
        <v>0</v>
      </c>
    </row>
    <row r="120" spans="1:9" ht="15">
      <c r="A120" s="36" t="s">
        <v>16</v>
      </c>
      <c r="B120" s="60">
        <v>2.9165451439523353E-3</v>
      </c>
      <c r="C120" s="60">
        <v>69.883080269707861</v>
      </c>
      <c r="D120" s="60">
        <v>0.11400318514817938</v>
      </c>
      <c r="E120" s="60">
        <v>0</v>
      </c>
      <c r="F120" s="420"/>
      <c r="G120" s="60">
        <v>0</v>
      </c>
      <c r="H120" s="61">
        <v>0</v>
      </c>
      <c r="I120" s="62">
        <f t="shared" si="29"/>
        <v>69.999999999999986</v>
      </c>
    </row>
    <row r="121" spans="1:9" ht="15">
      <c r="A121" s="37" t="s">
        <v>17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9"/>
        <v>0</v>
      </c>
    </row>
    <row r="122" spans="1:9" ht="15">
      <c r="A122" s="36" t="s">
        <v>18</v>
      </c>
      <c r="B122" s="60">
        <v>0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62">
        <f>SUM(B122:H122)</f>
        <v>0</v>
      </c>
    </row>
    <row r="123" spans="1:9" ht="15">
      <c r="A123" s="37" t="s">
        <v>139</v>
      </c>
      <c r="B123" s="63">
        <v>3.3710424531455163</v>
      </c>
      <c r="C123" s="63">
        <v>48.402054378403697</v>
      </c>
      <c r="D123" s="63">
        <v>127.21234260437647</v>
      </c>
      <c r="E123" s="63">
        <v>1.456056407429784E-2</v>
      </c>
      <c r="F123" s="420"/>
      <c r="G123" s="63">
        <v>0</v>
      </c>
      <c r="H123" s="64">
        <v>0</v>
      </c>
      <c r="I123" s="59">
        <f>SUM(B123:H123)</f>
        <v>178.99999999999997</v>
      </c>
    </row>
    <row r="124" spans="1:9" ht="15">
      <c r="A124" s="36" t="s">
        <v>19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9"/>
        <v>0</v>
      </c>
    </row>
    <row r="125" spans="1:9" ht="15">
      <c r="A125" s="37" t="s">
        <v>20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9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9"/>
        <v>0</v>
      </c>
    </row>
    <row r="127" spans="1:9" ht="15">
      <c r="A127" s="38" t="s">
        <v>60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9"/>
        <v>0</v>
      </c>
    </row>
    <row r="128" spans="1:9" ht="15">
      <c r="A128" s="36" t="s">
        <v>22</v>
      </c>
      <c r="B128" s="60">
        <v>0</v>
      </c>
      <c r="C128" s="60">
        <v>0</v>
      </c>
      <c r="D128" s="60">
        <v>0</v>
      </c>
      <c r="E128" s="60">
        <v>0</v>
      </c>
      <c r="F128" s="420"/>
      <c r="G128" s="60">
        <v>0</v>
      </c>
      <c r="H128" s="61">
        <v>0</v>
      </c>
      <c r="I128" s="62">
        <f t="shared" si="29"/>
        <v>0</v>
      </c>
    </row>
    <row r="129" spans="1:9" ht="15">
      <c r="A129" s="38" t="s">
        <v>23</v>
      </c>
      <c r="B129" s="63">
        <v>0</v>
      </c>
      <c r="C129" s="63">
        <v>0</v>
      </c>
      <c r="D129" s="63">
        <v>0</v>
      </c>
      <c r="E129" s="63">
        <v>0</v>
      </c>
      <c r="F129" s="420"/>
      <c r="G129" s="63">
        <v>0</v>
      </c>
      <c r="H129" s="64">
        <v>0</v>
      </c>
      <c r="I129" s="59">
        <f t="shared" si="29"/>
        <v>0</v>
      </c>
    </row>
    <row r="130" spans="1:9" ht="15">
      <c r="A130" s="36" t="s">
        <v>24</v>
      </c>
      <c r="B130" s="60">
        <v>0</v>
      </c>
      <c r="C130" s="60">
        <v>0</v>
      </c>
      <c r="D130" s="60">
        <v>0</v>
      </c>
      <c r="E130" s="60">
        <v>0</v>
      </c>
      <c r="F130" s="420"/>
      <c r="G130" s="60">
        <v>0</v>
      </c>
      <c r="H130" s="61">
        <v>0</v>
      </c>
      <c r="I130" s="62">
        <f t="shared" si="29"/>
        <v>0</v>
      </c>
    </row>
    <row r="131" spans="1:9" ht="15.75" thickBot="1">
      <c r="A131" s="38" t="s">
        <v>25</v>
      </c>
      <c r="B131" s="63">
        <v>1.2328517626752733</v>
      </c>
      <c r="C131" s="63">
        <v>0</v>
      </c>
      <c r="D131" s="63">
        <v>0</v>
      </c>
      <c r="E131" s="63">
        <v>109.74362357879897</v>
      </c>
      <c r="F131" s="421"/>
      <c r="G131" s="63">
        <v>35.525524658525754</v>
      </c>
      <c r="H131" s="64">
        <v>0</v>
      </c>
      <c r="I131" s="59">
        <f t="shared" si="29"/>
        <v>146.50200000000001</v>
      </c>
    </row>
    <row r="132" spans="1:9" ht="15">
      <c r="A132" s="132" t="s">
        <v>26</v>
      </c>
      <c r="B132" s="133">
        <f>SUM(B111:B131)</f>
        <v>4.6068107609647413</v>
      </c>
      <c r="C132" s="133">
        <f t="shared" ref="C132:E132" si="30">SUM(C111:C131)</f>
        <v>118.28513464811155</v>
      </c>
      <c r="D132" s="133">
        <f t="shared" si="30"/>
        <v>127.32634578952465</v>
      </c>
      <c r="E132" s="133">
        <f t="shared" si="30"/>
        <v>109.75818414287328</v>
      </c>
      <c r="F132" s="133">
        <f>SUM(F111:F131)</f>
        <v>0</v>
      </c>
      <c r="G132" s="133">
        <f t="shared" ref="G132:H132" si="31">SUM(G111:G131)</f>
        <v>35.525524658525754</v>
      </c>
      <c r="H132" s="134">
        <f t="shared" si="31"/>
        <v>0</v>
      </c>
      <c r="I132" s="135">
        <f>SUM(I111:I131)</f>
        <v>395.50199999999995</v>
      </c>
    </row>
    <row r="133" spans="1:9" ht="15" thickBot="1">
      <c r="A133" s="43" t="s">
        <v>91</v>
      </c>
      <c r="B133" s="78">
        <f>B132/$I132</f>
        <v>1.1648008760928495E-2</v>
      </c>
      <c r="C133" s="78">
        <f t="shared" ref="C133:I133" si="32">C132/$I132</f>
        <v>0.29907594562887563</v>
      </c>
      <c r="D133" s="78">
        <f t="shared" si="32"/>
        <v>0.3219360351895178</v>
      </c>
      <c r="E133" s="78">
        <f t="shared" si="32"/>
        <v>0.27751612923037883</v>
      </c>
      <c r="F133" s="78">
        <f t="shared" si="32"/>
        <v>0</v>
      </c>
      <c r="G133" s="78">
        <f t="shared" si="32"/>
        <v>8.9823881190299312E-2</v>
      </c>
      <c r="H133" s="78">
        <f t="shared" si="32"/>
        <v>0</v>
      </c>
      <c r="I133" s="80">
        <f t="shared" si="32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 customHeight="1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 customHeight="1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33">SUM(B138:H138)</f>
        <v>0</v>
      </c>
    </row>
    <row r="139" spans="1:9" ht="15">
      <c r="A139" s="3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33"/>
        <v>0</v>
      </c>
    </row>
    <row r="140" spans="1:9" ht="15">
      <c r="A140" s="3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33"/>
        <v>0</v>
      </c>
    </row>
    <row r="141" spans="1:9" ht="15">
      <c r="A141" s="3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59">
        <f t="shared" si="33"/>
        <v>0</v>
      </c>
    </row>
    <row r="142" spans="1:9" ht="15">
      <c r="A142" s="3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62">
        <f t="shared" si="33"/>
        <v>0</v>
      </c>
    </row>
    <row r="143" spans="1:9" ht="15">
      <c r="A143" s="3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33"/>
        <v>0</v>
      </c>
    </row>
    <row r="144" spans="1:9" ht="15">
      <c r="A144" s="36" t="s">
        <v>14</v>
      </c>
      <c r="B144" s="60">
        <v>0</v>
      </c>
      <c r="C144" s="60">
        <v>0</v>
      </c>
      <c r="D144" s="60">
        <v>0.71209056661668002</v>
      </c>
      <c r="E144" s="60">
        <v>0.77890239441044251</v>
      </c>
      <c r="F144" s="420"/>
      <c r="G144" s="60">
        <v>0</v>
      </c>
      <c r="H144" s="61">
        <v>0</v>
      </c>
      <c r="I144" s="62">
        <f t="shared" si="33"/>
        <v>1.4909929610271226</v>
      </c>
    </row>
    <row r="145" spans="1:9" ht="15">
      <c r="A145" s="37" t="s">
        <v>15</v>
      </c>
      <c r="B145" s="63">
        <v>2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33"/>
        <v>2</v>
      </c>
    </row>
    <row r="146" spans="1:9" ht="15">
      <c r="A146" s="36" t="s">
        <v>16</v>
      </c>
      <c r="B146" s="60">
        <v>0.20067927978833711</v>
      </c>
      <c r="C146" s="60">
        <v>1.6999314939820049</v>
      </c>
      <c r="D146" s="60">
        <v>9.9389226229657873E-2</v>
      </c>
      <c r="E146" s="60">
        <v>0</v>
      </c>
      <c r="F146" s="420"/>
      <c r="G146" s="60">
        <v>0</v>
      </c>
      <c r="H146" s="61">
        <v>0</v>
      </c>
      <c r="I146" s="62">
        <f t="shared" si="33"/>
        <v>1.9999999999999998</v>
      </c>
    </row>
    <row r="147" spans="1:9" ht="15">
      <c r="A147" s="37" t="s">
        <v>17</v>
      </c>
      <c r="B147" s="63">
        <v>0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59">
        <f t="shared" si="33"/>
        <v>0</v>
      </c>
    </row>
    <row r="148" spans="1:9" ht="15">
      <c r="A148" s="3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62">
        <f>SUM(B148:H148)</f>
        <v>0</v>
      </c>
    </row>
    <row r="149" spans="1:9" ht="15">
      <c r="A149" s="37" t="s">
        <v>139</v>
      </c>
      <c r="B149" s="63">
        <v>4.2419162733801619</v>
      </c>
      <c r="C149" s="63">
        <v>194.31832303509171</v>
      </c>
      <c r="D149" s="63">
        <v>40.439760691528122</v>
      </c>
      <c r="E149" s="63">
        <v>0</v>
      </c>
      <c r="F149" s="420"/>
      <c r="G149" s="63">
        <v>0</v>
      </c>
      <c r="H149" s="64">
        <v>0</v>
      </c>
      <c r="I149" s="59">
        <f>SUM(B149:H149)</f>
        <v>239</v>
      </c>
    </row>
    <row r="150" spans="1:9" ht="15">
      <c r="A150" s="3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33"/>
        <v>0</v>
      </c>
    </row>
    <row r="151" spans="1:9" ht="15">
      <c r="A151" s="3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33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33"/>
        <v>0</v>
      </c>
    </row>
    <row r="153" spans="1:9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33"/>
        <v>0</v>
      </c>
    </row>
    <row r="154" spans="1:9" ht="15">
      <c r="A154" s="36" t="s">
        <v>22</v>
      </c>
      <c r="B154" s="60">
        <v>0</v>
      </c>
      <c r="C154" s="60">
        <v>0</v>
      </c>
      <c r="D154" s="60">
        <v>0</v>
      </c>
      <c r="E154" s="60">
        <v>0</v>
      </c>
      <c r="F154" s="420"/>
      <c r="G154" s="60">
        <v>0</v>
      </c>
      <c r="H154" s="61">
        <v>0</v>
      </c>
      <c r="I154" s="62">
        <f t="shared" si="33"/>
        <v>0</v>
      </c>
    </row>
    <row r="155" spans="1:9" ht="15">
      <c r="A155" s="38" t="s">
        <v>23</v>
      </c>
      <c r="B155" s="63">
        <v>0</v>
      </c>
      <c r="C155" s="63">
        <v>0</v>
      </c>
      <c r="D155" s="63">
        <v>0</v>
      </c>
      <c r="E155" s="63">
        <v>0</v>
      </c>
      <c r="F155" s="420"/>
      <c r="G155" s="63">
        <v>0</v>
      </c>
      <c r="H155" s="64">
        <v>0</v>
      </c>
      <c r="I155" s="59">
        <f t="shared" si="33"/>
        <v>0</v>
      </c>
    </row>
    <row r="156" spans="1:9" ht="15">
      <c r="A156" s="36" t="s">
        <v>24</v>
      </c>
      <c r="B156" s="60">
        <v>1.445572003292602</v>
      </c>
      <c r="C156" s="60">
        <v>0</v>
      </c>
      <c r="D156" s="60">
        <v>5.9227996707397965E-2</v>
      </c>
      <c r="E156" s="60">
        <v>0</v>
      </c>
      <c r="F156" s="420"/>
      <c r="G156" s="60">
        <v>0</v>
      </c>
      <c r="H156" s="61">
        <v>0</v>
      </c>
      <c r="I156" s="62">
        <f t="shared" si="33"/>
        <v>1.5047999999999999</v>
      </c>
    </row>
    <row r="157" spans="1:9" ht="15.75" thickBot="1">
      <c r="A157" s="38" t="s">
        <v>25</v>
      </c>
      <c r="B157" s="63">
        <v>0.35653964775991576</v>
      </c>
      <c r="C157" s="63">
        <v>1.9623335197536985E-3</v>
      </c>
      <c r="D157" s="63">
        <v>1.6369949749578667</v>
      </c>
      <c r="E157" s="63">
        <v>36.3126220218969</v>
      </c>
      <c r="F157" s="421"/>
      <c r="G157" s="63">
        <v>0.69285090748703704</v>
      </c>
      <c r="H157" s="64">
        <v>4.3034301143785232</v>
      </c>
      <c r="I157" s="59">
        <f t="shared" si="33"/>
        <v>43.304399999999994</v>
      </c>
    </row>
    <row r="158" spans="1:9" ht="15">
      <c r="A158" s="132" t="s">
        <v>26</v>
      </c>
      <c r="B158" s="133">
        <f>SUM(B137:B157)</f>
        <v>8.244707204221017</v>
      </c>
      <c r="C158" s="133">
        <f t="shared" ref="C158:E158" si="34">SUM(C137:C157)</f>
        <v>196.02021686259346</v>
      </c>
      <c r="D158" s="133">
        <f t="shared" si="34"/>
        <v>42.947463456039721</v>
      </c>
      <c r="E158" s="133">
        <f t="shared" si="34"/>
        <v>37.091524416307344</v>
      </c>
      <c r="F158" s="133">
        <f>SUM(F137:F157)</f>
        <v>0</v>
      </c>
      <c r="G158" s="133">
        <f t="shared" ref="G158:H158" si="35">SUM(G137:G157)</f>
        <v>0.69285090748703704</v>
      </c>
      <c r="H158" s="134">
        <f t="shared" si="35"/>
        <v>4.3034301143785232</v>
      </c>
      <c r="I158" s="135">
        <f>SUM(I137:I157)</f>
        <v>289.30019296102711</v>
      </c>
    </row>
    <row r="159" spans="1:9" ht="15" thickBot="1">
      <c r="A159" s="43" t="s">
        <v>91</v>
      </c>
      <c r="B159" s="78">
        <f>B158/$I158</f>
        <v>2.8498796076958363E-2</v>
      </c>
      <c r="C159" s="78">
        <f t="shared" ref="C159:I159" si="36">C158/$I158</f>
        <v>0.67756683760318193</v>
      </c>
      <c r="D159" s="78">
        <f t="shared" si="36"/>
        <v>0.14845293747116636</v>
      </c>
      <c r="E159" s="78">
        <f t="shared" si="36"/>
        <v>0.12821119832887254</v>
      </c>
      <c r="F159" s="78">
        <f t="shared" si="36"/>
        <v>0</v>
      </c>
      <c r="G159" s="78">
        <f t="shared" si="36"/>
        <v>2.3949203088861194E-3</v>
      </c>
      <c r="H159" s="78">
        <f t="shared" si="36"/>
        <v>1.4875310210934623E-2</v>
      </c>
      <c r="I159" s="80">
        <f t="shared" si="36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7">SUM(B164:H164)</f>
        <v>0</v>
      </c>
    </row>
    <row r="165" spans="1:9" ht="15">
      <c r="A165" s="3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7"/>
        <v>0</v>
      </c>
    </row>
    <row r="166" spans="1:9" ht="15">
      <c r="A166" s="3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7"/>
        <v>0</v>
      </c>
    </row>
    <row r="167" spans="1:9" ht="15">
      <c r="A167" s="3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37"/>
        <v>0</v>
      </c>
    </row>
    <row r="168" spans="1:9" ht="15">
      <c r="A168" s="3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7"/>
        <v>0</v>
      </c>
    </row>
    <row r="169" spans="1:9" ht="15">
      <c r="A169" s="3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59">
        <f t="shared" si="37"/>
        <v>0</v>
      </c>
    </row>
    <row r="170" spans="1:9" ht="15">
      <c r="A170" s="36" t="s">
        <v>14</v>
      </c>
      <c r="B170" s="60">
        <v>0</v>
      </c>
      <c r="C170" s="60">
        <v>0</v>
      </c>
      <c r="D170" s="60">
        <v>0</v>
      </c>
      <c r="E170" s="60">
        <v>6.6013597868015125E-2</v>
      </c>
      <c r="F170" s="420"/>
      <c r="G170" s="60">
        <v>0</v>
      </c>
      <c r="H170" s="61">
        <v>0</v>
      </c>
      <c r="I170" s="62">
        <f t="shared" si="37"/>
        <v>6.6013597868015125E-2</v>
      </c>
    </row>
    <row r="171" spans="1:9" ht="15">
      <c r="A171" s="37" t="s">
        <v>15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7"/>
        <v>0</v>
      </c>
    </row>
    <row r="172" spans="1:9" ht="15">
      <c r="A172" s="36" t="s">
        <v>16</v>
      </c>
      <c r="B172" s="60">
        <v>34.302928340454045</v>
      </c>
      <c r="C172" s="60">
        <v>0</v>
      </c>
      <c r="D172" s="60">
        <v>85.697071659545969</v>
      </c>
      <c r="E172" s="60">
        <v>0</v>
      </c>
      <c r="F172" s="420"/>
      <c r="G172" s="60">
        <v>0</v>
      </c>
      <c r="H172" s="61">
        <v>0</v>
      </c>
      <c r="I172" s="62">
        <f t="shared" si="37"/>
        <v>120.00000000000001</v>
      </c>
    </row>
    <row r="173" spans="1:9" ht="15">
      <c r="A173" s="37" t="s">
        <v>17</v>
      </c>
      <c r="B173" s="63">
        <v>0</v>
      </c>
      <c r="C173" s="63">
        <v>0</v>
      </c>
      <c r="D173" s="63">
        <v>64</v>
      </c>
      <c r="E173" s="63">
        <v>0</v>
      </c>
      <c r="F173" s="420"/>
      <c r="G173" s="63">
        <v>0</v>
      </c>
      <c r="H173" s="64">
        <v>0</v>
      </c>
      <c r="I173" s="59">
        <f t="shared" si="37"/>
        <v>64</v>
      </c>
    </row>
    <row r="174" spans="1:9" ht="15">
      <c r="A174" s="3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62">
        <f>SUM(B174:H174)</f>
        <v>0</v>
      </c>
    </row>
    <row r="175" spans="1:9" ht="15">
      <c r="A175" s="37" t="s">
        <v>139</v>
      </c>
      <c r="B175" s="63">
        <v>0.95464317890875006</v>
      </c>
      <c r="C175" s="63">
        <v>0.49720998901497393</v>
      </c>
      <c r="D175" s="63">
        <v>16.548146832076277</v>
      </c>
      <c r="E175" s="63">
        <v>0</v>
      </c>
      <c r="F175" s="420"/>
      <c r="G175" s="63">
        <v>0</v>
      </c>
      <c r="H175" s="64">
        <v>0</v>
      </c>
      <c r="I175" s="59">
        <f>SUM(B175:H175)</f>
        <v>18</v>
      </c>
    </row>
    <row r="176" spans="1:9" ht="15">
      <c r="A176" s="3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7"/>
        <v>0</v>
      </c>
    </row>
    <row r="177" spans="1:9" ht="15">
      <c r="A177" s="3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7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7"/>
        <v>0</v>
      </c>
    </row>
    <row r="179" spans="1:9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7"/>
        <v>0</v>
      </c>
    </row>
    <row r="180" spans="1:9" ht="15">
      <c r="A180" s="36" t="s">
        <v>22</v>
      </c>
      <c r="B180" s="60">
        <v>0</v>
      </c>
      <c r="C180" s="60">
        <v>0</v>
      </c>
      <c r="D180" s="60">
        <v>0</v>
      </c>
      <c r="E180" s="60">
        <v>0</v>
      </c>
      <c r="F180" s="420"/>
      <c r="G180" s="60">
        <v>0</v>
      </c>
      <c r="H180" s="61">
        <v>0</v>
      </c>
      <c r="I180" s="62">
        <f t="shared" si="37"/>
        <v>0</v>
      </c>
    </row>
    <row r="181" spans="1:9" ht="15">
      <c r="A181" s="38" t="s">
        <v>23</v>
      </c>
      <c r="B181" s="63">
        <v>0</v>
      </c>
      <c r="C181" s="63">
        <v>0</v>
      </c>
      <c r="D181" s="63">
        <v>0</v>
      </c>
      <c r="E181" s="63">
        <v>0</v>
      </c>
      <c r="F181" s="420"/>
      <c r="G181" s="63">
        <v>0</v>
      </c>
      <c r="H181" s="64">
        <v>0</v>
      </c>
      <c r="I181" s="59">
        <f t="shared" si="37"/>
        <v>0</v>
      </c>
    </row>
    <row r="182" spans="1:9" ht="15">
      <c r="A182" s="36" t="s">
        <v>24</v>
      </c>
      <c r="B182" s="60">
        <v>0</v>
      </c>
      <c r="C182" s="60">
        <v>0</v>
      </c>
      <c r="D182" s="60">
        <v>0</v>
      </c>
      <c r="E182" s="60">
        <v>0</v>
      </c>
      <c r="F182" s="420"/>
      <c r="G182" s="60">
        <v>0</v>
      </c>
      <c r="H182" s="61">
        <v>0</v>
      </c>
      <c r="I182" s="62">
        <f t="shared" si="37"/>
        <v>0</v>
      </c>
    </row>
    <row r="183" spans="1:9" ht="15.75" thickBot="1">
      <c r="A183" s="38" t="s">
        <v>25</v>
      </c>
      <c r="B183" s="63">
        <v>0.34151344876146372</v>
      </c>
      <c r="C183" s="63">
        <v>0</v>
      </c>
      <c r="D183" s="63">
        <v>8.4427121099762772</v>
      </c>
      <c r="E183" s="63">
        <v>8.8817969030666042</v>
      </c>
      <c r="F183" s="421"/>
      <c r="G183" s="63">
        <v>0.79435450513972894</v>
      </c>
      <c r="H183" s="64">
        <v>2.5384230330559268</v>
      </c>
      <c r="I183" s="59">
        <f t="shared" si="37"/>
        <v>20.998800000000003</v>
      </c>
    </row>
    <row r="184" spans="1:9" ht="15">
      <c r="A184" s="132" t="s">
        <v>26</v>
      </c>
      <c r="B184" s="133">
        <f>SUM(B163:B183)</f>
        <v>35.599084968124259</v>
      </c>
      <c r="C184" s="133">
        <f t="shared" ref="C184:E184" si="38">SUM(C163:C183)</f>
        <v>0.49720998901497393</v>
      </c>
      <c r="D184" s="133">
        <f t="shared" si="38"/>
        <v>174.68793060159851</v>
      </c>
      <c r="E184" s="133">
        <f t="shared" si="38"/>
        <v>8.9478105009346187</v>
      </c>
      <c r="F184" s="133">
        <f>SUM(F163:F183)</f>
        <v>0</v>
      </c>
      <c r="G184" s="133">
        <f t="shared" ref="G184:H184" si="39">SUM(G163:G183)</f>
        <v>0.79435450513972894</v>
      </c>
      <c r="H184" s="134">
        <f t="shared" si="39"/>
        <v>2.5384230330559268</v>
      </c>
      <c r="I184" s="135">
        <f>SUM(I163:I183)</f>
        <v>223.06481359786807</v>
      </c>
    </row>
    <row r="185" spans="1:9" ht="15" thickBot="1">
      <c r="A185" s="43" t="s">
        <v>91</v>
      </c>
      <c r="B185" s="78">
        <f>B184/$I184</f>
        <v>0.15959076823429805</v>
      </c>
      <c r="C185" s="78">
        <f t="shared" ref="C185:I185" si="40">C184/$I184</f>
        <v>2.2289933629394518E-3</v>
      </c>
      <c r="D185" s="78">
        <f t="shared" si="40"/>
        <v>0.78312633796434883</v>
      </c>
      <c r="E185" s="78">
        <f t="shared" si="40"/>
        <v>4.0113052151135579E-2</v>
      </c>
      <c r="F185" s="78">
        <f t="shared" si="40"/>
        <v>0</v>
      </c>
      <c r="G185" s="78">
        <f t="shared" si="40"/>
        <v>3.5610928157040404E-3</v>
      </c>
      <c r="H185" s="78">
        <f t="shared" si="40"/>
        <v>1.1379755471573791E-2</v>
      </c>
      <c r="I185" s="80">
        <f t="shared" si="40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 customHeight="1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 customHeight="1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44</v>
      </c>
      <c r="E189" s="57">
        <v>0</v>
      </c>
      <c r="F189" s="419"/>
      <c r="G189" s="57">
        <v>0</v>
      </c>
      <c r="H189" s="58">
        <v>0</v>
      </c>
      <c r="I189" s="59">
        <f>SUM(B189:H189)</f>
        <v>44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41">SUM(B190:H190)</f>
        <v>0</v>
      </c>
    </row>
    <row r="191" spans="1:9" ht="15">
      <c r="A191" s="3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41"/>
        <v>0</v>
      </c>
    </row>
    <row r="192" spans="1:9" ht="15">
      <c r="A192" s="3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41"/>
        <v>0</v>
      </c>
    </row>
    <row r="193" spans="1:9" ht="15">
      <c r="A193" s="3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59">
        <f t="shared" si="41"/>
        <v>0</v>
      </c>
    </row>
    <row r="194" spans="1:9" ht="15">
      <c r="A194" s="3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62">
        <f t="shared" si="41"/>
        <v>0</v>
      </c>
    </row>
    <row r="195" spans="1:9" ht="15">
      <c r="A195" s="3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59">
        <f t="shared" si="41"/>
        <v>0</v>
      </c>
    </row>
    <row r="196" spans="1:9" ht="15">
      <c r="A196" s="36" t="s">
        <v>14</v>
      </c>
      <c r="B196" s="60">
        <v>0</v>
      </c>
      <c r="C196" s="60">
        <v>0</v>
      </c>
      <c r="D196" s="60">
        <v>0</v>
      </c>
      <c r="E196" s="60">
        <v>2.5727127485756731</v>
      </c>
      <c r="F196" s="420"/>
      <c r="G196" s="60">
        <v>0</v>
      </c>
      <c r="H196" s="61">
        <v>0</v>
      </c>
      <c r="I196" s="62">
        <f t="shared" si="41"/>
        <v>2.5727127485756731</v>
      </c>
    </row>
    <row r="197" spans="1:9" ht="15">
      <c r="A197" s="37" t="s">
        <v>15</v>
      </c>
      <c r="B197" s="63">
        <v>0.12623451474276304</v>
      </c>
      <c r="C197" s="63">
        <v>3.9207614118661846E-2</v>
      </c>
      <c r="D197" s="63">
        <v>1.8345578711385753</v>
      </c>
      <c r="E197" s="63">
        <v>0</v>
      </c>
      <c r="F197" s="420"/>
      <c r="G197" s="63">
        <v>0</v>
      </c>
      <c r="H197" s="64">
        <v>0</v>
      </c>
      <c r="I197" s="59">
        <f t="shared" si="41"/>
        <v>2</v>
      </c>
    </row>
    <row r="198" spans="1:9" ht="15">
      <c r="A198" s="36" t="s">
        <v>16</v>
      </c>
      <c r="B198" s="60">
        <v>27.683733858344226</v>
      </c>
      <c r="C198" s="60">
        <v>12.299313070892765</v>
      </c>
      <c r="D198" s="60">
        <v>559.01695307076295</v>
      </c>
      <c r="E198" s="60">
        <v>0</v>
      </c>
      <c r="F198" s="420"/>
      <c r="G198" s="60">
        <v>0</v>
      </c>
      <c r="H198" s="61">
        <v>0</v>
      </c>
      <c r="I198" s="62">
        <f t="shared" si="41"/>
        <v>599</v>
      </c>
    </row>
    <row r="199" spans="1:9" ht="15">
      <c r="A199" s="37" t="s">
        <v>17</v>
      </c>
      <c r="B199" s="63">
        <v>2.4287147651504295</v>
      </c>
      <c r="C199" s="63">
        <v>0</v>
      </c>
      <c r="D199" s="63">
        <v>17.571285234849572</v>
      </c>
      <c r="E199" s="63">
        <v>0</v>
      </c>
      <c r="F199" s="420"/>
      <c r="G199" s="63">
        <v>0</v>
      </c>
      <c r="H199" s="64">
        <v>0</v>
      </c>
      <c r="I199" s="59">
        <f t="shared" si="41"/>
        <v>20</v>
      </c>
    </row>
    <row r="200" spans="1:9" ht="15">
      <c r="A200" s="36" t="s">
        <v>18</v>
      </c>
      <c r="B200" s="60">
        <v>0</v>
      </c>
      <c r="C200" s="60">
        <v>0</v>
      </c>
      <c r="D200" s="60">
        <v>0</v>
      </c>
      <c r="E200" s="60">
        <v>0</v>
      </c>
      <c r="F200" s="420"/>
      <c r="G200" s="60">
        <v>0</v>
      </c>
      <c r="H200" s="61">
        <v>0</v>
      </c>
      <c r="I200" s="62">
        <f>SUM(B200:H200)</f>
        <v>0</v>
      </c>
    </row>
    <row r="201" spans="1:9" ht="15">
      <c r="A201" s="37" t="s">
        <v>139</v>
      </c>
      <c r="B201" s="63">
        <v>67.705389856942375</v>
      </c>
      <c r="C201" s="63">
        <v>3.6375646449558294</v>
      </c>
      <c r="D201" s="63">
        <v>378.77501270196495</v>
      </c>
      <c r="E201" s="63">
        <v>28.882032796136862</v>
      </c>
      <c r="F201" s="420"/>
      <c r="G201" s="63">
        <v>0</v>
      </c>
      <c r="H201" s="64">
        <v>0</v>
      </c>
      <c r="I201" s="59">
        <f>SUM(B201:H201)</f>
        <v>479</v>
      </c>
    </row>
    <row r="202" spans="1:9" ht="15">
      <c r="A202" s="3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62">
        <f t="shared" si="41"/>
        <v>0</v>
      </c>
    </row>
    <row r="203" spans="1:9" ht="15">
      <c r="A203" s="3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41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41"/>
        <v>0</v>
      </c>
    </row>
    <row r="205" spans="1:9" ht="15">
      <c r="A205" s="38" t="s">
        <v>60</v>
      </c>
      <c r="B205" s="63">
        <v>1.2092609082813892</v>
      </c>
      <c r="C205" s="63">
        <v>2.0507569011576137</v>
      </c>
      <c r="D205" s="63">
        <v>3.7399821905609976</v>
      </c>
      <c r="E205" s="63">
        <v>0</v>
      </c>
      <c r="F205" s="420"/>
      <c r="G205" s="63">
        <v>0</v>
      </c>
      <c r="H205" s="64">
        <v>0</v>
      </c>
      <c r="I205" s="59">
        <f t="shared" si="41"/>
        <v>7</v>
      </c>
    </row>
    <row r="206" spans="1:9" ht="15">
      <c r="A206" s="36" t="s">
        <v>22</v>
      </c>
      <c r="B206" s="60">
        <v>0</v>
      </c>
      <c r="C206" s="60">
        <v>0</v>
      </c>
      <c r="D206" s="60">
        <v>0</v>
      </c>
      <c r="E206" s="60">
        <v>0</v>
      </c>
      <c r="F206" s="420"/>
      <c r="G206" s="60">
        <v>0</v>
      </c>
      <c r="H206" s="61">
        <v>0</v>
      </c>
      <c r="I206" s="62">
        <f t="shared" si="41"/>
        <v>0</v>
      </c>
    </row>
    <row r="207" spans="1:9" ht="15">
      <c r="A207" s="38" t="s">
        <v>23</v>
      </c>
      <c r="B207" s="63">
        <v>0</v>
      </c>
      <c r="C207" s="63">
        <v>0</v>
      </c>
      <c r="D207" s="63">
        <v>0</v>
      </c>
      <c r="E207" s="63">
        <v>0</v>
      </c>
      <c r="F207" s="420"/>
      <c r="G207" s="63">
        <v>0</v>
      </c>
      <c r="H207" s="64">
        <v>0</v>
      </c>
      <c r="I207" s="59">
        <f t="shared" si="41"/>
        <v>0</v>
      </c>
    </row>
    <row r="208" spans="1:9" ht="15">
      <c r="A208" s="36" t="s">
        <v>24</v>
      </c>
      <c r="B208" s="60">
        <v>0</v>
      </c>
      <c r="C208" s="60">
        <v>0</v>
      </c>
      <c r="D208" s="60">
        <v>0</v>
      </c>
      <c r="E208" s="60">
        <v>0</v>
      </c>
      <c r="F208" s="420"/>
      <c r="G208" s="60">
        <v>0</v>
      </c>
      <c r="H208" s="61">
        <v>0</v>
      </c>
      <c r="I208" s="62">
        <f t="shared" si="41"/>
        <v>0</v>
      </c>
    </row>
    <row r="209" spans="1:9" ht="15.75" thickBot="1">
      <c r="A209" s="38" t="s">
        <v>25</v>
      </c>
      <c r="B209" s="63">
        <v>0.46739014814196506</v>
      </c>
      <c r="C209" s="63">
        <v>0.16505596542797898</v>
      </c>
      <c r="D209" s="63">
        <v>125.15269407282817</v>
      </c>
      <c r="E209" s="63">
        <v>85.933351313495791</v>
      </c>
      <c r="F209" s="421"/>
      <c r="G209" s="63">
        <v>6.7228153417522982</v>
      </c>
      <c r="H209" s="64">
        <v>0.4062931583537831</v>
      </c>
      <c r="I209" s="59">
        <f t="shared" si="41"/>
        <v>218.84759999999997</v>
      </c>
    </row>
    <row r="210" spans="1:9" ht="15">
      <c r="A210" s="132" t="s">
        <v>26</v>
      </c>
      <c r="B210" s="133">
        <f>SUM(B189:B209)</f>
        <v>99.620724051603148</v>
      </c>
      <c r="C210" s="133">
        <f t="shared" ref="C210:E210" si="42">SUM(C189:C209)</f>
        <v>18.191898196552845</v>
      </c>
      <c r="D210" s="133">
        <f t="shared" si="42"/>
        <v>1130.0904851421053</v>
      </c>
      <c r="E210" s="133">
        <f t="shared" si="42"/>
        <v>117.38809685820833</v>
      </c>
      <c r="F210" s="133">
        <f>SUM(F189:F209)</f>
        <v>0</v>
      </c>
      <c r="G210" s="133">
        <f t="shared" ref="G210:H210" si="43">SUM(G189:G209)</f>
        <v>6.7228153417522982</v>
      </c>
      <c r="H210" s="134">
        <f t="shared" si="43"/>
        <v>0.4062931583537831</v>
      </c>
      <c r="I210" s="135">
        <f>SUM(I189:I209)</f>
        <v>1372.4203127485757</v>
      </c>
    </row>
    <row r="211" spans="1:9" ht="15" thickBot="1">
      <c r="A211" s="43" t="s">
        <v>91</v>
      </c>
      <c r="B211" s="78">
        <f>B210/$I210</f>
        <v>7.2587619934078779E-2</v>
      </c>
      <c r="C211" s="78">
        <f t="shared" ref="C211:I211" si="44">C210/$I210</f>
        <v>1.3255340239113438E-2</v>
      </c>
      <c r="D211" s="78">
        <f t="shared" si="44"/>
        <v>0.82342885386099307</v>
      </c>
      <c r="E211" s="78">
        <f t="shared" si="44"/>
        <v>8.5533634097205005E-2</v>
      </c>
      <c r="F211" s="78">
        <f t="shared" si="44"/>
        <v>0</v>
      </c>
      <c r="G211" s="78">
        <f t="shared" si="44"/>
        <v>4.8985105213783754E-3</v>
      </c>
      <c r="H211" s="78">
        <f t="shared" si="44"/>
        <v>2.960413472313675E-4</v>
      </c>
      <c r="I211" s="80">
        <f t="shared" si="44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 customHeight="1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 customHeight="1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45">SUM(B216:H216)</f>
        <v>0</v>
      </c>
    </row>
    <row r="217" spans="1:9" ht="15">
      <c r="A217" s="3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45"/>
        <v>0</v>
      </c>
    </row>
    <row r="218" spans="1:9" ht="15">
      <c r="A218" s="3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45"/>
        <v>0</v>
      </c>
    </row>
    <row r="219" spans="1:9" ht="15">
      <c r="A219" s="3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59">
        <f t="shared" si="45"/>
        <v>0</v>
      </c>
    </row>
    <row r="220" spans="1:9" ht="15">
      <c r="A220" s="36" t="s">
        <v>12</v>
      </c>
      <c r="B220" s="60">
        <v>0</v>
      </c>
      <c r="C220" s="60">
        <v>0</v>
      </c>
      <c r="D220" s="60">
        <v>0</v>
      </c>
      <c r="E220" s="60">
        <v>1.1956979783981136</v>
      </c>
      <c r="F220" s="420"/>
      <c r="G220" s="60">
        <v>0</v>
      </c>
      <c r="H220" s="61">
        <v>0</v>
      </c>
      <c r="I220" s="62">
        <f t="shared" si="45"/>
        <v>1.1956979783981136</v>
      </c>
    </row>
    <row r="221" spans="1:9" ht="15">
      <c r="A221" s="3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59">
        <f t="shared" si="45"/>
        <v>0</v>
      </c>
    </row>
    <row r="222" spans="1:9" ht="15">
      <c r="A222" s="36" t="s">
        <v>14</v>
      </c>
      <c r="B222" s="60">
        <v>0</v>
      </c>
      <c r="C222" s="60">
        <v>0</v>
      </c>
      <c r="D222" s="60">
        <v>0</v>
      </c>
      <c r="E222" s="60">
        <v>3.8463684599625498E-4</v>
      </c>
      <c r="F222" s="420"/>
      <c r="G222" s="60">
        <v>0</v>
      </c>
      <c r="H222" s="61">
        <v>0</v>
      </c>
      <c r="I222" s="62">
        <f t="shared" si="45"/>
        <v>3.8463684599625498E-4</v>
      </c>
    </row>
    <row r="223" spans="1:9" ht="15">
      <c r="A223" s="37" t="s">
        <v>15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45"/>
        <v>0</v>
      </c>
    </row>
    <row r="224" spans="1:9" ht="15">
      <c r="A224" s="36" t="s">
        <v>16</v>
      </c>
      <c r="B224" s="60">
        <v>0</v>
      </c>
      <c r="C224" s="60">
        <v>0</v>
      </c>
      <c r="D224" s="60">
        <v>4</v>
      </c>
      <c r="E224" s="60">
        <v>0</v>
      </c>
      <c r="F224" s="420"/>
      <c r="G224" s="60">
        <v>0</v>
      </c>
      <c r="H224" s="61">
        <v>0</v>
      </c>
      <c r="I224" s="62">
        <f t="shared" si="45"/>
        <v>4</v>
      </c>
    </row>
    <row r="225" spans="1:9" ht="15">
      <c r="A225" s="3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59">
        <f t="shared" si="45"/>
        <v>0</v>
      </c>
    </row>
    <row r="226" spans="1:9" ht="15">
      <c r="A226" s="3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62">
        <f>SUM(B226:H226)</f>
        <v>0</v>
      </c>
    </row>
    <row r="227" spans="1:9" ht="15">
      <c r="A227" s="37" t="s">
        <v>139</v>
      </c>
      <c r="B227" s="63">
        <v>19.944035870190021</v>
      </c>
      <c r="C227" s="63">
        <v>0</v>
      </c>
      <c r="D227" s="63">
        <v>9.4176392403683575</v>
      </c>
      <c r="E227" s="63">
        <v>20.638324889441627</v>
      </c>
      <c r="F227" s="420"/>
      <c r="G227" s="63">
        <v>0</v>
      </c>
      <c r="H227" s="64">
        <v>0</v>
      </c>
      <c r="I227" s="59">
        <f>SUM(B227:H227)</f>
        <v>50.000000000000007</v>
      </c>
    </row>
    <row r="228" spans="1:9" ht="15">
      <c r="A228" s="3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45"/>
        <v>0</v>
      </c>
    </row>
    <row r="229" spans="1:9" ht="15">
      <c r="A229" s="3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45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45"/>
        <v>0</v>
      </c>
    </row>
    <row r="231" spans="1:9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45"/>
        <v>0</v>
      </c>
    </row>
    <row r="232" spans="1:9" ht="15">
      <c r="A232" s="36" t="s">
        <v>22</v>
      </c>
      <c r="B232" s="60">
        <v>0</v>
      </c>
      <c r="C232" s="60">
        <v>0</v>
      </c>
      <c r="D232" s="60">
        <v>0</v>
      </c>
      <c r="E232" s="60">
        <v>0</v>
      </c>
      <c r="F232" s="420"/>
      <c r="G232" s="60">
        <v>0</v>
      </c>
      <c r="H232" s="61">
        <v>0</v>
      </c>
      <c r="I232" s="62">
        <f t="shared" si="45"/>
        <v>0</v>
      </c>
    </row>
    <row r="233" spans="1:9" ht="15">
      <c r="A233" s="38" t="s">
        <v>23</v>
      </c>
      <c r="B233" s="63">
        <v>0</v>
      </c>
      <c r="C233" s="63">
        <v>0</v>
      </c>
      <c r="D233" s="63">
        <v>0</v>
      </c>
      <c r="E233" s="63">
        <v>0</v>
      </c>
      <c r="F233" s="420"/>
      <c r="G233" s="63">
        <v>0</v>
      </c>
      <c r="H233" s="64">
        <v>0</v>
      </c>
      <c r="I233" s="59">
        <f t="shared" si="45"/>
        <v>0</v>
      </c>
    </row>
    <row r="234" spans="1:9" ht="15">
      <c r="A234" s="36" t="s">
        <v>24</v>
      </c>
      <c r="B234" s="60">
        <v>0</v>
      </c>
      <c r="C234" s="60">
        <v>0</v>
      </c>
      <c r="D234" s="60">
        <v>0</v>
      </c>
      <c r="E234" s="60">
        <v>0</v>
      </c>
      <c r="F234" s="420"/>
      <c r="G234" s="60">
        <v>0</v>
      </c>
      <c r="H234" s="61">
        <v>0</v>
      </c>
      <c r="I234" s="62">
        <f t="shared" si="45"/>
        <v>0</v>
      </c>
    </row>
    <row r="235" spans="1:9" ht="15.75" thickBot="1">
      <c r="A235" s="38" t="s">
        <v>25</v>
      </c>
      <c r="B235" s="63">
        <v>3.2767775832521395</v>
      </c>
      <c r="C235" s="63">
        <v>0</v>
      </c>
      <c r="D235" s="63">
        <v>12.074203905831794</v>
      </c>
      <c r="E235" s="63">
        <v>8.9429860919730597</v>
      </c>
      <c r="F235" s="421"/>
      <c r="G235" s="63">
        <v>2.700112687598927</v>
      </c>
      <c r="H235" s="64">
        <v>0.31551973134408839</v>
      </c>
      <c r="I235" s="59">
        <f t="shared" si="45"/>
        <v>27.30960000000001</v>
      </c>
    </row>
    <row r="236" spans="1:9" ht="15">
      <c r="A236" s="132" t="s">
        <v>26</v>
      </c>
      <c r="B236" s="133">
        <f>SUM(B215:B235)</f>
        <v>23.220813453442162</v>
      </c>
      <c r="C236" s="133">
        <f t="shared" ref="C236:E236" si="46">SUM(C215:C235)</f>
        <v>0</v>
      </c>
      <c r="D236" s="133">
        <f t="shared" si="46"/>
        <v>25.491843146200154</v>
      </c>
      <c r="E236" s="133">
        <f t="shared" si="46"/>
        <v>30.777393596658797</v>
      </c>
      <c r="F236" s="133">
        <f>SUM(F215:F235)</f>
        <v>0</v>
      </c>
      <c r="G236" s="133">
        <f t="shared" ref="G236:H236" si="47">SUM(G215:G235)</f>
        <v>2.700112687598927</v>
      </c>
      <c r="H236" s="134">
        <f t="shared" si="47"/>
        <v>0.31551973134408839</v>
      </c>
      <c r="I236" s="135">
        <f>SUM(I215:I235)</f>
        <v>82.505682615244126</v>
      </c>
    </row>
    <row r="237" spans="1:9" ht="15" thickBot="1">
      <c r="A237" s="43" t="s">
        <v>91</v>
      </c>
      <c r="B237" s="78">
        <f>B236/$I236</f>
        <v>0.28144501951132006</v>
      </c>
      <c r="C237" s="78">
        <f t="shared" ref="C237:I237" si="48">C236/$I236</f>
        <v>0</v>
      </c>
      <c r="D237" s="78">
        <f t="shared" si="48"/>
        <v>0.30897075617298347</v>
      </c>
      <c r="E237" s="78">
        <f t="shared" si="48"/>
        <v>0.3730336216983462</v>
      </c>
      <c r="F237" s="78">
        <f t="shared" si="48"/>
        <v>0</v>
      </c>
      <c r="G237" s="78">
        <f t="shared" si="48"/>
        <v>3.2726384438155558E-2</v>
      </c>
      <c r="H237" s="78">
        <f t="shared" si="48"/>
        <v>3.8242181791947449E-3</v>
      </c>
      <c r="I237" s="80">
        <f t="shared" si="48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 customHeight="1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 customHeight="1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9">SUM(B242:H242)</f>
        <v>0</v>
      </c>
    </row>
    <row r="243" spans="1:9" ht="15">
      <c r="A243" s="3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9"/>
        <v>0</v>
      </c>
    </row>
    <row r="244" spans="1:9" ht="15">
      <c r="A244" s="3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9"/>
        <v>0</v>
      </c>
    </row>
    <row r="245" spans="1:9" ht="15">
      <c r="A245" s="3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59">
        <f t="shared" si="49"/>
        <v>0</v>
      </c>
    </row>
    <row r="246" spans="1:9" ht="15">
      <c r="A246" s="36" t="s">
        <v>12</v>
      </c>
      <c r="B246" s="60">
        <v>0</v>
      </c>
      <c r="C246" s="60">
        <v>0</v>
      </c>
      <c r="D246" s="60">
        <v>0</v>
      </c>
      <c r="E246" s="60">
        <v>8.8390955732719934E-2</v>
      </c>
      <c r="F246" s="420"/>
      <c r="G246" s="60">
        <v>0</v>
      </c>
      <c r="H246" s="61">
        <v>0</v>
      </c>
      <c r="I246" s="62">
        <f t="shared" si="49"/>
        <v>8.8390955732719934E-2</v>
      </c>
    </row>
    <row r="247" spans="1:9" ht="15">
      <c r="A247" s="3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59">
        <f t="shared" si="49"/>
        <v>0</v>
      </c>
    </row>
    <row r="248" spans="1:9" ht="15">
      <c r="A248" s="36" t="s">
        <v>14</v>
      </c>
      <c r="B248" s="60">
        <v>0</v>
      </c>
      <c r="C248" s="60">
        <v>0</v>
      </c>
      <c r="D248" s="60">
        <v>0</v>
      </c>
      <c r="E248" s="60">
        <v>0.40715997454097497</v>
      </c>
      <c r="F248" s="420"/>
      <c r="G248" s="60">
        <v>0</v>
      </c>
      <c r="H248" s="61">
        <v>0</v>
      </c>
      <c r="I248" s="62">
        <f t="shared" si="49"/>
        <v>0.40715997454097497</v>
      </c>
    </row>
    <row r="249" spans="1:9" ht="15">
      <c r="A249" s="37" t="s">
        <v>15</v>
      </c>
      <c r="B249" s="63">
        <v>1.9549705173517957</v>
      </c>
      <c r="C249" s="63">
        <v>4.2807115358175878E-3</v>
      </c>
      <c r="D249" s="63">
        <v>1.0407487711123866</v>
      </c>
      <c r="E249" s="63">
        <v>0</v>
      </c>
      <c r="F249" s="420"/>
      <c r="G249" s="63">
        <v>0</v>
      </c>
      <c r="H249" s="64">
        <v>0</v>
      </c>
      <c r="I249" s="59">
        <f t="shared" si="49"/>
        <v>3</v>
      </c>
    </row>
    <row r="250" spans="1:9" ht="15">
      <c r="A250" s="36" t="s">
        <v>16</v>
      </c>
      <c r="B250" s="60">
        <v>88.210494081778521</v>
      </c>
      <c r="C250" s="60">
        <v>4.4433224948524873E-4</v>
      </c>
      <c r="D250" s="60">
        <v>24.789061585972</v>
      </c>
      <c r="E250" s="60">
        <v>0</v>
      </c>
      <c r="F250" s="420"/>
      <c r="G250" s="60">
        <v>0</v>
      </c>
      <c r="H250" s="61">
        <v>0</v>
      </c>
      <c r="I250" s="62">
        <f t="shared" si="49"/>
        <v>113</v>
      </c>
    </row>
    <row r="251" spans="1:9" ht="15">
      <c r="A251" s="37" t="s">
        <v>17</v>
      </c>
      <c r="B251" s="63">
        <v>2.2967477411367021</v>
      </c>
      <c r="C251" s="63">
        <v>0</v>
      </c>
      <c r="D251" s="63">
        <v>5.5778511094346719</v>
      </c>
      <c r="E251" s="63">
        <v>0.12540114942862596</v>
      </c>
      <c r="F251" s="420"/>
      <c r="G251" s="63">
        <v>0</v>
      </c>
      <c r="H251" s="64">
        <v>0</v>
      </c>
      <c r="I251" s="59">
        <f t="shared" si="49"/>
        <v>8</v>
      </c>
    </row>
    <row r="252" spans="1:9" ht="15">
      <c r="A252" s="3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62">
        <f>SUM(B252:H252)</f>
        <v>0</v>
      </c>
    </row>
    <row r="253" spans="1:9" ht="15">
      <c r="A253" s="37" t="s">
        <v>139</v>
      </c>
      <c r="B253" s="63">
        <v>90.361683021782582</v>
      </c>
      <c r="C253" s="63">
        <v>6.1472538064961313</v>
      </c>
      <c r="D253" s="63">
        <v>82.491063171721279</v>
      </c>
      <c r="E253" s="63">
        <v>0</v>
      </c>
      <c r="F253" s="420"/>
      <c r="G253" s="63">
        <v>0</v>
      </c>
      <c r="H253" s="64">
        <v>0</v>
      </c>
      <c r="I253" s="59">
        <f>SUM(B253:H253)</f>
        <v>179</v>
      </c>
    </row>
    <row r="254" spans="1:9" ht="15">
      <c r="A254" s="3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62">
        <f t="shared" si="49"/>
        <v>0</v>
      </c>
    </row>
    <row r="255" spans="1:9" ht="15">
      <c r="A255" s="3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59">
        <f t="shared" si="49"/>
        <v>0</v>
      </c>
    </row>
    <row r="256" spans="1:9" ht="15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9"/>
        <v>0</v>
      </c>
    </row>
    <row r="257" spans="1:9" ht="15">
      <c r="A257" s="38" t="s">
        <v>60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9"/>
        <v>0</v>
      </c>
    </row>
    <row r="258" spans="1:9" ht="15">
      <c r="A258" s="36" t="s">
        <v>22</v>
      </c>
      <c r="B258" s="60">
        <v>0.54169762142383082</v>
      </c>
      <c r="C258" s="60">
        <v>1.5728897882961148</v>
      </c>
      <c r="D258" s="60">
        <v>0.88541259028005459</v>
      </c>
      <c r="E258" s="60">
        <v>0</v>
      </c>
      <c r="F258" s="420"/>
      <c r="G258" s="60">
        <v>0</v>
      </c>
      <c r="H258" s="61">
        <v>0</v>
      </c>
      <c r="I258" s="62">
        <f t="shared" si="49"/>
        <v>3.0000000000000004</v>
      </c>
    </row>
    <row r="259" spans="1:9" ht="15">
      <c r="A259" s="38" t="s">
        <v>23</v>
      </c>
      <c r="B259" s="63">
        <v>0</v>
      </c>
      <c r="C259" s="63">
        <v>0</v>
      </c>
      <c r="D259" s="63">
        <v>0</v>
      </c>
      <c r="E259" s="63">
        <v>0</v>
      </c>
      <c r="F259" s="420"/>
      <c r="G259" s="63">
        <v>0</v>
      </c>
      <c r="H259" s="64">
        <v>0</v>
      </c>
      <c r="I259" s="59">
        <f t="shared" si="49"/>
        <v>0</v>
      </c>
    </row>
    <row r="260" spans="1:9" ht="15">
      <c r="A260" s="36" t="s">
        <v>24</v>
      </c>
      <c r="B260" s="60">
        <v>0.73916100445223221</v>
      </c>
      <c r="C260" s="60">
        <v>0</v>
      </c>
      <c r="D260" s="60">
        <v>1.3238995547767737E-2</v>
      </c>
      <c r="E260" s="60">
        <v>0</v>
      </c>
      <c r="F260" s="420"/>
      <c r="G260" s="60">
        <v>0</v>
      </c>
      <c r="H260" s="61">
        <v>0</v>
      </c>
      <c r="I260" s="62">
        <f t="shared" si="49"/>
        <v>0.75239999999999996</v>
      </c>
    </row>
    <row r="261" spans="1:9" ht="15.75" thickBot="1">
      <c r="A261" s="38" t="s">
        <v>25</v>
      </c>
      <c r="B261" s="63">
        <v>5.4636579395825171</v>
      </c>
      <c r="C261" s="63">
        <v>1.3369893238017778E-2</v>
      </c>
      <c r="D261" s="63">
        <v>85.992734836491849</v>
      </c>
      <c r="E261" s="63">
        <v>54.392195271787493</v>
      </c>
      <c r="F261" s="421"/>
      <c r="G261" s="63">
        <v>104.48878709138529</v>
      </c>
      <c r="H261" s="64">
        <v>2.7040549675148839</v>
      </c>
      <c r="I261" s="59">
        <f t="shared" si="49"/>
        <v>253.05480000000006</v>
      </c>
    </row>
    <row r="262" spans="1:9" ht="15">
      <c r="A262" s="132" t="s">
        <v>26</v>
      </c>
      <c r="B262" s="133">
        <f>SUM(B241:B261)</f>
        <v>189.56841192750815</v>
      </c>
      <c r="C262" s="133">
        <f t="shared" ref="C262:E262" si="50">SUM(C241:C261)</f>
        <v>7.7382385318155666</v>
      </c>
      <c r="D262" s="133">
        <f t="shared" si="50"/>
        <v>200.79011106056001</v>
      </c>
      <c r="E262" s="133">
        <f t="shared" si="50"/>
        <v>55.013147351489813</v>
      </c>
      <c r="F262" s="133">
        <f>SUM(F241:F261)</f>
        <v>0</v>
      </c>
      <c r="G262" s="133">
        <f t="shared" ref="G262:H262" si="51">SUM(G241:G261)</f>
        <v>104.48878709138529</v>
      </c>
      <c r="H262" s="134">
        <f t="shared" si="51"/>
        <v>2.7040549675148839</v>
      </c>
      <c r="I262" s="135">
        <f>SUM(I241:I261)</f>
        <v>560.30275093027376</v>
      </c>
    </row>
    <row r="263" spans="1:9" ht="15" thickBot="1">
      <c r="A263" s="43" t="s">
        <v>91</v>
      </c>
      <c r="B263" s="78">
        <f>B262/$I262</f>
        <v>0.33833210994014695</v>
      </c>
      <c r="C263" s="78">
        <f t="shared" ref="C263:I263" si="52">C262/$I262</f>
        <v>1.3810816596862547E-2</v>
      </c>
      <c r="D263" s="78">
        <f t="shared" si="52"/>
        <v>0.35836003076405937</v>
      </c>
      <c r="E263" s="78">
        <f t="shared" si="52"/>
        <v>9.8184681870919208E-2</v>
      </c>
      <c r="F263" s="78">
        <f t="shared" si="52"/>
        <v>0</v>
      </c>
      <c r="G263" s="78">
        <f t="shared" si="52"/>
        <v>0.18648630034013214</v>
      </c>
      <c r="H263" s="78">
        <f t="shared" si="52"/>
        <v>4.8260604878796803E-3</v>
      </c>
      <c r="I263" s="80">
        <f t="shared" si="5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 customHeight="1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 customHeight="1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3">SUM(B268:H268)</f>
        <v>0</v>
      </c>
    </row>
    <row r="269" spans="1:9" ht="15">
      <c r="A269" s="37" t="s">
        <v>9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3"/>
        <v>0</v>
      </c>
    </row>
    <row r="270" spans="1:9" ht="15">
      <c r="A270" s="36" t="s">
        <v>10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3"/>
        <v>0</v>
      </c>
    </row>
    <row r="271" spans="1:9" ht="15">
      <c r="A271" s="37" t="s">
        <v>11</v>
      </c>
      <c r="B271" s="63">
        <v>0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59">
        <f t="shared" si="53"/>
        <v>0</v>
      </c>
    </row>
    <row r="272" spans="1:9" ht="15">
      <c r="A272" s="36" t="s">
        <v>12</v>
      </c>
      <c r="B272" s="60">
        <v>9.9783962286691875E-5</v>
      </c>
      <c r="C272" s="60">
        <v>0</v>
      </c>
      <c r="D272" s="60">
        <v>0</v>
      </c>
      <c r="E272" s="60">
        <v>1.0994142415216783E-2</v>
      </c>
      <c r="F272" s="420"/>
      <c r="G272" s="60">
        <v>0</v>
      </c>
      <c r="H272" s="61">
        <v>0</v>
      </c>
      <c r="I272" s="62">
        <f t="shared" si="53"/>
        <v>1.1093926377503475E-2</v>
      </c>
    </row>
    <row r="273" spans="1:9" ht="15">
      <c r="A273" s="37" t="s">
        <v>13</v>
      </c>
      <c r="B273" s="63">
        <v>0</v>
      </c>
      <c r="C273" s="63">
        <v>0</v>
      </c>
      <c r="D273" s="63">
        <v>0</v>
      </c>
      <c r="E273" s="63">
        <v>0</v>
      </c>
      <c r="F273" s="420"/>
      <c r="G273" s="63">
        <v>0</v>
      </c>
      <c r="H273" s="64">
        <v>0</v>
      </c>
      <c r="I273" s="59">
        <f t="shared" si="53"/>
        <v>0</v>
      </c>
    </row>
    <row r="274" spans="1:9" ht="15">
      <c r="A274" s="36" t="s">
        <v>14</v>
      </c>
      <c r="B274" s="60">
        <v>9.089543497610024E-5</v>
      </c>
      <c r="C274" s="60">
        <v>0</v>
      </c>
      <c r="D274" s="60">
        <v>0</v>
      </c>
      <c r="E274" s="60">
        <v>8.9647064327717327</v>
      </c>
      <c r="F274" s="420"/>
      <c r="G274" s="60">
        <v>0</v>
      </c>
      <c r="H274" s="61">
        <v>0</v>
      </c>
      <c r="I274" s="62">
        <f t="shared" si="53"/>
        <v>8.9647973282067088</v>
      </c>
    </row>
    <row r="275" spans="1:9" ht="15">
      <c r="A275" s="37" t="s">
        <v>15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53"/>
        <v>0</v>
      </c>
    </row>
    <row r="276" spans="1:9" ht="15">
      <c r="A276" s="36" t="s">
        <v>16</v>
      </c>
      <c r="B276" s="60">
        <v>9.9857260703762663</v>
      </c>
      <c r="C276" s="60">
        <v>11.246798645183055</v>
      </c>
      <c r="D276" s="60">
        <v>5.7674752844406765</v>
      </c>
      <c r="E276" s="60">
        <v>0</v>
      </c>
      <c r="F276" s="420"/>
      <c r="G276" s="60">
        <v>0</v>
      </c>
      <c r="H276" s="61">
        <v>0</v>
      </c>
      <c r="I276" s="62">
        <f t="shared" si="53"/>
        <v>27</v>
      </c>
    </row>
    <row r="277" spans="1:9" ht="15">
      <c r="A277" s="37" t="s">
        <v>17</v>
      </c>
      <c r="B277" s="63">
        <v>0</v>
      </c>
      <c r="C277" s="63">
        <v>0</v>
      </c>
      <c r="D277" s="63">
        <v>0</v>
      </c>
      <c r="E277" s="63">
        <v>0</v>
      </c>
      <c r="F277" s="420"/>
      <c r="G277" s="63">
        <v>0</v>
      </c>
      <c r="H277" s="64">
        <v>0</v>
      </c>
      <c r="I277" s="59">
        <f t="shared" si="53"/>
        <v>0</v>
      </c>
    </row>
    <row r="278" spans="1:9" ht="15">
      <c r="A278" s="36" t="s">
        <v>18</v>
      </c>
      <c r="B278" s="60">
        <v>0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62">
        <f>SUM(B278:H278)</f>
        <v>0</v>
      </c>
    </row>
    <row r="279" spans="1:9" ht="15">
      <c r="A279" s="37" t="s">
        <v>139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>SUM(B279:H279)</f>
        <v>0</v>
      </c>
    </row>
    <row r="280" spans="1:9" ht="15">
      <c r="A280" s="36" t="s">
        <v>19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3"/>
        <v>0</v>
      </c>
    </row>
    <row r="281" spans="1:9" ht="15">
      <c r="A281" s="37" t="s">
        <v>20</v>
      </c>
      <c r="B281" s="63">
        <v>0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3"/>
        <v>0</v>
      </c>
    </row>
    <row r="282" spans="1:9" ht="15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3"/>
        <v>0</v>
      </c>
    </row>
    <row r="283" spans="1:9" ht="15">
      <c r="A283" s="38" t="s">
        <v>60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3"/>
        <v>0</v>
      </c>
    </row>
    <row r="284" spans="1:9" ht="15">
      <c r="A284" s="36" t="s">
        <v>22</v>
      </c>
      <c r="B284" s="60">
        <v>0</v>
      </c>
      <c r="C284" s="60">
        <v>0</v>
      </c>
      <c r="D284" s="60">
        <v>0</v>
      </c>
      <c r="E284" s="60">
        <v>0</v>
      </c>
      <c r="F284" s="420"/>
      <c r="G284" s="60">
        <v>0</v>
      </c>
      <c r="H284" s="61">
        <v>0</v>
      </c>
      <c r="I284" s="62">
        <f t="shared" si="53"/>
        <v>0</v>
      </c>
    </row>
    <row r="285" spans="1:9" ht="15">
      <c r="A285" s="38" t="s">
        <v>23</v>
      </c>
      <c r="B285" s="63">
        <v>0</v>
      </c>
      <c r="C285" s="63">
        <v>0</v>
      </c>
      <c r="D285" s="63">
        <v>0</v>
      </c>
      <c r="E285" s="63">
        <v>0</v>
      </c>
      <c r="F285" s="420"/>
      <c r="G285" s="63">
        <v>0</v>
      </c>
      <c r="H285" s="64">
        <v>0</v>
      </c>
      <c r="I285" s="59">
        <f t="shared" si="53"/>
        <v>0</v>
      </c>
    </row>
    <row r="286" spans="1:9" ht="15">
      <c r="A286" s="36" t="s">
        <v>24</v>
      </c>
      <c r="B286" s="60">
        <v>0.32040000000000002</v>
      </c>
      <c r="C286" s="60">
        <v>0</v>
      </c>
      <c r="D286" s="60">
        <v>0</v>
      </c>
      <c r="E286" s="60">
        <v>0</v>
      </c>
      <c r="F286" s="420"/>
      <c r="G286" s="60">
        <v>0</v>
      </c>
      <c r="H286" s="61">
        <v>0</v>
      </c>
      <c r="I286" s="62">
        <f t="shared" si="53"/>
        <v>0.32040000000000002</v>
      </c>
    </row>
    <row r="287" spans="1:9" ht="15.75" thickBot="1">
      <c r="A287" s="38" t="s">
        <v>25</v>
      </c>
      <c r="B287" s="63">
        <v>1.7670395173032781E-2</v>
      </c>
      <c r="C287" s="63">
        <v>0</v>
      </c>
      <c r="D287" s="63">
        <v>47.795023169633204</v>
      </c>
      <c r="E287" s="63">
        <v>10.940084091153373</v>
      </c>
      <c r="F287" s="421"/>
      <c r="G287" s="63">
        <v>0.89562234404039254</v>
      </c>
      <c r="H287" s="64">
        <v>0</v>
      </c>
      <c r="I287" s="59">
        <f t="shared" si="53"/>
        <v>59.648400000000002</v>
      </c>
    </row>
    <row r="288" spans="1:9" ht="15">
      <c r="A288" s="132" t="s">
        <v>26</v>
      </c>
      <c r="B288" s="133">
        <f>SUM(B267:B287)</f>
        <v>10.32398714494656</v>
      </c>
      <c r="C288" s="133">
        <f t="shared" ref="C288:E288" si="54">SUM(C267:C287)</f>
        <v>11.246798645183055</v>
      </c>
      <c r="D288" s="133">
        <f t="shared" si="54"/>
        <v>53.562498454073882</v>
      </c>
      <c r="E288" s="133">
        <f t="shared" si="54"/>
        <v>19.915784666340322</v>
      </c>
      <c r="F288" s="133">
        <f>SUM(F267:F287)</f>
        <v>0</v>
      </c>
      <c r="G288" s="133">
        <f t="shared" ref="G288:H288" si="55">SUM(G267:G287)</f>
        <v>0.89562234404039254</v>
      </c>
      <c r="H288" s="134">
        <f t="shared" si="55"/>
        <v>0</v>
      </c>
      <c r="I288" s="135">
        <f>SUM(I267:I287)</f>
        <v>95.944691254584214</v>
      </c>
    </row>
    <row r="289" spans="1:9" ht="15" thickBot="1">
      <c r="A289" s="43" t="s">
        <v>91</v>
      </c>
      <c r="B289" s="78">
        <f>B288/$I288</f>
        <v>0.10760352667718114</v>
      </c>
      <c r="C289" s="78">
        <f t="shared" ref="C289:I289" si="56">C288/$I288</f>
        <v>0.11722168780907601</v>
      </c>
      <c r="D289" s="78">
        <f t="shared" si="56"/>
        <v>0.55826432659988035</v>
      </c>
      <c r="E289" s="78">
        <f t="shared" si="56"/>
        <v>0.2075756814256125</v>
      </c>
      <c r="F289" s="78">
        <f t="shared" si="56"/>
        <v>0</v>
      </c>
      <c r="G289" s="78">
        <f t="shared" si="56"/>
        <v>9.3347774882500331E-3</v>
      </c>
      <c r="H289" s="78">
        <f t="shared" si="56"/>
        <v>0</v>
      </c>
      <c r="I289" s="80">
        <f t="shared" si="56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 customHeight="1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57">SUM(B294:H294)</f>
        <v>0</v>
      </c>
    </row>
    <row r="295" spans="1:9" ht="15">
      <c r="A295" s="3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57"/>
        <v>0</v>
      </c>
    </row>
    <row r="296" spans="1:9" ht="15">
      <c r="A296" s="36" t="s">
        <v>10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57"/>
        <v>0</v>
      </c>
    </row>
    <row r="297" spans="1:9" ht="15">
      <c r="A297" s="3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59">
        <f t="shared" si="57"/>
        <v>0</v>
      </c>
    </row>
    <row r="298" spans="1:9" ht="15">
      <c r="A298" s="3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62">
        <f t="shared" si="57"/>
        <v>0</v>
      </c>
    </row>
    <row r="299" spans="1:9" ht="15">
      <c r="A299" s="37" t="s">
        <v>13</v>
      </c>
      <c r="B299" s="63">
        <v>0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59">
        <f t="shared" si="57"/>
        <v>0</v>
      </c>
    </row>
    <row r="300" spans="1:9" ht="15">
      <c r="A300" s="36" t="s">
        <v>14</v>
      </c>
      <c r="B300" s="60">
        <v>0</v>
      </c>
      <c r="C300" s="60">
        <v>0</v>
      </c>
      <c r="D300" s="60">
        <v>0</v>
      </c>
      <c r="E300" s="60">
        <v>0.3437968502019596</v>
      </c>
      <c r="F300" s="420"/>
      <c r="G300" s="60">
        <v>0</v>
      </c>
      <c r="H300" s="61">
        <v>0</v>
      </c>
      <c r="I300" s="62">
        <f t="shared" si="57"/>
        <v>0.3437968502019596</v>
      </c>
    </row>
    <row r="301" spans="1:9" ht="15">
      <c r="A301" s="37" t="s">
        <v>15</v>
      </c>
      <c r="B301" s="63">
        <v>0.87078000040699211</v>
      </c>
      <c r="C301" s="63">
        <v>0.12921999959300787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57"/>
        <v>1</v>
      </c>
    </row>
    <row r="302" spans="1:9" ht="15">
      <c r="A302" s="36" t="s">
        <v>16</v>
      </c>
      <c r="B302" s="60">
        <v>29.855990443706265</v>
      </c>
      <c r="C302" s="60">
        <v>136.2502298220376</v>
      </c>
      <c r="D302" s="60">
        <v>6.8937797342561229</v>
      </c>
      <c r="E302" s="60">
        <v>0</v>
      </c>
      <c r="F302" s="420"/>
      <c r="G302" s="60">
        <v>0</v>
      </c>
      <c r="H302" s="61">
        <v>0</v>
      </c>
      <c r="I302" s="62">
        <f t="shared" si="57"/>
        <v>173</v>
      </c>
    </row>
    <row r="303" spans="1:9" ht="15">
      <c r="A303" s="37" t="s">
        <v>17</v>
      </c>
      <c r="B303" s="63">
        <v>0</v>
      </c>
      <c r="C303" s="63">
        <v>0</v>
      </c>
      <c r="D303" s="63">
        <v>0</v>
      </c>
      <c r="E303" s="63">
        <v>0</v>
      </c>
      <c r="F303" s="420"/>
      <c r="G303" s="63">
        <v>0</v>
      </c>
      <c r="H303" s="64">
        <v>0</v>
      </c>
      <c r="I303" s="59">
        <f t="shared" si="57"/>
        <v>0</v>
      </c>
    </row>
    <row r="304" spans="1:9" ht="15">
      <c r="A304" s="3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62">
        <f>SUM(B304:H304)</f>
        <v>0</v>
      </c>
    </row>
    <row r="305" spans="1:9" ht="15">
      <c r="A305" s="37" t="s">
        <v>139</v>
      </c>
      <c r="B305" s="63">
        <v>12.622221863211363</v>
      </c>
      <c r="C305" s="63">
        <v>290.2304084867971</v>
      </c>
      <c r="D305" s="63">
        <v>24.499993135387037</v>
      </c>
      <c r="E305" s="63">
        <v>1.6473765146044357</v>
      </c>
      <c r="F305" s="420"/>
      <c r="G305" s="63">
        <v>0</v>
      </c>
      <c r="H305" s="64">
        <v>0</v>
      </c>
      <c r="I305" s="59">
        <f>SUM(B305:H305)</f>
        <v>328.99999999999994</v>
      </c>
    </row>
    <row r="306" spans="1:9" ht="15">
      <c r="A306" s="3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62">
        <f t="shared" si="57"/>
        <v>0</v>
      </c>
    </row>
    <row r="307" spans="1:9" ht="15">
      <c r="A307" s="3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57"/>
        <v>0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57"/>
        <v>0</v>
      </c>
    </row>
    <row r="309" spans="1:9" ht="15">
      <c r="A309" s="38" t="s">
        <v>60</v>
      </c>
      <c r="B309" s="63">
        <v>0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57"/>
        <v>0</v>
      </c>
    </row>
    <row r="310" spans="1:9" ht="15">
      <c r="A310" s="36" t="s">
        <v>22</v>
      </c>
      <c r="B310" s="60">
        <v>0</v>
      </c>
      <c r="C310" s="60">
        <v>0</v>
      </c>
      <c r="D310" s="60">
        <v>0</v>
      </c>
      <c r="E310" s="60">
        <v>0</v>
      </c>
      <c r="F310" s="420"/>
      <c r="G310" s="60">
        <v>0</v>
      </c>
      <c r="H310" s="61">
        <v>0</v>
      </c>
      <c r="I310" s="62">
        <f t="shared" si="57"/>
        <v>0</v>
      </c>
    </row>
    <row r="311" spans="1:9" ht="15">
      <c r="A311" s="38" t="s">
        <v>23</v>
      </c>
      <c r="B311" s="63">
        <v>0</v>
      </c>
      <c r="C311" s="63">
        <v>0</v>
      </c>
      <c r="D311" s="63">
        <v>0</v>
      </c>
      <c r="E311" s="63">
        <v>0</v>
      </c>
      <c r="F311" s="420"/>
      <c r="G311" s="63">
        <v>0</v>
      </c>
      <c r="H311" s="64">
        <v>0</v>
      </c>
      <c r="I311" s="59">
        <f t="shared" si="57"/>
        <v>0</v>
      </c>
    </row>
    <row r="312" spans="1:9" ht="15">
      <c r="A312" s="36" t="s">
        <v>24</v>
      </c>
      <c r="B312" s="60">
        <v>2.1020415427781729</v>
      </c>
      <c r="C312" s="60">
        <v>34.281253226684534</v>
      </c>
      <c r="D312" s="60">
        <v>5.1571052305372911</v>
      </c>
      <c r="E312" s="60">
        <v>0</v>
      </c>
      <c r="F312" s="420"/>
      <c r="G312" s="60">
        <v>0</v>
      </c>
      <c r="H312" s="61">
        <v>0</v>
      </c>
      <c r="I312" s="62">
        <f t="shared" si="57"/>
        <v>41.540399999999998</v>
      </c>
    </row>
    <row r="313" spans="1:9" ht="15.75" thickBot="1">
      <c r="A313" s="38" t="s">
        <v>25</v>
      </c>
      <c r="B313" s="63">
        <v>2.8470954224610123</v>
      </c>
      <c r="C313" s="63">
        <v>4.6560221998077544</v>
      </c>
      <c r="D313" s="63">
        <v>14.492443832402527</v>
      </c>
      <c r="E313" s="63">
        <v>160.96018999720556</v>
      </c>
      <c r="F313" s="421"/>
      <c r="G313" s="63">
        <v>15.794557241237495</v>
      </c>
      <c r="H313" s="64">
        <v>5.2491306885638564E-2</v>
      </c>
      <c r="I313" s="59">
        <f t="shared" si="57"/>
        <v>198.80279999999999</v>
      </c>
    </row>
    <row r="314" spans="1:9" ht="15">
      <c r="A314" s="132" t="s">
        <v>26</v>
      </c>
      <c r="B314" s="133">
        <f>SUM(B293:B313)</f>
        <v>48.298129272563806</v>
      </c>
      <c r="C314" s="133">
        <f t="shared" ref="C314:E314" si="58">SUM(C293:C313)</f>
        <v>465.54713373492001</v>
      </c>
      <c r="D314" s="133">
        <f t="shared" si="58"/>
        <v>51.043321932582977</v>
      </c>
      <c r="E314" s="133">
        <f t="shared" si="58"/>
        <v>162.95136336201196</v>
      </c>
      <c r="F314" s="133">
        <f>SUM(F293:F313)</f>
        <v>0</v>
      </c>
      <c r="G314" s="133">
        <f t="shared" ref="G314:H314" si="59">SUM(G293:G313)</f>
        <v>15.794557241237495</v>
      </c>
      <c r="H314" s="134">
        <f t="shared" si="59"/>
        <v>5.2491306885638564E-2</v>
      </c>
      <c r="I314" s="135">
        <f>SUM(I293:I313)</f>
        <v>743.68699685020192</v>
      </c>
    </row>
    <row r="315" spans="1:9" ht="15" thickBot="1">
      <c r="A315" s="43" t="s">
        <v>91</v>
      </c>
      <c r="B315" s="78">
        <f>B314/$I314</f>
        <v>6.4944162634448105E-2</v>
      </c>
      <c r="C315" s="78">
        <f t="shared" ref="C315:I315" si="60">C314/$I314</f>
        <v>0.62599875445811171</v>
      </c>
      <c r="D315" s="78">
        <f t="shared" si="60"/>
        <v>6.8635490668481389E-2</v>
      </c>
      <c r="E315" s="78">
        <f t="shared" si="60"/>
        <v>0.2191128311402151</v>
      </c>
      <c r="F315" s="78">
        <f t="shared" si="60"/>
        <v>0</v>
      </c>
      <c r="G315" s="78">
        <f t="shared" si="60"/>
        <v>2.123817857261653E-2</v>
      </c>
      <c r="H315" s="78">
        <f t="shared" si="60"/>
        <v>7.0582526127200383E-5</v>
      </c>
      <c r="I315" s="80">
        <f t="shared" si="60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 customHeight="1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 customHeight="1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1">SUM(B320:H320)</f>
        <v>0</v>
      </c>
    </row>
    <row r="321" spans="1:9" ht="15">
      <c r="A321" s="37" t="s">
        <v>9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1"/>
        <v>0</v>
      </c>
    </row>
    <row r="322" spans="1:9" ht="15">
      <c r="A322" s="36" t="s">
        <v>10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1"/>
        <v>0</v>
      </c>
    </row>
    <row r="323" spans="1:9" ht="15">
      <c r="A323" s="37" t="s">
        <v>11</v>
      </c>
      <c r="B323" s="63">
        <v>0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59">
        <f t="shared" si="61"/>
        <v>0</v>
      </c>
    </row>
    <row r="324" spans="1:9" ht="15">
      <c r="A324" s="36" t="s">
        <v>12</v>
      </c>
      <c r="B324" s="60">
        <v>1.0045098791870196E-3</v>
      </c>
      <c r="C324" s="60">
        <v>0</v>
      </c>
      <c r="D324" s="60">
        <v>0</v>
      </c>
      <c r="E324" s="60">
        <v>0.42285806511892032</v>
      </c>
      <c r="F324" s="420"/>
      <c r="G324" s="60">
        <v>0</v>
      </c>
      <c r="H324" s="61">
        <v>0</v>
      </c>
      <c r="I324" s="62">
        <f t="shared" si="61"/>
        <v>0.42386257499810737</v>
      </c>
    </row>
    <row r="325" spans="1:9" ht="15">
      <c r="A325" s="37" t="s">
        <v>13</v>
      </c>
      <c r="B325" s="63">
        <v>0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59">
        <f t="shared" si="61"/>
        <v>0</v>
      </c>
    </row>
    <row r="326" spans="1:9" ht="15">
      <c r="A326" s="36" t="s">
        <v>14</v>
      </c>
      <c r="B326" s="60">
        <v>9.0847020942227096E-4</v>
      </c>
      <c r="C326" s="60">
        <v>1.5272808451717654</v>
      </c>
      <c r="D326" s="60">
        <v>0</v>
      </c>
      <c r="E326" s="60">
        <v>0.14558287948432586</v>
      </c>
      <c r="F326" s="420"/>
      <c r="G326" s="60">
        <v>0</v>
      </c>
      <c r="H326" s="61">
        <v>0</v>
      </c>
      <c r="I326" s="62">
        <f t="shared" si="61"/>
        <v>1.6737721948655135</v>
      </c>
    </row>
    <row r="327" spans="1:9" ht="15">
      <c r="A327" s="37" t="s">
        <v>15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1"/>
        <v>0</v>
      </c>
    </row>
    <row r="328" spans="1:9" ht="15">
      <c r="A328" s="36" t="s">
        <v>16</v>
      </c>
      <c r="B328" s="60">
        <v>114.94887913606718</v>
      </c>
      <c r="C328" s="60">
        <v>1232.6288989175418</v>
      </c>
      <c r="D328" s="60">
        <v>142.42222194639103</v>
      </c>
      <c r="E328" s="60">
        <v>0</v>
      </c>
      <c r="F328" s="420"/>
      <c r="G328" s="60">
        <v>0</v>
      </c>
      <c r="H328" s="61">
        <v>0</v>
      </c>
      <c r="I328" s="62">
        <f t="shared" si="61"/>
        <v>1490.0000000000002</v>
      </c>
    </row>
    <row r="329" spans="1:9" ht="15">
      <c r="A329" s="37" t="s">
        <v>17</v>
      </c>
      <c r="B329" s="63">
        <v>11.189523795857692</v>
      </c>
      <c r="C329" s="63">
        <v>0</v>
      </c>
      <c r="D329" s="63">
        <v>28.810476204142308</v>
      </c>
      <c r="E329" s="63">
        <v>0</v>
      </c>
      <c r="F329" s="420"/>
      <c r="G329" s="63">
        <v>0</v>
      </c>
      <c r="H329" s="64">
        <v>0</v>
      </c>
      <c r="I329" s="59">
        <f t="shared" si="61"/>
        <v>40</v>
      </c>
    </row>
    <row r="330" spans="1:9" ht="15">
      <c r="A330" s="36" t="s">
        <v>18</v>
      </c>
      <c r="B330" s="60">
        <v>0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62">
        <f>SUM(B330:H330)</f>
        <v>0</v>
      </c>
    </row>
    <row r="331" spans="1:9" ht="15">
      <c r="A331" s="37" t="s">
        <v>139</v>
      </c>
      <c r="B331" s="63">
        <v>208.3926652272697</v>
      </c>
      <c r="C331" s="63">
        <v>331.96027992589154</v>
      </c>
      <c r="D331" s="63">
        <v>122.15225531784013</v>
      </c>
      <c r="E331" s="63">
        <v>119.49479952899871</v>
      </c>
      <c r="F331" s="420"/>
      <c r="G331" s="63">
        <v>0</v>
      </c>
      <c r="H331" s="64">
        <v>0</v>
      </c>
      <c r="I331" s="59">
        <f>SUM(B331:H331)</f>
        <v>782.00000000000011</v>
      </c>
    </row>
    <row r="332" spans="1:9" ht="15">
      <c r="A332" s="36" t="s">
        <v>19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1"/>
        <v>0</v>
      </c>
    </row>
    <row r="333" spans="1:9" ht="15">
      <c r="A333" s="37" t="s">
        <v>20</v>
      </c>
      <c r="B333" s="63">
        <v>0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61"/>
        <v>0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1"/>
        <v>0</v>
      </c>
    </row>
    <row r="335" spans="1:9" ht="15">
      <c r="A335" s="38" t="s">
        <v>60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1"/>
        <v>0</v>
      </c>
    </row>
    <row r="336" spans="1:9" ht="15">
      <c r="A336" s="36" t="s">
        <v>22</v>
      </c>
      <c r="B336" s="60">
        <v>14.670671793657782</v>
      </c>
      <c r="C336" s="60">
        <v>1584.9452477585087</v>
      </c>
      <c r="D336" s="60">
        <v>1.3840804478335487</v>
      </c>
      <c r="E336" s="60">
        <v>0</v>
      </c>
      <c r="F336" s="420"/>
      <c r="G336" s="60">
        <v>0</v>
      </c>
      <c r="H336" s="61">
        <v>0</v>
      </c>
      <c r="I336" s="62">
        <f t="shared" si="61"/>
        <v>1601</v>
      </c>
    </row>
    <row r="337" spans="1:9" ht="15">
      <c r="A337" s="38" t="s">
        <v>23</v>
      </c>
      <c r="B337" s="63">
        <v>0</v>
      </c>
      <c r="C337" s="63">
        <v>0</v>
      </c>
      <c r="D337" s="63">
        <v>0</v>
      </c>
      <c r="E337" s="63">
        <v>0</v>
      </c>
      <c r="F337" s="420"/>
      <c r="G337" s="63">
        <v>0</v>
      </c>
      <c r="H337" s="64">
        <v>0</v>
      </c>
      <c r="I337" s="59">
        <f t="shared" si="61"/>
        <v>0</v>
      </c>
    </row>
    <row r="338" spans="1:9" ht="15">
      <c r="A338" s="36" t="s">
        <v>24</v>
      </c>
      <c r="B338" s="60">
        <v>0.27958114109508292</v>
      </c>
      <c r="C338" s="60">
        <v>0</v>
      </c>
      <c r="D338" s="60">
        <v>0.6708188589049171</v>
      </c>
      <c r="E338" s="60">
        <v>0</v>
      </c>
      <c r="F338" s="420"/>
      <c r="G338" s="60">
        <v>0</v>
      </c>
      <c r="H338" s="61">
        <v>0</v>
      </c>
      <c r="I338" s="62">
        <f t="shared" si="61"/>
        <v>0.95040000000000002</v>
      </c>
    </row>
    <row r="339" spans="1:9" ht="15.75" thickBot="1">
      <c r="A339" s="38" t="s">
        <v>25</v>
      </c>
      <c r="B339" s="63">
        <v>17.584556467967076</v>
      </c>
      <c r="C339" s="63">
        <v>11.446892414497229</v>
      </c>
      <c r="D339" s="63">
        <v>28.252488234104366</v>
      </c>
      <c r="E339" s="63">
        <v>839.98356879878236</v>
      </c>
      <c r="F339" s="421"/>
      <c r="G339" s="63">
        <v>67.485694084649012</v>
      </c>
      <c r="H339" s="64">
        <v>0</v>
      </c>
      <c r="I339" s="59">
        <f t="shared" si="61"/>
        <v>964.75319999999999</v>
      </c>
    </row>
    <row r="340" spans="1:9" ht="15">
      <c r="A340" s="132" t="s">
        <v>26</v>
      </c>
      <c r="B340" s="133">
        <f>SUM(B319:B339)</f>
        <v>367.06779054200308</v>
      </c>
      <c r="C340" s="133">
        <f t="shared" ref="C340:E340" si="62">SUM(C319:C339)</f>
        <v>3162.5085998616109</v>
      </c>
      <c r="D340" s="133">
        <f t="shared" si="62"/>
        <v>323.69234100921625</v>
      </c>
      <c r="E340" s="133">
        <f t="shared" si="62"/>
        <v>960.04680927238428</v>
      </c>
      <c r="F340" s="133">
        <f>SUM(F319:F339)</f>
        <v>0</v>
      </c>
      <c r="G340" s="133">
        <f t="shared" ref="G340:H340" si="63">SUM(G319:G339)</f>
        <v>67.485694084649012</v>
      </c>
      <c r="H340" s="134">
        <f t="shared" si="63"/>
        <v>0</v>
      </c>
      <c r="I340" s="135">
        <f>SUM(I319:I339)</f>
        <v>4880.8012347698641</v>
      </c>
    </row>
    <row r="341" spans="1:9" ht="15" thickBot="1">
      <c r="A341" s="43" t="s">
        <v>91</v>
      </c>
      <c r="B341" s="78">
        <f>B340/$I340</f>
        <v>7.5206461579931716E-2</v>
      </c>
      <c r="C341" s="78">
        <f t="shared" ref="C341:I341" si="64">C340/$I340</f>
        <v>0.64794865591586159</v>
      </c>
      <c r="D341" s="78">
        <f t="shared" si="64"/>
        <v>6.6319508916547545E-2</v>
      </c>
      <c r="E341" s="78">
        <f t="shared" si="64"/>
        <v>0.19669860809598236</v>
      </c>
      <c r="F341" s="78">
        <f t="shared" si="64"/>
        <v>0</v>
      </c>
      <c r="G341" s="78">
        <f t="shared" si="64"/>
        <v>1.3826765491676706E-2</v>
      </c>
      <c r="H341" s="78">
        <f t="shared" si="64"/>
        <v>0</v>
      </c>
      <c r="I341" s="80">
        <f t="shared" si="64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 customHeight="1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 customHeight="1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5">SUM(B346:H346)</f>
        <v>0</v>
      </c>
    </row>
    <row r="347" spans="1:9" ht="15">
      <c r="A347" s="3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5"/>
        <v>0</v>
      </c>
    </row>
    <row r="348" spans="1:9" ht="15">
      <c r="A348" s="3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5"/>
        <v>0</v>
      </c>
    </row>
    <row r="349" spans="1:9" ht="15">
      <c r="A349" s="3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59">
        <f t="shared" si="65"/>
        <v>0</v>
      </c>
    </row>
    <row r="350" spans="1:9" ht="15">
      <c r="A350" s="36" t="s">
        <v>12</v>
      </c>
      <c r="B350" s="60">
        <v>0</v>
      </c>
      <c r="C350" s="60">
        <v>0</v>
      </c>
      <c r="D350" s="60">
        <v>0</v>
      </c>
      <c r="E350" s="60">
        <v>5.0057543602443312E-3</v>
      </c>
      <c r="F350" s="420"/>
      <c r="G350" s="60">
        <v>0</v>
      </c>
      <c r="H350" s="61">
        <v>0</v>
      </c>
      <c r="I350" s="62">
        <f t="shared" si="65"/>
        <v>5.0057543602443312E-3</v>
      </c>
    </row>
    <row r="351" spans="1:9" ht="15">
      <c r="A351" s="3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59">
        <f t="shared" si="65"/>
        <v>0</v>
      </c>
    </row>
    <row r="352" spans="1:9" ht="15">
      <c r="A352" s="36" t="s">
        <v>14</v>
      </c>
      <c r="B352" s="60">
        <v>0</v>
      </c>
      <c r="C352" s="60">
        <v>0</v>
      </c>
      <c r="D352" s="60">
        <v>0</v>
      </c>
      <c r="E352" s="60">
        <v>4.3263082646872064</v>
      </c>
      <c r="F352" s="420"/>
      <c r="G352" s="60">
        <v>0</v>
      </c>
      <c r="H352" s="61">
        <v>0</v>
      </c>
      <c r="I352" s="62">
        <f t="shared" si="65"/>
        <v>4.3263082646872064</v>
      </c>
    </row>
    <row r="353" spans="1:9" ht="15">
      <c r="A353" s="37" t="s">
        <v>15</v>
      </c>
      <c r="B353" s="63">
        <v>0.11787878302841462</v>
      </c>
      <c r="C353" s="63">
        <v>0</v>
      </c>
      <c r="D353" s="63">
        <v>0.88212121697158552</v>
      </c>
      <c r="E353" s="63">
        <v>0</v>
      </c>
      <c r="F353" s="420"/>
      <c r="G353" s="63">
        <v>0</v>
      </c>
      <c r="H353" s="64">
        <v>0</v>
      </c>
      <c r="I353" s="59">
        <f t="shared" si="65"/>
        <v>1.0000000000000002</v>
      </c>
    </row>
    <row r="354" spans="1:9" ht="15">
      <c r="A354" s="36" t="s">
        <v>16</v>
      </c>
      <c r="B354" s="60">
        <v>6.588503579662211E-2</v>
      </c>
      <c r="C354" s="60">
        <v>1.939319902025036</v>
      </c>
      <c r="D354" s="60">
        <v>30.994795062178344</v>
      </c>
      <c r="E354" s="60">
        <v>0</v>
      </c>
      <c r="F354" s="420"/>
      <c r="G354" s="60">
        <v>0</v>
      </c>
      <c r="H354" s="61">
        <v>0</v>
      </c>
      <c r="I354" s="62">
        <f t="shared" si="65"/>
        <v>33</v>
      </c>
    </row>
    <row r="355" spans="1:9" ht="15">
      <c r="A355" s="37" t="s">
        <v>17</v>
      </c>
      <c r="B355" s="63">
        <v>0</v>
      </c>
      <c r="C355" s="63">
        <v>0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5"/>
        <v>0</v>
      </c>
    </row>
    <row r="356" spans="1:9" ht="15">
      <c r="A356" s="3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62">
        <f>SUM(B356:H356)</f>
        <v>0</v>
      </c>
    </row>
    <row r="357" spans="1:9" ht="15">
      <c r="A357" s="37" t="s">
        <v>139</v>
      </c>
      <c r="B357" s="63">
        <v>16.647246137966917</v>
      </c>
      <c r="C357" s="63">
        <v>447.25500575945233</v>
      </c>
      <c r="D357" s="63">
        <v>570.09774810258068</v>
      </c>
      <c r="E357" s="63">
        <v>0</v>
      </c>
      <c r="F357" s="420"/>
      <c r="G357" s="63">
        <v>0</v>
      </c>
      <c r="H357" s="64">
        <v>0</v>
      </c>
      <c r="I357" s="59">
        <f>SUM(B357:H357)</f>
        <v>1034</v>
      </c>
    </row>
    <row r="358" spans="1:9" ht="15">
      <c r="A358" s="3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62">
        <f t="shared" si="65"/>
        <v>0</v>
      </c>
    </row>
    <row r="359" spans="1:9" ht="15">
      <c r="A359" s="3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59">
        <f t="shared" si="65"/>
        <v>0</v>
      </c>
    </row>
    <row r="360" spans="1:9" ht="15">
      <c r="A360" s="36" t="s">
        <v>21</v>
      </c>
      <c r="B360" s="60">
        <v>8.3803716369329651E-2</v>
      </c>
      <c r="C360" s="60">
        <v>4.5115570021836753</v>
      </c>
      <c r="D360" s="60">
        <v>1.4046392814469941</v>
      </c>
      <c r="E360" s="60">
        <v>0</v>
      </c>
      <c r="F360" s="420"/>
      <c r="G360" s="60">
        <v>0</v>
      </c>
      <c r="H360" s="61">
        <v>0</v>
      </c>
      <c r="I360" s="62">
        <f t="shared" si="65"/>
        <v>5.9999999999999991</v>
      </c>
    </row>
    <row r="361" spans="1:9" ht="15">
      <c r="A361" s="38" t="s">
        <v>60</v>
      </c>
      <c r="B361" s="63">
        <v>11.407668664103118</v>
      </c>
      <c r="C361" s="63">
        <v>19.333559751894594</v>
      </c>
      <c r="D361" s="63">
        <v>35.25877158400229</v>
      </c>
      <c r="E361" s="63">
        <v>0</v>
      </c>
      <c r="F361" s="420"/>
      <c r="G361" s="63">
        <v>0</v>
      </c>
      <c r="H361" s="64">
        <v>0</v>
      </c>
      <c r="I361" s="59">
        <f t="shared" si="65"/>
        <v>66</v>
      </c>
    </row>
    <row r="362" spans="1:9" ht="15">
      <c r="A362" s="36" t="s">
        <v>22</v>
      </c>
      <c r="B362" s="60">
        <v>66.297465682103905</v>
      </c>
      <c r="C362" s="60">
        <v>193.03761793800555</v>
      </c>
      <c r="D362" s="60">
        <v>108.66491637989056</v>
      </c>
      <c r="E362" s="60">
        <v>0</v>
      </c>
      <c r="F362" s="420"/>
      <c r="G362" s="60">
        <v>0</v>
      </c>
      <c r="H362" s="61">
        <v>0</v>
      </c>
      <c r="I362" s="62">
        <f t="shared" si="65"/>
        <v>368</v>
      </c>
    </row>
    <row r="363" spans="1:9" ht="15">
      <c r="A363" s="38" t="s">
        <v>23</v>
      </c>
      <c r="B363" s="63">
        <v>0</v>
      </c>
      <c r="C363" s="63">
        <v>0</v>
      </c>
      <c r="D363" s="63">
        <v>0</v>
      </c>
      <c r="E363" s="63">
        <v>0</v>
      </c>
      <c r="F363" s="420"/>
      <c r="G363" s="63">
        <v>0</v>
      </c>
      <c r="H363" s="64">
        <v>0</v>
      </c>
      <c r="I363" s="59">
        <f t="shared" si="65"/>
        <v>0</v>
      </c>
    </row>
    <row r="364" spans="1:9" ht="15">
      <c r="A364" s="36" t="s">
        <v>24</v>
      </c>
      <c r="B364" s="60">
        <v>0.17338148720202187</v>
      </c>
      <c r="C364" s="60">
        <v>2.4529661734936183E-6</v>
      </c>
      <c r="D364" s="60">
        <v>1.7416059831804689E-2</v>
      </c>
      <c r="E364" s="60">
        <v>0</v>
      </c>
      <c r="F364" s="420"/>
      <c r="G364" s="60">
        <v>0</v>
      </c>
      <c r="H364" s="61">
        <v>0</v>
      </c>
      <c r="I364" s="62">
        <f t="shared" si="65"/>
        <v>0.19080000000000005</v>
      </c>
    </row>
    <row r="365" spans="1:9" ht="15.75" thickBot="1">
      <c r="A365" s="38" t="s">
        <v>25</v>
      </c>
      <c r="B365" s="63">
        <v>2.4662196442154127</v>
      </c>
      <c r="C365" s="63">
        <v>4.0736952740468313</v>
      </c>
      <c r="D365" s="63">
        <v>2.397314433406073</v>
      </c>
      <c r="E365" s="63">
        <v>396.94293937727718</v>
      </c>
      <c r="F365" s="421"/>
      <c r="G365" s="63">
        <v>5.1065607846191581</v>
      </c>
      <c r="H365" s="64">
        <v>2.1670486435435881E-2</v>
      </c>
      <c r="I365" s="59">
        <f t="shared" si="65"/>
        <v>411.00840000000005</v>
      </c>
    </row>
    <row r="366" spans="1:9" ht="15">
      <c r="A366" s="132" t="s">
        <v>26</v>
      </c>
      <c r="B366" s="133">
        <f>SUM(B345:B365)</f>
        <v>97.259549150785745</v>
      </c>
      <c r="C366" s="133">
        <f t="shared" ref="C366:E366" si="66">SUM(C345:C365)</f>
        <v>670.15075808057418</v>
      </c>
      <c r="D366" s="133">
        <f t="shared" si="66"/>
        <v>749.71772212030828</v>
      </c>
      <c r="E366" s="133">
        <f t="shared" si="66"/>
        <v>401.27425339632464</v>
      </c>
      <c r="F366" s="133">
        <f>SUM(F345:F365)</f>
        <v>0</v>
      </c>
      <c r="G366" s="133">
        <f t="shared" ref="G366:H366" si="67">SUM(G345:G365)</f>
        <v>5.1065607846191581</v>
      </c>
      <c r="H366" s="134">
        <f t="shared" si="67"/>
        <v>2.1670486435435881E-2</v>
      </c>
      <c r="I366" s="135">
        <f>SUM(I345:I365)</f>
        <v>1923.5305140190476</v>
      </c>
    </row>
    <row r="367" spans="1:9" ht="15" thickBot="1">
      <c r="A367" s="43" t="s">
        <v>91</v>
      </c>
      <c r="B367" s="78">
        <f>B366/$I366</f>
        <v>5.0563039391338008E-2</v>
      </c>
      <c r="C367" s="78">
        <f t="shared" ref="C367:I367" si="68">C366/$I366</f>
        <v>0.3483962189299265</v>
      </c>
      <c r="D367" s="78">
        <f t="shared" si="68"/>
        <v>0.38976128356489603</v>
      </c>
      <c r="E367" s="78">
        <f t="shared" si="68"/>
        <v>0.2086134066872157</v>
      </c>
      <c r="F367" s="78">
        <f t="shared" si="68"/>
        <v>0</v>
      </c>
      <c r="G367" s="78">
        <f t="shared" si="68"/>
        <v>2.6547854309570836E-3</v>
      </c>
      <c r="H367" s="78">
        <f t="shared" si="68"/>
        <v>1.1265995666560707E-5</v>
      </c>
      <c r="I367" s="80">
        <f t="shared" si="68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0.5</v>
      </c>
      <c r="C371" s="57">
        <v>0.5</v>
      </c>
      <c r="D371" s="57">
        <v>0.5</v>
      </c>
      <c r="E371" s="57">
        <v>0.5</v>
      </c>
      <c r="F371" s="419"/>
      <c r="G371" s="57">
        <v>0</v>
      </c>
      <c r="H371" s="58">
        <v>0</v>
      </c>
      <c r="I371" s="59">
        <f>SUM(B371:H371)</f>
        <v>2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69">SUM(B372:H372)</f>
        <v>0</v>
      </c>
    </row>
    <row r="373" spans="1:9" ht="15">
      <c r="A373" s="37" t="s">
        <v>9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69"/>
        <v>0</v>
      </c>
    </row>
    <row r="374" spans="1:9" ht="15">
      <c r="A374" s="36" t="s">
        <v>10</v>
      </c>
      <c r="B374" s="60">
        <v>0.25</v>
      </c>
      <c r="C374" s="60">
        <v>0.25</v>
      </c>
      <c r="D374" s="60">
        <v>0.25</v>
      </c>
      <c r="E374" s="60">
        <v>0.25</v>
      </c>
      <c r="F374" s="420"/>
      <c r="G374" s="60">
        <v>0</v>
      </c>
      <c r="H374" s="61">
        <v>0</v>
      </c>
      <c r="I374" s="62">
        <f t="shared" si="69"/>
        <v>1</v>
      </c>
    </row>
    <row r="375" spans="1:9" ht="15">
      <c r="A375" s="37" t="s">
        <v>11</v>
      </c>
      <c r="B375" s="63">
        <v>0</v>
      </c>
      <c r="C375" s="63">
        <v>0</v>
      </c>
      <c r="D375" s="63">
        <v>0</v>
      </c>
      <c r="E375" s="63">
        <v>0</v>
      </c>
      <c r="F375" s="420"/>
      <c r="G375" s="63">
        <v>0</v>
      </c>
      <c r="H375" s="64">
        <v>0</v>
      </c>
      <c r="I375" s="59">
        <f t="shared" si="69"/>
        <v>0</v>
      </c>
    </row>
    <row r="376" spans="1:9" ht="15">
      <c r="A376" s="36" t="s">
        <v>12</v>
      </c>
      <c r="B376" s="60">
        <v>1.0029747690057434E-3</v>
      </c>
      <c r="C376" s="60">
        <v>1.0029747690057434E-3</v>
      </c>
      <c r="D376" s="60">
        <v>1.0029747690057434E-3</v>
      </c>
      <c r="E376" s="60">
        <v>1.0271381422935062</v>
      </c>
      <c r="F376" s="420"/>
      <c r="G376" s="60">
        <v>0</v>
      </c>
      <c r="H376" s="61">
        <v>0</v>
      </c>
      <c r="I376" s="62">
        <f t="shared" si="69"/>
        <v>1.0301470666005235</v>
      </c>
    </row>
    <row r="377" spans="1:9" ht="15">
      <c r="A377" s="37" t="s">
        <v>13</v>
      </c>
      <c r="B377" s="63">
        <v>0</v>
      </c>
      <c r="C377" s="63">
        <v>0</v>
      </c>
      <c r="D377" s="63">
        <v>0</v>
      </c>
      <c r="E377" s="63">
        <v>0</v>
      </c>
      <c r="F377" s="420"/>
      <c r="G377" s="63">
        <v>0</v>
      </c>
      <c r="H377" s="64">
        <v>0</v>
      </c>
      <c r="I377" s="59">
        <f t="shared" si="69"/>
        <v>0</v>
      </c>
    </row>
    <row r="378" spans="1:9" ht="15">
      <c r="A378" s="36" t="s">
        <v>14</v>
      </c>
      <c r="B378" s="60">
        <v>9.089534782243206E-4</v>
      </c>
      <c r="C378" s="60">
        <v>9.089534782243206E-4</v>
      </c>
      <c r="D378" s="60">
        <v>9.089534782243206E-4</v>
      </c>
      <c r="E378" s="60">
        <v>327.60781956751327</v>
      </c>
      <c r="F378" s="420"/>
      <c r="G378" s="60">
        <v>0</v>
      </c>
      <c r="H378" s="61">
        <v>0</v>
      </c>
      <c r="I378" s="62">
        <f t="shared" si="69"/>
        <v>327.61054642794795</v>
      </c>
    </row>
    <row r="379" spans="1:9" ht="15">
      <c r="A379" s="37" t="s">
        <v>15</v>
      </c>
      <c r="B379" s="63">
        <v>6.9985004284490158</v>
      </c>
      <c r="C379" s="63">
        <v>4.9985718366181106E-4</v>
      </c>
      <c r="D379" s="63">
        <v>4.9985718366181106E-4</v>
      </c>
      <c r="E379" s="63">
        <v>4.9985718366181106E-4</v>
      </c>
      <c r="F379" s="420"/>
      <c r="G379" s="63">
        <v>0</v>
      </c>
      <c r="H379" s="64">
        <v>0</v>
      </c>
      <c r="I379" s="59">
        <f t="shared" si="69"/>
        <v>7</v>
      </c>
    </row>
    <row r="380" spans="1:9" ht="15">
      <c r="A380" s="36" t="s">
        <v>16</v>
      </c>
      <c r="B380" s="60">
        <v>10.109241344110405</v>
      </c>
      <c r="C380" s="60">
        <v>9.8207270909220776E-4</v>
      </c>
      <c r="D380" s="60">
        <v>44.888794510471413</v>
      </c>
      <c r="E380" s="60">
        <v>9.8207270909220776E-4</v>
      </c>
      <c r="F380" s="420"/>
      <c r="G380" s="60">
        <v>0</v>
      </c>
      <c r="H380" s="61">
        <v>0</v>
      </c>
      <c r="I380" s="62">
        <f t="shared" si="69"/>
        <v>55</v>
      </c>
    </row>
    <row r="381" spans="1:9" ht="15">
      <c r="A381" s="37" t="s">
        <v>17</v>
      </c>
      <c r="B381" s="63">
        <v>1.6769305982901654</v>
      </c>
      <c r="C381" s="63">
        <v>1.0998900109989002E-3</v>
      </c>
      <c r="D381" s="63">
        <v>42.320869621687841</v>
      </c>
      <c r="E381" s="63">
        <v>1.0998900109989002E-3</v>
      </c>
      <c r="F381" s="420"/>
      <c r="G381" s="63">
        <v>0</v>
      </c>
      <c r="H381" s="64">
        <v>0</v>
      </c>
      <c r="I381" s="59">
        <f t="shared" si="69"/>
        <v>44</v>
      </c>
    </row>
    <row r="382" spans="1:9" ht="15">
      <c r="A382" s="36" t="s">
        <v>18</v>
      </c>
      <c r="B382" s="60">
        <v>0</v>
      </c>
      <c r="C382" s="60">
        <v>0</v>
      </c>
      <c r="D382" s="60">
        <v>0</v>
      </c>
      <c r="E382" s="60">
        <v>0</v>
      </c>
      <c r="F382" s="420"/>
      <c r="G382" s="60">
        <v>0</v>
      </c>
      <c r="H382" s="61">
        <v>0</v>
      </c>
      <c r="I382" s="62">
        <f>SUM(B382:H382)</f>
        <v>0</v>
      </c>
    </row>
    <row r="383" spans="1:9" ht="15">
      <c r="A383" s="37" t="s">
        <v>139</v>
      </c>
      <c r="B383" s="63">
        <v>23.614389120120066</v>
      </c>
      <c r="C383" s="63">
        <v>1.9961535951300609</v>
      </c>
      <c r="D383" s="63">
        <v>55.386564840813293</v>
      </c>
      <c r="E383" s="63">
        <v>2.8924439365804887E-3</v>
      </c>
      <c r="F383" s="420"/>
      <c r="G383" s="63">
        <v>0</v>
      </c>
      <c r="H383" s="64">
        <v>0</v>
      </c>
      <c r="I383" s="59">
        <f>SUM(B383:H383)</f>
        <v>80.999999999999986</v>
      </c>
    </row>
    <row r="384" spans="1:9" ht="15">
      <c r="A384" s="36" t="s">
        <v>19</v>
      </c>
      <c r="B384" s="60">
        <v>0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>SUM(B384:H384)</f>
        <v>0</v>
      </c>
    </row>
    <row r="385" spans="1:9" ht="15">
      <c r="A385" s="37" t="s">
        <v>20</v>
      </c>
      <c r="B385" s="63">
        <v>0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>SUM(B385:H385)</f>
        <v>0</v>
      </c>
    </row>
    <row r="386" spans="1:9" ht="15">
      <c r="A386" s="36" t="s">
        <v>21</v>
      </c>
      <c r="B386" s="60">
        <v>0.62544695373874348</v>
      </c>
      <c r="C386" s="60">
        <v>9.9601593625498028E-4</v>
      </c>
      <c r="D386" s="60">
        <v>0.37256101438874678</v>
      </c>
      <c r="E386" s="60">
        <v>9.9601593625498028E-4</v>
      </c>
      <c r="F386" s="420"/>
      <c r="G386" s="60">
        <v>0</v>
      </c>
      <c r="H386" s="61">
        <v>0</v>
      </c>
      <c r="I386" s="62">
        <f t="shared" si="69"/>
        <v>1.0000000000000002</v>
      </c>
    </row>
    <row r="387" spans="1:9" ht="15">
      <c r="A387" s="38" t="s">
        <v>60</v>
      </c>
      <c r="B387" s="63">
        <v>0.25</v>
      </c>
      <c r="C387" s="63">
        <v>0.25</v>
      </c>
      <c r="D387" s="63">
        <v>0.25</v>
      </c>
      <c r="E387" s="63">
        <v>0.25</v>
      </c>
      <c r="F387" s="420"/>
      <c r="G387" s="63">
        <v>0</v>
      </c>
      <c r="H387" s="64">
        <v>0</v>
      </c>
      <c r="I387" s="59">
        <f t="shared" si="69"/>
        <v>1</v>
      </c>
    </row>
    <row r="388" spans="1:9" ht="15">
      <c r="A388" s="36" t="s">
        <v>22</v>
      </c>
      <c r="B388" s="60">
        <v>0</v>
      </c>
      <c r="C388" s="60">
        <v>0</v>
      </c>
      <c r="D388" s="60">
        <v>0</v>
      </c>
      <c r="E388" s="60">
        <v>0</v>
      </c>
      <c r="F388" s="420"/>
      <c r="G388" s="60">
        <v>0</v>
      </c>
      <c r="H388" s="61">
        <v>0</v>
      </c>
      <c r="I388" s="62">
        <f t="shared" si="69"/>
        <v>0</v>
      </c>
    </row>
    <row r="389" spans="1:9" ht="15">
      <c r="A389" s="38" t="s">
        <v>23</v>
      </c>
      <c r="B389" s="63">
        <v>0</v>
      </c>
      <c r="C389" s="63">
        <v>0</v>
      </c>
      <c r="D389" s="63">
        <v>0</v>
      </c>
      <c r="E389" s="63">
        <v>0</v>
      </c>
      <c r="F389" s="420"/>
      <c r="G389" s="63">
        <v>0</v>
      </c>
      <c r="H389" s="64">
        <v>0</v>
      </c>
      <c r="I389" s="59">
        <f t="shared" si="69"/>
        <v>0</v>
      </c>
    </row>
    <row r="390" spans="1:9" ht="15">
      <c r="A390" s="36" t="s">
        <v>24</v>
      </c>
      <c r="B390" s="60">
        <v>12.283200000000001</v>
      </c>
      <c r="C390" s="60">
        <v>0</v>
      </c>
      <c r="D390" s="60">
        <v>0</v>
      </c>
      <c r="E390" s="60">
        <v>0</v>
      </c>
      <c r="F390" s="420"/>
      <c r="G390" s="60">
        <v>0</v>
      </c>
      <c r="H390" s="61">
        <v>0</v>
      </c>
      <c r="I390" s="62">
        <f t="shared" si="69"/>
        <v>12.283200000000001</v>
      </c>
    </row>
    <row r="391" spans="1:9" ht="15.75" thickBot="1">
      <c r="A391" s="38" t="s">
        <v>25</v>
      </c>
      <c r="B391" s="63">
        <v>9.5016903001984065</v>
      </c>
      <c r="C391" s="63">
        <v>1.1810711699753599E-2</v>
      </c>
      <c r="D391" s="63">
        <v>2.5681262526740847</v>
      </c>
      <c r="E391" s="63">
        <v>41.034873780793056</v>
      </c>
      <c r="F391" s="421"/>
      <c r="G391" s="63">
        <v>34.644298954634706</v>
      </c>
      <c r="H391" s="64">
        <v>0</v>
      </c>
      <c r="I391" s="59">
        <f t="shared" si="69"/>
        <v>87.760800000000003</v>
      </c>
    </row>
    <row r="392" spans="1:9" ht="15">
      <c r="A392" s="132" t="s">
        <v>26</v>
      </c>
      <c r="B392" s="133">
        <f>SUM(B371:B391)</f>
        <v>65.81131067315404</v>
      </c>
      <c r="C392" s="133">
        <f t="shared" ref="C392:E392" si="70">SUM(C371:C391)</f>
        <v>3.0134540709170525</v>
      </c>
      <c r="D392" s="133">
        <f t="shared" si="70"/>
        <v>146.53932802546626</v>
      </c>
      <c r="E392" s="133">
        <f t="shared" si="70"/>
        <v>370.67630177037643</v>
      </c>
      <c r="F392" s="133">
        <f>SUM(F371:F391)</f>
        <v>0</v>
      </c>
      <c r="G392" s="133">
        <f t="shared" ref="G392:H392" si="71">SUM(G371:G391)</f>
        <v>34.644298954634706</v>
      </c>
      <c r="H392" s="134">
        <f t="shared" si="71"/>
        <v>0</v>
      </c>
      <c r="I392" s="135">
        <f>SUM(I371:I391)</f>
        <v>620.68469349454847</v>
      </c>
    </row>
    <row r="393" spans="1:9" ht="15" thickBot="1">
      <c r="A393" s="43" t="s">
        <v>91</v>
      </c>
      <c r="B393" s="78">
        <f>B392/$I392</f>
        <v>0.10603018144788851</v>
      </c>
      <c r="C393" s="78">
        <f t="shared" ref="C393:I393" si="72">C392/$I392</f>
        <v>4.8550481468309639E-3</v>
      </c>
      <c r="D393" s="78">
        <f t="shared" si="72"/>
        <v>0.23609302688040804</v>
      </c>
      <c r="E393" s="78">
        <f t="shared" si="72"/>
        <v>0.59720548235757664</v>
      </c>
      <c r="F393" s="78">
        <f t="shared" si="72"/>
        <v>0</v>
      </c>
      <c r="G393" s="78">
        <f t="shared" si="72"/>
        <v>5.5816261167295871E-2</v>
      </c>
      <c r="H393" s="78">
        <f t="shared" si="72"/>
        <v>0</v>
      </c>
      <c r="I393" s="80">
        <f t="shared" si="72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 customHeight="1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3">SUM(B398:H398)</f>
        <v>0</v>
      </c>
    </row>
    <row r="399" spans="1:9" ht="15">
      <c r="A399" s="37" t="s">
        <v>9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3"/>
        <v>0</v>
      </c>
    </row>
    <row r="400" spans="1:9" ht="15">
      <c r="A400" s="36" t="s">
        <v>10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3"/>
        <v>0</v>
      </c>
    </row>
    <row r="401" spans="1:9" ht="15">
      <c r="A401" s="37" t="s">
        <v>11</v>
      </c>
      <c r="B401" s="63">
        <v>0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73"/>
        <v>0</v>
      </c>
    </row>
    <row r="402" spans="1:9" ht="15">
      <c r="A402" s="36" t="s">
        <v>12</v>
      </c>
      <c r="B402" s="60">
        <v>9.9197149306962822E-4</v>
      </c>
      <c r="C402" s="60">
        <v>0</v>
      </c>
      <c r="D402" s="60">
        <v>0</v>
      </c>
      <c r="E402" s="60">
        <v>6.5931806227130837E-2</v>
      </c>
      <c r="F402" s="420"/>
      <c r="G402" s="60">
        <v>0</v>
      </c>
      <c r="H402" s="61">
        <v>0</v>
      </c>
      <c r="I402" s="62">
        <f t="shared" si="73"/>
        <v>6.6923777720200472E-2</v>
      </c>
    </row>
    <row r="403" spans="1:9" ht="15">
      <c r="A403" s="37" t="s">
        <v>13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73"/>
        <v>0</v>
      </c>
    </row>
    <row r="404" spans="1:9" ht="15">
      <c r="A404" s="36" t="s">
        <v>14</v>
      </c>
      <c r="B404" s="60">
        <v>9.0742256780220539E-4</v>
      </c>
      <c r="C404" s="60">
        <v>0</v>
      </c>
      <c r="D404" s="60">
        <v>0</v>
      </c>
      <c r="E404" s="60">
        <v>0.53433922367466968</v>
      </c>
      <c r="F404" s="420"/>
      <c r="G404" s="60">
        <v>0</v>
      </c>
      <c r="H404" s="61">
        <v>0</v>
      </c>
      <c r="I404" s="62">
        <f t="shared" si="73"/>
        <v>0.53524664624247187</v>
      </c>
    </row>
    <row r="405" spans="1:9" ht="15">
      <c r="A405" s="37" t="s">
        <v>15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3"/>
        <v>0</v>
      </c>
    </row>
    <row r="406" spans="1:9" ht="15">
      <c r="A406" s="36" t="s">
        <v>16</v>
      </c>
      <c r="B406" s="60">
        <v>20.946119310422844</v>
      </c>
      <c r="C406" s="60">
        <v>33.036319205814308</v>
      </c>
      <c r="D406" s="60">
        <v>1.7561483762847326E-2</v>
      </c>
      <c r="E406" s="60">
        <v>0</v>
      </c>
      <c r="F406" s="420"/>
      <c r="G406" s="60">
        <v>0</v>
      </c>
      <c r="H406" s="61">
        <v>0</v>
      </c>
      <c r="I406" s="62">
        <f t="shared" si="73"/>
        <v>54</v>
      </c>
    </row>
    <row r="407" spans="1:9" ht="15">
      <c r="A407" s="37" t="s">
        <v>17</v>
      </c>
      <c r="B407" s="63">
        <v>1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59">
        <f t="shared" si="73"/>
        <v>1</v>
      </c>
    </row>
    <row r="408" spans="1:9" ht="15">
      <c r="A408" s="36" t="s">
        <v>18</v>
      </c>
      <c r="B408" s="60">
        <v>0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62">
        <f>SUM(B408:H408)</f>
        <v>0</v>
      </c>
    </row>
    <row r="409" spans="1:9" ht="15">
      <c r="A409" s="37" t="s">
        <v>139</v>
      </c>
      <c r="B409" s="63">
        <v>6.8683001354881714</v>
      </c>
      <c r="C409" s="63">
        <v>20.758037129517437</v>
      </c>
      <c r="D409" s="63">
        <v>2.9531827402309903</v>
      </c>
      <c r="E409" s="63">
        <v>0.42047999476340969</v>
      </c>
      <c r="F409" s="420"/>
      <c r="G409" s="63">
        <v>0</v>
      </c>
      <c r="H409" s="64">
        <v>0</v>
      </c>
      <c r="I409" s="59">
        <f>SUM(B409:H409)</f>
        <v>31.000000000000007</v>
      </c>
    </row>
    <row r="410" spans="1:9" ht="15">
      <c r="A410" s="36" t="s">
        <v>19</v>
      </c>
      <c r="B410" s="60">
        <v>0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>SUM(B410:H410)</f>
        <v>0</v>
      </c>
    </row>
    <row r="411" spans="1:9" ht="15">
      <c r="A411" s="37" t="s">
        <v>20</v>
      </c>
      <c r="B411" s="63">
        <v>0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>SUM(B411:H411)</f>
        <v>0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3"/>
        <v>0</v>
      </c>
    </row>
    <row r="413" spans="1:9" ht="15">
      <c r="A413" s="38" t="s">
        <v>60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3"/>
        <v>0</v>
      </c>
    </row>
    <row r="414" spans="1:9" ht="15">
      <c r="A414" s="36" t="s">
        <v>22</v>
      </c>
      <c r="B414" s="60">
        <v>0</v>
      </c>
      <c r="C414" s="60">
        <v>0</v>
      </c>
      <c r="D414" s="60">
        <v>0</v>
      </c>
      <c r="E414" s="60">
        <v>0</v>
      </c>
      <c r="F414" s="420"/>
      <c r="G414" s="60">
        <v>0</v>
      </c>
      <c r="H414" s="61">
        <v>0</v>
      </c>
      <c r="I414" s="62">
        <f t="shared" si="73"/>
        <v>0</v>
      </c>
    </row>
    <row r="415" spans="1:9" ht="15">
      <c r="A415" s="38" t="s">
        <v>23</v>
      </c>
      <c r="B415" s="63">
        <v>0</v>
      </c>
      <c r="C415" s="63">
        <v>0</v>
      </c>
      <c r="D415" s="63">
        <v>0</v>
      </c>
      <c r="E415" s="63">
        <v>0</v>
      </c>
      <c r="F415" s="420"/>
      <c r="G415" s="63">
        <v>0</v>
      </c>
      <c r="H415" s="64">
        <v>0</v>
      </c>
      <c r="I415" s="59">
        <f t="shared" si="73"/>
        <v>0</v>
      </c>
    </row>
    <row r="416" spans="1:9" ht="15">
      <c r="A416" s="36" t="s">
        <v>24</v>
      </c>
      <c r="B416" s="60">
        <v>4.2876000000000003</v>
      </c>
      <c r="C416" s="60">
        <v>0</v>
      </c>
      <c r="D416" s="60">
        <v>0</v>
      </c>
      <c r="E416" s="60">
        <v>0</v>
      </c>
      <c r="F416" s="420"/>
      <c r="G416" s="60">
        <v>0</v>
      </c>
      <c r="H416" s="61">
        <v>0</v>
      </c>
      <c r="I416" s="62">
        <f t="shared" si="73"/>
        <v>4.2876000000000003</v>
      </c>
    </row>
    <row r="417" spans="1:9" ht="15.75" thickBot="1">
      <c r="A417" s="38" t="s">
        <v>25</v>
      </c>
      <c r="B417" s="63">
        <v>1.0067694098348807</v>
      </c>
      <c r="C417" s="63">
        <v>0.47440330493557137</v>
      </c>
      <c r="D417" s="63">
        <v>2.9252971614306664E-2</v>
      </c>
      <c r="E417" s="63">
        <v>37.962056992712924</v>
      </c>
      <c r="F417" s="421"/>
      <c r="G417" s="63">
        <v>6.9459173209023248</v>
      </c>
      <c r="H417" s="64">
        <v>0</v>
      </c>
      <c r="I417" s="59">
        <f t="shared" si="73"/>
        <v>46.418400000000005</v>
      </c>
    </row>
    <row r="418" spans="1:9" ht="15">
      <c r="A418" s="132" t="s">
        <v>26</v>
      </c>
      <c r="B418" s="133">
        <f>SUM(B397:B417)</f>
        <v>34.110688249806763</v>
      </c>
      <c r="C418" s="133">
        <f t="shared" ref="C418:E418" si="74">SUM(C397:C417)</f>
        <v>54.268759640267312</v>
      </c>
      <c r="D418" s="133">
        <f t="shared" si="74"/>
        <v>2.9999971956081444</v>
      </c>
      <c r="E418" s="133">
        <f t="shared" si="74"/>
        <v>38.982808017378133</v>
      </c>
      <c r="F418" s="133">
        <f>SUM(F397:F417)</f>
        <v>0</v>
      </c>
      <c r="G418" s="133">
        <f t="shared" ref="G418:H418" si="75">SUM(G397:G417)</f>
        <v>6.9459173209023248</v>
      </c>
      <c r="H418" s="134">
        <f t="shared" si="75"/>
        <v>0</v>
      </c>
      <c r="I418" s="135">
        <f>SUM(I397:I417)</f>
        <v>137.30817042396268</v>
      </c>
    </row>
    <row r="419" spans="1:9" ht="15" thickBot="1">
      <c r="A419" s="43" t="s">
        <v>91</v>
      </c>
      <c r="B419" s="78">
        <f>B418/$I418</f>
        <v>0.2484243154976439</v>
      </c>
      <c r="C419" s="78">
        <f t="shared" ref="C419:I419" si="76">C418/$I418</f>
        <v>0.39523328781312245</v>
      </c>
      <c r="D419" s="78">
        <f t="shared" si="76"/>
        <v>2.1848642992948891E-2</v>
      </c>
      <c r="E419" s="78">
        <f t="shared" si="76"/>
        <v>0.28390741714066964</v>
      </c>
      <c r="F419" s="78">
        <f t="shared" si="76"/>
        <v>0</v>
      </c>
      <c r="G419" s="78">
        <f t="shared" si="76"/>
        <v>5.058633655561505E-2</v>
      </c>
      <c r="H419" s="78">
        <f t="shared" si="76"/>
        <v>0</v>
      </c>
      <c r="I419" s="80">
        <f t="shared" si="76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 customHeight="1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9" ht="15">
      <c r="A425" s="37" t="s">
        <v>9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9" ht="15">
      <c r="A426" s="36" t="s">
        <v>10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9" ht="15">
      <c r="A427" s="37" t="s">
        <v>11</v>
      </c>
      <c r="B427" s="63">
        <v>0</v>
      </c>
      <c r="C427" s="63">
        <v>0</v>
      </c>
      <c r="D427" s="63">
        <v>0</v>
      </c>
      <c r="E427" s="63">
        <v>0</v>
      </c>
      <c r="F427" s="420"/>
      <c r="G427" s="63">
        <v>0</v>
      </c>
      <c r="H427" s="64">
        <v>0</v>
      </c>
      <c r="I427" s="59">
        <f t="shared" si="77"/>
        <v>0</v>
      </c>
    </row>
    <row r="428" spans="1:9" ht="15">
      <c r="A428" s="3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77"/>
        <v>0</v>
      </c>
    </row>
    <row r="429" spans="1:9" ht="15">
      <c r="A429" s="3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59">
        <f t="shared" si="77"/>
        <v>0</v>
      </c>
    </row>
    <row r="430" spans="1:9" ht="15">
      <c r="A430" s="36" t="s">
        <v>14</v>
      </c>
      <c r="B430" s="60">
        <v>0</v>
      </c>
      <c r="C430" s="60">
        <v>0</v>
      </c>
      <c r="D430" s="60">
        <v>0</v>
      </c>
      <c r="E430" s="60">
        <v>8.8506427744109717E-2</v>
      </c>
      <c r="F430" s="420"/>
      <c r="G430" s="60">
        <v>0</v>
      </c>
      <c r="H430" s="61">
        <v>0</v>
      </c>
      <c r="I430" s="62">
        <f t="shared" si="77"/>
        <v>8.8506427744109717E-2</v>
      </c>
    </row>
    <row r="431" spans="1:9" ht="15">
      <c r="A431" s="37" t="s">
        <v>15</v>
      </c>
      <c r="B431" s="63">
        <v>12.088974396194381</v>
      </c>
      <c r="C431" s="63">
        <v>5.3621920604943787</v>
      </c>
      <c r="D431" s="63">
        <v>6.5488335433112415</v>
      </c>
      <c r="E431" s="63">
        <v>0</v>
      </c>
      <c r="F431" s="420"/>
      <c r="G431" s="63">
        <v>0</v>
      </c>
      <c r="H431" s="64">
        <v>0</v>
      </c>
      <c r="I431" s="59">
        <f t="shared" si="77"/>
        <v>24</v>
      </c>
    </row>
    <row r="432" spans="1:9" ht="15">
      <c r="A432" s="36" t="s">
        <v>16</v>
      </c>
      <c r="B432" s="60">
        <v>128.47731927465136</v>
      </c>
      <c r="C432" s="60">
        <v>13.524756150706743</v>
      </c>
      <c r="D432" s="60">
        <v>44.9979245746419</v>
      </c>
      <c r="E432" s="60">
        <v>0</v>
      </c>
      <c r="F432" s="420"/>
      <c r="G432" s="60">
        <v>0</v>
      </c>
      <c r="H432" s="61">
        <v>0</v>
      </c>
      <c r="I432" s="62">
        <f t="shared" si="77"/>
        <v>187</v>
      </c>
    </row>
    <row r="433" spans="1:9" ht="15">
      <c r="A433" s="37" t="s">
        <v>17</v>
      </c>
      <c r="B433" s="63">
        <v>1.9998000199980003E-4</v>
      </c>
      <c r="C433" s="63">
        <v>0</v>
      </c>
      <c r="D433" s="63">
        <v>1.9989862751167682</v>
      </c>
      <c r="E433" s="63">
        <v>8.1374488123205589E-4</v>
      </c>
      <c r="F433" s="420"/>
      <c r="G433" s="63">
        <v>0</v>
      </c>
      <c r="H433" s="64">
        <v>0</v>
      </c>
      <c r="I433" s="59">
        <f t="shared" si="77"/>
        <v>2</v>
      </c>
    </row>
    <row r="434" spans="1:9" ht="15">
      <c r="A434" s="3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62">
        <f>SUM(B434:H434)</f>
        <v>0</v>
      </c>
    </row>
    <row r="435" spans="1:9" ht="15">
      <c r="A435" s="37" t="s">
        <v>139</v>
      </c>
      <c r="B435" s="63">
        <v>25.175679594673383</v>
      </c>
      <c r="C435" s="63">
        <v>20.231363967451244</v>
      </c>
      <c r="D435" s="63">
        <v>9.4792673467309765</v>
      </c>
      <c r="E435" s="63">
        <v>3.1136890911443937</v>
      </c>
      <c r="F435" s="420"/>
      <c r="G435" s="63">
        <v>0</v>
      </c>
      <c r="H435" s="64">
        <v>0</v>
      </c>
      <c r="I435" s="59">
        <f>SUM(B435:H435)</f>
        <v>58</v>
      </c>
    </row>
    <row r="436" spans="1:9" ht="15">
      <c r="A436" s="3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62">
        <f>SUM(B436:H436)</f>
        <v>0</v>
      </c>
    </row>
    <row r="437" spans="1:9" ht="15">
      <c r="A437" s="3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59">
        <f>SUM(B437:H437)</f>
        <v>0</v>
      </c>
    </row>
    <row r="438" spans="1:9" ht="15">
      <c r="A438" s="3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62">
        <f t="shared" si="77"/>
        <v>2</v>
      </c>
    </row>
    <row r="439" spans="1:9" ht="15">
      <c r="A439" s="38" t="s">
        <v>60</v>
      </c>
      <c r="B439" s="63">
        <v>4.9315826264759703</v>
      </c>
      <c r="C439" s="63">
        <v>0.32694695179088695</v>
      </c>
      <c r="D439" s="63">
        <v>3.7414704217331427</v>
      </c>
      <c r="E439" s="63">
        <v>0</v>
      </c>
      <c r="F439" s="420"/>
      <c r="G439" s="63">
        <v>0</v>
      </c>
      <c r="H439" s="64">
        <v>0</v>
      </c>
      <c r="I439" s="59">
        <f t="shared" si="77"/>
        <v>9</v>
      </c>
    </row>
    <row r="440" spans="1:9" ht="15">
      <c r="A440" s="36" t="s">
        <v>22</v>
      </c>
      <c r="B440" s="60">
        <v>1</v>
      </c>
      <c r="C440" s="60">
        <v>0</v>
      </c>
      <c r="D440" s="60">
        <v>0</v>
      </c>
      <c r="E440" s="60">
        <v>0</v>
      </c>
      <c r="F440" s="420"/>
      <c r="G440" s="60">
        <v>0</v>
      </c>
      <c r="H440" s="61">
        <v>0</v>
      </c>
      <c r="I440" s="62">
        <f t="shared" si="77"/>
        <v>1</v>
      </c>
    </row>
    <row r="441" spans="1:9" ht="15">
      <c r="A441" s="38" t="s">
        <v>23</v>
      </c>
      <c r="B441" s="63">
        <v>1.9191628827729439E-2</v>
      </c>
      <c r="C441" s="63">
        <v>0</v>
      </c>
      <c r="D441" s="63">
        <v>0</v>
      </c>
      <c r="E441" s="63">
        <v>0</v>
      </c>
      <c r="F441" s="420"/>
      <c r="G441" s="63">
        <v>0</v>
      </c>
      <c r="H441" s="64">
        <v>0</v>
      </c>
      <c r="I441" s="59">
        <f t="shared" si="77"/>
        <v>1.9191628827729439E-2</v>
      </c>
    </row>
    <row r="442" spans="1:9" ht="15">
      <c r="A442" s="36" t="s">
        <v>24</v>
      </c>
      <c r="B442" s="60">
        <v>1.362732756067069</v>
      </c>
      <c r="C442" s="60">
        <v>3.3736736041018E-3</v>
      </c>
      <c r="D442" s="60">
        <v>0.27189357032882894</v>
      </c>
      <c r="E442" s="60">
        <v>0</v>
      </c>
      <c r="F442" s="420"/>
      <c r="G442" s="60">
        <v>0</v>
      </c>
      <c r="H442" s="61">
        <v>0</v>
      </c>
      <c r="I442" s="62">
        <f t="shared" si="77"/>
        <v>1.6379999999999999</v>
      </c>
    </row>
    <row r="443" spans="1:9" ht="15.75" thickBot="1">
      <c r="A443" s="38" t="s">
        <v>25</v>
      </c>
      <c r="B443" s="275">
        <v>17.410406241755755</v>
      </c>
      <c r="C443" s="275">
        <v>5.9413426881939693E-2</v>
      </c>
      <c r="D443" s="275">
        <v>64.266536337318939</v>
      </c>
      <c r="E443" s="275">
        <v>330.57464227464868</v>
      </c>
      <c r="F443" s="421"/>
      <c r="G443" s="63">
        <v>43.811806858985022</v>
      </c>
      <c r="H443" s="64">
        <v>0.16639486040977861</v>
      </c>
      <c r="I443" s="59">
        <f t="shared" si="77"/>
        <v>456.28920000000011</v>
      </c>
    </row>
    <row r="444" spans="1:9" ht="15">
      <c r="A444" s="132" t="s">
        <v>26</v>
      </c>
      <c r="B444" s="133">
        <f>SUM(B423:B443)</f>
        <v>191.7081500203966</v>
      </c>
      <c r="C444" s="133">
        <f t="shared" ref="C444:E444" si="78">SUM(C423:C443)</f>
        <v>39.522562600266973</v>
      </c>
      <c r="D444" s="133">
        <f t="shared" si="78"/>
        <v>132.04833217809522</v>
      </c>
      <c r="E444" s="133">
        <f t="shared" si="78"/>
        <v>333.77765153841841</v>
      </c>
      <c r="F444" s="133">
        <f>SUM(F423:F443)</f>
        <v>0</v>
      </c>
      <c r="G444" s="133">
        <f t="shared" ref="G444:H444" si="79">SUM(G423:G443)</f>
        <v>43.811806858985022</v>
      </c>
      <c r="H444" s="134">
        <f t="shared" si="79"/>
        <v>0.16639486040977861</v>
      </c>
      <c r="I444" s="135">
        <f>SUM(I423:I443)</f>
        <v>741.03489805657193</v>
      </c>
    </row>
    <row r="445" spans="1:9" ht="15" thickBot="1">
      <c r="A445" s="43" t="s">
        <v>91</v>
      </c>
      <c r="B445" s="78">
        <f>B444/$I444</f>
        <v>0.2587032682579023</v>
      </c>
      <c r="C445" s="78">
        <f t="shared" ref="C445:I445" si="80">C444/$I444</f>
        <v>5.3334279807763854E-2</v>
      </c>
      <c r="D445" s="78">
        <f t="shared" si="80"/>
        <v>0.1781944852049524</v>
      </c>
      <c r="E445" s="78">
        <f t="shared" si="80"/>
        <v>0.4504209618383414</v>
      </c>
      <c r="F445" s="78">
        <f t="shared" si="80"/>
        <v>0</v>
      </c>
      <c r="G445" s="78">
        <f t="shared" si="80"/>
        <v>5.912246099864564E-2</v>
      </c>
      <c r="H445" s="78">
        <f t="shared" si="80"/>
        <v>2.2454389239449248E-4</v>
      </c>
      <c r="I445" s="80">
        <f t="shared" si="80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 customHeight="1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 customHeight="1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</v>
      </c>
      <c r="G449" s="404"/>
      <c r="H449" s="406"/>
      <c r="I449" s="59">
        <f>SUM(B449:H449)</f>
        <v>0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1">SUM(B450:H450)</f>
        <v>0</v>
      </c>
    </row>
    <row r="451" spans="1:9" ht="15">
      <c r="A451" s="3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1"/>
        <v>0</v>
      </c>
    </row>
    <row r="452" spans="1:9" ht="15">
      <c r="A452" s="3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1"/>
        <v>0</v>
      </c>
    </row>
    <row r="453" spans="1:9" ht="15">
      <c r="A453" s="3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1"/>
        <v>0</v>
      </c>
    </row>
    <row r="454" spans="1:9" ht="15">
      <c r="A454" s="3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1"/>
        <v>0</v>
      </c>
    </row>
    <row r="455" spans="1:9" ht="15">
      <c r="A455" s="3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59">
        <f t="shared" si="81"/>
        <v>0</v>
      </c>
    </row>
    <row r="456" spans="1:9" ht="15">
      <c r="A456" s="36" t="s">
        <v>14</v>
      </c>
      <c r="B456" s="407"/>
      <c r="C456" s="408"/>
      <c r="D456" s="408"/>
      <c r="E456" s="409"/>
      <c r="F456" s="60">
        <v>146.70364314395775</v>
      </c>
      <c r="G456" s="407"/>
      <c r="H456" s="409"/>
      <c r="I456" s="62">
        <f t="shared" si="81"/>
        <v>146.70364314395775</v>
      </c>
    </row>
    <row r="457" spans="1:9" ht="15">
      <c r="A457" s="3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1"/>
        <v>0</v>
      </c>
    </row>
    <row r="458" spans="1:9" ht="15">
      <c r="A458" s="3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1"/>
        <v>0</v>
      </c>
    </row>
    <row r="459" spans="1:9" ht="15">
      <c r="A459" s="3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1"/>
        <v>0</v>
      </c>
    </row>
    <row r="460" spans="1:9" ht="15">
      <c r="A460" s="3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62">
        <f>SUM(B460:H460)</f>
        <v>0</v>
      </c>
    </row>
    <row r="461" spans="1:9" ht="15">
      <c r="A461" s="3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59">
        <f>SUM(B461:H461)</f>
        <v>0</v>
      </c>
    </row>
    <row r="462" spans="1:9" ht="15">
      <c r="A462" s="3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62">
        <f>SUM(B462:H462)</f>
        <v>0</v>
      </c>
    </row>
    <row r="463" spans="1:9" ht="15">
      <c r="A463" s="3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59">
        <f>SUM(B463:H463)</f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1"/>
        <v>0</v>
      </c>
    </row>
    <row r="465" spans="1:9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1"/>
        <v>0</v>
      </c>
    </row>
    <row r="466" spans="1:9" ht="15">
      <c r="A466" s="36" t="s">
        <v>22</v>
      </c>
      <c r="B466" s="407"/>
      <c r="C466" s="408"/>
      <c r="D466" s="408"/>
      <c r="E466" s="409"/>
      <c r="F466" s="60">
        <v>0</v>
      </c>
      <c r="G466" s="407"/>
      <c r="H466" s="409"/>
      <c r="I466" s="62">
        <f t="shared" si="81"/>
        <v>0</v>
      </c>
    </row>
    <row r="467" spans="1:9" ht="15">
      <c r="A467" s="38" t="s">
        <v>23</v>
      </c>
      <c r="B467" s="407"/>
      <c r="C467" s="408"/>
      <c r="D467" s="408"/>
      <c r="E467" s="409"/>
      <c r="F467" s="63">
        <v>0</v>
      </c>
      <c r="G467" s="407"/>
      <c r="H467" s="409"/>
      <c r="I467" s="59">
        <f t="shared" si="81"/>
        <v>0</v>
      </c>
    </row>
    <row r="468" spans="1:9" ht="15">
      <c r="A468" s="36" t="s">
        <v>24</v>
      </c>
      <c r="B468" s="407"/>
      <c r="C468" s="408"/>
      <c r="D468" s="408"/>
      <c r="E468" s="409"/>
      <c r="F468" s="60">
        <v>0</v>
      </c>
      <c r="G468" s="407"/>
      <c r="H468" s="409"/>
      <c r="I468" s="62">
        <f t="shared" si="81"/>
        <v>0</v>
      </c>
    </row>
    <row r="469" spans="1:9" ht="15.75" thickBot="1">
      <c r="A469" s="38" t="s">
        <v>25</v>
      </c>
      <c r="B469" s="410"/>
      <c r="C469" s="411"/>
      <c r="D469" s="411"/>
      <c r="E469" s="412"/>
      <c r="F469" s="63">
        <v>680.69159999999999</v>
      </c>
      <c r="G469" s="410"/>
      <c r="H469" s="412"/>
      <c r="I469" s="59">
        <f t="shared" si="81"/>
        <v>680.69159999999999</v>
      </c>
    </row>
    <row r="470" spans="1:9" ht="15">
      <c r="A470" s="132" t="s">
        <v>26</v>
      </c>
      <c r="B470" s="133">
        <f>SUM(B449:B469)</f>
        <v>0</v>
      </c>
      <c r="C470" s="133">
        <f t="shared" ref="C470:E470" si="82">SUM(C449:C469)</f>
        <v>0</v>
      </c>
      <c r="D470" s="133">
        <f t="shared" si="82"/>
        <v>0</v>
      </c>
      <c r="E470" s="133">
        <f t="shared" si="82"/>
        <v>0</v>
      </c>
      <c r="F470" s="133">
        <f>SUM(F449:F469)</f>
        <v>827.39524314395771</v>
      </c>
      <c r="G470" s="133">
        <f t="shared" ref="G470:H470" si="83">SUM(G449:G469)</f>
        <v>0</v>
      </c>
      <c r="H470" s="133">
        <f t="shared" si="83"/>
        <v>0</v>
      </c>
      <c r="I470" s="135">
        <f>SUM(I449:I469)</f>
        <v>827.39524314395771</v>
      </c>
    </row>
    <row r="471" spans="1:9" ht="15" thickBot="1">
      <c r="A471" s="43" t="s">
        <v>91</v>
      </c>
      <c r="B471" s="78">
        <f>B470/$I470</f>
        <v>0</v>
      </c>
      <c r="C471" s="78">
        <f t="shared" ref="C471:I471" si="84">C470/$I470</f>
        <v>0</v>
      </c>
      <c r="D471" s="78">
        <f t="shared" si="84"/>
        <v>0</v>
      </c>
      <c r="E471" s="78">
        <f t="shared" si="84"/>
        <v>0</v>
      </c>
      <c r="F471" s="78">
        <f t="shared" si="84"/>
        <v>1</v>
      </c>
      <c r="G471" s="78">
        <f t="shared" si="84"/>
        <v>0</v>
      </c>
      <c r="H471" s="78">
        <f t="shared" si="84"/>
        <v>0</v>
      </c>
      <c r="I471" s="80">
        <f t="shared" si="84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 customHeight="1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 customHeight="1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5">SUM(B476:H476)</f>
        <v>0</v>
      </c>
    </row>
    <row r="477" spans="1:9" ht="15">
      <c r="A477" s="3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5"/>
        <v>0</v>
      </c>
    </row>
    <row r="478" spans="1:9" ht="15">
      <c r="A478" s="3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5"/>
        <v>0</v>
      </c>
    </row>
    <row r="479" spans="1:9" ht="15">
      <c r="A479" s="3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5"/>
        <v>0</v>
      </c>
    </row>
    <row r="480" spans="1:9" ht="15">
      <c r="A480" s="36" t="s">
        <v>12</v>
      </c>
      <c r="B480" s="407"/>
      <c r="C480" s="408"/>
      <c r="D480" s="408"/>
      <c r="E480" s="409"/>
      <c r="F480" s="60">
        <v>5390.3781136051239</v>
      </c>
      <c r="G480" s="407"/>
      <c r="H480" s="409"/>
      <c r="I480" s="62">
        <f t="shared" si="85"/>
        <v>5390.3781136051239</v>
      </c>
    </row>
    <row r="481" spans="1:9" ht="15">
      <c r="A481" s="3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59">
        <f t="shared" si="85"/>
        <v>0</v>
      </c>
    </row>
    <row r="482" spans="1:9" ht="15">
      <c r="A482" s="36" t="s">
        <v>14</v>
      </c>
      <c r="B482" s="407"/>
      <c r="C482" s="408"/>
      <c r="D482" s="408"/>
      <c r="E482" s="409"/>
      <c r="F482" s="60">
        <v>8648.737810767956</v>
      </c>
      <c r="G482" s="407"/>
      <c r="H482" s="409"/>
      <c r="I482" s="62">
        <f t="shared" si="85"/>
        <v>8648.737810767956</v>
      </c>
    </row>
    <row r="483" spans="1:9" ht="15">
      <c r="A483" s="3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5"/>
        <v>0</v>
      </c>
    </row>
    <row r="484" spans="1:9" ht="15">
      <c r="A484" s="3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62">
        <f t="shared" si="85"/>
        <v>0</v>
      </c>
    </row>
    <row r="485" spans="1:9" ht="15">
      <c r="A485" s="37" t="s">
        <v>17</v>
      </c>
      <c r="B485" s="407"/>
      <c r="C485" s="408"/>
      <c r="D485" s="408"/>
      <c r="E485" s="409"/>
      <c r="F485" s="63">
        <v>14.276328090457872</v>
      </c>
      <c r="G485" s="407"/>
      <c r="H485" s="409"/>
      <c r="I485" s="59">
        <f t="shared" si="85"/>
        <v>14.276328090457872</v>
      </c>
    </row>
    <row r="486" spans="1:9" ht="15">
      <c r="A486" s="3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62">
        <f>SUM(B486:H486)</f>
        <v>0</v>
      </c>
    </row>
    <row r="487" spans="1:9" ht="15">
      <c r="A487" s="3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59">
        <f>SUM(B487:H487)</f>
        <v>0</v>
      </c>
    </row>
    <row r="488" spans="1:9" ht="15">
      <c r="A488" s="3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62">
        <f>SUM(B488:H488)</f>
        <v>0</v>
      </c>
    </row>
    <row r="489" spans="1:9" ht="15">
      <c r="A489" s="3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59">
        <f>SUM(B489:H489)</f>
        <v>0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5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5"/>
        <v>0</v>
      </c>
    </row>
    <row r="492" spans="1:9" ht="15">
      <c r="A492" s="36" t="s">
        <v>22</v>
      </c>
      <c r="B492" s="407"/>
      <c r="C492" s="408"/>
      <c r="D492" s="408"/>
      <c r="E492" s="409"/>
      <c r="F492" s="60">
        <v>18</v>
      </c>
      <c r="G492" s="407"/>
      <c r="H492" s="409"/>
      <c r="I492" s="62">
        <f t="shared" si="85"/>
        <v>18</v>
      </c>
    </row>
    <row r="493" spans="1:9" ht="15">
      <c r="A493" s="38" t="s">
        <v>23</v>
      </c>
      <c r="B493" s="407"/>
      <c r="C493" s="408"/>
      <c r="D493" s="408"/>
      <c r="E493" s="409"/>
      <c r="F493" s="63">
        <v>0</v>
      </c>
      <c r="G493" s="407"/>
      <c r="H493" s="409"/>
      <c r="I493" s="59">
        <f t="shared" si="85"/>
        <v>0</v>
      </c>
    </row>
    <row r="494" spans="1:9" ht="15">
      <c r="A494" s="36" t="s">
        <v>24</v>
      </c>
      <c r="B494" s="407"/>
      <c r="C494" s="408"/>
      <c r="D494" s="408"/>
      <c r="E494" s="409"/>
      <c r="F494" s="60">
        <v>0</v>
      </c>
      <c r="G494" s="407"/>
      <c r="H494" s="409"/>
      <c r="I494" s="62">
        <f t="shared" si="85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63">
        <v>315.70920000000001</v>
      </c>
      <c r="G495" s="410"/>
      <c r="H495" s="412"/>
      <c r="I495" s="59">
        <f t="shared" si="85"/>
        <v>315.70920000000001</v>
      </c>
    </row>
    <row r="496" spans="1:9" ht="15">
      <c r="A496" s="132" t="s">
        <v>26</v>
      </c>
      <c r="B496" s="133">
        <f>SUM(B475:B495)</f>
        <v>0</v>
      </c>
      <c r="C496" s="133">
        <f t="shared" ref="C496:E496" si="86">SUM(C475:C495)</f>
        <v>0</v>
      </c>
      <c r="D496" s="133">
        <f t="shared" si="86"/>
        <v>0</v>
      </c>
      <c r="E496" s="133">
        <f t="shared" si="86"/>
        <v>0</v>
      </c>
      <c r="F496" s="133">
        <f>SUM(F475:F495)</f>
        <v>14387.101452463537</v>
      </c>
      <c r="G496" s="133">
        <f t="shared" ref="G496:H496" si="87">SUM(G475:G495)</f>
        <v>0</v>
      </c>
      <c r="H496" s="133">
        <f t="shared" si="87"/>
        <v>0</v>
      </c>
      <c r="I496" s="135">
        <f>SUM(I475:I495)</f>
        <v>14387.101452463537</v>
      </c>
    </row>
    <row r="497" spans="1:9" ht="15" thickBot="1">
      <c r="A497" s="43" t="s">
        <v>91</v>
      </c>
      <c r="B497" s="78">
        <f>B496/$I496</f>
        <v>0</v>
      </c>
      <c r="C497" s="78">
        <f t="shared" ref="C497:I497" si="88">C496/$I496</f>
        <v>0</v>
      </c>
      <c r="D497" s="78">
        <f t="shared" si="88"/>
        <v>0</v>
      </c>
      <c r="E497" s="78">
        <f t="shared" si="88"/>
        <v>0</v>
      </c>
      <c r="F497" s="78">
        <f t="shared" si="88"/>
        <v>1</v>
      </c>
      <c r="G497" s="78">
        <f t="shared" si="88"/>
        <v>0</v>
      </c>
      <c r="H497" s="78">
        <f t="shared" si="88"/>
        <v>0</v>
      </c>
      <c r="I497" s="80">
        <f t="shared" si="88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 customHeight="1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9">SUM(B502:H502)</f>
        <v>0</v>
      </c>
    </row>
    <row r="503" spans="1:9" ht="15">
      <c r="A503" s="3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9"/>
        <v>0</v>
      </c>
    </row>
    <row r="504" spans="1:9" ht="15">
      <c r="A504" s="3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9"/>
        <v>0</v>
      </c>
    </row>
    <row r="505" spans="1:9" ht="15">
      <c r="A505" s="3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9"/>
        <v>0</v>
      </c>
    </row>
    <row r="506" spans="1:9" ht="15">
      <c r="A506" s="3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9"/>
        <v>0</v>
      </c>
    </row>
    <row r="507" spans="1:9" ht="15">
      <c r="A507" s="3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9"/>
        <v>0</v>
      </c>
    </row>
    <row r="508" spans="1:9" ht="15">
      <c r="A508" s="3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9"/>
        <v>0</v>
      </c>
    </row>
    <row r="509" spans="1:9" ht="15">
      <c r="A509" s="3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9"/>
        <v>0</v>
      </c>
    </row>
    <row r="510" spans="1:9" ht="15">
      <c r="A510" s="3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9"/>
        <v>0</v>
      </c>
    </row>
    <row r="511" spans="1:9" ht="15">
      <c r="A511" s="3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9"/>
        <v>0</v>
      </c>
    </row>
    <row r="512" spans="1:9" ht="15">
      <c r="A512" s="3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62">
        <f>SUM(B512:H512)</f>
        <v>0</v>
      </c>
    </row>
    <row r="513" spans="1:9" ht="15">
      <c r="A513" s="3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59">
        <f>SUM(B513:H513)</f>
        <v>0</v>
      </c>
    </row>
    <row r="514" spans="1:9" ht="15">
      <c r="A514" s="3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62">
        <f>SUM(B514:H514)</f>
        <v>0</v>
      </c>
    </row>
    <row r="515" spans="1:9" ht="15">
      <c r="A515" s="3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59">
        <f>SUM(B515:H515)</f>
        <v>0</v>
      </c>
    </row>
    <row r="516" spans="1: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9"/>
        <v>0</v>
      </c>
    </row>
    <row r="518" spans="1:9" ht="15">
      <c r="A518" s="36" t="s">
        <v>22</v>
      </c>
      <c r="B518" s="407"/>
      <c r="C518" s="408"/>
      <c r="D518" s="408"/>
      <c r="E518" s="409"/>
      <c r="F518" s="60">
        <v>0</v>
      </c>
      <c r="G518" s="407"/>
      <c r="H518" s="409"/>
      <c r="I518" s="62">
        <f t="shared" si="89"/>
        <v>0</v>
      </c>
    </row>
    <row r="519" spans="1:9" ht="15">
      <c r="A519" s="38" t="s">
        <v>23</v>
      </c>
      <c r="B519" s="407"/>
      <c r="C519" s="408"/>
      <c r="D519" s="408"/>
      <c r="E519" s="409"/>
      <c r="F519" s="63">
        <v>0</v>
      </c>
      <c r="G519" s="407"/>
      <c r="H519" s="409"/>
      <c r="I519" s="59">
        <f t="shared" si="89"/>
        <v>0</v>
      </c>
    </row>
    <row r="520" spans="1:9" ht="15">
      <c r="A520" s="36" t="s">
        <v>24</v>
      </c>
      <c r="B520" s="407"/>
      <c r="C520" s="408"/>
      <c r="D520" s="408"/>
      <c r="E520" s="409"/>
      <c r="F520" s="60">
        <v>0</v>
      </c>
      <c r="G520" s="407"/>
      <c r="H520" s="409"/>
      <c r="I520" s="62">
        <f t="shared" si="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63">
        <v>0</v>
      </c>
      <c r="G521" s="410"/>
      <c r="H521" s="412"/>
      <c r="I521" s="59">
        <f t="shared" si="89"/>
        <v>0</v>
      </c>
    </row>
    <row r="522" spans="1:9" ht="15">
      <c r="A522" s="132" t="s">
        <v>26</v>
      </c>
      <c r="B522" s="133">
        <f>SUM(B501:B521)</f>
        <v>0</v>
      </c>
      <c r="C522" s="133">
        <f t="shared" ref="C522:E522" si="90">SUM(C501:C521)</f>
        <v>0</v>
      </c>
      <c r="D522" s="133">
        <f t="shared" si="90"/>
        <v>0</v>
      </c>
      <c r="E522" s="133">
        <f t="shared" si="90"/>
        <v>0</v>
      </c>
      <c r="F522" s="133">
        <f>SUM(F501:F521)</f>
        <v>0</v>
      </c>
      <c r="G522" s="133">
        <f t="shared" ref="G522:H522" si="91">SUM(G501:G521)</f>
        <v>0</v>
      </c>
      <c r="H522" s="133">
        <f t="shared" si="91"/>
        <v>0</v>
      </c>
      <c r="I522" s="135">
        <f>SUM(I501:I521)</f>
        <v>0</v>
      </c>
    </row>
    <row r="523" spans="1:9" ht="15" thickBot="1">
      <c r="A523" s="43" t="s">
        <v>91</v>
      </c>
      <c r="B523" s="78"/>
      <c r="C523" s="78"/>
      <c r="D523" s="78"/>
      <c r="E523" s="78"/>
      <c r="F523" s="78"/>
      <c r="G523" s="78"/>
      <c r="H523" s="78"/>
      <c r="I523" s="80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92">SUM(B528:H528)</f>
        <v>0</v>
      </c>
    </row>
    <row r="529" spans="1:9" ht="15">
      <c r="A529" s="3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92"/>
        <v>0</v>
      </c>
    </row>
    <row r="530" spans="1:9" ht="15">
      <c r="A530" s="3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92"/>
        <v>0</v>
      </c>
    </row>
    <row r="531" spans="1:9" ht="15">
      <c r="A531" s="3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92"/>
        <v>0</v>
      </c>
    </row>
    <row r="532" spans="1:9" ht="15">
      <c r="A532" s="36" t="s">
        <v>12</v>
      </c>
      <c r="B532" s="407"/>
      <c r="C532" s="408"/>
      <c r="D532" s="408"/>
      <c r="E532" s="409"/>
      <c r="F532" s="60">
        <v>0.44071930904439521</v>
      </c>
      <c r="G532" s="407"/>
      <c r="H532" s="409"/>
      <c r="I532" s="62">
        <f t="shared" si="92"/>
        <v>0.44071930904439521</v>
      </c>
    </row>
    <row r="533" spans="1:9" ht="15">
      <c r="A533" s="3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59">
        <f t="shared" si="92"/>
        <v>0</v>
      </c>
    </row>
    <row r="534" spans="1:9" ht="15">
      <c r="A534" s="36" t="s">
        <v>14</v>
      </c>
      <c r="B534" s="407"/>
      <c r="C534" s="408"/>
      <c r="D534" s="408"/>
      <c r="E534" s="409"/>
      <c r="F534" s="60">
        <v>3.304106941093325</v>
      </c>
      <c r="G534" s="407"/>
      <c r="H534" s="409"/>
      <c r="I534" s="62">
        <f t="shared" si="92"/>
        <v>3.304106941093325</v>
      </c>
    </row>
    <row r="535" spans="1:9" ht="15">
      <c r="A535" s="3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59">
        <f>SUM(B535:H535)</f>
        <v>0</v>
      </c>
    </row>
    <row r="536" spans="1:9" ht="15">
      <c r="A536" s="3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92"/>
        <v>0</v>
      </c>
    </row>
    <row r="537" spans="1:9" ht="15">
      <c r="A537" s="3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92"/>
        <v>0</v>
      </c>
    </row>
    <row r="538" spans="1:9" ht="15">
      <c r="A538" s="3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62">
        <f>SUM(B538:H538)</f>
        <v>0</v>
      </c>
    </row>
    <row r="539" spans="1:9" ht="15">
      <c r="A539" s="3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59">
        <f>SUM(B539:H539)</f>
        <v>0</v>
      </c>
    </row>
    <row r="540" spans="1:9" ht="15">
      <c r="A540" s="3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62">
        <f>SUM(B540:H540)</f>
        <v>0</v>
      </c>
    </row>
    <row r="541" spans="1:9" ht="15">
      <c r="A541" s="3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59">
        <f>SUM(B541:H541)</f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92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92"/>
        <v>0</v>
      </c>
    </row>
    <row r="544" spans="1:9" ht="15">
      <c r="A544" s="36" t="s">
        <v>22</v>
      </c>
      <c r="B544" s="407"/>
      <c r="C544" s="408"/>
      <c r="D544" s="408"/>
      <c r="E544" s="409"/>
      <c r="F544" s="60">
        <v>0</v>
      </c>
      <c r="G544" s="407"/>
      <c r="H544" s="409"/>
      <c r="I544" s="62">
        <f t="shared" si="92"/>
        <v>0</v>
      </c>
    </row>
    <row r="545" spans="1:9" ht="15">
      <c r="A545" s="38" t="s">
        <v>23</v>
      </c>
      <c r="B545" s="407"/>
      <c r="C545" s="408"/>
      <c r="D545" s="408"/>
      <c r="E545" s="409"/>
      <c r="F545" s="63">
        <v>0</v>
      </c>
      <c r="G545" s="407"/>
      <c r="H545" s="409"/>
      <c r="I545" s="59">
        <f t="shared" si="92"/>
        <v>0</v>
      </c>
    </row>
    <row r="546" spans="1:9" ht="15">
      <c r="A546" s="36" t="s">
        <v>24</v>
      </c>
      <c r="B546" s="407"/>
      <c r="C546" s="408"/>
      <c r="D546" s="408"/>
      <c r="E546" s="409"/>
      <c r="F546" s="60">
        <v>0</v>
      </c>
      <c r="G546" s="407"/>
      <c r="H546" s="409"/>
      <c r="I546" s="62">
        <f t="shared" si="92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63">
        <v>0</v>
      </c>
      <c r="G547" s="410"/>
      <c r="H547" s="412"/>
      <c r="I547" s="59">
        <f t="shared" si="92"/>
        <v>0</v>
      </c>
    </row>
    <row r="548" spans="1:9" ht="15">
      <c r="A548" s="132" t="s">
        <v>26</v>
      </c>
      <c r="B548" s="133">
        <f>SUM(B527:B547)</f>
        <v>0</v>
      </c>
      <c r="C548" s="133">
        <f t="shared" ref="C548:E548" si="93">SUM(C527:C547)</f>
        <v>0</v>
      </c>
      <c r="D548" s="133">
        <f t="shared" si="93"/>
        <v>0</v>
      </c>
      <c r="E548" s="133">
        <f t="shared" si="93"/>
        <v>0</v>
      </c>
      <c r="F548" s="133">
        <f>SUM(F527:F547)</f>
        <v>3.7448262501377201</v>
      </c>
      <c r="G548" s="133">
        <f t="shared" ref="G548:H548" si="94">SUM(G527:G547)</f>
        <v>0</v>
      </c>
      <c r="H548" s="133">
        <f t="shared" si="94"/>
        <v>0</v>
      </c>
      <c r="I548" s="135">
        <f>SUM(I527:I547)</f>
        <v>3.7448262501377201</v>
      </c>
    </row>
    <row r="549" spans="1:9" ht="15" thickBot="1">
      <c r="A549" s="43" t="s">
        <v>91</v>
      </c>
      <c r="B549" s="78"/>
      <c r="C549" s="78"/>
      <c r="D549" s="78"/>
      <c r="E549" s="78"/>
      <c r="F549" s="78"/>
      <c r="G549" s="78"/>
      <c r="H549" s="78"/>
      <c r="I549" s="80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5">SUM(B554:H554)</f>
        <v>0</v>
      </c>
    </row>
    <row r="555" spans="1:9" ht="15">
      <c r="A555" s="3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5"/>
        <v>0</v>
      </c>
    </row>
    <row r="556" spans="1:9" ht="15">
      <c r="A556" s="3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5"/>
        <v>0</v>
      </c>
    </row>
    <row r="557" spans="1:9" ht="15">
      <c r="A557" s="3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5"/>
        <v>0</v>
      </c>
    </row>
    <row r="558" spans="1:9" ht="15">
      <c r="A558" s="3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95"/>
        <v>9.7907454150322444</v>
      </c>
    </row>
    <row r="559" spans="1:9" ht="15">
      <c r="A559" s="37" t="s">
        <v>13</v>
      </c>
      <c r="B559" s="407"/>
      <c r="C559" s="408"/>
      <c r="D559" s="408"/>
      <c r="E559" s="409"/>
      <c r="F559" s="63">
        <v>2245</v>
      </c>
      <c r="G559" s="407"/>
      <c r="H559" s="409"/>
      <c r="I559" s="59">
        <f t="shared" si="95"/>
        <v>2245</v>
      </c>
    </row>
    <row r="560" spans="1:9" ht="15">
      <c r="A560" s="3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95"/>
        <v>0</v>
      </c>
    </row>
    <row r="561" spans="1:9" ht="15">
      <c r="A561" s="3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9" ht="15">
      <c r="A562" s="3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5"/>
        <v>0</v>
      </c>
    </row>
    <row r="563" spans="1:9" ht="15">
      <c r="A563" s="3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5"/>
        <v>0</v>
      </c>
    </row>
    <row r="564" spans="1:9" ht="15">
      <c r="A564" s="3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9" ht="15">
      <c r="A565" s="3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9" ht="15">
      <c r="A566" s="3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9" ht="15">
      <c r="A567" s="3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5"/>
        <v>0</v>
      </c>
    </row>
    <row r="569" spans="1:9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5"/>
        <v>0</v>
      </c>
    </row>
    <row r="570" spans="1:9" ht="15">
      <c r="A570" s="36" t="s">
        <v>22</v>
      </c>
      <c r="B570" s="407"/>
      <c r="C570" s="408"/>
      <c r="D570" s="408"/>
      <c r="E570" s="409"/>
      <c r="F570" s="60">
        <v>0</v>
      </c>
      <c r="G570" s="407"/>
      <c r="H570" s="409"/>
      <c r="I570" s="62">
        <f t="shared" si="95"/>
        <v>0</v>
      </c>
    </row>
    <row r="571" spans="1:9" ht="15">
      <c r="A571" s="38" t="s">
        <v>23</v>
      </c>
      <c r="B571" s="407"/>
      <c r="C571" s="408"/>
      <c r="D571" s="408"/>
      <c r="E571" s="409"/>
      <c r="F571" s="63">
        <v>0</v>
      </c>
      <c r="G571" s="407"/>
      <c r="H571" s="409"/>
      <c r="I571" s="59">
        <f t="shared" si="95"/>
        <v>0</v>
      </c>
    </row>
    <row r="572" spans="1:9" ht="15">
      <c r="A572" s="36" t="s">
        <v>24</v>
      </c>
      <c r="B572" s="407"/>
      <c r="C572" s="408"/>
      <c r="D572" s="408"/>
      <c r="E572" s="409"/>
      <c r="F572" s="60">
        <v>0</v>
      </c>
      <c r="G572" s="407"/>
      <c r="H572" s="409"/>
      <c r="I572" s="62">
        <f t="shared" si="95"/>
        <v>0</v>
      </c>
    </row>
    <row r="573" spans="1:9" ht="15.75" thickBot="1">
      <c r="A573" s="38" t="s">
        <v>25</v>
      </c>
      <c r="B573" s="410"/>
      <c r="C573" s="411"/>
      <c r="D573" s="411"/>
      <c r="E573" s="412"/>
      <c r="F573" s="63">
        <v>0</v>
      </c>
      <c r="G573" s="410"/>
      <c r="H573" s="412"/>
      <c r="I573" s="59">
        <f t="shared" si="95"/>
        <v>0</v>
      </c>
    </row>
    <row r="574" spans="1:9" ht="15">
      <c r="A574" s="42" t="s">
        <v>26</v>
      </c>
      <c r="B574" s="133">
        <f>SUM(B553:B573)</f>
        <v>0</v>
      </c>
      <c r="C574" s="133">
        <f t="shared" ref="C574:E574" si="96">SUM(C553:C573)</f>
        <v>0</v>
      </c>
      <c r="D574" s="133">
        <f t="shared" si="96"/>
        <v>0</v>
      </c>
      <c r="E574" s="133">
        <f t="shared" si="96"/>
        <v>0</v>
      </c>
      <c r="F574" s="133">
        <f>SUM(F553:F573)</f>
        <v>2254.7907454150322</v>
      </c>
      <c r="G574" s="133">
        <f t="shared" ref="G574:H574" si="97">SUM(G553:G573)</f>
        <v>0</v>
      </c>
      <c r="H574" s="133">
        <f t="shared" si="97"/>
        <v>0</v>
      </c>
      <c r="I574" s="135">
        <f>SUM(I553:I573)</f>
        <v>2254.7907454150322</v>
      </c>
    </row>
    <row r="575" spans="1:9" ht="15" thickBot="1">
      <c r="A575" s="43" t="s">
        <v>91</v>
      </c>
      <c r="B575" s="78">
        <f>B574/$I574</f>
        <v>0</v>
      </c>
      <c r="C575" s="78">
        <f t="shared" ref="C575:I575" si="98">C574/$I574</f>
        <v>0</v>
      </c>
      <c r="D575" s="78">
        <f t="shared" si="98"/>
        <v>0</v>
      </c>
      <c r="E575" s="78">
        <f t="shared" si="98"/>
        <v>0</v>
      </c>
      <c r="F575" s="78">
        <f t="shared" si="98"/>
        <v>1</v>
      </c>
      <c r="G575" s="78">
        <f t="shared" si="98"/>
        <v>0</v>
      </c>
      <c r="H575" s="78">
        <f t="shared" si="98"/>
        <v>0</v>
      </c>
      <c r="I575" s="80">
        <f t="shared" si="98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 customHeight="1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26.035853681319264</v>
      </c>
      <c r="C579" s="57">
        <v>0</v>
      </c>
      <c r="D579" s="57">
        <v>4.9641463186807337</v>
      </c>
      <c r="E579" s="57">
        <v>0</v>
      </c>
      <c r="F579" s="419"/>
      <c r="G579" s="57">
        <v>0</v>
      </c>
      <c r="H579" s="58">
        <v>0</v>
      </c>
      <c r="I579" s="59">
        <f>SUM(B579:H579)</f>
        <v>30.999999999999996</v>
      </c>
    </row>
    <row r="580" spans="1:9" ht="15">
      <c r="A580" s="36" t="s">
        <v>8</v>
      </c>
      <c r="B580" s="60">
        <v>2.2924270770395498</v>
      </c>
      <c r="C580" s="60">
        <v>0</v>
      </c>
      <c r="D580" s="60">
        <v>0.70757292296045005</v>
      </c>
      <c r="E580" s="60">
        <v>0</v>
      </c>
      <c r="F580" s="420"/>
      <c r="G580" s="60">
        <v>0</v>
      </c>
      <c r="H580" s="61">
        <v>0</v>
      </c>
      <c r="I580" s="62">
        <f t="shared" ref="I580:I599" si="99">SUM(B580:H580)</f>
        <v>3</v>
      </c>
    </row>
    <row r="581" spans="1:9" ht="15">
      <c r="A581" s="37" t="s">
        <v>9</v>
      </c>
      <c r="B581" s="63">
        <v>8.0450222822589765</v>
      </c>
      <c r="C581" s="63">
        <v>0</v>
      </c>
      <c r="D581" s="63">
        <v>1.954977717741023</v>
      </c>
      <c r="E581" s="63">
        <v>0</v>
      </c>
      <c r="F581" s="420"/>
      <c r="G581" s="63">
        <v>0</v>
      </c>
      <c r="H581" s="64">
        <v>0</v>
      </c>
      <c r="I581" s="59">
        <f t="shared" si="99"/>
        <v>10</v>
      </c>
    </row>
    <row r="582" spans="1:9" ht="15">
      <c r="A582" s="36" t="s">
        <v>10</v>
      </c>
      <c r="B582" s="60">
        <v>20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9"/>
        <v>20</v>
      </c>
    </row>
    <row r="583" spans="1:9" ht="15">
      <c r="A583" s="3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99"/>
        <v>0</v>
      </c>
    </row>
    <row r="584" spans="1:9" ht="15">
      <c r="A584" s="36" t="s">
        <v>12</v>
      </c>
      <c r="B584" s="60">
        <v>0</v>
      </c>
      <c r="C584" s="60">
        <v>0</v>
      </c>
      <c r="D584" s="60">
        <v>3.5995385287683201E-2</v>
      </c>
      <c r="E584" s="60">
        <v>1.052415402665889</v>
      </c>
      <c r="F584" s="420"/>
      <c r="G584" s="60">
        <v>0</v>
      </c>
      <c r="H584" s="61">
        <v>0</v>
      </c>
      <c r="I584" s="62">
        <f t="shared" si="99"/>
        <v>1.0884107879535723</v>
      </c>
    </row>
    <row r="585" spans="1:9" ht="15">
      <c r="A585" s="37" t="s">
        <v>13</v>
      </c>
      <c r="B585" s="63">
        <v>0</v>
      </c>
      <c r="C585" s="63">
        <v>0</v>
      </c>
      <c r="D585" s="63">
        <v>0</v>
      </c>
      <c r="E585" s="63">
        <v>46</v>
      </c>
      <c r="F585" s="420"/>
      <c r="G585" s="63">
        <v>0</v>
      </c>
      <c r="H585" s="64">
        <v>0</v>
      </c>
      <c r="I585" s="59">
        <f t="shared" si="99"/>
        <v>46</v>
      </c>
    </row>
    <row r="586" spans="1:9" ht="15">
      <c r="A586" s="36" t="s">
        <v>14</v>
      </c>
      <c r="B586" s="60">
        <v>0</v>
      </c>
      <c r="C586" s="60">
        <v>0</v>
      </c>
      <c r="D586" s="60">
        <v>0.13034717964999684</v>
      </c>
      <c r="E586" s="60">
        <v>60.804959105207161</v>
      </c>
      <c r="F586" s="420"/>
      <c r="G586" s="60">
        <v>0</v>
      </c>
      <c r="H586" s="61">
        <v>0</v>
      </c>
      <c r="I586" s="62">
        <f t="shared" si="99"/>
        <v>60.935306284857155</v>
      </c>
    </row>
    <row r="587" spans="1:9" ht="15">
      <c r="A587" s="37" t="s">
        <v>15</v>
      </c>
      <c r="B587" s="63">
        <v>832.43014121048577</v>
      </c>
      <c r="C587" s="63">
        <v>12.632830723497774</v>
      </c>
      <c r="D587" s="63">
        <v>14.937028066016531</v>
      </c>
      <c r="E587" s="63">
        <v>0</v>
      </c>
      <c r="F587" s="420"/>
      <c r="G587" s="63">
        <v>0</v>
      </c>
      <c r="H587" s="64">
        <v>0</v>
      </c>
      <c r="I587" s="59">
        <f>SUM(B587:H587)</f>
        <v>860.00000000000011</v>
      </c>
    </row>
    <row r="588" spans="1:9" ht="15">
      <c r="A588" s="36" t="s">
        <v>16</v>
      </c>
      <c r="B588" s="60">
        <v>872.67371364896383</v>
      </c>
      <c r="C588" s="60">
        <v>105.70242816517107</v>
      </c>
      <c r="D588" s="60">
        <v>22.791760541282578</v>
      </c>
      <c r="E588" s="60">
        <v>50.83209764458261</v>
      </c>
      <c r="F588" s="420"/>
      <c r="G588" s="60">
        <v>0</v>
      </c>
      <c r="H588" s="61">
        <v>0</v>
      </c>
      <c r="I588" s="62">
        <f t="shared" si="99"/>
        <v>1052</v>
      </c>
    </row>
    <row r="589" spans="1:9" ht="15">
      <c r="A589" s="37" t="s">
        <v>17</v>
      </c>
      <c r="B589" s="63">
        <v>123.51739872422588</v>
      </c>
      <c r="C589" s="63">
        <v>0.66925366736230818</v>
      </c>
      <c r="D589" s="63">
        <v>15.676384821311178</v>
      </c>
      <c r="E589" s="63">
        <v>2.1369627871006283</v>
      </c>
      <c r="F589" s="420"/>
      <c r="G589" s="63">
        <v>0</v>
      </c>
      <c r="H589" s="64">
        <v>0</v>
      </c>
      <c r="I589" s="59">
        <f t="shared" si="99"/>
        <v>142</v>
      </c>
    </row>
    <row r="590" spans="1:9" ht="15">
      <c r="A590" s="3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9" ht="15">
      <c r="A591" s="37" t="s">
        <v>139</v>
      </c>
      <c r="B591" s="63">
        <v>1375.7783579700088</v>
      </c>
      <c r="C591" s="63">
        <v>216.80448636514095</v>
      </c>
      <c r="D591" s="63">
        <v>42.28363854730172</v>
      </c>
      <c r="E591" s="63">
        <v>33.2949584519016</v>
      </c>
      <c r="F591" s="420"/>
      <c r="G591" s="63">
        <v>0</v>
      </c>
      <c r="H591" s="64">
        <v>0</v>
      </c>
      <c r="I591" s="59">
        <f>SUM(B591:H591)</f>
        <v>1668.161441334353</v>
      </c>
    </row>
    <row r="592" spans="1:9" ht="15">
      <c r="A592" s="3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9" ht="15">
      <c r="A593" s="3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9" ht="15">
      <c r="A594" s="36" t="s">
        <v>21</v>
      </c>
      <c r="B594" s="60">
        <v>49.092946084639706</v>
      </c>
      <c r="C594" s="60">
        <v>0</v>
      </c>
      <c r="D594" s="60">
        <v>0.90705391536029523</v>
      </c>
      <c r="E594" s="60">
        <v>0</v>
      </c>
      <c r="F594" s="420"/>
      <c r="G594" s="60">
        <v>0</v>
      </c>
      <c r="H594" s="61">
        <v>0</v>
      </c>
      <c r="I594" s="62">
        <f t="shared" si="99"/>
        <v>50</v>
      </c>
    </row>
    <row r="595" spans="1:9" ht="15">
      <c r="A595" s="38" t="s">
        <v>60</v>
      </c>
      <c r="B595" s="63">
        <v>80.660872210468867</v>
      </c>
      <c r="C595" s="63">
        <v>0</v>
      </c>
      <c r="D595" s="63">
        <v>14.339127789531135</v>
      </c>
      <c r="E595" s="63">
        <v>0</v>
      </c>
      <c r="F595" s="420"/>
      <c r="G595" s="63">
        <v>0</v>
      </c>
      <c r="H595" s="64">
        <v>0</v>
      </c>
      <c r="I595" s="59">
        <f t="shared" si="99"/>
        <v>95</v>
      </c>
    </row>
    <row r="596" spans="1:9" ht="15">
      <c r="A596" s="36" t="s">
        <v>22</v>
      </c>
      <c r="B596" s="60">
        <v>60.511824894122931</v>
      </c>
      <c r="C596" s="60">
        <v>0</v>
      </c>
      <c r="D596" s="60">
        <v>3.7323220498770602</v>
      </c>
      <c r="E596" s="60">
        <v>0</v>
      </c>
      <c r="F596" s="420"/>
      <c r="G596" s="60">
        <v>0</v>
      </c>
      <c r="H596" s="61">
        <v>0</v>
      </c>
      <c r="I596" s="62">
        <f t="shared" si="99"/>
        <v>64.244146943999993</v>
      </c>
    </row>
    <row r="597" spans="1:9" ht="15">
      <c r="A597" s="38" t="s">
        <v>23</v>
      </c>
      <c r="B597" s="63">
        <v>122.19847714967976</v>
      </c>
      <c r="C597" s="63">
        <v>0</v>
      </c>
      <c r="D597" s="63">
        <v>0</v>
      </c>
      <c r="E597" s="63">
        <v>0</v>
      </c>
      <c r="F597" s="420"/>
      <c r="G597" s="63">
        <v>0</v>
      </c>
      <c r="H597" s="64">
        <v>0</v>
      </c>
      <c r="I597" s="59">
        <f t="shared" si="99"/>
        <v>122.19847714967976</v>
      </c>
    </row>
    <row r="598" spans="1:9" ht="15">
      <c r="A598" s="36" t="s">
        <v>24</v>
      </c>
      <c r="B598" s="60">
        <v>1259.5244398189757</v>
      </c>
      <c r="C598" s="60">
        <v>7.9851601810245159</v>
      </c>
      <c r="D598" s="60">
        <v>0</v>
      </c>
      <c r="E598" s="60">
        <v>0</v>
      </c>
      <c r="F598" s="420"/>
      <c r="G598" s="60">
        <v>0</v>
      </c>
      <c r="H598" s="61">
        <v>0</v>
      </c>
      <c r="I598" s="62">
        <f t="shared" si="99"/>
        <v>1267.5096000000001</v>
      </c>
    </row>
    <row r="599" spans="1:9" ht="15.75" thickBot="1">
      <c r="A599" s="38" t="s">
        <v>25</v>
      </c>
      <c r="B599" s="63">
        <v>730.70197943273558</v>
      </c>
      <c r="C599" s="63">
        <v>0</v>
      </c>
      <c r="D599" s="63">
        <v>1611.5848256521795</v>
      </c>
      <c r="E599" s="63">
        <v>355.13433361161918</v>
      </c>
      <c r="F599" s="421"/>
      <c r="G599" s="63">
        <v>1104.1182228411367</v>
      </c>
      <c r="H599" s="64">
        <v>0.28743846232895925</v>
      </c>
      <c r="I599" s="59">
        <f t="shared" si="99"/>
        <v>3801.8267999999998</v>
      </c>
    </row>
    <row r="600" spans="1:9" ht="15">
      <c r="A600" s="132" t="s">
        <v>26</v>
      </c>
      <c r="B600" s="133">
        <f>SUM(B579:B599)</f>
        <v>5563.4634541849246</v>
      </c>
      <c r="C600" s="133">
        <f t="shared" ref="C600:E600" si="100">SUM(C579:C599)</f>
        <v>343.79415910219666</v>
      </c>
      <c r="D600" s="133">
        <f t="shared" si="100"/>
        <v>1734.0451809071799</v>
      </c>
      <c r="E600" s="133">
        <f t="shared" si="100"/>
        <v>549.25572700307703</v>
      </c>
      <c r="F600" s="133">
        <f>SUM(F579:F599)</f>
        <v>0</v>
      </c>
      <c r="G600" s="133">
        <f>SUM(G579:G599)</f>
        <v>1104.1182228411367</v>
      </c>
      <c r="H600" s="134">
        <f t="shared" ref="H600" si="101">SUM(H579:H599)</f>
        <v>0.28743846232895925</v>
      </c>
      <c r="I600" s="135">
        <f>SUM(I579:I599)</f>
        <v>9294.9641825008439</v>
      </c>
    </row>
    <row r="601" spans="1:9" ht="15" thickBot="1">
      <c r="A601" s="43" t="s">
        <v>91</v>
      </c>
      <c r="B601" s="78">
        <f>B600/$I600</f>
        <v>0.59854598091501787</v>
      </c>
      <c r="C601" s="78">
        <f t="shared" ref="C601:I601" si="102">C600/$I600</f>
        <v>3.6987141892320621E-2</v>
      </c>
      <c r="D601" s="78">
        <f t="shared" si="102"/>
        <v>0.18655748928777785</v>
      </c>
      <c r="E601" s="78">
        <f t="shared" si="102"/>
        <v>5.9091752934038504E-2</v>
      </c>
      <c r="F601" s="78">
        <f t="shared" si="102"/>
        <v>0</v>
      </c>
      <c r="G601" s="78">
        <f t="shared" si="102"/>
        <v>0.11878671086434135</v>
      </c>
      <c r="H601" s="78">
        <f t="shared" si="102"/>
        <v>3.0924106503831935E-5</v>
      </c>
      <c r="I601" s="80">
        <f t="shared" si="102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9" ht="15" customHeight="1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232.12799999999999</v>
      </c>
      <c r="C605" s="57">
        <v>0</v>
      </c>
      <c r="D605" s="57">
        <v>15.872</v>
      </c>
      <c r="E605" s="57">
        <v>0</v>
      </c>
      <c r="F605" s="419"/>
      <c r="G605" s="57">
        <v>0</v>
      </c>
      <c r="H605" s="58">
        <v>0</v>
      </c>
      <c r="I605" s="59">
        <f>SUM(B605:H605)</f>
        <v>248</v>
      </c>
    </row>
    <row r="606" spans="1:9" ht="15">
      <c r="A606" s="36" t="s">
        <v>8</v>
      </c>
      <c r="B606" s="60">
        <v>2.8079999999999998</v>
      </c>
      <c r="C606" s="60">
        <v>0</v>
      </c>
      <c r="D606" s="60">
        <v>0.192</v>
      </c>
      <c r="E606" s="60">
        <v>0</v>
      </c>
      <c r="F606" s="420"/>
      <c r="G606" s="60">
        <v>0</v>
      </c>
      <c r="H606" s="61">
        <v>0</v>
      </c>
      <c r="I606" s="62">
        <f t="shared" ref="I606:I625" si="103">SUM(B606:H606)</f>
        <v>3</v>
      </c>
    </row>
    <row r="607" spans="1:9" ht="15">
      <c r="A607" s="37" t="s">
        <v>9</v>
      </c>
      <c r="B607" s="63">
        <v>188.136</v>
      </c>
      <c r="C607" s="63">
        <v>0</v>
      </c>
      <c r="D607" s="63">
        <v>12.864000000000001</v>
      </c>
      <c r="E607" s="63">
        <v>0</v>
      </c>
      <c r="F607" s="420"/>
      <c r="G607" s="63">
        <v>0</v>
      </c>
      <c r="H607" s="64">
        <v>0</v>
      </c>
      <c r="I607" s="59">
        <f t="shared" si="103"/>
        <v>201</v>
      </c>
    </row>
    <row r="608" spans="1:9" ht="15">
      <c r="A608" s="36" t="s">
        <v>10</v>
      </c>
      <c r="B608" s="60">
        <v>268.63200000000001</v>
      </c>
      <c r="C608" s="60">
        <v>0</v>
      </c>
      <c r="D608" s="60">
        <v>18.368000000000002</v>
      </c>
      <c r="E608" s="60">
        <v>0</v>
      </c>
      <c r="F608" s="420"/>
      <c r="G608" s="60">
        <v>0</v>
      </c>
      <c r="H608" s="61">
        <v>0</v>
      </c>
      <c r="I608" s="62">
        <f t="shared" si="103"/>
        <v>287</v>
      </c>
    </row>
    <row r="609" spans="1:9" ht="15">
      <c r="A609" s="3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103"/>
        <v>0</v>
      </c>
    </row>
    <row r="610" spans="1:9" ht="15">
      <c r="A610" s="3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103"/>
        <v>0</v>
      </c>
    </row>
    <row r="611" spans="1:9" ht="15">
      <c r="A611" s="3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103"/>
        <v>0</v>
      </c>
    </row>
    <row r="612" spans="1:9" ht="15">
      <c r="A612" s="3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103"/>
        <v>0</v>
      </c>
    </row>
    <row r="613" spans="1:9" ht="15">
      <c r="A613" s="37" t="s">
        <v>15</v>
      </c>
      <c r="B613" s="63">
        <v>4743.4589999999998</v>
      </c>
      <c r="C613" s="63">
        <v>0</v>
      </c>
      <c r="D613" s="63">
        <v>373.541</v>
      </c>
      <c r="E613" s="63">
        <v>0</v>
      </c>
      <c r="F613" s="420"/>
      <c r="G613" s="63">
        <v>0</v>
      </c>
      <c r="H613" s="64">
        <v>0</v>
      </c>
      <c r="I613" s="59">
        <f>SUM(B613:H613)</f>
        <v>5117</v>
      </c>
    </row>
    <row r="614" spans="1:9" ht="15">
      <c r="A614" s="36" t="s">
        <v>16</v>
      </c>
      <c r="B614" s="60">
        <v>698.03100000000006</v>
      </c>
      <c r="C614" s="60">
        <v>0</v>
      </c>
      <c r="D614" s="60">
        <v>54.968999999999994</v>
      </c>
      <c r="E614" s="60">
        <v>0</v>
      </c>
      <c r="F614" s="420"/>
      <c r="G614" s="60">
        <v>0</v>
      </c>
      <c r="H614" s="61">
        <v>0</v>
      </c>
      <c r="I614" s="62">
        <f t="shared" si="103"/>
        <v>753</v>
      </c>
    </row>
    <row r="615" spans="1:9" ht="15">
      <c r="A615" s="37" t="s">
        <v>17</v>
      </c>
      <c r="B615" s="63">
        <v>103.82400000000001</v>
      </c>
      <c r="C615" s="63">
        <v>0</v>
      </c>
      <c r="D615" s="63">
        <v>8.1760000000000002</v>
      </c>
      <c r="E615" s="63">
        <v>0</v>
      </c>
      <c r="F615" s="420"/>
      <c r="G615" s="63">
        <v>0</v>
      </c>
      <c r="H615" s="64">
        <v>0</v>
      </c>
      <c r="I615" s="59">
        <f t="shared" si="103"/>
        <v>112.00000000000001</v>
      </c>
    </row>
    <row r="616" spans="1:9" ht="15">
      <c r="A616" s="3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9" ht="15">
      <c r="A617" s="37" t="s">
        <v>139</v>
      </c>
      <c r="B617" s="63">
        <v>906.12740432029739</v>
      </c>
      <c r="C617" s="63">
        <v>0</v>
      </c>
      <c r="D617" s="63">
        <v>286.14549610114653</v>
      </c>
      <c r="E617" s="63">
        <v>0</v>
      </c>
      <c r="F617" s="420"/>
      <c r="G617" s="63">
        <v>0</v>
      </c>
      <c r="H617" s="64">
        <v>0</v>
      </c>
      <c r="I617" s="59">
        <f>SUM(B617:H617)</f>
        <v>1192.2729004214439</v>
      </c>
    </row>
    <row r="618" spans="1:9" ht="15">
      <c r="A618" s="3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9" ht="15">
      <c r="A619" s="3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103"/>
        <v>0</v>
      </c>
    </row>
    <row r="621" spans="1:9" ht="15">
      <c r="A621" s="38" t="s">
        <v>60</v>
      </c>
      <c r="B621" s="63">
        <v>3773.85</v>
      </c>
      <c r="C621" s="63">
        <v>0</v>
      </c>
      <c r="D621" s="63">
        <v>396.15</v>
      </c>
      <c r="E621" s="63">
        <v>0</v>
      </c>
      <c r="F621" s="420"/>
      <c r="G621" s="63">
        <v>0</v>
      </c>
      <c r="H621" s="64">
        <v>0</v>
      </c>
      <c r="I621" s="59">
        <f t="shared" si="103"/>
        <v>4170</v>
      </c>
    </row>
    <row r="622" spans="1:9" ht="15">
      <c r="A622" s="36" t="s">
        <v>22</v>
      </c>
      <c r="B622" s="60">
        <v>44.676429476480003</v>
      </c>
      <c r="C622" s="60">
        <v>0</v>
      </c>
      <c r="D622" s="60">
        <v>4.6897909395200008</v>
      </c>
      <c r="E622" s="60">
        <v>0</v>
      </c>
      <c r="F622" s="420"/>
      <c r="G622" s="60">
        <v>0</v>
      </c>
      <c r="H622" s="61">
        <v>0</v>
      </c>
      <c r="I622" s="62">
        <f t="shared" si="103"/>
        <v>49.366220416000004</v>
      </c>
    </row>
    <row r="623" spans="1:9" ht="15">
      <c r="A623" s="38" t="s">
        <v>23</v>
      </c>
      <c r="B623" s="63">
        <v>40.059911685428744</v>
      </c>
      <c r="C623" s="63">
        <v>0</v>
      </c>
      <c r="D623" s="63">
        <v>109.46078567642147</v>
      </c>
      <c r="E623" s="63">
        <v>0</v>
      </c>
      <c r="F623" s="420"/>
      <c r="G623" s="63">
        <v>0</v>
      </c>
      <c r="H623" s="64">
        <v>0</v>
      </c>
      <c r="I623" s="59">
        <f t="shared" si="103"/>
        <v>149.52069736185021</v>
      </c>
    </row>
    <row r="624" spans="1:9" ht="15">
      <c r="A624" s="36" t="s">
        <v>24</v>
      </c>
      <c r="B624" s="60">
        <v>1016.9868384</v>
      </c>
      <c r="C624" s="60">
        <v>0</v>
      </c>
      <c r="D624" s="60">
        <v>236.69516160000001</v>
      </c>
      <c r="E624" s="60">
        <v>0</v>
      </c>
      <c r="F624" s="420"/>
      <c r="G624" s="60">
        <v>0</v>
      </c>
      <c r="H624" s="61">
        <v>0</v>
      </c>
      <c r="I624" s="62">
        <f t="shared" si="103"/>
        <v>1253.682</v>
      </c>
    </row>
    <row r="625" spans="1:9" ht="15.75" thickBot="1">
      <c r="A625" s="38" t="s">
        <v>25</v>
      </c>
      <c r="B625" s="63">
        <v>914.59286654913058</v>
      </c>
      <c r="C625" s="63">
        <v>0</v>
      </c>
      <c r="D625" s="63">
        <v>1038.9064600606628</v>
      </c>
      <c r="E625" s="63">
        <v>1217.3976355167679</v>
      </c>
      <c r="F625" s="421"/>
      <c r="G625" s="63">
        <v>318.84223787343922</v>
      </c>
      <c r="H625" s="64">
        <v>0</v>
      </c>
      <c r="I625" s="59">
        <f t="shared" si="103"/>
        <v>3489.7392000000009</v>
      </c>
    </row>
    <row r="626" spans="1:9" ht="15">
      <c r="A626" s="132" t="s">
        <v>26</v>
      </c>
      <c r="B626" s="133">
        <f>SUM(B605:B625)</f>
        <v>12933.311450431334</v>
      </c>
      <c r="C626" s="133">
        <f t="shared" ref="C626:E626" si="104">SUM(C605:C625)</f>
        <v>0</v>
      </c>
      <c r="D626" s="133">
        <f t="shared" si="104"/>
        <v>2556.0296943777503</v>
      </c>
      <c r="E626" s="133">
        <f t="shared" si="104"/>
        <v>1217.3976355167679</v>
      </c>
      <c r="F626" s="133">
        <f>SUM(F605:F625)</f>
        <v>0</v>
      </c>
      <c r="G626" s="133">
        <f>SUM(G605:G625)</f>
        <v>318.84223787343922</v>
      </c>
      <c r="H626" s="134">
        <f t="shared" ref="H626" si="105">SUM(H605:H625)</f>
        <v>0</v>
      </c>
      <c r="I626" s="135">
        <f>SUM(I605:I625)</f>
        <v>17025.581018199293</v>
      </c>
    </row>
    <row r="627" spans="1:9" ht="15" thickBot="1">
      <c r="A627" s="43" t="s">
        <v>91</v>
      </c>
      <c r="B627" s="78">
        <f>B626/$I626</f>
        <v>0.75963994630235665</v>
      </c>
      <c r="C627" s="78">
        <f t="shared" ref="C627:I627" si="106">C626/$I626</f>
        <v>0</v>
      </c>
      <c r="D627" s="78">
        <f t="shared" si="106"/>
        <v>0.15012877925549281</v>
      </c>
      <c r="E627" s="78">
        <f t="shared" si="106"/>
        <v>7.1504028803213535E-2</v>
      </c>
      <c r="F627" s="78">
        <f t="shared" si="106"/>
        <v>0</v>
      </c>
      <c r="G627" s="78">
        <f t="shared" si="106"/>
        <v>1.8727245638936879E-2</v>
      </c>
      <c r="H627" s="78">
        <f t="shared" si="106"/>
        <v>0</v>
      </c>
      <c r="I627" s="80">
        <f t="shared" si="106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 customHeight="1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0.79961885186878523</v>
      </c>
      <c r="C631" s="57">
        <v>0</v>
      </c>
      <c r="D631" s="57">
        <v>1.2003811481312148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2</v>
      </c>
    </row>
    <row r="632" spans="1:9" ht="15">
      <c r="A632" s="3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107">SUM(B632:H632)</f>
        <v>0</v>
      </c>
    </row>
    <row r="633" spans="1:9" ht="15">
      <c r="A633" s="37" t="s">
        <v>9</v>
      </c>
      <c r="B633" s="63">
        <v>8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107"/>
        <v>8</v>
      </c>
    </row>
    <row r="634" spans="1:9" ht="15">
      <c r="A634" s="36" t="s">
        <v>10</v>
      </c>
      <c r="B634" s="60">
        <v>6.9776474869811675</v>
      </c>
      <c r="C634" s="60">
        <v>0</v>
      </c>
      <c r="D634" s="60">
        <v>2.2352513018831933E-2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107"/>
        <v>6.9999999999999991</v>
      </c>
    </row>
    <row r="635" spans="1:9" ht="15">
      <c r="A635" s="3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107"/>
        <v>0</v>
      </c>
    </row>
    <row r="636" spans="1:9" ht="15">
      <c r="A636" s="36" t="s">
        <v>12</v>
      </c>
      <c r="B636" s="60">
        <v>0</v>
      </c>
      <c r="C636" s="60">
        <v>0</v>
      </c>
      <c r="D636" s="60">
        <v>0</v>
      </c>
      <c r="E636" s="60">
        <v>11.610511763610369</v>
      </c>
      <c r="F636" s="60">
        <v>0</v>
      </c>
      <c r="G636" s="60">
        <v>0</v>
      </c>
      <c r="H636" s="61">
        <v>0</v>
      </c>
      <c r="I636" s="62">
        <f t="shared" si="107"/>
        <v>11.610511763610369</v>
      </c>
    </row>
    <row r="637" spans="1:9" ht="15">
      <c r="A637" s="3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107"/>
        <v>0</v>
      </c>
    </row>
    <row r="638" spans="1:9" ht="15">
      <c r="A638" s="36" t="s">
        <v>14</v>
      </c>
      <c r="B638" s="60">
        <v>0</v>
      </c>
      <c r="C638" s="60">
        <v>0.28528266225193805</v>
      </c>
      <c r="D638" s="60">
        <v>0</v>
      </c>
      <c r="E638" s="60">
        <v>13.846382505089139</v>
      </c>
      <c r="F638" s="60">
        <v>546.83213322246763</v>
      </c>
      <c r="G638" s="60">
        <v>0</v>
      </c>
      <c r="H638" s="61">
        <v>0</v>
      </c>
      <c r="I638" s="62">
        <f t="shared" si="107"/>
        <v>560.96379838980874</v>
      </c>
    </row>
    <row r="639" spans="1:9" ht="15">
      <c r="A639" s="37" t="s">
        <v>15</v>
      </c>
      <c r="B639" s="63">
        <v>3.9117210370180606</v>
      </c>
      <c r="C639" s="63">
        <v>8.8278962981939352E-2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4</v>
      </c>
    </row>
    <row r="640" spans="1:9" ht="15">
      <c r="A640" s="36" t="s">
        <v>16</v>
      </c>
      <c r="B640" s="60">
        <v>188.03545298780716</v>
      </c>
      <c r="C640" s="60">
        <v>0.81270101345700474</v>
      </c>
      <c r="D640" s="60">
        <v>15.151845998735842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107"/>
        <v>204</v>
      </c>
    </row>
    <row r="641" spans="1:9" ht="15">
      <c r="A641" s="37" t="s">
        <v>17</v>
      </c>
      <c r="B641" s="63">
        <v>10.635225187199188</v>
      </c>
      <c r="C641" s="63">
        <v>0</v>
      </c>
      <c r="D641" s="63">
        <v>5.1487590385927942E-2</v>
      </c>
      <c r="E641" s="63">
        <v>0.31328722241488444</v>
      </c>
      <c r="F641" s="63">
        <v>0</v>
      </c>
      <c r="G641" s="63">
        <v>0</v>
      </c>
      <c r="H641" s="64">
        <v>0</v>
      </c>
      <c r="I641" s="59">
        <f t="shared" si="107"/>
        <v>11</v>
      </c>
    </row>
    <row r="642" spans="1:9" ht="15">
      <c r="A642" s="3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9" ht="15">
      <c r="A643" s="37" t="s">
        <v>139</v>
      </c>
      <c r="B643" s="63">
        <v>5.5623701788565585</v>
      </c>
      <c r="C643" s="63">
        <v>0</v>
      </c>
      <c r="D643" s="63">
        <v>1.4376298211434415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7</v>
      </c>
    </row>
    <row r="644" spans="1:9" ht="15">
      <c r="A644" s="3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9" ht="15">
      <c r="A645" s="3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107"/>
        <v>0</v>
      </c>
    </row>
    <row r="647" spans="1:9" ht="15">
      <c r="A647" s="38" t="s">
        <v>60</v>
      </c>
      <c r="B647" s="63">
        <v>162.8781293323909</v>
      </c>
      <c r="C647" s="63">
        <v>7.377826455058516</v>
      </c>
      <c r="D647" s="63">
        <v>92.744044212550605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107"/>
        <v>263</v>
      </c>
    </row>
    <row r="648" spans="1:9" ht="15">
      <c r="A648" s="36" t="s">
        <v>22</v>
      </c>
      <c r="B648" s="60">
        <v>26.195649866569223</v>
      </c>
      <c r="C648" s="60">
        <v>0</v>
      </c>
      <c r="D648" s="60">
        <v>0</v>
      </c>
      <c r="E648" s="60">
        <v>0</v>
      </c>
      <c r="F648" s="60">
        <v>0.80435013343077733</v>
      </c>
      <c r="G648" s="60">
        <v>0</v>
      </c>
      <c r="H648" s="61">
        <v>0</v>
      </c>
      <c r="I648" s="62">
        <f t="shared" si="107"/>
        <v>27</v>
      </c>
    </row>
    <row r="649" spans="1:9" ht="15">
      <c r="A649" s="38" t="s">
        <v>23</v>
      </c>
      <c r="B649" s="63">
        <v>2.0189462787470673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59">
        <f t="shared" si="107"/>
        <v>2.0189462787470673</v>
      </c>
    </row>
    <row r="650" spans="1:9" ht="15">
      <c r="A650" s="36" t="s">
        <v>24</v>
      </c>
      <c r="B650" s="60">
        <v>17.5608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107"/>
        <v>17.5608</v>
      </c>
    </row>
    <row r="651" spans="1:9" ht="15.75" thickBot="1">
      <c r="A651" s="38" t="s">
        <v>25</v>
      </c>
      <c r="B651" s="63">
        <v>79.934518379891131</v>
      </c>
      <c r="C651" s="63">
        <v>0.10386079561135463</v>
      </c>
      <c r="D651" s="63">
        <v>1.6533896558080072</v>
      </c>
      <c r="E651" s="63">
        <v>132.82613993747816</v>
      </c>
      <c r="F651" s="63">
        <v>0</v>
      </c>
      <c r="G651" s="63">
        <v>44.791664572484621</v>
      </c>
      <c r="H651" s="64">
        <v>0.62842665872671943</v>
      </c>
      <c r="I651" s="59">
        <f t="shared" si="107"/>
        <v>259.93799999999999</v>
      </c>
    </row>
    <row r="652" spans="1:9" ht="15">
      <c r="A652" s="132" t="s">
        <v>26</v>
      </c>
      <c r="B652" s="133">
        <f>SUM(B631:B651)</f>
        <v>512.5100795873293</v>
      </c>
      <c r="C652" s="133">
        <f t="shared" ref="C652:E652" si="108">SUM(C631:C651)</f>
        <v>8.6679498893607523</v>
      </c>
      <c r="D652" s="133">
        <f t="shared" si="108"/>
        <v>112.26113093977388</v>
      </c>
      <c r="E652" s="133">
        <f t="shared" si="108"/>
        <v>158.59632142859255</v>
      </c>
      <c r="F652" s="133">
        <f>SUM(F631:F651)</f>
        <v>547.63648335589846</v>
      </c>
      <c r="G652" s="133">
        <f>SUM(G631:G651)</f>
        <v>44.791664572484621</v>
      </c>
      <c r="H652" s="134">
        <f t="shared" ref="H652" si="109">SUM(H631:H651)</f>
        <v>0.62842665872671943</v>
      </c>
      <c r="I652" s="135">
        <f>SUM(I631:I651)</f>
        <v>1385.0920564321659</v>
      </c>
    </row>
    <row r="653" spans="1:9" ht="15" thickBot="1">
      <c r="A653" s="43" t="s">
        <v>91</v>
      </c>
      <c r="B653" s="76">
        <f>B652/$I652</f>
        <v>0.37001878482177925</v>
      </c>
      <c r="C653" s="76">
        <f t="shared" ref="C653:I653" si="110">C652/$I652</f>
        <v>6.2580316225972522E-3</v>
      </c>
      <c r="D653" s="76">
        <f t="shared" si="110"/>
        <v>8.1049581086289194E-2</v>
      </c>
      <c r="E653" s="76">
        <f t="shared" si="110"/>
        <v>0.11450236877187643</v>
      </c>
      <c r="F653" s="76">
        <f t="shared" si="110"/>
        <v>0.39537912358442484</v>
      </c>
      <c r="G653" s="76">
        <f t="shared" si="110"/>
        <v>3.2338402609760591E-2</v>
      </c>
      <c r="H653" s="76">
        <f t="shared" si="110"/>
        <v>4.5370750327272289E-4</v>
      </c>
      <c r="I653" s="77">
        <f t="shared" si="110"/>
        <v>1</v>
      </c>
    </row>
    <row r="654" spans="1:9">
      <c r="A654" s="44"/>
      <c r="B654" s="44"/>
      <c r="C654" s="44"/>
      <c r="D654" s="44"/>
      <c r="E654" s="44"/>
      <c r="F654" s="44"/>
      <c r="G654" s="44"/>
      <c r="H654" s="44"/>
      <c r="I654" s="44"/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F111:F131"/>
    <mergeCell ref="F137:F157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F241:F261"/>
    <mergeCell ref="F267:F287"/>
    <mergeCell ref="B214:I214"/>
    <mergeCell ref="F163:F183"/>
    <mergeCell ref="F189:F209"/>
    <mergeCell ref="A1:I3"/>
    <mergeCell ref="B6:I6"/>
    <mergeCell ref="B32:I32"/>
    <mergeCell ref="B58:I58"/>
    <mergeCell ref="B84:I84"/>
    <mergeCell ref="A5:A6"/>
    <mergeCell ref="A31:A32"/>
    <mergeCell ref="A57:A58"/>
    <mergeCell ref="A83:A84"/>
    <mergeCell ref="F33:F53"/>
    <mergeCell ref="B59:E79"/>
    <mergeCell ref="G59:H79"/>
    <mergeCell ref="A109:A110"/>
    <mergeCell ref="A135:A136"/>
    <mergeCell ref="A161:A162"/>
    <mergeCell ref="A187:A188"/>
    <mergeCell ref="A213:A214"/>
    <mergeCell ref="A473:A474"/>
    <mergeCell ref="A239:A240"/>
    <mergeCell ref="A265:A266"/>
    <mergeCell ref="A291:A292"/>
    <mergeCell ref="A317:A318"/>
    <mergeCell ref="A343:A344"/>
    <mergeCell ref="A629:A630"/>
    <mergeCell ref="F293:F313"/>
    <mergeCell ref="F319:F339"/>
    <mergeCell ref="F345:F365"/>
    <mergeCell ref="F371:F391"/>
    <mergeCell ref="F397:F417"/>
    <mergeCell ref="B501:E52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/>
  <dimension ref="A1:BH653"/>
  <sheetViews>
    <sheetView zoomScale="60" zoomScaleNormal="60" workbookViewId="0">
      <selection activeCell="A2" sqref="A2"/>
    </sheetView>
  </sheetViews>
  <sheetFormatPr baseColWidth="10" defaultRowHeight="14.25"/>
  <cols>
    <col min="1" max="1" width="36.625" style="4" customWidth="1"/>
    <col min="2" max="9" width="16.625" style="4" customWidth="1"/>
    <col min="10" max="10" width="36.625" style="15" customWidth="1"/>
    <col min="11" max="23" width="16.625" style="4" customWidth="1"/>
    <col min="24" max="16384" width="11" style="4"/>
  </cols>
  <sheetData>
    <row r="1" spans="1:60" customFormat="1" ht="15" customHeight="1" thickTop="1">
      <c r="A1" s="441" t="s">
        <v>95</v>
      </c>
      <c r="B1" s="442"/>
      <c r="C1" s="442"/>
      <c r="D1" s="442"/>
      <c r="E1" s="442"/>
      <c r="F1" s="442"/>
      <c r="G1" s="442"/>
      <c r="H1" s="442"/>
      <c r="I1" s="443"/>
      <c r="AB1" s="28"/>
      <c r="AS1" s="28"/>
      <c r="BH1" s="26"/>
    </row>
    <row r="2" spans="1:60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AB2" s="28"/>
      <c r="AS2" s="28"/>
      <c r="BH2" s="26"/>
    </row>
    <row r="3" spans="1:60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AB3" s="28"/>
      <c r="AS3" s="28"/>
      <c r="BH3" s="26"/>
    </row>
    <row r="4" spans="1:60" ht="15.75" thickTop="1" thickBot="1"/>
    <row r="5" spans="1:60" ht="60" customHeight="1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  <c r="J5" s="20"/>
    </row>
    <row r="6" spans="1:60" ht="1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60" ht="13.5" customHeight="1">
      <c r="A7" s="35" t="s">
        <v>7</v>
      </c>
      <c r="B7" s="57">
        <f>B33+B85</f>
        <v>215.45214129426557</v>
      </c>
      <c r="C7" s="57">
        <f t="shared" ref="C7:E7" si="0">C33+C85</f>
        <v>0</v>
      </c>
      <c r="D7" s="57">
        <f t="shared" si="0"/>
        <v>54.547858705734413</v>
      </c>
      <c r="E7" s="57">
        <f t="shared" si="0"/>
        <v>0</v>
      </c>
      <c r="F7" s="57">
        <f>F59+F85</f>
        <v>0</v>
      </c>
      <c r="G7" s="57">
        <f t="shared" ref="G7:H22" si="1">G33+G85</f>
        <v>0</v>
      </c>
      <c r="H7" s="58">
        <f t="shared" si="1"/>
        <v>0</v>
      </c>
      <c r="I7" s="59">
        <f>SUM(B7:H7)</f>
        <v>270</v>
      </c>
      <c r="J7" s="44">
        <v>0</v>
      </c>
    </row>
    <row r="8" spans="1:60" ht="13.5" customHeight="1">
      <c r="A8" s="36" t="s">
        <v>8</v>
      </c>
      <c r="B8" s="60">
        <f t="shared" ref="B8:E23" si="2">B34+B86</f>
        <v>7.7365694360527328</v>
      </c>
      <c r="C8" s="60">
        <f t="shared" si="2"/>
        <v>0</v>
      </c>
      <c r="D8" s="60">
        <f t="shared" si="2"/>
        <v>1.2634305639472667</v>
      </c>
      <c r="E8" s="60">
        <f t="shared" si="2"/>
        <v>0</v>
      </c>
      <c r="F8" s="60">
        <f t="shared" ref="F8:F27" si="3">F60+F86</f>
        <v>0</v>
      </c>
      <c r="G8" s="60">
        <f t="shared" si="1"/>
        <v>0</v>
      </c>
      <c r="H8" s="61">
        <f t="shared" si="1"/>
        <v>0</v>
      </c>
      <c r="I8" s="62">
        <f t="shared" ref="I8:I27" si="4">SUM(B8:H8)</f>
        <v>9</v>
      </c>
      <c r="J8" s="44">
        <v>0</v>
      </c>
    </row>
    <row r="9" spans="1:60" ht="13.5" customHeight="1">
      <c r="A9" s="37" t="s">
        <v>9</v>
      </c>
      <c r="B9" s="63">
        <f t="shared" si="2"/>
        <v>223.76952451048487</v>
      </c>
      <c r="C9" s="63">
        <f t="shared" si="2"/>
        <v>0</v>
      </c>
      <c r="D9" s="63">
        <f t="shared" si="2"/>
        <v>16.230475489515126</v>
      </c>
      <c r="E9" s="63">
        <f t="shared" si="2"/>
        <v>0</v>
      </c>
      <c r="F9" s="63">
        <f t="shared" si="3"/>
        <v>0</v>
      </c>
      <c r="G9" s="63">
        <f t="shared" si="1"/>
        <v>0</v>
      </c>
      <c r="H9" s="64">
        <f t="shared" si="1"/>
        <v>0</v>
      </c>
      <c r="I9" s="59">
        <f t="shared" si="4"/>
        <v>240</v>
      </c>
      <c r="J9" s="44">
        <v>0</v>
      </c>
    </row>
    <row r="10" spans="1:60" ht="13.5" customHeight="1">
      <c r="A10" s="36" t="s">
        <v>10</v>
      </c>
      <c r="B10" s="60">
        <f t="shared" si="2"/>
        <v>313.52164748698112</v>
      </c>
      <c r="C10" s="60">
        <f t="shared" si="2"/>
        <v>0</v>
      </c>
      <c r="D10" s="60">
        <f t="shared" si="2"/>
        <v>19.47835251301883</v>
      </c>
      <c r="E10" s="60">
        <f t="shared" si="2"/>
        <v>0</v>
      </c>
      <c r="F10" s="60">
        <f t="shared" si="3"/>
        <v>0</v>
      </c>
      <c r="G10" s="60">
        <f t="shared" si="1"/>
        <v>0</v>
      </c>
      <c r="H10" s="61">
        <f t="shared" si="1"/>
        <v>0</v>
      </c>
      <c r="I10" s="62">
        <f t="shared" si="4"/>
        <v>332.99999999999994</v>
      </c>
      <c r="J10" s="44">
        <v>0</v>
      </c>
    </row>
    <row r="11" spans="1:60" ht="13.5" customHeight="1">
      <c r="A11" s="37" t="s">
        <v>11</v>
      </c>
      <c r="B11" s="63">
        <f t="shared" si="2"/>
        <v>0</v>
      </c>
      <c r="C11" s="63">
        <f t="shared" si="2"/>
        <v>0</v>
      </c>
      <c r="D11" s="63">
        <f t="shared" si="2"/>
        <v>0</v>
      </c>
      <c r="E11" s="63">
        <f t="shared" si="2"/>
        <v>0</v>
      </c>
      <c r="F11" s="63">
        <f t="shared" si="3"/>
        <v>0</v>
      </c>
      <c r="G11" s="63">
        <f t="shared" si="1"/>
        <v>0</v>
      </c>
      <c r="H11" s="64">
        <f t="shared" si="1"/>
        <v>0</v>
      </c>
      <c r="I11" s="59">
        <f t="shared" si="4"/>
        <v>0</v>
      </c>
      <c r="J11" s="44">
        <v>0</v>
      </c>
    </row>
    <row r="12" spans="1:60" ht="13.5" customHeight="1">
      <c r="A12" s="36" t="s">
        <v>12</v>
      </c>
      <c r="B12" s="60">
        <f t="shared" si="2"/>
        <v>3.3432311173860118E-3</v>
      </c>
      <c r="C12" s="60">
        <f t="shared" si="2"/>
        <v>1.0819350375123149E-3</v>
      </c>
      <c r="D12" s="60">
        <f t="shared" si="2"/>
        <v>3.9513445733008065E-2</v>
      </c>
      <c r="E12" s="60">
        <f t="shared" si="2"/>
        <v>15.729351689486849</v>
      </c>
      <c r="F12" s="60">
        <f t="shared" si="3"/>
        <v>5827.0145509438626</v>
      </c>
      <c r="G12" s="60">
        <f t="shared" si="1"/>
        <v>0</v>
      </c>
      <c r="H12" s="61">
        <f t="shared" si="1"/>
        <v>0</v>
      </c>
      <c r="I12" s="62">
        <f t="shared" si="4"/>
        <v>5842.7878412452374</v>
      </c>
      <c r="J12" s="44">
        <v>0</v>
      </c>
    </row>
    <row r="13" spans="1:60" ht="13.5" customHeight="1">
      <c r="A13" s="37" t="s">
        <v>13</v>
      </c>
      <c r="B13" s="63">
        <f t="shared" si="2"/>
        <v>0</v>
      </c>
      <c r="C13" s="63">
        <f t="shared" si="2"/>
        <v>0</v>
      </c>
      <c r="D13" s="63">
        <f t="shared" si="2"/>
        <v>0</v>
      </c>
      <c r="E13" s="63">
        <f t="shared" si="2"/>
        <v>22</v>
      </c>
      <c r="F13" s="63">
        <f t="shared" si="3"/>
        <v>2023</v>
      </c>
      <c r="G13" s="63">
        <f t="shared" si="1"/>
        <v>0</v>
      </c>
      <c r="H13" s="64">
        <f t="shared" si="1"/>
        <v>0</v>
      </c>
      <c r="I13" s="59">
        <f t="shared" si="4"/>
        <v>2045</v>
      </c>
      <c r="J13" s="44">
        <v>0</v>
      </c>
    </row>
    <row r="14" spans="1:60" ht="13.5" customHeight="1">
      <c r="A14" s="36" t="s">
        <v>14</v>
      </c>
      <c r="B14" s="60">
        <f t="shared" si="2"/>
        <v>2.2643594539812372E-3</v>
      </c>
      <c r="C14" s="60">
        <f t="shared" si="2"/>
        <v>1.5145136807848116</v>
      </c>
      <c r="D14" s="60">
        <f t="shared" si="2"/>
        <v>0.67712795311409879</v>
      </c>
      <c r="E14" s="60">
        <f t="shared" si="2"/>
        <v>340.37203460888566</v>
      </c>
      <c r="F14" s="60">
        <f t="shared" si="3"/>
        <v>7488.3653526060534</v>
      </c>
      <c r="G14" s="60">
        <f t="shared" si="1"/>
        <v>0</v>
      </c>
      <c r="H14" s="61">
        <f t="shared" si="1"/>
        <v>0</v>
      </c>
      <c r="I14" s="62">
        <f t="shared" si="4"/>
        <v>7830.9312932082921</v>
      </c>
      <c r="J14" s="44">
        <v>0</v>
      </c>
    </row>
    <row r="15" spans="1:60" ht="13.5" customHeight="1">
      <c r="A15" s="37" t="s">
        <v>15</v>
      </c>
      <c r="B15" s="63">
        <f t="shared" si="2"/>
        <v>4537.8732978069738</v>
      </c>
      <c r="C15" s="63">
        <f t="shared" si="2"/>
        <v>7.6436375836632315</v>
      </c>
      <c r="D15" s="63">
        <f t="shared" si="2"/>
        <v>339.48285038485551</v>
      </c>
      <c r="E15" s="63">
        <f t="shared" si="2"/>
        <v>2.1422450728363329E-4</v>
      </c>
      <c r="F15" s="63">
        <f t="shared" si="3"/>
        <v>0</v>
      </c>
      <c r="G15" s="63">
        <f t="shared" si="1"/>
        <v>0</v>
      </c>
      <c r="H15" s="64">
        <f t="shared" si="1"/>
        <v>0</v>
      </c>
      <c r="I15" s="59">
        <f t="shared" si="4"/>
        <v>4885</v>
      </c>
      <c r="J15" s="44">
        <v>0</v>
      </c>
    </row>
    <row r="16" spans="1:60" ht="13.5" customHeight="1">
      <c r="A16" s="36" t="s">
        <v>16</v>
      </c>
      <c r="B16" s="60">
        <f t="shared" si="2"/>
        <v>1871.2182665550727</v>
      </c>
      <c r="C16" s="60">
        <f t="shared" si="2"/>
        <v>1800.1058546162924</v>
      </c>
      <c r="D16" s="60">
        <f t="shared" si="2"/>
        <v>1028.927237161728</v>
      </c>
      <c r="E16" s="60">
        <f t="shared" si="2"/>
        <v>41.748641666906749</v>
      </c>
      <c r="F16" s="60">
        <f t="shared" si="3"/>
        <v>0</v>
      </c>
      <c r="G16" s="60">
        <f t="shared" si="1"/>
        <v>0</v>
      </c>
      <c r="H16" s="61">
        <f t="shared" si="1"/>
        <v>0</v>
      </c>
      <c r="I16" s="62">
        <f t="shared" si="4"/>
        <v>4742</v>
      </c>
      <c r="J16" s="44">
        <v>0</v>
      </c>
    </row>
    <row r="17" spans="1:10" ht="13.5" customHeight="1">
      <c r="A17" s="37" t="s">
        <v>17</v>
      </c>
      <c r="B17" s="63">
        <f t="shared" si="2"/>
        <v>321.13485337336726</v>
      </c>
      <c r="C17" s="63">
        <f t="shared" si="2"/>
        <v>1.203078643867348</v>
      </c>
      <c r="D17" s="63">
        <f t="shared" si="2"/>
        <v>191.42550543640266</v>
      </c>
      <c r="E17" s="63">
        <f t="shared" si="2"/>
        <v>4.2365625463628058</v>
      </c>
      <c r="F17" s="63">
        <f t="shared" si="3"/>
        <v>10.525558968944727</v>
      </c>
      <c r="G17" s="63">
        <f t="shared" si="1"/>
        <v>0</v>
      </c>
      <c r="H17" s="64">
        <f t="shared" si="1"/>
        <v>0</v>
      </c>
      <c r="I17" s="59">
        <f t="shared" si="4"/>
        <v>528.52555896894489</v>
      </c>
      <c r="J17" s="44">
        <v>0</v>
      </c>
    </row>
    <row r="18" spans="1:10" ht="13.5" customHeight="1">
      <c r="A18" s="36" t="s">
        <v>18</v>
      </c>
      <c r="B18" s="60">
        <f t="shared" si="2"/>
        <v>0</v>
      </c>
      <c r="C18" s="60">
        <f t="shared" si="2"/>
        <v>0</v>
      </c>
      <c r="D18" s="60">
        <f t="shared" si="2"/>
        <v>0</v>
      </c>
      <c r="E18" s="60">
        <f t="shared" si="2"/>
        <v>0</v>
      </c>
      <c r="F18" s="60">
        <f t="shared" si="3"/>
        <v>0</v>
      </c>
      <c r="G18" s="60">
        <f t="shared" si="1"/>
        <v>0</v>
      </c>
      <c r="H18" s="61">
        <f t="shared" si="1"/>
        <v>0</v>
      </c>
      <c r="I18" s="62">
        <f t="shared" si="4"/>
        <v>0</v>
      </c>
      <c r="J18" s="44">
        <v>0</v>
      </c>
    </row>
    <row r="19" spans="1:10" ht="13.5" customHeight="1">
      <c r="A19" s="37" t="s">
        <v>139</v>
      </c>
      <c r="B19" s="63">
        <f t="shared" si="2"/>
        <v>2515.8954333526126</v>
      </c>
      <c r="C19" s="63">
        <f t="shared" si="2"/>
        <v>1502.9025665372271</v>
      </c>
      <c r="D19" s="63">
        <f t="shared" si="2"/>
        <v>1595.3685219654255</v>
      </c>
      <c r="E19" s="63">
        <f t="shared" si="2"/>
        <v>193.92627178906884</v>
      </c>
      <c r="F19" s="63">
        <f t="shared" si="3"/>
        <v>0</v>
      </c>
      <c r="G19" s="63">
        <f t="shared" si="1"/>
        <v>0</v>
      </c>
      <c r="H19" s="64">
        <f t="shared" si="1"/>
        <v>0</v>
      </c>
      <c r="I19" s="59">
        <f t="shared" si="4"/>
        <v>5808.0927936443341</v>
      </c>
      <c r="J19" s="44">
        <v>0</v>
      </c>
    </row>
    <row r="20" spans="1:10" ht="13.5" customHeight="1">
      <c r="A20" s="36" t="s">
        <v>19</v>
      </c>
      <c r="B20" s="60">
        <f t="shared" si="2"/>
        <v>0</v>
      </c>
      <c r="C20" s="60">
        <f t="shared" si="2"/>
        <v>0</v>
      </c>
      <c r="D20" s="60">
        <f t="shared" si="2"/>
        <v>0</v>
      </c>
      <c r="E20" s="60">
        <f t="shared" si="2"/>
        <v>0</v>
      </c>
      <c r="F20" s="60">
        <f t="shared" si="3"/>
        <v>0</v>
      </c>
      <c r="G20" s="60">
        <f t="shared" si="1"/>
        <v>0</v>
      </c>
      <c r="H20" s="61">
        <f t="shared" si="1"/>
        <v>0</v>
      </c>
      <c r="I20" s="62">
        <f t="shared" si="4"/>
        <v>0</v>
      </c>
      <c r="J20" s="44">
        <v>0</v>
      </c>
    </row>
    <row r="21" spans="1:10" ht="13.5" customHeight="1">
      <c r="A21" s="37" t="s">
        <v>20</v>
      </c>
      <c r="B21" s="63">
        <f t="shared" si="2"/>
        <v>0</v>
      </c>
      <c r="C21" s="63">
        <f t="shared" si="2"/>
        <v>0</v>
      </c>
      <c r="D21" s="63">
        <f t="shared" si="2"/>
        <v>0</v>
      </c>
      <c r="E21" s="63">
        <f t="shared" si="2"/>
        <v>0</v>
      </c>
      <c r="F21" s="63">
        <f t="shared" si="3"/>
        <v>0</v>
      </c>
      <c r="G21" s="63">
        <f t="shared" si="1"/>
        <v>0</v>
      </c>
      <c r="H21" s="64">
        <f t="shared" si="1"/>
        <v>0</v>
      </c>
      <c r="I21" s="59">
        <f t="shared" si="4"/>
        <v>0</v>
      </c>
      <c r="J21" s="44">
        <v>0</v>
      </c>
    </row>
    <row r="22" spans="1:10" ht="13.5" customHeight="1">
      <c r="A22" s="36" t="s">
        <v>21</v>
      </c>
      <c r="B22" s="60">
        <f t="shared" si="2"/>
        <v>48.084716225356757</v>
      </c>
      <c r="C22" s="60">
        <f t="shared" si="2"/>
        <v>3.7751432204269935</v>
      </c>
      <c r="D22" s="60">
        <f t="shared" si="2"/>
        <v>3.1391445382799934</v>
      </c>
      <c r="E22" s="60">
        <f t="shared" si="2"/>
        <v>9.9601593625498028E-4</v>
      </c>
      <c r="F22" s="60">
        <f t="shared" si="3"/>
        <v>0</v>
      </c>
      <c r="G22" s="60">
        <f t="shared" si="1"/>
        <v>0</v>
      </c>
      <c r="H22" s="61">
        <f t="shared" si="1"/>
        <v>0</v>
      </c>
      <c r="I22" s="62">
        <f t="shared" si="4"/>
        <v>54.999999999999993</v>
      </c>
      <c r="J22" s="44">
        <v>0</v>
      </c>
    </row>
    <row r="23" spans="1:10" ht="13.5" customHeight="1">
      <c r="A23" s="38" t="s">
        <v>60</v>
      </c>
      <c r="B23" s="63">
        <f t="shared" si="2"/>
        <v>3683.8705838717456</v>
      </c>
      <c r="C23" s="63">
        <f t="shared" si="2"/>
        <v>43.572496969196635</v>
      </c>
      <c r="D23" s="63">
        <f t="shared" si="2"/>
        <v>529.056919159058</v>
      </c>
      <c r="E23" s="63">
        <f t="shared" si="2"/>
        <v>0.5</v>
      </c>
      <c r="F23" s="63">
        <f t="shared" si="3"/>
        <v>0</v>
      </c>
      <c r="G23" s="63">
        <f t="shared" ref="G23:H27" si="5">G49+G101</f>
        <v>0</v>
      </c>
      <c r="H23" s="64">
        <f t="shared" si="5"/>
        <v>0</v>
      </c>
      <c r="I23" s="59">
        <f t="shared" si="4"/>
        <v>4257</v>
      </c>
      <c r="J23" s="44">
        <v>0</v>
      </c>
    </row>
    <row r="24" spans="1:10" s="1" customFormat="1" ht="13.5" customHeight="1">
      <c r="A24" s="36" t="s">
        <v>22</v>
      </c>
      <c r="B24" s="308">
        <f t="shared" ref="B24:E27" si="6">B50+B102</f>
        <v>187.23118137679188</v>
      </c>
      <c r="C24" s="308">
        <f t="shared" si="6"/>
        <v>1879.3479255373313</v>
      </c>
      <c r="D24" s="308">
        <f t="shared" si="6"/>
        <v>68.42928344180082</v>
      </c>
      <c r="E24" s="308">
        <f t="shared" si="6"/>
        <v>0</v>
      </c>
      <c r="F24" s="308">
        <f t="shared" si="3"/>
        <v>17.742289964075876</v>
      </c>
      <c r="G24" s="308">
        <f t="shared" si="5"/>
        <v>0</v>
      </c>
      <c r="H24" s="309">
        <f t="shared" si="5"/>
        <v>0</v>
      </c>
      <c r="I24" s="62">
        <f t="shared" si="4"/>
        <v>2152.7506803199999</v>
      </c>
      <c r="J24" s="319">
        <v>0</v>
      </c>
    </row>
    <row r="25" spans="1:10" s="1" customFormat="1" ht="13.5" customHeight="1">
      <c r="A25" s="38" t="s">
        <v>23</v>
      </c>
      <c r="B25" s="74">
        <f t="shared" si="6"/>
        <v>152.67288245780719</v>
      </c>
      <c r="C25" s="74">
        <f t="shared" si="6"/>
        <v>0</v>
      </c>
      <c r="D25" s="74">
        <f t="shared" si="6"/>
        <v>95.471495153970125</v>
      </c>
      <c r="E25" s="74">
        <f t="shared" si="6"/>
        <v>0</v>
      </c>
      <c r="F25" s="74">
        <f t="shared" si="3"/>
        <v>0</v>
      </c>
      <c r="G25" s="74">
        <f t="shared" si="5"/>
        <v>0</v>
      </c>
      <c r="H25" s="75">
        <f t="shared" si="5"/>
        <v>0</v>
      </c>
      <c r="I25" s="59">
        <f t="shared" si="4"/>
        <v>248.14437761177732</v>
      </c>
      <c r="J25" s="319">
        <v>0</v>
      </c>
    </row>
    <row r="26" spans="1:10" s="1" customFormat="1" ht="13.5" customHeight="1">
      <c r="A26" s="36" t="s">
        <v>24</v>
      </c>
      <c r="B26" s="308">
        <f t="shared" si="6"/>
        <v>2119.831521819197</v>
      </c>
      <c r="C26" s="308">
        <f t="shared" si="6"/>
        <v>32.854600890645308</v>
      </c>
      <c r="D26" s="308">
        <f t="shared" si="6"/>
        <v>214.760277290158</v>
      </c>
      <c r="E26" s="308">
        <f t="shared" si="6"/>
        <v>0</v>
      </c>
      <c r="F26" s="308">
        <f t="shared" si="3"/>
        <v>0</v>
      </c>
      <c r="G26" s="308">
        <f t="shared" si="5"/>
        <v>0</v>
      </c>
      <c r="H26" s="309">
        <f t="shared" si="5"/>
        <v>0</v>
      </c>
      <c r="I26" s="62">
        <f t="shared" si="4"/>
        <v>2367.4463999999998</v>
      </c>
      <c r="J26" s="319">
        <v>0</v>
      </c>
    </row>
    <row r="27" spans="1:10" s="1" customFormat="1" ht="13.5" customHeight="1" thickBot="1">
      <c r="A27" s="38" t="s">
        <v>25</v>
      </c>
      <c r="B27" s="310">
        <f t="shared" si="6"/>
        <v>1736.0256035785824</v>
      </c>
      <c r="C27" s="310">
        <f t="shared" si="6"/>
        <v>23.474163630173759</v>
      </c>
      <c r="D27" s="310">
        <f t="shared" si="6"/>
        <v>2948.6416312591518</v>
      </c>
      <c r="E27" s="310">
        <f t="shared" si="6"/>
        <v>3913.0783927242701</v>
      </c>
      <c r="F27" s="310">
        <f t="shared" si="3"/>
        <v>986.45759999999996</v>
      </c>
      <c r="G27" s="310">
        <f t="shared" si="5"/>
        <v>1661.913639513484</v>
      </c>
      <c r="H27" s="311">
        <f t="shared" si="5"/>
        <v>11.095369294338619</v>
      </c>
      <c r="I27" s="312">
        <f t="shared" si="4"/>
        <v>11280.686400000001</v>
      </c>
      <c r="J27" s="319">
        <v>0</v>
      </c>
    </row>
    <row r="28" spans="1:10" ht="13.5" customHeight="1">
      <c r="A28" s="132" t="s">
        <v>26</v>
      </c>
      <c r="B28" s="74">
        <f>SUM(B7:B27)</f>
        <v>17934.323830735862</v>
      </c>
      <c r="C28" s="74">
        <f t="shared" ref="C28:I28" si="7">SUM(C7:C27)</f>
        <v>5296.3950632446458</v>
      </c>
      <c r="D28" s="74">
        <f t="shared" si="7"/>
        <v>7106.9396244618929</v>
      </c>
      <c r="E28" s="74">
        <f t="shared" si="7"/>
        <v>4531.5924652654248</v>
      </c>
      <c r="F28" s="74">
        <f t="shared" si="7"/>
        <v>16353.105352482935</v>
      </c>
      <c r="G28" s="74">
        <f t="shared" si="7"/>
        <v>1661.913639513484</v>
      </c>
      <c r="H28" s="75">
        <f t="shared" si="7"/>
        <v>11.095369294338619</v>
      </c>
      <c r="I28" s="59">
        <f t="shared" si="7"/>
        <v>52895.36534499858</v>
      </c>
      <c r="J28" s="44">
        <v>0</v>
      </c>
    </row>
    <row r="29" spans="1:10" s="14" customFormat="1" ht="13.5" customHeight="1" thickBot="1">
      <c r="A29" s="43" t="s">
        <v>91</v>
      </c>
      <c r="B29" s="76">
        <f>B28/$I28</f>
        <v>0.33905283976702144</v>
      </c>
      <c r="C29" s="76">
        <f t="shared" ref="C29:I29" si="8">C28/$I28</f>
        <v>0.1001296621868486</v>
      </c>
      <c r="D29" s="76">
        <f t="shared" si="8"/>
        <v>0.13435845613520989</v>
      </c>
      <c r="E29" s="76">
        <f t="shared" si="8"/>
        <v>8.5670879399529484E-2</v>
      </c>
      <c r="F29" s="76">
        <f t="shared" si="8"/>
        <v>0.30915951229041227</v>
      </c>
      <c r="G29" s="76">
        <f t="shared" si="8"/>
        <v>3.1418889512795908E-2</v>
      </c>
      <c r="H29" s="76">
        <f t="shared" si="8"/>
        <v>2.0976070818249336E-4</v>
      </c>
      <c r="I29" s="77">
        <f t="shared" si="8"/>
        <v>1</v>
      </c>
    </row>
    <row r="30" spans="1:10" ht="13.5" customHeight="1" thickBot="1">
      <c r="A30"/>
      <c r="B30" s="34"/>
      <c r="C30" s="34"/>
      <c r="D30" s="34"/>
      <c r="E30" s="34"/>
      <c r="F30" s="34"/>
      <c r="G30" s="34"/>
      <c r="H30" s="34"/>
      <c r="I30" s="34"/>
    </row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3.5" customHeight="1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3.5" customHeight="1">
      <c r="A33" s="35" t="s">
        <v>7</v>
      </c>
      <c r="B33" s="57">
        <f>B111+B137+B163+B189+B215+B241+B267+B293+B319+B345+B371+B397+B423</f>
        <v>0</v>
      </c>
      <c r="C33" s="57">
        <f t="shared" ref="C33:E33" si="9">C111+C137+C163+C189+C215+C241+C267+C293+C319+C345+C371+C397+C423</f>
        <v>0</v>
      </c>
      <c r="D33" s="57">
        <f t="shared" si="9"/>
        <v>36</v>
      </c>
      <c r="E33" s="57">
        <f t="shared" si="9"/>
        <v>0</v>
      </c>
      <c r="F33" s="419"/>
      <c r="G33" s="57">
        <f t="shared" ref="G33:H48" si="10">G111+G137+G163+G189+G215+G241+G267+G293+G319+G345+G371+G397+G423</f>
        <v>0</v>
      </c>
      <c r="H33" s="58">
        <f t="shared" si="10"/>
        <v>0</v>
      </c>
      <c r="I33" s="59">
        <f>SUM(B33:H33)</f>
        <v>36</v>
      </c>
      <c r="J33" s="44">
        <v>0</v>
      </c>
    </row>
    <row r="34" spans="1:10" ht="13.5" customHeight="1">
      <c r="A34" s="36" t="s">
        <v>8</v>
      </c>
      <c r="B34" s="60">
        <f t="shared" ref="B34:E49" si="11">B112+B138+B164+B190+B216+B242+B268+B294+B320+B346+B372+B398+B424</f>
        <v>0</v>
      </c>
      <c r="C34" s="60">
        <f t="shared" si="11"/>
        <v>0</v>
      </c>
      <c r="D34" s="60">
        <f t="shared" si="11"/>
        <v>0</v>
      </c>
      <c r="E34" s="60">
        <f t="shared" si="11"/>
        <v>0</v>
      </c>
      <c r="F34" s="420">
        <v>0</v>
      </c>
      <c r="G34" s="60">
        <f t="shared" si="10"/>
        <v>0</v>
      </c>
      <c r="H34" s="61">
        <f t="shared" si="10"/>
        <v>0</v>
      </c>
      <c r="I34" s="62">
        <f t="shared" ref="I34:I53" si="12">SUM(B34:H34)</f>
        <v>0</v>
      </c>
      <c r="J34" s="44">
        <v>0</v>
      </c>
    </row>
    <row r="35" spans="1:10" ht="13.5" customHeight="1">
      <c r="A35" s="37" t="s">
        <v>9</v>
      </c>
      <c r="B35" s="63">
        <f t="shared" si="11"/>
        <v>0</v>
      </c>
      <c r="C35" s="63">
        <f t="shared" si="11"/>
        <v>0</v>
      </c>
      <c r="D35" s="63">
        <f t="shared" si="11"/>
        <v>0</v>
      </c>
      <c r="E35" s="63">
        <f t="shared" si="11"/>
        <v>0</v>
      </c>
      <c r="F35" s="420">
        <v>0</v>
      </c>
      <c r="G35" s="63">
        <f t="shared" si="10"/>
        <v>0</v>
      </c>
      <c r="H35" s="64">
        <f t="shared" si="10"/>
        <v>0</v>
      </c>
      <c r="I35" s="59">
        <f t="shared" si="12"/>
        <v>0</v>
      </c>
      <c r="J35" s="44">
        <v>0</v>
      </c>
    </row>
    <row r="36" spans="1:10" ht="13.5" customHeight="1">
      <c r="A36" s="36" t="s">
        <v>10</v>
      </c>
      <c r="B36" s="60">
        <f t="shared" si="11"/>
        <v>0</v>
      </c>
      <c r="C36" s="60">
        <f t="shared" si="11"/>
        <v>0</v>
      </c>
      <c r="D36" s="60">
        <f t="shared" si="11"/>
        <v>0</v>
      </c>
      <c r="E36" s="60">
        <f t="shared" si="11"/>
        <v>0</v>
      </c>
      <c r="F36" s="420">
        <v>0</v>
      </c>
      <c r="G36" s="60">
        <f t="shared" si="10"/>
        <v>0</v>
      </c>
      <c r="H36" s="61">
        <f t="shared" si="10"/>
        <v>0</v>
      </c>
      <c r="I36" s="62">
        <f t="shared" si="12"/>
        <v>0</v>
      </c>
      <c r="J36" s="44">
        <v>0</v>
      </c>
    </row>
    <row r="37" spans="1:10" ht="13.5" customHeight="1">
      <c r="A37" s="37" t="s">
        <v>11</v>
      </c>
      <c r="B37" s="63">
        <f t="shared" si="11"/>
        <v>0</v>
      </c>
      <c r="C37" s="63">
        <f t="shared" si="11"/>
        <v>0</v>
      </c>
      <c r="D37" s="63">
        <f t="shared" si="11"/>
        <v>0</v>
      </c>
      <c r="E37" s="63">
        <f t="shared" si="11"/>
        <v>0</v>
      </c>
      <c r="F37" s="420">
        <v>0</v>
      </c>
      <c r="G37" s="63">
        <f t="shared" si="10"/>
        <v>0</v>
      </c>
      <c r="H37" s="64">
        <f t="shared" si="10"/>
        <v>0</v>
      </c>
      <c r="I37" s="59">
        <f t="shared" si="12"/>
        <v>0</v>
      </c>
      <c r="J37" s="44">
        <v>0</v>
      </c>
    </row>
    <row r="38" spans="1:10" ht="13.5" customHeight="1">
      <c r="A38" s="36" t="s">
        <v>12</v>
      </c>
      <c r="B38" s="60">
        <f t="shared" si="11"/>
        <v>3.3432311173860118E-3</v>
      </c>
      <c r="C38" s="60">
        <f t="shared" si="11"/>
        <v>1.0819350375123149E-3</v>
      </c>
      <c r="D38" s="60">
        <f t="shared" si="11"/>
        <v>1.0819350375123149E-3</v>
      </c>
      <c r="E38" s="60">
        <f t="shared" si="11"/>
        <v>3.0377108023956487</v>
      </c>
      <c r="F38" s="420">
        <v>0</v>
      </c>
      <c r="G38" s="60">
        <f t="shared" si="10"/>
        <v>0</v>
      </c>
      <c r="H38" s="61">
        <f t="shared" si="10"/>
        <v>0</v>
      </c>
      <c r="I38" s="62">
        <f t="shared" si="12"/>
        <v>3.0432179035880593</v>
      </c>
      <c r="J38" s="44">
        <v>0</v>
      </c>
    </row>
    <row r="39" spans="1:10" ht="13.5" customHeight="1">
      <c r="A39" s="37" t="s">
        <v>13</v>
      </c>
      <c r="B39" s="63">
        <f t="shared" si="11"/>
        <v>0</v>
      </c>
      <c r="C39" s="63">
        <f t="shared" si="11"/>
        <v>0</v>
      </c>
      <c r="D39" s="63">
        <f t="shared" si="11"/>
        <v>0</v>
      </c>
      <c r="E39" s="63">
        <f t="shared" si="11"/>
        <v>0</v>
      </c>
      <c r="F39" s="420">
        <v>0</v>
      </c>
      <c r="G39" s="63">
        <f t="shared" si="10"/>
        <v>0</v>
      </c>
      <c r="H39" s="64">
        <f t="shared" si="10"/>
        <v>0</v>
      </c>
      <c r="I39" s="59">
        <f t="shared" si="12"/>
        <v>0</v>
      </c>
      <c r="J39" s="44">
        <v>0</v>
      </c>
    </row>
    <row r="40" spans="1:10" ht="13.5" customHeight="1">
      <c r="A40" s="36" t="s">
        <v>14</v>
      </c>
      <c r="B40" s="60">
        <f t="shared" si="11"/>
        <v>2.2643594539812372E-3</v>
      </c>
      <c r="C40" s="60">
        <f t="shared" si="11"/>
        <v>1.2289376649207537</v>
      </c>
      <c r="D40" s="60">
        <f t="shared" si="11"/>
        <v>0.5733790175075878</v>
      </c>
      <c r="E40" s="60">
        <f t="shared" si="11"/>
        <v>278.11412757852457</v>
      </c>
      <c r="F40" s="420">
        <v>0</v>
      </c>
      <c r="G40" s="60">
        <f t="shared" si="10"/>
        <v>0</v>
      </c>
      <c r="H40" s="61">
        <f t="shared" si="10"/>
        <v>0</v>
      </c>
      <c r="I40" s="62">
        <f t="shared" si="12"/>
        <v>279.9187086204069</v>
      </c>
      <c r="J40" s="44">
        <v>0</v>
      </c>
    </row>
    <row r="41" spans="1:10" ht="13.5" customHeight="1">
      <c r="A41" s="37" t="s">
        <v>15</v>
      </c>
      <c r="B41" s="63">
        <f t="shared" si="11"/>
        <v>10.621984088454781</v>
      </c>
      <c r="C41" s="63">
        <f t="shared" si="11"/>
        <v>2.3847116268775523</v>
      </c>
      <c r="D41" s="63">
        <f t="shared" si="11"/>
        <v>3.9930900601603838</v>
      </c>
      <c r="E41" s="63">
        <f t="shared" si="11"/>
        <v>2.1422450728363329E-4</v>
      </c>
      <c r="F41" s="420">
        <v>0</v>
      </c>
      <c r="G41" s="63">
        <f t="shared" si="10"/>
        <v>0</v>
      </c>
      <c r="H41" s="64">
        <f t="shared" si="10"/>
        <v>0</v>
      </c>
      <c r="I41" s="59">
        <f t="shared" si="12"/>
        <v>17.000000000000004</v>
      </c>
      <c r="J41" s="44">
        <v>0</v>
      </c>
    </row>
    <row r="42" spans="1:10" ht="13.5" customHeight="1">
      <c r="A42" s="36" t="s">
        <v>16</v>
      </c>
      <c r="B42" s="60">
        <f t="shared" si="11"/>
        <v>415.64543919891059</v>
      </c>
      <c r="C42" s="60">
        <f t="shared" si="11"/>
        <v>1712.615963149399</v>
      </c>
      <c r="D42" s="60">
        <f t="shared" si="11"/>
        <v>951.73799055219718</v>
      </c>
      <c r="E42" s="60">
        <f t="shared" si="11"/>
        <v>6.0709949289336474E-4</v>
      </c>
      <c r="F42" s="420">
        <v>0</v>
      </c>
      <c r="G42" s="60">
        <f t="shared" si="10"/>
        <v>0</v>
      </c>
      <c r="H42" s="61">
        <f t="shared" si="10"/>
        <v>0</v>
      </c>
      <c r="I42" s="62">
        <f t="shared" si="12"/>
        <v>3079.9999999999995</v>
      </c>
      <c r="J42" s="44">
        <v>0</v>
      </c>
    </row>
    <row r="43" spans="1:10" ht="13.5" customHeight="1">
      <c r="A43" s="37" t="s">
        <v>17</v>
      </c>
      <c r="B43" s="63">
        <f t="shared" si="11"/>
        <v>12.755892290976568</v>
      </c>
      <c r="C43" s="63">
        <f t="shared" si="11"/>
        <v>1.2498750124987504E-3</v>
      </c>
      <c r="D43" s="63">
        <f t="shared" si="11"/>
        <v>157.10012479345062</v>
      </c>
      <c r="E43" s="63">
        <f t="shared" si="11"/>
        <v>0.14273304056031899</v>
      </c>
      <c r="F43" s="420">
        <v>0</v>
      </c>
      <c r="G43" s="63">
        <f t="shared" si="10"/>
        <v>0</v>
      </c>
      <c r="H43" s="64">
        <f t="shared" si="10"/>
        <v>0</v>
      </c>
      <c r="I43" s="59">
        <f t="shared" si="12"/>
        <v>170.00000000000003</v>
      </c>
      <c r="J43" s="44">
        <v>0</v>
      </c>
    </row>
    <row r="44" spans="1:10" ht="13.5" customHeight="1">
      <c r="A44" s="36" t="s">
        <v>18</v>
      </c>
      <c r="B44" s="60">
        <f t="shared" si="11"/>
        <v>0</v>
      </c>
      <c r="C44" s="60">
        <f t="shared" si="11"/>
        <v>0</v>
      </c>
      <c r="D44" s="60">
        <f t="shared" si="11"/>
        <v>0</v>
      </c>
      <c r="E44" s="60">
        <f t="shared" si="11"/>
        <v>0</v>
      </c>
      <c r="F44" s="420">
        <v>0</v>
      </c>
      <c r="G44" s="60">
        <f t="shared" si="10"/>
        <v>0</v>
      </c>
      <c r="H44" s="61">
        <f t="shared" si="10"/>
        <v>0</v>
      </c>
      <c r="I44" s="62">
        <f t="shared" si="12"/>
        <v>0</v>
      </c>
      <c r="J44" s="44">
        <v>0</v>
      </c>
    </row>
    <row r="45" spans="1:10" ht="13.5" customHeight="1">
      <c r="A45" s="37" t="s">
        <v>139</v>
      </c>
      <c r="B45" s="63">
        <f t="shared" si="11"/>
        <v>444.87489829483349</v>
      </c>
      <c r="C45" s="63">
        <f t="shared" si="11"/>
        <v>1283.7448615638059</v>
      </c>
      <c r="D45" s="63">
        <f t="shared" si="11"/>
        <v>1338.1103137713385</v>
      </c>
      <c r="E45" s="63">
        <f t="shared" si="11"/>
        <v>160.2699263700222</v>
      </c>
      <c r="F45" s="420">
        <v>0</v>
      </c>
      <c r="G45" s="63">
        <f t="shared" si="10"/>
        <v>0</v>
      </c>
      <c r="H45" s="64">
        <f t="shared" si="10"/>
        <v>0</v>
      </c>
      <c r="I45" s="59">
        <f>SUM(B45:H45)</f>
        <v>3227</v>
      </c>
      <c r="J45" s="44">
        <v>0</v>
      </c>
    </row>
    <row r="46" spans="1:10" ht="13.5" customHeight="1">
      <c r="A46" s="36" t="s">
        <v>19</v>
      </c>
      <c r="B46" s="60">
        <f t="shared" si="11"/>
        <v>0</v>
      </c>
      <c r="C46" s="60">
        <f t="shared" si="11"/>
        <v>0</v>
      </c>
      <c r="D46" s="60">
        <f t="shared" si="11"/>
        <v>0</v>
      </c>
      <c r="E46" s="60">
        <f t="shared" si="11"/>
        <v>0</v>
      </c>
      <c r="F46" s="420">
        <v>0</v>
      </c>
      <c r="G46" s="60">
        <f t="shared" si="10"/>
        <v>0</v>
      </c>
      <c r="H46" s="61">
        <f t="shared" si="10"/>
        <v>0</v>
      </c>
      <c r="I46" s="62">
        <f t="shared" si="12"/>
        <v>0</v>
      </c>
      <c r="J46" s="44">
        <v>0</v>
      </c>
    </row>
    <row r="47" spans="1:10" ht="13.5" customHeight="1">
      <c r="A47" s="37" t="s">
        <v>20</v>
      </c>
      <c r="B47" s="63">
        <f t="shared" si="11"/>
        <v>0</v>
      </c>
      <c r="C47" s="63">
        <f t="shared" si="11"/>
        <v>0</v>
      </c>
      <c r="D47" s="63">
        <f t="shared" si="11"/>
        <v>0</v>
      </c>
      <c r="E47" s="63">
        <f t="shared" si="11"/>
        <v>0</v>
      </c>
      <c r="F47" s="420">
        <v>0</v>
      </c>
      <c r="G47" s="63">
        <f t="shared" si="10"/>
        <v>0</v>
      </c>
      <c r="H47" s="64">
        <f t="shared" si="10"/>
        <v>0</v>
      </c>
      <c r="I47" s="59">
        <f t="shared" si="12"/>
        <v>0</v>
      </c>
      <c r="J47" s="44">
        <v>0</v>
      </c>
    </row>
    <row r="48" spans="1:10" ht="13.5" customHeight="1">
      <c r="A48" s="36" t="s">
        <v>21</v>
      </c>
      <c r="B48" s="60">
        <f t="shared" si="11"/>
        <v>1.9373469057954353</v>
      </c>
      <c r="C48" s="60">
        <f t="shared" si="11"/>
        <v>3.7751432204269935</v>
      </c>
      <c r="D48" s="60">
        <f t="shared" si="11"/>
        <v>2.286513857841316</v>
      </c>
      <c r="E48" s="60">
        <f t="shared" si="11"/>
        <v>9.9601593625498028E-4</v>
      </c>
      <c r="F48" s="420">
        <v>0</v>
      </c>
      <c r="G48" s="60">
        <f t="shared" si="10"/>
        <v>0</v>
      </c>
      <c r="H48" s="61">
        <f t="shared" si="10"/>
        <v>0</v>
      </c>
      <c r="I48" s="62">
        <f t="shared" si="12"/>
        <v>7.9999999999999991</v>
      </c>
      <c r="J48" s="44">
        <v>0</v>
      </c>
    </row>
    <row r="49" spans="1:10" ht="13.5" customHeight="1">
      <c r="A49" s="38" t="s">
        <v>60</v>
      </c>
      <c r="B49" s="63">
        <f t="shared" si="11"/>
        <v>28.233676115193273</v>
      </c>
      <c r="C49" s="63">
        <f t="shared" si="11"/>
        <v>36.895984815949767</v>
      </c>
      <c r="D49" s="63">
        <f t="shared" si="11"/>
        <v>70.370339068856978</v>
      </c>
      <c r="E49" s="63">
        <f t="shared" si="11"/>
        <v>0.5</v>
      </c>
      <c r="F49" s="420">
        <v>0</v>
      </c>
      <c r="G49" s="63">
        <f t="shared" ref="G49:H53" si="13">G127+G153+G179+G205+G231+G257+G283+G309+G335+G361+G387+G413+G439</f>
        <v>0</v>
      </c>
      <c r="H49" s="64">
        <f t="shared" si="13"/>
        <v>0</v>
      </c>
      <c r="I49" s="59">
        <f t="shared" si="12"/>
        <v>136</v>
      </c>
      <c r="J49" s="44">
        <v>0</v>
      </c>
    </row>
    <row r="50" spans="1:10" ht="13.5" customHeight="1">
      <c r="A50" s="36" t="s">
        <v>22</v>
      </c>
      <c r="B50" s="65">
        <f t="shared" ref="B50:E53" si="14">B128+B154+B180+B206+B232+B258+B284+B310+B336+B362+B388+B414+B440</f>
        <v>51.929979117224704</v>
      </c>
      <c r="C50" s="65">
        <f t="shared" si="14"/>
        <v>1879.3479255373313</v>
      </c>
      <c r="D50" s="65">
        <f t="shared" si="14"/>
        <v>59.722095345443869</v>
      </c>
      <c r="E50" s="65">
        <f t="shared" si="14"/>
        <v>0</v>
      </c>
      <c r="F50" s="420">
        <v>0</v>
      </c>
      <c r="G50" s="65">
        <f t="shared" si="13"/>
        <v>0</v>
      </c>
      <c r="H50" s="66">
        <f t="shared" si="13"/>
        <v>0</v>
      </c>
      <c r="I50" s="67">
        <f t="shared" si="12"/>
        <v>1991</v>
      </c>
      <c r="J50" s="44">
        <v>0</v>
      </c>
    </row>
    <row r="51" spans="1:10" ht="13.5" customHeight="1">
      <c r="A51" s="38" t="s">
        <v>23</v>
      </c>
      <c r="B51" s="68">
        <f t="shared" si="14"/>
        <v>1.7440867396279258E-2</v>
      </c>
      <c r="C51" s="68">
        <f t="shared" si="14"/>
        <v>0</v>
      </c>
      <c r="D51" s="68">
        <f t="shared" si="14"/>
        <v>0</v>
      </c>
      <c r="E51" s="68">
        <f t="shared" si="14"/>
        <v>0</v>
      </c>
      <c r="F51" s="420">
        <v>0</v>
      </c>
      <c r="G51" s="68">
        <f t="shared" si="13"/>
        <v>0</v>
      </c>
      <c r="H51" s="69">
        <f t="shared" si="13"/>
        <v>0</v>
      </c>
      <c r="I51" s="70">
        <f t="shared" si="12"/>
        <v>1.7440867396279258E-2</v>
      </c>
      <c r="J51" s="44">
        <v>0</v>
      </c>
    </row>
    <row r="52" spans="1:10" ht="13.5" customHeight="1">
      <c r="A52" s="36" t="s">
        <v>24</v>
      </c>
      <c r="B52" s="65">
        <f t="shared" si="14"/>
        <v>17.002689274186039</v>
      </c>
      <c r="C52" s="65">
        <f t="shared" si="14"/>
        <v>25.347276635655927</v>
      </c>
      <c r="D52" s="65">
        <f t="shared" si="14"/>
        <v>4.5760340901580339</v>
      </c>
      <c r="E52" s="65">
        <f t="shared" si="14"/>
        <v>0</v>
      </c>
      <c r="F52" s="420">
        <v>0</v>
      </c>
      <c r="G52" s="65">
        <f t="shared" si="13"/>
        <v>0</v>
      </c>
      <c r="H52" s="66">
        <f t="shared" si="13"/>
        <v>0</v>
      </c>
      <c r="I52" s="67">
        <f t="shared" si="12"/>
        <v>46.926000000000002</v>
      </c>
      <c r="J52" s="44">
        <v>0</v>
      </c>
    </row>
    <row r="53" spans="1:10" ht="13.5" customHeight="1" thickBot="1">
      <c r="A53" s="38" t="s">
        <v>25</v>
      </c>
      <c r="B53" s="71">
        <f t="shared" si="14"/>
        <v>71.708522525407687</v>
      </c>
      <c r="C53" s="71">
        <f t="shared" si="14"/>
        <v>23.372620122031829</v>
      </c>
      <c r="D53" s="71">
        <f t="shared" si="14"/>
        <v>458.54740606712522</v>
      </c>
      <c r="E53" s="71">
        <f t="shared" si="14"/>
        <v>2358.7552640693152</v>
      </c>
      <c r="F53" s="421">
        <v>0</v>
      </c>
      <c r="G53" s="71">
        <f t="shared" si="13"/>
        <v>356.64577942164686</v>
      </c>
      <c r="H53" s="72">
        <f t="shared" si="13"/>
        <v>10.228407794473632</v>
      </c>
      <c r="I53" s="73">
        <f t="shared" si="12"/>
        <v>3279.2580000000003</v>
      </c>
      <c r="J53" s="44">
        <v>0</v>
      </c>
    </row>
    <row r="54" spans="1:10" ht="13.5" customHeight="1">
      <c r="A54" s="132" t="s">
        <v>26</v>
      </c>
      <c r="B54" s="74">
        <f>SUM(B33:B53)</f>
        <v>1054.7334762689502</v>
      </c>
      <c r="C54" s="74">
        <f t="shared" ref="C54:I54" si="15">SUM(C33:C53)</f>
        <v>4968.7157561464483</v>
      </c>
      <c r="D54" s="74">
        <f t="shared" si="15"/>
        <v>3083.0183685591173</v>
      </c>
      <c r="E54" s="74">
        <f t="shared" si="15"/>
        <v>2800.8215792007541</v>
      </c>
      <c r="F54" s="74">
        <f t="shared" si="15"/>
        <v>0</v>
      </c>
      <c r="G54" s="74">
        <f t="shared" si="15"/>
        <v>356.64577942164686</v>
      </c>
      <c r="H54" s="75">
        <f t="shared" si="15"/>
        <v>10.228407794473632</v>
      </c>
      <c r="I54" s="59">
        <f t="shared" si="15"/>
        <v>12274.163367391389</v>
      </c>
      <c r="J54" s="44">
        <v>0</v>
      </c>
    </row>
    <row r="55" spans="1:10" s="14" customFormat="1" ht="13.5" customHeight="1" thickBot="1">
      <c r="A55" s="43" t="s">
        <v>91</v>
      </c>
      <c r="B55" s="78">
        <f>B54/$I54</f>
        <v>8.5931190965817431E-2</v>
      </c>
      <c r="C55" s="78">
        <f t="shared" ref="C55:I55" si="16">C54/$I54</f>
        <v>0.40481095186876614</v>
      </c>
      <c r="D55" s="78">
        <f t="shared" si="16"/>
        <v>0.25117951230384733</v>
      </c>
      <c r="E55" s="78">
        <f t="shared" si="16"/>
        <v>0.2281883901465464</v>
      </c>
      <c r="F55" s="78">
        <f t="shared" si="16"/>
        <v>0</v>
      </c>
      <c r="G55" s="78">
        <f t="shared" si="16"/>
        <v>2.9056626406745008E-2</v>
      </c>
      <c r="H55" s="79">
        <f t="shared" si="16"/>
        <v>8.3332830827780177E-4</v>
      </c>
      <c r="I55" s="80">
        <f t="shared" si="16"/>
        <v>1</v>
      </c>
    </row>
    <row r="56" spans="1:10" ht="15" thickBot="1">
      <c r="A56"/>
      <c r="B56" s="34"/>
      <c r="C56" s="34"/>
      <c r="D56" s="34"/>
      <c r="E56" s="34"/>
      <c r="F56" s="34"/>
      <c r="G56" s="34"/>
      <c r="H56" s="34"/>
      <c r="I56" s="34"/>
    </row>
    <row r="57" spans="1:10" ht="28.5" customHeight="1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3.5" customHeight="1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3.5" customHeight="1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</v>
      </c>
      <c r="G59" s="404">
        <v>0</v>
      </c>
      <c r="H59" s="406">
        <v>0</v>
      </c>
      <c r="I59" s="59">
        <f>SUM(B59:H59)</f>
        <v>0</v>
      </c>
      <c r="J59" s="44">
        <v>0</v>
      </c>
    </row>
    <row r="60" spans="1:10" ht="13.5" customHeight="1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7">F450+F476+F502+F528+F554</f>
        <v>0</v>
      </c>
      <c r="G60" s="407">
        <v>0</v>
      </c>
      <c r="H60" s="409">
        <v>0</v>
      </c>
      <c r="I60" s="62">
        <f t="shared" ref="I60:I79" si="18">SUM(B60:H60)</f>
        <v>0</v>
      </c>
      <c r="J60" s="44">
        <v>0</v>
      </c>
    </row>
    <row r="61" spans="1:10" ht="13.5" customHeight="1">
      <c r="A61" s="3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7"/>
        <v>0</v>
      </c>
      <c r="G61" s="407">
        <v>0</v>
      </c>
      <c r="H61" s="409">
        <v>0</v>
      </c>
      <c r="I61" s="59">
        <f t="shared" si="18"/>
        <v>0</v>
      </c>
      <c r="J61" s="44">
        <v>0</v>
      </c>
    </row>
    <row r="62" spans="1:10" ht="13.5" customHeight="1">
      <c r="A62" s="3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7"/>
        <v>0</v>
      </c>
      <c r="G62" s="407">
        <v>0</v>
      </c>
      <c r="H62" s="409">
        <v>0</v>
      </c>
      <c r="I62" s="62">
        <f t="shared" si="18"/>
        <v>0</v>
      </c>
      <c r="J62" s="44">
        <v>0</v>
      </c>
    </row>
    <row r="63" spans="1:10" ht="13.5" customHeight="1">
      <c r="A63" s="3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7"/>
        <v>0</v>
      </c>
      <c r="G63" s="407">
        <v>0</v>
      </c>
      <c r="H63" s="409">
        <v>0</v>
      </c>
      <c r="I63" s="59">
        <f t="shared" si="18"/>
        <v>0</v>
      </c>
      <c r="J63" s="44">
        <v>0</v>
      </c>
    </row>
    <row r="64" spans="1:10" ht="13.5" customHeight="1">
      <c r="A64" s="3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7"/>
        <v>5827.0145509438626</v>
      </c>
      <c r="G64" s="407">
        <v>0</v>
      </c>
      <c r="H64" s="409">
        <v>0</v>
      </c>
      <c r="I64" s="62">
        <f t="shared" si="18"/>
        <v>5827.0145509438626</v>
      </c>
      <c r="J64" s="44">
        <v>0</v>
      </c>
    </row>
    <row r="65" spans="1:10" ht="13.5" customHeight="1">
      <c r="A65" s="3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7"/>
        <v>2023</v>
      </c>
      <c r="G65" s="407">
        <v>0</v>
      </c>
      <c r="H65" s="409">
        <v>0</v>
      </c>
      <c r="I65" s="59">
        <f t="shared" si="18"/>
        <v>2023</v>
      </c>
      <c r="J65" s="44">
        <v>0</v>
      </c>
    </row>
    <row r="66" spans="1:10" ht="13.5" customHeight="1">
      <c r="A66" s="3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7"/>
        <v>6940.9709167878455</v>
      </c>
      <c r="G66" s="407">
        <v>0</v>
      </c>
      <c r="H66" s="409">
        <v>0</v>
      </c>
      <c r="I66" s="62">
        <f t="shared" si="18"/>
        <v>6940.9709167878455</v>
      </c>
      <c r="J66" s="44">
        <v>0</v>
      </c>
    </row>
    <row r="67" spans="1:10" ht="13.5" customHeight="1">
      <c r="A67" s="3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7"/>
        <v>0</v>
      </c>
      <c r="G67" s="407">
        <v>0</v>
      </c>
      <c r="H67" s="409">
        <v>0</v>
      </c>
      <c r="I67" s="59">
        <f t="shared" si="18"/>
        <v>0</v>
      </c>
      <c r="J67" s="44">
        <v>0</v>
      </c>
    </row>
    <row r="68" spans="1:10" ht="13.5" customHeight="1">
      <c r="A68" s="3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7"/>
        <v>0</v>
      </c>
      <c r="G68" s="407">
        <v>0</v>
      </c>
      <c r="H68" s="409">
        <v>0</v>
      </c>
      <c r="I68" s="62">
        <f t="shared" si="18"/>
        <v>0</v>
      </c>
      <c r="J68" s="44">
        <v>0</v>
      </c>
    </row>
    <row r="69" spans="1:10" ht="13.5" customHeight="1">
      <c r="A69" s="3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7"/>
        <v>10.525558968944727</v>
      </c>
      <c r="G69" s="407">
        <v>0</v>
      </c>
      <c r="H69" s="409">
        <v>0</v>
      </c>
      <c r="I69" s="59">
        <f t="shared" si="18"/>
        <v>10.525558968944727</v>
      </c>
      <c r="J69" s="44">
        <v>0</v>
      </c>
    </row>
    <row r="70" spans="1:10" ht="13.5" customHeight="1">
      <c r="A70" s="3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7"/>
        <v>0</v>
      </c>
      <c r="G70" s="407">
        <v>0</v>
      </c>
      <c r="H70" s="409">
        <v>0</v>
      </c>
      <c r="I70" s="62">
        <f>SUM(B70:H70)</f>
        <v>0</v>
      </c>
      <c r="J70" s="44">
        <v>0</v>
      </c>
    </row>
    <row r="71" spans="1:10" ht="13.5" customHeight="1">
      <c r="A71" s="3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7"/>
        <v>0</v>
      </c>
      <c r="G71" s="407">
        <v>0</v>
      </c>
      <c r="H71" s="409">
        <v>0</v>
      </c>
      <c r="I71" s="59">
        <f>SUM(B71:H71)</f>
        <v>0</v>
      </c>
      <c r="J71" s="44">
        <v>0</v>
      </c>
    </row>
    <row r="72" spans="1:10" ht="13.5" customHeight="1">
      <c r="A72" s="3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7"/>
        <v>0</v>
      </c>
      <c r="G72" s="407">
        <v>0</v>
      </c>
      <c r="H72" s="409">
        <v>0</v>
      </c>
      <c r="I72" s="62">
        <f t="shared" si="18"/>
        <v>0</v>
      </c>
      <c r="J72" s="44">
        <v>0</v>
      </c>
    </row>
    <row r="73" spans="1:10" ht="13.5" customHeight="1">
      <c r="A73" s="3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7"/>
        <v>0</v>
      </c>
      <c r="G73" s="407">
        <v>0</v>
      </c>
      <c r="H73" s="409">
        <v>0</v>
      </c>
      <c r="I73" s="59">
        <f t="shared" si="18"/>
        <v>0</v>
      </c>
      <c r="J73" s="44">
        <v>0</v>
      </c>
    </row>
    <row r="74" spans="1:10" ht="13.5" customHeight="1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7"/>
        <v>0</v>
      </c>
      <c r="G74" s="407">
        <v>0</v>
      </c>
      <c r="H74" s="409">
        <v>0</v>
      </c>
      <c r="I74" s="62">
        <f t="shared" si="18"/>
        <v>0</v>
      </c>
      <c r="J74" s="44">
        <v>0</v>
      </c>
    </row>
    <row r="75" spans="1:10" ht="13.5" customHeight="1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7"/>
        <v>0</v>
      </c>
      <c r="G75" s="407">
        <v>0</v>
      </c>
      <c r="H75" s="409">
        <v>0</v>
      </c>
      <c r="I75" s="59">
        <f t="shared" si="18"/>
        <v>0</v>
      </c>
      <c r="J75" s="44">
        <v>0</v>
      </c>
    </row>
    <row r="76" spans="1:10" ht="13.5" customHeight="1">
      <c r="A76" s="36" t="s">
        <v>22</v>
      </c>
      <c r="B76" s="407">
        <v>0</v>
      </c>
      <c r="C76" s="408">
        <v>0</v>
      </c>
      <c r="D76" s="408">
        <v>0</v>
      </c>
      <c r="E76" s="409">
        <v>0</v>
      </c>
      <c r="F76" s="65">
        <f t="shared" si="17"/>
        <v>17</v>
      </c>
      <c r="G76" s="407">
        <v>0</v>
      </c>
      <c r="H76" s="409">
        <v>0</v>
      </c>
      <c r="I76" s="67">
        <f t="shared" si="18"/>
        <v>17</v>
      </c>
      <c r="J76" s="44">
        <v>0</v>
      </c>
    </row>
    <row r="77" spans="1:10" ht="13.5" customHeight="1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68">
        <f t="shared" si="17"/>
        <v>0</v>
      </c>
      <c r="G77" s="407">
        <v>0</v>
      </c>
      <c r="H77" s="409">
        <v>0</v>
      </c>
      <c r="I77" s="70">
        <f t="shared" si="18"/>
        <v>0</v>
      </c>
      <c r="J77" s="44">
        <v>0</v>
      </c>
    </row>
    <row r="78" spans="1:10" ht="13.5" customHeight="1">
      <c r="A78" s="36" t="s">
        <v>24</v>
      </c>
      <c r="B78" s="407">
        <v>0</v>
      </c>
      <c r="C78" s="408">
        <v>0</v>
      </c>
      <c r="D78" s="408">
        <v>0</v>
      </c>
      <c r="E78" s="409">
        <v>0</v>
      </c>
      <c r="F78" s="65">
        <f t="shared" si="17"/>
        <v>0</v>
      </c>
      <c r="G78" s="407">
        <v>0</v>
      </c>
      <c r="H78" s="409">
        <v>0</v>
      </c>
      <c r="I78" s="67">
        <f t="shared" si="18"/>
        <v>0</v>
      </c>
      <c r="J78" s="44">
        <v>0</v>
      </c>
    </row>
    <row r="79" spans="1:10" ht="13.5" customHeight="1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71">
        <f t="shared" si="17"/>
        <v>986.45759999999996</v>
      </c>
      <c r="G79" s="410">
        <v>0</v>
      </c>
      <c r="H79" s="412">
        <v>0</v>
      </c>
      <c r="I79" s="73">
        <f t="shared" si="18"/>
        <v>986.45759999999996</v>
      </c>
      <c r="J79" s="44">
        <v>0</v>
      </c>
    </row>
    <row r="80" spans="1:10" ht="13.5" customHeight="1">
      <c r="A80" s="132" t="s">
        <v>26</v>
      </c>
      <c r="B80" s="74">
        <f>SUM(B59:B79)</f>
        <v>0</v>
      </c>
      <c r="C80" s="74">
        <f t="shared" ref="C80:E80" si="19">SUM(C59:C79)</f>
        <v>0</v>
      </c>
      <c r="D80" s="74">
        <f t="shared" si="19"/>
        <v>0</v>
      </c>
      <c r="E80" s="74">
        <f t="shared" si="19"/>
        <v>0</v>
      </c>
      <c r="F80" s="74">
        <f>SUM(F59:F79)</f>
        <v>15804.968626700653</v>
      </c>
      <c r="G80" s="74">
        <f t="shared" ref="G80:H80" si="20">SUM(G59:G79)</f>
        <v>0</v>
      </c>
      <c r="H80" s="75">
        <f t="shared" si="20"/>
        <v>0</v>
      </c>
      <c r="I80" s="59">
        <f>SUM(I59:I79)</f>
        <v>15804.968626700653</v>
      </c>
      <c r="J80" s="44">
        <v>0</v>
      </c>
    </row>
    <row r="81" spans="1:10" s="14" customFormat="1" ht="15" thickBot="1">
      <c r="A81" s="43" t="s">
        <v>91</v>
      </c>
      <c r="B81" s="78">
        <f>B80/$I80</f>
        <v>0</v>
      </c>
      <c r="C81" s="78">
        <f t="shared" ref="C81:I81" si="21">C80/$I80</f>
        <v>0</v>
      </c>
      <c r="D81" s="78">
        <f t="shared" si="21"/>
        <v>0</v>
      </c>
      <c r="E81" s="78">
        <f t="shared" si="21"/>
        <v>0</v>
      </c>
      <c r="F81" s="78">
        <f t="shared" si="21"/>
        <v>1</v>
      </c>
      <c r="G81" s="78">
        <f t="shared" si="21"/>
        <v>0</v>
      </c>
      <c r="H81" s="78">
        <f t="shared" si="21"/>
        <v>0</v>
      </c>
      <c r="I81" s="80">
        <f t="shared" si="21"/>
        <v>1</v>
      </c>
    </row>
    <row r="82" spans="1:10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0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0" ht="15" customHeight="1">
      <c r="A84" s="477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0" ht="15">
      <c r="A85" s="35" t="s">
        <v>7</v>
      </c>
      <c r="B85" s="57">
        <f>B579+B605+B631</f>
        <v>215.45214129426557</v>
      </c>
      <c r="C85" s="57">
        <f t="shared" ref="C85:H85" si="22">C579+C605+C631</f>
        <v>0</v>
      </c>
      <c r="D85" s="57">
        <f t="shared" si="22"/>
        <v>18.547858705734413</v>
      </c>
      <c r="E85" s="57">
        <f t="shared" si="22"/>
        <v>0</v>
      </c>
      <c r="F85" s="57">
        <f t="shared" si="22"/>
        <v>0</v>
      </c>
      <c r="G85" s="57">
        <f t="shared" si="22"/>
        <v>0</v>
      </c>
      <c r="H85" s="58">
        <f t="shared" si="22"/>
        <v>0</v>
      </c>
      <c r="I85" s="59">
        <f>SUM(B85:H85)</f>
        <v>234</v>
      </c>
      <c r="J85" s="44">
        <v>0</v>
      </c>
    </row>
    <row r="86" spans="1:10" ht="15">
      <c r="A86" s="36" t="s">
        <v>8</v>
      </c>
      <c r="B86" s="60">
        <f t="shared" ref="B86:H101" si="23">B580+B606+B632</f>
        <v>7.7365694360527328</v>
      </c>
      <c r="C86" s="60">
        <f t="shared" si="23"/>
        <v>0</v>
      </c>
      <c r="D86" s="60">
        <f t="shared" si="23"/>
        <v>1.2634305639472667</v>
      </c>
      <c r="E86" s="60">
        <f t="shared" si="23"/>
        <v>0</v>
      </c>
      <c r="F86" s="60">
        <f t="shared" si="23"/>
        <v>0</v>
      </c>
      <c r="G86" s="60">
        <f t="shared" si="23"/>
        <v>0</v>
      </c>
      <c r="H86" s="61">
        <f t="shared" si="23"/>
        <v>0</v>
      </c>
      <c r="I86" s="62">
        <f t="shared" ref="I86:I105" si="24">SUM(B86:H86)</f>
        <v>9</v>
      </c>
      <c r="J86" s="44">
        <v>0</v>
      </c>
    </row>
    <row r="87" spans="1:10" ht="15">
      <c r="A87" s="37" t="s">
        <v>9</v>
      </c>
      <c r="B87" s="63">
        <f t="shared" si="23"/>
        <v>223.76952451048487</v>
      </c>
      <c r="C87" s="63">
        <f t="shared" si="23"/>
        <v>0</v>
      </c>
      <c r="D87" s="63">
        <f t="shared" si="23"/>
        <v>16.230475489515126</v>
      </c>
      <c r="E87" s="63">
        <f t="shared" si="23"/>
        <v>0</v>
      </c>
      <c r="F87" s="63">
        <f t="shared" si="23"/>
        <v>0</v>
      </c>
      <c r="G87" s="63">
        <f t="shared" si="23"/>
        <v>0</v>
      </c>
      <c r="H87" s="64">
        <f t="shared" si="23"/>
        <v>0</v>
      </c>
      <c r="I87" s="59">
        <f t="shared" si="24"/>
        <v>240</v>
      </c>
      <c r="J87" s="44">
        <v>0</v>
      </c>
    </row>
    <row r="88" spans="1:10" ht="15">
      <c r="A88" s="36" t="s">
        <v>10</v>
      </c>
      <c r="B88" s="60">
        <f t="shared" si="23"/>
        <v>313.52164748698112</v>
      </c>
      <c r="C88" s="60">
        <f t="shared" si="23"/>
        <v>0</v>
      </c>
      <c r="D88" s="60">
        <f t="shared" si="23"/>
        <v>19.47835251301883</v>
      </c>
      <c r="E88" s="60">
        <f t="shared" si="23"/>
        <v>0</v>
      </c>
      <c r="F88" s="60">
        <f t="shared" si="23"/>
        <v>0</v>
      </c>
      <c r="G88" s="60">
        <f t="shared" si="23"/>
        <v>0</v>
      </c>
      <c r="H88" s="61">
        <f t="shared" si="23"/>
        <v>0</v>
      </c>
      <c r="I88" s="62">
        <f t="shared" si="24"/>
        <v>332.99999999999994</v>
      </c>
      <c r="J88" s="44">
        <v>0</v>
      </c>
    </row>
    <row r="89" spans="1:10" ht="15">
      <c r="A89" s="37" t="s">
        <v>11</v>
      </c>
      <c r="B89" s="63">
        <f t="shared" si="23"/>
        <v>0</v>
      </c>
      <c r="C89" s="63">
        <f t="shared" si="23"/>
        <v>0</v>
      </c>
      <c r="D89" s="63">
        <f t="shared" si="23"/>
        <v>0</v>
      </c>
      <c r="E89" s="63">
        <f t="shared" si="23"/>
        <v>0</v>
      </c>
      <c r="F89" s="63">
        <f t="shared" si="23"/>
        <v>0</v>
      </c>
      <c r="G89" s="63">
        <f t="shared" si="23"/>
        <v>0</v>
      </c>
      <c r="H89" s="64">
        <f t="shared" si="23"/>
        <v>0</v>
      </c>
      <c r="I89" s="59">
        <f t="shared" si="24"/>
        <v>0</v>
      </c>
      <c r="J89" s="44">
        <v>0</v>
      </c>
    </row>
    <row r="90" spans="1:10" ht="15">
      <c r="A90" s="36" t="s">
        <v>12</v>
      </c>
      <c r="B90" s="60">
        <f t="shared" si="23"/>
        <v>0</v>
      </c>
      <c r="C90" s="60">
        <f t="shared" si="23"/>
        <v>0</v>
      </c>
      <c r="D90" s="60">
        <f t="shared" si="23"/>
        <v>3.8431510695495753E-2</v>
      </c>
      <c r="E90" s="60">
        <f t="shared" si="23"/>
        <v>12.6916408870912</v>
      </c>
      <c r="F90" s="60">
        <f t="shared" si="23"/>
        <v>0</v>
      </c>
      <c r="G90" s="60">
        <f t="shared" si="23"/>
        <v>0</v>
      </c>
      <c r="H90" s="61">
        <f t="shared" si="23"/>
        <v>0</v>
      </c>
      <c r="I90" s="62">
        <f t="shared" si="24"/>
        <v>12.730072397786696</v>
      </c>
      <c r="J90" s="44">
        <v>0</v>
      </c>
    </row>
    <row r="91" spans="1:10" ht="15">
      <c r="A91" s="37" t="s">
        <v>13</v>
      </c>
      <c r="B91" s="63">
        <f t="shared" si="23"/>
        <v>0</v>
      </c>
      <c r="C91" s="63">
        <f t="shared" si="23"/>
        <v>0</v>
      </c>
      <c r="D91" s="63">
        <f t="shared" si="23"/>
        <v>0</v>
      </c>
      <c r="E91" s="63">
        <f t="shared" si="23"/>
        <v>22</v>
      </c>
      <c r="F91" s="63">
        <f t="shared" si="23"/>
        <v>0</v>
      </c>
      <c r="G91" s="63">
        <f t="shared" si="23"/>
        <v>0</v>
      </c>
      <c r="H91" s="64">
        <f t="shared" si="23"/>
        <v>0</v>
      </c>
      <c r="I91" s="59">
        <f t="shared" si="24"/>
        <v>22</v>
      </c>
      <c r="J91" s="44">
        <v>0</v>
      </c>
    </row>
    <row r="92" spans="1:10" ht="15">
      <c r="A92" s="36" t="s">
        <v>14</v>
      </c>
      <c r="B92" s="60">
        <f t="shared" si="23"/>
        <v>0</v>
      </c>
      <c r="C92" s="60">
        <f t="shared" si="23"/>
        <v>0.28557601586405784</v>
      </c>
      <c r="D92" s="60">
        <f t="shared" si="23"/>
        <v>0.10374893560651095</v>
      </c>
      <c r="E92" s="60">
        <f t="shared" si="23"/>
        <v>62.257907030361054</v>
      </c>
      <c r="F92" s="60">
        <f t="shared" si="23"/>
        <v>547.39443581820797</v>
      </c>
      <c r="G92" s="60">
        <f t="shared" si="23"/>
        <v>0</v>
      </c>
      <c r="H92" s="61">
        <f t="shared" si="23"/>
        <v>0</v>
      </c>
      <c r="I92" s="62">
        <f t="shared" si="24"/>
        <v>610.04166780003959</v>
      </c>
      <c r="J92" s="44">
        <v>0</v>
      </c>
    </row>
    <row r="93" spans="1:10" ht="15">
      <c r="A93" s="37" t="s">
        <v>15</v>
      </c>
      <c r="B93" s="63">
        <f t="shared" si="23"/>
        <v>4527.2513137185188</v>
      </c>
      <c r="C93" s="63">
        <f t="shared" si="23"/>
        <v>5.2589259567856796</v>
      </c>
      <c r="D93" s="63">
        <f t="shared" si="23"/>
        <v>335.48976032469511</v>
      </c>
      <c r="E93" s="63">
        <f t="shared" si="23"/>
        <v>0</v>
      </c>
      <c r="F93" s="63">
        <f t="shared" si="23"/>
        <v>0</v>
      </c>
      <c r="G93" s="63">
        <f t="shared" si="23"/>
        <v>0</v>
      </c>
      <c r="H93" s="64">
        <f t="shared" si="23"/>
        <v>0</v>
      </c>
      <c r="I93" s="59">
        <f t="shared" si="24"/>
        <v>4868</v>
      </c>
      <c r="J93" s="44">
        <v>0</v>
      </c>
    </row>
    <row r="94" spans="1:10" ht="15">
      <c r="A94" s="36" t="s">
        <v>16</v>
      </c>
      <c r="B94" s="60">
        <f t="shared" si="23"/>
        <v>1455.572827356162</v>
      </c>
      <c r="C94" s="60">
        <f t="shared" si="23"/>
        <v>87.489891466893312</v>
      </c>
      <c r="D94" s="60">
        <f t="shared" si="23"/>
        <v>77.189246609530954</v>
      </c>
      <c r="E94" s="60">
        <f t="shared" si="23"/>
        <v>41.748034567413853</v>
      </c>
      <c r="F94" s="60">
        <f t="shared" si="23"/>
        <v>0</v>
      </c>
      <c r="G94" s="60">
        <f t="shared" si="23"/>
        <v>0</v>
      </c>
      <c r="H94" s="61">
        <f t="shared" si="23"/>
        <v>0</v>
      </c>
      <c r="I94" s="62">
        <f t="shared" si="24"/>
        <v>1662.0000000000002</v>
      </c>
      <c r="J94" s="44">
        <v>0</v>
      </c>
    </row>
    <row r="95" spans="1:10" ht="15">
      <c r="A95" s="37" t="s">
        <v>17</v>
      </c>
      <c r="B95" s="63">
        <f t="shared" si="23"/>
        <v>308.37896108239067</v>
      </c>
      <c r="C95" s="63">
        <f t="shared" si="23"/>
        <v>1.2018287688548492</v>
      </c>
      <c r="D95" s="63">
        <f t="shared" si="23"/>
        <v>34.325380642952027</v>
      </c>
      <c r="E95" s="63">
        <f t="shared" si="23"/>
        <v>4.0938295058024865</v>
      </c>
      <c r="F95" s="63">
        <f t="shared" si="23"/>
        <v>0</v>
      </c>
      <c r="G95" s="63">
        <f t="shared" si="23"/>
        <v>0</v>
      </c>
      <c r="H95" s="64">
        <f t="shared" si="23"/>
        <v>0</v>
      </c>
      <c r="I95" s="59">
        <f t="shared" si="24"/>
        <v>348.00000000000006</v>
      </c>
      <c r="J95" s="44">
        <v>0</v>
      </c>
    </row>
    <row r="96" spans="1:10" ht="15">
      <c r="A96" s="36" t="s">
        <v>18</v>
      </c>
      <c r="B96" s="60">
        <f t="shared" si="23"/>
        <v>0</v>
      </c>
      <c r="C96" s="60">
        <f t="shared" si="23"/>
        <v>0</v>
      </c>
      <c r="D96" s="60">
        <f t="shared" si="23"/>
        <v>0</v>
      </c>
      <c r="E96" s="60">
        <f t="shared" si="23"/>
        <v>0</v>
      </c>
      <c r="F96" s="60">
        <f t="shared" si="23"/>
        <v>0</v>
      </c>
      <c r="G96" s="60">
        <f t="shared" si="23"/>
        <v>0</v>
      </c>
      <c r="H96" s="61">
        <f t="shared" si="23"/>
        <v>0</v>
      </c>
      <c r="I96" s="62">
        <f>SUM(B96:H96)</f>
        <v>0</v>
      </c>
      <c r="J96" s="44">
        <v>0</v>
      </c>
    </row>
    <row r="97" spans="1:10" ht="15">
      <c r="A97" s="37" t="s">
        <v>139</v>
      </c>
      <c r="B97" s="63">
        <f t="shared" si="23"/>
        <v>2071.0205350577789</v>
      </c>
      <c r="C97" s="63">
        <f t="shared" si="23"/>
        <v>219.15770497342129</v>
      </c>
      <c r="D97" s="63">
        <f t="shared" si="23"/>
        <v>257.25820819408705</v>
      </c>
      <c r="E97" s="63">
        <f t="shared" si="23"/>
        <v>33.656345419046637</v>
      </c>
      <c r="F97" s="63">
        <f t="shared" si="23"/>
        <v>0</v>
      </c>
      <c r="G97" s="63">
        <f t="shared" si="23"/>
        <v>0</v>
      </c>
      <c r="H97" s="64">
        <f t="shared" si="23"/>
        <v>0</v>
      </c>
      <c r="I97" s="59">
        <f>SUM(B97:H97)</f>
        <v>2581.0927936443345</v>
      </c>
      <c r="J97" s="44">
        <v>0</v>
      </c>
    </row>
    <row r="98" spans="1:10" ht="15">
      <c r="A98" s="36" t="s">
        <v>19</v>
      </c>
      <c r="B98" s="60">
        <f t="shared" si="23"/>
        <v>0</v>
      </c>
      <c r="C98" s="60">
        <f t="shared" si="23"/>
        <v>0</v>
      </c>
      <c r="D98" s="60">
        <f t="shared" si="23"/>
        <v>0</v>
      </c>
      <c r="E98" s="60">
        <f t="shared" si="23"/>
        <v>0</v>
      </c>
      <c r="F98" s="60">
        <f t="shared" si="23"/>
        <v>0</v>
      </c>
      <c r="G98" s="60">
        <f t="shared" si="23"/>
        <v>0</v>
      </c>
      <c r="H98" s="61">
        <f t="shared" si="23"/>
        <v>0</v>
      </c>
      <c r="I98" s="62">
        <f t="shared" si="24"/>
        <v>0</v>
      </c>
      <c r="J98" s="44">
        <v>0</v>
      </c>
    </row>
    <row r="99" spans="1:10" ht="15">
      <c r="A99" s="37" t="s">
        <v>20</v>
      </c>
      <c r="B99" s="63">
        <f t="shared" si="23"/>
        <v>0</v>
      </c>
      <c r="C99" s="63">
        <f t="shared" si="23"/>
        <v>0</v>
      </c>
      <c r="D99" s="63">
        <f t="shared" si="23"/>
        <v>0</v>
      </c>
      <c r="E99" s="63">
        <f t="shared" si="23"/>
        <v>0</v>
      </c>
      <c r="F99" s="63">
        <f t="shared" si="23"/>
        <v>0</v>
      </c>
      <c r="G99" s="63">
        <f t="shared" si="23"/>
        <v>0</v>
      </c>
      <c r="H99" s="64">
        <f t="shared" si="23"/>
        <v>0</v>
      </c>
      <c r="I99" s="59">
        <f t="shared" si="24"/>
        <v>0</v>
      </c>
      <c r="J99" s="44">
        <v>0</v>
      </c>
    </row>
    <row r="100" spans="1:10" ht="15">
      <c r="A100" s="36" t="s">
        <v>21</v>
      </c>
      <c r="B100" s="60">
        <f t="shared" si="23"/>
        <v>46.147369319561321</v>
      </c>
      <c r="C100" s="60">
        <f t="shared" si="23"/>
        <v>0</v>
      </c>
      <c r="D100" s="60">
        <f t="shared" si="23"/>
        <v>0.85263068043867751</v>
      </c>
      <c r="E100" s="60">
        <f t="shared" si="23"/>
        <v>0</v>
      </c>
      <c r="F100" s="60">
        <f t="shared" si="23"/>
        <v>0</v>
      </c>
      <c r="G100" s="60">
        <f t="shared" si="23"/>
        <v>0</v>
      </c>
      <c r="H100" s="61">
        <f t="shared" si="23"/>
        <v>0</v>
      </c>
      <c r="I100" s="62">
        <f t="shared" si="24"/>
        <v>47</v>
      </c>
      <c r="J100" s="44">
        <v>0</v>
      </c>
    </row>
    <row r="101" spans="1:10" ht="15">
      <c r="A101" s="38" t="s">
        <v>60</v>
      </c>
      <c r="B101" s="63">
        <f t="shared" si="23"/>
        <v>3655.6369077565523</v>
      </c>
      <c r="C101" s="63">
        <f t="shared" si="23"/>
        <v>6.6765121532468701</v>
      </c>
      <c r="D101" s="63">
        <f t="shared" si="23"/>
        <v>458.68658009020101</v>
      </c>
      <c r="E101" s="63">
        <f t="shared" si="23"/>
        <v>0</v>
      </c>
      <c r="F101" s="63">
        <f t="shared" si="23"/>
        <v>0</v>
      </c>
      <c r="G101" s="63">
        <f t="shared" si="23"/>
        <v>0</v>
      </c>
      <c r="H101" s="64">
        <f t="shared" si="23"/>
        <v>0</v>
      </c>
      <c r="I101" s="59">
        <f t="shared" si="24"/>
        <v>4121</v>
      </c>
      <c r="J101" s="44">
        <v>0</v>
      </c>
    </row>
    <row r="102" spans="1:10">
      <c r="A102" s="36" t="s">
        <v>22</v>
      </c>
      <c r="B102" s="65">
        <f t="shared" ref="B102:H105" si="25">B596+B622+B648</f>
        <v>135.30120225956716</v>
      </c>
      <c r="C102" s="65">
        <f t="shared" si="25"/>
        <v>0</v>
      </c>
      <c r="D102" s="65">
        <f t="shared" si="25"/>
        <v>8.7071880963569477</v>
      </c>
      <c r="E102" s="65">
        <f t="shared" si="25"/>
        <v>0</v>
      </c>
      <c r="F102" s="65">
        <f t="shared" si="25"/>
        <v>0.74228996407587666</v>
      </c>
      <c r="G102" s="65">
        <f t="shared" si="25"/>
        <v>0</v>
      </c>
      <c r="H102" s="66">
        <f t="shared" si="25"/>
        <v>0</v>
      </c>
      <c r="I102" s="67">
        <f t="shared" si="24"/>
        <v>144.75068031999999</v>
      </c>
      <c r="J102" s="44">
        <v>0</v>
      </c>
    </row>
    <row r="103" spans="1:10" ht="15">
      <c r="A103" s="38" t="s">
        <v>23</v>
      </c>
      <c r="B103" s="68">
        <f t="shared" si="25"/>
        <v>152.6554415904109</v>
      </c>
      <c r="C103" s="68">
        <f t="shared" si="25"/>
        <v>0</v>
      </c>
      <c r="D103" s="68">
        <f t="shared" si="25"/>
        <v>95.471495153970125</v>
      </c>
      <c r="E103" s="68">
        <f t="shared" si="25"/>
        <v>0</v>
      </c>
      <c r="F103" s="68">
        <f t="shared" si="25"/>
        <v>0</v>
      </c>
      <c r="G103" s="68">
        <f t="shared" si="25"/>
        <v>0</v>
      </c>
      <c r="H103" s="69">
        <f t="shared" si="25"/>
        <v>0</v>
      </c>
      <c r="I103" s="70">
        <f t="shared" si="24"/>
        <v>248.12693674438103</v>
      </c>
      <c r="J103" s="44">
        <v>0</v>
      </c>
    </row>
    <row r="104" spans="1:10">
      <c r="A104" s="36" t="s">
        <v>24</v>
      </c>
      <c r="B104" s="65">
        <f t="shared" si="25"/>
        <v>2102.8288325450108</v>
      </c>
      <c r="C104" s="65">
        <f t="shared" si="25"/>
        <v>7.5073242549893839</v>
      </c>
      <c r="D104" s="65">
        <f t="shared" si="25"/>
        <v>210.18424319999997</v>
      </c>
      <c r="E104" s="65">
        <f t="shared" si="25"/>
        <v>0</v>
      </c>
      <c r="F104" s="65">
        <f t="shared" si="25"/>
        <v>0</v>
      </c>
      <c r="G104" s="65">
        <f t="shared" si="25"/>
        <v>0</v>
      </c>
      <c r="H104" s="66">
        <f t="shared" si="25"/>
        <v>0</v>
      </c>
      <c r="I104" s="67">
        <f t="shared" si="24"/>
        <v>2320.5203999999999</v>
      </c>
      <c r="J104" s="44">
        <v>0</v>
      </c>
    </row>
    <row r="105" spans="1:10" ht="15.75" thickBot="1">
      <c r="A105" s="38" t="s">
        <v>25</v>
      </c>
      <c r="B105" s="71">
        <f t="shared" si="25"/>
        <v>1664.3170810531747</v>
      </c>
      <c r="C105" s="71">
        <f t="shared" si="25"/>
        <v>0.10154350814192879</v>
      </c>
      <c r="D105" s="71">
        <f t="shared" si="25"/>
        <v>2490.0942251920264</v>
      </c>
      <c r="E105" s="71">
        <f t="shared" si="25"/>
        <v>1554.3231286549549</v>
      </c>
      <c r="F105" s="71">
        <f t="shared" si="25"/>
        <v>0</v>
      </c>
      <c r="G105" s="71">
        <f t="shared" si="25"/>
        <v>1305.2678600918371</v>
      </c>
      <c r="H105" s="72">
        <f t="shared" si="25"/>
        <v>0.86696149986498594</v>
      </c>
      <c r="I105" s="73">
        <f t="shared" si="24"/>
        <v>7014.970800000001</v>
      </c>
      <c r="J105" s="44">
        <v>0</v>
      </c>
    </row>
    <row r="106" spans="1:10" ht="15">
      <c r="A106" s="132" t="s">
        <v>26</v>
      </c>
      <c r="B106" s="74">
        <f>SUM(B85:B105)</f>
        <v>16879.590354466913</v>
      </c>
      <c r="C106" s="74">
        <f t="shared" ref="C106:E106" si="26">SUM(C85:C105)</f>
        <v>327.67930709819734</v>
      </c>
      <c r="D106" s="74">
        <f t="shared" si="26"/>
        <v>4023.921255902776</v>
      </c>
      <c r="E106" s="74">
        <f t="shared" si="26"/>
        <v>1730.7708860646701</v>
      </c>
      <c r="F106" s="74">
        <f>SUM(F85:F105)</f>
        <v>548.13672578228386</v>
      </c>
      <c r="G106" s="74">
        <f t="shared" ref="G106:H106" si="27">SUM(G85:G105)</f>
        <v>1305.2678600918371</v>
      </c>
      <c r="H106" s="75">
        <f t="shared" si="27"/>
        <v>0.86696149986498594</v>
      </c>
      <c r="I106" s="59">
        <f>SUM(I85:I105)</f>
        <v>24816.233350906543</v>
      </c>
      <c r="J106" s="44">
        <v>0</v>
      </c>
    </row>
    <row r="107" spans="1:10" s="14" customFormat="1" ht="13.5" customHeight="1" thickBot="1">
      <c r="A107" s="43" t="s">
        <v>91</v>
      </c>
      <c r="B107" s="78">
        <f>B106/$I106</f>
        <v>0.68018341525831505</v>
      </c>
      <c r="C107" s="78">
        <f t="shared" ref="C107:I107" si="28">C106/$I106</f>
        <v>1.3204232184020269E-2</v>
      </c>
      <c r="D107" s="78">
        <f t="shared" si="28"/>
        <v>0.16214875154515668</v>
      </c>
      <c r="E107" s="78">
        <f t="shared" si="28"/>
        <v>6.9743496589156823E-2</v>
      </c>
      <c r="F107" s="78">
        <f t="shared" si="28"/>
        <v>2.2087829286238571E-2</v>
      </c>
      <c r="G107" s="78">
        <f t="shared" si="28"/>
        <v>5.2597339879710443E-2</v>
      </c>
      <c r="H107" s="79">
        <f t="shared" si="28"/>
        <v>3.4935257402119635E-5</v>
      </c>
      <c r="I107" s="80">
        <f t="shared" si="28"/>
        <v>1</v>
      </c>
    </row>
    <row r="108" spans="1:10" ht="13.5" customHeight="1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9">SUM(B112:H112)</f>
        <v>0</v>
      </c>
    </row>
    <row r="113" spans="1:9" ht="15">
      <c r="A113" s="37" t="s">
        <v>9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9"/>
        <v>0</v>
      </c>
    </row>
    <row r="114" spans="1:9" ht="15">
      <c r="A114" s="36" t="s">
        <v>10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9"/>
        <v>0</v>
      </c>
    </row>
    <row r="115" spans="1:9" ht="15">
      <c r="A115" s="37" t="s">
        <v>11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9"/>
        <v>0</v>
      </c>
    </row>
    <row r="116" spans="1:9" ht="15">
      <c r="A116" s="36" t="s">
        <v>12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9"/>
        <v>0</v>
      </c>
    </row>
    <row r="117" spans="1:9" ht="15">
      <c r="A117" s="37" t="s">
        <v>13</v>
      </c>
      <c r="B117" s="63">
        <v>0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59">
        <f t="shared" si="29"/>
        <v>0</v>
      </c>
    </row>
    <row r="118" spans="1:9" ht="15">
      <c r="A118" s="36" t="s">
        <v>14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9"/>
        <v>0</v>
      </c>
    </row>
    <row r="119" spans="1:9" ht="15">
      <c r="A119" s="3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9"/>
        <v>0</v>
      </c>
    </row>
    <row r="120" spans="1:9" ht="15">
      <c r="A120" s="36" t="s">
        <v>16</v>
      </c>
      <c r="B120" s="60">
        <v>2.5832256989292111E-3</v>
      </c>
      <c r="C120" s="60">
        <v>61.896442524598392</v>
      </c>
      <c r="D120" s="60">
        <v>0.10097424970267317</v>
      </c>
      <c r="E120" s="60">
        <v>0</v>
      </c>
      <c r="F120" s="420"/>
      <c r="G120" s="60">
        <v>0</v>
      </c>
      <c r="H120" s="61">
        <v>0</v>
      </c>
      <c r="I120" s="62">
        <f t="shared" si="29"/>
        <v>61.999999999999993</v>
      </c>
    </row>
    <row r="121" spans="1:9" ht="15">
      <c r="A121" s="37" t="s">
        <v>17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9"/>
        <v>0</v>
      </c>
    </row>
    <row r="122" spans="1:9" ht="15">
      <c r="A122" s="36" t="s">
        <v>18</v>
      </c>
      <c r="B122" s="60">
        <v>0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62">
        <f>SUM(B122:H122)</f>
        <v>0</v>
      </c>
    </row>
    <row r="123" spans="1:9" ht="15">
      <c r="A123" s="37" t="s">
        <v>139</v>
      </c>
      <c r="B123" s="63">
        <v>3.1262181409058978</v>
      </c>
      <c r="C123" s="63">
        <v>44.886821378854826</v>
      </c>
      <c r="D123" s="63">
        <v>117.97345738729885</v>
      </c>
      <c r="E123" s="63">
        <v>1.3503092940410287E-2</v>
      </c>
      <c r="F123" s="420"/>
      <c r="G123" s="63">
        <v>0</v>
      </c>
      <c r="H123" s="64">
        <v>0</v>
      </c>
      <c r="I123" s="59">
        <f>SUM(B123:H123)</f>
        <v>165.99999999999997</v>
      </c>
    </row>
    <row r="124" spans="1:9" ht="15">
      <c r="A124" s="36" t="s">
        <v>19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9"/>
        <v>0</v>
      </c>
    </row>
    <row r="125" spans="1:9" ht="15">
      <c r="A125" s="37" t="s">
        <v>20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9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9"/>
        <v>0</v>
      </c>
    </row>
    <row r="127" spans="1:9" ht="15">
      <c r="A127" s="38" t="s">
        <v>60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9"/>
        <v>0</v>
      </c>
    </row>
    <row r="128" spans="1:9">
      <c r="A128" s="36" t="s">
        <v>22</v>
      </c>
      <c r="B128" s="65">
        <v>0</v>
      </c>
      <c r="C128" s="65">
        <v>0</v>
      </c>
      <c r="D128" s="65">
        <v>0</v>
      </c>
      <c r="E128" s="65">
        <v>0</v>
      </c>
      <c r="F128" s="420"/>
      <c r="G128" s="65">
        <v>0</v>
      </c>
      <c r="H128" s="66">
        <v>0</v>
      </c>
      <c r="I128" s="67">
        <f t="shared" si="29"/>
        <v>0</v>
      </c>
    </row>
    <row r="129" spans="1:9" ht="15">
      <c r="A129" s="38" t="s">
        <v>23</v>
      </c>
      <c r="B129" s="68">
        <v>0</v>
      </c>
      <c r="C129" s="68">
        <v>0</v>
      </c>
      <c r="D129" s="68">
        <v>0</v>
      </c>
      <c r="E129" s="68">
        <v>0</v>
      </c>
      <c r="F129" s="420"/>
      <c r="G129" s="68">
        <v>0</v>
      </c>
      <c r="H129" s="69">
        <v>0</v>
      </c>
      <c r="I129" s="70">
        <f t="shared" si="29"/>
        <v>0</v>
      </c>
    </row>
    <row r="130" spans="1:9">
      <c r="A130" s="36" t="s">
        <v>24</v>
      </c>
      <c r="B130" s="65">
        <v>0</v>
      </c>
      <c r="C130" s="65">
        <v>0</v>
      </c>
      <c r="D130" s="65">
        <v>0</v>
      </c>
      <c r="E130" s="65">
        <v>0</v>
      </c>
      <c r="F130" s="420"/>
      <c r="G130" s="65">
        <v>0</v>
      </c>
      <c r="H130" s="66">
        <v>0</v>
      </c>
      <c r="I130" s="67">
        <f t="shared" si="29"/>
        <v>0</v>
      </c>
    </row>
    <row r="131" spans="1:9" ht="15.75" thickBot="1">
      <c r="A131" s="38" t="s">
        <v>25</v>
      </c>
      <c r="B131" s="71">
        <v>0.85592237009127659</v>
      </c>
      <c r="C131" s="71">
        <v>0</v>
      </c>
      <c r="D131" s="71">
        <v>0</v>
      </c>
      <c r="E131" s="71">
        <v>76.190848924236576</v>
      </c>
      <c r="F131" s="421"/>
      <c r="G131" s="71">
        <v>24.664028705672148</v>
      </c>
      <c r="H131" s="72">
        <v>0</v>
      </c>
      <c r="I131" s="73">
        <f t="shared" si="29"/>
        <v>101.71080000000001</v>
      </c>
    </row>
    <row r="132" spans="1:9" ht="15">
      <c r="A132" s="132" t="s">
        <v>26</v>
      </c>
      <c r="B132" s="74">
        <f>SUM(B111:B131)</f>
        <v>3.9847237366961039</v>
      </c>
      <c r="C132" s="74">
        <f t="shared" ref="C132:E132" si="30">SUM(C111:C131)</f>
        <v>106.78326390345322</v>
      </c>
      <c r="D132" s="74">
        <f t="shared" si="30"/>
        <v>118.07443163700152</v>
      </c>
      <c r="E132" s="74">
        <f t="shared" si="30"/>
        <v>76.204352017176987</v>
      </c>
      <c r="F132" s="74">
        <f>SUM(F111:F131)</f>
        <v>0</v>
      </c>
      <c r="G132" s="74">
        <f t="shared" ref="G132:H132" si="31">SUM(G111:G131)</f>
        <v>24.664028705672148</v>
      </c>
      <c r="H132" s="75">
        <f t="shared" si="31"/>
        <v>0</v>
      </c>
      <c r="I132" s="59">
        <f>SUM(I111:I131)</f>
        <v>329.71079999999995</v>
      </c>
    </row>
    <row r="133" spans="1:9" s="14" customFormat="1" ht="15" thickBot="1">
      <c r="A133" s="43" t="s">
        <v>91</v>
      </c>
      <c r="B133" s="78">
        <f>B132/$I132</f>
        <v>1.2085511717226443E-2</v>
      </c>
      <c r="C133" s="78">
        <f t="shared" ref="C133:I133" si="32">C132/$I132</f>
        <v>0.32386947562364726</v>
      </c>
      <c r="D133" s="78">
        <f t="shared" si="32"/>
        <v>0.35811514708344871</v>
      </c>
      <c r="E133" s="78">
        <f t="shared" si="32"/>
        <v>0.23112482823485611</v>
      </c>
      <c r="F133" s="78">
        <f t="shared" si="32"/>
        <v>0</v>
      </c>
      <c r="G133" s="78">
        <f t="shared" si="32"/>
        <v>7.480503734082157E-2</v>
      </c>
      <c r="H133" s="79">
        <f t="shared" si="32"/>
        <v>0</v>
      </c>
      <c r="I133" s="80">
        <f t="shared" si="32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 customHeight="1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 customHeight="1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33">SUM(B138:H138)</f>
        <v>0</v>
      </c>
    </row>
    <row r="139" spans="1:9" ht="15">
      <c r="A139" s="3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33"/>
        <v>0</v>
      </c>
    </row>
    <row r="140" spans="1:9" ht="15">
      <c r="A140" s="3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33"/>
        <v>0</v>
      </c>
    </row>
    <row r="141" spans="1:9" ht="15">
      <c r="A141" s="3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59">
        <f t="shared" si="33"/>
        <v>0</v>
      </c>
    </row>
    <row r="142" spans="1:9" ht="15">
      <c r="A142" s="3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62">
        <f t="shared" si="33"/>
        <v>0</v>
      </c>
    </row>
    <row r="143" spans="1:9" ht="15">
      <c r="A143" s="3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33"/>
        <v>0</v>
      </c>
    </row>
    <row r="144" spans="1:9" ht="15">
      <c r="A144" s="36" t="s">
        <v>14</v>
      </c>
      <c r="B144" s="60">
        <v>0</v>
      </c>
      <c r="C144" s="60">
        <v>0</v>
      </c>
      <c r="D144" s="60">
        <v>0.57264805649342754</v>
      </c>
      <c r="E144" s="60">
        <v>0.62637670440776916</v>
      </c>
      <c r="F144" s="420"/>
      <c r="G144" s="60">
        <v>0</v>
      </c>
      <c r="H144" s="61">
        <v>0</v>
      </c>
      <c r="I144" s="62">
        <f t="shared" si="33"/>
        <v>1.1990247609011968</v>
      </c>
    </row>
    <row r="145" spans="1:9" ht="15">
      <c r="A145" s="37" t="s">
        <v>15</v>
      </c>
      <c r="B145" s="63">
        <v>1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33"/>
        <v>1</v>
      </c>
    </row>
    <row r="146" spans="1:9" ht="15">
      <c r="A146" s="36" t="s">
        <v>16</v>
      </c>
      <c r="B146" s="60">
        <v>0.20067927978833711</v>
      </c>
      <c r="C146" s="60">
        <v>1.6999314939820049</v>
      </c>
      <c r="D146" s="60">
        <v>9.9389226229657873E-2</v>
      </c>
      <c r="E146" s="60">
        <v>0</v>
      </c>
      <c r="F146" s="420"/>
      <c r="G146" s="60">
        <v>0</v>
      </c>
      <c r="H146" s="61">
        <v>0</v>
      </c>
      <c r="I146" s="62">
        <f t="shared" si="33"/>
        <v>1.9999999999999998</v>
      </c>
    </row>
    <row r="147" spans="1:9" ht="15">
      <c r="A147" s="37" t="s">
        <v>17</v>
      </c>
      <c r="B147" s="63">
        <v>0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59">
        <f t="shared" si="33"/>
        <v>0</v>
      </c>
    </row>
    <row r="148" spans="1:9" ht="15">
      <c r="A148" s="3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62">
        <f>SUM(B148:H148)</f>
        <v>0</v>
      </c>
    </row>
    <row r="149" spans="1:9" ht="15">
      <c r="A149" s="37" t="s">
        <v>139</v>
      </c>
      <c r="B149" s="63">
        <v>4.1886704624172317</v>
      </c>
      <c r="C149" s="63">
        <v>191.87918090494412</v>
      </c>
      <c r="D149" s="63">
        <v>39.932148632638651</v>
      </c>
      <c r="E149" s="63">
        <v>0</v>
      </c>
      <c r="F149" s="420"/>
      <c r="G149" s="63">
        <v>0</v>
      </c>
      <c r="H149" s="64">
        <v>0</v>
      </c>
      <c r="I149" s="59">
        <f>SUM(B149:H149)</f>
        <v>236</v>
      </c>
    </row>
    <row r="150" spans="1:9" ht="15">
      <c r="A150" s="3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33"/>
        <v>0</v>
      </c>
    </row>
    <row r="151" spans="1:9" ht="15">
      <c r="A151" s="3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33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33"/>
        <v>0</v>
      </c>
    </row>
    <row r="153" spans="1:9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33"/>
        <v>0</v>
      </c>
    </row>
    <row r="154" spans="1:9">
      <c r="A154" s="36" t="s">
        <v>22</v>
      </c>
      <c r="B154" s="65">
        <v>0</v>
      </c>
      <c r="C154" s="65">
        <v>0</v>
      </c>
      <c r="D154" s="65">
        <v>0</v>
      </c>
      <c r="E154" s="65">
        <v>0</v>
      </c>
      <c r="F154" s="420"/>
      <c r="G154" s="65">
        <v>0</v>
      </c>
      <c r="H154" s="66">
        <v>0</v>
      </c>
      <c r="I154" s="67">
        <f t="shared" si="33"/>
        <v>0</v>
      </c>
    </row>
    <row r="155" spans="1:9" ht="15">
      <c r="A155" s="38" t="s">
        <v>23</v>
      </c>
      <c r="B155" s="68">
        <v>0</v>
      </c>
      <c r="C155" s="68">
        <v>0</v>
      </c>
      <c r="D155" s="68">
        <v>0</v>
      </c>
      <c r="E155" s="68">
        <v>0</v>
      </c>
      <c r="F155" s="420"/>
      <c r="G155" s="68">
        <v>0</v>
      </c>
      <c r="H155" s="69">
        <v>0</v>
      </c>
      <c r="I155" s="70">
        <f t="shared" si="33"/>
        <v>0</v>
      </c>
    </row>
    <row r="156" spans="1:9">
      <c r="A156" s="36" t="s">
        <v>24</v>
      </c>
      <c r="B156" s="65">
        <v>1.0686166244435744</v>
      </c>
      <c r="C156" s="65">
        <v>0</v>
      </c>
      <c r="D156" s="65">
        <v>4.3783375556425773E-2</v>
      </c>
      <c r="E156" s="65">
        <v>0</v>
      </c>
      <c r="F156" s="420"/>
      <c r="G156" s="65">
        <v>0</v>
      </c>
      <c r="H156" s="66">
        <v>0</v>
      </c>
      <c r="I156" s="67">
        <f t="shared" si="33"/>
        <v>1.1124000000000003</v>
      </c>
    </row>
    <row r="157" spans="1:9" ht="15.75" thickBot="1">
      <c r="A157" s="38" t="s">
        <v>25</v>
      </c>
      <c r="B157" s="71">
        <v>0.29571835278914954</v>
      </c>
      <c r="C157" s="71">
        <v>1.627583467169561E-3</v>
      </c>
      <c r="D157" s="71">
        <v>1.3577436915084076</v>
      </c>
      <c r="E157" s="71">
        <v>30.118133669670414</v>
      </c>
      <c r="F157" s="421"/>
      <c r="G157" s="71">
        <v>0.57465903267089269</v>
      </c>
      <c r="H157" s="72">
        <v>3.5693176698939668</v>
      </c>
      <c r="I157" s="73">
        <f t="shared" si="33"/>
        <v>35.917200000000001</v>
      </c>
    </row>
    <row r="158" spans="1:9" ht="15">
      <c r="A158" s="132" t="s">
        <v>26</v>
      </c>
      <c r="B158" s="74">
        <f>SUM(B137:B157)</f>
        <v>6.7536847194382936</v>
      </c>
      <c r="C158" s="74">
        <f t="shared" ref="C158:E158" si="34">SUM(C137:C157)</f>
        <v>193.58073998239331</v>
      </c>
      <c r="D158" s="74">
        <f t="shared" si="34"/>
        <v>42.005712982426573</v>
      </c>
      <c r="E158" s="74">
        <f t="shared" si="34"/>
        <v>30.744510374078182</v>
      </c>
      <c r="F158" s="74">
        <f>SUM(F137:F157)</f>
        <v>0</v>
      </c>
      <c r="G158" s="74">
        <f t="shared" ref="G158:H158" si="35">SUM(G137:G157)</f>
        <v>0.57465903267089269</v>
      </c>
      <c r="H158" s="75">
        <f t="shared" si="35"/>
        <v>3.5693176698939668</v>
      </c>
      <c r="I158" s="59">
        <f>SUM(I137:I157)</f>
        <v>277.2286247609012</v>
      </c>
    </row>
    <row r="159" spans="1:9" s="14" customFormat="1" ht="15" thickBot="1">
      <c r="A159" s="43" t="s">
        <v>91</v>
      </c>
      <c r="B159" s="78">
        <f>B158/$I158</f>
        <v>2.4361426332735595E-2</v>
      </c>
      <c r="C159" s="78">
        <f t="shared" ref="C159:I159" si="36">C158/$I158</f>
        <v>0.69827111161175759</v>
      </c>
      <c r="D159" s="78">
        <f t="shared" si="36"/>
        <v>0.15152011455763217</v>
      </c>
      <c r="E159" s="78">
        <f t="shared" si="36"/>
        <v>0.11089948016945983</v>
      </c>
      <c r="F159" s="78">
        <f t="shared" si="36"/>
        <v>0</v>
      </c>
      <c r="G159" s="78">
        <f t="shared" si="36"/>
        <v>2.0728704806962611E-3</v>
      </c>
      <c r="H159" s="79">
        <f t="shared" si="36"/>
        <v>1.2874996847718605E-2</v>
      </c>
      <c r="I159" s="80">
        <f t="shared" si="36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7">SUM(B164:H164)</f>
        <v>0</v>
      </c>
    </row>
    <row r="165" spans="1:9" ht="15">
      <c r="A165" s="3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7"/>
        <v>0</v>
      </c>
    </row>
    <row r="166" spans="1:9" ht="15">
      <c r="A166" s="3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7"/>
        <v>0</v>
      </c>
    </row>
    <row r="167" spans="1:9" ht="15">
      <c r="A167" s="3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37"/>
        <v>0</v>
      </c>
    </row>
    <row r="168" spans="1:9" ht="15">
      <c r="A168" s="3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7"/>
        <v>0</v>
      </c>
    </row>
    <row r="169" spans="1:9" ht="15">
      <c r="A169" s="3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59">
        <f t="shared" si="37"/>
        <v>0</v>
      </c>
    </row>
    <row r="170" spans="1:9" ht="15">
      <c r="A170" s="36" t="s">
        <v>14</v>
      </c>
      <c r="B170" s="60">
        <v>0</v>
      </c>
      <c r="C170" s="60">
        <v>0</v>
      </c>
      <c r="D170" s="60">
        <v>0</v>
      </c>
      <c r="E170" s="60">
        <v>5.3086728421171098E-2</v>
      </c>
      <c r="F170" s="420"/>
      <c r="G170" s="60">
        <v>0</v>
      </c>
      <c r="H170" s="61">
        <v>0</v>
      </c>
      <c r="I170" s="62">
        <f t="shared" si="37"/>
        <v>5.3086728421171098E-2</v>
      </c>
    </row>
    <row r="171" spans="1:9" ht="15">
      <c r="A171" s="37" t="s">
        <v>15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7"/>
        <v>0</v>
      </c>
    </row>
    <row r="172" spans="1:9" ht="15">
      <c r="A172" s="36" t="s">
        <v>16</v>
      </c>
      <c r="B172" s="60">
        <v>24.583765310658734</v>
      </c>
      <c r="C172" s="60">
        <v>0</v>
      </c>
      <c r="D172" s="60">
        <v>61.416234689341273</v>
      </c>
      <c r="E172" s="60">
        <v>0</v>
      </c>
      <c r="F172" s="420"/>
      <c r="G172" s="60">
        <v>0</v>
      </c>
      <c r="H172" s="61">
        <v>0</v>
      </c>
      <c r="I172" s="62">
        <f t="shared" si="37"/>
        <v>86</v>
      </c>
    </row>
    <row r="173" spans="1:9" ht="15">
      <c r="A173" s="37" t="s">
        <v>17</v>
      </c>
      <c r="B173" s="63">
        <v>0</v>
      </c>
      <c r="C173" s="63">
        <v>0</v>
      </c>
      <c r="D173" s="63">
        <v>68</v>
      </c>
      <c r="E173" s="63">
        <v>0</v>
      </c>
      <c r="F173" s="420"/>
      <c r="G173" s="63">
        <v>0</v>
      </c>
      <c r="H173" s="64">
        <v>0</v>
      </c>
      <c r="I173" s="59">
        <f t="shared" si="37"/>
        <v>68</v>
      </c>
    </row>
    <row r="174" spans="1:9" ht="15">
      <c r="A174" s="3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62">
        <f>SUM(B174:H174)</f>
        <v>0</v>
      </c>
    </row>
    <row r="175" spans="1:9" ht="15">
      <c r="A175" s="37" t="s">
        <v>139</v>
      </c>
      <c r="B175" s="63">
        <v>1.0076789110703472</v>
      </c>
      <c r="C175" s="63">
        <v>0.52483276618247243</v>
      </c>
      <c r="D175" s="63">
        <v>17.467488322747183</v>
      </c>
      <c r="E175" s="63">
        <v>0</v>
      </c>
      <c r="F175" s="420"/>
      <c r="G175" s="63">
        <v>0</v>
      </c>
      <c r="H175" s="64">
        <v>0</v>
      </c>
      <c r="I175" s="59">
        <f>SUM(B175:H175)</f>
        <v>19.000000000000004</v>
      </c>
    </row>
    <row r="176" spans="1:9" ht="15">
      <c r="A176" s="3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7"/>
        <v>0</v>
      </c>
    </row>
    <row r="177" spans="1:9" ht="15">
      <c r="A177" s="3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7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7"/>
        <v>0</v>
      </c>
    </row>
    <row r="179" spans="1:9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7"/>
        <v>0</v>
      </c>
    </row>
    <row r="180" spans="1:9">
      <c r="A180" s="36" t="s">
        <v>22</v>
      </c>
      <c r="B180" s="65">
        <v>0</v>
      </c>
      <c r="C180" s="65">
        <v>0</v>
      </c>
      <c r="D180" s="65">
        <v>0</v>
      </c>
      <c r="E180" s="65">
        <v>0</v>
      </c>
      <c r="F180" s="420"/>
      <c r="G180" s="65">
        <v>0</v>
      </c>
      <c r="H180" s="66">
        <v>0</v>
      </c>
      <c r="I180" s="67">
        <f t="shared" si="37"/>
        <v>0</v>
      </c>
    </row>
    <row r="181" spans="1:9" ht="15">
      <c r="A181" s="38" t="s">
        <v>23</v>
      </c>
      <c r="B181" s="68">
        <v>0</v>
      </c>
      <c r="C181" s="68">
        <v>0</v>
      </c>
      <c r="D181" s="68">
        <v>0</v>
      </c>
      <c r="E181" s="68">
        <v>0</v>
      </c>
      <c r="F181" s="420"/>
      <c r="G181" s="68">
        <v>0</v>
      </c>
      <c r="H181" s="69">
        <v>0</v>
      </c>
      <c r="I181" s="70">
        <f t="shared" si="37"/>
        <v>0</v>
      </c>
    </row>
    <row r="182" spans="1:9">
      <c r="A182" s="36" t="s">
        <v>24</v>
      </c>
      <c r="B182" s="65">
        <v>0</v>
      </c>
      <c r="C182" s="65">
        <v>0</v>
      </c>
      <c r="D182" s="65">
        <v>0</v>
      </c>
      <c r="E182" s="65">
        <v>0</v>
      </c>
      <c r="F182" s="420"/>
      <c r="G182" s="65">
        <v>0</v>
      </c>
      <c r="H182" s="66">
        <v>0</v>
      </c>
      <c r="I182" s="67">
        <f t="shared" si="37"/>
        <v>0</v>
      </c>
    </row>
    <row r="183" spans="1:9" ht="15.75" thickBot="1">
      <c r="A183" s="38" t="s">
        <v>25</v>
      </c>
      <c r="B183" s="71">
        <v>0.32927681053222563</v>
      </c>
      <c r="C183" s="71">
        <v>0</v>
      </c>
      <c r="D183" s="71">
        <v>8.1402045099445548</v>
      </c>
      <c r="E183" s="71">
        <v>8.5635566231521665</v>
      </c>
      <c r="F183" s="421"/>
      <c r="G183" s="71">
        <v>0.76589229160052053</v>
      </c>
      <c r="H183" s="72">
        <v>2.4474697647705357</v>
      </c>
      <c r="I183" s="73">
        <f t="shared" si="37"/>
        <v>20.246400000000001</v>
      </c>
    </row>
    <row r="184" spans="1:9" ht="15">
      <c r="A184" s="132" t="s">
        <v>26</v>
      </c>
      <c r="B184" s="74">
        <f>SUM(B163:B183)</f>
        <v>25.920721032261305</v>
      </c>
      <c r="C184" s="74">
        <f t="shared" ref="C184:E184" si="38">SUM(C163:C183)</f>
        <v>0.52483276618247243</v>
      </c>
      <c r="D184" s="74">
        <f t="shared" si="38"/>
        <v>155.02392752203303</v>
      </c>
      <c r="E184" s="74">
        <f t="shared" si="38"/>
        <v>8.6166433515733374</v>
      </c>
      <c r="F184" s="74">
        <f>SUM(F163:F183)</f>
        <v>0</v>
      </c>
      <c r="G184" s="74">
        <f t="shared" ref="G184:H184" si="39">SUM(G163:G183)</f>
        <v>0.76589229160052053</v>
      </c>
      <c r="H184" s="75">
        <f t="shared" si="39"/>
        <v>2.4474697647705357</v>
      </c>
      <c r="I184" s="59">
        <f>SUM(I163:I183)</f>
        <v>193.29948672842119</v>
      </c>
    </row>
    <row r="185" spans="1:9" s="14" customFormat="1" ht="15" thickBot="1">
      <c r="A185" s="43" t="s">
        <v>91</v>
      </c>
      <c r="B185" s="78">
        <f>B184/$I184</f>
        <v>0.134096171029564</v>
      </c>
      <c r="C185" s="78">
        <f t="shared" ref="C185:I185" si="40">C184/$I184</f>
        <v>2.715127572582971E-3</v>
      </c>
      <c r="D185" s="78">
        <f t="shared" si="40"/>
        <v>0.80198830398259702</v>
      </c>
      <c r="E185" s="78">
        <f t="shared" si="40"/>
        <v>4.4576648895500746E-2</v>
      </c>
      <c r="F185" s="78">
        <f t="shared" si="40"/>
        <v>0</v>
      </c>
      <c r="G185" s="78">
        <f t="shared" si="40"/>
        <v>3.9622055110605211E-3</v>
      </c>
      <c r="H185" s="79">
        <f t="shared" si="40"/>
        <v>1.2661543008694806E-2</v>
      </c>
      <c r="I185" s="80">
        <f t="shared" si="40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 customHeight="1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 customHeight="1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36</v>
      </c>
      <c r="E189" s="57">
        <v>0</v>
      </c>
      <c r="F189" s="419"/>
      <c r="G189" s="57">
        <v>0</v>
      </c>
      <c r="H189" s="58">
        <v>0</v>
      </c>
      <c r="I189" s="59">
        <f>SUM(B189:H189)</f>
        <v>36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41">SUM(B190:H190)</f>
        <v>0</v>
      </c>
    </row>
    <row r="191" spans="1:9" ht="15">
      <c r="A191" s="3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41"/>
        <v>0</v>
      </c>
    </row>
    <row r="192" spans="1:9" ht="15">
      <c r="A192" s="3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41"/>
        <v>0</v>
      </c>
    </row>
    <row r="193" spans="1:9" ht="15">
      <c r="A193" s="3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59">
        <f t="shared" si="41"/>
        <v>0</v>
      </c>
    </row>
    <row r="194" spans="1:9" ht="15">
      <c r="A194" s="3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62">
        <f t="shared" si="41"/>
        <v>0</v>
      </c>
    </row>
    <row r="195" spans="1:9" ht="15">
      <c r="A195" s="3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59">
        <f t="shared" si="41"/>
        <v>0</v>
      </c>
    </row>
    <row r="196" spans="1:9" ht="15">
      <c r="A196" s="36" t="s">
        <v>14</v>
      </c>
      <c r="B196" s="60">
        <v>0</v>
      </c>
      <c r="C196" s="60">
        <v>0</v>
      </c>
      <c r="D196" s="60">
        <v>0</v>
      </c>
      <c r="E196" s="60">
        <v>2.0689207587562128</v>
      </c>
      <c r="F196" s="420"/>
      <c r="G196" s="60">
        <v>0</v>
      </c>
      <c r="H196" s="61">
        <v>0</v>
      </c>
      <c r="I196" s="62">
        <f t="shared" si="41"/>
        <v>2.0689207587562128</v>
      </c>
    </row>
    <row r="197" spans="1:9" ht="15">
      <c r="A197" s="37" t="s">
        <v>15</v>
      </c>
      <c r="B197" s="63">
        <v>6.3117257371381519E-2</v>
      </c>
      <c r="C197" s="63">
        <v>1.9603807059330923E-2</v>
      </c>
      <c r="D197" s="63">
        <v>0.91727893556928763</v>
      </c>
      <c r="E197" s="63">
        <v>0</v>
      </c>
      <c r="F197" s="420"/>
      <c r="G197" s="63">
        <v>0</v>
      </c>
      <c r="H197" s="64">
        <v>0</v>
      </c>
      <c r="I197" s="59">
        <f t="shared" si="41"/>
        <v>1</v>
      </c>
    </row>
    <row r="198" spans="1:9" ht="15">
      <c r="A198" s="36" t="s">
        <v>16</v>
      </c>
      <c r="B198" s="60">
        <v>29.486180637101196</v>
      </c>
      <c r="C198" s="60">
        <v>13.10010307050014</v>
      </c>
      <c r="D198" s="60">
        <v>595.4137162923987</v>
      </c>
      <c r="E198" s="60">
        <v>0</v>
      </c>
      <c r="F198" s="420"/>
      <c r="G198" s="60">
        <v>0</v>
      </c>
      <c r="H198" s="61">
        <v>0</v>
      </c>
      <c r="I198" s="62">
        <f t="shared" si="41"/>
        <v>638</v>
      </c>
    </row>
    <row r="199" spans="1:9" ht="15">
      <c r="A199" s="37" t="s">
        <v>17</v>
      </c>
      <c r="B199" s="63">
        <v>2.6715862416654721</v>
      </c>
      <c r="C199" s="63">
        <v>0</v>
      </c>
      <c r="D199" s="63">
        <v>19.328413758334531</v>
      </c>
      <c r="E199" s="63">
        <v>0</v>
      </c>
      <c r="F199" s="420"/>
      <c r="G199" s="63">
        <v>0</v>
      </c>
      <c r="H199" s="64">
        <v>0</v>
      </c>
      <c r="I199" s="59">
        <f t="shared" si="41"/>
        <v>22.000000000000004</v>
      </c>
    </row>
    <row r="200" spans="1:9" ht="15">
      <c r="A200" s="36" t="s">
        <v>18</v>
      </c>
      <c r="B200" s="60">
        <v>0</v>
      </c>
      <c r="C200" s="60">
        <v>0</v>
      </c>
      <c r="D200" s="60">
        <v>0</v>
      </c>
      <c r="E200" s="60">
        <v>0</v>
      </c>
      <c r="F200" s="420"/>
      <c r="G200" s="60">
        <v>0</v>
      </c>
      <c r="H200" s="61">
        <v>0</v>
      </c>
      <c r="I200" s="62">
        <f>SUM(B200:H200)</f>
        <v>0</v>
      </c>
    </row>
    <row r="201" spans="1:9" ht="15">
      <c r="A201" s="37" t="s">
        <v>139</v>
      </c>
      <c r="B201" s="63">
        <v>63.040926672643629</v>
      </c>
      <c r="C201" s="63">
        <v>3.3869599825684755</v>
      </c>
      <c r="D201" s="63">
        <v>352.67986568909475</v>
      </c>
      <c r="E201" s="63">
        <v>26.892247655693197</v>
      </c>
      <c r="F201" s="420"/>
      <c r="G201" s="63">
        <v>0</v>
      </c>
      <c r="H201" s="64">
        <v>0</v>
      </c>
      <c r="I201" s="59">
        <f>SUM(B201:H201)</f>
        <v>446.00000000000006</v>
      </c>
    </row>
    <row r="202" spans="1:9" ht="15">
      <c r="A202" s="3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62">
        <f t="shared" si="41"/>
        <v>0</v>
      </c>
    </row>
    <row r="203" spans="1:9" ht="15">
      <c r="A203" s="3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41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41"/>
        <v>0</v>
      </c>
    </row>
    <row r="205" spans="1:9" ht="15">
      <c r="A205" s="38" t="s">
        <v>60</v>
      </c>
      <c r="B205" s="63">
        <v>10.537845057880677</v>
      </c>
      <c r="C205" s="63">
        <v>17.870881567230633</v>
      </c>
      <c r="D205" s="63">
        <v>32.591273374888694</v>
      </c>
      <c r="E205" s="63">
        <v>0</v>
      </c>
      <c r="F205" s="420"/>
      <c r="G205" s="63">
        <v>0</v>
      </c>
      <c r="H205" s="64">
        <v>0</v>
      </c>
      <c r="I205" s="59">
        <f t="shared" si="41"/>
        <v>61</v>
      </c>
    </row>
    <row r="206" spans="1:9">
      <c r="A206" s="36" t="s">
        <v>22</v>
      </c>
      <c r="B206" s="65">
        <v>0</v>
      </c>
      <c r="C206" s="65">
        <v>0</v>
      </c>
      <c r="D206" s="65">
        <v>0</v>
      </c>
      <c r="E206" s="65">
        <v>0</v>
      </c>
      <c r="F206" s="420"/>
      <c r="G206" s="65">
        <v>0</v>
      </c>
      <c r="H206" s="66">
        <v>0</v>
      </c>
      <c r="I206" s="67">
        <f t="shared" si="41"/>
        <v>0</v>
      </c>
    </row>
    <row r="207" spans="1:9" ht="15">
      <c r="A207" s="38" t="s">
        <v>23</v>
      </c>
      <c r="B207" s="68">
        <v>0</v>
      </c>
      <c r="C207" s="68">
        <v>0</v>
      </c>
      <c r="D207" s="68">
        <v>0</v>
      </c>
      <c r="E207" s="68">
        <v>0</v>
      </c>
      <c r="F207" s="420"/>
      <c r="G207" s="68">
        <v>0</v>
      </c>
      <c r="H207" s="69">
        <v>0</v>
      </c>
      <c r="I207" s="70">
        <f t="shared" si="41"/>
        <v>0</v>
      </c>
    </row>
    <row r="208" spans="1:9">
      <c r="A208" s="36" t="s">
        <v>24</v>
      </c>
      <c r="B208" s="65">
        <v>0</v>
      </c>
      <c r="C208" s="65">
        <v>0</v>
      </c>
      <c r="D208" s="65">
        <v>0</v>
      </c>
      <c r="E208" s="65">
        <v>0</v>
      </c>
      <c r="F208" s="420"/>
      <c r="G208" s="65">
        <v>0</v>
      </c>
      <c r="H208" s="66">
        <v>0</v>
      </c>
      <c r="I208" s="67">
        <f t="shared" si="41"/>
        <v>0</v>
      </c>
    </row>
    <row r="209" spans="1:9" ht="15.75" thickBot="1">
      <c r="A209" s="38" t="s">
        <v>25</v>
      </c>
      <c r="B209" s="71">
        <v>0.5216169697906512</v>
      </c>
      <c r="C209" s="71">
        <v>0.18420583504952714</v>
      </c>
      <c r="D209" s="71">
        <v>139.67296765437243</v>
      </c>
      <c r="E209" s="71">
        <v>95.903378567761806</v>
      </c>
      <c r="F209" s="421"/>
      <c r="G209" s="71">
        <v>7.5027994941001603</v>
      </c>
      <c r="H209" s="72">
        <v>0.45343147892540114</v>
      </c>
      <c r="I209" s="73">
        <f t="shared" si="41"/>
        <v>244.23840000000001</v>
      </c>
    </row>
    <row r="210" spans="1:9" ht="15">
      <c r="A210" s="132" t="s">
        <v>26</v>
      </c>
      <c r="B210" s="74">
        <f>SUM(B189:B209)</f>
        <v>106.32127283645301</v>
      </c>
      <c r="C210" s="74">
        <f t="shared" ref="C210:E210" si="42">SUM(C189:C209)</f>
        <v>34.561754262408101</v>
      </c>
      <c r="D210" s="74">
        <f t="shared" si="42"/>
        <v>1176.6035157046581</v>
      </c>
      <c r="E210" s="74">
        <f t="shared" si="42"/>
        <v>124.86454698221121</v>
      </c>
      <c r="F210" s="74">
        <f>SUM(F189:F209)</f>
        <v>0</v>
      </c>
      <c r="G210" s="74">
        <f t="shared" ref="G210:H210" si="43">SUM(G189:G209)</f>
        <v>7.5027994941001603</v>
      </c>
      <c r="H210" s="75">
        <f t="shared" si="43"/>
        <v>0.45343147892540114</v>
      </c>
      <c r="I210" s="59">
        <f>SUM(I189:I209)</f>
        <v>1450.3073207587563</v>
      </c>
    </row>
    <row r="211" spans="1:9" s="14" customFormat="1" ht="15" thickBot="1">
      <c r="A211" s="43" t="s">
        <v>91</v>
      </c>
      <c r="B211" s="78">
        <f>B210/$I210</f>
        <v>7.3309478146210402E-2</v>
      </c>
      <c r="C211" s="78">
        <f t="shared" ref="C211:I211" si="44">C210/$I210</f>
        <v>2.3830641801026318E-2</v>
      </c>
      <c r="D211" s="78">
        <f t="shared" si="44"/>
        <v>0.81127875372586222</v>
      </c>
      <c r="E211" s="78">
        <f t="shared" si="44"/>
        <v>8.6095233192980028E-2</v>
      </c>
      <c r="F211" s="78">
        <f t="shared" si="44"/>
        <v>0</v>
      </c>
      <c r="G211" s="78">
        <f t="shared" si="44"/>
        <v>5.1732480328203307E-3</v>
      </c>
      <c r="H211" s="79">
        <f t="shared" si="44"/>
        <v>3.1264510110048932E-4</v>
      </c>
      <c r="I211" s="80">
        <f t="shared" si="44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 customHeight="1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 customHeight="1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45">SUM(B216:H216)</f>
        <v>0</v>
      </c>
    </row>
    <row r="217" spans="1:9" ht="15">
      <c r="A217" s="3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45"/>
        <v>0</v>
      </c>
    </row>
    <row r="218" spans="1:9" ht="15">
      <c r="A218" s="3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45"/>
        <v>0</v>
      </c>
    </row>
    <row r="219" spans="1:9" ht="15">
      <c r="A219" s="3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59">
        <f t="shared" si="45"/>
        <v>0</v>
      </c>
    </row>
    <row r="220" spans="1:9" ht="15">
      <c r="A220" s="36" t="s">
        <v>12</v>
      </c>
      <c r="B220" s="60">
        <v>0</v>
      </c>
      <c r="C220" s="60">
        <v>0</v>
      </c>
      <c r="D220" s="60">
        <v>0</v>
      </c>
      <c r="E220" s="60">
        <v>1.289830589052589</v>
      </c>
      <c r="F220" s="420"/>
      <c r="G220" s="60">
        <v>0</v>
      </c>
      <c r="H220" s="61">
        <v>0</v>
      </c>
      <c r="I220" s="62">
        <f t="shared" si="45"/>
        <v>1.289830589052589</v>
      </c>
    </row>
    <row r="221" spans="1:9" ht="15">
      <c r="A221" s="3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59">
        <f t="shared" si="45"/>
        <v>0</v>
      </c>
    </row>
    <row r="222" spans="1:9" ht="15">
      <c r="A222" s="36" t="s">
        <v>14</v>
      </c>
      <c r="B222" s="60">
        <v>0</v>
      </c>
      <c r="C222" s="60">
        <v>0</v>
      </c>
      <c r="D222" s="60">
        <v>0</v>
      </c>
      <c r="E222" s="60">
        <v>3.093167535725613E-4</v>
      </c>
      <c r="F222" s="420"/>
      <c r="G222" s="60">
        <v>0</v>
      </c>
      <c r="H222" s="61">
        <v>0</v>
      </c>
      <c r="I222" s="62">
        <f t="shared" si="45"/>
        <v>3.093167535725613E-4</v>
      </c>
    </row>
    <row r="223" spans="1:9" ht="15">
      <c r="A223" s="37" t="s">
        <v>15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45"/>
        <v>0</v>
      </c>
    </row>
    <row r="224" spans="1:9" ht="15">
      <c r="A224" s="36" t="s">
        <v>16</v>
      </c>
      <c r="B224" s="60">
        <v>0</v>
      </c>
      <c r="C224" s="60">
        <v>0</v>
      </c>
      <c r="D224" s="60">
        <v>13</v>
      </c>
      <c r="E224" s="60">
        <v>0</v>
      </c>
      <c r="F224" s="420"/>
      <c r="G224" s="60">
        <v>0</v>
      </c>
      <c r="H224" s="61">
        <v>0</v>
      </c>
      <c r="I224" s="62">
        <f t="shared" si="45"/>
        <v>13</v>
      </c>
    </row>
    <row r="225" spans="1:9" ht="15">
      <c r="A225" s="3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59">
        <f t="shared" si="45"/>
        <v>0</v>
      </c>
    </row>
    <row r="226" spans="1:9" ht="15">
      <c r="A226" s="3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62">
        <f>SUM(B226:H226)</f>
        <v>0</v>
      </c>
    </row>
    <row r="227" spans="1:9" ht="15">
      <c r="A227" s="37" t="s">
        <v>139</v>
      </c>
      <c r="B227" s="63">
        <v>21.140678022401424</v>
      </c>
      <c r="C227" s="63">
        <v>0</v>
      </c>
      <c r="D227" s="63">
        <v>9.9826975947904586</v>
      </c>
      <c r="E227" s="63">
        <v>21.876624382808124</v>
      </c>
      <c r="F227" s="420"/>
      <c r="G227" s="63">
        <v>0</v>
      </c>
      <c r="H227" s="64">
        <v>0</v>
      </c>
      <c r="I227" s="59">
        <f>SUM(B227:H227)</f>
        <v>53.000000000000007</v>
      </c>
    </row>
    <row r="228" spans="1:9" ht="15">
      <c r="A228" s="3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45"/>
        <v>0</v>
      </c>
    </row>
    <row r="229" spans="1:9" ht="15">
      <c r="A229" s="3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45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45"/>
        <v>0</v>
      </c>
    </row>
    <row r="231" spans="1:9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45"/>
        <v>0</v>
      </c>
    </row>
    <row r="232" spans="1:9">
      <c r="A232" s="36" t="s">
        <v>22</v>
      </c>
      <c r="B232" s="65">
        <v>0</v>
      </c>
      <c r="C232" s="65">
        <v>0</v>
      </c>
      <c r="D232" s="65">
        <v>0</v>
      </c>
      <c r="E232" s="65">
        <v>0</v>
      </c>
      <c r="F232" s="420"/>
      <c r="G232" s="65">
        <v>0</v>
      </c>
      <c r="H232" s="66">
        <v>0</v>
      </c>
      <c r="I232" s="67">
        <f t="shared" si="45"/>
        <v>0</v>
      </c>
    </row>
    <row r="233" spans="1:9" ht="15">
      <c r="A233" s="38" t="s">
        <v>23</v>
      </c>
      <c r="B233" s="68">
        <v>0</v>
      </c>
      <c r="C233" s="68">
        <v>0</v>
      </c>
      <c r="D233" s="68">
        <v>0</v>
      </c>
      <c r="E233" s="68">
        <v>0</v>
      </c>
      <c r="F233" s="420"/>
      <c r="G233" s="68">
        <v>0</v>
      </c>
      <c r="H233" s="69">
        <v>0</v>
      </c>
      <c r="I233" s="70">
        <f t="shared" si="45"/>
        <v>0</v>
      </c>
    </row>
    <row r="234" spans="1:9">
      <c r="A234" s="36" t="s">
        <v>24</v>
      </c>
      <c r="B234" s="65">
        <v>0</v>
      </c>
      <c r="C234" s="65">
        <v>0</v>
      </c>
      <c r="D234" s="65">
        <v>0</v>
      </c>
      <c r="E234" s="65">
        <v>0</v>
      </c>
      <c r="F234" s="420"/>
      <c r="G234" s="65">
        <v>0</v>
      </c>
      <c r="H234" s="66">
        <v>0</v>
      </c>
      <c r="I234" s="67">
        <f t="shared" si="45"/>
        <v>0</v>
      </c>
    </row>
    <row r="235" spans="1:9" ht="15.75" thickBot="1">
      <c r="A235" s="38" t="s">
        <v>25</v>
      </c>
      <c r="B235" s="71">
        <v>3.3536647978341168</v>
      </c>
      <c r="C235" s="71">
        <v>0</v>
      </c>
      <c r="D235" s="71">
        <v>12.357516362361988</v>
      </c>
      <c r="E235" s="71">
        <v>9.1528267885682606</v>
      </c>
      <c r="F235" s="421"/>
      <c r="G235" s="71">
        <v>2.7634688777376835</v>
      </c>
      <c r="H235" s="72">
        <v>0.32292317349795707</v>
      </c>
      <c r="I235" s="73">
        <f t="shared" si="45"/>
        <v>27.950400000000009</v>
      </c>
    </row>
    <row r="236" spans="1:9" ht="15">
      <c r="A236" s="132" t="s">
        <v>26</v>
      </c>
      <c r="B236" s="74">
        <f>SUM(B215:B235)</f>
        <v>24.494342820235541</v>
      </c>
      <c r="C236" s="74">
        <f t="shared" ref="C236:E236" si="46">SUM(C215:C235)</f>
        <v>0</v>
      </c>
      <c r="D236" s="74">
        <f t="shared" si="46"/>
        <v>35.340213957152443</v>
      </c>
      <c r="E236" s="74">
        <f t="shared" si="46"/>
        <v>32.319591077182544</v>
      </c>
      <c r="F236" s="74">
        <f>SUM(F215:F235)</f>
        <v>0</v>
      </c>
      <c r="G236" s="74">
        <f t="shared" ref="G236:H236" si="47">SUM(G215:G235)</f>
        <v>2.7634688777376835</v>
      </c>
      <c r="H236" s="75">
        <f t="shared" si="47"/>
        <v>0.32292317349795707</v>
      </c>
      <c r="I236" s="59">
        <f>SUM(I215:I235)</f>
        <v>95.240539905806173</v>
      </c>
    </row>
    <row r="237" spans="1:9" s="14" customFormat="1" ht="15" thickBot="1">
      <c r="A237" s="43" t="s">
        <v>91</v>
      </c>
      <c r="B237" s="78">
        <f>B236/$I236</f>
        <v>0.25718399795360974</v>
      </c>
      <c r="C237" s="78">
        <f t="shared" ref="C237:I237" si="48">C236/$I236</f>
        <v>0</v>
      </c>
      <c r="D237" s="78">
        <f t="shared" si="48"/>
        <v>0.37106272173702776</v>
      </c>
      <c r="E237" s="78">
        <f t="shared" si="48"/>
        <v>0.33934699560866555</v>
      </c>
      <c r="F237" s="78">
        <f t="shared" si="48"/>
        <v>0</v>
      </c>
      <c r="G237" s="78">
        <f t="shared" si="48"/>
        <v>2.9015678412478353E-2</v>
      </c>
      <c r="H237" s="79">
        <f t="shared" si="48"/>
        <v>3.3906062882185597E-3</v>
      </c>
      <c r="I237" s="80">
        <f t="shared" si="48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 customHeight="1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 customHeight="1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9">SUM(B242:H242)</f>
        <v>0</v>
      </c>
    </row>
    <row r="243" spans="1:9" ht="15">
      <c r="A243" s="3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9"/>
        <v>0</v>
      </c>
    </row>
    <row r="244" spans="1:9" ht="15">
      <c r="A244" s="3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9"/>
        <v>0</v>
      </c>
    </row>
    <row r="245" spans="1:9" ht="15">
      <c r="A245" s="3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59">
        <f t="shared" si="49"/>
        <v>0</v>
      </c>
    </row>
    <row r="246" spans="1:9" ht="15">
      <c r="A246" s="36" t="s">
        <v>12</v>
      </c>
      <c r="B246" s="60">
        <v>0</v>
      </c>
      <c r="C246" s="60">
        <v>0</v>
      </c>
      <c r="D246" s="60">
        <v>0</v>
      </c>
      <c r="E246" s="60">
        <v>9.5349628885711385E-2</v>
      </c>
      <c r="F246" s="420"/>
      <c r="G246" s="60">
        <v>0</v>
      </c>
      <c r="H246" s="61">
        <v>0</v>
      </c>
      <c r="I246" s="62">
        <f t="shared" si="49"/>
        <v>9.5349628885711385E-2</v>
      </c>
    </row>
    <row r="247" spans="1:9" ht="15">
      <c r="A247" s="3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59">
        <f t="shared" si="49"/>
        <v>0</v>
      </c>
    </row>
    <row r="248" spans="1:9" ht="15">
      <c r="A248" s="36" t="s">
        <v>14</v>
      </c>
      <c r="B248" s="60">
        <v>0</v>
      </c>
      <c r="C248" s="60">
        <v>0</v>
      </c>
      <c r="D248" s="60">
        <v>0</v>
      </c>
      <c r="E248" s="60">
        <v>0.32742937350034146</v>
      </c>
      <c r="F248" s="420"/>
      <c r="G248" s="60">
        <v>0</v>
      </c>
      <c r="H248" s="61">
        <v>0</v>
      </c>
      <c r="I248" s="62">
        <f t="shared" si="49"/>
        <v>0.32742937350034146</v>
      </c>
    </row>
    <row r="249" spans="1:9" ht="15">
      <c r="A249" s="37" t="s">
        <v>15</v>
      </c>
      <c r="B249" s="63">
        <v>0.65165683911726524</v>
      </c>
      <c r="C249" s="63">
        <v>1.4269038452725293E-3</v>
      </c>
      <c r="D249" s="63">
        <v>0.34691625703746221</v>
      </c>
      <c r="E249" s="63">
        <v>0</v>
      </c>
      <c r="F249" s="420"/>
      <c r="G249" s="63">
        <v>0</v>
      </c>
      <c r="H249" s="64">
        <v>0</v>
      </c>
      <c r="I249" s="59">
        <f t="shared" si="49"/>
        <v>1</v>
      </c>
    </row>
    <row r="250" spans="1:9" ht="15">
      <c r="A250" s="36" t="s">
        <v>16</v>
      </c>
      <c r="B250" s="60">
        <v>67.914274204555142</v>
      </c>
      <c r="C250" s="60">
        <v>3.4209651066563398E-4</v>
      </c>
      <c r="D250" s="60">
        <v>19.085383698934194</v>
      </c>
      <c r="E250" s="60">
        <v>0</v>
      </c>
      <c r="F250" s="420"/>
      <c r="G250" s="60">
        <v>0</v>
      </c>
      <c r="H250" s="61">
        <v>0</v>
      </c>
      <c r="I250" s="62">
        <f t="shared" si="49"/>
        <v>87</v>
      </c>
    </row>
    <row r="251" spans="1:9" ht="15">
      <c r="A251" s="37" t="s">
        <v>17</v>
      </c>
      <c r="B251" s="63">
        <v>2.5838412087787899</v>
      </c>
      <c r="C251" s="63">
        <v>0</v>
      </c>
      <c r="D251" s="63">
        <v>6.2750824981140063</v>
      </c>
      <c r="E251" s="63">
        <v>0.14107629310720421</v>
      </c>
      <c r="F251" s="420"/>
      <c r="G251" s="63">
        <v>0</v>
      </c>
      <c r="H251" s="64">
        <v>0</v>
      </c>
      <c r="I251" s="59">
        <f t="shared" si="49"/>
        <v>9</v>
      </c>
    </row>
    <row r="252" spans="1:9" ht="15">
      <c r="A252" s="3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62">
        <f>SUM(B252:H252)</f>
        <v>0</v>
      </c>
    </row>
    <row r="253" spans="1:9" ht="15">
      <c r="A253" s="37" t="s">
        <v>139</v>
      </c>
      <c r="B253" s="63">
        <v>88.342427535262303</v>
      </c>
      <c r="C253" s="63">
        <v>6.0098850063509666</v>
      </c>
      <c r="D253" s="63">
        <v>80.647687458386727</v>
      </c>
      <c r="E253" s="63">
        <v>0</v>
      </c>
      <c r="F253" s="420"/>
      <c r="G253" s="63">
        <v>0</v>
      </c>
      <c r="H253" s="64">
        <v>0</v>
      </c>
      <c r="I253" s="59">
        <f>SUM(B253:H253)</f>
        <v>175</v>
      </c>
    </row>
    <row r="254" spans="1:9" ht="15">
      <c r="A254" s="3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62">
        <f t="shared" si="49"/>
        <v>0</v>
      </c>
    </row>
    <row r="255" spans="1:9" ht="15">
      <c r="A255" s="3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59">
        <f t="shared" si="49"/>
        <v>0</v>
      </c>
    </row>
    <row r="256" spans="1:9" ht="15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9"/>
        <v>0</v>
      </c>
    </row>
    <row r="257" spans="1:9" ht="15">
      <c r="A257" s="38" t="s">
        <v>60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9"/>
        <v>0</v>
      </c>
    </row>
    <row r="258" spans="1:9">
      <c r="A258" s="36" t="s">
        <v>22</v>
      </c>
      <c r="B258" s="65">
        <v>0</v>
      </c>
      <c r="C258" s="65">
        <v>0</v>
      </c>
      <c r="D258" s="65">
        <v>0</v>
      </c>
      <c r="E258" s="65">
        <v>0</v>
      </c>
      <c r="F258" s="420"/>
      <c r="G258" s="65">
        <v>0</v>
      </c>
      <c r="H258" s="66">
        <v>0</v>
      </c>
      <c r="I258" s="67">
        <f t="shared" si="49"/>
        <v>0</v>
      </c>
    </row>
    <row r="259" spans="1:9" ht="15">
      <c r="A259" s="38" t="s">
        <v>23</v>
      </c>
      <c r="B259" s="68">
        <v>0</v>
      </c>
      <c r="C259" s="68">
        <v>0</v>
      </c>
      <c r="D259" s="68">
        <v>0</v>
      </c>
      <c r="E259" s="68">
        <v>0</v>
      </c>
      <c r="F259" s="420"/>
      <c r="G259" s="68">
        <v>0</v>
      </c>
      <c r="H259" s="69">
        <v>0</v>
      </c>
      <c r="I259" s="70">
        <f t="shared" si="49"/>
        <v>0</v>
      </c>
    </row>
    <row r="260" spans="1:9">
      <c r="A260" s="36" t="s">
        <v>24</v>
      </c>
      <c r="B260" s="65">
        <v>0.54818160617270817</v>
      </c>
      <c r="C260" s="65">
        <v>0</v>
      </c>
      <c r="D260" s="65">
        <v>9.8183938272918634E-3</v>
      </c>
      <c r="E260" s="65">
        <v>0</v>
      </c>
      <c r="F260" s="420"/>
      <c r="G260" s="65">
        <v>0</v>
      </c>
      <c r="H260" s="66">
        <v>0</v>
      </c>
      <c r="I260" s="67">
        <f t="shared" si="49"/>
        <v>0.55800000000000005</v>
      </c>
    </row>
    <row r="261" spans="1:9" ht="15.75" thickBot="1">
      <c r="A261" s="38" t="s">
        <v>25</v>
      </c>
      <c r="B261" s="71">
        <v>6.2343202881941933</v>
      </c>
      <c r="C261" s="71">
        <v>1.5255749460613853E-2</v>
      </c>
      <c r="D261" s="71">
        <v>98.122220929044659</v>
      </c>
      <c r="E261" s="71">
        <v>62.064347778008198</v>
      </c>
      <c r="F261" s="421"/>
      <c r="G261" s="71">
        <v>119.22718670459119</v>
      </c>
      <c r="H261" s="72">
        <v>3.085468550701119</v>
      </c>
      <c r="I261" s="73">
        <f t="shared" si="49"/>
        <v>288.74880000000002</v>
      </c>
    </row>
    <row r="262" spans="1:9" ht="15">
      <c r="A262" s="132" t="s">
        <v>26</v>
      </c>
      <c r="B262" s="74">
        <f>SUM(B241:B261)</f>
        <v>166.2747016820804</v>
      </c>
      <c r="C262" s="74">
        <f t="shared" ref="C262:E262" si="50">SUM(C241:C261)</f>
        <v>6.0269097561675187</v>
      </c>
      <c r="D262" s="74">
        <f t="shared" si="50"/>
        <v>204.48710923534435</v>
      </c>
      <c r="E262" s="74">
        <f t="shared" si="50"/>
        <v>62.628203073501453</v>
      </c>
      <c r="F262" s="74">
        <f>SUM(F241:F261)</f>
        <v>0</v>
      </c>
      <c r="G262" s="74">
        <f t="shared" ref="G262:H262" si="51">SUM(G241:G261)</f>
        <v>119.22718670459119</v>
      </c>
      <c r="H262" s="75">
        <f t="shared" si="51"/>
        <v>3.085468550701119</v>
      </c>
      <c r="I262" s="59">
        <f>SUM(I241:I261)</f>
        <v>561.72957900238612</v>
      </c>
    </row>
    <row r="263" spans="1:9" s="14" customFormat="1" ht="15" thickBot="1">
      <c r="A263" s="43" t="s">
        <v>91</v>
      </c>
      <c r="B263" s="78">
        <f>B262/$I262</f>
        <v>0.29600488900260336</v>
      </c>
      <c r="C263" s="78">
        <f t="shared" ref="C263:I263" si="52">C262/$I262</f>
        <v>1.0729201347864072E-2</v>
      </c>
      <c r="D263" s="78">
        <f t="shared" si="52"/>
        <v>0.36403122940135529</v>
      </c>
      <c r="E263" s="78">
        <f t="shared" si="52"/>
        <v>0.11149173092278165</v>
      </c>
      <c r="F263" s="78">
        <f t="shared" si="52"/>
        <v>0</v>
      </c>
      <c r="G263" s="78">
        <f t="shared" si="52"/>
        <v>0.21225014875722742</v>
      </c>
      <c r="H263" s="79">
        <f t="shared" si="52"/>
        <v>5.4928005681680733E-3</v>
      </c>
      <c r="I263" s="80">
        <f t="shared" si="5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 customHeight="1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 customHeight="1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3">SUM(B268:H268)</f>
        <v>0</v>
      </c>
    </row>
    <row r="269" spans="1:9" ht="15">
      <c r="A269" s="37" t="s">
        <v>9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3"/>
        <v>0</v>
      </c>
    </row>
    <row r="270" spans="1:9" ht="15">
      <c r="A270" s="36" t="s">
        <v>10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3"/>
        <v>0</v>
      </c>
    </row>
    <row r="271" spans="1:9" ht="15">
      <c r="A271" s="37" t="s">
        <v>11</v>
      </c>
      <c r="B271" s="63">
        <v>0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59">
        <f t="shared" si="53"/>
        <v>0</v>
      </c>
    </row>
    <row r="272" spans="1:9" ht="15">
      <c r="A272" s="36" t="s">
        <v>12</v>
      </c>
      <c r="B272" s="60">
        <v>1.0763956214651418E-4</v>
      </c>
      <c r="C272" s="60">
        <v>0</v>
      </c>
      <c r="D272" s="60">
        <v>0</v>
      </c>
      <c r="E272" s="60">
        <v>1.1859668113301455E-2</v>
      </c>
      <c r="F272" s="420"/>
      <c r="G272" s="60">
        <v>0</v>
      </c>
      <c r="H272" s="61">
        <v>0</v>
      </c>
      <c r="I272" s="62">
        <f t="shared" si="53"/>
        <v>1.196730767544797E-2</v>
      </c>
    </row>
    <row r="273" spans="1:9" ht="15">
      <c r="A273" s="37" t="s">
        <v>13</v>
      </c>
      <c r="B273" s="63">
        <v>0</v>
      </c>
      <c r="C273" s="63">
        <v>0</v>
      </c>
      <c r="D273" s="63">
        <v>0</v>
      </c>
      <c r="E273" s="63">
        <v>0</v>
      </c>
      <c r="F273" s="420"/>
      <c r="G273" s="63">
        <v>0</v>
      </c>
      <c r="H273" s="64">
        <v>0</v>
      </c>
      <c r="I273" s="59">
        <f t="shared" si="53"/>
        <v>0</v>
      </c>
    </row>
    <row r="274" spans="1:9" ht="15">
      <c r="A274" s="36" t="s">
        <v>14</v>
      </c>
      <c r="B274" s="60">
        <v>7.3096171503150582E-5</v>
      </c>
      <c r="C274" s="60">
        <v>0</v>
      </c>
      <c r="D274" s="60">
        <v>0</v>
      </c>
      <c r="E274" s="60">
        <v>7.2092258434934466</v>
      </c>
      <c r="F274" s="420"/>
      <c r="G274" s="60">
        <v>0</v>
      </c>
      <c r="H274" s="61">
        <v>0</v>
      </c>
      <c r="I274" s="62">
        <f t="shared" si="53"/>
        <v>7.2092989396649498</v>
      </c>
    </row>
    <row r="275" spans="1:9" ht="15">
      <c r="A275" s="37" t="s">
        <v>15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53"/>
        <v>0</v>
      </c>
    </row>
    <row r="276" spans="1:9" ht="15">
      <c r="A276" s="36" t="s">
        <v>16</v>
      </c>
      <c r="B276" s="60">
        <v>7.7666758325148741</v>
      </c>
      <c r="C276" s="60">
        <v>8.7475100573645985</v>
      </c>
      <c r="D276" s="60">
        <v>4.4858141101205264</v>
      </c>
      <c r="E276" s="60">
        <v>0</v>
      </c>
      <c r="F276" s="420"/>
      <c r="G276" s="60">
        <v>0</v>
      </c>
      <c r="H276" s="61">
        <v>0</v>
      </c>
      <c r="I276" s="62">
        <f t="shared" si="53"/>
        <v>20.999999999999996</v>
      </c>
    </row>
    <row r="277" spans="1:9" ht="15">
      <c r="A277" s="37" t="s">
        <v>17</v>
      </c>
      <c r="B277" s="63">
        <v>0</v>
      </c>
      <c r="C277" s="63">
        <v>0</v>
      </c>
      <c r="D277" s="63">
        <v>0</v>
      </c>
      <c r="E277" s="63">
        <v>0</v>
      </c>
      <c r="F277" s="420"/>
      <c r="G277" s="63">
        <v>0</v>
      </c>
      <c r="H277" s="64">
        <v>0</v>
      </c>
      <c r="I277" s="59">
        <f t="shared" si="53"/>
        <v>0</v>
      </c>
    </row>
    <row r="278" spans="1:9" ht="15">
      <c r="A278" s="36" t="s">
        <v>18</v>
      </c>
      <c r="B278" s="60">
        <v>0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62">
        <f>SUM(B278:H278)</f>
        <v>0</v>
      </c>
    </row>
    <row r="279" spans="1:9" ht="15">
      <c r="A279" s="37" t="s">
        <v>139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>SUM(B279:H279)</f>
        <v>0</v>
      </c>
    </row>
    <row r="280" spans="1:9" ht="15">
      <c r="A280" s="36" t="s">
        <v>19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3"/>
        <v>0</v>
      </c>
    </row>
    <row r="281" spans="1:9" ht="15">
      <c r="A281" s="37" t="s">
        <v>20</v>
      </c>
      <c r="B281" s="63">
        <v>0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3"/>
        <v>0</v>
      </c>
    </row>
    <row r="282" spans="1:9" ht="15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3"/>
        <v>0</v>
      </c>
    </row>
    <row r="283" spans="1:9" ht="15">
      <c r="A283" s="38" t="s">
        <v>60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3"/>
        <v>0</v>
      </c>
    </row>
    <row r="284" spans="1:9">
      <c r="A284" s="36" t="s">
        <v>22</v>
      </c>
      <c r="B284" s="65">
        <v>0</v>
      </c>
      <c r="C284" s="65">
        <v>0</v>
      </c>
      <c r="D284" s="65">
        <v>0</v>
      </c>
      <c r="E284" s="65">
        <v>0</v>
      </c>
      <c r="F284" s="420"/>
      <c r="G284" s="65">
        <v>0</v>
      </c>
      <c r="H284" s="66">
        <v>0</v>
      </c>
      <c r="I284" s="67">
        <f t="shared" si="53"/>
        <v>0</v>
      </c>
    </row>
    <row r="285" spans="1:9" ht="15">
      <c r="A285" s="38" t="s">
        <v>23</v>
      </c>
      <c r="B285" s="68">
        <v>0</v>
      </c>
      <c r="C285" s="68">
        <v>0</v>
      </c>
      <c r="D285" s="68">
        <v>0</v>
      </c>
      <c r="E285" s="68">
        <v>0</v>
      </c>
      <c r="F285" s="420"/>
      <c r="G285" s="68">
        <v>0</v>
      </c>
      <c r="H285" s="69">
        <v>0</v>
      </c>
      <c r="I285" s="70">
        <f t="shared" si="53"/>
        <v>0</v>
      </c>
    </row>
    <row r="286" spans="1:9">
      <c r="A286" s="36" t="s">
        <v>24</v>
      </c>
      <c r="B286" s="65">
        <v>0.23760000000000001</v>
      </c>
      <c r="C286" s="65">
        <v>0</v>
      </c>
      <c r="D286" s="65">
        <v>0</v>
      </c>
      <c r="E286" s="65">
        <v>0</v>
      </c>
      <c r="F286" s="420"/>
      <c r="G286" s="65">
        <v>0</v>
      </c>
      <c r="H286" s="66">
        <v>0</v>
      </c>
      <c r="I286" s="67">
        <f t="shared" si="53"/>
        <v>0.23760000000000001</v>
      </c>
    </row>
    <row r="287" spans="1:9" ht="15.75" thickBot="1">
      <c r="A287" s="38" t="s">
        <v>25</v>
      </c>
      <c r="B287" s="71">
        <v>1.7454967577827721E-2</v>
      </c>
      <c r="C287" s="71">
        <v>0</v>
      </c>
      <c r="D287" s="71">
        <v>47.212332923977712</v>
      </c>
      <c r="E287" s="71">
        <v>10.806708692130321</v>
      </c>
      <c r="F287" s="421"/>
      <c r="G287" s="71">
        <v>0.88470341631414728</v>
      </c>
      <c r="H287" s="72">
        <v>0</v>
      </c>
      <c r="I287" s="73">
        <f t="shared" si="53"/>
        <v>58.921200000000006</v>
      </c>
    </row>
    <row r="288" spans="1:9" ht="15">
      <c r="A288" s="132" t="s">
        <v>26</v>
      </c>
      <c r="B288" s="74">
        <f>SUM(B267:B287)</f>
        <v>8.0219115358263515</v>
      </c>
      <c r="C288" s="74">
        <f t="shared" ref="C288:E288" si="54">SUM(C267:C287)</f>
        <v>8.7475100573645985</v>
      </c>
      <c r="D288" s="74">
        <f t="shared" si="54"/>
        <v>51.698147034098241</v>
      </c>
      <c r="E288" s="74">
        <f t="shared" si="54"/>
        <v>18.02779420373707</v>
      </c>
      <c r="F288" s="74">
        <f>SUM(F267:F287)</f>
        <v>0</v>
      </c>
      <c r="G288" s="74">
        <f t="shared" ref="G288:H288" si="55">SUM(G267:G287)</f>
        <v>0.88470341631414728</v>
      </c>
      <c r="H288" s="75">
        <f t="shared" si="55"/>
        <v>0</v>
      </c>
      <c r="I288" s="59">
        <f>SUM(I267:I287)</f>
        <v>87.380066247340409</v>
      </c>
    </row>
    <row r="289" spans="1:9" s="14" customFormat="1" ht="15" thickBot="1">
      <c r="A289" s="43" t="s">
        <v>91</v>
      </c>
      <c r="B289" s="78">
        <f>B288/$I288</f>
        <v>9.1804823231872001E-2</v>
      </c>
      <c r="C289" s="78">
        <f t="shared" ref="C289:I289" si="56">C288/$I288</f>
        <v>0.10010875973249617</v>
      </c>
      <c r="D289" s="78">
        <f t="shared" si="56"/>
        <v>0.59164691965053051</v>
      </c>
      <c r="E289" s="78">
        <f t="shared" si="56"/>
        <v>0.20631472346000634</v>
      </c>
      <c r="F289" s="78">
        <f t="shared" si="56"/>
        <v>0</v>
      </c>
      <c r="G289" s="78">
        <f t="shared" si="56"/>
        <v>1.0124773925095016E-2</v>
      </c>
      <c r="H289" s="79">
        <f t="shared" si="56"/>
        <v>0</v>
      </c>
      <c r="I289" s="80">
        <f t="shared" si="56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 customHeight="1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57">SUM(B294:H294)</f>
        <v>0</v>
      </c>
    </row>
    <row r="295" spans="1:9" ht="15">
      <c r="A295" s="3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57"/>
        <v>0</v>
      </c>
    </row>
    <row r="296" spans="1:9" ht="15">
      <c r="A296" s="36" t="s">
        <v>10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57"/>
        <v>0</v>
      </c>
    </row>
    <row r="297" spans="1:9" ht="15">
      <c r="A297" s="3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59">
        <f t="shared" si="57"/>
        <v>0</v>
      </c>
    </row>
    <row r="298" spans="1:9" ht="15">
      <c r="A298" s="3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62">
        <f t="shared" si="57"/>
        <v>0</v>
      </c>
    </row>
    <row r="299" spans="1:9" ht="15">
      <c r="A299" s="37" t="s">
        <v>13</v>
      </c>
      <c r="B299" s="63">
        <v>0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59">
        <f t="shared" si="57"/>
        <v>0</v>
      </c>
    </row>
    <row r="300" spans="1:9" ht="15">
      <c r="A300" s="36" t="s">
        <v>14</v>
      </c>
      <c r="B300" s="60">
        <v>0</v>
      </c>
      <c r="C300" s="60">
        <v>0</v>
      </c>
      <c r="D300" s="60">
        <v>0</v>
      </c>
      <c r="E300" s="60">
        <v>0.27647409940018514</v>
      </c>
      <c r="F300" s="420"/>
      <c r="G300" s="60">
        <v>0</v>
      </c>
      <c r="H300" s="61">
        <v>0</v>
      </c>
      <c r="I300" s="62">
        <f t="shared" si="57"/>
        <v>0.27647409940018514</v>
      </c>
    </row>
    <row r="301" spans="1:9" ht="15">
      <c r="A301" s="37" t="s">
        <v>15</v>
      </c>
      <c r="B301" s="63">
        <v>0.87078000040699211</v>
      </c>
      <c r="C301" s="63">
        <v>0.12921999959300787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57"/>
        <v>1</v>
      </c>
    </row>
    <row r="302" spans="1:9" ht="15">
      <c r="A302" s="36" t="s">
        <v>16</v>
      </c>
      <c r="B302" s="60">
        <v>39.52035729253604</v>
      </c>
      <c r="C302" s="60">
        <v>180.3543504580729</v>
      </c>
      <c r="D302" s="60">
        <v>9.1252922493910535</v>
      </c>
      <c r="E302" s="60">
        <v>0</v>
      </c>
      <c r="F302" s="420"/>
      <c r="G302" s="60">
        <v>0</v>
      </c>
      <c r="H302" s="61">
        <v>0</v>
      </c>
      <c r="I302" s="62">
        <f t="shared" si="57"/>
        <v>229</v>
      </c>
    </row>
    <row r="303" spans="1:9" ht="15">
      <c r="A303" s="37" t="s">
        <v>17</v>
      </c>
      <c r="B303" s="63">
        <v>0</v>
      </c>
      <c r="C303" s="63">
        <v>0</v>
      </c>
      <c r="D303" s="63">
        <v>0</v>
      </c>
      <c r="E303" s="63">
        <v>0</v>
      </c>
      <c r="F303" s="420"/>
      <c r="G303" s="63">
        <v>0</v>
      </c>
      <c r="H303" s="64">
        <v>0</v>
      </c>
      <c r="I303" s="59">
        <f t="shared" si="57"/>
        <v>0</v>
      </c>
    </row>
    <row r="304" spans="1:9" ht="15">
      <c r="A304" s="3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62">
        <f>SUM(B304:H304)</f>
        <v>0</v>
      </c>
    </row>
    <row r="305" spans="1:9" ht="15">
      <c r="A305" s="37" t="s">
        <v>139</v>
      </c>
      <c r="B305" s="63">
        <v>12.967510607189791</v>
      </c>
      <c r="C305" s="63">
        <v>298.16984215360918</v>
      </c>
      <c r="D305" s="63">
        <v>25.170205713558719</v>
      </c>
      <c r="E305" s="63">
        <v>1.6924415256422469</v>
      </c>
      <c r="F305" s="420"/>
      <c r="G305" s="63">
        <v>0</v>
      </c>
      <c r="H305" s="64">
        <v>0</v>
      </c>
      <c r="I305" s="59">
        <f>SUM(B305:H305)</f>
        <v>338</v>
      </c>
    </row>
    <row r="306" spans="1:9" ht="15">
      <c r="A306" s="3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62">
        <f t="shared" si="57"/>
        <v>0</v>
      </c>
    </row>
    <row r="307" spans="1:9" ht="15">
      <c r="A307" s="3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57"/>
        <v>0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57"/>
        <v>0</v>
      </c>
    </row>
    <row r="309" spans="1:9" ht="15">
      <c r="A309" s="38" t="s">
        <v>60</v>
      </c>
      <c r="B309" s="63">
        <v>1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57"/>
        <v>1</v>
      </c>
    </row>
    <row r="310" spans="1:9">
      <c r="A310" s="36" t="s">
        <v>22</v>
      </c>
      <c r="B310" s="65">
        <v>0</v>
      </c>
      <c r="C310" s="65">
        <v>0</v>
      </c>
      <c r="D310" s="65">
        <v>0</v>
      </c>
      <c r="E310" s="65">
        <v>0</v>
      </c>
      <c r="F310" s="420"/>
      <c r="G310" s="65">
        <v>0</v>
      </c>
      <c r="H310" s="66">
        <v>0</v>
      </c>
      <c r="I310" s="67">
        <f t="shared" si="57"/>
        <v>0</v>
      </c>
    </row>
    <row r="311" spans="1:9" ht="15">
      <c r="A311" s="38" t="s">
        <v>23</v>
      </c>
      <c r="B311" s="68">
        <v>0</v>
      </c>
      <c r="C311" s="68">
        <v>0</v>
      </c>
      <c r="D311" s="68">
        <v>0</v>
      </c>
      <c r="E311" s="68">
        <v>0</v>
      </c>
      <c r="F311" s="420"/>
      <c r="G311" s="68">
        <v>0</v>
      </c>
      <c r="H311" s="69">
        <v>0</v>
      </c>
      <c r="I311" s="70">
        <f t="shared" si="57"/>
        <v>0</v>
      </c>
    </row>
    <row r="312" spans="1:9">
      <c r="A312" s="36" t="s">
        <v>24</v>
      </c>
      <c r="B312" s="65">
        <v>1.5540788977762887</v>
      </c>
      <c r="C312" s="65">
        <v>25.34477608777587</v>
      </c>
      <c r="D312" s="65">
        <v>3.8127450144478408</v>
      </c>
      <c r="E312" s="65">
        <v>0</v>
      </c>
      <c r="F312" s="420"/>
      <c r="G312" s="65">
        <v>0</v>
      </c>
      <c r="H312" s="66">
        <v>0</v>
      </c>
      <c r="I312" s="67">
        <f t="shared" si="57"/>
        <v>30.711600000000001</v>
      </c>
    </row>
    <row r="313" spans="1:9" ht="15.75" thickBot="1">
      <c r="A313" s="38" t="s">
        <v>25</v>
      </c>
      <c r="B313" s="71">
        <v>4.1565747451180082</v>
      </c>
      <c r="C313" s="71">
        <v>6.7974905708291979</v>
      </c>
      <c r="D313" s="71">
        <v>21.15802847827819</v>
      </c>
      <c r="E313" s="71">
        <v>234.99144265894117</v>
      </c>
      <c r="F313" s="421"/>
      <c r="G313" s="71">
        <v>23.059029641690046</v>
      </c>
      <c r="H313" s="72">
        <v>7.6633905143399531E-2</v>
      </c>
      <c r="I313" s="73">
        <f t="shared" si="57"/>
        <v>290.23920000000004</v>
      </c>
    </row>
    <row r="314" spans="1:9" ht="15">
      <c r="A314" s="132" t="s">
        <v>26</v>
      </c>
      <c r="B314" s="74">
        <f>SUM(B293:B313)</f>
        <v>60.069301543027116</v>
      </c>
      <c r="C314" s="74">
        <f t="shared" ref="C314:E314" si="58">SUM(C293:C313)</f>
        <v>510.79567926988017</v>
      </c>
      <c r="D314" s="74">
        <f t="shared" si="58"/>
        <v>59.266271455675806</v>
      </c>
      <c r="E314" s="74">
        <f t="shared" si="58"/>
        <v>236.9603582839836</v>
      </c>
      <c r="F314" s="74">
        <f>SUM(F293:F313)</f>
        <v>0</v>
      </c>
      <c r="G314" s="74">
        <f t="shared" ref="G314:H314" si="59">SUM(G293:G313)</f>
        <v>23.059029641690046</v>
      </c>
      <c r="H314" s="75">
        <f t="shared" si="59"/>
        <v>7.6633905143399531E-2</v>
      </c>
      <c r="I314" s="59">
        <f>SUM(I293:I313)</f>
        <v>890.22727409940012</v>
      </c>
    </row>
    <row r="315" spans="1:9" s="14" customFormat="1" ht="15" thickBot="1">
      <c r="A315" s="43" t="s">
        <v>91</v>
      </c>
      <c r="B315" s="78">
        <f>B314/$I314</f>
        <v>6.7476366194010762E-2</v>
      </c>
      <c r="C315" s="78">
        <f t="shared" ref="C315:I315" si="60">C314/$I314</f>
        <v>0.57378120636286667</v>
      </c>
      <c r="D315" s="78">
        <f t="shared" si="60"/>
        <v>6.6574315548389176E-2</v>
      </c>
      <c r="E315" s="78">
        <f t="shared" si="60"/>
        <v>0.26617962084312113</v>
      </c>
      <c r="F315" s="78">
        <f t="shared" si="60"/>
        <v>0</v>
      </c>
      <c r="G315" s="78">
        <f t="shared" si="60"/>
        <v>2.5902407522862912E-2</v>
      </c>
      <c r="H315" s="79">
        <f t="shared" si="60"/>
        <v>8.6083528749359369E-5</v>
      </c>
      <c r="I315" s="80">
        <f t="shared" si="60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 customHeight="1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 customHeight="1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1">SUM(B320:H320)</f>
        <v>0</v>
      </c>
    </row>
    <row r="321" spans="1:9" ht="15">
      <c r="A321" s="37" t="s">
        <v>9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1"/>
        <v>0</v>
      </c>
    </row>
    <row r="322" spans="1:9" ht="15">
      <c r="A322" s="36" t="s">
        <v>10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1"/>
        <v>0</v>
      </c>
    </row>
    <row r="323" spans="1:9" ht="15">
      <c r="A323" s="37" t="s">
        <v>11</v>
      </c>
      <c r="B323" s="63">
        <v>0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59">
        <f t="shared" si="61"/>
        <v>0</v>
      </c>
    </row>
    <row r="324" spans="1:9" ht="15">
      <c r="A324" s="36" t="s">
        <v>12</v>
      </c>
      <c r="B324" s="60">
        <v>1.0835910008953334E-3</v>
      </c>
      <c r="C324" s="60">
        <v>0</v>
      </c>
      <c r="D324" s="60">
        <v>0</v>
      </c>
      <c r="E324" s="60">
        <v>0.45614802155028511</v>
      </c>
      <c r="F324" s="420"/>
      <c r="G324" s="60">
        <v>0</v>
      </c>
      <c r="H324" s="61">
        <v>0</v>
      </c>
      <c r="I324" s="62">
        <f t="shared" si="61"/>
        <v>0.45723161255118044</v>
      </c>
    </row>
    <row r="325" spans="1:9" ht="15">
      <c r="A325" s="37" t="s">
        <v>13</v>
      </c>
      <c r="B325" s="63">
        <v>0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59">
        <f t="shared" si="61"/>
        <v>0</v>
      </c>
    </row>
    <row r="326" spans="1:9" ht="15">
      <c r="A326" s="36" t="s">
        <v>14</v>
      </c>
      <c r="B326" s="60">
        <v>7.3057237968984876E-4</v>
      </c>
      <c r="C326" s="60">
        <v>1.2282067039065934</v>
      </c>
      <c r="D326" s="60">
        <v>0</v>
      </c>
      <c r="E326" s="60">
        <v>0.11707464879294371</v>
      </c>
      <c r="F326" s="420"/>
      <c r="G326" s="60">
        <v>0</v>
      </c>
      <c r="H326" s="61">
        <v>0</v>
      </c>
      <c r="I326" s="62">
        <f t="shared" si="61"/>
        <v>1.3460119250792268</v>
      </c>
    </row>
    <row r="327" spans="1:9" ht="15">
      <c r="A327" s="37" t="s">
        <v>15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1"/>
        <v>0</v>
      </c>
    </row>
    <row r="328" spans="1:9" ht="15">
      <c r="A328" s="36" t="s">
        <v>16</v>
      </c>
      <c r="B328" s="60">
        <v>131.68975616460853</v>
      </c>
      <c r="C328" s="60">
        <v>1412.14599359211</v>
      </c>
      <c r="D328" s="60">
        <v>163.16425024328151</v>
      </c>
      <c r="E328" s="60">
        <v>0</v>
      </c>
      <c r="F328" s="420"/>
      <c r="G328" s="60">
        <v>0</v>
      </c>
      <c r="H328" s="61">
        <v>0</v>
      </c>
      <c r="I328" s="62">
        <f t="shared" si="61"/>
        <v>1707</v>
      </c>
    </row>
    <row r="329" spans="1:9" ht="15">
      <c r="A329" s="37" t="s">
        <v>17</v>
      </c>
      <c r="B329" s="63">
        <v>5.594761897928846</v>
      </c>
      <c r="C329" s="63">
        <v>0</v>
      </c>
      <c r="D329" s="63">
        <v>14.405238102071154</v>
      </c>
      <c r="E329" s="63">
        <v>0</v>
      </c>
      <c r="F329" s="420"/>
      <c r="G329" s="63">
        <v>0</v>
      </c>
      <c r="H329" s="64">
        <v>0</v>
      </c>
      <c r="I329" s="59">
        <f t="shared" si="61"/>
        <v>20</v>
      </c>
    </row>
    <row r="330" spans="1:9" ht="15">
      <c r="A330" s="36" t="s">
        <v>18</v>
      </c>
      <c r="B330" s="60">
        <v>0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62">
        <f>SUM(B330:H330)</f>
        <v>0</v>
      </c>
    </row>
    <row r="331" spans="1:9" ht="15">
      <c r="A331" s="37" t="s">
        <v>139</v>
      </c>
      <c r="B331" s="63">
        <v>186.80723570884405</v>
      </c>
      <c r="C331" s="63">
        <v>297.57564735044753</v>
      </c>
      <c r="D331" s="63">
        <v>109.49965598184902</v>
      </c>
      <c r="E331" s="63">
        <v>107.11746095885945</v>
      </c>
      <c r="F331" s="420"/>
      <c r="G331" s="63">
        <v>0</v>
      </c>
      <c r="H331" s="64">
        <v>0</v>
      </c>
      <c r="I331" s="59">
        <f>SUM(B331:H331)</f>
        <v>701</v>
      </c>
    </row>
    <row r="332" spans="1:9" ht="15">
      <c r="A332" s="36" t="s">
        <v>19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1"/>
        <v>0</v>
      </c>
    </row>
    <row r="333" spans="1:9" ht="15">
      <c r="A333" s="37" t="s">
        <v>20</v>
      </c>
      <c r="B333" s="63">
        <v>0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61"/>
        <v>0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1"/>
        <v>0</v>
      </c>
    </row>
    <row r="335" spans="1:9" ht="15">
      <c r="A335" s="38" t="s">
        <v>60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1"/>
        <v>0</v>
      </c>
    </row>
    <row r="336" spans="1:9">
      <c r="A336" s="36" t="s">
        <v>22</v>
      </c>
      <c r="B336" s="65">
        <v>16.439216238489731</v>
      </c>
      <c r="C336" s="65">
        <v>1776.0098528911708</v>
      </c>
      <c r="D336" s="65">
        <v>1.5509308703394045</v>
      </c>
      <c r="E336" s="65">
        <v>0</v>
      </c>
      <c r="F336" s="420"/>
      <c r="G336" s="65">
        <v>0</v>
      </c>
      <c r="H336" s="66">
        <v>0</v>
      </c>
      <c r="I336" s="67">
        <f t="shared" si="61"/>
        <v>1794</v>
      </c>
    </row>
    <row r="337" spans="1:9" ht="15">
      <c r="A337" s="38" t="s">
        <v>23</v>
      </c>
      <c r="B337" s="68">
        <v>0</v>
      </c>
      <c r="C337" s="68">
        <v>0</v>
      </c>
      <c r="D337" s="68">
        <v>0</v>
      </c>
      <c r="E337" s="68">
        <v>0</v>
      </c>
      <c r="F337" s="420"/>
      <c r="G337" s="68">
        <v>0</v>
      </c>
      <c r="H337" s="69">
        <v>0</v>
      </c>
      <c r="I337" s="70">
        <f t="shared" si="61"/>
        <v>0</v>
      </c>
    </row>
    <row r="338" spans="1:9">
      <c r="A338" s="36" t="s">
        <v>24</v>
      </c>
      <c r="B338" s="65">
        <v>0.20650879739977715</v>
      </c>
      <c r="C338" s="65">
        <v>0</v>
      </c>
      <c r="D338" s="65">
        <v>0.49549120260022284</v>
      </c>
      <c r="E338" s="65">
        <v>0</v>
      </c>
      <c r="F338" s="420"/>
      <c r="G338" s="65">
        <v>0</v>
      </c>
      <c r="H338" s="66">
        <v>0</v>
      </c>
      <c r="I338" s="67">
        <f t="shared" si="61"/>
        <v>0.70199999999999996</v>
      </c>
    </row>
    <row r="339" spans="1:9" ht="15.75" thickBot="1">
      <c r="A339" s="38" t="s">
        <v>25</v>
      </c>
      <c r="B339" s="71">
        <v>17.928193742248077</v>
      </c>
      <c r="C339" s="71">
        <v>11.670587502597479</v>
      </c>
      <c r="D339" s="71">
        <v>28.804598153175078</v>
      </c>
      <c r="E339" s="71">
        <v>856.39852157559324</v>
      </c>
      <c r="F339" s="421"/>
      <c r="G339" s="71">
        <v>68.804499026386139</v>
      </c>
      <c r="H339" s="72">
        <v>0</v>
      </c>
      <c r="I339" s="73">
        <f t="shared" si="61"/>
        <v>983.60640000000001</v>
      </c>
    </row>
    <row r="340" spans="1:9" ht="15">
      <c r="A340" s="132" t="s">
        <v>26</v>
      </c>
      <c r="B340" s="74">
        <f>SUM(B319:B339)</f>
        <v>358.66748671289952</v>
      </c>
      <c r="C340" s="74">
        <f t="shared" ref="C340:E340" si="62">SUM(C319:C339)</f>
        <v>3498.6302880402322</v>
      </c>
      <c r="D340" s="74">
        <f t="shared" si="62"/>
        <v>317.92016455331645</v>
      </c>
      <c r="E340" s="74">
        <f t="shared" si="62"/>
        <v>964.08920520479592</v>
      </c>
      <c r="F340" s="74">
        <f>SUM(F319:F339)</f>
        <v>0</v>
      </c>
      <c r="G340" s="74">
        <f t="shared" ref="G340:H340" si="63">SUM(G319:G339)</f>
        <v>68.804499026386139</v>
      </c>
      <c r="H340" s="75">
        <f t="shared" si="63"/>
        <v>0</v>
      </c>
      <c r="I340" s="59">
        <f>SUM(I319:I339)</f>
        <v>5208.1116435376298</v>
      </c>
    </row>
    <row r="341" spans="1:9" s="14" customFormat="1" ht="15" thickBot="1">
      <c r="A341" s="43" t="s">
        <v>91</v>
      </c>
      <c r="B341" s="78">
        <f>B340/$I340</f>
        <v>6.8867088737996643E-2</v>
      </c>
      <c r="C341" s="78">
        <f t="shared" ref="C341:I341" si="64">C340/$I340</f>
        <v>0.67176560863118795</v>
      </c>
      <c r="D341" s="78">
        <f t="shared" si="64"/>
        <v>6.1043269866881723E-2</v>
      </c>
      <c r="E341" s="78">
        <f t="shared" si="64"/>
        <v>0.18511300663092825</v>
      </c>
      <c r="F341" s="78">
        <f t="shared" si="64"/>
        <v>0</v>
      </c>
      <c r="G341" s="78">
        <f t="shared" si="64"/>
        <v>1.3211026133005555E-2</v>
      </c>
      <c r="H341" s="79">
        <f t="shared" si="64"/>
        <v>0</v>
      </c>
      <c r="I341" s="80">
        <f t="shared" si="64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 customHeight="1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 customHeight="1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5">SUM(B346:H346)</f>
        <v>0</v>
      </c>
    </row>
    <row r="347" spans="1:9" ht="15">
      <c r="A347" s="3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5"/>
        <v>0</v>
      </c>
    </row>
    <row r="348" spans="1:9" ht="15">
      <c r="A348" s="3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5"/>
        <v>0</v>
      </c>
    </row>
    <row r="349" spans="1:9" ht="15">
      <c r="A349" s="3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59">
        <f t="shared" si="65"/>
        <v>0</v>
      </c>
    </row>
    <row r="350" spans="1:9" ht="15">
      <c r="A350" s="36" t="s">
        <v>12</v>
      </c>
      <c r="B350" s="60">
        <v>0</v>
      </c>
      <c r="C350" s="60">
        <v>0</v>
      </c>
      <c r="D350" s="60">
        <v>0</v>
      </c>
      <c r="E350" s="60">
        <v>5.3998377615193747E-3</v>
      </c>
      <c r="F350" s="420"/>
      <c r="G350" s="60">
        <v>0</v>
      </c>
      <c r="H350" s="61">
        <v>0</v>
      </c>
      <c r="I350" s="62">
        <f t="shared" si="65"/>
        <v>5.3998377615193747E-3</v>
      </c>
    </row>
    <row r="351" spans="1:9" ht="15">
      <c r="A351" s="3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59">
        <f t="shared" si="65"/>
        <v>0</v>
      </c>
    </row>
    <row r="352" spans="1:9" ht="15">
      <c r="A352" s="36" t="s">
        <v>14</v>
      </c>
      <c r="B352" s="60">
        <v>0</v>
      </c>
      <c r="C352" s="60">
        <v>0</v>
      </c>
      <c r="D352" s="60">
        <v>0</v>
      </c>
      <c r="E352" s="60">
        <v>3.479124897462937</v>
      </c>
      <c r="F352" s="420"/>
      <c r="G352" s="60">
        <v>0</v>
      </c>
      <c r="H352" s="61">
        <v>0</v>
      </c>
      <c r="I352" s="62">
        <f t="shared" si="65"/>
        <v>3.479124897462937</v>
      </c>
    </row>
    <row r="353" spans="1:9" ht="15">
      <c r="A353" s="37" t="s">
        <v>15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65"/>
        <v>0</v>
      </c>
    </row>
    <row r="354" spans="1:9" ht="15">
      <c r="A354" s="36" t="s">
        <v>16</v>
      </c>
      <c r="B354" s="60">
        <v>5.3905938379054455E-2</v>
      </c>
      <c r="C354" s="60">
        <v>1.5867162834750295</v>
      </c>
      <c r="D354" s="60">
        <v>25.359377778145916</v>
      </c>
      <c r="E354" s="60">
        <v>0</v>
      </c>
      <c r="F354" s="420"/>
      <c r="G354" s="60">
        <v>0</v>
      </c>
      <c r="H354" s="61">
        <v>0</v>
      </c>
      <c r="I354" s="62">
        <f t="shared" si="65"/>
        <v>27</v>
      </c>
    </row>
    <row r="355" spans="1:9" ht="15">
      <c r="A355" s="37" t="s">
        <v>17</v>
      </c>
      <c r="B355" s="63">
        <v>0</v>
      </c>
      <c r="C355" s="63">
        <v>0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5"/>
        <v>0</v>
      </c>
    </row>
    <row r="356" spans="1:9" ht="15">
      <c r="A356" s="3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62">
        <f>SUM(B356:H356)</f>
        <v>0</v>
      </c>
    </row>
    <row r="357" spans="1:9" ht="15">
      <c r="A357" s="37" t="s">
        <v>139</v>
      </c>
      <c r="B357" s="63">
        <v>15.11776027422721</v>
      </c>
      <c r="C357" s="63">
        <v>406.16291141985079</v>
      </c>
      <c r="D357" s="63">
        <v>517.71932830592198</v>
      </c>
      <c r="E357" s="63">
        <v>0</v>
      </c>
      <c r="F357" s="420"/>
      <c r="G357" s="63">
        <v>0</v>
      </c>
      <c r="H357" s="64">
        <v>0</v>
      </c>
      <c r="I357" s="59">
        <f>SUM(B357:H357)</f>
        <v>939</v>
      </c>
    </row>
    <row r="358" spans="1:9" ht="15">
      <c r="A358" s="3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62">
        <f t="shared" si="65"/>
        <v>0</v>
      </c>
    </row>
    <row r="359" spans="1:9" ht="15">
      <c r="A359" s="3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59">
        <f t="shared" si="65"/>
        <v>0</v>
      </c>
    </row>
    <row r="360" spans="1:9" ht="15">
      <c r="A360" s="36" t="s">
        <v>21</v>
      </c>
      <c r="B360" s="60">
        <v>6.98364303077747E-2</v>
      </c>
      <c r="C360" s="60">
        <v>3.7596308351530627</v>
      </c>
      <c r="D360" s="60">
        <v>1.1705327345391618</v>
      </c>
      <c r="E360" s="60">
        <v>0</v>
      </c>
      <c r="F360" s="420"/>
      <c r="G360" s="60">
        <v>0</v>
      </c>
      <c r="H360" s="61">
        <v>0</v>
      </c>
      <c r="I360" s="62">
        <f t="shared" si="65"/>
        <v>4.9999999999999991</v>
      </c>
    </row>
    <row r="361" spans="1:9" ht="15">
      <c r="A361" s="38" t="s">
        <v>60</v>
      </c>
      <c r="B361" s="63">
        <v>10.716294805672627</v>
      </c>
      <c r="C361" s="63">
        <v>18.161828857840373</v>
      </c>
      <c r="D361" s="63">
        <v>33.121876336487006</v>
      </c>
      <c r="E361" s="63">
        <v>0</v>
      </c>
      <c r="F361" s="420"/>
      <c r="G361" s="63">
        <v>0</v>
      </c>
      <c r="H361" s="64">
        <v>0</v>
      </c>
      <c r="I361" s="59">
        <f t="shared" si="65"/>
        <v>62.000000000000007</v>
      </c>
    </row>
    <row r="362" spans="1:9">
      <c r="A362" s="36" t="s">
        <v>22</v>
      </c>
      <c r="B362" s="65">
        <v>35.490762878734976</v>
      </c>
      <c r="C362" s="65">
        <v>103.33807264616058</v>
      </c>
      <c r="D362" s="65">
        <v>58.171164475104462</v>
      </c>
      <c r="E362" s="65">
        <v>0</v>
      </c>
      <c r="F362" s="420"/>
      <c r="G362" s="65">
        <v>0</v>
      </c>
      <c r="H362" s="66">
        <v>0</v>
      </c>
      <c r="I362" s="67">
        <f t="shared" si="65"/>
        <v>197.00000000000003</v>
      </c>
    </row>
    <row r="363" spans="1:9" ht="15">
      <c r="A363" s="38" t="s">
        <v>23</v>
      </c>
      <c r="B363" s="68">
        <v>0</v>
      </c>
      <c r="C363" s="68">
        <v>0</v>
      </c>
      <c r="D363" s="68">
        <v>0</v>
      </c>
      <c r="E363" s="68">
        <v>0</v>
      </c>
      <c r="F363" s="420"/>
      <c r="G363" s="68">
        <v>0</v>
      </c>
      <c r="H363" s="69">
        <v>0</v>
      </c>
      <c r="I363" s="70">
        <f t="shared" si="65"/>
        <v>0</v>
      </c>
    </row>
    <row r="364" spans="1:9">
      <c r="A364" s="36" t="s">
        <v>24</v>
      </c>
      <c r="B364" s="65">
        <v>0.127582603790167</v>
      </c>
      <c r="C364" s="65">
        <v>1.8050128446462471E-6</v>
      </c>
      <c r="D364" s="65">
        <v>1.2815591196988356E-2</v>
      </c>
      <c r="E364" s="65">
        <v>0</v>
      </c>
      <c r="F364" s="420"/>
      <c r="G364" s="65">
        <v>0</v>
      </c>
      <c r="H364" s="66">
        <v>0</v>
      </c>
      <c r="I364" s="67">
        <f t="shared" si="65"/>
        <v>0.1404</v>
      </c>
    </row>
    <row r="365" spans="1:9" ht="15.75" thickBot="1">
      <c r="A365" s="38" t="s">
        <v>25</v>
      </c>
      <c r="B365" s="71">
        <v>2.4876051117921913</v>
      </c>
      <c r="C365" s="71">
        <v>4.1090197344634616</v>
      </c>
      <c r="D365" s="71">
        <v>2.4181023993957198</v>
      </c>
      <c r="E365" s="71">
        <v>400.38497276623127</v>
      </c>
      <c r="F365" s="421"/>
      <c r="G365" s="71">
        <v>5.1508415891875865</v>
      </c>
      <c r="H365" s="72">
        <v>2.1858398929817731E-2</v>
      </c>
      <c r="I365" s="73">
        <f t="shared" si="65"/>
        <v>414.57240000000002</v>
      </c>
    </row>
    <row r="366" spans="1:9" ht="15">
      <c r="A366" s="132" t="s">
        <v>26</v>
      </c>
      <c r="B366" s="74">
        <f>SUM(B345:B365)</f>
        <v>64.063748042903995</v>
      </c>
      <c r="C366" s="74">
        <f t="shared" ref="C366:E366" si="66">SUM(C345:C365)</f>
        <v>537.11818158195615</v>
      </c>
      <c r="D366" s="74">
        <f t="shared" si="66"/>
        <v>637.97319762079121</v>
      </c>
      <c r="E366" s="74">
        <f t="shared" si="66"/>
        <v>403.86949750145573</v>
      </c>
      <c r="F366" s="74">
        <f>SUM(F345:F365)</f>
        <v>0</v>
      </c>
      <c r="G366" s="74">
        <f t="shared" ref="G366:H366" si="67">SUM(G345:G365)</f>
        <v>5.1508415891875865</v>
      </c>
      <c r="H366" s="75">
        <f t="shared" si="67"/>
        <v>2.1858398929817731E-2</v>
      </c>
      <c r="I366" s="59">
        <f>SUM(I345:I365)</f>
        <v>1648.1973247352246</v>
      </c>
    </row>
    <row r="367" spans="1:9" s="14" customFormat="1" ht="15" thickBot="1">
      <c r="A367" s="43" t="s">
        <v>91</v>
      </c>
      <c r="B367" s="78">
        <f>B366/$I366</f>
        <v>3.8868979509595759E-2</v>
      </c>
      <c r="C367" s="78">
        <f t="shared" ref="C367:I367" si="68">C366/$I366</f>
        <v>0.32588220689427566</v>
      </c>
      <c r="D367" s="78">
        <f t="shared" si="68"/>
        <v>0.38707331218565028</v>
      </c>
      <c r="E367" s="78">
        <f t="shared" si="68"/>
        <v>0.24503710292475783</v>
      </c>
      <c r="F367" s="78">
        <f t="shared" si="68"/>
        <v>0</v>
      </c>
      <c r="G367" s="78">
        <f t="shared" si="68"/>
        <v>3.1251364820744664E-3</v>
      </c>
      <c r="H367" s="79">
        <f t="shared" si="68"/>
        <v>1.3262003645910045E-5</v>
      </c>
      <c r="I367" s="80">
        <f t="shared" si="68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69">SUM(B372:H372)</f>
        <v>0</v>
      </c>
    </row>
    <row r="373" spans="1:9" ht="15">
      <c r="A373" s="37" t="s">
        <v>9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69"/>
        <v>0</v>
      </c>
    </row>
    <row r="374" spans="1:9" ht="15">
      <c r="A374" s="36" t="s">
        <v>10</v>
      </c>
      <c r="B374" s="60">
        <v>0</v>
      </c>
      <c r="C374" s="60">
        <v>0</v>
      </c>
      <c r="D374" s="60">
        <v>0</v>
      </c>
      <c r="E374" s="60">
        <v>0</v>
      </c>
      <c r="F374" s="420"/>
      <c r="G374" s="60">
        <v>0</v>
      </c>
      <c r="H374" s="61">
        <v>0</v>
      </c>
      <c r="I374" s="62">
        <f t="shared" si="69"/>
        <v>0</v>
      </c>
    </row>
    <row r="375" spans="1:9" ht="15">
      <c r="A375" s="37" t="s">
        <v>11</v>
      </c>
      <c r="B375" s="63">
        <v>0</v>
      </c>
      <c r="C375" s="63">
        <v>0</v>
      </c>
      <c r="D375" s="63">
        <v>0</v>
      </c>
      <c r="E375" s="63">
        <v>0</v>
      </c>
      <c r="F375" s="420"/>
      <c r="G375" s="63">
        <v>0</v>
      </c>
      <c r="H375" s="64">
        <v>0</v>
      </c>
      <c r="I375" s="59">
        <f t="shared" si="69"/>
        <v>0</v>
      </c>
    </row>
    <row r="376" spans="1:9" ht="15">
      <c r="A376" s="36" t="s">
        <v>12</v>
      </c>
      <c r="B376" s="60">
        <v>1.0819350375123149E-3</v>
      </c>
      <c r="C376" s="60">
        <v>1.0819350375123149E-3</v>
      </c>
      <c r="D376" s="60">
        <v>1.0819350375123149E-3</v>
      </c>
      <c r="E376" s="60">
        <v>1.1080006983767807</v>
      </c>
      <c r="F376" s="420"/>
      <c r="G376" s="60">
        <v>0</v>
      </c>
      <c r="H376" s="61">
        <v>0</v>
      </c>
      <c r="I376" s="62">
        <f t="shared" si="69"/>
        <v>1.1112465034893177</v>
      </c>
    </row>
    <row r="377" spans="1:9" ht="15">
      <c r="A377" s="37" t="s">
        <v>13</v>
      </c>
      <c r="B377" s="63">
        <v>0</v>
      </c>
      <c r="C377" s="63">
        <v>0</v>
      </c>
      <c r="D377" s="63">
        <v>0</v>
      </c>
      <c r="E377" s="63">
        <v>0</v>
      </c>
      <c r="F377" s="420"/>
      <c r="G377" s="63">
        <v>0</v>
      </c>
      <c r="H377" s="64">
        <v>0</v>
      </c>
      <c r="I377" s="59">
        <f t="shared" si="69"/>
        <v>0</v>
      </c>
    </row>
    <row r="378" spans="1:9" ht="15">
      <c r="A378" s="36" t="s">
        <v>14</v>
      </c>
      <c r="B378" s="60">
        <v>7.309610141602818E-4</v>
      </c>
      <c r="C378" s="60">
        <v>7.309610141602818E-4</v>
      </c>
      <c r="D378" s="60">
        <v>7.309610141602818E-4</v>
      </c>
      <c r="E378" s="60">
        <v>263.4552260097185</v>
      </c>
      <c r="F378" s="420"/>
      <c r="G378" s="60">
        <v>0</v>
      </c>
      <c r="H378" s="61">
        <v>0</v>
      </c>
      <c r="I378" s="62">
        <f t="shared" si="69"/>
        <v>263.45741889276098</v>
      </c>
    </row>
    <row r="379" spans="1:9" ht="15">
      <c r="A379" s="37" t="s">
        <v>15</v>
      </c>
      <c r="B379" s="63">
        <v>2.9993573264781497</v>
      </c>
      <c r="C379" s="63">
        <v>2.1422450728363329E-4</v>
      </c>
      <c r="D379" s="63">
        <v>2.1422450728363329E-4</v>
      </c>
      <c r="E379" s="63">
        <v>2.1422450728363329E-4</v>
      </c>
      <c r="F379" s="420"/>
      <c r="G379" s="63">
        <v>0</v>
      </c>
      <c r="H379" s="64">
        <v>0</v>
      </c>
      <c r="I379" s="59">
        <f t="shared" si="69"/>
        <v>3.0000000000000004</v>
      </c>
    </row>
    <row r="380" spans="1:9" ht="15">
      <c r="A380" s="36" t="s">
        <v>16</v>
      </c>
      <c r="B380" s="60">
        <v>6.2493491945409776</v>
      </c>
      <c r="C380" s="60">
        <v>6.0709949289336474E-4</v>
      </c>
      <c r="D380" s="60">
        <v>27.749436606473235</v>
      </c>
      <c r="E380" s="60">
        <v>6.0709949289336474E-4</v>
      </c>
      <c r="F380" s="420"/>
      <c r="G380" s="60">
        <v>0</v>
      </c>
      <c r="H380" s="61">
        <v>0</v>
      </c>
      <c r="I380" s="62">
        <f t="shared" si="69"/>
        <v>34</v>
      </c>
    </row>
    <row r="381" spans="1:9" ht="15">
      <c r="A381" s="37" t="s">
        <v>17</v>
      </c>
      <c r="B381" s="63">
        <v>1.9056029526024607</v>
      </c>
      <c r="C381" s="63">
        <v>1.2498750124987504E-3</v>
      </c>
      <c r="D381" s="63">
        <v>48.091897297372547</v>
      </c>
      <c r="E381" s="63">
        <v>1.2498750124987504E-3</v>
      </c>
      <c r="F381" s="420"/>
      <c r="G381" s="63">
        <v>0</v>
      </c>
      <c r="H381" s="64">
        <v>0</v>
      </c>
      <c r="I381" s="59">
        <f t="shared" si="69"/>
        <v>50.000000000000007</v>
      </c>
    </row>
    <row r="382" spans="1:9" ht="15">
      <c r="A382" s="36" t="s">
        <v>18</v>
      </c>
      <c r="B382" s="60">
        <v>0</v>
      </c>
      <c r="C382" s="60">
        <v>0</v>
      </c>
      <c r="D382" s="60">
        <v>0</v>
      </c>
      <c r="E382" s="60">
        <v>0</v>
      </c>
      <c r="F382" s="420"/>
      <c r="G382" s="60">
        <v>0</v>
      </c>
      <c r="H382" s="61">
        <v>0</v>
      </c>
      <c r="I382" s="62">
        <f>SUM(B382:H382)</f>
        <v>0</v>
      </c>
    </row>
    <row r="383" spans="1:9" ht="15">
      <c r="A383" s="37" t="s">
        <v>139</v>
      </c>
      <c r="B383" s="63">
        <v>24.488996124568956</v>
      </c>
      <c r="C383" s="63">
        <v>2.0700852097645077</v>
      </c>
      <c r="D383" s="63">
        <v>57.437919094176749</v>
      </c>
      <c r="E383" s="63">
        <v>2.9995714897871734E-3</v>
      </c>
      <c r="F383" s="420"/>
      <c r="G383" s="63">
        <v>0</v>
      </c>
      <c r="H383" s="64">
        <v>0</v>
      </c>
      <c r="I383" s="59">
        <f>SUM(B383:H383)</f>
        <v>83.999999999999986</v>
      </c>
    </row>
    <row r="384" spans="1:9" ht="15">
      <c r="A384" s="36" t="s">
        <v>19</v>
      </c>
      <c r="B384" s="60">
        <v>0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>SUM(B384:H384)</f>
        <v>0</v>
      </c>
    </row>
    <row r="385" spans="1:9" ht="15">
      <c r="A385" s="37" t="s">
        <v>20</v>
      </c>
      <c r="B385" s="63">
        <v>0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>SUM(B385:H385)</f>
        <v>0</v>
      </c>
    </row>
    <row r="386" spans="1:9" ht="15">
      <c r="A386" s="36" t="s">
        <v>21</v>
      </c>
      <c r="B386" s="60">
        <v>0.62544695373874348</v>
      </c>
      <c r="C386" s="60">
        <v>9.9601593625498028E-4</v>
      </c>
      <c r="D386" s="60">
        <v>0.37256101438874678</v>
      </c>
      <c r="E386" s="60">
        <v>9.9601593625498028E-4</v>
      </c>
      <c r="F386" s="420"/>
      <c r="G386" s="60">
        <v>0</v>
      </c>
      <c r="H386" s="61">
        <v>0</v>
      </c>
      <c r="I386" s="62">
        <f t="shared" si="69"/>
        <v>1.0000000000000002</v>
      </c>
    </row>
    <row r="387" spans="1:9" ht="15">
      <c r="A387" s="38" t="s">
        <v>60</v>
      </c>
      <c r="B387" s="63">
        <v>0.5</v>
      </c>
      <c r="C387" s="63">
        <v>0.5</v>
      </c>
      <c r="D387" s="63">
        <v>0.5</v>
      </c>
      <c r="E387" s="63">
        <v>0.5</v>
      </c>
      <c r="F387" s="420"/>
      <c r="G387" s="63">
        <v>0</v>
      </c>
      <c r="H387" s="64">
        <v>0</v>
      </c>
      <c r="I387" s="59">
        <f t="shared" si="69"/>
        <v>2</v>
      </c>
    </row>
    <row r="388" spans="1:9">
      <c r="A388" s="36" t="s">
        <v>22</v>
      </c>
      <c r="B388" s="65">
        <v>0</v>
      </c>
      <c r="C388" s="65">
        <v>0</v>
      </c>
      <c r="D388" s="65">
        <v>0</v>
      </c>
      <c r="E388" s="65">
        <v>0</v>
      </c>
      <c r="F388" s="420"/>
      <c r="G388" s="65">
        <v>0</v>
      </c>
      <c r="H388" s="66">
        <v>0</v>
      </c>
      <c r="I388" s="67">
        <f t="shared" si="69"/>
        <v>0</v>
      </c>
    </row>
    <row r="389" spans="1:9" ht="15">
      <c r="A389" s="38" t="s">
        <v>23</v>
      </c>
      <c r="B389" s="68">
        <v>0</v>
      </c>
      <c r="C389" s="68">
        <v>0</v>
      </c>
      <c r="D389" s="68">
        <v>0</v>
      </c>
      <c r="E389" s="68">
        <v>0</v>
      </c>
      <c r="F389" s="420"/>
      <c r="G389" s="68">
        <v>0</v>
      </c>
      <c r="H389" s="69">
        <v>0</v>
      </c>
      <c r="I389" s="70">
        <f t="shared" si="69"/>
        <v>0</v>
      </c>
    </row>
    <row r="390" spans="1:9">
      <c r="A390" s="36" t="s">
        <v>24</v>
      </c>
      <c r="B390" s="65">
        <v>9.0792000000000002</v>
      </c>
      <c r="C390" s="65">
        <v>0</v>
      </c>
      <c r="D390" s="65">
        <v>0</v>
      </c>
      <c r="E390" s="65">
        <v>0</v>
      </c>
      <c r="F390" s="420"/>
      <c r="G390" s="65">
        <v>0</v>
      </c>
      <c r="H390" s="66">
        <v>0</v>
      </c>
      <c r="I390" s="67">
        <f t="shared" si="69"/>
        <v>9.0792000000000002</v>
      </c>
    </row>
    <row r="391" spans="1:9" ht="15.75" thickBot="1">
      <c r="A391" s="38" t="s">
        <v>25</v>
      </c>
      <c r="B391" s="71">
        <v>8.1838949558317289</v>
      </c>
      <c r="C391" s="71">
        <v>1.0172676739672093E-2</v>
      </c>
      <c r="D391" s="71">
        <v>2.2119512235375236</v>
      </c>
      <c r="E391" s="71">
        <v>35.343721584022958</v>
      </c>
      <c r="F391" s="421"/>
      <c r="G391" s="71">
        <v>29.839459559868107</v>
      </c>
      <c r="H391" s="72">
        <v>0</v>
      </c>
      <c r="I391" s="73">
        <f t="shared" si="69"/>
        <v>75.589199999999991</v>
      </c>
    </row>
    <row r="392" spans="1:9" ht="15">
      <c r="A392" s="132" t="s">
        <v>26</v>
      </c>
      <c r="B392" s="74">
        <f>SUM(B371:B391)</f>
        <v>54.033660403812689</v>
      </c>
      <c r="C392" s="74">
        <f t="shared" ref="C392:E392" si="70">SUM(C371:C391)</f>
        <v>2.5851379975047832</v>
      </c>
      <c r="D392" s="74">
        <f t="shared" si="70"/>
        <v>136.36579235650774</v>
      </c>
      <c r="E392" s="74">
        <f t="shared" si="70"/>
        <v>300.4130150785569</v>
      </c>
      <c r="F392" s="74">
        <f>SUM(F371:F391)</f>
        <v>0</v>
      </c>
      <c r="G392" s="74">
        <f t="shared" ref="G392:H392" si="71">SUM(G371:G391)</f>
        <v>29.839459559868107</v>
      </c>
      <c r="H392" s="75">
        <f t="shared" si="71"/>
        <v>0</v>
      </c>
      <c r="I392" s="59">
        <f>SUM(I371:I391)</f>
        <v>523.23706539625027</v>
      </c>
    </row>
    <row r="393" spans="1:9" s="14" customFormat="1" ht="15" thickBot="1">
      <c r="A393" s="43" t="s">
        <v>91</v>
      </c>
      <c r="B393" s="78">
        <f>B392/$I392</f>
        <v>0.10326802892469536</v>
      </c>
      <c r="C393" s="78">
        <f t="shared" ref="C393:I393" si="72">C392/$I392</f>
        <v>4.9406629775874998E-3</v>
      </c>
      <c r="D393" s="78">
        <f t="shared" si="72"/>
        <v>0.26061951909549297</v>
      </c>
      <c r="E393" s="78">
        <f t="shared" si="72"/>
        <v>0.57414322292143516</v>
      </c>
      <c r="F393" s="78">
        <f t="shared" si="72"/>
        <v>0</v>
      </c>
      <c r="G393" s="78">
        <f t="shared" si="72"/>
        <v>5.7028566080788871E-2</v>
      </c>
      <c r="H393" s="79">
        <f t="shared" si="72"/>
        <v>0</v>
      </c>
      <c r="I393" s="80">
        <f t="shared" si="72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 customHeight="1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3">SUM(B398:H398)</f>
        <v>0</v>
      </c>
    </row>
    <row r="399" spans="1:9" ht="15">
      <c r="A399" s="37" t="s">
        <v>9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3"/>
        <v>0</v>
      </c>
    </row>
    <row r="400" spans="1:9" ht="15">
      <c r="A400" s="36" t="s">
        <v>10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3"/>
        <v>0</v>
      </c>
    </row>
    <row r="401" spans="1:9" ht="15">
      <c r="A401" s="37" t="s">
        <v>11</v>
      </c>
      <c r="B401" s="63">
        <v>0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73"/>
        <v>0</v>
      </c>
    </row>
    <row r="402" spans="1:9" ht="15">
      <c r="A402" s="36" t="s">
        <v>12</v>
      </c>
      <c r="B402" s="60">
        <v>1.0700655168318491E-3</v>
      </c>
      <c r="C402" s="60">
        <v>0</v>
      </c>
      <c r="D402" s="60">
        <v>0</v>
      </c>
      <c r="E402" s="60">
        <v>7.1122358655461848E-2</v>
      </c>
      <c r="F402" s="420"/>
      <c r="G402" s="60">
        <v>0</v>
      </c>
      <c r="H402" s="61">
        <v>0</v>
      </c>
      <c r="I402" s="62">
        <f t="shared" si="73"/>
        <v>7.2192424172293698E-2</v>
      </c>
    </row>
    <row r="403" spans="1:9" ht="15">
      <c r="A403" s="37" t="s">
        <v>13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73"/>
        <v>0</v>
      </c>
    </row>
    <row r="404" spans="1:9" ht="15">
      <c r="A404" s="36" t="s">
        <v>14</v>
      </c>
      <c r="B404" s="60">
        <v>7.2972988862795619E-4</v>
      </c>
      <c r="C404" s="60">
        <v>0</v>
      </c>
      <c r="D404" s="60">
        <v>0</v>
      </c>
      <c r="E404" s="60">
        <v>0.42970421501204992</v>
      </c>
      <c r="F404" s="420"/>
      <c r="G404" s="60">
        <v>0</v>
      </c>
      <c r="H404" s="61">
        <v>0</v>
      </c>
      <c r="I404" s="62">
        <f t="shared" si="73"/>
        <v>0.43043394490067788</v>
      </c>
    </row>
    <row r="405" spans="1:9" ht="15">
      <c r="A405" s="37" t="s">
        <v>15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3"/>
        <v>0</v>
      </c>
    </row>
    <row r="406" spans="1:9" ht="15">
      <c r="A406" s="36" t="s">
        <v>16</v>
      </c>
      <c r="B406" s="60">
        <v>14.739861736964224</v>
      </c>
      <c r="C406" s="60">
        <v>23.247780181869327</v>
      </c>
      <c r="D406" s="60">
        <v>1.2358081166448119E-2</v>
      </c>
      <c r="E406" s="60">
        <v>0</v>
      </c>
      <c r="F406" s="420"/>
      <c r="G406" s="60">
        <v>0</v>
      </c>
      <c r="H406" s="61">
        <v>0</v>
      </c>
      <c r="I406" s="62">
        <f t="shared" si="73"/>
        <v>38</v>
      </c>
    </row>
    <row r="407" spans="1:9" ht="15">
      <c r="A407" s="37" t="s">
        <v>17</v>
      </c>
      <c r="B407" s="63">
        <v>0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59">
        <f t="shared" si="73"/>
        <v>0</v>
      </c>
    </row>
    <row r="408" spans="1:9" ht="15">
      <c r="A408" s="36" t="s">
        <v>18</v>
      </c>
      <c r="B408" s="60">
        <v>0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62">
        <f>SUM(B408:H408)</f>
        <v>0</v>
      </c>
    </row>
    <row r="409" spans="1:9" ht="15">
      <c r="A409" s="37" t="s">
        <v>139</v>
      </c>
      <c r="B409" s="63">
        <v>5.98206785994131</v>
      </c>
      <c r="C409" s="63">
        <v>18.079580725708734</v>
      </c>
      <c r="D409" s="63">
        <v>2.5721269027818305</v>
      </c>
      <c r="E409" s="63">
        <v>0.36622451156813102</v>
      </c>
      <c r="F409" s="420"/>
      <c r="G409" s="63">
        <v>0</v>
      </c>
      <c r="H409" s="64">
        <v>0</v>
      </c>
      <c r="I409" s="59">
        <f>SUM(B409:H409)</f>
        <v>27.000000000000004</v>
      </c>
    </row>
    <row r="410" spans="1:9" ht="15">
      <c r="A410" s="36" t="s">
        <v>19</v>
      </c>
      <c r="B410" s="60">
        <v>0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>SUM(B410:H410)</f>
        <v>0</v>
      </c>
    </row>
    <row r="411" spans="1:9" ht="15">
      <c r="A411" s="37" t="s">
        <v>20</v>
      </c>
      <c r="B411" s="63">
        <v>0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>SUM(B411:H411)</f>
        <v>0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3"/>
        <v>0</v>
      </c>
    </row>
    <row r="413" spans="1:9" ht="15">
      <c r="A413" s="38" t="s">
        <v>60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3"/>
        <v>0</v>
      </c>
    </row>
    <row r="414" spans="1:9">
      <c r="A414" s="36" t="s">
        <v>22</v>
      </c>
      <c r="B414" s="65">
        <v>0</v>
      </c>
      <c r="C414" s="65">
        <v>0</v>
      </c>
      <c r="D414" s="65">
        <v>0</v>
      </c>
      <c r="E414" s="65">
        <v>0</v>
      </c>
      <c r="F414" s="420"/>
      <c r="G414" s="65">
        <v>0</v>
      </c>
      <c r="H414" s="66">
        <v>0</v>
      </c>
      <c r="I414" s="67">
        <f t="shared" si="73"/>
        <v>0</v>
      </c>
    </row>
    <row r="415" spans="1:9" ht="15">
      <c r="A415" s="38" t="s">
        <v>23</v>
      </c>
      <c r="B415" s="68">
        <v>0</v>
      </c>
      <c r="C415" s="68">
        <v>0</v>
      </c>
      <c r="D415" s="68">
        <v>0</v>
      </c>
      <c r="E415" s="68">
        <v>0</v>
      </c>
      <c r="F415" s="420"/>
      <c r="G415" s="68">
        <v>0</v>
      </c>
      <c r="H415" s="69">
        <v>0</v>
      </c>
      <c r="I415" s="70">
        <f t="shared" si="73"/>
        <v>0</v>
      </c>
    </row>
    <row r="416" spans="1:9">
      <c r="A416" s="36" t="s">
        <v>24</v>
      </c>
      <c r="B416" s="65">
        <v>3.1715999999999998</v>
      </c>
      <c r="C416" s="65">
        <v>0</v>
      </c>
      <c r="D416" s="65">
        <v>0</v>
      </c>
      <c r="E416" s="65">
        <v>0</v>
      </c>
      <c r="F416" s="420"/>
      <c r="G416" s="65">
        <v>0</v>
      </c>
      <c r="H416" s="66">
        <v>0</v>
      </c>
      <c r="I416" s="67">
        <f t="shared" si="73"/>
        <v>3.1715999999999998</v>
      </c>
    </row>
    <row r="417" spans="1:9" ht="15.75" thickBot="1">
      <c r="A417" s="38" t="s">
        <v>25</v>
      </c>
      <c r="B417" s="71">
        <v>1.0494794196983583</v>
      </c>
      <c r="C417" s="71">
        <v>0.49452883679533233</v>
      </c>
      <c r="D417" s="71">
        <v>3.0493965524111669E-2</v>
      </c>
      <c r="E417" s="71">
        <v>39.572514971231143</v>
      </c>
      <c r="F417" s="421"/>
      <c r="G417" s="71">
        <v>7.2405828067510587</v>
      </c>
      <c r="H417" s="72">
        <v>0</v>
      </c>
      <c r="I417" s="73">
        <f t="shared" si="73"/>
        <v>48.387599999999999</v>
      </c>
    </row>
    <row r="418" spans="1:9" ht="15">
      <c r="A418" s="132" t="s">
        <v>26</v>
      </c>
      <c r="B418" s="74">
        <f>SUM(B397:B417)</f>
        <v>24.944808812009349</v>
      </c>
      <c r="C418" s="74">
        <f t="shared" ref="C418:E418" si="74">SUM(C397:C417)</f>
        <v>41.821889744373394</v>
      </c>
      <c r="D418" s="74">
        <f t="shared" si="74"/>
        <v>2.6149789494723903</v>
      </c>
      <c r="E418" s="74">
        <f t="shared" si="74"/>
        <v>40.439566056466788</v>
      </c>
      <c r="F418" s="74">
        <f>SUM(F397:F417)</f>
        <v>0</v>
      </c>
      <c r="G418" s="74">
        <f t="shared" ref="G418:H418" si="75">SUM(G397:G417)</f>
        <v>7.2405828067510587</v>
      </c>
      <c r="H418" s="75">
        <f t="shared" si="75"/>
        <v>0</v>
      </c>
      <c r="I418" s="59">
        <f>SUM(I397:I417)</f>
        <v>117.06182636907297</v>
      </c>
    </row>
    <row r="419" spans="1:9" s="14" customFormat="1" ht="15" thickBot="1">
      <c r="A419" s="43" t="s">
        <v>91</v>
      </c>
      <c r="B419" s="78">
        <f>B418/$I418</f>
        <v>0.21309089039293869</v>
      </c>
      <c r="C419" s="78">
        <f t="shared" ref="C419:I419" si="76">C418/$I418</f>
        <v>0.35726326029219108</v>
      </c>
      <c r="D419" s="78">
        <f t="shared" si="76"/>
        <v>2.2338443116613222E-2</v>
      </c>
      <c r="E419" s="78">
        <f t="shared" si="76"/>
        <v>0.345454767884526</v>
      </c>
      <c r="F419" s="78">
        <f t="shared" si="76"/>
        <v>0</v>
      </c>
      <c r="G419" s="78">
        <f t="shared" si="76"/>
        <v>6.1852638313731084E-2</v>
      </c>
      <c r="H419" s="79">
        <f t="shared" si="76"/>
        <v>0</v>
      </c>
      <c r="I419" s="80">
        <f t="shared" si="76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 customHeight="1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9" ht="15">
      <c r="A425" s="37" t="s">
        <v>9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9" ht="15">
      <c r="A426" s="36" t="s">
        <v>10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9" ht="15">
      <c r="A427" s="37" t="s">
        <v>11</v>
      </c>
      <c r="B427" s="63">
        <v>0</v>
      </c>
      <c r="C427" s="63">
        <v>0</v>
      </c>
      <c r="D427" s="63">
        <v>0</v>
      </c>
      <c r="E427" s="63">
        <v>0</v>
      </c>
      <c r="F427" s="420"/>
      <c r="G427" s="63">
        <v>0</v>
      </c>
      <c r="H427" s="64">
        <v>0</v>
      </c>
      <c r="I427" s="59">
        <f t="shared" si="77"/>
        <v>0</v>
      </c>
    </row>
    <row r="428" spans="1:9" ht="15">
      <c r="A428" s="3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77"/>
        <v>0</v>
      </c>
    </row>
    <row r="429" spans="1:9" ht="15">
      <c r="A429" s="3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59">
        <f t="shared" si="77"/>
        <v>0</v>
      </c>
    </row>
    <row r="430" spans="1:9" ht="15">
      <c r="A430" s="36" t="s">
        <v>14</v>
      </c>
      <c r="B430" s="60">
        <v>0</v>
      </c>
      <c r="C430" s="60">
        <v>0</v>
      </c>
      <c r="D430" s="60">
        <v>0</v>
      </c>
      <c r="E430" s="60">
        <v>7.1174982805414955E-2</v>
      </c>
      <c r="F430" s="420"/>
      <c r="G430" s="60">
        <v>0</v>
      </c>
      <c r="H430" s="61">
        <v>0</v>
      </c>
      <c r="I430" s="62">
        <f t="shared" si="77"/>
        <v>7.1174982805414955E-2</v>
      </c>
    </row>
    <row r="431" spans="1:9" ht="15">
      <c r="A431" s="37" t="s">
        <v>15</v>
      </c>
      <c r="B431" s="63">
        <v>5.0370726650809914</v>
      </c>
      <c r="C431" s="63">
        <v>2.2342466918726576</v>
      </c>
      <c r="D431" s="63">
        <v>2.7286806430463506</v>
      </c>
      <c r="E431" s="63">
        <v>0</v>
      </c>
      <c r="F431" s="420"/>
      <c r="G431" s="63">
        <v>0</v>
      </c>
      <c r="H431" s="64">
        <v>0</v>
      </c>
      <c r="I431" s="59">
        <f t="shared" si="77"/>
        <v>10</v>
      </c>
    </row>
    <row r="432" spans="1:9" ht="15">
      <c r="A432" s="36" t="s">
        <v>16</v>
      </c>
      <c r="B432" s="60">
        <v>93.438050381564636</v>
      </c>
      <c r="C432" s="60">
        <v>9.8361862914230862</v>
      </c>
      <c r="D432" s="60">
        <v>32.725763327012295</v>
      </c>
      <c r="E432" s="60">
        <v>0</v>
      </c>
      <c r="F432" s="420"/>
      <c r="G432" s="60">
        <v>0</v>
      </c>
      <c r="H432" s="61">
        <v>0</v>
      </c>
      <c r="I432" s="62">
        <f t="shared" si="77"/>
        <v>136.00000000000003</v>
      </c>
    </row>
    <row r="433" spans="1:9" ht="15">
      <c r="A433" s="37" t="s">
        <v>17</v>
      </c>
      <c r="B433" s="63">
        <v>9.9990000999900015E-5</v>
      </c>
      <c r="C433" s="63">
        <v>0</v>
      </c>
      <c r="D433" s="63">
        <v>0.99949313755838409</v>
      </c>
      <c r="E433" s="63">
        <v>4.0687244061602795E-4</v>
      </c>
      <c r="F433" s="420"/>
      <c r="G433" s="63">
        <v>0</v>
      </c>
      <c r="H433" s="64">
        <v>0</v>
      </c>
      <c r="I433" s="59">
        <f t="shared" si="77"/>
        <v>1</v>
      </c>
    </row>
    <row r="434" spans="1:9" ht="15">
      <c r="A434" s="3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62">
        <f>SUM(B434:H434)</f>
        <v>0</v>
      </c>
    </row>
    <row r="435" spans="1:9" ht="15">
      <c r="A435" s="37" t="s">
        <v>139</v>
      </c>
      <c r="B435" s="63">
        <v>18.664727975361302</v>
      </c>
      <c r="C435" s="63">
        <v>14.9991146655242</v>
      </c>
      <c r="D435" s="63">
        <v>7.0277326880936553</v>
      </c>
      <c r="E435" s="63">
        <v>2.3084246710208438</v>
      </c>
      <c r="F435" s="420"/>
      <c r="G435" s="63">
        <v>0</v>
      </c>
      <c r="H435" s="64">
        <v>0</v>
      </c>
      <c r="I435" s="59">
        <f>SUM(B435:H435)</f>
        <v>43.000000000000007</v>
      </c>
    </row>
    <row r="436" spans="1:9" ht="15">
      <c r="A436" s="3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62">
        <f>SUM(B436:H436)</f>
        <v>0</v>
      </c>
    </row>
    <row r="437" spans="1:9" ht="15">
      <c r="A437" s="3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59">
        <f>SUM(B437:H437)</f>
        <v>0</v>
      </c>
    </row>
    <row r="438" spans="1:9" ht="15">
      <c r="A438" s="3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62">
        <f t="shared" si="77"/>
        <v>2</v>
      </c>
    </row>
    <row r="439" spans="1:9" ht="15">
      <c r="A439" s="38" t="s">
        <v>60</v>
      </c>
      <c r="B439" s="63">
        <v>5.479536251639967</v>
      </c>
      <c r="C439" s="63">
        <v>0.36327439087876329</v>
      </c>
      <c r="D439" s="63">
        <v>4.1571893574812693</v>
      </c>
      <c r="E439" s="63">
        <v>0</v>
      </c>
      <c r="F439" s="420"/>
      <c r="G439" s="63">
        <v>0</v>
      </c>
      <c r="H439" s="64">
        <v>0</v>
      </c>
      <c r="I439" s="59">
        <f t="shared" si="77"/>
        <v>10</v>
      </c>
    </row>
    <row r="440" spans="1:9">
      <c r="A440" s="36" t="s">
        <v>22</v>
      </c>
      <c r="B440" s="65">
        <v>0</v>
      </c>
      <c r="C440" s="65">
        <v>0</v>
      </c>
      <c r="D440" s="65">
        <v>0</v>
      </c>
      <c r="E440" s="65">
        <v>0</v>
      </c>
      <c r="F440" s="420"/>
      <c r="G440" s="65">
        <v>0</v>
      </c>
      <c r="H440" s="66">
        <v>0</v>
      </c>
      <c r="I440" s="67">
        <f t="shared" si="77"/>
        <v>0</v>
      </c>
    </row>
    <row r="441" spans="1:9" ht="15">
      <c r="A441" s="38" t="s">
        <v>23</v>
      </c>
      <c r="B441" s="68">
        <v>1.7440867396279258E-2</v>
      </c>
      <c r="C441" s="68">
        <v>0</v>
      </c>
      <c r="D441" s="68">
        <v>0</v>
      </c>
      <c r="E441" s="68">
        <v>0</v>
      </c>
      <c r="F441" s="420"/>
      <c r="G441" s="68">
        <v>0</v>
      </c>
      <c r="H441" s="69">
        <v>0</v>
      </c>
      <c r="I441" s="70">
        <f t="shared" si="77"/>
        <v>1.7440867396279258E-2</v>
      </c>
    </row>
    <row r="442" spans="1:9">
      <c r="A442" s="36" t="s">
        <v>24</v>
      </c>
      <c r="B442" s="65">
        <v>1.0093207446035215</v>
      </c>
      <c r="C442" s="65">
        <v>2.498742867213861E-3</v>
      </c>
      <c r="D442" s="65">
        <v>0.2013805125292645</v>
      </c>
      <c r="E442" s="65">
        <v>0</v>
      </c>
      <c r="F442" s="420"/>
      <c r="G442" s="65">
        <v>0</v>
      </c>
      <c r="H442" s="66">
        <v>0</v>
      </c>
      <c r="I442" s="67">
        <f t="shared" si="77"/>
        <v>1.2131999999999998</v>
      </c>
    </row>
    <row r="443" spans="1:9" ht="15.75" thickBot="1">
      <c r="A443" s="38" t="s">
        <v>25</v>
      </c>
      <c r="B443" s="71">
        <v>26.294799993909876</v>
      </c>
      <c r="C443" s="71">
        <v>8.9731632629374322E-2</v>
      </c>
      <c r="D443" s="71">
        <v>97.061245776004782</v>
      </c>
      <c r="E443" s="71">
        <v>499.2642894697675</v>
      </c>
      <c r="F443" s="421"/>
      <c r="G443" s="71">
        <v>66.168628275077182</v>
      </c>
      <c r="H443" s="72">
        <v>0.25130485261143748</v>
      </c>
      <c r="I443" s="73">
        <f t="shared" si="77"/>
        <v>689.13</v>
      </c>
    </row>
    <row r="444" spans="1:9" ht="15">
      <c r="A444" s="132" t="s">
        <v>26</v>
      </c>
      <c r="B444" s="74">
        <f>SUM(B423:B443)</f>
        <v>151.18311239130651</v>
      </c>
      <c r="C444" s="74">
        <f t="shared" ref="C444:E444" si="78">SUM(C423:C443)</f>
        <v>27.539568784532968</v>
      </c>
      <c r="D444" s="74">
        <f t="shared" si="78"/>
        <v>145.64490555063941</v>
      </c>
      <c r="E444" s="74">
        <f t="shared" si="78"/>
        <v>501.64429599603437</v>
      </c>
      <c r="F444" s="74">
        <f>SUM(F423:F443)</f>
        <v>0</v>
      </c>
      <c r="G444" s="74">
        <f t="shared" ref="G444:H444" si="79">SUM(G423:G443)</f>
        <v>66.168628275077182</v>
      </c>
      <c r="H444" s="75">
        <f t="shared" si="79"/>
        <v>0.25130485261143748</v>
      </c>
      <c r="I444" s="59">
        <f>SUM(I423:I443)</f>
        <v>892.4318158502017</v>
      </c>
    </row>
    <row r="445" spans="1:9" s="14" customFormat="1" ht="15" thickBot="1">
      <c r="A445" s="43" t="s">
        <v>91</v>
      </c>
      <c r="B445" s="78">
        <f>B444/$I444</f>
        <v>0.16940578507645138</v>
      </c>
      <c r="C445" s="78">
        <f t="shared" ref="C445:I445" si="80">C444/$I444</f>
        <v>3.085901723292617E-2</v>
      </c>
      <c r="D445" s="78">
        <f t="shared" si="80"/>
        <v>0.16320003720607659</v>
      </c>
      <c r="E445" s="78">
        <f t="shared" si="80"/>
        <v>0.5621093814524396</v>
      </c>
      <c r="F445" s="78">
        <f t="shared" si="80"/>
        <v>0</v>
      </c>
      <c r="G445" s="78">
        <f t="shared" si="80"/>
        <v>7.4144183454552967E-2</v>
      </c>
      <c r="H445" s="79">
        <f t="shared" si="80"/>
        <v>2.8159557755347888E-4</v>
      </c>
      <c r="I445" s="80">
        <f t="shared" si="80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 customHeight="1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 customHeight="1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</v>
      </c>
      <c r="G449" s="404"/>
      <c r="H449" s="406"/>
      <c r="I449" s="59">
        <f>SUM(B449:H449)</f>
        <v>0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1">SUM(B450:H450)</f>
        <v>0</v>
      </c>
    </row>
    <row r="451" spans="1:9" ht="15">
      <c r="A451" s="3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1"/>
        <v>0</v>
      </c>
    </row>
    <row r="452" spans="1:9" ht="15">
      <c r="A452" s="3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1"/>
        <v>0</v>
      </c>
    </row>
    <row r="453" spans="1:9" ht="15">
      <c r="A453" s="3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1"/>
        <v>0</v>
      </c>
    </row>
    <row r="454" spans="1:9" ht="15">
      <c r="A454" s="3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1"/>
        <v>0</v>
      </c>
    </row>
    <row r="455" spans="1:9" ht="15">
      <c r="A455" s="3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59">
        <f t="shared" si="81"/>
        <v>0</v>
      </c>
    </row>
    <row r="456" spans="1:9" ht="15">
      <c r="A456" s="36" t="s">
        <v>14</v>
      </c>
      <c r="B456" s="407"/>
      <c r="C456" s="408"/>
      <c r="D456" s="408"/>
      <c r="E456" s="409"/>
      <c r="F456" s="60">
        <v>162.79629235887927</v>
      </c>
      <c r="G456" s="407"/>
      <c r="H456" s="409"/>
      <c r="I456" s="62">
        <f t="shared" si="81"/>
        <v>162.79629235887927</v>
      </c>
    </row>
    <row r="457" spans="1:9" ht="15">
      <c r="A457" s="3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1"/>
        <v>0</v>
      </c>
    </row>
    <row r="458" spans="1:9" ht="15">
      <c r="A458" s="3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1"/>
        <v>0</v>
      </c>
    </row>
    <row r="459" spans="1:9" ht="15">
      <c r="A459" s="3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1"/>
        <v>0</v>
      </c>
    </row>
    <row r="460" spans="1:9" ht="15">
      <c r="A460" s="3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62">
        <f>SUM(B460:H460)</f>
        <v>0</v>
      </c>
    </row>
    <row r="461" spans="1:9" ht="15">
      <c r="A461" s="3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59">
        <f>SUM(B461:H461)</f>
        <v>0</v>
      </c>
    </row>
    <row r="462" spans="1:9" ht="15">
      <c r="A462" s="3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62">
        <f>SUM(B462:H462)</f>
        <v>0</v>
      </c>
    </row>
    <row r="463" spans="1:9" ht="15">
      <c r="A463" s="3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59">
        <f>SUM(B463:H463)</f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1"/>
        <v>0</v>
      </c>
    </row>
    <row r="465" spans="1:9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1"/>
        <v>0</v>
      </c>
    </row>
    <row r="466" spans="1:9">
      <c r="A466" s="36" t="s">
        <v>22</v>
      </c>
      <c r="B466" s="407"/>
      <c r="C466" s="408"/>
      <c r="D466" s="408"/>
      <c r="E466" s="409"/>
      <c r="F466" s="65">
        <v>0</v>
      </c>
      <c r="G466" s="407"/>
      <c r="H466" s="409"/>
      <c r="I466" s="67">
        <f t="shared" si="81"/>
        <v>0</v>
      </c>
    </row>
    <row r="467" spans="1:9" ht="15">
      <c r="A467" s="38" t="s">
        <v>23</v>
      </c>
      <c r="B467" s="407"/>
      <c r="C467" s="408"/>
      <c r="D467" s="408"/>
      <c r="E467" s="409"/>
      <c r="F467" s="68">
        <v>0</v>
      </c>
      <c r="G467" s="407"/>
      <c r="H467" s="409"/>
      <c r="I467" s="70">
        <f t="shared" si="81"/>
        <v>0</v>
      </c>
    </row>
    <row r="468" spans="1:9">
      <c r="A468" s="36" t="s">
        <v>24</v>
      </c>
      <c r="B468" s="407"/>
      <c r="C468" s="408"/>
      <c r="D468" s="408"/>
      <c r="E468" s="409"/>
      <c r="F468" s="65">
        <v>0</v>
      </c>
      <c r="G468" s="407"/>
      <c r="H468" s="409"/>
      <c r="I468" s="67">
        <f t="shared" si="81"/>
        <v>0</v>
      </c>
    </row>
    <row r="469" spans="1:9" ht="15.75" thickBot="1">
      <c r="A469" s="38" t="s">
        <v>25</v>
      </c>
      <c r="B469" s="410"/>
      <c r="C469" s="411"/>
      <c r="D469" s="411"/>
      <c r="E469" s="412"/>
      <c r="F469" s="71">
        <v>688.35599999999999</v>
      </c>
      <c r="G469" s="410"/>
      <c r="H469" s="412"/>
      <c r="I469" s="73">
        <f t="shared" si="81"/>
        <v>688.35599999999999</v>
      </c>
    </row>
    <row r="470" spans="1:9" ht="15">
      <c r="A470" s="132" t="s">
        <v>26</v>
      </c>
      <c r="B470" s="74">
        <f>SUM(B449:B469)</f>
        <v>0</v>
      </c>
      <c r="C470" s="74">
        <f t="shared" ref="C470:E470" si="82">SUM(C449:C469)</f>
        <v>0</v>
      </c>
      <c r="D470" s="74">
        <f t="shared" si="82"/>
        <v>0</v>
      </c>
      <c r="E470" s="74">
        <f t="shared" si="82"/>
        <v>0</v>
      </c>
      <c r="F470" s="74">
        <f>SUM(F449:F469)</f>
        <v>851.15229235887932</v>
      </c>
      <c r="G470" s="74">
        <f t="shared" ref="G470:H470" si="83">SUM(G449:G469)</f>
        <v>0</v>
      </c>
      <c r="H470" s="75">
        <f t="shared" si="83"/>
        <v>0</v>
      </c>
      <c r="I470" s="59">
        <f>SUM(I449:I469)</f>
        <v>851.15229235887932</v>
      </c>
    </row>
    <row r="471" spans="1:9" s="14" customFormat="1" ht="15" thickBot="1">
      <c r="A471" s="43" t="s">
        <v>91</v>
      </c>
      <c r="B471" s="78">
        <f>B470/$I470</f>
        <v>0</v>
      </c>
      <c r="C471" s="78">
        <f t="shared" ref="C471:I471" si="84">C470/$I470</f>
        <v>0</v>
      </c>
      <c r="D471" s="78">
        <f t="shared" si="84"/>
        <v>0</v>
      </c>
      <c r="E471" s="78">
        <f t="shared" si="84"/>
        <v>0</v>
      </c>
      <c r="F471" s="78">
        <f t="shared" si="84"/>
        <v>1</v>
      </c>
      <c r="G471" s="78">
        <f t="shared" si="84"/>
        <v>0</v>
      </c>
      <c r="H471" s="79">
        <f t="shared" si="84"/>
        <v>0</v>
      </c>
      <c r="I471" s="80">
        <f t="shared" si="84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 customHeight="1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 customHeight="1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5">SUM(B476:H476)</f>
        <v>0</v>
      </c>
    </row>
    <row r="477" spans="1:9" ht="15">
      <c r="A477" s="3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5"/>
        <v>0</v>
      </c>
    </row>
    <row r="478" spans="1:9" ht="15">
      <c r="A478" s="3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5"/>
        <v>0</v>
      </c>
    </row>
    <row r="479" spans="1:9" ht="15">
      <c r="A479" s="3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5"/>
        <v>0</v>
      </c>
    </row>
    <row r="480" spans="1:9" ht="15">
      <c r="A480" s="36" t="s">
        <v>12</v>
      </c>
      <c r="B480" s="407"/>
      <c r="C480" s="408"/>
      <c r="D480" s="408"/>
      <c r="E480" s="409"/>
      <c r="F480" s="60">
        <v>5816.7805886400201</v>
      </c>
      <c r="G480" s="407"/>
      <c r="H480" s="409"/>
      <c r="I480" s="62">
        <f t="shared" si="85"/>
        <v>5816.7805886400201</v>
      </c>
    </row>
    <row r="481" spans="1:9" ht="15">
      <c r="A481" s="3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59">
        <f t="shared" si="85"/>
        <v>0</v>
      </c>
    </row>
    <row r="482" spans="1:9" ht="15">
      <c r="A482" s="36" t="s">
        <v>14</v>
      </c>
      <c r="B482" s="407"/>
      <c r="C482" s="408"/>
      <c r="D482" s="408"/>
      <c r="E482" s="409"/>
      <c r="F482" s="60">
        <v>6774.9489170792212</v>
      </c>
      <c r="G482" s="407"/>
      <c r="H482" s="409"/>
      <c r="I482" s="62">
        <f t="shared" si="85"/>
        <v>6774.9489170792212</v>
      </c>
    </row>
    <row r="483" spans="1:9" ht="15">
      <c r="A483" s="3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5"/>
        <v>0</v>
      </c>
    </row>
    <row r="484" spans="1:9" ht="15">
      <c r="A484" s="3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62">
        <f t="shared" si="85"/>
        <v>0</v>
      </c>
    </row>
    <row r="485" spans="1:9" ht="15">
      <c r="A485" s="37" t="s">
        <v>17</v>
      </c>
      <c r="B485" s="407"/>
      <c r="C485" s="408"/>
      <c r="D485" s="408"/>
      <c r="E485" s="409"/>
      <c r="F485" s="63">
        <v>10.525558968944727</v>
      </c>
      <c r="G485" s="407"/>
      <c r="H485" s="409"/>
      <c r="I485" s="59">
        <f t="shared" si="85"/>
        <v>10.525558968944727</v>
      </c>
    </row>
    <row r="486" spans="1:9" ht="15">
      <c r="A486" s="3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62">
        <f>SUM(B486:H486)</f>
        <v>0</v>
      </c>
    </row>
    <row r="487" spans="1:9" ht="15">
      <c r="A487" s="3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59">
        <f>SUM(B487:H487)</f>
        <v>0</v>
      </c>
    </row>
    <row r="488" spans="1:9" ht="15">
      <c r="A488" s="3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62">
        <f>SUM(B488:H488)</f>
        <v>0</v>
      </c>
    </row>
    <row r="489" spans="1:9" ht="15">
      <c r="A489" s="3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59">
        <f>SUM(B489:H489)</f>
        <v>0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5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5"/>
        <v>0</v>
      </c>
    </row>
    <row r="492" spans="1:9">
      <c r="A492" s="36" t="s">
        <v>22</v>
      </c>
      <c r="B492" s="407"/>
      <c r="C492" s="408"/>
      <c r="D492" s="408"/>
      <c r="E492" s="409"/>
      <c r="F492" s="65">
        <v>17</v>
      </c>
      <c r="G492" s="407"/>
      <c r="H492" s="409"/>
      <c r="I492" s="67">
        <f t="shared" si="85"/>
        <v>17</v>
      </c>
    </row>
    <row r="493" spans="1:9" ht="15">
      <c r="A493" s="38" t="s">
        <v>23</v>
      </c>
      <c r="B493" s="407"/>
      <c r="C493" s="408"/>
      <c r="D493" s="408"/>
      <c r="E493" s="409"/>
      <c r="F493" s="68">
        <v>0</v>
      </c>
      <c r="G493" s="407"/>
      <c r="H493" s="409"/>
      <c r="I493" s="70">
        <f t="shared" si="85"/>
        <v>0</v>
      </c>
    </row>
    <row r="494" spans="1:9">
      <c r="A494" s="36" t="s">
        <v>24</v>
      </c>
      <c r="B494" s="407"/>
      <c r="C494" s="408"/>
      <c r="D494" s="408"/>
      <c r="E494" s="409"/>
      <c r="F494" s="65">
        <v>0</v>
      </c>
      <c r="G494" s="407"/>
      <c r="H494" s="409"/>
      <c r="I494" s="67">
        <f t="shared" si="85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71">
        <v>298.10160000000002</v>
      </c>
      <c r="G495" s="410"/>
      <c r="H495" s="412"/>
      <c r="I495" s="73">
        <f t="shared" si="85"/>
        <v>298.10160000000002</v>
      </c>
    </row>
    <row r="496" spans="1:9" ht="15">
      <c r="A496" s="132" t="s">
        <v>26</v>
      </c>
      <c r="B496" s="74">
        <f>SUM(B475:B495)</f>
        <v>0</v>
      </c>
      <c r="C496" s="74">
        <f t="shared" ref="C496:E496" si="86">SUM(C475:C495)</f>
        <v>0</v>
      </c>
      <c r="D496" s="74">
        <f t="shared" si="86"/>
        <v>0</v>
      </c>
      <c r="E496" s="74">
        <f t="shared" si="86"/>
        <v>0</v>
      </c>
      <c r="F496" s="74">
        <f>SUM(F475:F495)</f>
        <v>12917.356664688186</v>
      </c>
      <c r="G496" s="74">
        <f t="shared" ref="G496:H496" si="87">SUM(G475:G495)</f>
        <v>0</v>
      </c>
      <c r="H496" s="75">
        <f t="shared" si="87"/>
        <v>0</v>
      </c>
      <c r="I496" s="59">
        <f>SUM(I475:I495)</f>
        <v>12917.356664688186</v>
      </c>
    </row>
    <row r="497" spans="1:9" s="14" customFormat="1" ht="15" thickBot="1">
      <c r="A497" s="43" t="s">
        <v>91</v>
      </c>
      <c r="B497" s="78">
        <f>B496/$I496</f>
        <v>0</v>
      </c>
      <c r="C497" s="78">
        <f t="shared" ref="C497:I497" si="88">C496/$I496</f>
        <v>0</v>
      </c>
      <c r="D497" s="78">
        <f t="shared" si="88"/>
        <v>0</v>
      </c>
      <c r="E497" s="78">
        <f t="shared" si="88"/>
        <v>0</v>
      </c>
      <c r="F497" s="78">
        <f t="shared" si="88"/>
        <v>1</v>
      </c>
      <c r="G497" s="78">
        <f t="shared" si="88"/>
        <v>0</v>
      </c>
      <c r="H497" s="79">
        <f t="shared" si="88"/>
        <v>0</v>
      </c>
      <c r="I497" s="80">
        <f t="shared" si="88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 customHeight="1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9">SUM(B502:H502)</f>
        <v>0</v>
      </c>
    </row>
    <row r="503" spans="1:9" ht="15">
      <c r="A503" s="3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9"/>
        <v>0</v>
      </c>
    </row>
    <row r="504" spans="1:9" ht="15">
      <c r="A504" s="3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9"/>
        <v>0</v>
      </c>
    </row>
    <row r="505" spans="1:9" ht="15">
      <c r="A505" s="3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9"/>
        <v>0</v>
      </c>
    </row>
    <row r="506" spans="1:9" ht="15">
      <c r="A506" s="3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9"/>
        <v>0</v>
      </c>
    </row>
    <row r="507" spans="1:9" ht="15">
      <c r="A507" s="3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9"/>
        <v>0</v>
      </c>
    </row>
    <row r="508" spans="1:9" ht="15">
      <c r="A508" s="3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9"/>
        <v>0</v>
      </c>
    </row>
    <row r="509" spans="1:9" ht="15">
      <c r="A509" s="3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9"/>
        <v>0</v>
      </c>
    </row>
    <row r="510" spans="1:9" ht="15">
      <c r="A510" s="3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9"/>
        <v>0</v>
      </c>
    </row>
    <row r="511" spans="1:9" ht="15">
      <c r="A511" s="3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9"/>
        <v>0</v>
      </c>
    </row>
    <row r="512" spans="1:9" ht="15">
      <c r="A512" s="3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62">
        <f>SUM(B512:H512)</f>
        <v>0</v>
      </c>
    </row>
    <row r="513" spans="1:9" ht="15">
      <c r="A513" s="3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59">
        <f>SUM(B513:H513)</f>
        <v>0</v>
      </c>
    </row>
    <row r="514" spans="1:9" ht="15">
      <c r="A514" s="3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62">
        <f>SUM(B514:H514)</f>
        <v>0</v>
      </c>
    </row>
    <row r="515" spans="1:9" ht="15">
      <c r="A515" s="3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59">
        <f>SUM(B515:H515)</f>
        <v>0</v>
      </c>
    </row>
    <row r="516" spans="1: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9"/>
        <v>0</v>
      </c>
    </row>
    <row r="518" spans="1:9">
      <c r="A518" s="36" t="s">
        <v>22</v>
      </c>
      <c r="B518" s="407"/>
      <c r="C518" s="408"/>
      <c r="D518" s="408"/>
      <c r="E518" s="409"/>
      <c r="F518" s="65">
        <v>0</v>
      </c>
      <c r="G518" s="407"/>
      <c r="H518" s="409"/>
      <c r="I518" s="67">
        <f t="shared" si="89"/>
        <v>0</v>
      </c>
    </row>
    <row r="519" spans="1:9" ht="15">
      <c r="A519" s="38" t="s">
        <v>23</v>
      </c>
      <c r="B519" s="407"/>
      <c r="C519" s="408"/>
      <c r="D519" s="408"/>
      <c r="E519" s="409"/>
      <c r="F519" s="68">
        <v>0</v>
      </c>
      <c r="G519" s="407"/>
      <c r="H519" s="409"/>
      <c r="I519" s="70">
        <f t="shared" si="89"/>
        <v>0</v>
      </c>
    </row>
    <row r="520" spans="1:9">
      <c r="A520" s="36" t="s">
        <v>24</v>
      </c>
      <c r="B520" s="407"/>
      <c r="C520" s="408"/>
      <c r="D520" s="408"/>
      <c r="E520" s="409"/>
      <c r="F520" s="65">
        <v>0</v>
      </c>
      <c r="G520" s="407"/>
      <c r="H520" s="409"/>
      <c r="I520" s="67">
        <f t="shared" si="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71">
        <v>0</v>
      </c>
      <c r="G521" s="410"/>
      <c r="H521" s="412"/>
      <c r="I521" s="73">
        <f t="shared" si="89"/>
        <v>0</v>
      </c>
    </row>
    <row r="522" spans="1:9" ht="15">
      <c r="A522" s="132" t="s">
        <v>26</v>
      </c>
      <c r="B522" s="74">
        <f>SUM(B501:B521)</f>
        <v>0</v>
      </c>
      <c r="C522" s="74">
        <f t="shared" ref="C522:E522" si="90">SUM(C501:C521)</f>
        <v>0</v>
      </c>
      <c r="D522" s="74">
        <f t="shared" si="90"/>
        <v>0</v>
      </c>
      <c r="E522" s="74">
        <f t="shared" si="90"/>
        <v>0</v>
      </c>
      <c r="F522" s="74">
        <f>SUM(F501:F521)</f>
        <v>0</v>
      </c>
      <c r="G522" s="74">
        <f t="shared" ref="G522:H522" si="91">SUM(G501:G521)</f>
        <v>0</v>
      </c>
      <c r="H522" s="75">
        <f t="shared" si="91"/>
        <v>0</v>
      </c>
      <c r="I522" s="59">
        <f>SUM(I501:I521)</f>
        <v>0</v>
      </c>
    </row>
    <row r="523" spans="1:9" ht="15" thickBot="1">
      <c r="A523" s="43" t="s">
        <v>91</v>
      </c>
      <c r="B523" s="78"/>
      <c r="C523" s="78"/>
      <c r="D523" s="78"/>
      <c r="E523" s="78"/>
      <c r="F523" s="78"/>
      <c r="G523" s="78"/>
      <c r="H523" s="79"/>
      <c r="I523" s="80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92">SUM(B528:H528)</f>
        <v>0</v>
      </c>
    </row>
    <row r="529" spans="1:9" ht="15">
      <c r="A529" s="3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92"/>
        <v>0</v>
      </c>
    </row>
    <row r="530" spans="1:9" ht="15">
      <c r="A530" s="3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92"/>
        <v>0</v>
      </c>
    </row>
    <row r="531" spans="1:9" ht="15">
      <c r="A531" s="3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92"/>
        <v>0</v>
      </c>
    </row>
    <row r="532" spans="1:9" ht="15">
      <c r="A532" s="36" t="s">
        <v>12</v>
      </c>
      <c r="B532" s="407"/>
      <c r="C532" s="408"/>
      <c r="D532" s="408"/>
      <c r="E532" s="409"/>
      <c r="F532" s="60">
        <v>0.44321688880969662</v>
      </c>
      <c r="G532" s="407"/>
      <c r="H532" s="409"/>
      <c r="I532" s="62">
        <f t="shared" si="92"/>
        <v>0.44321688880969662</v>
      </c>
    </row>
    <row r="533" spans="1:9" ht="15">
      <c r="A533" s="3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59">
        <f t="shared" si="92"/>
        <v>0</v>
      </c>
    </row>
    <row r="534" spans="1:9" ht="15">
      <c r="A534" s="36" t="s">
        <v>14</v>
      </c>
      <c r="B534" s="407"/>
      <c r="C534" s="408"/>
      <c r="D534" s="408"/>
      <c r="E534" s="409"/>
      <c r="F534" s="60">
        <v>3.2257073497447601</v>
      </c>
      <c r="G534" s="407"/>
      <c r="H534" s="409"/>
      <c r="I534" s="62">
        <f t="shared" si="92"/>
        <v>3.2257073497447601</v>
      </c>
    </row>
    <row r="535" spans="1:9" ht="15">
      <c r="A535" s="3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59">
        <f>SUM(B535:H535)</f>
        <v>0</v>
      </c>
    </row>
    <row r="536" spans="1:9" ht="15">
      <c r="A536" s="3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92"/>
        <v>0</v>
      </c>
    </row>
    <row r="537" spans="1:9" ht="15">
      <c r="A537" s="3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92"/>
        <v>0</v>
      </c>
    </row>
    <row r="538" spans="1:9" ht="15">
      <c r="A538" s="3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62">
        <f>SUM(B538:H538)</f>
        <v>0</v>
      </c>
    </row>
    <row r="539" spans="1:9" ht="15">
      <c r="A539" s="3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59">
        <f>SUM(B539:H539)</f>
        <v>0</v>
      </c>
    </row>
    <row r="540" spans="1:9" ht="15">
      <c r="A540" s="3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62">
        <f>SUM(B540:H540)</f>
        <v>0</v>
      </c>
    </row>
    <row r="541" spans="1:9" ht="15">
      <c r="A541" s="3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59">
        <f>SUM(B541:H541)</f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92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92"/>
        <v>0</v>
      </c>
    </row>
    <row r="544" spans="1:9">
      <c r="A544" s="36" t="s">
        <v>22</v>
      </c>
      <c r="B544" s="407"/>
      <c r="C544" s="408"/>
      <c r="D544" s="408"/>
      <c r="E544" s="409"/>
      <c r="F544" s="65">
        <v>0</v>
      </c>
      <c r="G544" s="407"/>
      <c r="H544" s="409"/>
      <c r="I544" s="67">
        <f t="shared" si="92"/>
        <v>0</v>
      </c>
    </row>
    <row r="545" spans="1:9" ht="15">
      <c r="A545" s="38" t="s">
        <v>23</v>
      </c>
      <c r="B545" s="407"/>
      <c r="C545" s="408"/>
      <c r="D545" s="408"/>
      <c r="E545" s="409"/>
      <c r="F545" s="68">
        <v>0</v>
      </c>
      <c r="G545" s="407"/>
      <c r="H545" s="409"/>
      <c r="I545" s="70">
        <f t="shared" si="92"/>
        <v>0</v>
      </c>
    </row>
    <row r="546" spans="1:9">
      <c r="A546" s="36" t="s">
        <v>24</v>
      </c>
      <c r="B546" s="407"/>
      <c r="C546" s="408"/>
      <c r="D546" s="408"/>
      <c r="E546" s="409"/>
      <c r="F546" s="65">
        <v>0</v>
      </c>
      <c r="G546" s="407"/>
      <c r="H546" s="409"/>
      <c r="I546" s="67">
        <f t="shared" si="92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71">
        <v>0</v>
      </c>
      <c r="G547" s="410"/>
      <c r="H547" s="412"/>
      <c r="I547" s="73">
        <f t="shared" si="92"/>
        <v>0</v>
      </c>
    </row>
    <row r="548" spans="1:9" ht="15">
      <c r="A548" s="132" t="s">
        <v>26</v>
      </c>
      <c r="B548" s="74">
        <f>SUM(B527:B547)</f>
        <v>0</v>
      </c>
      <c r="C548" s="74">
        <f t="shared" ref="C548:E548" si="93">SUM(C527:C547)</f>
        <v>0</v>
      </c>
      <c r="D548" s="74">
        <f t="shared" si="93"/>
        <v>0</v>
      </c>
      <c r="E548" s="74">
        <f t="shared" si="93"/>
        <v>0</v>
      </c>
      <c r="F548" s="74">
        <f>SUM(F527:F547)</f>
        <v>3.6689242385544567</v>
      </c>
      <c r="G548" s="74">
        <f t="shared" ref="G548:H548" si="94">SUM(G527:G547)</f>
        <v>0</v>
      </c>
      <c r="H548" s="75">
        <f t="shared" si="94"/>
        <v>0</v>
      </c>
      <c r="I548" s="59">
        <f>SUM(I527:I547)</f>
        <v>3.6689242385544567</v>
      </c>
    </row>
    <row r="549" spans="1:9" ht="15" thickBot="1">
      <c r="A549" s="43" t="s">
        <v>91</v>
      </c>
      <c r="B549" s="78"/>
      <c r="C549" s="78"/>
      <c r="D549" s="78"/>
      <c r="E549" s="78"/>
      <c r="F549" s="78"/>
      <c r="G549" s="78"/>
      <c r="H549" s="79"/>
      <c r="I549" s="80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5">SUM(B554:H554)</f>
        <v>0</v>
      </c>
    </row>
    <row r="555" spans="1:9" ht="15">
      <c r="A555" s="3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5"/>
        <v>0</v>
      </c>
    </row>
    <row r="556" spans="1:9" ht="15">
      <c r="A556" s="3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5"/>
        <v>0</v>
      </c>
    </row>
    <row r="557" spans="1:9" ht="15">
      <c r="A557" s="3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5"/>
        <v>0</v>
      </c>
    </row>
    <row r="558" spans="1:9" ht="15">
      <c r="A558" s="3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95"/>
        <v>9.7907454150322444</v>
      </c>
    </row>
    <row r="559" spans="1:9" ht="15">
      <c r="A559" s="37" t="s">
        <v>13</v>
      </c>
      <c r="B559" s="407"/>
      <c r="C559" s="408"/>
      <c r="D559" s="408"/>
      <c r="E559" s="409"/>
      <c r="F559" s="63">
        <v>2023</v>
      </c>
      <c r="G559" s="407"/>
      <c r="H559" s="409"/>
      <c r="I559" s="59">
        <f t="shared" si="95"/>
        <v>2023</v>
      </c>
    </row>
    <row r="560" spans="1:9" ht="15">
      <c r="A560" s="3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95"/>
        <v>0</v>
      </c>
    </row>
    <row r="561" spans="1:9" ht="15">
      <c r="A561" s="3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9" ht="15">
      <c r="A562" s="3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5"/>
        <v>0</v>
      </c>
    </row>
    <row r="563" spans="1:9" ht="15">
      <c r="A563" s="3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5"/>
        <v>0</v>
      </c>
    </row>
    <row r="564" spans="1:9" ht="15">
      <c r="A564" s="3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9" ht="15">
      <c r="A565" s="3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9" ht="15">
      <c r="A566" s="3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9" ht="15">
      <c r="A567" s="3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5"/>
        <v>0</v>
      </c>
    </row>
    <row r="569" spans="1:9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5"/>
        <v>0</v>
      </c>
    </row>
    <row r="570" spans="1:9">
      <c r="A570" s="36" t="s">
        <v>22</v>
      </c>
      <c r="B570" s="407"/>
      <c r="C570" s="408"/>
      <c r="D570" s="408"/>
      <c r="E570" s="409"/>
      <c r="F570" s="65">
        <v>0</v>
      </c>
      <c r="G570" s="407"/>
      <c r="H570" s="409"/>
      <c r="I570" s="67">
        <f t="shared" si="95"/>
        <v>0</v>
      </c>
    </row>
    <row r="571" spans="1:9" ht="15">
      <c r="A571" s="38" t="s">
        <v>23</v>
      </c>
      <c r="B571" s="407"/>
      <c r="C571" s="408"/>
      <c r="D571" s="408"/>
      <c r="E571" s="409"/>
      <c r="F571" s="68">
        <v>0</v>
      </c>
      <c r="G571" s="407"/>
      <c r="H571" s="409"/>
      <c r="I571" s="70">
        <f t="shared" si="95"/>
        <v>0</v>
      </c>
    </row>
    <row r="572" spans="1:9">
      <c r="A572" s="36" t="s">
        <v>24</v>
      </c>
      <c r="B572" s="407"/>
      <c r="C572" s="408"/>
      <c r="D572" s="408"/>
      <c r="E572" s="409"/>
      <c r="F572" s="65">
        <v>0</v>
      </c>
      <c r="G572" s="407"/>
      <c r="H572" s="409"/>
      <c r="I572" s="67">
        <f t="shared" si="95"/>
        <v>0</v>
      </c>
    </row>
    <row r="573" spans="1:9" ht="15.75" thickBot="1">
      <c r="A573" s="38" t="s">
        <v>25</v>
      </c>
      <c r="B573" s="410"/>
      <c r="C573" s="411"/>
      <c r="D573" s="411"/>
      <c r="E573" s="412"/>
      <c r="F573" s="71">
        <v>0</v>
      </c>
      <c r="G573" s="410"/>
      <c r="H573" s="412"/>
      <c r="I573" s="73">
        <f t="shared" si="95"/>
        <v>0</v>
      </c>
    </row>
    <row r="574" spans="1:9" ht="15">
      <c r="A574" s="42" t="s">
        <v>26</v>
      </c>
      <c r="B574" s="74">
        <f>SUM(B553:B573)</f>
        <v>0</v>
      </c>
      <c r="C574" s="74">
        <f t="shared" ref="C574:E574" si="96">SUM(C553:C573)</f>
        <v>0</v>
      </c>
      <c r="D574" s="74">
        <f t="shared" si="96"/>
        <v>0</v>
      </c>
      <c r="E574" s="74">
        <f t="shared" si="96"/>
        <v>0</v>
      </c>
      <c r="F574" s="74">
        <f>SUM(F553:F573)</f>
        <v>2032.7907454150322</v>
      </c>
      <c r="G574" s="74">
        <f t="shared" ref="G574:H574" si="97">SUM(G553:G573)</f>
        <v>0</v>
      </c>
      <c r="H574" s="75">
        <f t="shared" si="97"/>
        <v>0</v>
      </c>
      <c r="I574" s="59">
        <f>SUM(I553:I573)</f>
        <v>2032.7907454150322</v>
      </c>
    </row>
    <row r="575" spans="1:9" s="14" customFormat="1" ht="15" thickBot="1">
      <c r="A575" s="43" t="s">
        <v>91</v>
      </c>
      <c r="B575" s="78">
        <f>B574/$I574</f>
        <v>0</v>
      </c>
      <c r="C575" s="78">
        <f t="shared" ref="C575:I575" si="98">C574/$I574</f>
        <v>0</v>
      </c>
      <c r="D575" s="78">
        <f t="shared" si="98"/>
        <v>0</v>
      </c>
      <c r="E575" s="78">
        <f t="shared" si="98"/>
        <v>0</v>
      </c>
      <c r="F575" s="78">
        <f t="shared" si="98"/>
        <v>1</v>
      </c>
      <c r="G575" s="78">
        <f t="shared" si="98"/>
        <v>0</v>
      </c>
      <c r="H575" s="79">
        <f t="shared" si="98"/>
        <v>0</v>
      </c>
      <c r="I575" s="80">
        <f t="shared" si="98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 customHeight="1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21.836522442396802</v>
      </c>
      <c r="C579" s="57">
        <v>0</v>
      </c>
      <c r="D579" s="57">
        <v>4.1634775576031959</v>
      </c>
      <c r="E579" s="57">
        <v>0</v>
      </c>
      <c r="F579" s="419"/>
      <c r="G579" s="57">
        <v>0</v>
      </c>
      <c r="H579" s="58">
        <v>0</v>
      </c>
      <c r="I579" s="59">
        <f>SUM(B579:H579)</f>
        <v>26</v>
      </c>
    </row>
    <row r="580" spans="1:9" ht="15">
      <c r="A580" s="36" t="s">
        <v>8</v>
      </c>
      <c r="B580" s="60">
        <v>3.0565694360527331</v>
      </c>
      <c r="C580" s="60">
        <v>0</v>
      </c>
      <c r="D580" s="60">
        <v>0.94343056394726676</v>
      </c>
      <c r="E580" s="60">
        <v>0</v>
      </c>
      <c r="F580" s="420"/>
      <c r="G580" s="60">
        <v>0</v>
      </c>
      <c r="H580" s="61">
        <v>0</v>
      </c>
      <c r="I580" s="62">
        <f t="shared" ref="I580:I599" si="99">SUM(B580:H580)</f>
        <v>4</v>
      </c>
    </row>
    <row r="581" spans="1:9" ht="15">
      <c r="A581" s="37" t="s">
        <v>9</v>
      </c>
      <c r="B581" s="63">
        <v>8.8495245104848745</v>
      </c>
      <c r="C581" s="63">
        <v>0</v>
      </c>
      <c r="D581" s="63">
        <v>2.1504754895151255</v>
      </c>
      <c r="E581" s="63">
        <v>0</v>
      </c>
      <c r="F581" s="420"/>
      <c r="G581" s="63">
        <v>0</v>
      </c>
      <c r="H581" s="64">
        <v>0</v>
      </c>
      <c r="I581" s="59">
        <f t="shared" si="99"/>
        <v>11</v>
      </c>
    </row>
    <row r="582" spans="1:9" ht="15">
      <c r="A582" s="36" t="s">
        <v>10</v>
      </c>
      <c r="B582" s="60">
        <v>22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9"/>
        <v>22</v>
      </c>
    </row>
    <row r="583" spans="1:9" ht="15">
      <c r="A583" s="3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99"/>
        <v>0</v>
      </c>
    </row>
    <row r="584" spans="1:9" ht="15">
      <c r="A584" s="36" t="s">
        <v>12</v>
      </c>
      <c r="B584" s="60">
        <v>0</v>
      </c>
      <c r="C584" s="60">
        <v>0</v>
      </c>
      <c r="D584" s="60">
        <v>3.8431510695495753E-2</v>
      </c>
      <c r="E584" s="60">
        <v>1.1236416412938981</v>
      </c>
      <c r="F584" s="420"/>
      <c r="G584" s="60">
        <v>0</v>
      </c>
      <c r="H584" s="61">
        <v>0</v>
      </c>
      <c r="I584" s="62">
        <f t="shared" si="99"/>
        <v>1.1620731519893939</v>
      </c>
    </row>
    <row r="585" spans="1:9" ht="15">
      <c r="A585" s="37" t="s">
        <v>13</v>
      </c>
      <c r="B585" s="63">
        <v>0</v>
      </c>
      <c r="C585" s="63">
        <v>0</v>
      </c>
      <c r="D585" s="63">
        <v>0</v>
      </c>
      <c r="E585" s="63">
        <v>22</v>
      </c>
      <c r="F585" s="420"/>
      <c r="G585" s="63">
        <v>0</v>
      </c>
      <c r="H585" s="64">
        <v>0</v>
      </c>
      <c r="I585" s="59">
        <f t="shared" si="99"/>
        <v>22</v>
      </c>
    </row>
    <row r="586" spans="1:9" ht="15">
      <c r="A586" s="36" t="s">
        <v>14</v>
      </c>
      <c r="B586" s="60">
        <v>0</v>
      </c>
      <c r="C586" s="60">
        <v>0</v>
      </c>
      <c r="D586" s="60">
        <v>0.10374893560651095</v>
      </c>
      <c r="E586" s="60">
        <v>48.397286413882327</v>
      </c>
      <c r="F586" s="420"/>
      <c r="G586" s="60">
        <v>0</v>
      </c>
      <c r="H586" s="61">
        <v>0</v>
      </c>
      <c r="I586" s="62">
        <f t="shared" si="99"/>
        <v>48.501035349488838</v>
      </c>
    </row>
    <row r="587" spans="1:9" ht="15">
      <c r="A587" s="37" t="s">
        <v>15</v>
      </c>
      <c r="B587" s="63">
        <v>340.71559268150116</v>
      </c>
      <c r="C587" s="63">
        <v>5.1706469938037403</v>
      </c>
      <c r="D587" s="63">
        <v>6.1137603246951375</v>
      </c>
      <c r="E587" s="63">
        <v>0</v>
      </c>
      <c r="F587" s="420"/>
      <c r="G587" s="63">
        <v>0</v>
      </c>
      <c r="H587" s="64">
        <v>0</v>
      </c>
      <c r="I587" s="59">
        <f>SUM(B587:H587)</f>
        <v>352.00000000000006</v>
      </c>
    </row>
    <row r="588" spans="1:9" ht="15">
      <c r="A588" s="36" t="s">
        <v>16</v>
      </c>
      <c r="B588" s="60">
        <v>716.72061653298931</v>
      </c>
      <c r="C588" s="60">
        <v>86.81264062234581</v>
      </c>
      <c r="D588" s="60">
        <v>18.718708277251089</v>
      </c>
      <c r="E588" s="60">
        <v>41.748034567413853</v>
      </c>
      <c r="F588" s="420"/>
      <c r="G588" s="60">
        <v>0</v>
      </c>
      <c r="H588" s="61">
        <v>0</v>
      </c>
      <c r="I588" s="62">
        <f t="shared" si="99"/>
        <v>864</v>
      </c>
    </row>
    <row r="589" spans="1:9" ht="15">
      <c r="A589" s="37" t="s">
        <v>17</v>
      </c>
      <c r="B589" s="63">
        <v>221.80941320195492</v>
      </c>
      <c r="C589" s="63">
        <v>1.2018287688548492</v>
      </c>
      <c r="D589" s="63">
        <v>28.151254432636268</v>
      </c>
      <c r="E589" s="63">
        <v>3.8375035965539448</v>
      </c>
      <c r="F589" s="420"/>
      <c r="G589" s="63">
        <v>0</v>
      </c>
      <c r="H589" s="64">
        <v>0</v>
      </c>
      <c r="I589" s="59">
        <f t="shared" si="99"/>
        <v>255</v>
      </c>
    </row>
    <row r="590" spans="1:9" ht="15">
      <c r="A590" s="3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9" ht="15">
      <c r="A591" s="37" t="s">
        <v>139</v>
      </c>
      <c r="B591" s="63">
        <v>1390.7112003992554</v>
      </c>
      <c r="C591" s="63">
        <v>219.15770497342129</v>
      </c>
      <c r="D591" s="63">
        <v>42.742589589890983</v>
      </c>
      <c r="E591" s="63">
        <v>33.656345419046637</v>
      </c>
      <c r="F591" s="420"/>
      <c r="G591" s="63">
        <v>0</v>
      </c>
      <c r="H591" s="64">
        <v>0</v>
      </c>
      <c r="I591" s="59">
        <f>SUM(B591:H591)</f>
        <v>1686.2678403816142</v>
      </c>
    </row>
    <row r="592" spans="1:9" ht="15">
      <c r="A592" s="3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9" ht="15">
      <c r="A593" s="3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9" ht="15">
      <c r="A594" s="36" t="s">
        <v>21</v>
      </c>
      <c r="B594" s="60">
        <v>46.147369319561321</v>
      </c>
      <c r="C594" s="60">
        <v>0</v>
      </c>
      <c r="D594" s="60">
        <v>0.85263068043867751</v>
      </c>
      <c r="E594" s="60">
        <v>0</v>
      </c>
      <c r="F594" s="420"/>
      <c r="G594" s="60">
        <v>0</v>
      </c>
      <c r="H594" s="61">
        <v>0</v>
      </c>
      <c r="I594" s="62">
        <f t="shared" si="99"/>
        <v>47</v>
      </c>
    </row>
    <row r="595" spans="1:9" ht="15">
      <c r="A595" s="38" t="s">
        <v>60</v>
      </c>
      <c r="B595" s="63">
        <v>89.151490337886642</v>
      </c>
      <c r="C595" s="63">
        <v>0</v>
      </c>
      <c r="D595" s="63">
        <v>15.84850966211336</v>
      </c>
      <c r="E595" s="63">
        <v>0</v>
      </c>
      <c r="F595" s="420"/>
      <c r="G595" s="63">
        <v>0</v>
      </c>
      <c r="H595" s="64">
        <v>0</v>
      </c>
      <c r="I595" s="59">
        <f t="shared" si="99"/>
        <v>105</v>
      </c>
    </row>
    <row r="596" spans="1:9">
      <c r="A596" s="36" t="s">
        <v>22</v>
      </c>
      <c r="B596" s="60">
        <v>70.548872809883051</v>
      </c>
      <c r="C596" s="60">
        <v>0</v>
      </c>
      <c r="D596" s="60">
        <v>4.3513993181169486</v>
      </c>
      <c r="E596" s="60">
        <v>0</v>
      </c>
      <c r="F596" s="420"/>
      <c r="G596" s="60">
        <v>0</v>
      </c>
      <c r="H596" s="61">
        <v>0</v>
      </c>
      <c r="I596" s="295">
        <f t="shared" si="99"/>
        <v>74.900272127999997</v>
      </c>
    </row>
    <row r="597" spans="1:9" ht="15">
      <c r="A597" s="38" t="s">
        <v>23</v>
      </c>
      <c r="B597" s="63">
        <v>110.76547805049171</v>
      </c>
      <c r="C597" s="63">
        <v>0</v>
      </c>
      <c r="D597" s="63">
        <v>0</v>
      </c>
      <c r="E597" s="63">
        <v>0</v>
      </c>
      <c r="F597" s="420"/>
      <c r="G597" s="63">
        <v>0</v>
      </c>
      <c r="H597" s="64">
        <v>0</v>
      </c>
      <c r="I597" s="296">
        <f t="shared" si="99"/>
        <v>110.76547805049171</v>
      </c>
    </row>
    <row r="598" spans="1:9">
      <c r="A598" s="36" t="s">
        <v>24</v>
      </c>
      <c r="B598" s="60">
        <v>1184.1538757450107</v>
      </c>
      <c r="C598" s="60">
        <v>7.5073242549893839</v>
      </c>
      <c r="D598" s="60">
        <v>0</v>
      </c>
      <c r="E598" s="60">
        <v>0</v>
      </c>
      <c r="F598" s="420"/>
      <c r="G598" s="60">
        <v>0</v>
      </c>
      <c r="H598" s="61">
        <v>0</v>
      </c>
      <c r="I598" s="295">
        <f t="shared" si="99"/>
        <v>1191.6612</v>
      </c>
    </row>
    <row r="599" spans="1:9" ht="15.75" thickBot="1">
      <c r="A599" s="38" t="s">
        <v>25</v>
      </c>
      <c r="B599" s="275">
        <v>642.02662040197754</v>
      </c>
      <c r="C599" s="275">
        <v>0</v>
      </c>
      <c r="D599" s="275">
        <v>1416.0086987965058</v>
      </c>
      <c r="E599" s="275">
        <v>312.03651066387351</v>
      </c>
      <c r="F599" s="421"/>
      <c r="G599" s="275">
        <v>970.12641417127497</v>
      </c>
      <c r="H599" s="297">
        <v>0.25255596636794231</v>
      </c>
      <c r="I599" s="298">
        <f t="shared" si="99"/>
        <v>3340.4508000000001</v>
      </c>
    </row>
    <row r="600" spans="1:9" ht="15">
      <c r="A600" s="132" t="s">
        <v>26</v>
      </c>
      <c r="B600" s="74">
        <f>SUM(B579:B599)</f>
        <v>4868.4931458694464</v>
      </c>
      <c r="C600" s="74">
        <f t="shared" ref="C600:E600" si="100">SUM(C579:C599)</f>
        <v>319.85014561341507</v>
      </c>
      <c r="D600" s="74">
        <f t="shared" si="100"/>
        <v>1540.1871151390158</v>
      </c>
      <c r="E600" s="74">
        <f t="shared" si="100"/>
        <v>462.79932230206418</v>
      </c>
      <c r="F600" s="74">
        <f>SUM(F579:F599)</f>
        <v>0</v>
      </c>
      <c r="G600" s="74">
        <f>SUM(G579:G599)</f>
        <v>970.12641417127497</v>
      </c>
      <c r="H600" s="75">
        <f t="shared" ref="H600" si="101">SUM(H579:H599)</f>
        <v>0.25255596636794231</v>
      </c>
      <c r="I600" s="59">
        <f>SUM(I579:I599)</f>
        <v>8161.7086990615844</v>
      </c>
    </row>
    <row r="601" spans="1:9" s="14" customFormat="1" ht="15" thickBot="1">
      <c r="A601" s="43" t="s">
        <v>91</v>
      </c>
      <c r="B601" s="78">
        <f>B600/$I600</f>
        <v>0.59650415438487958</v>
      </c>
      <c r="C601" s="78">
        <f t="shared" ref="C601:I601" si="102">C600/$I600</f>
        <v>3.918911558926267E-2</v>
      </c>
      <c r="D601" s="78">
        <f t="shared" si="102"/>
        <v>0.18870890544232521</v>
      </c>
      <c r="E601" s="78">
        <f t="shared" si="102"/>
        <v>5.6703729496652561E-2</v>
      </c>
      <c r="F601" s="78">
        <f t="shared" si="102"/>
        <v>0</v>
      </c>
      <c r="G601" s="78">
        <f t="shared" si="102"/>
        <v>0.11886315108046162</v>
      </c>
      <c r="H601" s="79">
        <f t="shared" si="102"/>
        <v>3.0944006418285995E-5</v>
      </c>
      <c r="I601" s="80">
        <f t="shared" si="102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9" ht="15" customHeight="1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192.81599999999997</v>
      </c>
      <c r="C605" s="57">
        <v>0</v>
      </c>
      <c r="D605" s="57">
        <v>13.184000000000001</v>
      </c>
      <c r="E605" s="57">
        <v>0</v>
      </c>
      <c r="F605" s="419"/>
      <c r="G605" s="57">
        <v>0</v>
      </c>
      <c r="H605" s="58">
        <v>0</v>
      </c>
      <c r="I605" s="59">
        <f>SUM(B605:H605)</f>
        <v>205.99999999999997</v>
      </c>
    </row>
    <row r="606" spans="1:9" ht="15">
      <c r="A606" s="36" t="s">
        <v>8</v>
      </c>
      <c r="B606" s="60">
        <v>4.68</v>
      </c>
      <c r="C606" s="60">
        <v>0</v>
      </c>
      <c r="D606" s="60">
        <v>0.32</v>
      </c>
      <c r="E606" s="60">
        <v>0</v>
      </c>
      <c r="F606" s="420"/>
      <c r="G606" s="60">
        <v>0</v>
      </c>
      <c r="H606" s="61">
        <v>0</v>
      </c>
      <c r="I606" s="62">
        <f t="shared" ref="I606:I625" si="103">SUM(B606:H606)</f>
        <v>5</v>
      </c>
    </row>
    <row r="607" spans="1:9" ht="15">
      <c r="A607" s="37" t="s">
        <v>9</v>
      </c>
      <c r="B607" s="63">
        <v>205.92</v>
      </c>
      <c r="C607" s="63">
        <v>0</v>
      </c>
      <c r="D607" s="63">
        <v>14.08</v>
      </c>
      <c r="E607" s="63">
        <v>0</v>
      </c>
      <c r="F607" s="420"/>
      <c r="G607" s="63">
        <v>0</v>
      </c>
      <c r="H607" s="64">
        <v>0</v>
      </c>
      <c r="I607" s="59">
        <f t="shared" si="103"/>
        <v>220</v>
      </c>
    </row>
    <row r="608" spans="1:9" ht="15">
      <c r="A608" s="36" t="s">
        <v>10</v>
      </c>
      <c r="B608" s="60">
        <v>284.54399999999998</v>
      </c>
      <c r="C608" s="60">
        <v>0</v>
      </c>
      <c r="D608" s="60">
        <v>19.456</v>
      </c>
      <c r="E608" s="60">
        <v>0</v>
      </c>
      <c r="F608" s="420"/>
      <c r="G608" s="60">
        <v>0</v>
      </c>
      <c r="H608" s="61">
        <v>0</v>
      </c>
      <c r="I608" s="62">
        <f t="shared" si="103"/>
        <v>304</v>
      </c>
    </row>
    <row r="609" spans="1:10" ht="15">
      <c r="A609" s="3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103"/>
        <v>0</v>
      </c>
    </row>
    <row r="610" spans="1:10" ht="15">
      <c r="A610" s="3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103"/>
        <v>0</v>
      </c>
    </row>
    <row r="611" spans="1:10" ht="15">
      <c r="A611" s="3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103"/>
        <v>0</v>
      </c>
    </row>
    <row r="612" spans="1:10" ht="15">
      <c r="A612" s="3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103"/>
        <v>0</v>
      </c>
    </row>
    <row r="613" spans="1:10" ht="15">
      <c r="A613" s="37" t="s">
        <v>15</v>
      </c>
      <c r="B613" s="63">
        <v>4182.6239999999998</v>
      </c>
      <c r="C613" s="63">
        <v>0</v>
      </c>
      <c r="D613" s="63">
        <v>329.37599999999998</v>
      </c>
      <c r="E613" s="63">
        <v>0</v>
      </c>
      <c r="F613" s="420"/>
      <c r="G613" s="63">
        <v>0</v>
      </c>
      <c r="H613" s="64">
        <v>0</v>
      </c>
      <c r="I613" s="59">
        <f>SUM(B613:H613)</f>
        <v>4512</v>
      </c>
    </row>
    <row r="614" spans="1:10" ht="15">
      <c r="A614" s="36" t="s">
        <v>16</v>
      </c>
      <c r="B614" s="60">
        <v>582.15600000000006</v>
      </c>
      <c r="C614" s="60">
        <v>0</v>
      </c>
      <c r="D614" s="60">
        <v>45.843999999999994</v>
      </c>
      <c r="E614" s="60">
        <v>0</v>
      </c>
      <c r="F614" s="420"/>
      <c r="G614" s="60">
        <v>0</v>
      </c>
      <c r="H614" s="61">
        <v>0</v>
      </c>
      <c r="I614" s="62">
        <f t="shared" si="103"/>
        <v>628</v>
      </c>
    </row>
    <row r="615" spans="1:10" ht="15">
      <c r="A615" s="37" t="s">
        <v>17</v>
      </c>
      <c r="B615" s="63">
        <v>77.868000000000009</v>
      </c>
      <c r="C615" s="63">
        <v>0</v>
      </c>
      <c r="D615" s="63">
        <v>6.1319999999999997</v>
      </c>
      <c r="E615" s="63">
        <v>0</v>
      </c>
      <c r="F615" s="420"/>
      <c r="G615" s="63">
        <v>0</v>
      </c>
      <c r="H615" s="64">
        <v>0</v>
      </c>
      <c r="I615" s="59">
        <f t="shared" si="103"/>
        <v>84.000000000000014</v>
      </c>
    </row>
    <row r="616" spans="1:10" ht="15">
      <c r="A616" s="3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10" ht="15">
      <c r="A617" s="37" t="s">
        <v>139</v>
      </c>
      <c r="B617" s="63">
        <v>674.74696447966664</v>
      </c>
      <c r="C617" s="63">
        <v>0</v>
      </c>
      <c r="D617" s="63">
        <v>213.07798878305263</v>
      </c>
      <c r="E617" s="63">
        <v>0</v>
      </c>
      <c r="F617" s="420"/>
      <c r="G617" s="63">
        <v>0</v>
      </c>
      <c r="H617" s="64">
        <v>0</v>
      </c>
      <c r="I617" s="59">
        <f>SUM(B617:H617)</f>
        <v>887.8249532627193</v>
      </c>
    </row>
    <row r="618" spans="1:10" ht="15">
      <c r="A618" s="3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10" ht="15">
      <c r="A619" s="3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10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103"/>
        <v>0</v>
      </c>
    </row>
    <row r="621" spans="1:10" ht="15">
      <c r="A621" s="38" t="s">
        <v>60</v>
      </c>
      <c r="B621" s="63">
        <v>3419.09</v>
      </c>
      <c r="C621" s="63">
        <v>0</v>
      </c>
      <c r="D621" s="63">
        <v>358.91</v>
      </c>
      <c r="E621" s="63">
        <v>0</v>
      </c>
      <c r="F621" s="420"/>
      <c r="G621" s="63">
        <v>0</v>
      </c>
      <c r="H621" s="64">
        <v>0</v>
      </c>
      <c r="I621" s="59">
        <f t="shared" si="103"/>
        <v>3778</v>
      </c>
    </row>
    <row r="622" spans="1:10">
      <c r="A622" s="36" t="s">
        <v>22</v>
      </c>
      <c r="B622" s="65">
        <v>41.494619413759992</v>
      </c>
      <c r="C622" s="65">
        <v>0</v>
      </c>
      <c r="D622" s="65">
        <v>4.35578877824</v>
      </c>
      <c r="E622" s="65">
        <v>0</v>
      </c>
      <c r="F622" s="420"/>
      <c r="G622" s="65">
        <v>0</v>
      </c>
      <c r="H622" s="66">
        <v>0</v>
      </c>
      <c r="I622" s="67">
        <f t="shared" si="103"/>
        <v>45.850408191999989</v>
      </c>
    </row>
    <row r="623" spans="1:10" ht="15">
      <c r="A623" s="38" t="s">
        <v>23</v>
      </c>
      <c r="B623" s="68">
        <v>40.059911685428744</v>
      </c>
      <c r="C623" s="68">
        <v>0</v>
      </c>
      <c r="D623" s="68">
        <v>95.471495153970125</v>
      </c>
      <c r="E623" s="68">
        <v>0</v>
      </c>
      <c r="F623" s="420"/>
      <c r="G623" s="68">
        <v>0</v>
      </c>
      <c r="H623" s="69">
        <v>0</v>
      </c>
      <c r="I623" s="70">
        <f t="shared" si="103"/>
        <v>135.53140683939887</v>
      </c>
    </row>
    <row r="624" spans="1:10">
      <c r="A624" s="36" t="s">
        <v>24</v>
      </c>
      <c r="B624" s="65">
        <v>903.07975679999993</v>
      </c>
      <c r="C624" s="65">
        <v>0</v>
      </c>
      <c r="D624" s="65">
        <v>210.18424319999997</v>
      </c>
      <c r="E624" s="65">
        <v>0</v>
      </c>
      <c r="F624" s="420"/>
      <c r="G624" s="65">
        <v>0</v>
      </c>
      <c r="H624" s="66">
        <v>0</v>
      </c>
      <c r="I624" s="67">
        <f t="shared" si="103"/>
        <v>1113.2639999999999</v>
      </c>
    </row>
    <row r="625" spans="1:9" ht="15.75" thickBot="1">
      <c r="A625" s="38" t="s">
        <v>25</v>
      </c>
      <c r="B625" s="71">
        <v>944.13939922179418</v>
      </c>
      <c r="C625" s="71">
        <v>0</v>
      </c>
      <c r="D625" s="71">
        <v>1072.4690263004845</v>
      </c>
      <c r="E625" s="71">
        <v>1112.4240250578173</v>
      </c>
      <c r="F625" s="421"/>
      <c r="G625" s="71">
        <v>291.34914941990456</v>
      </c>
      <c r="H625" s="72">
        <v>0</v>
      </c>
      <c r="I625" s="73">
        <f t="shared" si="103"/>
        <v>3420.3816000000006</v>
      </c>
    </row>
    <row r="626" spans="1:9" ht="15">
      <c r="A626" s="132" t="s">
        <v>26</v>
      </c>
      <c r="B626" s="74">
        <f>SUM(B605:B625)</f>
        <v>11553.218651600648</v>
      </c>
      <c r="C626" s="74">
        <f t="shared" ref="C626:E626" si="104">SUM(C605:C625)</f>
        <v>0</v>
      </c>
      <c r="D626" s="74">
        <f t="shared" si="104"/>
        <v>2382.860542215747</v>
      </c>
      <c r="E626" s="74">
        <f t="shared" si="104"/>
        <v>1112.4240250578173</v>
      </c>
      <c r="F626" s="74">
        <f>SUM(F605:F625)</f>
        <v>0</v>
      </c>
      <c r="G626" s="74">
        <f>SUM(G605:G625)</f>
        <v>291.34914941990456</v>
      </c>
      <c r="H626" s="75">
        <f t="shared" ref="H626" si="105">SUM(H605:H625)</f>
        <v>0</v>
      </c>
      <c r="I626" s="59">
        <f>SUM(I605:I625)</f>
        <v>15339.852368294118</v>
      </c>
    </row>
    <row r="627" spans="1:9" s="14" customFormat="1" ht="15" thickBot="1">
      <c r="A627" s="43" t="s">
        <v>91</v>
      </c>
      <c r="B627" s="78">
        <f>B626/$I626</f>
        <v>0.75315057630410776</v>
      </c>
      <c r="C627" s="78">
        <f t="shared" ref="C627:I627" si="106">C626/$I626</f>
        <v>0</v>
      </c>
      <c r="D627" s="78">
        <f t="shared" si="106"/>
        <v>0.15533790580285325</v>
      </c>
      <c r="E627" s="78">
        <f t="shared" si="106"/>
        <v>7.2518561349200608E-2</v>
      </c>
      <c r="F627" s="78">
        <f t="shared" si="106"/>
        <v>0</v>
      </c>
      <c r="G627" s="78">
        <f t="shared" si="106"/>
        <v>1.8992956543838257E-2</v>
      </c>
      <c r="H627" s="79">
        <f t="shared" si="106"/>
        <v>0</v>
      </c>
      <c r="I627" s="80">
        <f t="shared" si="106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 customHeight="1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0.79961885186878523</v>
      </c>
      <c r="C631" s="57">
        <v>0</v>
      </c>
      <c r="D631" s="57">
        <v>1.2003811481312148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2</v>
      </c>
    </row>
    <row r="632" spans="1:9" ht="15">
      <c r="A632" s="3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107">SUM(B632:H632)</f>
        <v>0</v>
      </c>
    </row>
    <row r="633" spans="1:9" ht="15">
      <c r="A633" s="37" t="s">
        <v>9</v>
      </c>
      <c r="B633" s="63">
        <v>9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107"/>
        <v>9</v>
      </c>
    </row>
    <row r="634" spans="1:9" ht="15">
      <c r="A634" s="36" t="s">
        <v>10</v>
      </c>
      <c r="B634" s="60">
        <v>6.9776474869811675</v>
      </c>
      <c r="C634" s="60">
        <v>0</v>
      </c>
      <c r="D634" s="60">
        <v>2.2352513018831933E-2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107"/>
        <v>6.9999999999999991</v>
      </c>
    </row>
    <row r="635" spans="1:9" ht="15">
      <c r="A635" s="3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107"/>
        <v>0</v>
      </c>
    </row>
    <row r="636" spans="1:9" ht="15">
      <c r="A636" s="36" t="s">
        <v>12</v>
      </c>
      <c r="B636" s="60">
        <v>0</v>
      </c>
      <c r="C636" s="60">
        <v>0</v>
      </c>
      <c r="D636" s="60">
        <v>0</v>
      </c>
      <c r="E636" s="60">
        <v>11.567999245797301</v>
      </c>
      <c r="F636" s="60">
        <v>0</v>
      </c>
      <c r="G636" s="60">
        <v>0</v>
      </c>
      <c r="H636" s="61">
        <v>0</v>
      </c>
      <c r="I636" s="62">
        <f t="shared" si="107"/>
        <v>11.567999245797301</v>
      </c>
    </row>
    <row r="637" spans="1:9" ht="15">
      <c r="A637" s="3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107"/>
        <v>0</v>
      </c>
    </row>
    <row r="638" spans="1:9" ht="15">
      <c r="A638" s="36" t="s">
        <v>14</v>
      </c>
      <c r="B638" s="60">
        <v>0</v>
      </c>
      <c r="C638" s="60">
        <v>0.28557601586405784</v>
      </c>
      <c r="D638" s="60">
        <v>0</v>
      </c>
      <c r="E638" s="60">
        <v>13.860620616478723</v>
      </c>
      <c r="F638" s="60">
        <v>547.39443581820797</v>
      </c>
      <c r="G638" s="60">
        <v>0</v>
      </c>
      <c r="H638" s="61">
        <v>0</v>
      </c>
      <c r="I638" s="62">
        <f t="shared" si="107"/>
        <v>561.54063245055079</v>
      </c>
    </row>
    <row r="639" spans="1:9" ht="15">
      <c r="A639" s="37" t="s">
        <v>15</v>
      </c>
      <c r="B639" s="63">
        <v>3.9117210370180606</v>
      </c>
      <c r="C639" s="63">
        <v>8.8278962981939352E-2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4</v>
      </c>
    </row>
    <row r="640" spans="1:9" ht="15">
      <c r="A640" s="36" t="s">
        <v>16</v>
      </c>
      <c r="B640" s="60">
        <v>156.69621082317263</v>
      </c>
      <c r="C640" s="60">
        <v>0.67725084454750395</v>
      </c>
      <c r="D640" s="60">
        <v>12.626538332279868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107"/>
        <v>170</v>
      </c>
    </row>
    <row r="641" spans="1:9" ht="15">
      <c r="A641" s="37" t="s">
        <v>17</v>
      </c>
      <c r="B641" s="63">
        <v>8.7015478804356992</v>
      </c>
      <c r="C641" s="63">
        <v>0</v>
      </c>
      <c r="D641" s="63">
        <v>4.2126210315759229E-2</v>
      </c>
      <c r="E641" s="63">
        <v>0.25632590924854182</v>
      </c>
      <c r="F641" s="63">
        <v>0</v>
      </c>
      <c r="G641" s="63">
        <v>0</v>
      </c>
      <c r="H641" s="64">
        <v>0</v>
      </c>
      <c r="I641" s="59">
        <f t="shared" si="107"/>
        <v>9</v>
      </c>
    </row>
    <row r="642" spans="1:9" ht="15">
      <c r="A642" s="3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9" ht="15">
      <c r="A643" s="37" t="s">
        <v>139</v>
      </c>
      <c r="B643" s="63">
        <v>5.5623701788565585</v>
      </c>
      <c r="C643" s="63">
        <v>0</v>
      </c>
      <c r="D643" s="63">
        <v>1.4376298211434415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7</v>
      </c>
    </row>
    <row r="644" spans="1:9" ht="15">
      <c r="A644" s="3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9" ht="15">
      <c r="A645" s="3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107"/>
        <v>0</v>
      </c>
    </row>
    <row r="647" spans="1:9" ht="15">
      <c r="A647" s="38" t="s">
        <v>60</v>
      </c>
      <c r="B647" s="63">
        <v>147.39541741866552</v>
      </c>
      <c r="C647" s="63">
        <v>6.6765121532468701</v>
      </c>
      <c r="D647" s="63">
        <v>83.928070428087622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107"/>
        <v>238</v>
      </c>
    </row>
    <row r="648" spans="1:9">
      <c r="A648" s="36" t="s">
        <v>22</v>
      </c>
      <c r="B648" s="65">
        <v>23.257710035924124</v>
      </c>
      <c r="C648" s="65">
        <v>0</v>
      </c>
      <c r="D648" s="65">
        <v>0</v>
      </c>
      <c r="E648" s="65">
        <v>0</v>
      </c>
      <c r="F648" s="65">
        <v>0.74228996407587666</v>
      </c>
      <c r="G648" s="65">
        <v>0</v>
      </c>
      <c r="H648" s="66">
        <v>0</v>
      </c>
      <c r="I648" s="67">
        <f t="shared" si="107"/>
        <v>24</v>
      </c>
    </row>
    <row r="649" spans="1:9" ht="15">
      <c r="A649" s="38" t="s">
        <v>23</v>
      </c>
      <c r="B649" s="68">
        <v>1.8300518544904489</v>
      </c>
      <c r="C649" s="68">
        <v>0</v>
      </c>
      <c r="D649" s="68">
        <v>0</v>
      </c>
      <c r="E649" s="68">
        <v>0</v>
      </c>
      <c r="F649" s="68">
        <v>0</v>
      </c>
      <c r="G649" s="68">
        <v>0</v>
      </c>
      <c r="H649" s="69">
        <v>0</v>
      </c>
      <c r="I649" s="70">
        <f t="shared" si="107"/>
        <v>1.8300518544904489</v>
      </c>
    </row>
    <row r="650" spans="1:9">
      <c r="A650" s="36" t="s">
        <v>24</v>
      </c>
      <c r="B650" s="65">
        <v>15.5952</v>
      </c>
      <c r="C650" s="65">
        <v>0</v>
      </c>
      <c r="D650" s="65">
        <v>0</v>
      </c>
      <c r="E650" s="65">
        <v>0</v>
      </c>
      <c r="F650" s="65">
        <v>0</v>
      </c>
      <c r="G650" s="65">
        <v>0</v>
      </c>
      <c r="H650" s="66">
        <v>0</v>
      </c>
      <c r="I650" s="67">
        <f t="shared" si="107"/>
        <v>15.5952</v>
      </c>
    </row>
    <row r="651" spans="1:9" ht="15.75" thickBot="1">
      <c r="A651" s="38" t="s">
        <v>25</v>
      </c>
      <c r="B651" s="71">
        <v>78.151061429402873</v>
      </c>
      <c r="C651" s="71">
        <v>0.10154350814192879</v>
      </c>
      <c r="D651" s="71">
        <v>1.6165000950364996</v>
      </c>
      <c r="E651" s="71">
        <v>129.8625929332641</v>
      </c>
      <c r="F651" s="71">
        <v>0</v>
      </c>
      <c r="G651" s="71">
        <v>43.792296500657564</v>
      </c>
      <c r="H651" s="72">
        <v>0.61440553349704363</v>
      </c>
      <c r="I651" s="73">
        <f t="shared" si="107"/>
        <v>254.13839999999999</v>
      </c>
    </row>
    <row r="652" spans="1:9" ht="15">
      <c r="A652" s="132" t="s">
        <v>26</v>
      </c>
      <c r="B652" s="74">
        <f>SUM(B631:B651)</f>
        <v>457.8785569968158</v>
      </c>
      <c r="C652" s="74">
        <f t="shared" ref="C652:E652" si="108">SUM(C631:C651)</f>
        <v>7.8291614847822997</v>
      </c>
      <c r="D652" s="74">
        <f t="shared" si="108"/>
        <v>100.87359854801323</v>
      </c>
      <c r="E652" s="74">
        <f t="shared" si="108"/>
        <v>155.54753870478865</v>
      </c>
      <c r="F652" s="74">
        <f>SUM(F631:F651)</f>
        <v>548.13672578228386</v>
      </c>
      <c r="G652" s="74">
        <f>SUM(G631:G651)</f>
        <v>43.792296500657564</v>
      </c>
      <c r="H652" s="75">
        <f t="shared" ref="H652" si="109">SUM(H631:H651)</f>
        <v>0.61440553349704363</v>
      </c>
      <c r="I652" s="59">
        <f>SUM(I631:I651)</f>
        <v>1314.6722835508385</v>
      </c>
    </row>
    <row r="653" spans="1:9" s="14" customFormat="1" ht="15" thickBot="1">
      <c r="A653" s="43" t="s">
        <v>91</v>
      </c>
      <c r="B653" s="78">
        <f>B652/$I652</f>
        <v>0.34828341840456056</v>
      </c>
      <c r="C653" s="78">
        <f t="shared" ref="C653:I653" si="110">C652/$I652</f>
        <v>5.9552190935647309E-3</v>
      </c>
      <c r="D653" s="78">
        <f t="shared" si="110"/>
        <v>7.6729082836949028E-2</v>
      </c>
      <c r="E653" s="78">
        <f t="shared" si="110"/>
        <v>0.11831658783028844</v>
      </c>
      <c r="F653" s="78">
        <f t="shared" si="110"/>
        <v>0.41693791878064446</v>
      </c>
      <c r="G653" s="78">
        <f t="shared" si="110"/>
        <v>3.3310428042475811E-2</v>
      </c>
      <c r="H653" s="79">
        <f t="shared" si="110"/>
        <v>4.6734501151692113E-4</v>
      </c>
      <c r="I653" s="80">
        <f t="shared" si="110"/>
        <v>1</v>
      </c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F111:F131"/>
    <mergeCell ref="F137:F157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F241:F261"/>
    <mergeCell ref="F267:F287"/>
    <mergeCell ref="B214:I214"/>
    <mergeCell ref="F163:F183"/>
    <mergeCell ref="F189:F209"/>
    <mergeCell ref="A1:I3"/>
    <mergeCell ref="B6:I6"/>
    <mergeCell ref="B32:I32"/>
    <mergeCell ref="B58:I58"/>
    <mergeCell ref="B84:I84"/>
    <mergeCell ref="A5:A6"/>
    <mergeCell ref="A31:A32"/>
    <mergeCell ref="A57:A58"/>
    <mergeCell ref="A83:A84"/>
    <mergeCell ref="F33:F53"/>
    <mergeCell ref="B59:E79"/>
    <mergeCell ref="G59:H79"/>
    <mergeCell ref="A109:A110"/>
    <mergeCell ref="A135:A136"/>
    <mergeCell ref="A161:A162"/>
    <mergeCell ref="A187:A188"/>
    <mergeCell ref="A213:A214"/>
    <mergeCell ref="A473:A474"/>
    <mergeCell ref="A239:A240"/>
    <mergeCell ref="A265:A266"/>
    <mergeCell ref="A291:A292"/>
    <mergeCell ref="A317:A318"/>
    <mergeCell ref="A343:A344"/>
    <mergeCell ref="A629:A630"/>
    <mergeCell ref="F293:F313"/>
    <mergeCell ref="F319:F339"/>
    <mergeCell ref="F345:F365"/>
    <mergeCell ref="F371:F391"/>
    <mergeCell ref="F397:F417"/>
    <mergeCell ref="B501:E52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/>
  <dimension ref="A1:J654"/>
  <sheetViews>
    <sheetView zoomScale="60" zoomScaleNormal="60" workbookViewId="0">
      <selection activeCell="A2" sqref="A2"/>
    </sheetView>
  </sheetViews>
  <sheetFormatPr baseColWidth="10" defaultRowHeight="14.25"/>
  <cols>
    <col min="1" max="1" width="42.625" customWidth="1"/>
    <col min="2" max="9" width="16.625" style="34" customWidth="1"/>
  </cols>
  <sheetData>
    <row r="1" spans="1:10" ht="15" customHeight="1" thickTop="1">
      <c r="A1" s="441" t="s">
        <v>94</v>
      </c>
      <c r="B1" s="442"/>
      <c r="C1" s="442"/>
      <c r="D1" s="442"/>
      <c r="E1" s="442"/>
      <c r="F1" s="442"/>
      <c r="G1" s="442"/>
      <c r="H1" s="442"/>
      <c r="I1" s="443"/>
    </row>
    <row r="2" spans="1:10" ht="14.25" customHeight="1">
      <c r="A2" s="444"/>
      <c r="B2" s="445"/>
      <c r="C2" s="445"/>
      <c r="D2" s="445"/>
      <c r="E2" s="445"/>
      <c r="F2" s="445"/>
      <c r="G2" s="445"/>
      <c r="H2" s="445"/>
      <c r="I2" s="446"/>
    </row>
    <row r="3" spans="1:10" ht="15" customHeight="1" thickBot="1">
      <c r="A3" s="447"/>
      <c r="B3" s="448"/>
      <c r="C3" s="448"/>
      <c r="D3" s="448"/>
      <c r="E3" s="448"/>
      <c r="F3" s="448"/>
      <c r="G3" s="448"/>
      <c r="H3" s="448"/>
      <c r="I3" s="449"/>
    </row>
    <row r="4" spans="1:10" ht="15" customHeight="1" thickTop="1" thickBot="1">
      <c r="A4" s="29"/>
      <c r="B4" s="29"/>
      <c r="C4" s="29"/>
      <c r="D4" s="29"/>
      <c r="E4" s="29"/>
      <c r="F4" s="29"/>
      <c r="G4" s="29"/>
      <c r="H4" s="29"/>
      <c r="I4" s="29"/>
    </row>
    <row r="5" spans="1:10" ht="48.75" customHeight="1">
      <c r="A5" s="439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</row>
    <row r="6" spans="1:10" ht="13.5" customHeight="1">
      <c r="A6" s="440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10" ht="13.5" customHeight="1">
      <c r="A7" s="35" t="s">
        <v>7</v>
      </c>
      <c r="B7" s="57">
        <f>B33+B85</f>
        <v>186.03633186833119</v>
      </c>
      <c r="C7" s="57">
        <f t="shared" ref="C7:E7" si="0">C33+C85</f>
        <v>0</v>
      </c>
      <c r="D7" s="57">
        <f t="shared" si="0"/>
        <v>47.963668131668804</v>
      </c>
      <c r="E7" s="57">
        <f t="shared" si="0"/>
        <v>0</v>
      </c>
      <c r="F7" s="57">
        <f>F59+F85</f>
        <v>0</v>
      </c>
      <c r="G7" s="57">
        <f t="shared" ref="G7:H22" si="1">G33+G85</f>
        <v>0</v>
      </c>
      <c r="H7" s="58">
        <f t="shared" si="1"/>
        <v>0</v>
      </c>
      <c r="I7" s="59">
        <f>SUM(B7:H7)</f>
        <v>234</v>
      </c>
      <c r="J7" s="34">
        <v>0</v>
      </c>
    </row>
    <row r="8" spans="1:10" ht="13.5" customHeight="1">
      <c r="A8" s="36" t="s">
        <v>8</v>
      </c>
      <c r="B8" s="60">
        <f t="shared" ref="B8:E23" si="2">B34+B86</f>
        <v>12.493281231118649</v>
      </c>
      <c r="C8" s="60">
        <f t="shared" si="2"/>
        <v>0</v>
      </c>
      <c r="D8" s="60">
        <f t="shared" si="2"/>
        <v>2.5067187688813499</v>
      </c>
      <c r="E8" s="60">
        <f t="shared" si="2"/>
        <v>0</v>
      </c>
      <c r="F8" s="60">
        <f t="shared" ref="F8:F27" si="3">F60+F86</f>
        <v>0</v>
      </c>
      <c r="G8" s="60">
        <f t="shared" si="1"/>
        <v>0</v>
      </c>
      <c r="H8" s="61">
        <f t="shared" si="1"/>
        <v>0</v>
      </c>
      <c r="I8" s="62">
        <f t="shared" ref="I8:I27" si="4">SUM(B8:H8)</f>
        <v>15</v>
      </c>
      <c r="J8" s="34">
        <v>0</v>
      </c>
    </row>
    <row r="9" spans="1:10" ht="13.5" customHeight="1">
      <c r="A9" s="37" t="s">
        <v>9</v>
      </c>
      <c r="B9" s="63">
        <f t="shared" si="2"/>
        <v>249.12104010806615</v>
      </c>
      <c r="C9" s="63">
        <f t="shared" si="2"/>
        <v>0</v>
      </c>
      <c r="D9" s="63">
        <f t="shared" si="2"/>
        <v>18.878959891933839</v>
      </c>
      <c r="E9" s="63">
        <f t="shared" si="2"/>
        <v>0</v>
      </c>
      <c r="F9" s="63">
        <f t="shared" si="3"/>
        <v>0</v>
      </c>
      <c r="G9" s="63">
        <f t="shared" si="1"/>
        <v>0</v>
      </c>
      <c r="H9" s="64">
        <f t="shared" si="1"/>
        <v>0</v>
      </c>
      <c r="I9" s="59">
        <f t="shared" si="4"/>
        <v>268</v>
      </c>
      <c r="J9" s="34">
        <v>0</v>
      </c>
    </row>
    <row r="10" spans="1:10" ht="13.5" customHeight="1">
      <c r="A10" s="36" t="s">
        <v>10</v>
      </c>
      <c r="B10" s="60">
        <f t="shared" si="2"/>
        <v>334.99164748698115</v>
      </c>
      <c r="C10" s="60">
        <f t="shared" si="2"/>
        <v>0.75</v>
      </c>
      <c r="D10" s="60">
        <f t="shared" si="2"/>
        <v>21.508352513018831</v>
      </c>
      <c r="E10" s="60">
        <f t="shared" si="2"/>
        <v>0.75</v>
      </c>
      <c r="F10" s="60">
        <f t="shared" si="3"/>
        <v>0</v>
      </c>
      <c r="G10" s="60">
        <f t="shared" si="1"/>
        <v>0</v>
      </c>
      <c r="H10" s="61">
        <f t="shared" si="1"/>
        <v>0</v>
      </c>
      <c r="I10" s="62">
        <f t="shared" si="4"/>
        <v>358</v>
      </c>
      <c r="J10" s="34">
        <v>0</v>
      </c>
    </row>
    <row r="11" spans="1:10" ht="13.5" customHeight="1">
      <c r="A11" s="37" t="s">
        <v>11</v>
      </c>
      <c r="B11" s="63">
        <f t="shared" si="2"/>
        <v>0</v>
      </c>
      <c r="C11" s="63">
        <f t="shared" si="2"/>
        <v>0</v>
      </c>
      <c r="D11" s="63">
        <f t="shared" si="2"/>
        <v>0</v>
      </c>
      <c r="E11" s="63">
        <f t="shared" si="2"/>
        <v>0</v>
      </c>
      <c r="F11" s="63">
        <f t="shared" si="3"/>
        <v>0</v>
      </c>
      <c r="G11" s="63">
        <f t="shared" si="1"/>
        <v>0</v>
      </c>
      <c r="H11" s="64">
        <f t="shared" si="1"/>
        <v>0</v>
      </c>
      <c r="I11" s="59">
        <f t="shared" si="4"/>
        <v>0</v>
      </c>
      <c r="J11" s="34">
        <v>0</v>
      </c>
    </row>
    <row r="12" spans="1:10" ht="13.5" customHeight="1">
      <c r="A12" s="36" t="s">
        <v>12</v>
      </c>
      <c r="B12" s="60">
        <f t="shared" si="2"/>
        <v>3.4629847125034275E-3</v>
      </c>
      <c r="C12" s="60">
        <f t="shared" si="2"/>
        <v>1.1206896452185568E-3</v>
      </c>
      <c r="D12" s="60">
        <f t="shared" si="2"/>
        <v>4.0711590022331143E-2</v>
      </c>
      <c r="E12" s="60">
        <f t="shared" si="2"/>
        <v>8.201283239172712</v>
      </c>
      <c r="F12" s="60">
        <f t="shared" si="3"/>
        <v>6043.9273242956942</v>
      </c>
      <c r="G12" s="60">
        <f t="shared" si="1"/>
        <v>0</v>
      </c>
      <c r="H12" s="61">
        <f t="shared" si="1"/>
        <v>0</v>
      </c>
      <c r="I12" s="62">
        <f t="shared" si="4"/>
        <v>6052.1739027992471</v>
      </c>
      <c r="J12" s="34">
        <v>0</v>
      </c>
    </row>
    <row r="13" spans="1:10" ht="13.5" customHeight="1">
      <c r="A13" s="37" t="s">
        <v>13</v>
      </c>
      <c r="B13" s="63">
        <f t="shared" si="2"/>
        <v>0</v>
      </c>
      <c r="C13" s="63">
        <f t="shared" si="2"/>
        <v>0</v>
      </c>
      <c r="D13" s="63">
        <f t="shared" si="2"/>
        <v>0</v>
      </c>
      <c r="E13" s="63">
        <f t="shared" si="2"/>
        <v>9</v>
      </c>
      <c r="F13" s="63">
        <f t="shared" si="3"/>
        <v>1837</v>
      </c>
      <c r="G13" s="63">
        <f t="shared" si="1"/>
        <v>0</v>
      </c>
      <c r="H13" s="64">
        <f t="shared" si="1"/>
        <v>0</v>
      </c>
      <c r="I13" s="59">
        <f t="shared" si="4"/>
        <v>1846</v>
      </c>
      <c r="J13" s="34">
        <v>0</v>
      </c>
    </row>
    <row r="14" spans="1:10" ht="13.5" customHeight="1">
      <c r="A14" s="36" t="s">
        <v>14</v>
      </c>
      <c r="B14" s="60">
        <f t="shared" si="2"/>
        <v>2.1321290561548481E-3</v>
      </c>
      <c r="C14" s="60">
        <f t="shared" si="2"/>
        <v>1.4412952077763306</v>
      </c>
      <c r="D14" s="60">
        <f t="shared" si="2"/>
        <v>0.637053075681146</v>
      </c>
      <c r="E14" s="60">
        <f t="shared" si="2"/>
        <v>320.9857670588645</v>
      </c>
      <c r="F14" s="60">
        <f t="shared" si="3"/>
        <v>7051.9877940806373</v>
      </c>
      <c r="G14" s="60">
        <f t="shared" si="1"/>
        <v>0</v>
      </c>
      <c r="H14" s="61">
        <f t="shared" si="1"/>
        <v>0</v>
      </c>
      <c r="I14" s="62">
        <f t="shared" si="4"/>
        <v>7375.0540415520154</v>
      </c>
      <c r="J14" s="34">
        <v>0</v>
      </c>
    </row>
    <row r="15" spans="1:10" ht="13.5" customHeight="1">
      <c r="A15" s="37" t="s">
        <v>15</v>
      </c>
      <c r="B15" s="63">
        <f t="shared" si="2"/>
        <v>4133.500471935924</v>
      </c>
      <c r="C15" s="63">
        <f t="shared" si="2"/>
        <v>7.1924924410223783</v>
      </c>
      <c r="D15" s="63">
        <f t="shared" si="2"/>
        <v>308.30682139854599</v>
      </c>
      <c r="E15" s="63">
        <f t="shared" si="2"/>
        <v>2.1422450728363329E-4</v>
      </c>
      <c r="F15" s="63">
        <f t="shared" si="3"/>
        <v>0</v>
      </c>
      <c r="G15" s="63">
        <f t="shared" si="1"/>
        <v>0</v>
      </c>
      <c r="H15" s="64">
        <f t="shared" si="1"/>
        <v>0</v>
      </c>
      <c r="I15" s="59">
        <f t="shared" si="4"/>
        <v>4449</v>
      </c>
      <c r="J15" s="34">
        <v>0</v>
      </c>
    </row>
    <row r="16" spans="1:10" ht="13.5" customHeight="1">
      <c r="A16" s="36" t="s">
        <v>16</v>
      </c>
      <c r="B16" s="60">
        <f t="shared" si="2"/>
        <v>1707.8737987178506</v>
      </c>
      <c r="C16" s="60">
        <f t="shared" si="2"/>
        <v>2482.9830286393385</v>
      </c>
      <c r="D16" s="60">
        <f t="shared" si="2"/>
        <v>1181.5267349788521</v>
      </c>
      <c r="E16" s="60">
        <f t="shared" si="2"/>
        <v>32.616437663959346</v>
      </c>
      <c r="F16" s="60">
        <f t="shared" si="3"/>
        <v>0</v>
      </c>
      <c r="G16" s="60">
        <f t="shared" si="1"/>
        <v>0</v>
      </c>
      <c r="H16" s="61">
        <f t="shared" si="1"/>
        <v>0</v>
      </c>
      <c r="I16" s="62">
        <f t="shared" si="4"/>
        <v>5405</v>
      </c>
      <c r="J16" s="34">
        <v>0</v>
      </c>
    </row>
    <row r="17" spans="1:10" ht="13.5" customHeight="1">
      <c r="A17" s="37" t="s">
        <v>17</v>
      </c>
      <c r="B17" s="63">
        <f t="shared" si="2"/>
        <v>337.95504814409691</v>
      </c>
      <c r="C17" s="63">
        <f t="shared" si="2"/>
        <v>1.4142300964264349</v>
      </c>
      <c r="D17" s="63">
        <f t="shared" si="2"/>
        <v>221.37569210784238</v>
      </c>
      <c r="E17" s="63">
        <f t="shared" si="2"/>
        <v>4.835429651634211</v>
      </c>
      <c r="F17" s="63">
        <f t="shared" si="3"/>
        <v>9.8683583035980771</v>
      </c>
      <c r="G17" s="63">
        <f t="shared" si="1"/>
        <v>0</v>
      </c>
      <c r="H17" s="64">
        <f t="shared" si="1"/>
        <v>0</v>
      </c>
      <c r="I17" s="59">
        <f t="shared" si="4"/>
        <v>575.44875830359797</v>
      </c>
      <c r="J17" s="34">
        <v>0</v>
      </c>
    </row>
    <row r="18" spans="1:10" ht="13.5" customHeight="1">
      <c r="A18" s="36" t="s">
        <v>18</v>
      </c>
      <c r="B18" s="60">
        <f t="shared" si="2"/>
        <v>0</v>
      </c>
      <c r="C18" s="60">
        <f t="shared" si="2"/>
        <v>0</v>
      </c>
      <c r="D18" s="60">
        <f t="shared" si="2"/>
        <v>0</v>
      </c>
      <c r="E18" s="60">
        <f t="shared" si="2"/>
        <v>0</v>
      </c>
      <c r="F18" s="60">
        <f t="shared" si="3"/>
        <v>0</v>
      </c>
      <c r="G18" s="60">
        <f t="shared" si="1"/>
        <v>0</v>
      </c>
      <c r="H18" s="61">
        <f t="shared" si="1"/>
        <v>0</v>
      </c>
      <c r="I18" s="62">
        <f t="shared" si="4"/>
        <v>0</v>
      </c>
      <c r="J18" s="34">
        <v>0</v>
      </c>
    </row>
    <row r="19" spans="1:10" ht="13.5" customHeight="1">
      <c r="A19" s="37" t="s">
        <v>139</v>
      </c>
      <c r="B19" s="63">
        <f t="shared" si="2"/>
        <v>1663.1046148523542</v>
      </c>
      <c r="C19" s="63">
        <f t="shared" si="2"/>
        <v>1306.4103722042864</v>
      </c>
      <c r="D19" s="63">
        <f t="shared" si="2"/>
        <v>1443.9397086271219</v>
      </c>
      <c r="E19" s="63">
        <f t="shared" si="2"/>
        <v>163.84809586467458</v>
      </c>
      <c r="F19" s="63">
        <f t="shared" si="3"/>
        <v>0</v>
      </c>
      <c r="G19" s="63">
        <f t="shared" si="1"/>
        <v>0</v>
      </c>
      <c r="H19" s="64">
        <f t="shared" si="1"/>
        <v>0</v>
      </c>
      <c r="I19" s="59">
        <f t="shared" si="4"/>
        <v>4577.3027915484363</v>
      </c>
      <c r="J19" s="34">
        <v>0</v>
      </c>
    </row>
    <row r="20" spans="1:10" ht="13.5" customHeight="1">
      <c r="A20" s="36" t="s">
        <v>19</v>
      </c>
      <c r="B20" s="60">
        <f t="shared" si="2"/>
        <v>0</v>
      </c>
      <c r="C20" s="60">
        <f t="shared" si="2"/>
        <v>0</v>
      </c>
      <c r="D20" s="60">
        <f t="shared" si="2"/>
        <v>0</v>
      </c>
      <c r="E20" s="60">
        <f t="shared" si="2"/>
        <v>0</v>
      </c>
      <c r="F20" s="60">
        <f t="shared" si="3"/>
        <v>0</v>
      </c>
      <c r="G20" s="60">
        <f t="shared" si="1"/>
        <v>0</v>
      </c>
      <c r="H20" s="61">
        <f t="shared" si="1"/>
        <v>0</v>
      </c>
      <c r="I20" s="62">
        <f t="shared" si="4"/>
        <v>0</v>
      </c>
      <c r="J20" s="34">
        <v>0</v>
      </c>
    </row>
    <row r="21" spans="1:10" ht="13.5" customHeight="1">
      <c r="A21" s="37" t="s">
        <v>20</v>
      </c>
      <c r="B21" s="63">
        <f t="shared" si="2"/>
        <v>0</v>
      </c>
      <c r="C21" s="63">
        <f t="shared" si="2"/>
        <v>0</v>
      </c>
      <c r="D21" s="63">
        <f t="shared" si="2"/>
        <v>0</v>
      </c>
      <c r="E21" s="63">
        <f t="shared" si="2"/>
        <v>0</v>
      </c>
      <c r="F21" s="63">
        <f t="shared" si="3"/>
        <v>0</v>
      </c>
      <c r="G21" s="63">
        <f t="shared" si="1"/>
        <v>0</v>
      </c>
      <c r="H21" s="64">
        <f t="shared" si="1"/>
        <v>0</v>
      </c>
      <c r="I21" s="59">
        <f t="shared" si="4"/>
        <v>0</v>
      </c>
      <c r="J21" s="34">
        <v>0</v>
      </c>
    </row>
    <row r="22" spans="1:10" ht="13.5" customHeight="1">
      <c r="A22" s="36" t="s">
        <v>21</v>
      </c>
      <c r="B22" s="60">
        <f t="shared" si="2"/>
        <v>47.102857303663967</v>
      </c>
      <c r="C22" s="60">
        <f t="shared" si="2"/>
        <v>3.7751432204269935</v>
      </c>
      <c r="D22" s="60">
        <f t="shared" si="2"/>
        <v>3.1210034599727878</v>
      </c>
      <c r="E22" s="60">
        <f t="shared" si="2"/>
        <v>9.9601593625498028E-4</v>
      </c>
      <c r="F22" s="60">
        <f t="shared" si="3"/>
        <v>0</v>
      </c>
      <c r="G22" s="60">
        <f t="shared" si="1"/>
        <v>0</v>
      </c>
      <c r="H22" s="61">
        <f t="shared" si="1"/>
        <v>0</v>
      </c>
      <c r="I22" s="62">
        <f t="shared" si="4"/>
        <v>54</v>
      </c>
      <c r="J22" s="34">
        <v>0</v>
      </c>
    </row>
    <row r="23" spans="1:10" ht="13.5" customHeight="1">
      <c r="A23" s="38" t="s">
        <v>60</v>
      </c>
      <c r="B23" s="63">
        <f t="shared" si="2"/>
        <v>3428.7234356492941</v>
      </c>
      <c r="C23" s="63">
        <f t="shared" si="2"/>
        <v>36.428484937131188</v>
      </c>
      <c r="D23" s="63">
        <f t="shared" si="2"/>
        <v>485.59807941357531</v>
      </c>
      <c r="E23" s="63">
        <f t="shared" si="2"/>
        <v>0.25</v>
      </c>
      <c r="F23" s="63">
        <f t="shared" si="3"/>
        <v>0</v>
      </c>
      <c r="G23" s="63">
        <f t="shared" ref="G23:H27" si="5">G49+G101</f>
        <v>0</v>
      </c>
      <c r="H23" s="64">
        <f t="shared" si="5"/>
        <v>0</v>
      </c>
      <c r="I23" s="59">
        <f t="shared" si="4"/>
        <v>3951.0000000000005</v>
      </c>
      <c r="J23" s="34">
        <v>0</v>
      </c>
    </row>
    <row r="24" spans="1:10" ht="13.5" customHeight="1">
      <c r="A24" s="36" t="s">
        <v>22</v>
      </c>
      <c r="B24" s="60">
        <f t="shared" ref="B24:E27" si="6">B50+B102</f>
        <v>197.91179122645565</v>
      </c>
      <c r="C24" s="60">
        <f t="shared" si="6"/>
        <v>1338.0135083674718</v>
      </c>
      <c r="D24" s="60">
        <f t="shared" si="6"/>
        <v>109.00795594411666</v>
      </c>
      <c r="E24" s="60">
        <f t="shared" si="6"/>
        <v>0</v>
      </c>
      <c r="F24" s="60">
        <f t="shared" si="3"/>
        <v>12.228666381955989</v>
      </c>
      <c r="G24" s="60">
        <f t="shared" si="5"/>
        <v>0</v>
      </c>
      <c r="H24" s="61">
        <f t="shared" si="5"/>
        <v>0</v>
      </c>
      <c r="I24" s="62">
        <f t="shared" si="4"/>
        <v>1657.1619219199999</v>
      </c>
      <c r="J24" s="34">
        <v>0</v>
      </c>
    </row>
    <row r="25" spans="1:10" ht="13.5" customHeight="1">
      <c r="A25" s="38" t="s">
        <v>23</v>
      </c>
      <c r="B25" s="63">
        <f t="shared" si="6"/>
        <v>141.17747584211455</v>
      </c>
      <c r="C25" s="63">
        <f t="shared" si="6"/>
        <v>0</v>
      </c>
      <c r="D25" s="63">
        <f t="shared" si="6"/>
        <v>81.636698567382709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59">
        <f t="shared" si="4"/>
        <v>222.81417440949724</v>
      </c>
      <c r="J25" s="34">
        <v>0</v>
      </c>
    </row>
    <row r="26" spans="1:10" ht="13.5" customHeight="1">
      <c r="A26" s="36" t="s">
        <v>24</v>
      </c>
      <c r="B26" s="60">
        <f t="shared" si="6"/>
        <v>1837.7456956212991</v>
      </c>
      <c r="C26" s="60">
        <f t="shared" si="6"/>
        <v>29.451276153766308</v>
      </c>
      <c r="D26" s="60">
        <f t="shared" si="6"/>
        <v>187.73342822493498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62">
        <f t="shared" si="4"/>
        <v>2054.9304000000002</v>
      </c>
      <c r="J26" s="34">
        <v>0</v>
      </c>
    </row>
    <row r="27" spans="1:10" ht="13.5" customHeight="1" thickBot="1">
      <c r="A27" s="38" t="s">
        <v>25</v>
      </c>
      <c r="B27" s="63">
        <f t="shared" si="6"/>
        <v>1722.7179825574292</v>
      </c>
      <c r="C27" s="63">
        <f t="shared" si="6"/>
        <v>22.617608698273372</v>
      </c>
      <c r="D27" s="63">
        <f t="shared" si="6"/>
        <v>2922.9811067426185</v>
      </c>
      <c r="E27" s="63">
        <f t="shared" si="6"/>
        <v>3671.6637074268851</v>
      </c>
      <c r="F27" s="63">
        <f t="shared" si="3"/>
        <v>991.92600000000016</v>
      </c>
      <c r="G27" s="63">
        <f t="shared" si="5"/>
        <v>1584.1736265717182</v>
      </c>
      <c r="H27" s="64">
        <f t="shared" si="5"/>
        <v>10.665168003075809</v>
      </c>
      <c r="I27" s="59">
        <f t="shared" si="4"/>
        <v>10926.745199999999</v>
      </c>
      <c r="J27" s="34">
        <v>0</v>
      </c>
    </row>
    <row r="28" spans="1:10" ht="13.5" customHeight="1">
      <c r="A28" s="132" t="s">
        <v>26</v>
      </c>
      <c r="B28" s="133">
        <f>SUM(B7:B27)</f>
        <v>16000.461067658747</v>
      </c>
      <c r="C28" s="133">
        <f t="shared" ref="C28:I28" si="7">SUM(C7:C27)</f>
        <v>5230.4785606555643</v>
      </c>
      <c r="D28" s="133">
        <f t="shared" si="7"/>
        <v>7036.7626934361688</v>
      </c>
      <c r="E28" s="133">
        <f t="shared" si="7"/>
        <v>4212.1519311456341</v>
      </c>
      <c r="F28" s="133">
        <f t="shared" si="7"/>
        <v>15946.938143061885</v>
      </c>
      <c r="G28" s="133">
        <f t="shared" si="7"/>
        <v>1584.1736265717182</v>
      </c>
      <c r="H28" s="134">
        <f t="shared" si="7"/>
        <v>10.665168003075809</v>
      </c>
      <c r="I28" s="135">
        <f t="shared" si="7"/>
        <v>50021.631190532789</v>
      </c>
      <c r="J28" s="34">
        <v>0</v>
      </c>
    </row>
    <row r="29" spans="1:10" ht="13.5" customHeight="1" thickBot="1">
      <c r="A29" s="43" t="s">
        <v>91</v>
      </c>
      <c r="B29" s="78">
        <f>B28/$I28</f>
        <v>0.31987083761248936</v>
      </c>
      <c r="C29" s="78">
        <f t="shared" ref="C29:I29" si="8">C28/$I28</f>
        <v>0.10456433419239429</v>
      </c>
      <c r="D29" s="78">
        <f t="shared" si="8"/>
        <v>0.14067439477599369</v>
      </c>
      <c r="E29" s="78">
        <f t="shared" si="8"/>
        <v>8.4206608838914385E-2</v>
      </c>
      <c r="F29" s="78">
        <f t="shared" si="8"/>
        <v>0.31880084202612008</v>
      </c>
      <c r="G29" s="78">
        <f t="shared" si="8"/>
        <v>3.1669771434233884E-2</v>
      </c>
      <c r="H29" s="78">
        <f t="shared" si="8"/>
        <v>2.1321111985437061E-4</v>
      </c>
      <c r="I29" s="80">
        <f t="shared" si="8"/>
        <v>1</v>
      </c>
    </row>
    <row r="30" spans="1:10" ht="13.5" customHeight="1" thickBot="1"/>
    <row r="31" spans="1:10" ht="28.5" customHeight="1">
      <c r="A31" s="432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3.5" customHeight="1">
      <c r="A32" s="433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3.5" customHeight="1">
      <c r="A33" s="35" t="s">
        <v>7</v>
      </c>
      <c r="B33" s="57">
        <f>B111+B137+B163+B189+B215+B241+B267+B293+B319+B345+B371+B397+B423</f>
        <v>0</v>
      </c>
      <c r="C33" s="57">
        <f t="shared" ref="C33:E33" si="9">C111+C137+C163+C189+C215+C241+C267+C293+C319+C345+C371+C397+C423</f>
        <v>0</v>
      </c>
      <c r="D33" s="57">
        <f t="shared" si="9"/>
        <v>32</v>
      </c>
      <c r="E33" s="57">
        <f t="shared" si="9"/>
        <v>0</v>
      </c>
      <c r="F33" s="419"/>
      <c r="G33" s="57">
        <f t="shared" ref="G33:H48" si="10">G111+G137+G163+G189+G215+G241+G267+G293+G319+G345+G371+G397+G423</f>
        <v>0</v>
      </c>
      <c r="H33" s="58">
        <f t="shared" si="10"/>
        <v>0</v>
      </c>
      <c r="I33" s="59">
        <f>SUM(B33:H33)</f>
        <v>32</v>
      </c>
      <c r="J33" s="34">
        <v>0</v>
      </c>
    </row>
    <row r="34" spans="1:10" ht="13.5" customHeight="1">
      <c r="A34" s="36" t="s">
        <v>8</v>
      </c>
      <c r="B34" s="60">
        <f t="shared" ref="B34:E49" si="11">B112+B138+B164+B190+B216+B242+B268+B294+B320+B346+B372+B398+B424</f>
        <v>0</v>
      </c>
      <c r="C34" s="60">
        <f t="shared" si="11"/>
        <v>0</v>
      </c>
      <c r="D34" s="60">
        <f t="shared" si="11"/>
        <v>0</v>
      </c>
      <c r="E34" s="60">
        <f t="shared" si="11"/>
        <v>0</v>
      </c>
      <c r="F34" s="420">
        <v>0</v>
      </c>
      <c r="G34" s="60">
        <f t="shared" si="10"/>
        <v>0</v>
      </c>
      <c r="H34" s="61">
        <f t="shared" si="10"/>
        <v>0</v>
      </c>
      <c r="I34" s="62">
        <f t="shared" ref="I34:I53" si="12">SUM(B34:H34)</f>
        <v>0</v>
      </c>
      <c r="J34" s="34">
        <v>0</v>
      </c>
    </row>
    <row r="35" spans="1:10" ht="13.5" customHeight="1">
      <c r="A35" s="37" t="s">
        <v>9</v>
      </c>
      <c r="B35" s="63">
        <f t="shared" si="11"/>
        <v>0</v>
      </c>
      <c r="C35" s="63">
        <f t="shared" si="11"/>
        <v>0</v>
      </c>
      <c r="D35" s="63">
        <f t="shared" si="11"/>
        <v>0</v>
      </c>
      <c r="E35" s="63">
        <f t="shared" si="11"/>
        <v>0</v>
      </c>
      <c r="F35" s="420">
        <v>0</v>
      </c>
      <c r="G35" s="63">
        <f t="shared" si="10"/>
        <v>0</v>
      </c>
      <c r="H35" s="64">
        <f t="shared" si="10"/>
        <v>0</v>
      </c>
      <c r="I35" s="59">
        <f t="shared" si="12"/>
        <v>0</v>
      </c>
      <c r="J35" s="34">
        <v>0</v>
      </c>
    </row>
    <row r="36" spans="1:10" ht="13.5" customHeight="1">
      <c r="A36" s="36" t="s">
        <v>10</v>
      </c>
      <c r="B36" s="60">
        <f t="shared" si="11"/>
        <v>0.75</v>
      </c>
      <c r="C36" s="60">
        <f t="shared" si="11"/>
        <v>0.75</v>
      </c>
      <c r="D36" s="60">
        <f t="shared" si="11"/>
        <v>0.75</v>
      </c>
      <c r="E36" s="60">
        <f t="shared" si="11"/>
        <v>0.75</v>
      </c>
      <c r="F36" s="420">
        <v>0</v>
      </c>
      <c r="G36" s="60">
        <f t="shared" si="10"/>
        <v>0</v>
      </c>
      <c r="H36" s="61">
        <f t="shared" si="10"/>
        <v>0</v>
      </c>
      <c r="I36" s="62">
        <f t="shared" si="12"/>
        <v>3</v>
      </c>
      <c r="J36" s="34">
        <v>0</v>
      </c>
    </row>
    <row r="37" spans="1:10" ht="13.5" customHeight="1">
      <c r="A37" s="37" t="s">
        <v>11</v>
      </c>
      <c r="B37" s="63">
        <f t="shared" si="11"/>
        <v>0</v>
      </c>
      <c r="C37" s="63">
        <f t="shared" si="11"/>
        <v>0</v>
      </c>
      <c r="D37" s="63">
        <f t="shared" si="11"/>
        <v>0</v>
      </c>
      <c r="E37" s="63">
        <f t="shared" si="11"/>
        <v>0</v>
      </c>
      <c r="F37" s="420">
        <v>0</v>
      </c>
      <c r="G37" s="63">
        <f t="shared" si="10"/>
        <v>0</v>
      </c>
      <c r="H37" s="64">
        <f t="shared" si="10"/>
        <v>0</v>
      </c>
      <c r="I37" s="59">
        <f t="shared" si="12"/>
        <v>0</v>
      </c>
      <c r="J37" s="34">
        <v>0</v>
      </c>
    </row>
    <row r="38" spans="1:10" ht="13.5" customHeight="1">
      <c r="A38" s="36" t="s">
        <v>12</v>
      </c>
      <c r="B38" s="60">
        <f t="shared" si="11"/>
        <v>3.4629847125034275E-3</v>
      </c>
      <c r="C38" s="60">
        <f t="shared" si="11"/>
        <v>1.1206896452185568E-3</v>
      </c>
      <c r="D38" s="60">
        <f t="shared" si="11"/>
        <v>1.1206896452185568E-3</v>
      </c>
      <c r="E38" s="60">
        <f t="shared" si="11"/>
        <v>3.1465207460522864</v>
      </c>
      <c r="F38" s="420">
        <v>0</v>
      </c>
      <c r="G38" s="60">
        <f t="shared" si="10"/>
        <v>0</v>
      </c>
      <c r="H38" s="61">
        <f t="shared" si="10"/>
        <v>0</v>
      </c>
      <c r="I38" s="62">
        <f t="shared" si="12"/>
        <v>3.1522251100552268</v>
      </c>
      <c r="J38" s="34">
        <v>0</v>
      </c>
    </row>
    <row r="39" spans="1:10" ht="13.5" customHeight="1">
      <c r="A39" s="37" t="s">
        <v>13</v>
      </c>
      <c r="B39" s="63">
        <f t="shared" si="11"/>
        <v>0</v>
      </c>
      <c r="C39" s="63">
        <f t="shared" si="11"/>
        <v>0</v>
      </c>
      <c r="D39" s="63">
        <f t="shared" si="11"/>
        <v>0</v>
      </c>
      <c r="E39" s="63">
        <f t="shared" si="11"/>
        <v>0</v>
      </c>
      <c r="F39" s="420">
        <v>0</v>
      </c>
      <c r="G39" s="63">
        <f t="shared" si="10"/>
        <v>0</v>
      </c>
      <c r="H39" s="64">
        <f t="shared" si="10"/>
        <v>0</v>
      </c>
      <c r="I39" s="59">
        <f t="shared" si="12"/>
        <v>0</v>
      </c>
      <c r="J39" s="34">
        <v>0</v>
      </c>
    </row>
    <row r="40" spans="1:10" ht="13.5" customHeight="1">
      <c r="A40" s="36" t="s">
        <v>14</v>
      </c>
      <c r="B40" s="60">
        <f t="shared" si="11"/>
        <v>2.1321290561548481E-3</v>
      </c>
      <c r="C40" s="60">
        <f t="shared" si="11"/>
        <v>1.1571721525810101</v>
      </c>
      <c r="D40" s="60">
        <f t="shared" si="11"/>
        <v>0.5398957578347352</v>
      </c>
      <c r="E40" s="60">
        <f t="shared" si="11"/>
        <v>261.87326897006079</v>
      </c>
      <c r="F40" s="420">
        <v>0</v>
      </c>
      <c r="G40" s="60">
        <f t="shared" si="10"/>
        <v>0</v>
      </c>
      <c r="H40" s="61">
        <f t="shared" si="10"/>
        <v>0</v>
      </c>
      <c r="I40" s="62">
        <f t="shared" si="12"/>
        <v>263.57246900953271</v>
      </c>
      <c r="J40" s="34">
        <v>0</v>
      </c>
    </row>
    <row r="41" spans="1:10" ht="13.5" customHeight="1">
      <c r="A41" s="37" t="s">
        <v>15</v>
      </c>
      <c r="B41" s="63">
        <f t="shared" si="11"/>
        <v>10.118276821946683</v>
      </c>
      <c r="C41" s="63">
        <f t="shared" si="11"/>
        <v>2.1612869576902867</v>
      </c>
      <c r="D41" s="63">
        <f t="shared" si="11"/>
        <v>3.7202219958557494</v>
      </c>
      <c r="E41" s="63">
        <f t="shared" si="11"/>
        <v>2.1422450728363329E-4</v>
      </c>
      <c r="F41" s="420">
        <v>0</v>
      </c>
      <c r="G41" s="63">
        <f t="shared" si="10"/>
        <v>0</v>
      </c>
      <c r="H41" s="64">
        <f t="shared" si="10"/>
        <v>0</v>
      </c>
      <c r="I41" s="59">
        <f t="shared" si="12"/>
        <v>16.000000000000004</v>
      </c>
      <c r="J41" s="34">
        <v>0</v>
      </c>
    </row>
    <row r="42" spans="1:10" ht="13.5" customHeight="1">
      <c r="A42" s="36" t="s">
        <v>16</v>
      </c>
      <c r="B42" s="60">
        <f t="shared" si="11"/>
        <v>508.15168181023876</v>
      </c>
      <c r="C42" s="60">
        <f t="shared" si="11"/>
        <v>2414.575030364022</v>
      </c>
      <c r="D42" s="60">
        <f t="shared" si="11"/>
        <v>1116.2725021675724</v>
      </c>
      <c r="E42" s="60">
        <f t="shared" si="11"/>
        <v>7.8565816727376619E-4</v>
      </c>
      <c r="F42" s="420">
        <v>0</v>
      </c>
      <c r="G42" s="60">
        <f t="shared" si="10"/>
        <v>0</v>
      </c>
      <c r="H42" s="61">
        <f t="shared" si="10"/>
        <v>0</v>
      </c>
      <c r="I42" s="62">
        <f t="shared" si="12"/>
        <v>4039.0000000000005</v>
      </c>
      <c r="J42" s="34">
        <v>0</v>
      </c>
    </row>
    <row r="43" spans="1:10" ht="13.5" customHeight="1">
      <c r="A43" s="37" t="s">
        <v>17</v>
      </c>
      <c r="B43" s="63">
        <f t="shared" si="11"/>
        <v>14.188802200039754</v>
      </c>
      <c r="C43" s="63">
        <f t="shared" si="11"/>
        <v>1.5128987101289874E-3</v>
      </c>
      <c r="D43" s="63">
        <f t="shared" si="11"/>
        <v>183.76968655047585</v>
      </c>
      <c r="E43" s="63">
        <f t="shared" si="11"/>
        <v>0.14559835077428035</v>
      </c>
      <c r="F43" s="420">
        <v>0</v>
      </c>
      <c r="G43" s="63">
        <f t="shared" si="10"/>
        <v>0</v>
      </c>
      <c r="H43" s="64">
        <f t="shared" si="10"/>
        <v>0</v>
      </c>
      <c r="I43" s="59">
        <f t="shared" si="12"/>
        <v>198.10560000000004</v>
      </c>
      <c r="J43" s="34">
        <v>0</v>
      </c>
    </row>
    <row r="44" spans="1:10" ht="13.5" customHeight="1">
      <c r="A44" s="36" t="s">
        <v>18</v>
      </c>
      <c r="B44" s="60">
        <f t="shared" si="11"/>
        <v>0</v>
      </c>
      <c r="C44" s="60">
        <f t="shared" si="11"/>
        <v>0</v>
      </c>
      <c r="D44" s="60">
        <f t="shared" si="11"/>
        <v>0</v>
      </c>
      <c r="E44" s="60">
        <f t="shared" si="11"/>
        <v>0</v>
      </c>
      <c r="F44" s="420">
        <v>0</v>
      </c>
      <c r="G44" s="60">
        <f t="shared" si="10"/>
        <v>0</v>
      </c>
      <c r="H44" s="61">
        <f t="shared" si="10"/>
        <v>0</v>
      </c>
      <c r="I44" s="62">
        <f t="shared" si="12"/>
        <v>0</v>
      </c>
      <c r="J44" s="34">
        <v>0</v>
      </c>
    </row>
    <row r="45" spans="1:10" ht="13.5" customHeight="1">
      <c r="A45" s="37" t="s">
        <v>139</v>
      </c>
      <c r="B45" s="63">
        <f t="shared" si="11"/>
        <v>407.5560312301011</v>
      </c>
      <c r="C45" s="63">
        <f t="shared" si="11"/>
        <v>1195.9033250953864</v>
      </c>
      <c r="D45" s="63">
        <f t="shared" si="11"/>
        <v>1247.6632646239561</v>
      </c>
      <c r="E45" s="63">
        <f t="shared" si="11"/>
        <v>146.87737905055639</v>
      </c>
      <c r="F45" s="420">
        <v>0</v>
      </c>
      <c r="G45" s="63">
        <f t="shared" si="10"/>
        <v>0</v>
      </c>
      <c r="H45" s="64">
        <f t="shared" si="10"/>
        <v>0</v>
      </c>
      <c r="I45" s="59">
        <f>SUM(B45:H45)</f>
        <v>2998</v>
      </c>
      <c r="J45" s="34">
        <v>0</v>
      </c>
    </row>
    <row r="46" spans="1:10" ht="13.5" customHeight="1">
      <c r="A46" s="36" t="s">
        <v>19</v>
      </c>
      <c r="B46" s="60">
        <f t="shared" si="11"/>
        <v>0</v>
      </c>
      <c r="C46" s="60">
        <f t="shared" si="11"/>
        <v>0</v>
      </c>
      <c r="D46" s="60">
        <f t="shared" si="11"/>
        <v>0</v>
      </c>
      <c r="E46" s="60">
        <f t="shared" si="11"/>
        <v>0</v>
      </c>
      <c r="F46" s="420">
        <v>0</v>
      </c>
      <c r="G46" s="60">
        <f t="shared" si="10"/>
        <v>0</v>
      </c>
      <c r="H46" s="61">
        <f t="shared" si="10"/>
        <v>0</v>
      </c>
      <c r="I46" s="62">
        <f t="shared" si="12"/>
        <v>0</v>
      </c>
      <c r="J46" s="34">
        <v>0</v>
      </c>
    </row>
    <row r="47" spans="1:10" ht="13.5" customHeight="1">
      <c r="A47" s="37" t="s">
        <v>20</v>
      </c>
      <c r="B47" s="63">
        <f t="shared" si="11"/>
        <v>0</v>
      </c>
      <c r="C47" s="63">
        <f t="shared" si="11"/>
        <v>0</v>
      </c>
      <c r="D47" s="63">
        <f t="shared" si="11"/>
        <v>0</v>
      </c>
      <c r="E47" s="63">
        <f t="shared" si="11"/>
        <v>0</v>
      </c>
      <c r="F47" s="420">
        <v>0</v>
      </c>
      <c r="G47" s="63">
        <f t="shared" si="10"/>
        <v>0</v>
      </c>
      <c r="H47" s="64">
        <f t="shared" si="10"/>
        <v>0</v>
      </c>
      <c r="I47" s="59">
        <f t="shared" si="12"/>
        <v>0</v>
      </c>
      <c r="J47" s="34">
        <v>0</v>
      </c>
    </row>
    <row r="48" spans="1:10" ht="13.5" customHeight="1">
      <c r="A48" s="36" t="s">
        <v>21</v>
      </c>
      <c r="B48" s="60">
        <f t="shared" si="11"/>
        <v>1.9373469057954353</v>
      </c>
      <c r="C48" s="60">
        <f t="shared" si="11"/>
        <v>3.7751432204269935</v>
      </c>
      <c r="D48" s="60">
        <f t="shared" si="11"/>
        <v>2.286513857841316</v>
      </c>
      <c r="E48" s="60">
        <f t="shared" si="11"/>
        <v>9.9601593625498028E-4</v>
      </c>
      <c r="F48" s="420">
        <v>0</v>
      </c>
      <c r="G48" s="60">
        <f t="shared" si="10"/>
        <v>0</v>
      </c>
      <c r="H48" s="61">
        <f t="shared" si="10"/>
        <v>0</v>
      </c>
      <c r="I48" s="62">
        <f t="shared" si="12"/>
        <v>7.9999999999999991</v>
      </c>
      <c r="J48" s="34">
        <v>0</v>
      </c>
    </row>
    <row r="49" spans="1:10" ht="13.5" customHeight="1">
      <c r="A49" s="38" t="s">
        <v>60</v>
      </c>
      <c r="B49" s="63">
        <f t="shared" si="11"/>
        <v>24.182958019459772</v>
      </c>
      <c r="C49" s="63">
        <f t="shared" si="11"/>
        <v>30.200813937043769</v>
      </c>
      <c r="D49" s="63">
        <f t="shared" si="11"/>
        <v>58.36622804349647</v>
      </c>
      <c r="E49" s="63">
        <f t="shared" si="11"/>
        <v>0.25</v>
      </c>
      <c r="F49" s="420">
        <v>0</v>
      </c>
      <c r="G49" s="63">
        <f t="shared" ref="G49:H53" si="13">G127+G153+G179+G205+G231+G257+G283+G309+G335+G361+G387+G413+G439</f>
        <v>0</v>
      </c>
      <c r="H49" s="64">
        <f t="shared" si="13"/>
        <v>0</v>
      </c>
      <c r="I49" s="59">
        <f t="shared" si="12"/>
        <v>113</v>
      </c>
      <c r="J49" s="34">
        <v>0</v>
      </c>
    </row>
    <row r="50" spans="1:10" ht="13.5" customHeight="1">
      <c r="A50" s="36" t="s">
        <v>22</v>
      </c>
      <c r="B50" s="60">
        <f t="shared" ref="B50:E53" si="14">B128+B154+B180+B206+B232+B258+B284+B310+B336+B362+B388+B414+B440</f>
        <v>71.461343132795378</v>
      </c>
      <c r="C50" s="60">
        <f t="shared" si="14"/>
        <v>1338.0135083674718</v>
      </c>
      <c r="D50" s="60">
        <f t="shared" si="14"/>
        <v>100.52514849973291</v>
      </c>
      <c r="E50" s="60">
        <f t="shared" si="14"/>
        <v>0</v>
      </c>
      <c r="F50" s="420">
        <v>0</v>
      </c>
      <c r="G50" s="60">
        <f t="shared" si="13"/>
        <v>0</v>
      </c>
      <c r="H50" s="61">
        <f t="shared" si="13"/>
        <v>0</v>
      </c>
      <c r="I50" s="62">
        <f t="shared" si="12"/>
        <v>1510</v>
      </c>
      <c r="J50" s="34">
        <v>0</v>
      </c>
    </row>
    <row r="51" spans="1:10" ht="13.5" customHeight="1">
      <c r="A51" s="38" t="s">
        <v>23</v>
      </c>
      <c r="B51" s="63">
        <f t="shared" si="14"/>
        <v>1.5578730588331655E-2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20">
        <v>0</v>
      </c>
      <c r="G51" s="63">
        <f t="shared" si="13"/>
        <v>0</v>
      </c>
      <c r="H51" s="64">
        <f t="shared" si="13"/>
        <v>0</v>
      </c>
      <c r="I51" s="59">
        <f t="shared" si="12"/>
        <v>1.5578730588331655E-2</v>
      </c>
      <c r="J51" s="34">
        <v>0</v>
      </c>
    </row>
    <row r="52" spans="1:10" ht="13.5" customHeight="1">
      <c r="A52" s="36" t="s">
        <v>24</v>
      </c>
      <c r="B52" s="60">
        <f t="shared" si="14"/>
        <v>15.417007714414588</v>
      </c>
      <c r="C52" s="60">
        <f t="shared" si="14"/>
        <v>22.98517110065043</v>
      </c>
      <c r="D52" s="60">
        <f t="shared" si="14"/>
        <v>4.1498211849349831</v>
      </c>
      <c r="E52" s="60">
        <f t="shared" si="14"/>
        <v>0</v>
      </c>
      <c r="F52" s="420">
        <v>0</v>
      </c>
      <c r="G52" s="60">
        <f t="shared" si="13"/>
        <v>0</v>
      </c>
      <c r="H52" s="61">
        <f t="shared" si="13"/>
        <v>0</v>
      </c>
      <c r="I52" s="62">
        <f t="shared" si="12"/>
        <v>42.552</v>
      </c>
      <c r="J52" s="34">
        <v>0</v>
      </c>
    </row>
    <row r="53" spans="1:10" ht="13.5" customHeight="1" thickBot="1">
      <c r="A53" s="38" t="s">
        <v>25</v>
      </c>
      <c r="B53" s="63">
        <f t="shared" si="14"/>
        <v>69.256758661711757</v>
      </c>
      <c r="C53" s="63">
        <f t="shared" si="14"/>
        <v>22.520209265363857</v>
      </c>
      <c r="D53" s="63">
        <f t="shared" si="14"/>
        <v>454.98932259569102</v>
      </c>
      <c r="E53" s="63">
        <f t="shared" si="14"/>
        <v>2289.491811206552</v>
      </c>
      <c r="F53" s="421">
        <v>0</v>
      </c>
      <c r="G53" s="63">
        <f t="shared" si="13"/>
        <v>341.63451568879429</v>
      </c>
      <c r="H53" s="64">
        <f t="shared" si="13"/>
        <v>9.8281825818873525</v>
      </c>
      <c r="I53" s="59">
        <f t="shared" si="12"/>
        <v>3187.7208000000001</v>
      </c>
      <c r="J53" s="34">
        <v>0</v>
      </c>
    </row>
    <row r="54" spans="1:10" ht="13.5" customHeight="1">
      <c r="A54" s="132" t="s">
        <v>26</v>
      </c>
      <c r="B54" s="133">
        <f>SUM(B33:B53)</f>
        <v>1123.0413803408601</v>
      </c>
      <c r="C54" s="133">
        <f t="shared" ref="C54:I54" si="15">SUM(C33:C53)</f>
        <v>5032.044294048992</v>
      </c>
      <c r="D54" s="133">
        <f t="shared" si="15"/>
        <v>3205.0337259670368</v>
      </c>
      <c r="E54" s="133">
        <f t="shared" si="15"/>
        <v>2702.5365742226068</v>
      </c>
      <c r="F54" s="133">
        <f t="shared" si="15"/>
        <v>0</v>
      </c>
      <c r="G54" s="133">
        <f t="shared" si="15"/>
        <v>341.63451568879429</v>
      </c>
      <c r="H54" s="134">
        <f t="shared" si="15"/>
        <v>9.8281825818873525</v>
      </c>
      <c r="I54" s="135">
        <f t="shared" si="15"/>
        <v>12414.118672850174</v>
      </c>
      <c r="J54" s="34">
        <v>0</v>
      </c>
    </row>
    <row r="55" spans="1:10" ht="13.5" customHeight="1" thickBot="1">
      <c r="A55" s="43" t="s">
        <v>91</v>
      </c>
      <c r="B55" s="78">
        <f>B54/$I54</f>
        <v>9.0464849735725897E-2</v>
      </c>
      <c r="C55" s="78">
        <f t="shared" ref="C55:I55" si="16">C54/$I54</f>
        <v>0.40534849284582181</v>
      </c>
      <c r="D55" s="78">
        <f t="shared" si="16"/>
        <v>0.2581765013231655</v>
      </c>
      <c r="E55" s="78">
        <f t="shared" si="16"/>
        <v>0.21769862568923934</v>
      </c>
      <c r="F55" s="78">
        <f t="shared" si="16"/>
        <v>0</v>
      </c>
      <c r="G55" s="78">
        <f t="shared" si="16"/>
        <v>2.7519836461363387E-2</v>
      </c>
      <c r="H55" s="78">
        <f t="shared" si="16"/>
        <v>7.9169394468426538E-4</v>
      </c>
      <c r="I55" s="80">
        <f t="shared" si="16"/>
        <v>1</v>
      </c>
    </row>
    <row r="56" spans="1:10" ht="15" thickBot="1"/>
    <row r="57" spans="1:10" ht="28.5" customHeight="1">
      <c r="A57" s="430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3.5" customHeight="1">
      <c r="A58" s="431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3.5" customHeight="1">
      <c r="A59" s="3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</v>
      </c>
      <c r="G59" s="404">
        <v>0</v>
      </c>
      <c r="H59" s="406">
        <v>0</v>
      </c>
      <c r="I59" s="59">
        <f>SUM(B59:H59)</f>
        <v>0</v>
      </c>
      <c r="J59" s="34">
        <v>0</v>
      </c>
    </row>
    <row r="60" spans="1:10" ht="13.5" customHeight="1">
      <c r="A60" s="3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7">F450+F476+F502+F528+F554</f>
        <v>0</v>
      </c>
      <c r="G60" s="407">
        <v>0</v>
      </c>
      <c r="H60" s="409">
        <v>0</v>
      </c>
      <c r="I60" s="62">
        <f t="shared" ref="I60:I79" si="18">SUM(B60:H60)</f>
        <v>0</v>
      </c>
      <c r="J60" s="34">
        <v>0</v>
      </c>
    </row>
    <row r="61" spans="1:10" ht="13.5" customHeight="1">
      <c r="A61" s="3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7"/>
        <v>0</v>
      </c>
      <c r="G61" s="407">
        <v>0</v>
      </c>
      <c r="H61" s="409">
        <v>0</v>
      </c>
      <c r="I61" s="59">
        <f t="shared" si="18"/>
        <v>0</v>
      </c>
      <c r="J61" s="34">
        <v>0</v>
      </c>
    </row>
    <row r="62" spans="1:10" ht="13.5" customHeight="1">
      <c r="A62" s="3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7"/>
        <v>0</v>
      </c>
      <c r="G62" s="407">
        <v>0</v>
      </c>
      <c r="H62" s="409">
        <v>0</v>
      </c>
      <c r="I62" s="62">
        <f t="shared" si="18"/>
        <v>0</v>
      </c>
      <c r="J62" s="34">
        <v>0</v>
      </c>
    </row>
    <row r="63" spans="1:10" ht="13.5" customHeight="1">
      <c r="A63" s="3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7"/>
        <v>0</v>
      </c>
      <c r="G63" s="407">
        <v>0</v>
      </c>
      <c r="H63" s="409">
        <v>0</v>
      </c>
      <c r="I63" s="59">
        <f t="shared" si="18"/>
        <v>0</v>
      </c>
      <c r="J63" s="34">
        <v>0</v>
      </c>
    </row>
    <row r="64" spans="1:10" ht="13.5" customHeight="1">
      <c r="A64" s="3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7"/>
        <v>6043.9273242956942</v>
      </c>
      <c r="G64" s="407">
        <v>0</v>
      </c>
      <c r="H64" s="409">
        <v>0</v>
      </c>
      <c r="I64" s="62">
        <f t="shared" si="18"/>
        <v>6043.9273242956942</v>
      </c>
      <c r="J64" s="34">
        <v>0</v>
      </c>
    </row>
    <row r="65" spans="1:10" ht="13.5" customHeight="1">
      <c r="A65" s="3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7"/>
        <v>1837</v>
      </c>
      <c r="G65" s="407">
        <v>0</v>
      </c>
      <c r="H65" s="409">
        <v>0</v>
      </c>
      <c r="I65" s="59">
        <f t="shared" si="18"/>
        <v>1837</v>
      </c>
      <c r="J65" s="34">
        <v>0</v>
      </c>
    </row>
    <row r="66" spans="1:10" ht="13.5" customHeight="1">
      <c r="A66" s="3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7"/>
        <v>6507.3784051198245</v>
      </c>
      <c r="G66" s="407">
        <v>0</v>
      </c>
      <c r="H66" s="409">
        <v>0</v>
      </c>
      <c r="I66" s="62">
        <f t="shared" si="18"/>
        <v>6507.3784051198245</v>
      </c>
      <c r="J66" s="34">
        <v>0</v>
      </c>
    </row>
    <row r="67" spans="1:10" ht="13.5" customHeight="1">
      <c r="A67" s="3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7"/>
        <v>0</v>
      </c>
      <c r="G67" s="407">
        <v>0</v>
      </c>
      <c r="H67" s="409">
        <v>0</v>
      </c>
      <c r="I67" s="59">
        <f t="shared" si="18"/>
        <v>0</v>
      </c>
      <c r="J67" s="34">
        <v>0</v>
      </c>
    </row>
    <row r="68" spans="1:10" ht="13.5" customHeight="1">
      <c r="A68" s="3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7"/>
        <v>0</v>
      </c>
      <c r="G68" s="407">
        <v>0</v>
      </c>
      <c r="H68" s="409">
        <v>0</v>
      </c>
      <c r="I68" s="62">
        <f t="shared" si="18"/>
        <v>0</v>
      </c>
      <c r="J68" s="34">
        <v>0</v>
      </c>
    </row>
    <row r="69" spans="1:10" ht="13.5" customHeight="1">
      <c r="A69" s="3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7"/>
        <v>9.8683583035980771</v>
      </c>
      <c r="G69" s="407">
        <v>0</v>
      </c>
      <c r="H69" s="409">
        <v>0</v>
      </c>
      <c r="I69" s="59">
        <f t="shared" si="18"/>
        <v>9.8683583035980771</v>
      </c>
      <c r="J69" s="34">
        <v>0</v>
      </c>
    </row>
    <row r="70" spans="1:10" ht="13.5" customHeight="1">
      <c r="A70" s="3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7"/>
        <v>0</v>
      </c>
      <c r="G70" s="407">
        <v>0</v>
      </c>
      <c r="H70" s="409">
        <v>0</v>
      </c>
      <c r="I70" s="62">
        <f>SUM(B70:H70)</f>
        <v>0</v>
      </c>
      <c r="J70" s="34">
        <v>0</v>
      </c>
    </row>
    <row r="71" spans="1:10" ht="13.5" customHeight="1">
      <c r="A71" s="3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7"/>
        <v>0</v>
      </c>
      <c r="G71" s="407">
        <v>0</v>
      </c>
      <c r="H71" s="409">
        <v>0</v>
      </c>
      <c r="I71" s="59">
        <f>SUM(B71:H71)</f>
        <v>0</v>
      </c>
      <c r="J71" s="34">
        <v>0</v>
      </c>
    </row>
    <row r="72" spans="1:10" ht="13.5" customHeight="1">
      <c r="A72" s="3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7"/>
        <v>0</v>
      </c>
      <c r="G72" s="407">
        <v>0</v>
      </c>
      <c r="H72" s="409">
        <v>0</v>
      </c>
      <c r="I72" s="62">
        <f t="shared" si="18"/>
        <v>0</v>
      </c>
      <c r="J72" s="34">
        <v>0</v>
      </c>
    </row>
    <row r="73" spans="1:10" ht="13.5" customHeight="1">
      <c r="A73" s="3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7"/>
        <v>0</v>
      </c>
      <c r="G73" s="407">
        <v>0</v>
      </c>
      <c r="H73" s="409">
        <v>0</v>
      </c>
      <c r="I73" s="59">
        <f t="shared" si="18"/>
        <v>0</v>
      </c>
      <c r="J73" s="34">
        <v>0</v>
      </c>
    </row>
    <row r="74" spans="1:10" ht="13.5" customHeight="1">
      <c r="A74" s="3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7"/>
        <v>0</v>
      </c>
      <c r="G74" s="407">
        <v>0</v>
      </c>
      <c r="H74" s="409">
        <v>0</v>
      </c>
      <c r="I74" s="62">
        <f t="shared" si="18"/>
        <v>0</v>
      </c>
      <c r="J74" s="34">
        <v>0</v>
      </c>
    </row>
    <row r="75" spans="1:10" ht="13.5" customHeight="1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7"/>
        <v>0</v>
      </c>
      <c r="G75" s="407">
        <v>0</v>
      </c>
      <c r="H75" s="409">
        <v>0</v>
      </c>
      <c r="I75" s="59">
        <f t="shared" si="18"/>
        <v>0</v>
      </c>
      <c r="J75" s="34">
        <v>0</v>
      </c>
    </row>
    <row r="76" spans="1:10" ht="13.5" customHeight="1">
      <c r="A76" s="36" t="s">
        <v>22</v>
      </c>
      <c r="B76" s="407">
        <v>0</v>
      </c>
      <c r="C76" s="408">
        <v>0</v>
      </c>
      <c r="D76" s="408">
        <v>0</v>
      </c>
      <c r="E76" s="409">
        <v>0</v>
      </c>
      <c r="F76" s="60">
        <f t="shared" si="17"/>
        <v>12</v>
      </c>
      <c r="G76" s="407">
        <v>0</v>
      </c>
      <c r="H76" s="409">
        <v>0</v>
      </c>
      <c r="I76" s="62">
        <f t="shared" si="18"/>
        <v>12</v>
      </c>
      <c r="J76" s="34">
        <v>0</v>
      </c>
    </row>
    <row r="77" spans="1:10" ht="13.5" customHeight="1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63">
        <f t="shared" si="17"/>
        <v>0</v>
      </c>
      <c r="G77" s="407">
        <v>0</v>
      </c>
      <c r="H77" s="409">
        <v>0</v>
      </c>
      <c r="I77" s="59">
        <f t="shared" si="18"/>
        <v>0</v>
      </c>
      <c r="J77" s="34">
        <v>0</v>
      </c>
    </row>
    <row r="78" spans="1:10" ht="13.5" customHeight="1">
      <c r="A78" s="36" t="s">
        <v>24</v>
      </c>
      <c r="B78" s="407">
        <v>0</v>
      </c>
      <c r="C78" s="408">
        <v>0</v>
      </c>
      <c r="D78" s="408">
        <v>0</v>
      </c>
      <c r="E78" s="409">
        <v>0</v>
      </c>
      <c r="F78" s="60">
        <f t="shared" si="17"/>
        <v>0</v>
      </c>
      <c r="G78" s="407">
        <v>0</v>
      </c>
      <c r="H78" s="409">
        <v>0</v>
      </c>
      <c r="I78" s="62">
        <f t="shared" si="18"/>
        <v>0</v>
      </c>
      <c r="J78" s="34">
        <v>0</v>
      </c>
    </row>
    <row r="79" spans="1:10" ht="13.5" customHeight="1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63">
        <f t="shared" si="17"/>
        <v>991.92600000000016</v>
      </c>
      <c r="G79" s="410">
        <v>0</v>
      </c>
      <c r="H79" s="412">
        <v>0</v>
      </c>
      <c r="I79" s="59">
        <f t="shared" si="18"/>
        <v>991.92600000000016</v>
      </c>
      <c r="J79" s="34">
        <v>0</v>
      </c>
    </row>
    <row r="80" spans="1:10" ht="13.5" customHeight="1">
      <c r="A80" s="132" t="s">
        <v>26</v>
      </c>
      <c r="B80" s="133">
        <f>SUM(B59:B79)</f>
        <v>0</v>
      </c>
      <c r="C80" s="133">
        <f t="shared" ref="C80:E80" si="19">SUM(C59:C79)</f>
        <v>0</v>
      </c>
      <c r="D80" s="133">
        <f t="shared" si="19"/>
        <v>0</v>
      </c>
      <c r="E80" s="133">
        <f t="shared" si="19"/>
        <v>0</v>
      </c>
      <c r="F80" s="133">
        <f>SUM(F59:F79)</f>
        <v>15402.100087719116</v>
      </c>
      <c r="G80" s="133">
        <f t="shared" ref="G80:H80" si="20">SUM(G59:G79)</f>
        <v>0</v>
      </c>
      <c r="H80" s="134">
        <f t="shared" si="20"/>
        <v>0</v>
      </c>
      <c r="I80" s="135">
        <f>SUM(I59:I79)</f>
        <v>15402.100087719116</v>
      </c>
      <c r="J80" s="34">
        <v>0</v>
      </c>
    </row>
    <row r="81" spans="1:10" ht="15" thickBot="1">
      <c r="A81" s="43" t="s">
        <v>91</v>
      </c>
      <c r="B81" s="78">
        <f>B80/$I80</f>
        <v>0</v>
      </c>
      <c r="C81" s="78">
        <f t="shared" ref="C81:I81" si="21">C80/$I80</f>
        <v>0</v>
      </c>
      <c r="D81" s="78">
        <f t="shared" si="21"/>
        <v>0</v>
      </c>
      <c r="E81" s="78">
        <f t="shared" si="21"/>
        <v>0</v>
      </c>
      <c r="F81" s="78">
        <f t="shared" si="21"/>
        <v>1</v>
      </c>
      <c r="G81" s="78">
        <f t="shared" si="21"/>
        <v>0</v>
      </c>
      <c r="H81" s="78">
        <f t="shared" si="21"/>
        <v>0</v>
      </c>
      <c r="I81" s="80">
        <f t="shared" si="21"/>
        <v>1</v>
      </c>
    </row>
    <row r="82" spans="1:10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0" ht="28.5" customHeight="1">
      <c r="A83" s="437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0" ht="15" customHeight="1">
      <c r="A84" s="477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0" ht="15">
      <c r="A85" s="35" t="s">
        <v>7</v>
      </c>
      <c r="B85" s="57">
        <f>B579+B605+B631</f>
        <v>186.03633186833119</v>
      </c>
      <c r="C85" s="57">
        <f t="shared" ref="C85:H85" si="22">C579+C605+C631</f>
        <v>0</v>
      </c>
      <c r="D85" s="57">
        <f t="shared" si="22"/>
        <v>15.963668131668804</v>
      </c>
      <c r="E85" s="57">
        <f t="shared" si="22"/>
        <v>0</v>
      </c>
      <c r="F85" s="57">
        <f t="shared" si="22"/>
        <v>0</v>
      </c>
      <c r="G85" s="57">
        <f t="shared" si="22"/>
        <v>0</v>
      </c>
      <c r="H85" s="58">
        <f t="shared" si="22"/>
        <v>0</v>
      </c>
      <c r="I85" s="59">
        <f>SUM(B85:H85)</f>
        <v>202</v>
      </c>
      <c r="J85" s="34">
        <v>0</v>
      </c>
    </row>
    <row r="86" spans="1:10" ht="15">
      <c r="A86" s="36" t="s">
        <v>8</v>
      </c>
      <c r="B86" s="60">
        <f t="shared" ref="B86:H101" si="23">B580+B606+B632</f>
        <v>12.493281231118649</v>
      </c>
      <c r="C86" s="60">
        <f t="shared" si="23"/>
        <v>0</v>
      </c>
      <c r="D86" s="60">
        <f t="shared" si="23"/>
        <v>2.5067187688813499</v>
      </c>
      <c r="E86" s="60">
        <f t="shared" si="23"/>
        <v>0</v>
      </c>
      <c r="F86" s="60">
        <f t="shared" si="23"/>
        <v>0</v>
      </c>
      <c r="G86" s="60">
        <f t="shared" si="23"/>
        <v>0</v>
      </c>
      <c r="H86" s="61">
        <f t="shared" si="23"/>
        <v>0</v>
      </c>
      <c r="I86" s="62">
        <f t="shared" ref="I86:I105" si="24">SUM(B86:H86)</f>
        <v>15</v>
      </c>
      <c r="J86" s="34">
        <v>0</v>
      </c>
    </row>
    <row r="87" spans="1:10" ht="15">
      <c r="A87" s="37" t="s">
        <v>9</v>
      </c>
      <c r="B87" s="63">
        <f t="shared" si="23"/>
        <v>249.12104010806615</v>
      </c>
      <c r="C87" s="63">
        <f t="shared" si="23"/>
        <v>0</v>
      </c>
      <c r="D87" s="63">
        <f t="shared" si="23"/>
        <v>18.878959891933839</v>
      </c>
      <c r="E87" s="63">
        <f t="shared" si="23"/>
        <v>0</v>
      </c>
      <c r="F87" s="63">
        <f t="shared" si="23"/>
        <v>0</v>
      </c>
      <c r="G87" s="63">
        <f t="shared" si="23"/>
        <v>0</v>
      </c>
      <c r="H87" s="64">
        <f t="shared" si="23"/>
        <v>0</v>
      </c>
      <c r="I87" s="59">
        <f t="shared" si="24"/>
        <v>268</v>
      </c>
      <c r="J87" s="34">
        <v>0</v>
      </c>
    </row>
    <row r="88" spans="1:10" ht="15">
      <c r="A88" s="36" t="s">
        <v>10</v>
      </c>
      <c r="B88" s="60">
        <f t="shared" si="23"/>
        <v>334.24164748698115</v>
      </c>
      <c r="C88" s="60">
        <f t="shared" si="23"/>
        <v>0</v>
      </c>
      <c r="D88" s="60">
        <f t="shared" si="23"/>
        <v>20.758352513018831</v>
      </c>
      <c r="E88" s="60">
        <f t="shared" si="23"/>
        <v>0</v>
      </c>
      <c r="F88" s="60">
        <f t="shared" si="23"/>
        <v>0</v>
      </c>
      <c r="G88" s="60">
        <f t="shared" si="23"/>
        <v>0</v>
      </c>
      <c r="H88" s="61">
        <f t="shared" si="23"/>
        <v>0</v>
      </c>
      <c r="I88" s="62">
        <f t="shared" si="24"/>
        <v>355</v>
      </c>
      <c r="J88" s="34">
        <v>0</v>
      </c>
    </row>
    <row r="89" spans="1:10" ht="15">
      <c r="A89" s="37" t="s">
        <v>11</v>
      </c>
      <c r="B89" s="63">
        <f t="shared" si="23"/>
        <v>0</v>
      </c>
      <c r="C89" s="63">
        <f t="shared" si="23"/>
        <v>0</v>
      </c>
      <c r="D89" s="63">
        <f t="shared" si="23"/>
        <v>0</v>
      </c>
      <c r="E89" s="63">
        <f t="shared" si="23"/>
        <v>0</v>
      </c>
      <c r="F89" s="63">
        <f t="shared" si="23"/>
        <v>0</v>
      </c>
      <c r="G89" s="63">
        <f t="shared" si="23"/>
        <v>0</v>
      </c>
      <c r="H89" s="64">
        <f t="shared" si="23"/>
        <v>0</v>
      </c>
      <c r="I89" s="59">
        <f t="shared" si="24"/>
        <v>0</v>
      </c>
      <c r="J89" s="34">
        <v>0</v>
      </c>
    </row>
    <row r="90" spans="1:10" ht="15">
      <c r="A90" s="36" t="s">
        <v>12</v>
      </c>
      <c r="B90" s="60">
        <f t="shared" si="23"/>
        <v>0</v>
      </c>
      <c r="C90" s="60">
        <f t="shared" si="23"/>
        <v>0</v>
      </c>
      <c r="D90" s="60">
        <f t="shared" si="23"/>
        <v>3.9590900377112583E-2</v>
      </c>
      <c r="E90" s="60">
        <f t="shared" si="23"/>
        <v>5.0547624931204256</v>
      </c>
      <c r="F90" s="60">
        <f t="shared" si="23"/>
        <v>0</v>
      </c>
      <c r="G90" s="60">
        <f t="shared" si="23"/>
        <v>0</v>
      </c>
      <c r="H90" s="61">
        <f t="shared" si="23"/>
        <v>0</v>
      </c>
      <c r="I90" s="62">
        <f t="shared" si="24"/>
        <v>5.0943533934975385</v>
      </c>
      <c r="J90" s="34">
        <v>0</v>
      </c>
    </row>
    <row r="91" spans="1:10" ht="15">
      <c r="A91" s="37" t="s">
        <v>13</v>
      </c>
      <c r="B91" s="63">
        <f t="shared" si="23"/>
        <v>0</v>
      </c>
      <c r="C91" s="63">
        <f t="shared" si="23"/>
        <v>0</v>
      </c>
      <c r="D91" s="63">
        <f t="shared" si="23"/>
        <v>0</v>
      </c>
      <c r="E91" s="63">
        <f t="shared" si="23"/>
        <v>9</v>
      </c>
      <c r="F91" s="63">
        <f t="shared" si="23"/>
        <v>0</v>
      </c>
      <c r="G91" s="63">
        <f t="shared" si="23"/>
        <v>0</v>
      </c>
      <c r="H91" s="64">
        <f t="shared" si="23"/>
        <v>0</v>
      </c>
      <c r="I91" s="59">
        <f t="shared" si="24"/>
        <v>9</v>
      </c>
      <c r="J91" s="34">
        <v>0</v>
      </c>
    </row>
    <row r="92" spans="1:10" ht="15">
      <c r="A92" s="36" t="s">
        <v>14</v>
      </c>
      <c r="B92" s="60">
        <f t="shared" si="23"/>
        <v>0</v>
      </c>
      <c r="C92" s="60">
        <f t="shared" si="23"/>
        <v>0.28412305519532044</v>
      </c>
      <c r="D92" s="60">
        <f t="shared" si="23"/>
        <v>9.7157317846410809E-2</v>
      </c>
      <c r="E92" s="60">
        <f t="shared" si="23"/>
        <v>59.112498088803726</v>
      </c>
      <c r="F92" s="60">
        <f t="shared" si="23"/>
        <v>544.60938896081313</v>
      </c>
      <c r="G92" s="60">
        <f t="shared" si="23"/>
        <v>0</v>
      </c>
      <c r="H92" s="61">
        <f t="shared" si="23"/>
        <v>0</v>
      </c>
      <c r="I92" s="62">
        <f t="shared" si="24"/>
        <v>604.10316742265854</v>
      </c>
      <c r="J92" s="34">
        <v>0</v>
      </c>
    </row>
    <row r="93" spans="1:10" ht="15">
      <c r="A93" s="37" t="s">
        <v>15</v>
      </c>
      <c r="B93" s="63">
        <f t="shared" si="23"/>
        <v>4123.3821951139771</v>
      </c>
      <c r="C93" s="63">
        <f t="shared" si="23"/>
        <v>5.0312054833320916</v>
      </c>
      <c r="D93" s="63">
        <f t="shared" si="23"/>
        <v>304.58659940269024</v>
      </c>
      <c r="E93" s="63">
        <f t="shared" si="23"/>
        <v>0</v>
      </c>
      <c r="F93" s="63">
        <f t="shared" si="23"/>
        <v>0</v>
      </c>
      <c r="G93" s="63">
        <f t="shared" si="23"/>
        <v>0</v>
      </c>
      <c r="H93" s="64">
        <f t="shared" si="23"/>
        <v>0</v>
      </c>
      <c r="I93" s="59">
        <f t="shared" si="24"/>
        <v>4432.9999999999991</v>
      </c>
      <c r="J93" s="34">
        <v>0</v>
      </c>
    </row>
    <row r="94" spans="1:10" ht="15">
      <c r="A94" s="36" t="s">
        <v>16</v>
      </c>
      <c r="B94" s="60">
        <f t="shared" si="23"/>
        <v>1199.7221169076117</v>
      </c>
      <c r="C94" s="60">
        <f t="shared" si="23"/>
        <v>68.407998275316402</v>
      </c>
      <c r="D94" s="60">
        <f t="shared" si="23"/>
        <v>65.254232811279707</v>
      </c>
      <c r="E94" s="60">
        <f t="shared" si="23"/>
        <v>32.615652005792072</v>
      </c>
      <c r="F94" s="60">
        <f t="shared" si="23"/>
        <v>0</v>
      </c>
      <c r="G94" s="60">
        <f t="shared" si="23"/>
        <v>0</v>
      </c>
      <c r="H94" s="61">
        <f t="shared" si="23"/>
        <v>0</v>
      </c>
      <c r="I94" s="62">
        <f t="shared" si="24"/>
        <v>1366</v>
      </c>
      <c r="J94" s="34">
        <v>0</v>
      </c>
    </row>
    <row r="95" spans="1:10" ht="15">
      <c r="A95" s="37" t="s">
        <v>17</v>
      </c>
      <c r="B95" s="63">
        <f t="shared" si="23"/>
        <v>323.76624594405718</v>
      </c>
      <c r="C95" s="63">
        <f t="shared" si="23"/>
        <v>1.412717197716306</v>
      </c>
      <c r="D95" s="63">
        <f t="shared" si="23"/>
        <v>37.606005557366544</v>
      </c>
      <c r="E95" s="63">
        <f t="shared" si="23"/>
        <v>4.6898313008599306</v>
      </c>
      <c r="F95" s="63">
        <f t="shared" si="23"/>
        <v>0</v>
      </c>
      <c r="G95" s="63">
        <f t="shared" si="23"/>
        <v>0</v>
      </c>
      <c r="H95" s="64">
        <f t="shared" si="23"/>
        <v>0</v>
      </c>
      <c r="I95" s="59">
        <f t="shared" si="24"/>
        <v>367.4747999999999</v>
      </c>
      <c r="J95" s="34">
        <v>0</v>
      </c>
    </row>
    <row r="96" spans="1:10" ht="15">
      <c r="A96" s="36" t="s">
        <v>18</v>
      </c>
      <c r="B96" s="60">
        <f t="shared" si="23"/>
        <v>0</v>
      </c>
      <c r="C96" s="60">
        <f t="shared" si="23"/>
        <v>0</v>
      </c>
      <c r="D96" s="60">
        <f t="shared" si="23"/>
        <v>0</v>
      </c>
      <c r="E96" s="60">
        <f t="shared" si="23"/>
        <v>0</v>
      </c>
      <c r="F96" s="60">
        <f t="shared" si="23"/>
        <v>0</v>
      </c>
      <c r="G96" s="60">
        <f t="shared" si="23"/>
        <v>0</v>
      </c>
      <c r="H96" s="61">
        <f t="shared" si="23"/>
        <v>0</v>
      </c>
      <c r="I96" s="62">
        <f>SUM(B96:H96)</f>
        <v>0</v>
      </c>
      <c r="J96" s="34">
        <v>0</v>
      </c>
    </row>
    <row r="97" spans="1:10" ht="15">
      <c r="A97" s="37" t="s">
        <v>139</v>
      </c>
      <c r="B97" s="63">
        <f t="shared" si="23"/>
        <v>1255.5485836222531</v>
      </c>
      <c r="C97" s="63">
        <f t="shared" si="23"/>
        <v>110.50704710889988</v>
      </c>
      <c r="D97" s="63">
        <f t="shared" si="23"/>
        <v>196.27644400316569</v>
      </c>
      <c r="E97" s="63">
        <f t="shared" si="23"/>
        <v>16.970716814118184</v>
      </c>
      <c r="F97" s="63">
        <f t="shared" si="23"/>
        <v>0</v>
      </c>
      <c r="G97" s="63">
        <f t="shared" si="23"/>
        <v>0</v>
      </c>
      <c r="H97" s="64">
        <f t="shared" si="23"/>
        <v>0</v>
      </c>
      <c r="I97" s="59">
        <f>SUM(B97:H97)</f>
        <v>1579.3027915484367</v>
      </c>
      <c r="J97" s="34">
        <v>0</v>
      </c>
    </row>
    <row r="98" spans="1:10" ht="15">
      <c r="A98" s="36" t="s">
        <v>19</v>
      </c>
      <c r="B98" s="60">
        <f t="shared" si="23"/>
        <v>0</v>
      </c>
      <c r="C98" s="60">
        <f t="shared" si="23"/>
        <v>0</v>
      </c>
      <c r="D98" s="60">
        <f t="shared" si="23"/>
        <v>0</v>
      </c>
      <c r="E98" s="60">
        <f t="shared" si="23"/>
        <v>0</v>
      </c>
      <c r="F98" s="60">
        <f t="shared" si="23"/>
        <v>0</v>
      </c>
      <c r="G98" s="60">
        <f t="shared" si="23"/>
        <v>0</v>
      </c>
      <c r="H98" s="61">
        <f t="shared" si="23"/>
        <v>0</v>
      </c>
      <c r="I98" s="62">
        <f t="shared" si="24"/>
        <v>0</v>
      </c>
      <c r="J98" s="34">
        <v>0</v>
      </c>
    </row>
    <row r="99" spans="1:10" ht="15">
      <c r="A99" s="37" t="s">
        <v>20</v>
      </c>
      <c r="B99" s="63">
        <f t="shared" si="23"/>
        <v>0</v>
      </c>
      <c r="C99" s="63">
        <f t="shared" si="23"/>
        <v>0</v>
      </c>
      <c r="D99" s="63">
        <f t="shared" si="23"/>
        <v>0</v>
      </c>
      <c r="E99" s="63">
        <f t="shared" si="23"/>
        <v>0</v>
      </c>
      <c r="F99" s="63">
        <f t="shared" si="23"/>
        <v>0</v>
      </c>
      <c r="G99" s="63">
        <f t="shared" si="23"/>
        <v>0</v>
      </c>
      <c r="H99" s="64">
        <f t="shared" si="23"/>
        <v>0</v>
      </c>
      <c r="I99" s="59">
        <f t="shared" si="24"/>
        <v>0</v>
      </c>
      <c r="J99" s="34">
        <v>0</v>
      </c>
    </row>
    <row r="100" spans="1:10" ht="15">
      <c r="A100" s="36" t="s">
        <v>21</v>
      </c>
      <c r="B100" s="60">
        <f t="shared" si="23"/>
        <v>45.16551039786853</v>
      </c>
      <c r="C100" s="60">
        <f t="shared" si="23"/>
        <v>0</v>
      </c>
      <c r="D100" s="60">
        <f t="shared" si="23"/>
        <v>0.83448960213147161</v>
      </c>
      <c r="E100" s="60">
        <f t="shared" si="23"/>
        <v>0</v>
      </c>
      <c r="F100" s="60">
        <f t="shared" si="23"/>
        <v>0</v>
      </c>
      <c r="G100" s="60">
        <f t="shared" si="23"/>
        <v>0</v>
      </c>
      <c r="H100" s="61">
        <f t="shared" si="23"/>
        <v>0</v>
      </c>
      <c r="I100" s="62">
        <f t="shared" si="24"/>
        <v>46</v>
      </c>
      <c r="J100" s="34">
        <v>0</v>
      </c>
    </row>
    <row r="101" spans="1:10" ht="15">
      <c r="A101" s="38" t="s">
        <v>60</v>
      </c>
      <c r="B101" s="63">
        <f t="shared" si="23"/>
        <v>3404.5404776298342</v>
      </c>
      <c r="C101" s="63">
        <f t="shared" si="23"/>
        <v>6.2276710000874163</v>
      </c>
      <c r="D101" s="63">
        <f t="shared" si="23"/>
        <v>427.23185137007886</v>
      </c>
      <c r="E101" s="63">
        <f t="shared" si="23"/>
        <v>0</v>
      </c>
      <c r="F101" s="63">
        <f t="shared" si="23"/>
        <v>0</v>
      </c>
      <c r="G101" s="63">
        <f t="shared" si="23"/>
        <v>0</v>
      </c>
      <c r="H101" s="64">
        <f t="shared" si="23"/>
        <v>0</v>
      </c>
      <c r="I101" s="59">
        <f t="shared" si="24"/>
        <v>3838.0000000000005</v>
      </c>
      <c r="J101" s="34">
        <v>0</v>
      </c>
    </row>
    <row r="102" spans="1:10" ht="15">
      <c r="A102" s="36" t="s">
        <v>22</v>
      </c>
      <c r="B102" s="60">
        <f t="shared" ref="B102:H105" si="25">B596+B622+B648</f>
        <v>126.45044809366026</v>
      </c>
      <c r="C102" s="60">
        <f t="shared" si="25"/>
        <v>0</v>
      </c>
      <c r="D102" s="60">
        <f t="shared" si="25"/>
        <v>8.4828074443837487</v>
      </c>
      <c r="E102" s="60">
        <f t="shared" si="25"/>
        <v>0</v>
      </c>
      <c r="F102" s="60">
        <f t="shared" si="25"/>
        <v>0.22866638195598898</v>
      </c>
      <c r="G102" s="60">
        <f t="shared" si="25"/>
        <v>0</v>
      </c>
      <c r="H102" s="61">
        <f t="shared" si="25"/>
        <v>0</v>
      </c>
      <c r="I102" s="62">
        <f t="shared" si="24"/>
        <v>135.16192191999997</v>
      </c>
      <c r="J102" s="34">
        <v>0</v>
      </c>
    </row>
    <row r="103" spans="1:10" ht="15">
      <c r="A103" s="38" t="s">
        <v>23</v>
      </c>
      <c r="B103" s="63">
        <f t="shared" si="25"/>
        <v>141.1618971115262</v>
      </c>
      <c r="C103" s="63">
        <f t="shared" si="25"/>
        <v>0</v>
      </c>
      <c r="D103" s="63">
        <f t="shared" si="25"/>
        <v>81.636698567382709</v>
      </c>
      <c r="E103" s="63">
        <f t="shared" si="25"/>
        <v>0</v>
      </c>
      <c r="F103" s="63">
        <f t="shared" si="25"/>
        <v>0</v>
      </c>
      <c r="G103" s="63">
        <f t="shared" si="25"/>
        <v>0</v>
      </c>
      <c r="H103" s="64">
        <f t="shared" si="25"/>
        <v>0</v>
      </c>
      <c r="I103" s="59">
        <f t="shared" si="24"/>
        <v>222.7985956789089</v>
      </c>
      <c r="J103" s="34">
        <v>0</v>
      </c>
    </row>
    <row r="104" spans="1:10" ht="15">
      <c r="A104" s="36" t="s">
        <v>24</v>
      </c>
      <c r="B104" s="60">
        <f t="shared" si="25"/>
        <v>1822.3286879068844</v>
      </c>
      <c r="C104" s="60">
        <f t="shared" si="25"/>
        <v>6.4661050531158777</v>
      </c>
      <c r="D104" s="60">
        <f t="shared" si="25"/>
        <v>183.58360704</v>
      </c>
      <c r="E104" s="60">
        <f t="shared" si="25"/>
        <v>0</v>
      </c>
      <c r="F104" s="60">
        <f t="shared" si="25"/>
        <v>0</v>
      </c>
      <c r="G104" s="60">
        <f t="shared" si="25"/>
        <v>0</v>
      </c>
      <c r="H104" s="61">
        <f t="shared" si="25"/>
        <v>0</v>
      </c>
      <c r="I104" s="62">
        <f t="shared" si="24"/>
        <v>2012.3784000000003</v>
      </c>
      <c r="J104" s="34">
        <v>0</v>
      </c>
    </row>
    <row r="105" spans="1:10" ht="15.75" thickBot="1">
      <c r="A105" s="38" t="s">
        <v>25</v>
      </c>
      <c r="B105" s="63">
        <f t="shared" si="25"/>
        <v>1653.4612238957175</v>
      </c>
      <c r="C105" s="63">
        <f t="shared" si="25"/>
        <v>9.7399432909516748E-2</v>
      </c>
      <c r="D105" s="63">
        <f t="shared" si="25"/>
        <v>2467.9917841469273</v>
      </c>
      <c r="E105" s="63">
        <f t="shared" si="25"/>
        <v>1382.1718962203331</v>
      </c>
      <c r="F105" s="63">
        <f t="shared" si="25"/>
        <v>0</v>
      </c>
      <c r="G105" s="63">
        <f t="shared" si="25"/>
        <v>1242.539110882924</v>
      </c>
      <c r="H105" s="64">
        <f t="shared" si="25"/>
        <v>0.83698542118845631</v>
      </c>
      <c r="I105" s="59">
        <f t="shared" si="24"/>
        <v>6747.0984000000008</v>
      </c>
      <c r="J105" s="34">
        <v>0</v>
      </c>
    </row>
    <row r="106" spans="1:10" ht="15">
      <c r="A106" s="132" t="s">
        <v>26</v>
      </c>
      <c r="B106" s="133">
        <f>SUM(B85:B105)</f>
        <v>14877.419687317886</v>
      </c>
      <c r="C106" s="133">
        <f t="shared" ref="C106:E106" si="26">SUM(C85:C105)</f>
        <v>198.43426660657281</v>
      </c>
      <c r="D106" s="133">
        <f t="shared" si="26"/>
        <v>3831.7289674691328</v>
      </c>
      <c r="E106" s="133">
        <f t="shared" si="26"/>
        <v>1509.6153569230275</v>
      </c>
      <c r="F106" s="133">
        <f>SUM(F85:F105)</f>
        <v>544.83805534276917</v>
      </c>
      <c r="G106" s="133">
        <f t="shared" ref="G106:H106" si="27">SUM(G85:G105)</f>
        <v>1242.539110882924</v>
      </c>
      <c r="H106" s="134">
        <f t="shared" si="27"/>
        <v>0.83698542118845631</v>
      </c>
      <c r="I106" s="135">
        <f>SUM(I85:I105)</f>
        <v>22205.4124299635</v>
      </c>
      <c r="J106" s="34">
        <v>0</v>
      </c>
    </row>
    <row r="107" spans="1:10" ht="13.5" customHeight="1" thickBot="1">
      <c r="A107" s="43" t="s">
        <v>91</v>
      </c>
      <c r="B107" s="78">
        <f>B106/$I106</f>
        <v>0.66999069412656442</v>
      </c>
      <c r="C107" s="78">
        <f t="shared" ref="C107:I107" si="28">C106/$I106</f>
        <v>8.9363017792369361E-3</v>
      </c>
      <c r="D107" s="78">
        <f t="shared" si="28"/>
        <v>0.17255833367448203</v>
      </c>
      <c r="E107" s="78">
        <f t="shared" si="28"/>
        <v>6.7984117011309617E-2</v>
      </c>
      <c r="F107" s="78">
        <f t="shared" si="28"/>
        <v>2.4536272724553252E-2</v>
      </c>
      <c r="G107" s="78">
        <f t="shared" si="28"/>
        <v>5.5956587827491494E-2</v>
      </c>
      <c r="H107" s="78">
        <f t="shared" si="28"/>
        <v>3.7692856362309506E-5</v>
      </c>
      <c r="I107" s="80">
        <f t="shared" si="28"/>
        <v>1</v>
      </c>
    </row>
    <row r="108" spans="1:10" ht="13.5" customHeight="1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32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33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9">SUM(B112:H112)</f>
        <v>0</v>
      </c>
    </row>
    <row r="113" spans="1:9" ht="15">
      <c r="A113" s="37" t="s">
        <v>9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9"/>
        <v>0</v>
      </c>
    </row>
    <row r="114" spans="1:9" ht="15">
      <c r="A114" s="36" t="s">
        <v>10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9"/>
        <v>0</v>
      </c>
    </row>
    <row r="115" spans="1:9" ht="15">
      <c r="A115" s="37" t="s">
        <v>11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9"/>
        <v>0</v>
      </c>
    </row>
    <row r="116" spans="1:9" ht="15">
      <c r="A116" s="36" t="s">
        <v>12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9"/>
        <v>0</v>
      </c>
    </row>
    <row r="117" spans="1:9" ht="15">
      <c r="A117" s="37" t="s">
        <v>13</v>
      </c>
      <c r="B117" s="63">
        <v>0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59">
        <f t="shared" si="29"/>
        <v>0</v>
      </c>
    </row>
    <row r="118" spans="1:9" ht="15">
      <c r="A118" s="36" t="s">
        <v>14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9"/>
        <v>0</v>
      </c>
    </row>
    <row r="119" spans="1:9" ht="15">
      <c r="A119" s="3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9"/>
        <v>0</v>
      </c>
    </row>
    <row r="120" spans="1:9" ht="15">
      <c r="A120" s="36" t="s">
        <v>16</v>
      </c>
      <c r="B120" s="60">
        <v>2.2082413232781969E-3</v>
      </c>
      <c r="C120" s="60">
        <v>52.911475061350238</v>
      </c>
      <c r="D120" s="60">
        <v>8.6316697326478675E-2</v>
      </c>
      <c r="E120" s="60">
        <v>0</v>
      </c>
      <c r="F120" s="420"/>
      <c r="G120" s="60">
        <v>0</v>
      </c>
      <c r="H120" s="61">
        <v>0</v>
      </c>
      <c r="I120" s="62">
        <f t="shared" si="29"/>
        <v>53</v>
      </c>
    </row>
    <row r="121" spans="1:9" ht="15">
      <c r="A121" s="37" t="s">
        <v>17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9"/>
        <v>0</v>
      </c>
    </row>
    <row r="122" spans="1:9" ht="15">
      <c r="A122" s="36" t="s">
        <v>18</v>
      </c>
      <c r="B122" s="60">
        <v>0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62">
        <f>SUM(B122:H122)</f>
        <v>0</v>
      </c>
    </row>
    <row r="123" spans="1:9" ht="15">
      <c r="A123" s="37" t="s">
        <v>139</v>
      </c>
      <c r="B123" s="63">
        <v>2.9567243862784696</v>
      </c>
      <c r="C123" s="63">
        <v>42.4531985330133</v>
      </c>
      <c r="D123" s="63">
        <v>111.57730608316818</v>
      </c>
      <c r="E123" s="63">
        <v>1.2770997540026597E-2</v>
      </c>
      <c r="F123" s="420"/>
      <c r="G123" s="63">
        <v>0</v>
      </c>
      <c r="H123" s="64">
        <v>0</v>
      </c>
      <c r="I123" s="59">
        <f>SUM(B123:H123)</f>
        <v>156.99999999999997</v>
      </c>
    </row>
    <row r="124" spans="1:9" ht="15">
      <c r="A124" s="36" t="s">
        <v>19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9"/>
        <v>0</v>
      </c>
    </row>
    <row r="125" spans="1:9" ht="15">
      <c r="A125" s="37" t="s">
        <v>20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9"/>
        <v>0</v>
      </c>
    </row>
    <row r="126" spans="1:9" ht="15">
      <c r="A126" s="3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9"/>
        <v>0</v>
      </c>
    </row>
    <row r="127" spans="1:9" ht="15">
      <c r="A127" s="38" t="s">
        <v>60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9"/>
        <v>0</v>
      </c>
    </row>
    <row r="128" spans="1:9" ht="15">
      <c r="A128" s="36" t="s">
        <v>22</v>
      </c>
      <c r="B128" s="60">
        <v>0</v>
      </c>
      <c r="C128" s="60">
        <v>0</v>
      </c>
      <c r="D128" s="60">
        <v>0</v>
      </c>
      <c r="E128" s="60">
        <v>0</v>
      </c>
      <c r="F128" s="420"/>
      <c r="G128" s="60">
        <v>0</v>
      </c>
      <c r="H128" s="61">
        <v>0</v>
      </c>
      <c r="I128" s="62">
        <f t="shared" si="29"/>
        <v>0</v>
      </c>
    </row>
    <row r="129" spans="1:9" ht="15">
      <c r="A129" s="38" t="s">
        <v>23</v>
      </c>
      <c r="B129" s="63">
        <v>0</v>
      </c>
      <c r="C129" s="63">
        <v>0</v>
      </c>
      <c r="D129" s="63">
        <v>0</v>
      </c>
      <c r="E129" s="63">
        <v>0</v>
      </c>
      <c r="F129" s="420"/>
      <c r="G129" s="63">
        <v>0</v>
      </c>
      <c r="H129" s="64">
        <v>0</v>
      </c>
      <c r="I129" s="59">
        <f t="shared" si="29"/>
        <v>0</v>
      </c>
    </row>
    <row r="130" spans="1:9" ht="15">
      <c r="A130" s="36" t="s">
        <v>24</v>
      </c>
      <c r="B130" s="60">
        <v>0</v>
      </c>
      <c r="C130" s="60">
        <v>0</v>
      </c>
      <c r="D130" s="60">
        <v>0</v>
      </c>
      <c r="E130" s="60">
        <v>0</v>
      </c>
      <c r="F130" s="420"/>
      <c r="G130" s="60">
        <v>0</v>
      </c>
      <c r="H130" s="61">
        <v>0</v>
      </c>
      <c r="I130" s="62">
        <f t="shared" si="29"/>
        <v>0</v>
      </c>
    </row>
    <row r="131" spans="1:9" ht="15.75" thickBot="1">
      <c r="A131" s="38" t="s">
        <v>25</v>
      </c>
      <c r="B131" s="63">
        <v>0.82450653822263775</v>
      </c>
      <c r="C131" s="63">
        <v>0</v>
      </c>
      <c r="D131" s="63">
        <v>0</v>
      </c>
      <c r="E131" s="63">
        <v>73.394334913886055</v>
      </c>
      <c r="F131" s="421"/>
      <c r="G131" s="63">
        <v>23.758758547891311</v>
      </c>
      <c r="H131" s="64">
        <v>0</v>
      </c>
      <c r="I131" s="59">
        <f t="shared" si="29"/>
        <v>97.977599999999995</v>
      </c>
    </row>
    <row r="132" spans="1:9" ht="15">
      <c r="A132" s="132" t="s">
        <v>26</v>
      </c>
      <c r="B132" s="133">
        <f>SUM(B111:B131)</f>
        <v>3.7834391658243858</v>
      </c>
      <c r="C132" s="133">
        <f t="shared" ref="C132:E132" si="30">SUM(C111:C131)</f>
        <v>95.364673594363538</v>
      </c>
      <c r="D132" s="133">
        <f t="shared" si="30"/>
        <v>111.66362278049466</v>
      </c>
      <c r="E132" s="133">
        <f t="shared" si="30"/>
        <v>73.407105911426086</v>
      </c>
      <c r="F132" s="133">
        <f>SUM(F111:F131)</f>
        <v>0</v>
      </c>
      <c r="G132" s="133">
        <f t="shared" ref="G132:H132" si="31">SUM(G111:G131)</f>
        <v>23.758758547891311</v>
      </c>
      <c r="H132" s="134">
        <f t="shared" si="31"/>
        <v>0</v>
      </c>
      <c r="I132" s="135">
        <f>SUM(I111:I131)</f>
        <v>307.97759999999994</v>
      </c>
    </row>
    <row r="133" spans="1:9" ht="15" thickBot="1">
      <c r="A133" s="43" t="s">
        <v>91</v>
      </c>
      <c r="B133" s="78">
        <f>B132/$I132</f>
        <v>1.2284786834576237E-2</v>
      </c>
      <c r="C133" s="78">
        <f t="shared" ref="C133:I133" si="32">C132/$I132</f>
        <v>0.30964808347868011</v>
      </c>
      <c r="D133" s="78">
        <f t="shared" si="32"/>
        <v>0.3625705985776066</v>
      </c>
      <c r="E133" s="78">
        <f t="shared" si="32"/>
        <v>0.23835209415043854</v>
      </c>
      <c r="F133" s="78">
        <f t="shared" si="32"/>
        <v>0</v>
      </c>
      <c r="G133" s="78">
        <f t="shared" si="32"/>
        <v>7.7144436958698673E-2</v>
      </c>
      <c r="H133" s="78">
        <f t="shared" si="32"/>
        <v>0</v>
      </c>
      <c r="I133" s="80">
        <f t="shared" si="32"/>
        <v>1</v>
      </c>
    </row>
    <row r="134" spans="1:9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9" ht="28.5" customHeight="1">
      <c r="A135" s="432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9" ht="15" customHeight="1">
      <c r="A136" s="433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9" ht="15">
      <c r="A137" s="3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9" ht="15">
      <c r="A138" s="3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33">SUM(B138:H138)</f>
        <v>0</v>
      </c>
    </row>
    <row r="139" spans="1:9" ht="15">
      <c r="A139" s="3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33"/>
        <v>0</v>
      </c>
    </row>
    <row r="140" spans="1:9" ht="15">
      <c r="A140" s="3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33"/>
        <v>0</v>
      </c>
    </row>
    <row r="141" spans="1:9" ht="15">
      <c r="A141" s="3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59">
        <f t="shared" si="33"/>
        <v>0</v>
      </c>
    </row>
    <row r="142" spans="1:9" ht="15">
      <c r="A142" s="3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62">
        <f t="shared" si="33"/>
        <v>0</v>
      </c>
    </row>
    <row r="143" spans="1:9" ht="15">
      <c r="A143" s="3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33"/>
        <v>0</v>
      </c>
    </row>
    <row r="144" spans="1:9" ht="15">
      <c r="A144" s="36" t="s">
        <v>14</v>
      </c>
      <c r="B144" s="60">
        <v>0</v>
      </c>
      <c r="C144" s="60">
        <v>0</v>
      </c>
      <c r="D144" s="60">
        <v>0.53920748229859305</v>
      </c>
      <c r="E144" s="60">
        <v>0.58979857160849314</v>
      </c>
      <c r="F144" s="420"/>
      <c r="G144" s="60">
        <v>0</v>
      </c>
      <c r="H144" s="61">
        <v>0</v>
      </c>
      <c r="I144" s="62">
        <f t="shared" si="33"/>
        <v>1.1290060539070863</v>
      </c>
    </row>
    <row r="145" spans="1:9" ht="15">
      <c r="A145" s="37" t="s">
        <v>15</v>
      </c>
      <c r="B145" s="63">
        <v>1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33"/>
        <v>1</v>
      </c>
    </row>
    <row r="146" spans="1:9" ht="15">
      <c r="A146" s="36" t="s">
        <v>16</v>
      </c>
      <c r="B146" s="60">
        <v>0.20067927978833711</v>
      </c>
      <c r="C146" s="60">
        <v>1.6999314939820049</v>
      </c>
      <c r="D146" s="60">
        <v>9.9389226229657873E-2</v>
      </c>
      <c r="E146" s="60">
        <v>0</v>
      </c>
      <c r="F146" s="420"/>
      <c r="G146" s="60">
        <v>0</v>
      </c>
      <c r="H146" s="61">
        <v>0</v>
      </c>
      <c r="I146" s="62">
        <f t="shared" si="33"/>
        <v>1.9999999999999998</v>
      </c>
    </row>
    <row r="147" spans="1:9" ht="15">
      <c r="A147" s="37" t="s">
        <v>17</v>
      </c>
      <c r="B147" s="63">
        <v>0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59">
        <f t="shared" si="33"/>
        <v>0</v>
      </c>
    </row>
    <row r="148" spans="1:9" ht="15">
      <c r="A148" s="3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62">
        <f>SUM(B148:H148)</f>
        <v>0</v>
      </c>
    </row>
    <row r="149" spans="1:9" ht="15">
      <c r="A149" s="37" t="s">
        <v>139</v>
      </c>
      <c r="B149" s="63">
        <v>3.9046928039482665</v>
      </c>
      <c r="C149" s="63">
        <v>178.87042287749028</v>
      </c>
      <c r="D149" s="63">
        <v>37.22488431856145</v>
      </c>
      <c r="E149" s="63">
        <v>0</v>
      </c>
      <c r="F149" s="420"/>
      <c r="G149" s="63">
        <v>0</v>
      </c>
      <c r="H149" s="64">
        <v>0</v>
      </c>
      <c r="I149" s="59">
        <f>SUM(B149:H149)</f>
        <v>220</v>
      </c>
    </row>
    <row r="150" spans="1:9" ht="15">
      <c r="A150" s="3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33"/>
        <v>0</v>
      </c>
    </row>
    <row r="151" spans="1:9" ht="15">
      <c r="A151" s="3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33"/>
        <v>0</v>
      </c>
    </row>
    <row r="152" spans="1:9" ht="15">
      <c r="A152" s="3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33"/>
        <v>0</v>
      </c>
    </row>
    <row r="153" spans="1:9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33"/>
        <v>0</v>
      </c>
    </row>
    <row r="154" spans="1:9" ht="15">
      <c r="A154" s="36" t="s">
        <v>22</v>
      </c>
      <c r="B154" s="60">
        <v>0</v>
      </c>
      <c r="C154" s="60">
        <v>0</v>
      </c>
      <c r="D154" s="60">
        <v>0</v>
      </c>
      <c r="E154" s="60">
        <v>0</v>
      </c>
      <c r="F154" s="420"/>
      <c r="G154" s="60">
        <v>0</v>
      </c>
      <c r="H154" s="61">
        <v>0</v>
      </c>
      <c r="I154" s="62">
        <f t="shared" si="33"/>
        <v>0</v>
      </c>
    </row>
    <row r="155" spans="1:9" ht="15">
      <c r="A155" s="38" t="s">
        <v>23</v>
      </c>
      <c r="B155" s="63">
        <v>0</v>
      </c>
      <c r="C155" s="63">
        <v>0</v>
      </c>
      <c r="D155" s="63">
        <v>0</v>
      </c>
      <c r="E155" s="63">
        <v>0</v>
      </c>
      <c r="F155" s="420"/>
      <c r="G155" s="63">
        <v>0</v>
      </c>
      <c r="H155" s="64">
        <v>0</v>
      </c>
      <c r="I155" s="59">
        <f t="shared" si="33"/>
        <v>0</v>
      </c>
    </row>
    <row r="156" spans="1:9" ht="15">
      <c r="A156" s="36" t="s">
        <v>24</v>
      </c>
      <c r="B156" s="60">
        <v>0.96832574383236514</v>
      </c>
      <c r="C156" s="60">
        <v>0</v>
      </c>
      <c r="D156" s="60">
        <v>3.9674256167635001E-2</v>
      </c>
      <c r="E156" s="60">
        <v>0</v>
      </c>
      <c r="F156" s="420"/>
      <c r="G156" s="60">
        <v>0</v>
      </c>
      <c r="H156" s="61">
        <v>0</v>
      </c>
      <c r="I156" s="62">
        <f t="shared" si="33"/>
        <v>1.0080000000000002</v>
      </c>
    </row>
    <row r="157" spans="1:9" ht="15.75" thickBot="1">
      <c r="A157" s="38" t="s">
        <v>25</v>
      </c>
      <c r="B157" s="63">
        <v>0.28706347065880655</v>
      </c>
      <c r="C157" s="63">
        <v>1.5799484694334167E-3</v>
      </c>
      <c r="D157" s="63">
        <v>1.3180061794386015</v>
      </c>
      <c r="E157" s="63">
        <v>29.236656769645979</v>
      </c>
      <c r="F157" s="421"/>
      <c r="G157" s="63">
        <v>0.5578403058452035</v>
      </c>
      <c r="H157" s="64">
        <v>3.4648533259419732</v>
      </c>
      <c r="I157" s="59">
        <f t="shared" si="33"/>
        <v>34.866</v>
      </c>
    </row>
    <row r="158" spans="1:9" ht="15">
      <c r="A158" s="132" t="s">
        <v>26</v>
      </c>
      <c r="B158" s="133">
        <f>SUM(B137:B157)</f>
        <v>6.3607612982277759</v>
      </c>
      <c r="C158" s="133">
        <f t="shared" ref="C158:E158" si="34">SUM(C137:C157)</f>
        <v>180.57193431994173</v>
      </c>
      <c r="D158" s="133">
        <f t="shared" si="34"/>
        <v>39.221161462695946</v>
      </c>
      <c r="E158" s="133">
        <f t="shared" si="34"/>
        <v>29.826455341254473</v>
      </c>
      <c r="F158" s="133">
        <f>SUM(F137:F157)</f>
        <v>0</v>
      </c>
      <c r="G158" s="133">
        <f t="shared" ref="G158:H158" si="35">SUM(G137:G157)</f>
        <v>0.5578403058452035</v>
      </c>
      <c r="H158" s="134">
        <f t="shared" si="35"/>
        <v>3.4648533259419732</v>
      </c>
      <c r="I158" s="135">
        <f>SUM(I137:I157)</f>
        <v>260.00300605390709</v>
      </c>
    </row>
    <row r="159" spans="1:9" ht="15" thickBot="1">
      <c r="A159" s="43" t="s">
        <v>91</v>
      </c>
      <c r="B159" s="78">
        <f>B158/$I158</f>
        <v>2.4464183682972433E-2</v>
      </c>
      <c r="C159" s="78">
        <f t="shared" ref="C159:I159" si="36">C158/$I158</f>
        <v>0.69449941006644855</v>
      </c>
      <c r="D159" s="78">
        <f t="shared" si="36"/>
        <v>0.15084887693400023</v>
      </c>
      <c r="E159" s="78">
        <f t="shared" si="36"/>
        <v>0.11471580961287224</v>
      </c>
      <c r="F159" s="78">
        <f t="shared" si="36"/>
        <v>0</v>
      </c>
      <c r="G159" s="78">
        <f t="shared" si="36"/>
        <v>2.1455148319690777E-3</v>
      </c>
      <c r="H159" s="78">
        <f t="shared" si="36"/>
        <v>1.3326204871737506E-2</v>
      </c>
      <c r="I159" s="80">
        <f t="shared" si="36"/>
        <v>1</v>
      </c>
    </row>
    <row r="160" spans="1:9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32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33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7">SUM(B164:H164)</f>
        <v>0</v>
      </c>
    </row>
    <row r="165" spans="1:9" ht="15">
      <c r="A165" s="3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7"/>
        <v>0</v>
      </c>
    </row>
    <row r="166" spans="1:9" ht="15">
      <c r="A166" s="3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7"/>
        <v>0</v>
      </c>
    </row>
    <row r="167" spans="1:9" ht="15">
      <c r="A167" s="3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37"/>
        <v>0</v>
      </c>
    </row>
    <row r="168" spans="1:9" ht="15">
      <c r="A168" s="3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7"/>
        <v>0</v>
      </c>
    </row>
    <row r="169" spans="1:9" ht="15">
      <c r="A169" s="3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59">
        <f t="shared" si="37"/>
        <v>0</v>
      </c>
    </row>
    <row r="170" spans="1:9" ht="15">
      <c r="A170" s="36" t="s">
        <v>14</v>
      </c>
      <c r="B170" s="60">
        <v>0</v>
      </c>
      <c r="C170" s="60">
        <v>0</v>
      </c>
      <c r="D170" s="60">
        <v>0</v>
      </c>
      <c r="E170" s="60">
        <v>4.9986655592146163E-2</v>
      </c>
      <c r="F170" s="420"/>
      <c r="G170" s="60">
        <v>0</v>
      </c>
      <c r="H170" s="61">
        <v>0</v>
      </c>
      <c r="I170" s="62">
        <f t="shared" si="37"/>
        <v>4.9986655592146163E-2</v>
      </c>
    </row>
    <row r="171" spans="1:9" ht="15">
      <c r="A171" s="37" t="s">
        <v>15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7"/>
        <v>0</v>
      </c>
    </row>
    <row r="172" spans="1:9" ht="15">
      <c r="A172" s="36" t="s">
        <v>16</v>
      </c>
      <c r="B172" s="60">
        <v>19.724183795761078</v>
      </c>
      <c r="C172" s="60">
        <v>0</v>
      </c>
      <c r="D172" s="60">
        <v>49.275816204238929</v>
      </c>
      <c r="E172" s="60">
        <v>0</v>
      </c>
      <c r="F172" s="420"/>
      <c r="G172" s="60">
        <v>0</v>
      </c>
      <c r="H172" s="61">
        <v>0</v>
      </c>
      <c r="I172" s="62">
        <f t="shared" si="37"/>
        <v>69</v>
      </c>
    </row>
    <row r="173" spans="1:9" ht="15">
      <c r="A173" s="37" t="s">
        <v>17</v>
      </c>
      <c r="B173" s="63">
        <v>0</v>
      </c>
      <c r="C173" s="63">
        <v>0</v>
      </c>
      <c r="D173" s="63">
        <v>81.681600000000003</v>
      </c>
      <c r="E173" s="63">
        <v>0</v>
      </c>
      <c r="F173" s="420"/>
      <c r="G173" s="63">
        <v>0</v>
      </c>
      <c r="H173" s="64">
        <v>0</v>
      </c>
      <c r="I173" s="59">
        <f t="shared" si="37"/>
        <v>81.681600000000003</v>
      </c>
    </row>
    <row r="174" spans="1:9" ht="15">
      <c r="A174" s="3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62">
        <f>SUM(B174:H174)</f>
        <v>0</v>
      </c>
    </row>
    <row r="175" spans="1:9" ht="15">
      <c r="A175" s="37" t="s">
        <v>139</v>
      </c>
      <c r="B175" s="63">
        <v>0.95464317890875006</v>
      </c>
      <c r="C175" s="63">
        <v>0.49720998901497393</v>
      </c>
      <c r="D175" s="63">
        <v>16.548146832076277</v>
      </c>
      <c r="E175" s="63">
        <v>0</v>
      </c>
      <c r="F175" s="420"/>
      <c r="G175" s="63">
        <v>0</v>
      </c>
      <c r="H175" s="64">
        <v>0</v>
      </c>
      <c r="I175" s="59">
        <f>SUM(B175:H175)</f>
        <v>18</v>
      </c>
    </row>
    <row r="176" spans="1:9" ht="15">
      <c r="A176" s="3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7"/>
        <v>0</v>
      </c>
    </row>
    <row r="177" spans="1:9" ht="15">
      <c r="A177" s="3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7"/>
        <v>0</v>
      </c>
    </row>
    <row r="178" spans="1:9" ht="15">
      <c r="A178" s="3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7"/>
        <v>0</v>
      </c>
    </row>
    <row r="179" spans="1:9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7"/>
        <v>0</v>
      </c>
    </row>
    <row r="180" spans="1:9" ht="15">
      <c r="A180" s="36" t="s">
        <v>22</v>
      </c>
      <c r="B180" s="60">
        <v>0</v>
      </c>
      <c r="C180" s="60">
        <v>0</v>
      </c>
      <c r="D180" s="60">
        <v>0</v>
      </c>
      <c r="E180" s="60">
        <v>0</v>
      </c>
      <c r="F180" s="420"/>
      <c r="G180" s="60">
        <v>0</v>
      </c>
      <c r="H180" s="61">
        <v>0</v>
      </c>
      <c r="I180" s="62">
        <f t="shared" si="37"/>
        <v>0</v>
      </c>
    </row>
    <row r="181" spans="1:9" ht="15">
      <c r="A181" s="38" t="s">
        <v>23</v>
      </c>
      <c r="B181" s="63">
        <v>0</v>
      </c>
      <c r="C181" s="63">
        <v>0</v>
      </c>
      <c r="D181" s="63">
        <v>0</v>
      </c>
      <c r="E181" s="63">
        <v>0</v>
      </c>
      <c r="F181" s="420"/>
      <c r="G181" s="63">
        <v>0</v>
      </c>
      <c r="H181" s="64">
        <v>0</v>
      </c>
      <c r="I181" s="59">
        <f t="shared" si="37"/>
        <v>0</v>
      </c>
    </row>
    <row r="182" spans="1:9" ht="15">
      <c r="A182" s="36" t="s">
        <v>24</v>
      </c>
      <c r="B182" s="60">
        <v>0</v>
      </c>
      <c r="C182" s="60">
        <v>0</v>
      </c>
      <c r="D182" s="60">
        <v>0</v>
      </c>
      <c r="E182" s="60">
        <v>0</v>
      </c>
      <c r="F182" s="420"/>
      <c r="G182" s="60">
        <v>0</v>
      </c>
      <c r="H182" s="61">
        <v>0</v>
      </c>
      <c r="I182" s="62">
        <f t="shared" si="37"/>
        <v>0</v>
      </c>
    </row>
    <row r="183" spans="1:9" ht="15.75" thickBot="1">
      <c r="A183" s="38" t="s">
        <v>25</v>
      </c>
      <c r="B183" s="63">
        <v>0.31903082158429902</v>
      </c>
      <c r="C183" s="63">
        <v>0</v>
      </c>
      <c r="D183" s="63">
        <v>7.8869086725974187</v>
      </c>
      <c r="E183" s="63">
        <v>8.297087489252517</v>
      </c>
      <c r="F183" s="421"/>
      <c r="G183" s="63">
        <v>0.74206029461792966</v>
      </c>
      <c r="H183" s="64">
        <v>2.3713127219478394</v>
      </c>
      <c r="I183" s="59">
        <f t="shared" si="37"/>
        <v>19.616400000000002</v>
      </c>
    </row>
    <row r="184" spans="1:9" ht="15">
      <c r="A184" s="132" t="s">
        <v>26</v>
      </c>
      <c r="B184" s="133">
        <f>SUM(B163:B183)</f>
        <v>20.997857796254127</v>
      </c>
      <c r="C184" s="133">
        <f t="shared" ref="C184:E184" si="38">SUM(C163:C183)</f>
        <v>0.49720998901497393</v>
      </c>
      <c r="D184" s="133">
        <f t="shared" si="38"/>
        <v>155.39247170891264</v>
      </c>
      <c r="E184" s="133">
        <f t="shared" si="38"/>
        <v>8.3470741448446635</v>
      </c>
      <c r="F184" s="133">
        <f>SUM(F163:F183)</f>
        <v>0</v>
      </c>
      <c r="G184" s="133">
        <f t="shared" ref="G184:H184" si="39">SUM(G163:G183)</f>
        <v>0.74206029461792966</v>
      </c>
      <c r="H184" s="134">
        <f t="shared" si="39"/>
        <v>2.3713127219478394</v>
      </c>
      <c r="I184" s="135">
        <f>SUM(I163:I183)</f>
        <v>188.34798665559214</v>
      </c>
    </row>
    <row r="185" spans="1:9" ht="15" thickBot="1">
      <c r="A185" s="43" t="s">
        <v>91</v>
      </c>
      <c r="B185" s="78">
        <f>B184/$I184</f>
        <v>0.11148437617573381</v>
      </c>
      <c r="C185" s="78">
        <f t="shared" ref="C185:I185" si="40">C184/$I184</f>
        <v>2.6398476450091193E-3</v>
      </c>
      <c r="D185" s="78">
        <f t="shared" si="40"/>
        <v>0.82502857858023704</v>
      </c>
      <c r="E185" s="78">
        <f t="shared" si="40"/>
        <v>4.4317299553129227E-2</v>
      </c>
      <c r="F185" s="78">
        <f t="shared" si="40"/>
        <v>0</v>
      </c>
      <c r="G185" s="78">
        <f t="shared" si="40"/>
        <v>3.9398366172867056E-3</v>
      </c>
      <c r="H185" s="78">
        <f t="shared" si="40"/>
        <v>1.2590061428604254E-2</v>
      </c>
      <c r="I185" s="80">
        <f t="shared" si="40"/>
        <v>1</v>
      </c>
    </row>
    <row r="186" spans="1:9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9" ht="28.5" customHeight="1">
      <c r="A187" s="432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9" ht="15" customHeight="1">
      <c r="A188" s="433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9" ht="15">
      <c r="A189" s="35" t="s">
        <v>7</v>
      </c>
      <c r="B189" s="57">
        <v>0</v>
      </c>
      <c r="C189" s="57">
        <v>0</v>
      </c>
      <c r="D189" s="57">
        <v>32</v>
      </c>
      <c r="E189" s="57">
        <v>0</v>
      </c>
      <c r="F189" s="419"/>
      <c r="G189" s="57">
        <v>0</v>
      </c>
      <c r="H189" s="58">
        <v>0</v>
      </c>
      <c r="I189" s="59">
        <f>SUM(B189:H189)</f>
        <v>32</v>
      </c>
    </row>
    <row r="190" spans="1:9" ht="15">
      <c r="A190" s="3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41">SUM(B190:H190)</f>
        <v>0</v>
      </c>
    </row>
    <row r="191" spans="1:9" ht="15">
      <c r="A191" s="3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41"/>
        <v>0</v>
      </c>
    </row>
    <row r="192" spans="1:9" ht="15">
      <c r="A192" s="3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41"/>
        <v>0</v>
      </c>
    </row>
    <row r="193" spans="1:9" ht="15">
      <c r="A193" s="3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59">
        <f t="shared" si="41"/>
        <v>0</v>
      </c>
    </row>
    <row r="194" spans="1:9" ht="15">
      <c r="A194" s="3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62">
        <f t="shared" si="41"/>
        <v>0</v>
      </c>
    </row>
    <row r="195" spans="1:9" ht="15">
      <c r="A195" s="3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59">
        <f t="shared" si="41"/>
        <v>0</v>
      </c>
    </row>
    <row r="196" spans="1:9" ht="15">
      <c r="A196" s="36" t="s">
        <v>14</v>
      </c>
      <c r="B196" s="60">
        <v>0</v>
      </c>
      <c r="C196" s="60">
        <v>0</v>
      </c>
      <c r="D196" s="60">
        <v>0</v>
      </c>
      <c r="E196" s="60">
        <v>1.9481032734755053</v>
      </c>
      <c r="F196" s="420"/>
      <c r="G196" s="60">
        <v>0</v>
      </c>
      <c r="H196" s="61">
        <v>0</v>
      </c>
      <c r="I196" s="62">
        <f t="shared" si="41"/>
        <v>1.9481032734755053</v>
      </c>
    </row>
    <row r="197" spans="1:9" ht="15">
      <c r="A197" s="37" t="s">
        <v>15</v>
      </c>
      <c r="B197" s="63">
        <v>6.3117257371381519E-2</v>
      </c>
      <c r="C197" s="63">
        <v>1.9603807059330923E-2</v>
      </c>
      <c r="D197" s="63">
        <v>0.91727893556928763</v>
      </c>
      <c r="E197" s="63">
        <v>0</v>
      </c>
      <c r="F197" s="420"/>
      <c r="G197" s="63">
        <v>0</v>
      </c>
      <c r="H197" s="64">
        <v>0</v>
      </c>
      <c r="I197" s="59">
        <f t="shared" si="41"/>
        <v>1</v>
      </c>
    </row>
    <row r="198" spans="1:9" ht="15">
      <c r="A198" s="36" t="s">
        <v>16</v>
      </c>
      <c r="B198" s="60">
        <v>33.691889787534123</v>
      </c>
      <c r="C198" s="60">
        <v>14.968613069584016</v>
      </c>
      <c r="D198" s="60">
        <v>680.3394971428819</v>
      </c>
      <c r="E198" s="60">
        <v>0</v>
      </c>
      <c r="F198" s="420"/>
      <c r="G198" s="60">
        <v>0</v>
      </c>
      <c r="H198" s="61">
        <v>0</v>
      </c>
      <c r="I198" s="62">
        <f t="shared" si="41"/>
        <v>729</v>
      </c>
    </row>
    <row r="199" spans="1:9" ht="15">
      <c r="A199" s="37" t="s">
        <v>17</v>
      </c>
      <c r="B199" s="63">
        <v>2.4965973428363837</v>
      </c>
      <c r="C199" s="63">
        <v>0</v>
      </c>
      <c r="D199" s="63">
        <v>18.062402657163616</v>
      </c>
      <c r="E199" s="63">
        <v>0</v>
      </c>
      <c r="F199" s="420"/>
      <c r="G199" s="63">
        <v>0</v>
      </c>
      <c r="H199" s="64">
        <v>0</v>
      </c>
      <c r="I199" s="59">
        <f t="shared" si="41"/>
        <v>20.559000000000001</v>
      </c>
    </row>
    <row r="200" spans="1:9" ht="15">
      <c r="A200" s="36" t="s">
        <v>18</v>
      </c>
      <c r="B200" s="60">
        <v>0</v>
      </c>
      <c r="C200" s="60">
        <v>0</v>
      </c>
      <c r="D200" s="60">
        <v>0</v>
      </c>
      <c r="E200" s="60">
        <v>0</v>
      </c>
      <c r="F200" s="420"/>
      <c r="G200" s="60">
        <v>0</v>
      </c>
      <c r="H200" s="61">
        <v>0</v>
      </c>
      <c r="I200" s="62">
        <f>SUM(B200:H200)</f>
        <v>0</v>
      </c>
    </row>
    <row r="201" spans="1:9" ht="15">
      <c r="A201" s="37" t="s">
        <v>139</v>
      </c>
      <c r="B201" s="63">
        <v>58.093768749902537</v>
      </c>
      <c r="C201" s="63">
        <v>3.1211671588243126</v>
      </c>
      <c r="D201" s="63">
        <v>325.00319461483843</v>
      </c>
      <c r="E201" s="63">
        <v>24.78186947643476</v>
      </c>
      <c r="F201" s="420"/>
      <c r="G201" s="63">
        <v>0</v>
      </c>
      <c r="H201" s="64">
        <v>0</v>
      </c>
      <c r="I201" s="59">
        <f>SUM(B201:H201)</f>
        <v>411</v>
      </c>
    </row>
    <row r="202" spans="1:9" ht="15">
      <c r="A202" s="3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62">
        <f t="shared" si="41"/>
        <v>0</v>
      </c>
    </row>
    <row r="203" spans="1:9" ht="15">
      <c r="A203" s="3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41"/>
        <v>0</v>
      </c>
    </row>
    <row r="204" spans="1:9" ht="15">
      <c r="A204" s="3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41"/>
        <v>0</v>
      </c>
    </row>
    <row r="205" spans="1:9" ht="15">
      <c r="A205" s="38" t="s">
        <v>60</v>
      </c>
      <c r="B205" s="63">
        <v>7.0828138913624228</v>
      </c>
      <c r="C205" s="63">
        <v>12.011576135351737</v>
      </c>
      <c r="D205" s="63">
        <v>21.905609973285841</v>
      </c>
      <c r="E205" s="63">
        <v>0</v>
      </c>
      <c r="F205" s="420"/>
      <c r="G205" s="63">
        <v>0</v>
      </c>
      <c r="H205" s="64">
        <v>0</v>
      </c>
      <c r="I205" s="59">
        <f t="shared" si="41"/>
        <v>41</v>
      </c>
    </row>
    <row r="206" spans="1:9" ht="15">
      <c r="A206" s="36" t="s">
        <v>22</v>
      </c>
      <c r="B206" s="60">
        <v>0</v>
      </c>
      <c r="C206" s="60">
        <v>0</v>
      </c>
      <c r="D206" s="60">
        <v>0</v>
      </c>
      <c r="E206" s="60">
        <v>0</v>
      </c>
      <c r="F206" s="420"/>
      <c r="G206" s="60">
        <v>0</v>
      </c>
      <c r="H206" s="61">
        <v>0</v>
      </c>
      <c r="I206" s="62">
        <f t="shared" si="41"/>
        <v>0</v>
      </c>
    </row>
    <row r="207" spans="1:9" ht="15">
      <c r="A207" s="38" t="s">
        <v>23</v>
      </c>
      <c r="B207" s="63">
        <v>0</v>
      </c>
      <c r="C207" s="63">
        <v>0</v>
      </c>
      <c r="D207" s="63">
        <v>0</v>
      </c>
      <c r="E207" s="63">
        <v>0</v>
      </c>
      <c r="F207" s="420"/>
      <c r="G207" s="63">
        <v>0</v>
      </c>
      <c r="H207" s="64">
        <v>0</v>
      </c>
      <c r="I207" s="59">
        <f t="shared" si="41"/>
        <v>0</v>
      </c>
    </row>
    <row r="208" spans="1:9" ht="15">
      <c r="A208" s="36" t="s">
        <v>24</v>
      </c>
      <c r="B208" s="60">
        <v>0</v>
      </c>
      <c r="C208" s="60">
        <v>0</v>
      </c>
      <c r="D208" s="60">
        <v>0</v>
      </c>
      <c r="E208" s="60">
        <v>0</v>
      </c>
      <c r="F208" s="420"/>
      <c r="G208" s="60">
        <v>0</v>
      </c>
      <c r="H208" s="61">
        <v>0</v>
      </c>
      <c r="I208" s="62">
        <f t="shared" si="41"/>
        <v>0</v>
      </c>
    </row>
    <row r="209" spans="1:9" ht="15.75" thickBot="1">
      <c r="A209" s="38" t="s">
        <v>25</v>
      </c>
      <c r="B209" s="63">
        <v>0.54981829997743425</v>
      </c>
      <c r="C209" s="63">
        <v>0.1941649619135338</v>
      </c>
      <c r="D209" s="63">
        <v>147.22441576115031</v>
      </c>
      <c r="E209" s="63">
        <v>101.08841471814432</v>
      </c>
      <c r="F209" s="421"/>
      <c r="G209" s="63">
        <v>7.9084399124770162</v>
      </c>
      <c r="H209" s="64">
        <v>0.47794634633738114</v>
      </c>
      <c r="I209" s="59">
        <f t="shared" si="41"/>
        <v>257.44319999999999</v>
      </c>
    </row>
    <row r="210" spans="1:9" ht="15">
      <c r="A210" s="132" t="s">
        <v>26</v>
      </c>
      <c r="B210" s="133">
        <f>SUM(B189:B209)</f>
        <v>101.97800532898428</v>
      </c>
      <c r="C210" s="133">
        <f t="shared" ref="C210:E210" si="42">SUM(C189:C209)</f>
        <v>30.315125132732927</v>
      </c>
      <c r="D210" s="133">
        <f t="shared" si="42"/>
        <v>1225.4523990848895</v>
      </c>
      <c r="E210" s="133">
        <f t="shared" si="42"/>
        <v>127.8183874680546</v>
      </c>
      <c r="F210" s="133">
        <f>SUM(F189:F209)</f>
        <v>0</v>
      </c>
      <c r="G210" s="133">
        <f t="shared" ref="G210:H210" si="43">SUM(G189:G209)</f>
        <v>7.9084399124770162</v>
      </c>
      <c r="H210" s="134">
        <f t="shared" si="43"/>
        <v>0.47794634633738114</v>
      </c>
      <c r="I210" s="135">
        <f>SUM(I189:I209)</f>
        <v>1493.9503032734754</v>
      </c>
    </row>
    <row r="211" spans="1:9" ht="15" thickBot="1">
      <c r="A211" s="43" t="s">
        <v>91</v>
      </c>
      <c r="B211" s="78">
        <f>B210/$I210</f>
        <v>6.8260641003609526E-2</v>
      </c>
      <c r="C211" s="78">
        <f t="shared" ref="C211:I211" si="44">C210/$I210</f>
        <v>2.0291923410241837E-2</v>
      </c>
      <c r="D211" s="78">
        <f t="shared" si="44"/>
        <v>0.82027654895864643</v>
      </c>
      <c r="E211" s="78">
        <f t="shared" si="44"/>
        <v>8.5557322213453024E-2</v>
      </c>
      <c r="F211" s="78">
        <f t="shared" si="44"/>
        <v>0</v>
      </c>
      <c r="G211" s="78">
        <f t="shared" si="44"/>
        <v>5.2936432324076684E-3</v>
      </c>
      <c r="H211" s="78">
        <f t="shared" si="44"/>
        <v>3.1992118164180362E-4</v>
      </c>
      <c r="I211" s="80">
        <f t="shared" si="44"/>
        <v>1</v>
      </c>
    </row>
    <row r="212" spans="1:9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9" ht="28.5" customHeight="1">
      <c r="A213" s="432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9" ht="15" customHeight="1">
      <c r="A214" s="433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9" ht="15">
      <c r="A215" s="3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9" ht="15">
      <c r="A216" s="3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45">SUM(B216:H216)</f>
        <v>0</v>
      </c>
    </row>
    <row r="217" spans="1:9" ht="15">
      <c r="A217" s="3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45"/>
        <v>0</v>
      </c>
    </row>
    <row r="218" spans="1:9" ht="15">
      <c r="A218" s="3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45"/>
        <v>0</v>
      </c>
    </row>
    <row r="219" spans="1:9" ht="15">
      <c r="A219" s="3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59">
        <f t="shared" si="45"/>
        <v>0</v>
      </c>
    </row>
    <row r="220" spans="1:9" ht="15">
      <c r="A220" s="36" t="s">
        <v>12</v>
      </c>
      <c r="B220" s="60">
        <v>0</v>
      </c>
      <c r="C220" s="60">
        <v>0</v>
      </c>
      <c r="D220" s="60">
        <v>0</v>
      </c>
      <c r="E220" s="60">
        <v>1.3360319567439236</v>
      </c>
      <c r="F220" s="420"/>
      <c r="G220" s="60">
        <v>0</v>
      </c>
      <c r="H220" s="61">
        <v>0</v>
      </c>
      <c r="I220" s="62">
        <f t="shared" si="45"/>
        <v>1.3360319567439236</v>
      </c>
    </row>
    <row r="221" spans="1:9" ht="15">
      <c r="A221" s="3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59">
        <f t="shared" si="45"/>
        <v>0</v>
      </c>
    </row>
    <row r="222" spans="1:9" ht="15">
      <c r="A222" s="36" t="s">
        <v>14</v>
      </c>
      <c r="B222" s="60">
        <v>0</v>
      </c>
      <c r="C222" s="60">
        <v>0</v>
      </c>
      <c r="D222" s="60">
        <v>0</v>
      </c>
      <c r="E222" s="60">
        <v>2.9125377452241365E-4</v>
      </c>
      <c r="F222" s="420"/>
      <c r="G222" s="60">
        <v>0</v>
      </c>
      <c r="H222" s="61">
        <v>0</v>
      </c>
      <c r="I222" s="62">
        <f t="shared" si="45"/>
        <v>2.9125377452241365E-4</v>
      </c>
    </row>
    <row r="223" spans="1:9" ht="15">
      <c r="A223" s="37" t="s">
        <v>15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45"/>
        <v>0</v>
      </c>
    </row>
    <row r="224" spans="1:9" ht="15">
      <c r="A224" s="36" t="s">
        <v>16</v>
      </c>
      <c r="B224" s="60">
        <v>0</v>
      </c>
      <c r="C224" s="60">
        <v>0</v>
      </c>
      <c r="D224" s="60">
        <v>15</v>
      </c>
      <c r="E224" s="60">
        <v>0</v>
      </c>
      <c r="F224" s="420"/>
      <c r="G224" s="60">
        <v>0</v>
      </c>
      <c r="H224" s="61">
        <v>0</v>
      </c>
      <c r="I224" s="62">
        <f t="shared" si="45"/>
        <v>15</v>
      </c>
    </row>
    <row r="225" spans="1:9" ht="15">
      <c r="A225" s="3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59">
        <f t="shared" si="45"/>
        <v>0</v>
      </c>
    </row>
    <row r="226" spans="1:9" ht="15">
      <c r="A226" s="3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62">
        <f>SUM(B226:H226)</f>
        <v>0</v>
      </c>
    </row>
    <row r="227" spans="1:9" ht="15">
      <c r="A227" s="37" t="s">
        <v>139</v>
      </c>
      <c r="B227" s="63">
        <v>19.944035870190021</v>
      </c>
      <c r="C227" s="63">
        <v>0</v>
      </c>
      <c r="D227" s="63">
        <v>9.4176392403683575</v>
      </c>
      <c r="E227" s="63">
        <v>20.638324889441627</v>
      </c>
      <c r="F227" s="420"/>
      <c r="G227" s="63">
        <v>0</v>
      </c>
      <c r="H227" s="64">
        <v>0</v>
      </c>
      <c r="I227" s="59">
        <f>SUM(B227:H227)</f>
        <v>50.000000000000007</v>
      </c>
    </row>
    <row r="228" spans="1:9" ht="15">
      <c r="A228" s="3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45"/>
        <v>0</v>
      </c>
    </row>
    <row r="229" spans="1:9" ht="15">
      <c r="A229" s="3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45"/>
        <v>0</v>
      </c>
    </row>
    <row r="230" spans="1:9" ht="15">
      <c r="A230" s="3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45"/>
        <v>0</v>
      </c>
    </row>
    <row r="231" spans="1:9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45"/>
        <v>0</v>
      </c>
    </row>
    <row r="232" spans="1:9" ht="15">
      <c r="A232" s="36" t="s">
        <v>22</v>
      </c>
      <c r="B232" s="60">
        <v>0</v>
      </c>
      <c r="C232" s="60">
        <v>0</v>
      </c>
      <c r="D232" s="60">
        <v>0</v>
      </c>
      <c r="E232" s="60">
        <v>0</v>
      </c>
      <c r="F232" s="420"/>
      <c r="G232" s="60">
        <v>0</v>
      </c>
      <c r="H232" s="61">
        <v>0</v>
      </c>
      <c r="I232" s="62">
        <f t="shared" si="45"/>
        <v>0</v>
      </c>
    </row>
    <row r="233" spans="1:9" ht="15">
      <c r="A233" s="38" t="s">
        <v>23</v>
      </c>
      <c r="B233" s="63">
        <v>0</v>
      </c>
      <c r="C233" s="63">
        <v>0</v>
      </c>
      <c r="D233" s="63">
        <v>0</v>
      </c>
      <c r="E233" s="63">
        <v>0</v>
      </c>
      <c r="F233" s="420"/>
      <c r="G233" s="63">
        <v>0</v>
      </c>
      <c r="H233" s="64">
        <v>0</v>
      </c>
      <c r="I233" s="59">
        <f t="shared" si="45"/>
        <v>0</v>
      </c>
    </row>
    <row r="234" spans="1:9" ht="15">
      <c r="A234" s="36" t="s">
        <v>24</v>
      </c>
      <c r="B234" s="60">
        <v>0</v>
      </c>
      <c r="C234" s="60">
        <v>0</v>
      </c>
      <c r="D234" s="60">
        <v>0</v>
      </c>
      <c r="E234" s="60">
        <v>0</v>
      </c>
      <c r="F234" s="420"/>
      <c r="G234" s="60">
        <v>0</v>
      </c>
      <c r="H234" s="61">
        <v>0</v>
      </c>
      <c r="I234" s="62">
        <f t="shared" si="45"/>
        <v>0</v>
      </c>
    </row>
    <row r="235" spans="1:9" ht="15.75" thickBot="1">
      <c r="A235" s="38" t="s">
        <v>25</v>
      </c>
      <c r="B235" s="63">
        <v>3.1083168322017398</v>
      </c>
      <c r="C235" s="63">
        <v>0</v>
      </c>
      <c r="D235" s="63">
        <v>11.453463130288108</v>
      </c>
      <c r="E235" s="63">
        <v>8.483222767972336</v>
      </c>
      <c r="F235" s="421"/>
      <c r="G235" s="63">
        <v>2.5612985631376062</v>
      </c>
      <c r="H235" s="64">
        <v>0.29929870640021883</v>
      </c>
      <c r="I235" s="59">
        <f t="shared" si="45"/>
        <v>25.905600000000007</v>
      </c>
    </row>
    <row r="236" spans="1:9" ht="15">
      <c r="A236" s="132" t="s">
        <v>26</v>
      </c>
      <c r="B236" s="133">
        <f>SUM(B215:B235)</f>
        <v>23.052352702391762</v>
      </c>
      <c r="C236" s="133">
        <f t="shared" ref="C236:E236" si="46">SUM(C215:C235)</f>
        <v>0</v>
      </c>
      <c r="D236" s="133">
        <f t="shared" si="46"/>
        <v>35.871102370656466</v>
      </c>
      <c r="E236" s="133">
        <f t="shared" si="46"/>
        <v>30.45787086793241</v>
      </c>
      <c r="F236" s="133">
        <f>SUM(F215:F235)</f>
        <v>0</v>
      </c>
      <c r="G236" s="133">
        <f t="shared" ref="G236:H236" si="47">SUM(G215:G235)</f>
        <v>2.5612985631376062</v>
      </c>
      <c r="H236" s="134">
        <f t="shared" si="47"/>
        <v>0.29929870640021883</v>
      </c>
      <c r="I236" s="135">
        <f>SUM(I215:I235)</f>
        <v>92.241923210518465</v>
      </c>
    </row>
    <row r="237" spans="1:9" ht="15" thickBot="1">
      <c r="A237" s="43" t="s">
        <v>91</v>
      </c>
      <c r="B237" s="78">
        <f>B236/$I236</f>
        <v>0.24991188279737725</v>
      </c>
      <c r="C237" s="78">
        <f t="shared" ref="C237:I237" si="48">C236/$I236</f>
        <v>0</v>
      </c>
      <c r="D237" s="78">
        <f t="shared" si="48"/>
        <v>0.38888068594135772</v>
      </c>
      <c r="E237" s="78">
        <f t="shared" si="48"/>
        <v>0.33019553157429465</v>
      </c>
      <c r="F237" s="78">
        <f t="shared" si="48"/>
        <v>0</v>
      </c>
      <c r="G237" s="78">
        <f t="shared" si="48"/>
        <v>2.7767185179911103E-2</v>
      </c>
      <c r="H237" s="78">
        <f t="shared" si="48"/>
        <v>3.2447145070592957E-3</v>
      </c>
      <c r="I237" s="80">
        <f t="shared" si="48"/>
        <v>1</v>
      </c>
    </row>
    <row r="238" spans="1:9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9" ht="28.5" customHeight="1">
      <c r="A239" s="432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9" ht="15" customHeight="1">
      <c r="A240" s="433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9">SUM(B242:H242)</f>
        <v>0</v>
      </c>
    </row>
    <row r="243" spans="1:9" ht="15">
      <c r="A243" s="3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9"/>
        <v>0</v>
      </c>
    </row>
    <row r="244" spans="1:9" ht="15">
      <c r="A244" s="3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9"/>
        <v>0</v>
      </c>
    </row>
    <row r="245" spans="1:9" ht="15">
      <c r="A245" s="3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59">
        <f t="shared" si="49"/>
        <v>0</v>
      </c>
    </row>
    <row r="246" spans="1:9" ht="15">
      <c r="A246" s="36" t="s">
        <v>12</v>
      </c>
      <c r="B246" s="60">
        <v>0</v>
      </c>
      <c r="C246" s="60">
        <v>0</v>
      </c>
      <c r="D246" s="60">
        <v>0</v>
      </c>
      <c r="E246" s="60">
        <v>9.8765025683376736E-2</v>
      </c>
      <c r="F246" s="420"/>
      <c r="G246" s="60">
        <v>0</v>
      </c>
      <c r="H246" s="61">
        <v>0</v>
      </c>
      <c r="I246" s="62">
        <f t="shared" si="49"/>
        <v>9.8765025683376736E-2</v>
      </c>
    </row>
    <row r="247" spans="1:9" ht="15">
      <c r="A247" s="3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59">
        <f t="shared" si="49"/>
        <v>0</v>
      </c>
    </row>
    <row r="248" spans="1:9" ht="15">
      <c r="A248" s="36" t="s">
        <v>14</v>
      </c>
      <c r="B248" s="60">
        <v>0</v>
      </c>
      <c r="C248" s="60">
        <v>0</v>
      </c>
      <c r="D248" s="60">
        <v>0</v>
      </c>
      <c r="E248" s="60">
        <v>0.30830868299253739</v>
      </c>
      <c r="F248" s="420"/>
      <c r="G248" s="60">
        <v>0</v>
      </c>
      <c r="H248" s="61">
        <v>0</v>
      </c>
      <c r="I248" s="62">
        <f t="shared" si="49"/>
        <v>0.30830868299253739</v>
      </c>
    </row>
    <row r="249" spans="1:9" ht="15">
      <c r="A249" s="37" t="s">
        <v>15</v>
      </c>
      <c r="B249" s="63">
        <v>0.65165683911726524</v>
      </c>
      <c r="C249" s="63">
        <v>1.4269038452725293E-3</v>
      </c>
      <c r="D249" s="63">
        <v>0.34691625703746221</v>
      </c>
      <c r="E249" s="63">
        <v>0</v>
      </c>
      <c r="F249" s="420"/>
      <c r="G249" s="63">
        <v>0</v>
      </c>
      <c r="H249" s="64">
        <v>0</v>
      </c>
      <c r="I249" s="59">
        <f t="shared" si="49"/>
        <v>1</v>
      </c>
    </row>
    <row r="250" spans="1:9" ht="15">
      <c r="A250" s="36" t="s">
        <v>16</v>
      </c>
      <c r="B250" s="60">
        <v>80.40425566746184</v>
      </c>
      <c r="C250" s="60">
        <v>4.0501081147770461E-4</v>
      </c>
      <c r="D250" s="60">
        <v>22.595339321726691</v>
      </c>
      <c r="E250" s="60">
        <v>0</v>
      </c>
      <c r="F250" s="420"/>
      <c r="G250" s="60">
        <v>0</v>
      </c>
      <c r="H250" s="61">
        <v>0</v>
      </c>
      <c r="I250" s="62">
        <f t="shared" si="49"/>
        <v>103</v>
      </c>
    </row>
    <row r="251" spans="1:9" ht="15">
      <c r="A251" s="37" t="s">
        <v>17</v>
      </c>
      <c r="B251" s="63">
        <v>2.6262162046027617</v>
      </c>
      <c r="C251" s="63">
        <v>0</v>
      </c>
      <c r="D251" s="63">
        <v>6.3779938510830751</v>
      </c>
      <c r="E251" s="63">
        <v>0.14338994431416233</v>
      </c>
      <c r="F251" s="420"/>
      <c r="G251" s="63">
        <v>0</v>
      </c>
      <c r="H251" s="64">
        <v>0</v>
      </c>
      <c r="I251" s="59">
        <f t="shared" si="49"/>
        <v>9.1475999999999988</v>
      </c>
    </row>
    <row r="252" spans="1:9" ht="15">
      <c r="A252" s="3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62">
        <f>SUM(B252:H252)</f>
        <v>0</v>
      </c>
    </row>
    <row r="253" spans="1:9" ht="15">
      <c r="A253" s="37" t="s">
        <v>139</v>
      </c>
      <c r="B253" s="63">
        <v>80.265405589181171</v>
      </c>
      <c r="C253" s="63">
        <v>5.4604098057703068</v>
      </c>
      <c r="D253" s="63">
        <v>73.274184605048504</v>
      </c>
      <c r="E253" s="63">
        <v>0</v>
      </c>
      <c r="F253" s="420"/>
      <c r="G253" s="63">
        <v>0</v>
      </c>
      <c r="H253" s="64">
        <v>0</v>
      </c>
      <c r="I253" s="59">
        <f>SUM(B253:H253)</f>
        <v>159</v>
      </c>
    </row>
    <row r="254" spans="1:9" ht="15">
      <c r="A254" s="3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62">
        <f t="shared" si="49"/>
        <v>0</v>
      </c>
    </row>
    <row r="255" spans="1:9" ht="15">
      <c r="A255" s="3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59">
        <f t="shared" si="49"/>
        <v>0</v>
      </c>
    </row>
    <row r="256" spans="1:9" ht="15">
      <c r="A256" s="3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9"/>
        <v>0</v>
      </c>
    </row>
    <row r="257" spans="1:9" ht="15">
      <c r="A257" s="38" t="s">
        <v>60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9"/>
        <v>0</v>
      </c>
    </row>
    <row r="258" spans="1:9" ht="15">
      <c r="A258" s="36" t="s">
        <v>22</v>
      </c>
      <c r="B258" s="60">
        <v>0</v>
      </c>
      <c r="C258" s="60">
        <v>0</v>
      </c>
      <c r="D258" s="60">
        <v>0</v>
      </c>
      <c r="E258" s="60">
        <v>0</v>
      </c>
      <c r="F258" s="420"/>
      <c r="G258" s="60">
        <v>0</v>
      </c>
      <c r="H258" s="61">
        <v>0</v>
      </c>
      <c r="I258" s="62">
        <f t="shared" si="49"/>
        <v>0</v>
      </c>
    </row>
    <row r="259" spans="1:9" ht="15">
      <c r="A259" s="38" t="s">
        <v>23</v>
      </c>
      <c r="B259" s="63">
        <v>0</v>
      </c>
      <c r="C259" s="63">
        <v>0</v>
      </c>
      <c r="D259" s="63">
        <v>0</v>
      </c>
      <c r="E259" s="63">
        <v>0</v>
      </c>
      <c r="F259" s="420"/>
      <c r="G259" s="63">
        <v>0</v>
      </c>
      <c r="H259" s="64">
        <v>0</v>
      </c>
      <c r="I259" s="59">
        <f t="shared" si="49"/>
        <v>0</v>
      </c>
    </row>
    <row r="260" spans="1:9" ht="15">
      <c r="A260" s="36" t="s">
        <v>24</v>
      </c>
      <c r="B260" s="60">
        <v>0.49513177331728475</v>
      </c>
      <c r="C260" s="60">
        <v>0</v>
      </c>
      <c r="D260" s="60">
        <v>8.8682266827152315E-3</v>
      </c>
      <c r="E260" s="60">
        <v>0</v>
      </c>
      <c r="F260" s="420"/>
      <c r="G260" s="60">
        <v>0</v>
      </c>
      <c r="H260" s="61">
        <v>0</v>
      </c>
      <c r="I260" s="62">
        <f t="shared" si="49"/>
        <v>0.504</v>
      </c>
    </row>
    <row r="261" spans="1:9" ht="15.75" thickBot="1">
      <c r="A261" s="38" t="s">
        <v>25</v>
      </c>
      <c r="B261" s="63">
        <v>5.8092317975681471</v>
      </c>
      <c r="C261" s="63">
        <v>1.4215532851296866E-2</v>
      </c>
      <c r="D261" s="63">
        <v>91.431735861957293</v>
      </c>
      <c r="E261" s="63">
        <v>57.832476667920353</v>
      </c>
      <c r="F261" s="421"/>
      <c r="G261" s="63">
        <v>111.09765493609669</v>
      </c>
      <c r="H261" s="64">
        <v>2.8750852036062611</v>
      </c>
      <c r="I261" s="59">
        <f t="shared" si="49"/>
        <v>269.06040000000002</v>
      </c>
    </row>
    <row r="262" spans="1:9" ht="15">
      <c r="A262" s="132" t="s">
        <v>26</v>
      </c>
      <c r="B262" s="133">
        <f>SUM(B241:B261)</f>
        <v>170.25189787124847</v>
      </c>
      <c r="C262" s="133">
        <f t="shared" ref="C262:E262" si="50">SUM(C241:C261)</f>
        <v>5.4764572532783538</v>
      </c>
      <c r="D262" s="133">
        <f t="shared" si="50"/>
        <v>194.03503812353574</v>
      </c>
      <c r="E262" s="133">
        <f t="shared" si="50"/>
        <v>58.382940320910429</v>
      </c>
      <c r="F262" s="133">
        <f>SUM(F241:F261)</f>
        <v>0</v>
      </c>
      <c r="G262" s="133">
        <f t="shared" ref="G262:H262" si="51">SUM(G241:G261)</f>
        <v>111.09765493609669</v>
      </c>
      <c r="H262" s="134">
        <f t="shared" si="51"/>
        <v>2.8750852036062611</v>
      </c>
      <c r="I262" s="135">
        <f>SUM(I241:I261)</f>
        <v>542.11907370867596</v>
      </c>
    </row>
    <row r="263" spans="1:9" ht="15" thickBot="1">
      <c r="A263" s="43" t="s">
        <v>91</v>
      </c>
      <c r="B263" s="78">
        <f>B262/$I262</f>
        <v>0.31404889834726324</v>
      </c>
      <c r="C263" s="78">
        <f t="shared" ref="C263:I263" si="52">C262/$I262</f>
        <v>1.0101945345352843E-2</v>
      </c>
      <c r="D263" s="78">
        <f t="shared" si="52"/>
        <v>0.35791959282326657</v>
      </c>
      <c r="E263" s="78">
        <f t="shared" si="52"/>
        <v>0.10769394244240199</v>
      </c>
      <c r="F263" s="78">
        <f t="shared" si="52"/>
        <v>0</v>
      </c>
      <c r="G263" s="78">
        <f t="shared" si="52"/>
        <v>0.20493220092049069</v>
      </c>
      <c r="H263" s="78">
        <f t="shared" si="52"/>
        <v>5.3034201212246498E-3</v>
      </c>
      <c r="I263" s="80">
        <f t="shared" si="52"/>
        <v>1</v>
      </c>
    </row>
    <row r="264" spans="1:9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9" ht="28.5" customHeight="1">
      <c r="A265" s="432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9" ht="15" customHeight="1">
      <c r="A266" s="433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9" ht="15">
      <c r="A267" s="3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9" ht="15">
      <c r="A268" s="3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3">SUM(B268:H268)</f>
        <v>0</v>
      </c>
    </row>
    <row r="269" spans="1:9" ht="15">
      <c r="A269" s="37" t="s">
        <v>9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3"/>
        <v>0</v>
      </c>
    </row>
    <row r="270" spans="1:9" ht="15">
      <c r="A270" s="36" t="s">
        <v>10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3"/>
        <v>0</v>
      </c>
    </row>
    <row r="271" spans="1:9" ht="15">
      <c r="A271" s="37" t="s">
        <v>11</v>
      </c>
      <c r="B271" s="63">
        <v>0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59">
        <f t="shared" si="53"/>
        <v>0</v>
      </c>
    </row>
    <row r="272" spans="1:9" ht="15">
      <c r="A272" s="36" t="s">
        <v>12</v>
      </c>
      <c r="B272" s="60">
        <v>1.1149518088518762E-4</v>
      </c>
      <c r="C272" s="60">
        <v>0</v>
      </c>
      <c r="D272" s="60">
        <v>0</v>
      </c>
      <c r="E272" s="60">
        <v>1.2284478078152968E-2</v>
      </c>
      <c r="F272" s="420"/>
      <c r="G272" s="60">
        <v>0</v>
      </c>
      <c r="H272" s="61">
        <v>0</v>
      </c>
      <c r="I272" s="62">
        <f t="shared" si="53"/>
        <v>1.2395973259038157E-2</v>
      </c>
    </row>
    <row r="273" spans="1:9" ht="15">
      <c r="A273" s="37" t="s">
        <v>13</v>
      </c>
      <c r="B273" s="63">
        <v>0</v>
      </c>
      <c r="C273" s="63">
        <v>0</v>
      </c>
      <c r="D273" s="63">
        <v>0</v>
      </c>
      <c r="E273" s="63">
        <v>0</v>
      </c>
      <c r="F273" s="420"/>
      <c r="G273" s="63">
        <v>0</v>
      </c>
      <c r="H273" s="64">
        <v>0</v>
      </c>
      <c r="I273" s="59">
        <f t="shared" si="53"/>
        <v>0</v>
      </c>
    </row>
    <row r="274" spans="1:9" ht="15">
      <c r="A274" s="36" t="s">
        <v>14</v>
      </c>
      <c r="B274" s="60">
        <v>6.8827619608506169E-5</v>
      </c>
      <c r="C274" s="60">
        <v>0</v>
      </c>
      <c r="D274" s="60">
        <v>0</v>
      </c>
      <c r="E274" s="60">
        <v>6.788233143050344</v>
      </c>
      <c r="F274" s="420"/>
      <c r="G274" s="60">
        <v>0</v>
      </c>
      <c r="H274" s="61">
        <v>0</v>
      </c>
      <c r="I274" s="62">
        <f t="shared" si="53"/>
        <v>6.7883019706699521</v>
      </c>
    </row>
    <row r="275" spans="1:9" ht="15">
      <c r="A275" s="37" t="s">
        <v>15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53"/>
        <v>0</v>
      </c>
    </row>
    <row r="276" spans="1:9" ht="15">
      <c r="A276" s="36" t="s">
        <v>16</v>
      </c>
      <c r="B276" s="60">
        <v>8.1365175388251068</v>
      </c>
      <c r="C276" s="60">
        <v>9.1640581553343416</v>
      </c>
      <c r="D276" s="60">
        <v>4.6994243058405516</v>
      </c>
      <c r="E276" s="60">
        <v>0</v>
      </c>
      <c r="F276" s="420"/>
      <c r="G276" s="60">
        <v>0</v>
      </c>
      <c r="H276" s="61">
        <v>0</v>
      </c>
      <c r="I276" s="62">
        <f t="shared" si="53"/>
        <v>22</v>
      </c>
    </row>
    <row r="277" spans="1:9" ht="15">
      <c r="A277" s="37" t="s">
        <v>17</v>
      </c>
      <c r="B277" s="63">
        <v>0</v>
      </c>
      <c r="C277" s="63">
        <v>0</v>
      </c>
      <c r="D277" s="63">
        <v>0</v>
      </c>
      <c r="E277" s="63">
        <v>0</v>
      </c>
      <c r="F277" s="420"/>
      <c r="G277" s="63">
        <v>0</v>
      </c>
      <c r="H277" s="64">
        <v>0</v>
      </c>
      <c r="I277" s="59">
        <f t="shared" si="53"/>
        <v>0</v>
      </c>
    </row>
    <row r="278" spans="1:9" ht="15">
      <c r="A278" s="36" t="s">
        <v>18</v>
      </c>
      <c r="B278" s="60">
        <v>0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62">
        <f>SUM(B278:H278)</f>
        <v>0</v>
      </c>
    </row>
    <row r="279" spans="1:9" ht="15">
      <c r="A279" s="37" t="s">
        <v>139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>SUM(B279:H279)</f>
        <v>0</v>
      </c>
    </row>
    <row r="280" spans="1:9" ht="15">
      <c r="A280" s="36" t="s">
        <v>19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3"/>
        <v>0</v>
      </c>
    </row>
    <row r="281" spans="1:9" ht="15">
      <c r="A281" s="37" t="s">
        <v>20</v>
      </c>
      <c r="B281" s="63">
        <v>0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3"/>
        <v>0</v>
      </c>
    </row>
    <row r="282" spans="1:9" ht="15">
      <c r="A282" s="3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3"/>
        <v>0</v>
      </c>
    </row>
    <row r="283" spans="1:9" ht="15">
      <c r="A283" s="38" t="s">
        <v>60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3"/>
        <v>0</v>
      </c>
    </row>
    <row r="284" spans="1:9" ht="15">
      <c r="A284" s="36" t="s">
        <v>22</v>
      </c>
      <c r="B284" s="60">
        <v>0</v>
      </c>
      <c r="C284" s="60">
        <v>0</v>
      </c>
      <c r="D284" s="60">
        <v>0</v>
      </c>
      <c r="E284" s="60">
        <v>0</v>
      </c>
      <c r="F284" s="420"/>
      <c r="G284" s="60">
        <v>0</v>
      </c>
      <c r="H284" s="61">
        <v>0</v>
      </c>
      <c r="I284" s="62">
        <f t="shared" si="53"/>
        <v>0</v>
      </c>
    </row>
    <row r="285" spans="1:9" ht="15">
      <c r="A285" s="38" t="s">
        <v>23</v>
      </c>
      <c r="B285" s="63">
        <v>0</v>
      </c>
      <c r="C285" s="63">
        <v>0</v>
      </c>
      <c r="D285" s="63">
        <v>0</v>
      </c>
      <c r="E285" s="63">
        <v>0</v>
      </c>
      <c r="F285" s="420"/>
      <c r="G285" s="63">
        <v>0</v>
      </c>
      <c r="H285" s="64">
        <v>0</v>
      </c>
      <c r="I285" s="59">
        <f t="shared" si="53"/>
        <v>0</v>
      </c>
    </row>
    <row r="286" spans="1:9" ht="15">
      <c r="A286" s="36" t="s">
        <v>24</v>
      </c>
      <c r="B286" s="60">
        <v>0.216</v>
      </c>
      <c r="C286" s="60">
        <v>0</v>
      </c>
      <c r="D286" s="60">
        <v>0</v>
      </c>
      <c r="E286" s="60">
        <v>0</v>
      </c>
      <c r="F286" s="420"/>
      <c r="G286" s="60">
        <v>0</v>
      </c>
      <c r="H286" s="61">
        <v>0</v>
      </c>
      <c r="I286" s="62">
        <f t="shared" si="53"/>
        <v>0.216</v>
      </c>
    </row>
    <row r="287" spans="1:9" ht="15.75" thickBot="1">
      <c r="A287" s="38" t="s">
        <v>25</v>
      </c>
      <c r="B287" s="63">
        <v>1.7955143529071148E-2</v>
      </c>
      <c r="C287" s="63">
        <v>0</v>
      </c>
      <c r="D287" s="63">
        <v>48.565212751762004</v>
      </c>
      <c r="E287" s="63">
        <v>11.116377316594738</v>
      </c>
      <c r="F287" s="421"/>
      <c r="G287" s="63">
        <v>0.91005478811419205</v>
      </c>
      <c r="H287" s="64">
        <v>0</v>
      </c>
      <c r="I287" s="59">
        <f t="shared" si="53"/>
        <v>60.609600000000007</v>
      </c>
    </row>
    <row r="288" spans="1:9" ht="15">
      <c r="A288" s="132" t="s">
        <v>26</v>
      </c>
      <c r="B288" s="133">
        <f>SUM(B267:B287)</f>
        <v>8.3706530051546721</v>
      </c>
      <c r="C288" s="133">
        <f t="shared" ref="C288:E288" si="54">SUM(C267:C287)</f>
        <v>9.1640581553343416</v>
      </c>
      <c r="D288" s="133">
        <f t="shared" si="54"/>
        <v>53.264637057602556</v>
      </c>
      <c r="E288" s="133">
        <f t="shared" si="54"/>
        <v>17.916894937723235</v>
      </c>
      <c r="F288" s="133">
        <f>SUM(F267:F287)</f>
        <v>0</v>
      </c>
      <c r="G288" s="133">
        <f t="shared" ref="G288:H288" si="55">SUM(G267:G287)</f>
        <v>0.91005478811419205</v>
      </c>
      <c r="H288" s="134">
        <f t="shared" si="55"/>
        <v>0</v>
      </c>
      <c r="I288" s="135">
        <f>SUM(I267:I287)</f>
        <v>89.626297943929004</v>
      </c>
    </row>
    <row r="289" spans="1:9" ht="15" thickBot="1">
      <c r="A289" s="43" t="s">
        <v>91</v>
      </c>
      <c r="B289" s="78">
        <f>B288/$I288</f>
        <v>9.3395054768316166E-2</v>
      </c>
      <c r="C289" s="78">
        <f t="shared" ref="C289:I289" si="56">C288/$I288</f>
        <v>0.10224742475771405</v>
      </c>
      <c r="D289" s="78">
        <f t="shared" si="56"/>
        <v>0.59429696729106651</v>
      </c>
      <c r="E289" s="78">
        <f t="shared" si="56"/>
        <v>0.19990667191154321</v>
      </c>
      <c r="F289" s="78">
        <f t="shared" si="56"/>
        <v>0</v>
      </c>
      <c r="G289" s="78">
        <f t="shared" si="56"/>
        <v>1.015388127136E-2</v>
      </c>
      <c r="H289" s="78">
        <f t="shared" si="56"/>
        <v>0</v>
      </c>
      <c r="I289" s="80">
        <f t="shared" si="56"/>
        <v>1</v>
      </c>
    </row>
    <row r="290" spans="1:9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9" ht="28.5" customHeight="1">
      <c r="A291" s="432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9" ht="15" customHeight="1">
      <c r="A292" s="433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9" ht="15">
      <c r="A293" s="3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9" ht="15">
      <c r="A294" s="3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57">SUM(B294:H294)</f>
        <v>0</v>
      </c>
    </row>
    <row r="295" spans="1:9" ht="15">
      <c r="A295" s="3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57"/>
        <v>0</v>
      </c>
    </row>
    <row r="296" spans="1:9" ht="15">
      <c r="A296" s="36" t="s">
        <v>10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57"/>
        <v>0</v>
      </c>
    </row>
    <row r="297" spans="1:9" ht="15">
      <c r="A297" s="3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59">
        <f t="shared" si="57"/>
        <v>0</v>
      </c>
    </row>
    <row r="298" spans="1:9" ht="15">
      <c r="A298" s="3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62">
        <f t="shared" si="57"/>
        <v>0</v>
      </c>
    </row>
    <row r="299" spans="1:9" ht="15">
      <c r="A299" s="37" t="s">
        <v>13</v>
      </c>
      <c r="B299" s="63">
        <v>0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59">
        <f t="shared" si="57"/>
        <v>0</v>
      </c>
    </row>
    <row r="300" spans="1:9" ht="15">
      <c r="A300" s="36" t="s">
        <v>14</v>
      </c>
      <c r="B300" s="60">
        <v>0</v>
      </c>
      <c r="C300" s="60">
        <v>0</v>
      </c>
      <c r="D300" s="60">
        <v>0</v>
      </c>
      <c r="E300" s="60">
        <v>0.26032901250238644</v>
      </c>
      <c r="F300" s="420"/>
      <c r="G300" s="60">
        <v>0</v>
      </c>
      <c r="H300" s="61">
        <v>0</v>
      </c>
      <c r="I300" s="62">
        <f t="shared" si="57"/>
        <v>0.26032901250238644</v>
      </c>
    </row>
    <row r="301" spans="1:9" ht="15">
      <c r="A301" s="37" t="s">
        <v>15</v>
      </c>
      <c r="B301" s="63">
        <v>0.87078000040699211</v>
      </c>
      <c r="C301" s="63">
        <v>0.12921999959300787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57"/>
        <v>1</v>
      </c>
    </row>
    <row r="302" spans="1:9" ht="15">
      <c r="A302" s="36" t="s">
        <v>16</v>
      </c>
      <c r="B302" s="60">
        <v>42.281604963630258</v>
      </c>
      <c r="C302" s="60">
        <v>192.9555277826544</v>
      </c>
      <c r="D302" s="60">
        <v>9.7628672537153189</v>
      </c>
      <c r="E302" s="60">
        <v>0</v>
      </c>
      <c r="F302" s="420"/>
      <c r="G302" s="60">
        <v>0</v>
      </c>
      <c r="H302" s="61">
        <v>0</v>
      </c>
      <c r="I302" s="62">
        <f t="shared" si="57"/>
        <v>244.99999999999997</v>
      </c>
    </row>
    <row r="303" spans="1:9" ht="15">
      <c r="A303" s="37" t="s">
        <v>17</v>
      </c>
      <c r="B303" s="63">
        <v>0</v>
      </c>
      <c r="C303" s="63">
        <v>0</v>
      </c>
      <c r="D303" s="63">
        <v>0.32339999999999997</v>
      </c>
      <c r="E303" s="63">
        <v>0</v>
      </c>
      <c r="F303" s="420"/>
      <c r="G303" s="63">
        <v>0</v>
      </c>
      <c r="H303" s="64">
        <v>0</v>
      </c>
      <c r="I303" s="59">
        <f t="shared" si="57"/>
        <v>0.32339999999999997</v>
      </c>
    </row>
    <row r="304" spans="1:9" ht="15">
      <c r="A304" s="3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62">
        <f>SUM(B304:H304)</f>
        <v>0</v>
      </c>
    </row>
    <row r="305" spans="1:9" ht="15">
      <c r="A305" s="37" t="s">
        <v>139</v>
      </c>
      <c r="B305" s="63">
        <v>12.085106039244923</v>
      </c>
      <c r="C305" s="63">
        <v>277.88017833842275</v>
      </c>
      <c r="D305" s="63">
        <v>23.457440236008864</v>
      </c>
      <c r="E305" s="63">
        <v>1.5772753863233959</v>
      </c>
      <c r="F305" s="420"/>
      <c r="G305" s="63">
        <v>0</v>
      </c>
      <c r="H305" s="64">
        <v>0</v>
      </c>
      <c r="I305" s="59">
        <f>SUM(B305:H305)</f>
        <v>314.99999999999994</v>
      </c>
    </row>
    <row r="306" spans="1:9" ht="15">
      <c r="A306" s="3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62">
        <f t="shared" si="57"/>
        <v>0</v>
      </c>
    </row>
    <row r="307" spans="1:9" ht="15">
      <c r="A307" s="3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57"/>
        <v>0</v>
      </c>
    </row>
    <row r="308" spans="1:9" ht="15">
      <c r="A308" s="3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57"/>
        <v>0</v>
      </c>
    </row>
    <row r="309" spans="1:9" ht="15">
      <c r="A309" s="38" t="s">
        <v>60</v>
      </c>
      <c r="B309" s="63">
        <v>1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57"/>
        <v>1</v>
      </c>
    </row>
    <row r="310" spans="1:9" ht="15">
      <c r="A310" s="36" t="s">
        <v>22</v>
      </c>
      <c r="B310" s="60">
        <v>0</v>
      </c>
      <c r="C310" s="60">
        <v>0</v>
      </c>
      <c r="D310" s="60">
        <v>0</v>
      </c>
      <c r="E310" s="60">
        <v>0</v>
      </c>
      <c r="F310" s="420"/>
      <c r="G310" s="60">
        <v>0</v>
      </c>
      <c r="H310" s="61">
        <v>0</v>
      </c>
      <c r="I310" s="62">
        <f t="shared" si="57"/>
        <v>0</v>
      </c>
    </row>
    <row r="311" spans="1:9" ht="15">
      <c r="A311" s="38" t="s">
        <v>23</v>
      </c>
      <c r="B311" s="63">
        <v>0</v>
      </c>
      <c r="C311" s="63">
        <v>0</v>
      </c>
      <c r="D311" s="63">
        <v>0</v>
      </c>
      <c r="E311" s="63">
        <v>0</v>
      </c>
      <c r="F311" s="420"/>
      <c r="G311" s="63">
        <v>0</v>
      </c>
      <c r="H311" s="64">
        <v>0</v>
      </c>
      <c r="I311" s="59">
        <f t="shared" si="57"/>
        <v>0</v>
      </c>
    </row>
    <row r="312" spans="1:9" ht="15">
      <c r="A312" s="36" t="s">
        <v>24</v>
      </c>
      <c r="B312" s="60">
        <v>1.4092549939277188</v>
      </c>
      <c r="C312" s="60">
        <v>22.982907960969889</v>
      </c>
      <c r="D312" s="60">
        <v>3.4574370451023912</v>
      </c>
      <c r="E312" s="60">
        <v>0</v>
      </c>
      <c r="F312" s="420"/>
      <c r="G312" s="60">
        <v>0</v>
      </c>
      <c r="H312" s="61">
        <v>0</v>
      </c>
      <c r="I312" s="62">
        <f t="shared" si="57"/>
        <v>27.849599999999999</v>
      </c>
    </row>
    <row r="313" spans="1:9" ht="15.75" thickBot="1">
      <c r="A313" s="38" t="s">
        <v>25</v>
      </c>
      <c r="B313" s="63">
        <v>3.9667443239981575</v>
      </c>
      <c r="C313" s="63">
        <v>6.4870497447297062</v>
      </c>
      <c r="D313" s="63">
        <v>20.191743086486614</v>
      </c>
      <c r="E313" s="63">
        <v>224.2594031179942</v>
      </c>
      <c r="F313" s="421"/>
      <c r="G313" s="63">
        <v>22.005925685689164</v>
      </c>
      <c r="H313" s="64">
        <v>7.313404110209569E-2</v>
      </c>
      <c r="I313" s="59">
        <f t="shared" si="57"/>
        <v>276.98399999999992</v>
      </c>
    </row>
    <row r="314" spans="1:9" ht="15">
      <c r="A314" s="132" t="s">
        <v>26</v>
      </c>
      <c r="B314" s="133">
        <f>SUM(B293:B313)</f>
        <v>61.613490321208047</v>
      </c>
      <c r="C314" s="133">
        <f t="shared" ref="C314:E314" si="58">SUM(C293:C313)</f>
        <v>500.43488382636974</v>
      </c>
      <c r="D314" s="133">
        <f t="shared" si="58"/>
        <v>57.19288762131319</v>
      </c>
      <c r="E314" s="133">
        <f t="shared" si="58"/>
        <v>226.09700751681999</v>
      </c>
      <c r="F314" s="133">
        <f>SUM(F293:F313)</f>
        <v>0</v>
      </c>
      <c r="G314" s="133">
        <f t="shared" ref="G314:H314" si="59">SUM(G293:G313)</f>
        <v>22.005925685689164</v>
      </c>
      <c r="H314" s="134">
        <f t="shared" si="59"/>
        <v>7.313404110209569E-2</v>
      </c>
      <c r="I314" s="135">
        <f>SUM(I293:I313)</f>
        <v>867.41732901250225</v>
      </c>
    </row>
    <row r="315" spans="1:9" ht="15" thickBot="1">
      <c r="A315" s="43" t="s">
        <v>91</v>
      </c>
      <c r="B315" s="78">
        <f>B314/$I314</f>
        <v>7.1030965442379357E-2</v>
      </c>
      <c r="C315" s="78">
        <f t="shared" ref="C315:I315" si="60">C314/$I314</f>
        <v>0.57692516288103446</v>
      </c>
      <c r="D315" s="78">
        <f t="shared" si="60"/>
        <v>6.5934684157651705E-2</v>
      </c>
      <c r="E315" s="78">
        <f t="shared" si="60"/>
        <v>0.26065539614503275</v>
      </c>
      <c r="F315" s="78">
        <f t="shared" si="60"/>
        <v>0</v>
      </c>
      <c r="G315" s="78">
        <f t="shared" si="60"/>
        <v>2.5369478968954272E-2</v>
      </c>
      <c r="H315" s="78">
        <f t="shared" si="60"/>
        <v>8.431240494740173E-5</v>
      </c>
      <c r="I315" s="80">
        <f t="shared" si="60"/>
        <v>1</v>
      </c>
    </row>
    <row r="316" spans="1:9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9" ht="28.5" customHeight="1">
      <c r="A317" s="432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9" ht="15" customHeight="1">
      <c r="A318" s="433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9" ht="15">
      <c r="A319" s="3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9" ht="15">
      <c r="A320" s="3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1">SUM(B320:H320)</f>
        <v>0</v>
      </c>
    </row>
    <row r="321" spans="1:9" ht="15">
      <c r="A321" s="37" t="s">
        <v>9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1"/>
        <v>0</v>
      </c>
    </row>
    <row r="322" spans="1:9" ht="15">
      <c r="A322" s="36" t="s">
        <v>10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1"/>
        <v>0</v>
      </c>
    </row>
    <row r="323" spans="1:9" ht="15">
      <c r="A323" s="37" t="s">
        <v>11</v>
      </c>
      <c r="B323" s="63">
        <v>0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59">
        <f t="shared" si="61"/>
        <v>0</v>
      </c>
    </row>
    <row r="324" spans="1:9" ht="15">
      <c r="A324" s="36" t="s">
        <v>12</v>
      </c>
      <c r="B324" s="60">
        <v>1.1224049247426187E-3</v>
      </c>
      <c r="C324" s="60">
        <v>0</v>
      </c>
      <c r="D324" s="60">
        <v>0</v>
      </c>
      <c r="E324" s="60">
        <v>0.47248711495075973</v>
      </c>
      <c r="F324" s="420"/>
      <c r="G324" s="60">
        <v>0</v>
      </c>
      <c r="H324" s="61">
        <v>0</v>
      </c>
      <c r="I324" s="62">
        <f t="shared" si="61"/>
        <v>0.47360951987550237</v>
      </c>
    </row>
    <row r="325" spans="1:9" ht="15">
      <c r="A325" s="37" t="s">
        <v>13</v>
      </c>
      <c r="B325" s="63">
        <v>0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59">
        <f t="shared" si="61"/>
        <v>0</v>
      </c>
    </row>
    <row r="326" spans="1:9" ht="15">
      <c r="A326" s="36" t="s">
        <v>14</v>
      </c>
      <c r="B326" s="60">
        <v>6.8790959651842689E-4</v>
      </c>
      <c r="C326" s="60">
        <v>1.156483877044868</v>
      </c>
      <c r="D326" s="60">
        <v>0</v>
      </c>
      <c r="E326" s="60">
        <v>0.11023791297431867</v>
      </c>
      <c r="F326" s="420"/>
      <c r="G326" s="60">
        <v>0</v>
      </c>
      <c r="H326" s="61">
        <v>0</v>
      </c>
      <c r="I326" s="62">
        <f t="shared" si="61"/>
        <v>1.2674096996157052</v>
      </c>
    </row>
    <row r="327" spans="1:9" ht="15">
      <c r="A327" s="37" t="s">
        <v>15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1"/>
        <v>0</v>
      </c>
    </row>
    <row r="328" spans="1:9" ht="15">
      <c r="A328" s="36" t="s">
        <v>16</v>
      </c>
      <c r="B328" s="60">
        <v>195.87597592380845</v>
      </c>
      <c r="C328" s="60">
        <v>2100.432734464187</v>
      </c>
      <c r="D328" s="60">
        <v>242.69128961200457</v>
      </c>
      <c r="E328" s="60">
        <v>0</v>
      </c>
      <c r="F328" s="420"/>
      <c r="G328" s="60">
        <v>0</v>
      </c>
      <c r="H328" s="61">
        <v>0</v>
      </c>
      <c r="I328" s="62">
        <f t="shared" si="61"/>
        <v>2539</v>
      </c>
    </row>
    <row r="329" spans="1:9" ht="15">
      <c r="A329" s="37" t="s">
        <v>17</v>
      </c>
      <c r="B329" s="63">
        <v>6.7591996917447759</v>
      </c>
      <c r="C329" s="63">
        <v>0</v>
      </c>
      <c r="D329" s="63">
        <v>17.403400308255222</v>
      </c>
      <c r="E329" s="63">
        <v>0</v>
      </c>
      <c r="F329" s="420"/>
      <c r="G329" s="63">
        <v>0</v>
      </c>
      <c r="H329" s="64">
        <v>0</v>
      </c>
      <c r="I329" s="59">
        <f t="shared" si="61"/>
        <v>24.162599999999998</v>
      </c>
    </row>
    <row r="330" spans="1:9" ht="15">
      <c r="A330" s="36" t="s">
        <v>18</v>
      </c>
      <c r="B330" s="60">
        <v>0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62">
        <f>SUM(B330:H330)</f>
        <v>0</v>
      </c>
    </row>
    <row r="331" spans="1:9" ht="15">
      <c r="A331" s="37" t="s">
        <v>139</v>
      </c>
      <c r="B331" s="63">
        <v>169.75208152144603</v>
      </c>
      <c r="C331" s="63">
        <v>270.40754259947943</v>
      </c>
      <c r="D331" s="63">
        <v>99.502540457115288</v>
      </c>
      <c r="E331" s="63">
        <v>97.337835421959312</v>
      </c>
      <c r="F331" s="420"/>
      <c r="G331" s="63">
        <v>0</v>
      </c>
      <c r="H331" s="64">
        <v>0</v>
      </c>
      <c r="I331" s="59">
        <f>SUM(B331:H331)</f>
        <v>637.00000000000011</v>
      </c>
    </row>
    <row r="332" spans="1:9" ht="15">
      <c r="A332" s="36" t="s">
        <v>19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1"/>
        <v>0</v>
      </c>
    </row>
    <row r="333" spans="1:9" ht="15">
      <c r="A333" s="37" t="s">
        <v>20</v>
      </c>
      <c r="B333" s="63">
        <v>0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61"/>
        <v>0</v>
      </c>
    </row>
    <row r="334" spans="1:9" ht="15">
      <c r="A334" s="3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1"/>
        <v>0</v>
      </c>
    </row>
    <row r="335" spans="1:9" ht="15">
      <c r="A335" s="38" t="s">
        <v>60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1"/>
        <v>0</v>
      </c>
    </row>
    <row r="336" spans="1:9" ht="15">
      <c r="A336" s="36" t="s">
        <v>22</v>
      </c>
      <c r="B336" s="60">
        <v>10.748718309781749</v>
      </c>
      <c r="C336" s="60">
        <v>1161.2372115057656</v>
      </c>
      <c r="D336" s="60">
        <v>1.0140701844526876</v>
      </c>
      <c r="E336" s="60">
        <v>0</v>
      </c>
      <c r="F336" s="420"/>
      <c r="G336" s="60">
        <v>0</v>
      </c>
      <c r="H336" s="61">
        <v>0</v>
      </c>
      <c r="I336" s="62">
        <f t="shared" si="61"/>
        <v>1173</v>
      </c>
    </row>
    <row r="337" spans="1:9" ht="15">
      <c r="A337" s="38" t="s">
        <v>23</v>
      </c>
      <c r="B337" s="63">
        <v>0</v>
      </c>
      <c r="C337" s="63">
        <v>0</v>
      </c>
      <c r="D337" s="63">
        <v>0</v>
      </c>
      <c r="E337" s="63">
        <v>0</v>
      </c>
      <c r="F337" s="420"/>
      <c r="G337" s="63">
        <v>0</v>
      </c>
      <c r="H337" s="64">
        <v>0</v>
      </c>
      <c r="I337" s="59">
        <f t="shared" si="61"/>
        <v>0</v>
      </c>
    </row>
    <row r="338" spans="1:9" ht="15">
      <c r="A338" s="36" t="s">
        <v>24</v>
      </c>
      <c r="B338" s="60">
        <v>0.18744644687056697</v>
      </c>
      <c r="C338" s="60">
        <v>0</v>
      </c>
      <c r="D338" s="60">
        <v>0.4497535531294331</v>
      </c>
      <c r="E338" s="60">
        <v>0</v>
      </c>
      <c r="F338" s="420"/>
      <c r="G338" s="60">
        <v>0</v>
      </c>
      <c r="H338" s="61">
        <v>0</v>
      </c>
      <c r="I338" s="62">
        <f t="shared" si="61"/>
        <v>0.6372000000000001</v>
      </c>
    </row>
    <row r="339" spans="1:9" ht="15.75" thickBot="1">
      <c r="A339" s="38" t="s">
        <v>25</v>
      </c>
      <c r="B339" s="63">
        <v>17.223333784194509</v>
      </c>
      <c r="C339" s="63">
        <v>11.211749878695839</v>
      </c>
      <c r="D339" s="63">
        <v>27.672124456276542</v>
      </c>
      <c r="E339" s="63">
        <v>822.72859170572451</v>
      </c>
      <c r="F339" s="421"/>
      <c r="G339" s="63">
        <v>66.099400175108656</v>
      </c>
      <c r="H339" s="64">
        <v>0</v>
      </c>
      <c r="I339" s="59">
        <f t="shared" si="61"/>
        <v>944.93520000000012</v>
      </c>
    </row>
    <row r="340" spans="1:9" ht="15">
      <c r="A340" s="132" t="s">
        <v>26</v>
      </c>
      <c r="B340" s="133">
        <f>SUM(B319:B339)</f>
        <v>400.54856599236734</v>
      </c>
      <c r="C340" s="133">
        <f t="shared" ref="C340:E340" si="62">SUM(C319:C339)</f>
        <v>3544.4457223251725</v>
      </c>
      <c r="D340" s="133">
        <f t="shared" si="62"/>
        <v>388.73317857123374</v>
      </c>
      <c r="E340" s="133">
        <f t="shared" si="62"/>
        <v>920.64915215560893</v>
      </c>
      <c r="F340" s="133">
        <f>SUM(F319:F339)</f>
        <v>0</v>
      </c>
      <c r="G340" s="133">
        <f t="shared" ref="G340:H340" si="63">SUM(G319:G339)</f>
        <v>66.099400175108656</v>
      </c>
      <c r="H340" s="134">
        <f t="shared" si="63"/>
        <v>0</v>
      </c>
      <c r="I340" s="135">
        <f>SUM(I319:I339)</f>
        <v>5320.4760192194908</v>
      </c>
    </row>
    <row r="341" spans="1:9" ht="15" thickBot="1">
      <c r="A341" s="43" t="s">
        <v>91</v>
      </c>
      <c r="B341" s="78">
        <f>B340/$I340</f>
        <v>7.528434759323048E-2</v>
      </c>
      <c r="C341" s="78">
        <f t="shared" ref="C341:I341" si="64">C340/$I340</f>
        <v>0.66618958708231135</v>
      </c>
      <c r="D341" s="78">
        <f t="shared" si="64"/>
        <v>7.3063608813758091E-2</v>
      </c>
      <c r="E341" s="78">
        <f t="shared" si="64"/>
        <v>0.17303886885870551</v>
      </c>
      <c r="F341" s="78">
        <f t="shared" si="64"/>
        <v>0</v>
      </c>
      <c r="G341" s="78">
        <f t="shared" si="64"/>
        <v>1.24235876519946E-2</v>
      </c>
      <c r="H341" s="78">
        <f t="shared" si="64"/>
        <v>0</v>
      </c>
      <c r="I341" s="80">
        <f t="shared" si="64"/>
        <v>1</v>
      </c>
    </row>
    <row r="342" spans="1:9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9" ht="28.5" customHeight="1">
      <c r="A343" s="432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9" ht="15" customHeight="1">
      <c r="A344" s="433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9" ht="15">
      <c r="A345" s="3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9" ht="15">
      <c r="A346" s="3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5">SUM(B346:H346)</f>
        <v>0</v>
      </c>
    </row>
    <row r="347" spans="1:9" ht="15">
      <c r="A347" s="3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5"/>
        <v>0</v>
      </c>
    </row>
    <row r="348" spans="1:9" ht="15">
      <c r="A348" s="3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5"/>
        <v>0</v>
      </c>
    </row>
    <row r="349" spans="1:9" ht="15">
      <c r="A349" s="3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59">
        <f t="shared" si="65"/>
        <v>0</v>
      </c>
    </row>
    <row r="350" spans="1:9" ht="15">
      <c r="A350" s="36" t="s">
        <v>12</v>
      </c>
      <c r="B350" s="60">
        <v>0</v>
      </c>
      <c r="C350" s="60">
        <v>0</v>
      </c>
      <c r="D350" s="60">
        <v>0</v>
      </c>
      <c r="E350" s="60">
        <v>5.5932584262260148E-3</v>
      </c>
      <c r="F350" s="420"/>
      <c r="G350" s="60">
        <v>0</v>
      </c>
      <c r="H350" s="61">
        <v>0</v>
      </c>
      <c r="I350" s="62">
        <f t="shared" si="65"/>
        <v>5.5932584262260148E-3</v>
      </c>
    </row>
    <row r="351" spans="1:9" ht="15">
      <c r="A351" s="3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59">
        <f t="shared" si="65"/>
        <v>0</v>
      </c>
    </row>
    <row r="352" spans="1:9" ht="15">
      <c r="A352" s="36" t="s">
        <v>14</v>
      </c>
      <c r="B352" s="60">
        <v>0</v>
      </c>
      <c r="C352" s="60">
        <v>0</v>
      </c>
      <c r="D352" s="60">
        <v>0</v>
      </c>
      <c r="E352" s="60">
        <v>3.2759565937422717</v>
      </c>
      <c r="F352" s="420"/>
      <c r="G352" s="60">
        <v>0</v>
      </c>
      <c r="H352" s="61">
        <v>0</v>
      </c>
      <c r="I352" s="62">
        <f t="shared" si="65"/>
        <v>3.2759565937422717</v>
      </c>
    </row>
    <row r="353" spans="1:9" ht="15">
      <c r="A353" s="37" t="s">
        <v>15</v>
      </c>
      <c r="B353" s="63">
        <v>0</v>
      </c>
      <c r="C353" s="63">
        <v>0</v>
      </c>
      <c r="D353" s="63">
        <v>0</v>
      </c>
      <c r="E353" s="63">
        <v>0</v>
      </c>
      <c r="F353" s="420"/>
      <c r="G353" s="63">
        <v>0</v>
      </c>
      <c r="H353" s="64">
        <v>0</v>
      </c>
      <c r="I353" s="59">
        <f t="shared" si="65"/>
        <v>0</v>
      </c>
    </row>
    <row r="354" spans="1:9" ht="15">
      <c r="A354" s="36" t="s">
        <v>16</v>
      </c>
      <c r="B354" s="60">
        <v>4.3923357197748071E-2</v>
      </c>
      <c r="C354" s="60">
        <v>1.2928799346833575</v>
      </c>
      <c r="D354" s="60">
        <v>20.663196708118896</v>
      </c>
      <c r="E354" s="60">
        <v>0</v>
      </c>
      <c r="F354" s="420"/>
      <c r="G354" s="60">
        <v>0</v>
      </c>
      <c r="H354" s="61">
        <v>0</v>
      </c>
      <c r="I354" s="62">
        <f t="shared" si="65"/>
        <v>22</v>
      </c>
    </row>
    <row r="355" spans="1:9" ht="15">
      <c r="A355" s="37" t="s">
        <v>17</v>
      </c>
      <c r="B355" s="63">
        <v>0</v>
      </c>
      <c r="C355" s="63">
        <v>0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5"/>
        <v>0</v>
      </c>
    </row>
    <row r="356" spans="1:9" ht="15">
      <c r="A356" s="3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62">
        <f>SUM(B356:H356)</f>
        <v>0</v>
      </c>
    </row>
    <row r="357" spans="1:9" ht="15">
      <c r="A357" s="37" t="s">
        <v>139</v>
      </c>
      <c r="B357" s="63">
        <v>14.328867565561467</v>
      </c>
      <c r="C357" s="63">
        <v>384.96804170784577</v>
      </c>
      <c r="D357" s="63">
        <v>490.70309072659268</v>
      </c>
      <c r="E357" s="63">
        <v>0</v>
      </c>
      <c r="F357" s="420"/>
      <c r="G357" s="63">
        <v>0</v>
      </c>
      <c r="H357" s="64">
        <v>0</v>
      </c>
      <c r="I357" s="59">
        <f>SUM(B357:H357)</f>
        <v>889.99999999999989</v>
      </c>
    </row>
    <row r="358" spans="1:9" ht="15">
      <c r="A358" s="3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62">
        <f t="shared" si="65"/>
        <v>0</v>
      </c>
    </row>
    <row r="359" spans="1:9" ht="15">
      <c r="A359" s="3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59">
        <f t="shared" si="65"/>
        <v>0</v>
      </c>
    </row>
    <row r="360" spans="1:9" ht="15">
      <c r="A360" s="36" t="s">
        <v>21</v>
      </c>
      <c r="B360" s="60">
        <v>6.98364303077747E-2</v>
      </c>
      <c r="C360" s="60">
        <v>3.7596308351530627</v>
      </c>
      <c r="D360" s="60">
        <v>1.1705327345391618</v>
      </c>
      <c r="E360" s="60">
        <v>0</v>
      </c>
      <c r="F360" s="420"/>
      <c r="G360" s="60">
        <v>0</v>
      </c>
      <c r="H360" s="61">
        <v>0</v>
      </c>
      <c r="I360" s="62">
        <f t="shared" si="65"/>
        <v>4.9999999999999991</v>
      </c>
    </row>
    <row r="361" spans="1:9" ht="15">
      <c r="A361" s="38" t="s">
        <v>60</v>
      </c>
      <c r="B361" s="63">
        <v>10.370607876457381</v>
      </c>
      <c r="C361" s="63">
        <v>17.575963410813266</v>
      </c>
      <c r="D361" s="63">
        <v>32.053428712729357</v>
      </c>
      <c r="E361" s="63">
        <v>0</v>
      </c>
      <c r="F361" s="420"/>
      <c r="G361" s="63">
        <v>0</v>
      </c>
      <c r="H361" s="64">
        <v>0</v>
      </c>
      <c r="I361" s="59">
        <f t="shared" si="65"/>
        <v>60</v>
      </c>
    </row>
    <row r="362" spans="1:9" ht="15">
      <c r="A362" s="36" t="s">
        <v>22</v>
      </c>
      <c r="B362" s="60">
        <v>60.712624823013634</v>
      </c>
      <c r="C362" s="60">
        <v>176.77629686170616</v>
      </c>
      <c r="D362" s="60">
        <v>99.511078315280216</v>
      </c>
      <c r="E362" s="60">
        <v>0</v>
      </c>
      <c r="F362" s="420"/>
      <c r="G362" s="60">
        <v>0</v>
      </c>
      <c r="H362" s="61">
        <v>0</v>
      </c>
      <c r="I362" s="62">
        <f t="shared" si="65"/>
        <v>337</v>
      </c>
    </row>
    <row r="363" spans="1:9" ht="15">
      <c r="A363" s="38" t="s">
        <v>23</v>
      </c>
      <c r="B363" s="63">
        <v>0</v>
      </c>
      <c r="C363" s="63">
        <v>0</v>
      </c>
      <c r="D363" s="63">
        <v>0</v>
      </c>
      <c r="E363" s="63">
        <v>0</v>
      </c>
      <c r="F363" s="420"/>
      <c r="G363" s="63">
        <v>0</v>
      </c>
      <c r="H363" s="64">
        <v>0</v>
      </c>
      <c r="I363" s="59">
        <f t="shared" si="65"/>
        <v>0</v>
      </c>
    </row>
    <row r="364" spans="1:9" ht="15">
      <c r="A364" s="36" t="s">
        <v>24</v>
      </c>
      <c r="B364" s="60">
        <v>0.11776855734476954</v>
      </c>
      <c r="C364" s="60">
        <v>1.666165702750382E-6</v>
      </c>
      <c r="D364" s="60">
        <v>1.1829776489527712E-2</v>
      </c>
      <c r="E364" s="60">
        <v>0</v>
      </c>
      <c r="F364" s="420"/>
      <c r="G364" s="60">
        <v>0</v>
      </c>
      <c r="H364" s="61">
        <v>0</v>
      </c>
      <c r="I364" s="62">
        <f t="shared" si="65"/>
        <v>0.12960000000000002</v>
      </c>
    </row>
    <row r="365" spans="1:9" ht="15.75" thickBot="1">
      <c r="A365" s="38" t="s">
        <v>25</v>
      </c>
      <c r="B365" s="63">
        <v>2.4386345511896077</v>
      </c>
      <c r="C365" s="63">
        <v>4.0281302882366914</v>
      </c>
      <c r="D365" s="63">
        <v>2.3705000570739725</v>
      </c>
      <c r="E365" s="63">
        <v>392.50306398566664</v>
      </c>
      <c r="F365" s="421"/>
      <c r="G365" s="63">
        <v>5.0494430195344258</v>
      </c>
      <c r="H365" s="64">
        <v>2.1428098298743332E-2</v>
      </c>
      <c r="I365" s="59">
        <f t="shared" si="65"/>
        <v>406.41120000000006</v>
      </c>
    </row>
    <row r="366" spans="1:9" ht="15">
      <c r="A366" s="132" t="s">
        <v>26</v>
      </c>
      <c r="B366" s="133">
        <f>SUM(B345:B365)</f>
        <v>88.08226316107239</v>
      </c>
      <c r="C366" s="133">
        <f t="shared" ref="C366:E366" si="66">SUM(C345:C365)</f>
        <v>588.40094470460394</v>
      </c>
      <c r="D366" s="133">
        <f t="shared" si="66"/>
        <v>646.48365703082379</v>
      </c>
      <c r="E366" s="133">
        <f t="shared" si="66"/>
        <v>395.78461383783514</v>
      </c>
      <c r="F366" s="133">
        <f>SUM(F345:F365)</f>
        <v>0</v>
      </c>
      <c r="G366" s="133">
        <f t="shared" ref="G366:H366" si="67">SUM(G345:G365)</f>
        <v>5.0494430195344258</v>
      </c>
      <c r="H366" s="134">
        <f t="shared" si="67"/>
        <v>2.1428098298743332E-2</v>
      </c>
      <c r="I366" s="135">
        <f>SUM(I345:I365)</f>
        <v>1723.8223498521684</v>
      </c>
    </row>
    <row r="367" spans="1:9" ht="15" thickBot="1">
      <c r="A367" s="43" t="s">
        <v>91</v>
      </c>
      <c r="B367" s="78">
        <f>B366/$I366</f>
        <v>5.1097065291342898E-2</v>
      </c>
      <c r="C367" s="78">
        <f t="shared" ref="C367:I367" si="68">C366/$I366</f>
        <v>0.34133502489688922</v>
      </c>
      <c r="D367" s="78">
        <f t="shared" si="68"/>
        <v>0.375029165323367</v>
      </c>
      <c r="E367" s="78">
        <f t="shared" si="68"/>
        <v>0.22959710081017157</v>
      </c>
      <c r="F367" s="78">
        <f t="shared" si="68"/>
        <v>0</v>
      </c>
      <c r="G367" s="78">
        <f t="shared" si="68"/>
        <v>2.9292131059604001E-3</v>
      </c>
      <c r="H367" s="78">
        <f t="shared" si="68"/>
        <v>1.2430572268993359E-5</v>
      </c>
      <c r="I367" s="80">
        <f t="shared" si="68"/>
        <v>1</v>
      </c>
    </row>
    <row r="368" spans="1:9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32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33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6" t="s">
        <v>8</v>
      </c>
      <c r="B372" s="60">
        <v>0</v>
      </c>
      <c r="C372" s="60">
        <v>0</v>
      </c>
      <c r="D372" s="60">
        <v>0</v>
      </c>
      <c r="E372" s="60">
        <v>0</v>
      </c>
      <c r="F372" s="420"/>
      <c r="G372" s="60">
        <v>0</v>
      </c>
      <c r="H372" s="61">
        <v>0</v>
      </c>
      <c r="I372" s="62">
        <f t="shared" ref="I372:I391" si="69">SUM(B372:H372)</f>
        <v>0</v>
      </c>
    </row>
    <row r="373" spans="1:9" ht="15">
      <c r="A373" s="37" t="s">
        <v>9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69"/>
        <v>0</v>
      </c>
    </row>
    <row r="374" spans="1:9" ht="15">
      <c r="A374" s="36" t="s">
        <v>10</v>
      </c>
      <c r="B374" s="60">
        <v>0.75</v>
      </c>
      <c r="C374" s="60">
        <v>0.75</v>
      </c>
      <c r="D374" s="60">
        <v>0.75</v>
      </c>
      <c r="E374" s="60">
        <v>0.75</v>
      </c>
      <c r="F374" s="420"/>
      <c r="G374" s="60">
        <v>0</v>
      </c>
      <c r="H374" s="61">
        <v>0</v>
      </c>
      <c r="I374" s="62">
        <f t="shared" si="69"/>
        <v>3</v>
      </c>
    </row>
    <row r="375" spans="1:9" ht="15">
      <c r="A375" s="37" t="s">
        <v>11</v>
      </c>
      <c r="B375" s="63">
        <v>0</v>
      </c>
      <c r="C375" s="63">
        <v>0</v>
      </c>
      <c r="D375" s="63">
        <v>0</v>
      </c>
      <c r="E375" s="63">
        <v>0</v>
      </c>
      <c r="F375" s="420"/>
      <c r="G375" s="63">
        <v>0</v>
      </c>
      <c r="H375" s="64">
        <v>0</v>
      </c>
      <c r="I375" s="59">
        <f t="shared" si="69"/>
        <v>0</v>
      </c>
    </row>
    <row r="376" spans="1:9" ht="15">
      <c r="A376" s="36" t="s">
        <v>12</v>
      </c>
      <c r="B376" s="60">
        <v>1.1206896452185568E-3</v>
      </c>
      <c r="C376" s="60">
        <v>1.1206896452185568E-3</v>
      </c>
      <c r="D376" s="60">
        <v>1.1206896452185568E-3</v>
      </c>
      <c r="E376" s="60">
        <v>1.1476889706990878</v>
      </c>
      <c r="F376" s="420"/>
      <c r="G376" s="60">
        <v>0</v>
      </c>
      <c r="H376" s="61">
        <v>0</v>
      </c>
      <c r="I376" s="62">
        <f t="shared" si="69"/>
        <v>1.1510510396347435</v>
      </c>
    </row>
    <row r="377" spans="1:9" ht="15">
      <c r="A377" s="37" t="s">
        <v>13</v>
      </c>
      <c r="B377" s="63">
        <v>0</v>
      </c>
      <c r="C377" s="63">
        <v>0</v>
      </c>
      <c r="D377" s="63">
        <v>0</v>
      </c>
      <c r="E377" s="63">
        <v>0</v>
      </c>
      <c r="F377" s="420"/>
      <c r="G377" s="63">
        <v>0</v>
      </c>
      <c r="H377" s="64">
        <v>0</v>
      </c>
      <c r="I377" s="59">
        <f t="shared" si="69"/>
        <v>0</v>
      </c>
    </row>
    <row r="378" spans="1:9" ht="15">
      <c r="A378" s="36" t="s">
        <v>14</v>
      </c>
      <c r="B378" s="60">
        <v>6.8827553614218091E-4</v>
      </c>
      <c r="C378" s="60">
        <v>6.8827553614218091E-4</v>
      </c>
      <c r="D378" s="60">
        <v>6.8827553614218091E-4</v>
      </c>
      <c r="E378" s="60">
        <v>248.07039420509682</v>
      </c>
      <c r="F378" s="420"/>
      <c r="G378" s="60">
        <v>0</v>
      </c>
      <c r="H378" s="61">
        <v>0</v>
      </c>
      <c r="I378" s="62">
        <f t="shared" si="69"/>
        <v>248.07245903170525</v>
      </c>
    </row>
    <row r="379" spans="1:9" ht="15">
      <c r="A379" s="37" t="s">
        <v>15</v>
      </c>
      <c r="B379" s="63">
        <v>2.9993573264781497</v>
      </c>
      <c r="C379" s="63">
        <v>2.1422450728363329E-4</v>
      </c>
      <c r="D379" s="63">
        <v>2.1422450728363329E-4</v>
      </c>
      <c r="E379" s="63">
        <v>2.1422450728363329E-4</v>
      </c>
      <c r="F379" s="420"/>
      <c r="G379" s="63">
        <v>0</v>
      </c>
      <c r="H379" s="64">
        <v>0</v>
      </c>
      <c r="I379" s="59">
        <f t="shared" si="69"/>
        <v>3.0000000000000004</v>
      </c>
    </row>
    <row r="380" spans="1:9" ht="15">
      <c r="A380" s="36" t="s">
        <v>16</v>
      </c>
      <c r="B380" s="60">
        <v>8.0873930752883254</v>
      </c>
      <c r="C380" s="60">
        <v>7.8565816727376619E-4</v>
      </c>
      <c r="D380" s="60">
        <v>35.911035608377126</v>
      </c>
      <c r="E380" s="60">
        <v>7.8565816727376619E-4</v>
      </c>
      <c r="F380" s="420"/>
      <c r="G380" s="60">
        <v>0</v>
      </c>
      <c r="H380" s="61">
        <v>0</v>
      </c>
      <c r="I380" s="62">
        <f t="shared" si="69"/>
        <v>44</v>
      </c>
    </row>
    <row r="381" spans="1:9" ht="15">
      <c r="A381" s="37" t="s">
        <v>17</v>
      </c>
      <c r="B381" s="63">
        <v>2.3066180379481227</v>
      </c>
      <c r="C381" s="63">
        <v>1.5128987101289874E-3</v>
      </c>
      <c r="D381" s="63">
        <v>58.212356164631629</v>
      </c>
      <c r="E381" s="63">
        <v>1.5128987101289874E-3</v>
      </c>
      <c r="F381" s="420"/>
      <c r="G381" s="63">
        <v>0</v>
      </c>
      <c r="H381" s="64">
        <v>0</v>
      </c>
      <c r="I381" s="59">
        <f t="shared" si="69"/>
        <v>60.522000000000013</v>
      </c>
    </row>
    <row r="382" spans="1:9" ht="15">
      <c r="A382" s="36" t="s">
        <v>18</v>
      </c>
      <c r="B382" s="60">
        <v>0</v>
      </c>
      <c r="C382" s="60">
        <v>0</v>
      </c>
      <c r="D382" s="60">
        <v>0</v>
      </c>
      <c r="E382" s="60">
        <v>0</v>
      </c>
      <c r="F382" s="420"/>
      <c r="G382" s="60">
        <v>0</v>
      </c>
      <c r="H382" s="61">
        <v>0</v>
      </c>
      <c r="I382" s="62">
        <f>SUM(B382:H382)</f>
        <v>0</v>
      </c>
    </row>
    <row r="383" spans="1:9" ht="15">
      <c r="A383" s="37" t="s">
        <v>139</v>
      </c>
      <c r="B383" s="63">
        <v>22.156710779371913</v>
      </c>
      <c r="C383" s="63">
        <v>1.872934237405983</v>
      </c>
      <c r="D383" s="63">
        <v>51.967641085207532</v>
      </c>
      <c r="E383" s="63">
        <v>2.7138980145693472E-3</v>
      </c>
      <c r="F383" s="420"/>
      <c r="G383" s="63">
        <v>0</v>
      </c>
      <c r="H383" s="64">
        <v>0</v>
      </c>
      <c r="I383" s="59">
        <f>SUM(B383:H383)</f>
        <v>76</v>
      </c>
    </row>
    <row r="384" spans="1:9" ht="15">
      <c r="A384" s="36" t="s">
        <v>19</v>
      </c>
      <c r="B384" s="60">
        <v>0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>SUM(B384:H384)</f>
        <v>0</v>
      </c>
    </row>
    <row r="385" spans="1:9" ht="15">
      <c r="A385" s="37" t="s">
        <v>20</v>
      </c>
      <c r="B385" s="63">
        <v>0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>SUM(B385:H385)</f>
        <v>0</v>
      </c>
    </row>
    <row r="386" spans="1:9" ht="15">
      <c r="A386" s="36" t="s">
        <v>21</v>
      </c>
      <c r="B386" s="60">
        <v>0.62544695373874348</v>
      </c>
      <c r="C386" s="60">
        <v>9.9601593625498028E-4</v>
      </c>
      <c r="D386" s="60">
        <v>0.37256101438874678</v>
      </c>
      <c r="E386" s="60">
        <v>9.9601593625498028E-4</v>
      </c>
      <c r="F386" s="420"/>
      <c r="G386" s="60">
        <v>0</v>
      </c>
      <c r="H386" s="61">
        <v>0</v>
      </c>
      <c r="I386" s="62">
        <f t="shared" si="69"/>
        <v>1.0000000000000002</v>
      </c>
    </row>
    <row r="387" spans="1:9" ht="15">
      <c r="A387" s="38" t="s">
        <v>60</v>
      </c>
      <c r="B387" s="63">
        <v>0.25</v>
      </c>
      <c r="C387" s="63">
        <v>0.25</v>
      </c>
      <c r="D387" s="63">
        <v>0.25</v>
      </c>
      <c r="E387" s="63">
        <v>0.25</v>
      </c>
      <c r="F387" s="420"/>
      <c r="G387" s="63">
        <v>0</v>
      </c>
      <c r="H387" s="64">
        <v>0</v>
      </c>
      <c r="I387" s="59">
        <f t="shared" si="69"/>
        <v>1</v>
      </c>
    </row>
    <row r="388" spans="1:9" ht="15">
      <c r="A388" s="36" t="s">
        <v>22</v>
      </c>
      <c r="B388" s="60">
        <v>0</v>
      </c>
      <c r="C388" s="60">
        <v>0</v>
      </c>
      <c r="D388" s="60">
        <v>0</v>
      </c>
      <c r="E388" s="60">
        <v>0</v>
      </c>
      <c r="F388" s="420"/>
      <c r="G388" s="60">
        <v>0</v>
      </c>
      <c r="H388" s="61">
        <v>0</v>
      </c>
      <c r="I388" s="62">
        <f t="shared" si="69"/>
        <v>0</v>
      </c>
    </row>
    <row r="389" spans="1:9" ht="15">
      <c r="A389" s="38" t="s">
        <v>23</v>
      </c>
      <c r="B389" s="63">
        <v>0</v>
      </c>
      <c r="C389" s="63">
        <v>0</v>
      </c>
      <c r="D389" s="63">
        <v>0</v>
      </c>
      <c r="E389" s="63">
        <v>0</v>
      </c>
      <c r="F389" s="420"/>
      <c r="G389" s="63">
        <v>0</v>
      </c>
      <c r="H389" s="64">
        <v>0</v>
      </c>
      <c r="I389" s="59">
        <f t="shared" si="69"/>
        <v>0</v>
      </c>
    </row>
    <row r="390" spans="1:9" ht="15">
      <c r="A390" s="36" t="s">
        <v>24</v>
      </c>
      <c r="B390" s="60">
        <v>8.2332000000000001</v>
      </c>
      <c r="C390" s="60">
        <v>0</v>
      </c>
      <c r="D390" s="60">
        <v>0</v>
      </c>
      <c r="E390" s="60">
        <v>0</v>
      </c>
      <c r="F390" s="420"/>
      <c r="G390" s="60">
        <v>0</v>
      </c>
      <c r="H390" s="61">
        <v>0</v>
      </c>
      <c r="I390" s="62">
        <f t="shared" si="69"/>
        <v>8.2332000000000001</v>
      </c>
    </row>
    <row r="391" spans="1:9" ht="15.75" thickBot="1">
      <c r="A391" s="38" t="s">
        <v>25</v>
      </c>
      <c r="B391" s="63">
        <v>8.0330559146398031</v>
      </c>
      <c r="C391" s="63">
        <v>9.9851820548002984E-3</v>
      </c>
      <c r="D391" s="63">
        <v>2.1711822982858675</v>
      </c>
      <c r="E391" s="63">
        <v>34.692294225208997</v>
      </c>
      <c r="F391" s="421"/>
      <c r="G391" s="63">
        <v>29.289482379810533</v>
      </c>
      <c r="H391" s="64">
        <v>0</v>
      </c>
      <c r="I391" s="59">
        <f t="shared" si="69"/>
        <v>74.195999999999998</v>
      </c>
    </row>
    <row r="392" spans="1:9" ht="15">
      <c r="A392" s="132" t="s">
        <v>26</v>
      </c>
      <c r="B392" s="133">
        <f>SUM(B371:B391)</f>
        <v>53.443591052646426</v>
      </c>
      <c r="C392" s="133">
        <f t="shared" ref="C392:E392" si="70">SUM(C371:C391)</f>
        <v>2.8882371819630857</v>
      </c>
      <c r="D392" s="133">
        <f t="shared" si="70"/>
        <v>149.63679936057952</v>
      </c>
      <c r="E392" s="133">
        <f t="shared" si="70"/>
        <v>284.9166000963404</v>
      </c>
      <c r="F392" s="133">
        <f>SUM(F371:F391)</f>
        <v>0</v>
      </c>
      <c r="G392" s="133">
        <f t="shared" ref="G392:H392" si="71">SUM(G371:G391)</f>
        <v>29.289482379810533</v>
      </c>
      <c r="H392" s="134">
        <f t="shared" si="71"/>
        <v>0</v>
      </c>
      <c r="I392" s="135">
        <f>SUM(I371:I391)</f>
        <v>520.17471007133997</v>
      </c>
    </row>
    <row r="393" spans="1:9" ht="15" thickBot="1">
      <c r="A393" s="43" t="s">
        <v>91</v>
      </c>
      <c r="B393" s="78">
        <f>B392/$I392</f>
        <v>0.10274161741795722</v>
      </c>
      <c r="C393" s="78">
        <f t="shared" ref="C393:I393" si="72">C392/$I392</f>
        <v>5.5524367602703614E-3</v>
      </c>
      <c r="D393" s="78">
        <f t="shared" si="72"/>
        <v>0.28766642526711345</v>
      </c>
      <c r="E393" s="78">
        <f t="shared" si="72"/>
        <v>0.54773251098129161</v>
      </c>
      <c r="F393" s="78">
        <f t="shared" si="72"/>
        <v>0</v>
      </c>
      <c r="G393" s="78">
        <f t="shared" si="72"/>
        <v>5.6307009573367366E-2</v>
      </c>
      <c r="H393" s="78">
        <f t="shared" si="72"/>
        <v>0</v>
      </c>
      <c r="I393" s="80">
        <f t="shared" si="72"/>
        <v>1</v>
      </c>
    </row>
    <row r="394" spans="1:9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9" ht="28.5" customHeight="1">
      <c r="A395" s="432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9" ht="15" customHeight="1">
      <c r="A396" s="433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9" ht="15">
      <c r="A397" s="3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9" ht="15">
      <c r="A398" s="3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3">SUM(B398:H398)</f>
        <v>0</v>
      </c>
    </row>
    <row r="399" spans="1:9" ht="15">
      <c r="A399" s="37" t="s">
        <v>9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3"/>
        <v>0</v>
      </c>
    </row>
    <row r="400" spans="1:9" ht="15">
      <c r="A400" s="36" t="s">
        <v>10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3"/>
        <v>0</v>
      </c>
    </row>
    <row r="401" spans="1:9" ht="15">
      <c r="A401" s="37" t="s">
        <v>11</v>
      </c>
      <c r="B401" s="63">
        <v>0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73"/>
        <v>0</v>
      </c>
    </row>
    <row r="402" spans="1:9" ht="15">
      <c r="A402" s="36" t="s">
        <v>12</v>
      </c>
      <c r="B402" s="60">
        <v>1.1083949616570643E-3</v>
      </c>
      <c r="C402" s="60">
        <v>0</v>
      </c>
      <c r="D402" s="60">
        <v>0</v>
      </c>
      <c r="E402" s="60">
        <v>7.3669941470759753E-2</v>
      </c>
      <c r="F402" s="420"/>
      <c r="G402" s="60">
        <v>0</v>
      </c>
      <c r="H402" s="61">
        <v>0</v>
      </c>
      <c r="I402" s="62">
        <f t="shared" si="73"/>
        <v>7.4778336432416811E-2</v>
      </c>
    </row>
    <row r="403" spans="1:9" ht="15">
      <c r="A403" s="37" t="s">
        <v>13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73"/>
        <v>0</v>
      </c>
    </row>
    <row r="404" spans="1:9" ht="15">
      <c r="A404" s="36" t="s">
        <v>14</v>
      </c>
      <c r="B404" s="60">
        <v>6.8711630388573427E-4</v>
      </c>
      <c r="C404" s="60">
        <v>0</v>
      </c>
      <c r="D404" s="60">
        <v>0</v>
      </c>
      <c r="E404" s="60">
        <v>0.40461104387315783</v>
      </c>
      <c r="F404" s="420"/>
      <c r="G404" s="60">
        <v>0</v>
      </c>
      <c r="H404" s="61">
        <v>0</v>
      </c>
      <c r="I404" s="62">
        <f t="shared" si="73"/>
        <v>0.40529816017704356</v>
      </c>
    </row>
    <row r="405" spans="1:9" ht="15">
      <c r="A405" s="37" t="s">
        <v>15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3"/>
        <v>0</v>
      </c>
    </row>
    <row r="406" spans="1:9" ht="15">
      <c r="A406" s="36" t="s">
        <v>16</v>
      </c>
      <c r="B406" s="60">
        <v>19.394554917058191</v>
      </c>
      <c r="C406" s="60">
        <v>30.589184449828061</v>
      </c>
      <c r="D406" s="60">
        <v>1.6260633113747525E-2</v>
      </c>
      <c r="E406" s="60">
        <v>0</v>
      </c>
      <c r="F406" s="420"/>
      <c r="G406" s="60">
        <v>0</v>
      </c>
      <c r="H406" s="61">
        <v>0</v>
      </c>
      <c r="I406" s="62">
        <f t="shared" si="73"/>
        <v>50</v>
      </c>
    </row>
    <row r="407" spans="1:9" ht="15">
      <c r="A407" s="37" t="s">
        <v>17</v>
      </c>
      <c r="B407" s="63">
        <v>0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59">
        <f t="shared" si="73"/>
        <v>0</v>
      </c>
    </row>
    <row r="408" spans="1:9" ht="15">
      <c r="A408" s="36" t="s">
        <v>18</v>
      </c>
      <c r="B408" s="60">
        <v>0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62">
        <f>SUM(B408:H408)</f>
        <v>0</v>
      </c>
    </row>
    <row r="409" spans="1:9" ht="15">
      <c r="A409" s="37" t="s">
        <v>139</v>
      </c>
      <c r="B409" s="63">
        <v>5.3173936532811652</v>
      </c>
      <c r="C409" s="63">
        <v>16.070738422852209</v>
      </c>
      <c r="D409" s="63">
        <v>2.2863350246949601</v>
      </c>
      <c r="E409" s="63">
        <v>0.325532899171672</v>
      </c>
      <c r="F409" s="420"/>
      <c r="G409" s="63">
        <v>0</v>
      </c>
      <c r="H409" s="64">
        <v>0</v>
      </c>
      <c r="I409" s="59">
        <f>SUM(B409:H409)</f>
        <v>24.000000000000007</v>
      </c>
    </row>
    <row r="410" spans="1:9" ht="15">
      <c r="A410" s="36" t="s">
        <v>19</v>
      </c>
      <c r="B410" s="60">
        <v>0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>SUM(B410:H410)</f>
        <v>0</v>
      </c>
    </row>
    <row r="411" spans="1:9" ht="15">
      <c r="A411" s="37" t="s">
        <v>20</v>
      </c>
      <c r="B411" s="63">
        <v>0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>SUM(B411:H411)</f>
        <v>0</v>
      </c>
    </row>
    <row r="412" spans="1:9" ht="15">
      <c r="A412" s="3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3"/>
        <v>0</v>
      </c>
    </row>
    <row r="413" spans="1:9" ht="15">
      <c r="A413" s="38" t="s">
        <v>60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3"/>
        <v>0</v>
      </c>
    </row>
    <row r="414" spans="1:9" ht="15">
      <c r="A414" s="36" t="s">
        <v>22</v>
      </c>
      <c r="B414" s="60">
        <v>0</v>
      </c>
      <c r="C414" s="60">
        <v>0</v>
      </c>
      <c r="D414" s="60">
        <v>0</v>
      </c>
      <c r="E414" s="60">
        <v>0</v>
      </c>
      <c r="F414" s="420"/>
      <c r="G414" s="60">
        <v>0</v>
      </c>
      <c r="H414" s="61">
        <v>0</v>
      </c>
      <c r="I414" s="62">
        <f t="shared" si="73"/>
        <v>0</v>
      </c>
    </row>
    <row r="415" spans="1:9" ht="15">
      <c r="A415" s="38" t="s">
        <v>23</v>
      </c>
      <c r="B415" s="63">
        <v>0</v>
      </c>
      <c r="C415" s="63">
        <v>0</v>
      </c>
      <c r="D415" s="63">
        <v>0</v>
      </c>
      <c r="E415" s="63">
        <v>0</v>
      </c>
      <c r="F415" s="420"/>
      <c r="G415" s="63">
        <v>0</v>
      </c>
      <c r="H415" s="64">
        <v>0</v>
      </c>
      <c r="I415" s="59">
        <f t="shared" si="73"/>
        <v>0</v>
      </c>
    </row>
    <row r="416" spans="1:9" ht="15">
      <c r="A416" s="36" t="s">
        <v>24</v>
      </c>
      <c r="B416" s="60">
        <v>2.8764000000000003</v>
      </c>
      <c r="C416" s="60">
        <v>0</v>
      </c>
      <c r="D416" s="60">
        <v>0</v>
      </c>
      <c r="E416" s="60">
        <v>0</v>
      </c>
      <c r="F416" s="420"/>
      <c r="G416" s="60">
        <v>0</v>
      </c>
      <c r="H416" s="61">
        <v>0</v>
      </c>
      <c r="I416" s="62">
        <f t="shared" si="73"/>
        <v>2.8764000000000003</v>
      </c>
    </row>
    <row r="417" spans="1:9" ht="15.75" thickBot="1">
      <c r="A417" s="38" t="s">
        <v>25</v>
      </c>
      <c r="B417" s="63">
        <v>1.030974351439411</v>
      </c>
      <c r="C417" s="63">
        <v>0.48580899940819638</v>
      </c>
      <c r="D417" s="63">
        <v>2.9956277120777506E-2</v>
      </c>
      <c r="E417" s="63">
        <v>38.874747986023067</v>
      </c>
      <c r="F417" s="421"/>
      <c r="G417" s="63">
        <v>7.1129123860085546</v>
      </c>
      <c r="H417" s="64">
        <v>0</v>
      </c>
      <c r="I417" s="59">
        <f t="shared" si="73"/>
        <v>47.534400000000005</v>
      </c>
    </row>
    <row r="418" spans="1:9" ht="15">
      <c r="A418" s="132" t="s">
        <v>26</v>
      </c>
      <c r="B418" s="133">
        <f>SUM(B397:B417)</f>
        <v>28.621118433044309</v>
      </c>
      <c r="C418" s="133">
        <f t="shared" ref="C418:E418" si="74">SUM(C397:C417)</f>
        <v>47.145731872088469</v>
      </c>
      <c r="D418" s="133">
        <f t="shared" si="74"/>
        <v>2.332551934929485</v>
      </c>
      <c r="E418" s="133">
        <f t="shared" si="74"/>
        <v>39.678561870538658</v>
      </c>
      <c r="F418" s="133">
        <f>SUM(F397:F417)</f>
        <v>0</v>
      </c>
      <c r="G418" s="133">
        <f t="shared" ref="G418:H418" si="75">SUM(G397:G417)</f>
        <v>7.1129123860085546</v>
      </c>
      <c r="H418" s="134">
        <f t="shared" si="75"/>
        <v>0</v>
      </c>
      <c r="I418" s="135">
        <f>SUM(I397:I417)</f>
        <v>124.89087649660948</v>
      </c>
    </row>
    <row r="419" spans="1:9" ht="15" thickBot="1">
      <c r="A419" s="43" t="s">
        <v>91</v>
      </c>
      <c r="B419" s="78">
        <f>B418/$I418</f>
        <v>0.22916900926563127</v>
      </c>
      <c r="C419" s="78">
        <f t="shared" ref="C419:I419" si="76">C418/$I418</f>
        <v>0.37749540394464581</v>
      </c>
      <c r="D419" s="78">
        <f t="shared" si="76"/>
        <v>1.8676720032410124E-2</v>
      </c>
      <c r="E419" s="78">
        <f t="shared" si="76"/>
        <v>0.31770584836608018</v>
      </c>
      <c r="F419" s="78">
        <f t="shared" si="76"/>
        <v>0</v>
      </c>
      <c r="G419" s="78">
        <f t="shared" si="76"/>
        <v>5.6953018391232568E-2</v>
      </c>
      <c r="H419" s="78">
        <f t="shared" si="76"/>
        <v>0</v>
      </c>
      <c r="I419" s="80">
        <f t="shared" si="76"/>
        <v>1</v>
      </c>
    </row>
    <row r="420" spans="1:9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9" ht="28.5" customHeight="1">
      <c r="A421" s="432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9" ht="15" customHeight="1">
      <c r="A422" s="433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9" ht="15">
      <c r="A423" s="3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9" ht="15">
      <c r="A424" s="3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9" ht="15">
      <c r="A425" s="37" t="s">
        <v>9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9" ht="15">
      <c r="A426" s="36" t="s">
        <v>10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9" ht="15">
      <c r="A427" s="37" t="s">
        <v>11</v>
      </c>
      <c r="B427" s="63">
        <v>0</v>
      </c>
      <c r="C427" s="63">
        <v>0</v>
      </c>
      <c r="D427" s="63">
        <v>0</v>
      </c>
      <c r="E427" s="63">
        <v>0</v>
      </c>
      <c r="F427" s="420"/>
      <c r="G427" s="63">
        <v>0</v>
      </c>
      <c r="H427" s="64">
        <v>0</v>
      </c>
      <c r="I427" s="59">
        <f t="shared" si="77"/>
        <v>0</v>
      </c>
    </row>
    <row r="428" spans="1:9" ht="15">
      <c r="A428" s="3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77"/>
        <v>0</v>
      </c>
    </row>
    <row r="429" spans="1:9" ht="15">
      <c r="A429" s="3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59">
        <f t="shared" si="77"/>
        <v>0</v>
      </c>
    </row>
    <row r="430" spans="1:9" ht="15">
      <c r="A430" s="36" t="s">
        <v>14</v>
      </c>
      <c r="B430" s="60">
        <v>0</v>
      </c>
      <c r="C430" s="60">
        <v>0</v>
      </c>
      <c r="D430" s="60">
        <v>0</v>
      </c>
      <c r="E430" s="60">
        <v>6.701862137830189E-2</v>
      </c>
      <c r="F430" s="420"/>
      <c r="G430" s="60">
        <v>0</v>
      </c>
      <c r="H430" s="61">
        <v>0</v>
      </c>
      <c r="I430" s="62">
        <f t="shared" si="77"/>
        <v>6.701862137830189E-2</v>
      </c>
    </row>
    <row r="431" spans="1:9" ht="15">
      <c r="A431" s="37" t="s">
        <v>15</v>
      </c>
      <c r="B431" s="63">
        <v>4.5333653985728928</v>
      </c>
      <c r="C431" s="63">
        <v>2.0108220226853919</v>
      </c>
      <c r="D431" s="63">
        <v>2.4558125787417158</v>
      </c>
      <c r="E431" s="63">
        <v>0</v>
      </c>
      <c r="F431" s="420"/>
      <c r="G431" s="63">
        <v>0</v>
      </c>
      <c r="H431" s="64">
        <v>0</v>
      </c>
      <c r="I431" s="59">
        <f t="shared" si="77"/>
        <v>9</v>
      </c>
    </row>
    <row r="432" spans="1:9" ht="15">
      <c r="A432" s="36" t="s">
        <v>16</v>
      </c>
      <c r="B432" s="60">
        <v>100.30849526256203</v>
      </c>
      <c r="C432" s="60">
        <v>10.559435283439489</v>
      </c>
      <c r="D432" s="60">
        <v>35.13206945399849</v>
      </c>
      <c r="E432" s="60">
        <v>0</v>
      </c>
      <c r="F432" s="420"/>
      <c r="G432" s="60">
        <v>0</v>
      </c>
      <c r="H432" s="61">
        <v>0</v>
      </c>
      <c r="I432" s="62">
        <f t="shared" si="77"/>
        <v>146</v>
      </c>
    </row>
    <row r="433" spans="1:9" ht="15">
      <c r="A433" s="37" t="s">
        <v>17</v>
      </c>
      <c r="B433" s="63">
        <v>1.709229077092291E-4</v>
      </c>
      <c r="C433" s="63">
        <v>0</v>
      </c>
      <c r="D433" s="63">
        <v>1.7085335693423018</v>
      </c>
      <c r="E433" s="63">
        <v>6.9550774998903815E-4</v>
      </c>
      <c r="F433" s="420"/>
      <c r="G433" s="63">
        <v>0</v>
      </c>
      <c r="H433" s="64">
        <v>0</v>
      </c>
      <c r="I433" s="59">
        <f t="shared" si="77"/>
        <v>1.7094</v>
      </c>
    </row>
    <row r="434" spans="1:9" ht="15">
      <c r="A434" s="3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62">
        <f>SUM(B434:H434)</f>
        <v>0</v>
      </c>
    </row>
    <row r="435" spans="1:9" ht="15">
      <c r="A435" s="37" t="s">
        <v>139</v>
      </c>
      <c r="B435" s="63">
        <v>17.796601092786357</v>
      </c>
      <c r="C435" s="63">
        <v>14.30148142526726</v>
      </c>
      <c r="D435" s="63">
        <v>6.7008614002753459</v>
      </c>
      <c r="E435" s="63">
        <v>2.2010560816710369</v>
      </c>
      <c r="F435" s="420"/>
      <c r="G435" s="63">
        <v>0</v>
      </c>
      <c r="H435" s="64">
        <v>0</v>
      </c>
      <c r="I435" s="59">
        <f>SUM(B435:H435)</f>
        <v>40.999999999999993</v>
      </c>
    </row>
    <row r="436" spans="1:9" ht="15">
      <c r="A436" s="3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62">
        <f>SUM(B436:H436)</f>
        <v>0</v>
      </c>
    </row>
    <row r="437" spans="1:9" ht="15">
      <c r="A437" s="3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59">
        <f>SUM(B437:H437)</f>
        <v>0</v>
      </c>
    </row>
    <row r="438" spans="1:9" ht="15">
      <c r="A438" s="3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62">
        <f t="shared" si="77"/>
        <v>2</v>
      </c>
    </row>
    <row r="439" spans="1:9" ht="15">
      <c r="A439" s="38" t="s">
        <v>60</v>
      </c>
      <c r="B439" s="63">
        <v>5.479536251639967</v>
      </c>
      <c r="C439" s="63">
        <v>0.36327439087876329</v>
      </c>
      <c r="D439" s="63">
        <v>4.1571893574812693</v>
      </c>
      <c r="E439" s="63">
        <v>0</v>
      </c>
      <c r="F439" s="420"/>
      <c r="G439" s="63">
        <v>0</v>
      </c>
      <c r="H439" s="64">
        <v>0</v>
      </c>
      <c r="I439" s="59">
        <f t="shared" si="77"/>
        <v>10</v>
      </c>
    </row>
    <row r="440" spans="1:9" ht="15">
      <c r="A440" s="36" t="s">
        <v>22</v>
      </c>
      <c r="B440" s="60">
        <v>0</v>
      </c>
      <c r="C440" s="60">
        <v>0</v>
      </c>
      <c r="D440" s="60">
        <v>0</v>
      </c>
      <c r="E440" s="60">
        <v>0</v>
      </c>
      <c r="F440" s="420"/>
      <c r="G440" s="60">
        <v>0</v>
      </c>
      <c r="H440" s="61">
        <v>0</v>
      </c>
      <c r="I440" s="62">
        <f t="shared" si="77"/>
        <v>0</v>
      </c>
    </row>
    <row r="441" spans="1:9" ht="15">
      <c r="A441" s="38" t="s">
        <v>23</v>
      </c>
      <c r="B441" s="63">
        <v>1.5578730588331655E-2</v>
      </c>
      <c r="C441" s="63">
        <v>0</v>
      </c>
      <c r="D441" s="63">
        <v>0</v>
      </c>
      <c r="E441" s="63">
        <v>0</v>
      </c>
      <c r="F441" s="420"/>
      <c r="G441" s="63">
        <v>0</v>
      </c>
      <c r="H441" s="64">
        <v>0</v>
      </c>
      <c r="I441" s="59">
        <f t="shared" si="77"/>
        <v>1.5578730588331655E-2</v>
      </c>
    </row>
    <row r="442" spans="1:9" ht="15">
      <c r="A442" s="36" t="s">
        <v>24</v>
      </c>
      <c r="B442" s="60">
        <v>0.9134801991218815</v>
      </c>
      <c r="C442" s="60">
        <v>2.2614735148374708E-3</v>
      </c>
      <c r="D442" s="60">
        <v>0.18225832736328093</v>
      </c>
      <c r="E442" s="60">
        <v>0</v>
      </c>
      <c r="F442" s="420"/>
      <c r="G442" s="60">
        <v>0</v>
      </c>
      <c r="H442" s="61">
        <v>0</v>
      </c>
      <c r="I442" s="62">
        <f t="shared" si="77"/>
        <v>1.0979999999999999</v>
      </c>
    </row>
    <row r="443" spans="1:9" ht="15.75" thickBot="1">
      <c r="A443" s="38" t="s">
        <v>25</v>
      </c>
      <c r="B443" s="63">
        <v>25.648092832508141</v>
      </c>
      <c r="C443" s="63">
        <v>8.7524729004356205E-2</v>
      </c>
      <c r="D443" s="63">
        <v>94.674074063253428</v>
      </c>
      <c r="E443" s="63">
        <v>486.98513954251843</v>
      </c>
      <c r="F443" s="421"/>
      <c r="G443" s="63">
        <v>64.541244694463046</v>
      </c>
      <c r="H443" s="64">
        <v>0.24512413825283941</v>
      </c>
      <c r="I443" s="59">
        <f t="shared" si="77"/>
        <v>672.18120000000033</v>
      </c>
    </row>
    <row r="444" spans="1:9" ht="15">
      <c r="A444" s="132" t="s">
        <v>26</v>
      </c>
      <c r="B444" s="133">
        <f>SUM(B423:B443)</f>
        <v>155.93738421243626</v>
      </c>
      <c r="C444" s="133">
        <f t="shared" ref="C444:E444" si="78">SUM(C423:C443)</f>
        <v>27.339315694127777</v>
      </c>
      <c r="D444" s="133">
        <f t="shared" si="78"/>
        <v>145.75421885936925</v>
      </c>
      <c r="E444" s="133">
        <f t="shared" si="78"/>
        <v>489.25390975331777</v>
      </c>
      <c r="F444" s="133">
        <f>SUM(F423:F443)</f>
        <v>0</v>
      </c>
      <c r="G444" s="133">
        <f t="shared" ref="G444:H444" si="79">SUM(G423:G443)</f>
        <v>64.541244694463046</v>
      </c>
      <c r="H444" s="134">
        <f t="shared" si="79"/>
        <v>0.24512413825283941</v>
      </c>
      <c r="I444" s="135">
        <f>SUM(I423:I443)</f>
        <v>883.07119735196693</v>
      </c>
    </row>
    <row r="445" spans="1:9" ht="15" thickBot="1">
      <c r="A445" s="43" t="s">
        <v>91</v>
      </c>
      <c r="B445" s="78">
        <f>B444/$I444</f>
        <v>0.17658529083503113</v>
      </c>
      <c r="C445" s="78">
        <f t="shared" ref="C445:I445" si="80">C444/$I444</f>
        <v>3.0959356138111144E-2</v>
      </c>
      <c r="D445" s="78">
        <f t="shared" si="80"/>
        <v>0.16505375704296216</v>
      </c>
      <c r="E445" s="78">
        <f t="shared" si="80"/>
        <v>0.5540367653485081</v>
      </c>
      <c r="F445" s="78">
        <f t="shared" si="80"/>
        <v>0</v>
      </c>
      <c r="G445" s="78">
        <f t="shared" si="80"/>
        <v>7.308724923652872E-2</v>
      </c>
      <c r="H445" s="78">
        <f t="shared" si="80"/>
        <v>2.7758139885876036E-4</v>
      </c>
      <c r="I445" s="80">
        <f t="shared" si="80"/>
        <v>1</v>
      </c>
    </row>
    <row r="446" spans="1:9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9" ht="28.5" customHeight="1">
      <c r="A447" s="430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9" ht="15" customHeight="1">
      <c r="A448" s="431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5" t="s">
        <v>7</v>
      </c>
      <c r="B449" s="404"/>
      <c r="C449" s="405"/>
      <c r="D449" s="405"/>
      <c r="E449" s="406"/>
      <c r="F449" s="57">
        <v>0</v>
      </c>
      <c r="G449" s="404"/>
      <c r="H449" s="406"/>
      <c r="I449" s="59">
        <f>SUM(B449:H449)</f>
        <v>0</v>
      </c>
    </row>
    <row r="450" spans="1:9" ht="15">
      <c r="A450" s="3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1">SUM(B450:H450)</f>
        <v>0</v>
      </c>
    </row>
    <row r="451" spans="1:9" ht="15">
      <c r="A451" s="3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1"/>
        <v>0</v>
      </c>
    </row>
    <row r="452" spans="1:9" ht="15">
      <c r="A452" s="3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1"/>
        <v>0</v>
      </c>
    </row>
    <row r="453" spans="1:9" ht="15">
      <c r="A453" s="3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1"/>
        <v>0</v>
      </c>
    </row>
    <row r="454" spans="1:9" ht="15">
      <c r="A454" s="3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1"/>
        <v>0</v>
      </c>
    </row>
    <row r="455" spans="1:9" ht="15">
      <c r="A455" s="3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59">
        <f t="shared" si="81"/>
        <v>0</v>
      </c>
    </row>
    <row r="456" spans="1:9" ht="15">
      <c r="A456" s="36" t="s">
        <v>14</v>
      </c>
      <c r="B456" s="407"/>
      <c r="C456" s="408"/>
      <c r="D456" s="408"/>
      <c r="E456" s="409"/>
      <c r="F456" s="60">
        <v>174.60698461364424</v>
      </c>
      <c r="G456" s="407"/>
      <c r="H456" s="409"/>
      <c r="I456" s="62">
        <f t="shared" si="81"/>
        <v>174.60698461364424</v>
      </c>
    </row>
    <row r="457" spans="1:9" ht="15">
      <c r="A457" s="3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1"/>
        <v>0</v>
      </c>
    </row>
    <row r="458" spans="1:9" ht="15">
      <c r="A458" s="3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1"/>
        <v>0</v>
      </c>
    </row>
    <row r="459" spans="1:9" ht="15">
      <c r="A459" s="3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1"/>
        <v>0</v>
      </c>
    </row>
    <row r="460" spans="1:9" ht="15">
      <c r="A460" s="3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62">
        <f>SUM(B460:H460)</f>
        <v>0</v>
      </c>
    </row>
    <row r="461" spans="1:9" ht="15">
      <c r="A461" s="3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59">
        <f>SUM(B461:H461)</f>
        <v>0</v>
      </c>
    </row>
    <row r="462" spans="1:9" ht="15">
      <c r="A462" s="3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62">
        <f>SUM(B462:H462)</f>
        <v>0</v>
      </c>
    </row>
    <row r="463" spans="1:9" ht="15">
      <c r="A463" s="3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59">
        <f>SUM(B463:H463)</f>
        <v>0</v>
      </c>
    </row>
    <row r="464" spans="1:9" ht="15">
      <c r="A464" s="3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1"/>
        <v>0</v>
      </c>
    </row>
    <row r="465" spans="1:9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1"/>
        <v>0</v>
      </c>
    </row>
    <row r="466" spans="1:9" ht="15">
      <c r="A466" s="36" t="s">
        <v>22</v>
      </c>
      <c r="B466" s="407"/>
      <c r="C466" s="408"/>
      <c r="D466" s="408"/>
      <c r="E466" s="409"/>
      <c r="F466" s="60">
        <v>0</v>
      </c>
      <c r="G466" s="407"/>
      <c r="H466" s="409"/>
      <c r="I466" s="62">
        <f t="shared" si="81"/>
        <v>0</v>
      </c>
    </row>
    <row r="467" spans="1:9" ht="15">
      <c r="A467" s="38" t="s">
        <v>23</v>
      </c>
      <c r="B467" s="407"/>
      <c r="C467" s="408"/>
      <c r="D467" s="408"/>
      <c r="E467" s="409"/>
      <c r="F467" s="63">
        <v>0</v>
      </c>
      <c r="G467" s="407"/>
      <c r="H467" s="409"/>
      <c r="I467" s="59">
        <f t="shared" si="81"/>
        <v>0</v>
      </c>
    </row>
    <row r="468" spans="1:9" ht="15">
      <c r="A468" s="36" t="s">
        <v>24</v>
      </c>
      <c r="B468" s="407"/>
      <c r="C468" s="408"/>
      <c r="D468" s="408"/>
      <c r="E468" s="409"/>
      <c r="F468" s="60">
        <v>0</v>
      </c>
      <c r="G468" s="407"/>
      <c r="H468" s="409"/>
      <c r="I468" s="62">
        <f t="shared" si="81"/>
        <v>0</v>
      </c>
    </row>
    <row r="469" spans="1:9" ht="15.75" thickBot="1">
      <c r="A469" s="38" t="s">
        <v>25</v>
      </c>
      <c r="B469" s="410"/>
      <c r="C469" s="411"/>
      <c r="D469" s="411"/>
      <c r="E469" s="412"/>
      <c r="F469" s="63">
        <v>686.59920000000011</v>
      </c>
      <c r="G469" s="410"/>
      <c r="H469" s="412"/>
      <c r="I469" s="59">
        <f t="shared" si="81"/>
        <v>686.59920000000011</v>
      </c>
    </row>
    <row r="470" spans="1:9" ht="15">
      <c r="A470" s="132" t="s">
        <v>26</v>
      </c>
      <c r="B470" s="133">
        <f>SUM(B449:B469)</f>
        <v>0</v>
      </c>
      <c r="C470" s="133">
        <f t="shared" ref="C470:E470" si="82">SUM(C449:C469)</f>
        <v>0</v>
      </c>
      <c r="D470" s="133">
        <f t="shared" si="82"/>
        <v>0</v>
      </c>
      <c r="E470" s="133">
        <f t="shared" si="82"/>
        <v>0</v>
      </c>
      <c r="F470" s="133">
        <f>SUM(F449:F469)</f>
        <v>861.20618461364438</v>
      </c>
      <c r="G470" s="133">
        <f t="shared" ref="G470:H470" si="83">SUM(G449:G469)</f>
        <v>0</v>
      </c>
      <c r="H470" s="133">
        <f t="shared" si="83"/>
        <v>0</v>
      </c>
      <c r="I470" s="135">
        <f>SUM(I449:I469)</f>
        <v>861.20618461364438</v>
      </c>
    </row>
    <row r="471" spans="1:9" ht="15" thickBot="1">
      <c r="A471" s="43" t="s">
        <v>91</v>
      </c>
      <c r="B471" s="78">
        <f>B470/$I470</f>
        <v>0</v>
      </c>
      <c r="C471" s="78">
        <f t="shared" ref="C471:I471" si="84">C470/$I470</f>
        <v>0</v>
      </c>
      <c r="D471" s="78">
        <f t="shared" si="84"/>
        <v>0</v>
      </c>
      <c r="E471" s="78">
        <f t="shared" si="84"/>
        <v>0</v>
      </c>
      <c r="F471" s="78">
        <f t="shared" si="84"/>
        <v>1</v>
      </c>
      <c r="G471" s="78">
        <f t="shared" si="84"/>
        <v>0</v>
      </c>
      <c r="H471" s="78">
        <f t="shared" si="84"/>
        <v>0</v>
      </c>
      <c r="I471" s="80">
        <f t="shared" si="84"/>
        <v>1</v>
      </c>
    </row>
    <row r="472" spans="1:9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9" ht="28.5" customHeight="1">
      <c r="A473" s="430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9" ht="15" customHeight="1">
      <c r="A474" s="431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9" ht="15">
      <c r="A475" s="3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9" ht="15">
      <c r="A476" s="3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5">SUM(B476:H476)</f>
        <v>0</v>
      </c>
    </row>
    <row r="477" spans="1:9" ht="15">
      <c r="A477" s="3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5"/>
        <v>0</v>
      </c>
    </row>
    <row r="478" spans="1:9" ht="15">
      <c r="A478" s="3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5"/>
        <v>0</v>
      </c>
    </row>
    <row r="479" spans="1:9" ht="15">
      <c r="A479" s="3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5"/>
        <v>0</v>
      </c>
    </row>
    <row r="480" spans="1:9" ht="15">
      <c r="A480" s="36" t="s">
        <v>12</v>
      </c>
      <c r="B480" s="407"/>
      <c r="C480" s="408"/>
      <c r="D480" s="408"/>
      <c r="E480" s="409"/>
      <c r="F480" s="60">
        <v>6033.6908318237438</v>
      </c>
      <c r="G480" s="407"/>
      <c r="H480" s="409"/>
      <c r="I480" s="62">
        <f t="shared" si="85"/>
        <v>6033.6908318237438</v>
      </c>
    </row>
    <row r="481" spans="1:9" ht="15">
      <c r="A481" s="3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59">
        <f t="shared" si="85"/>
        <v>0</v>
      </c>
    </row>
    <row r="482" spans="1:9" ht="15">
      <c r="A482" s="36" t="s">
        <v>14</v>
      </c>
      <c r="B482" s="407"/>
      <c r="C482" s="408"/>
      <c r="D482" s="408"/>
      <c r="E482" s="409"/>
      <c r="F482" s="60">
        <v>6329.8928424647866</v>
      </c>
      <c r="G482" s="407"/>
      <c r="H482" s="409"/>
      <c r="I482" s="62">
        <f t="shared" si="85"/>
        <v>6329.8928424647866</v>
      </c>
    </row>
    <row r="483" spans="1:9" ht="15">
      <c r="A483" s="3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5"/>
        <v>0</v>
      </c>
    </row>
    <row r="484" spans="1:9" ht="15">
      <c r="A484" s="3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62">
        <f t="shared" si="85"/>
        <v>0</v>
      </c>
    </row>
    <row r="485" spans="1:9" ht="15">
      <c r="A485" s="37" t="s">
        <v>17</v>
      </c>
      <c r="B485" s="407"/>
      <c r="C485" s="408"/>
      <c r="D485" s="408"/>
      <c r="E485" s="409"/>
      <c r="F485" s="63">
        <v>9.8683583035980771</v>
      </c>
      <c r="G485" s="407"/>
      <c r="H485" s="409"/>
      <c r="I485" s="59">
        <f t="shared" si="85"/>
        <v>9.8683583035980771</v>
      </c>
    </row>
    <row r="486" spans="1:9" ht="15">
      <c r="A486" s="3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62">
        <f>SUM(B486:H486)</f>
        <v>0</v>
      </c>
    </row>
    <row r="487" spans="1:9" ht="15">
      <c r="A487" s="3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59">
        <f>SUM(B487:H487)</f>
        <v>0</v>
      </c>
    </row>
    <row r="488" spans="1:9" ht="15">
      <c r="A488" s="3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62">
        <f>SUM(B488:H488)</f>
        <v>0</v>
      </c>
    </row>
    <row r="489" spans="1:9" ht="15">
      <c r="A489" s="3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59">
        <f>SUM(B489:H489)</f>
        <v>0</v>
      </c>
    </row>
    <row r="490" spans="1:9" ht="15">
      <c r="A490" s="3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5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5"/>
        <v>0</v>
      </c>
    </row>
    <row r="492" spans="1:9" ht="15">
      <c r="A492" s="36" t="s">
        <v>22</v>
      </c>
      <c r="B492" s="407"/>
      <c r="C492" s="408"/>
      <c r="D492" s="408"/>
      <c r="E492" s="409"/>
      <c r="F492" s="60">
        <v>12</v>
      </c>
      <c r="G492" s="407"/>
      <c r="H492" s="409"/>
      <c r="I492" s="62">
        <f t="shared" si="85"/>
        <v>12</v>
      </c>
    </row>
    <row r="493" spans="1:9" ht="15">
      <c r="A493" s="38" t="s">
        <v>23</v>
      </c>
      <c r="B493" s="407"/>
      <c r="C493" s="408"/>
      <c r="D493" s="408"/>
      <c r="E493" s="409"/>
      <c r="F493" s="63">
        <v>0</v>
      </c>
      <c r="G493" s="407"/>
      <c r="H493" s="409"/>
      <c r="I493" s="59">
        <f t="shared" si="85"/>
        <v>0</v>
      </c>
    </row>
    <row r="494" spans="1:9" ht="15">
      <c r="A494" s="36" t="s">
        <v>24</v>
      </c>
      <c r="B494" s="407"/>
      <c r="C494" s="408"/>
      <c r="D494" s="408"/>
      <c r="E494" s="409"/>
      <c r="F494" s="60">
        <v>0</v>
      </c>
      <c r="G494" s="407"/>
      <c r="H494" s="409"/>
      <c r="I494" s="62">
        <f t="shared" si="85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63">
        <v>305.32679999999999</v>
      </c>
      <c r="G495" s="410"/>
      <c r="H495" s="412"/>
      <c r="I495" s="59">
        <f t="shared" si="85"/>
        <v>305.32679999999999</v>
      </c>
    </row>
    <row r="496" spans="1:9" ht="15">
      <c r="A496" s="132" t="s">
        <v>26</v>
      </c>
      <c r="B496" s="133">
        <f>SUM(B475:B495)</f>
        <v>0</v>
      </c>
      <c r="C496" s="133">
        <f t="shared" ref="C496:E496" si="86">SUM(C475:C495)</f>
        <v>0</v>
      </c>
      <c r="D496" s="133">
        <f t="shared" si="86"/>
        <v>0</v>
      </c>
      <c r="E496" s="133">
        <f t="shared" si="86"/>
        <v>0</v>
      </c>
      <c r="F496" s="133">
        <f>SUM(F475:F495)</f>
        <v>12690.778832592128</v>
      </c>
      <c r="G496" s="133">
        <f t="shared" ref="G496:H496" si="87">SUM(G475:G495)</f>
        <v>0</v>
      </c>
      <c r="H496" s="133">
        <f t="shared" si="87"/>
        <v>0</v>
      </c>
      <c r="I496" s="135">
        <f>SUM(I475:I495)</f>
        <v>12690.778832592128</v>
      </c>
    </row>
    <row r="497" spans="1:9" ht="15" thickBot="1">
      <c r="A497" s="43" t="s">
        <v>91</v>
      </c>
      <c r="B497" s="78">
        <f>B496/$I496</f>
        <v>0</v>
      </c>
      <c r="C497" s="78">
        <f t="shared" ref="C497:I497" si="88">C496/$I496</f>
        <v>0</v>
      </c>
      <c r="D497" s="78">
        <f t="shared" si="88"/>
        <v>0</v>
      </c>
      <c r="E497" s="78">
        <f t="shared" si="88"/>
        <v>0</v>
      </c>
      <c r="F497" s="78">
        <f t="shared" si="88"/>
        <v>1</v>
      </c>
      <c r="G497" s="78">
        <f t="shared" si="88"/>
        <v>0</v>
      </c>
      <c r="H497" s="78">
        <f t="shared" si="88"/>
        <v>0</v>
      </c>
      <c r="I497" s="80">
        <f t="shared" si="88"/>
        <v>1</v>
      </c>
    </row>
    <row r="498" spans="1:9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9" ht="28.5" customHeight="1">
      <c r="A499" s="430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9" ht="15" customHeight="1">
      <c r="A500" s="431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9" ht="15">
      <c r="A501" s="3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9" ht="15">
      <c r="A502" s="3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9">SUM(B502:H502)</f>
        <v>0</v>
      </c>
    </row>
    <row r="503" spans="1:9" ht="15">
      <c r="A503" s="3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9"/>
        <v>0</v>
      </c>
    </row>
    <row r="504" spans="1:9" ht="15">
      <c r="A504" s="3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9"/>
        <v>0</v>
      </c>
    </row>
    <row r="505" spans="1:9" ht="15">
      <c r="A505" s="3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9"/>
        <v>0</v>
      </c>
    </row>
    <row r="506" spans="1:9" ht="15">
      <c r="A506" s="3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9"/>
        <v>0</v>
      </c>
    </row>
    <row r="507" spans="1:9" ht="15">
      <c r="A507" s="3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9"/>
        <v>0</v>
      </c>
    </row>
    <row r="508" spans="1:9" ht="15">
      <c r="A508" s="3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9"/>
        <v>0</v>
      </c>
    </row>
    <row r="509" spans="1:9" ht="15">
      <c r="A509" s="3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9"/>
        <v>0</v>
      </c>
    </row>
    <row r="510" spans="1:9" ht="15">
      <c r="A510" s="3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9"/>
        <v>0</v>
      </c>
    </row>
    <row r="511" spans="1:9" ht="15">
      <c r="A511" s="3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9"/>
        <v>0</v>
      </c>
    </row>
    <row r="512" spans="1:9" ht="15">
      <c r="A512" s="3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62">
        <f>SUM(B512:H512)</f>
        <v>0</v>
      </c>
    </row>
    <row r="513" spans="1:9" ht="15">
      <c r="A513" s="3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59">
        <f>SUM(B513:H513)</f>
        <v>0</v>
      </c>
    </row>
    <row r="514" spans="1:9" ht="15">
      <c r="A514" s="3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62">
        <f>SUM(B514:H514)</f>
        <v>0</v>
      </c>
    </row>
    <row r="515" spans="1:9" ht="15">
      <c r="A515" s="3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59">
        <f>SUM(B515:H515)</f>
        <v>0</v>
      </c>
    </row>
    <row r="516" spans="1:9" ht="15">
      <c r="A516" s="3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9"/>
        <v>0</v>
      </c>
    </row>
    <row r="518" spans="1:9" ht="15">
      <c r="A518" s="36" t="s">
        <v>22</v>
      </c>
      <c r="B518" s="407"/>
      <c r="C518" s="408"/>
      <c r="D518" s="408"/>
      <c r="E518" s="409"/>
      <c r="F518" s="60">
        <v>0</v>
      </c>
      <c r="G518" s="407"/>
      <c r="H518" s="409"/>
      <c r="I518" s="62">
        <f t="shared" si="89"/>
        <v>0</v>
      </c>
    </row>
    <row r="519" spans="1:9" ht="15">
      <c r="A519" s="38" t="s">
        <v>23</v>
      </c>
      <c r="B519" s="407"/>
      <c r="C519" s="408"/>
      <c r="D519" s="408"/>
      <c r="E519" s="409"/>
      <c r="F519" s="63">
        <v>0</v>
      </c>
      <c r="G519" s="407"/>
      <c r="H519" s="409"/>
      <c r="I519" s="59">
        <f t="shared" si="89"/>
        <v>0</v>
      </c>
    </row>
    <row r="520" spans="1:9" ht="15">
      <c r="A520" s="36" t="s">
        <v>24</v>
      </c>
      <c r="B520" s="407"/>
      <c r="C520" s="408"/>
      <c r="D520" s="408"/>
      <c r="E520" s="409"/>
      <c r="F520" s="60">
        <v>0</v>
      </c>
      <c r="G520" s="407"/>
      <c r="H520" s="409"/>
      <c r="I520" s="62">
        <f t="shared" si="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63">
        <v>0</v>
      </c>
      <c r="G521" s="410"/>
      <c r="H521" s="412"/>
      <c r="I521" s="59">
        <f t="shared" si="89"/>
        <v>0</v>
      </c>
    </row>
    <row r="522" spans="1:9" ht="15">
      <c r="A522" s="132" t="s">
        <v>26</v>
      </c>
      <c r="B522" s="133">
        <f>SUM(B501:B521)</f>
        <v>0</v>
      </c>
      <c r="C522" s="133">
        <f t="shared" ref="C522:E522" si="90">SUM(C501:C521)</f>
        <v>0</v>
      </c>
      <c r="D522" s="133">
        <f t="shared" si="90"/>
        <v>0</v>
      </c>
      <c r="E522" s="133">
        <f t="shared" si="90"/>
        <v>0</v>
      </c>
      <c r="F522" s="133">
        <f>SUM(F501:F521)</f>
        <v>0</v>
      </c>
      <c r="G522" s="133">
        <f t="shared" ref="G522:H522" si="91">SUM(G501:G521)</f>
        <v>0</v>
      </c>
      <c r="H522" s="133">
        <f t="shared" si="91"/>
        <v>0</v>
      </c>
      <c r="I522" s="135">
        <f>SUM(I501:I521)</f>
        <v>0</v>
      </c>
    </row>
    <row r="523" spans="1:9" ht="15" thickBot="1">
      <c r="A523" s="43" t="s">
        <v>91</v>
      </c>
      <c r="B523" s="78"/>
      <c r="C523" s="78"/>
      <c r="D523" s="78"/>
      <c r="E523" s="78"/>
      <c r="F523" s="78"/>
      <c r="G523" s="78"/>
      <c r="H523" s="78"/>
      <c r="I523" s="80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30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31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9" ht="15">
      <c r="A528" s="3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92">SUM(B528:H528)</f>
        <v>0</v>
      </c>
    </row>
    <row r="529" spans="1:9" ht="15">
      <c r="A529" s="3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92"/>
        <v>0</v>
      </c>
    </row>
    <row r="530" spans="1:9" ht="15">
      <c r="A530" s="3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92"/>
        <v>0</v>
      </c>
    </row>
    <row r="531" spans="1:9" ht="15">
      <c r="A531" s="3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92"/>
        <v>0</v>
      </c>
    </row>
    <row r="532" spans="1:9" ht="15">
      <c r="A532" s="36" t="s">
        <v>12</v>
      </c>
      <c r="B532" s="407"/>
      <c r="C532" s="408"/>
      <c r="D532" s="408"/>
      <c r="E532" s="409"/>
      <c r="F532" s="60">
        <v>0.44574705691763028</v>
      </c>
      <c r="G532" s="407"/>
      <c r="H532" s="409"/>
      <c r="I532" s="62">
        <f t="shared" si="92"/>
        <v>0.44574705691763028</v>
      </c>
    </row>
    <row r="533" spans="1:9" ht="15">
      <c r="A533" s="3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59">
        <f t="shared" si="92"/>
        <v>0</v>
      </c>
    </row>
    <row r="534" spans="1:9" ht="15">
      <c r="A534" s="36" t="s">
        <v>14</v>
      </c>
      <c r="B534" s="407"/>
      <c r="C534" s="408"/>
      <c r="D534" s="408"/>
      <c r="E534" s="409"/>
      <c r="F534" s="60">
        <v>2.8785780413937769</v>
      </c>
      <c r="G534" s="407"/>
      <c r="H534" s="409"/>
      <c r="I534" s="62">
        <f t="shared" si="92"/>
        <v>2.8785780413937769</v>
      </c>
    </row>
    <row r="535" spans="1:9" ht="15">
      <c r="A535" s="3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59">
        <f>SUM(B535:H535)</f>
        <v>0</v>
      </c>
    </row>
    <row r="536" spans="1:9" ht="15">
      <c r="A536" s="3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92"/>
        <v>0</v>
      </c>
    </row>
    <row r="537" spans="1:9" ht="15">
      <c r="A537" s="3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92"/>
        <v>0</v>
      </c>
    </row>
    <row r="538" spans="1:9" ht="15">
      <c r="A538" s="3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62">
        <f>SUM(B538:H538)</f>
        <v>0</v>
      </c>
    </row>
    <row r="539" spans="1:9" ht="15">
      <c r="A539" s="3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59">
        <f>SUM(B539:H539)</f>
        <v>0</v>
      </c>
    </row>
    <row r="540" spans="1:9" ht="15">
      <c r="A540" s="3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62">
        <f>SUM(B540:H540)</f>
        <v>0</v>
      </c>
    </row>
    <row r="541" spans="1:9" ht="15">
      <c r="A541" s="3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59">
        <f>SUM(B541:H541)</f>
        <v>0</v>
      </c>
    </row>
    <row r="542" spans="1:9" ht="15">
      <c r="A542" s="3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92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92"/>
        <v>0</v>
      </c>
    </row>
    <row r="544" spans="1:9" ht="15">
      <c r="A544" s="36" t="s">
        <v>22</v>
      </c>
      <c r="B544" s="407"/>
      <c r="C544" s="408"/>
      <c r="D544" s="408"/>
      <c r="E544" s="409"/>
      <c r="F544" s="60">
        <v>0</v>
      </c>
      <c r="G544" s="407"/>
      <c r="H544" s="409"/>
      <c r="I544" s="62">
        <f t="shared" si="92"/>
        <v>0</v>
      </c>
    </row>
    <row r="545" spans="1:9" ht="15">
      <c r="A545" s="38" t="s">
        <v>23</v>
      </c>
      <c r="B545" s="407"/>
      <c r="C545" s="408"/>
      <c r="D545" s="408"/>
      <c r="E545" s="409"/>
      <c r="F545" s="63">
        <v>0</v>
      </c>
      <c r="G545" s="407"/>
      <c r="H545" s="409"/>
      <c r="I545" s="59">
        <f t="shared" si="92"/>
        <v>0</v>
      </c>
    </row>
    <row r="546" spans="1:9" ht="15">
      <c r="A546" s="36" t="s">
        <v>24</v>
      </c>
      <c r="B546" s="407"/>
      <c r="C546" s="408"/>
      <c r="D546" s="408"/>
      <c r="E546" s="409"/>
      <c r="F546" s="60">
        <v>0</v>
      </c>
      <c r="G546" s="407"/>
      <c r="H546" s="409"/>
      <c r="I546" s="62">
        <f t="shared" si="92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63">
        <v>0</v>
      </c>
      <c r="G547" s="410"/>
      <c r="H547" s="412"/>
      <c r="I547" s="59">
        <f t="shared" si="92"/>
        <v>0</v>
      </c>
    </row>
    <row r="548" spans="1:9" ht="15">
      <c r="A548" s="132" t="s">
        <v>26</v>
      </c>
      <c r="B548" s="133">
        <f>SUM(B527:B547)</f>
        <v>0</v>
      </c>
      <c r="C548" s="133">
        <f t="shared" ref="C548:E548" si="93">SUM(C527:C547)</f>
        <v>0</v>
      </c>
      <c r="D548" s="133">
        <f t="shared" si="93"/>
        <v>0</v>
      </c>
      <c r="E548" s="133">
        <f t="shared" si="93"/>
        <v>0</v>
      </c>
      <c r="F548" s="133">
        <f>SUM(F527:F547)</f>
        <v>3.324325098311407</v>
      </c>
      <c r="G548" s="133">
        <f t="shared" ref="G548:H548" si="94">SUM(G527:G547)</f>
        <v>0</v>
      </c>
      <c r="H548" s="133">
        <f t="shared" si="94"/>
        <v>0</v>
      </c>
      <c r="I548" s="135">
        <f>SUM(I527:I547)</f>
        <v>3.324325098311407</v>
      </c>
    </row>
    <row r="549" spans="1:9" ht="15" thickBot="1">
      <c r="A549" s="43" t="s">
        <v>91</v>
      </c>
      <c r="B549" s="78"/>
      <c r="C549" s="78"/>
      <c r="D549" s="78"/>
      <c r="E549" s="78"/>
      <c r="F549" s="78"/>
      <c r="G549" s="78"/>
      <c r="H549" s="78"/>
      <c r="I549" s="80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30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31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5">SUM(B554:H554)</f>
        <v>0</v>
      </c>
    </row>
    <row r="555" spans="1:9" ht="15">
      <c r="A555" s="3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5"/>
        <v>0</v>
      </c>
    </row>
    <row r="556" spans="1:9" ht="15">
      <c r="A556" s="3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5"/>
        <v>0</v>
      </c>
    </row>
    <row r="557" spans="1:9" ht="15">
      <c r="A557" s="3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5"/>
        <v>0</v>
      </c>
    </row>
    <row r="558" spans="1:9" ht="15">
      <c r="A558" s="3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95"/>
        <v>9.7907454150322444</v>
      </c>
    </row>
    <row r="559" spans="1:9" ht="15">
      <c r="A559" s="37" t="s">
        <v>13</v>
      </c>
      <c r="B559" s="407"/>
      <c r="C559" s="408"/>
      <c r="D559" s="408"/>
      <c r="E559" s="409"/>
      <c r="F559" s="63">
        <v>1837</v>
      </c>
      <c r="G559" s="407"/>
      <c r="H559" s="409"/>
      <c r="I559" s="59">
        <f t="shared" si="95"/>
        <v>1837</v>
      </c>
    </row>
    <row r="560" spans="1:9" ht="15">
      <c r="A560" s="3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95"/>
        <v>0</v>
      </c>
    </row>
    <row r="561" spans="1:9" ht="15">
      <c r="A561" s="3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9" ht="15">
      <c r="A562" s="3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5"/>
        <v>0</v>
      </c>
    </row>
    <row r="563" spans="1:9" ht="15">
      <c r="A563" s="3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5"/>
        <v>0</v>
      </c>
    </row>
    <row r="564" spans="1:9" ht="15">
      <c r="A564" s="3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9" ht="15">
      <c r="A565" s="3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9" ht="15">
      <c r="A566" s="3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9" ht="15">
      <c r="A567" s="3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9" ht="15">
      <c r="A568" s="3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5"/>
        <v>0</v>
      </c>
    </row>
    <row r="569" spans="1:9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5"/>
        <v>0</v>
      </c>
    </row>
    <row r="570" spans="1:9" ht="15">
      <c r="A570" s="36" t="s">
        <v>22</v>
      </c>
      <c r="B570" s="407"/>
      <c r="C570" s="408"/>
      <c r="D570" s="408"/>
      <c r="E570" s="409"/>
      <c r="F570" s="60">
        <v>0</v>
      </c>
      <c r="G570" s="407"/>
      <c r="H570" s="409"/>
      <c r="I570" s="62">
        <f t="shared" si="95"/>
        <v>0</v>
      </c>
    </row>
    <row r="571" spans="1:9" ht="15">
      <c r="A571" s="38" t="s">
        <v>23</v>
      </c>
      <c r="B571" s="407"/>
      <c r="C571" s="408"/>
      <c r="D571" s="408"/>
      <c r="E571" s="409"/>
      <c r="F571" s="63">
        <v>0</v>
      </c>
      <c r="G571" s="407"/>
      <c r="H571" s="409"/>
      <c r="I571" s="59">
        <f t="shared" si="95"/>
        <v>0</v>
      </c>
    </row>
    <row r="572" spans="1:9" ht="15">
      <c r="A572" s="36" t="s">
        <v>24</v>
      </c>
      <c r="B572" s="407"/>
      <c r="C572" s="408"/>
      <c r="D572" s="408"/>
      <c r="E572" s="409"/>
      <c r="F572" s="60">
        <v>0</v>
      </c>
      <c r="G572" s="407"/>
      <c r="H572" s="409"/>
      <c r="I572" s="62">
        <f t="shared" si="95"/>
        <v>0</v>
      </c>
    </row>
    <row r="573" spans="1:9" ht="15.75" thickBot="1">
      <c r="A573" s="38" t="s">
        <v>25</v>
      </c>
      <c r="B573" s="410"/>
      <c r="C573" s="411"/>
      <c r="D573" s="411"/>
      <c r="E573" s="412"/>
      <c r="F573" s="63">
        <v>0</v>
      </c>
      <c r="G573" s="410"/>
      <c r="H573" s="412"/>
      <c r="I573" s="59">
        <f t="shared" si="95"/>
        <v>0</v>
      </c>
    </row>
    <row r="574" spans="1:9" ht="15">
      <c r="A574" s="42" t="s">
        <v>26</v>
      </c>
      <c r="B574" s="133">
        <f>SUM(B553:B573)</f>
        <v>0</v>
      </c>
      <c r="C574" s="133">
        <f t="shared" ref="C574:E574" si="96">SUM(C553:C573)</f>
        <v>0</v>
      </c>
      <c r="D574" s="133">
        <f t="shared" si="96"/>
        <v>0</v>
      </c>
      <c r="E574" s="133">
        <f t="shared" si="96"/>
        <v>0</v>
      </c>
      <c r="F574" s="133">
        <f>SUM(F553:F573)</f>
        <v>1846.7907454150322</v>
      </c>
      <c r="G574" s="133">
        <f t="shared" ref="G574:H574" si="97">SUM(G553:G573)</f>
        <v>0</v>
      </c>
      <c r="H574" s="133">
        <f t="shared" si="97"/>
        <v>0</v>
      </c>
      <c r="I574" s="135">
        <f>SUM(I553:I573)</f>
        <v>1846.7907454150322</v>
      </c>
    </row>
    <row r="575" spans="1:9" ht="15" thickBot="1">
      <c r="A575" s="43" t="s">
        <v>91</v>
      </c>
      <c r="B575" s="78">
        <f>B574/$I574</f>
        <v>0</v>
      </c>
      <c r="C575" s="78">
        <f t="shared" ref="C575:I575" si="98">C574/$I574</f>
        <v>0</v>
      </c>
      <c r="D575" s="78">
        <f t="shared" si="98"/>
        <v>0</v>
      </c>
      <c r="E575" s="78">
        <f t="shared" si="98"/>
        <v>0</v>
      </c>
      <c r="F575" s="78">
        <f t="shared" si="98"/>
        <v>1</v>
      </c>
      <c r="G575" s="78">
        <f t="shared" si="98"/>
        <v>0</v>
      </c>
      <c r="H575" s="78">
        <f t="shared" si="98"/>
        <v>0</v>
      </c>
      <c r="I575" s="80">
        <f t="shared" si="98"/>
        <v>1</v>
      </c>
    </row>
    <row r="576" spans="1:9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 customHeight="1">
      <c r="A577" s="437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 customHeight="1">
      <c r="A578" s="438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5" t="s">
        <v>7</v>
      </c>
      <c r="B579" s="57">
        <v>21.836522442396802</v>
      </c>
      <c r="C579" s="57">
        <v>0</v>
      </c>
      <c r="D579" s="57">
        <v>4.1634775576031959</v>
      </c>
      <c r="E579" s="57">
        <v>0</v>
      </c>
      <c r="F579" s="419"/>
      <c r="G579" s="57">
        <v>0</v>
      </c>
      <c r="H579" s="58">
        <v>0</v>
      </c>
      <c r="I579" s="59">
        <f>SUM(B579:H579)</f>
        <v>26</v>
      </c>
    </row>
    <row r="580" spans="1:9" ht="15">
      <c r="A580" s="36" t="s">
        <v>8</v>
      </c>
      <c r="B580" s="60">
        <v>6.8772812311186495</v>
      </c>
      <c r="C580" s="60">
        <v>0</v>
      </c>
      <c r="D580" s="60">
        <v>2.12271876888135</v>
      </c>
      <c r="E580" s="60">
        <v>0</v>
      </c>
      <c r="F580" s="420"/>
      <c r="G580" s="60">
        <v>0</v>
      </c>
      <c r="H580" s="61">
        <v>0</v>
      </c>
      <c r="I580" s="62">
        <f t="shared" ref="I580:I599" si="99">SUM(B580:H580)</f>
        <v>9</v>
      </c>
    </row>
    <row r="581" spans="1:9" ht="15">
      <c r="A581" s="37" t="s">
        <v>9</v>
      </c>
      <c r="B581" s="63">
        <v>14.481040108066159</v>
      </c>
      <c r="C581" s="63">
        <v>0</v>
      </c>
      <c r="D581" s="63">
        <v>3.5189598919338412</v>
      </c>
      <c r="E581" s="63">
        <v>0</v>
      </c>
      <c r="F581" s="420"/>
      <c r="G581" s="63">
        <v>0</v>
      </c>
      <c r="H581" s="64">
        <v>0</v>
      </c>
      <c r="I581" s="59">
        <f t="shared" si="99"/>
        <v>18</v>
      </c>
    </row>
    <row r="582" spans="1:9" ht="15">
      <c r="A582" s="36" t="s">
        <v>10</v>
      </c>
      <c r="B582" s="60">
        <v>24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9"/>
        <v>24</v>
      </c>
    </row>
    <row r="583" spans="1:9" ht="15">
      <c r="A583" s="3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99"/>
        <v>0</v>
      </c>
    </row>
    <row r="584" spans="1:9" ht="15">
      <c r="A584" s="36" t="s">
        <v>12</v>
      </c>
      <c r="B584" s="60">
        <v>0</v>
      </c>
      <c r="C584" s="60">
        <v>0</v>
      </c>
      <c r="D584" s="60">
        <v>3.9590900377112583E-2</v>
      </c>
      <c r="E584" s="60">
        <v>1.1575393075884428</v>
      </c>
      <c r="F584" s="420"/>
      <c r="G584" s="60">
        <v>0</v>
      </c>
      <c r="H584" s="61">
        <v>0</v>
      </c>
      <c r="I584" s="62">
        <f t="shared" si="99"/>
        <v>1.1971302079655555</v>
      </c>
    </row>
    <row r="585" spans="1:9" ht="15">
      <c r="A585" s="37" t="s">
        <v>13</v>
      </c>
      <c r="B585" s="63">
        <v>0</v>
      </c>
      <c r="C585" s="63">
        <v>0</v>
      </c>
      <c r="D585" s="63">
        <v>0</v>
      </c>
      <c r="E585" s="63">
        <v>9</v>
      </c>
      <c r="F585" s="420"/>
      <c r="G585" s="63">
        <v>0</v>
      </c>
      <c r="H585" s="64">
        <v>0</v>
      </c>
      <c r="I585" s="59">
        <f t="shared" si="99"/>
        <v>9</v>
      </c>
    </row>
    <row r="586" spans="1:9" ht="15">
      <c r="A586" s="36" t="s">
        <v>14</v>
      </c>
      <c r="B586" s="60">
        <v>0</v>
      </c>
      <c r="C586" s="60">
        <v>0</v>
      </c>
      <c r="D586" s="60">
        <v>9.7157317846410809E-2</v>
      </c>
      <c r="E586" s="60">
        <v>45.322397878386063</v>
      </c>
      <c r="F586" s="420"/>
      <c r="G586" s="60">
        <v>0</v>
      </c>
      <c r="H586" s="61">
        <v>0</v>
      </c>
      <c r="I586" s="62">
        <f t="shared" si="99"/>
        <v>45.419555196232473</v>
      </c>
    </row>
    <row r="587" spans="1:9" ht="15">
      <c r="A587" s="37" t="s">
        <v>15</v>
      </c>
      <c r="B587" s="63">
        <v>327.16440433621415</v>
      </c>
      <c r="C587" s="63">
        <v>4.9649962610956369</v>
      </c>
      <c r="D587" s="63">
        <v>5.8705994026902175</v>
      </c>
      <c r="E587" s="63">
        <v>0</v>
      </c>
      <c r="F587" s="420"/>
      <c r="G587" s="63">
        <v>0</v>
      </c>
      <c r="H587" s="64">
        <v>0</v>
      </c>
      <c r="I587" s="59">
        <f>SUM(B587:H587)</f>
        <v>338</v>
      </c>
    </row>
    <row r="588" spans="1:9" ht="15">
      <c r="A588" s="36" t="s">
        <v>16</v>
      </c>
      <c r="B588" s="60">
        <v>559.93798166639783</v>
      </c>
      <c r="C588" s="60">
        <v>67.822375486207676</v>
      </c>
      <c r="D588" s="60">
        <v>14.623990841602415</v>
      </c>
      <c r="E588" s="60">
        <v>32.615652005792072</v>
      </c>
      <c r="F588" s="420"/>
      <c r="G588" s="60">
        <v>0</v>
      </c>
      <c r="H588" s="61">
        <v>0</v>
      </c>
      <c r="I588" s="62">
        <f t="shared" si="99"/>
        <v>675</v>
      </c>
    </row>
    <row r="589" spans="1:9" ht="15">
      <c r="A589" s="37" t="s">
        <v>17</v>
      </c>
      <c r="B589" s="63">
        <v>260.73096331712901</v>
      </c>
      <c r="C589" s="63">
        <v>1.412717197716306</v>
      </c>
      <c r="D589" s="63">
        <v>33.091037845738107</v>
      </c>
      <c r="E589" s="63">
        <v>4.5108816394165485</v>
      </c>
      <c r="F589" s="420"/>
      <c r="G589" s="63">
        <v>0</v>
      </c>
      <c r="H589" s="64">
        <v>0</v>
      </c>
      <c r="I589" s="59">
        <f t="shared" si="99"/>
        <v>299.74559999999997</v>
      </c>
    </row>
    <row r="590" spans="1:9" ht="15">
      <c r="A590" s="3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9" ht="15">
      <c r="A591" s="37" t="s">
        <v>139</v>
      </c>
      <c r="B591" s="63">
        <v>701.24565392776594</v>
      </c>
      <c r="C591" s="63">
        <v>110.50704710889988</v>
      </c>
      <c r="D591" s="63">
        <v>21.552321703402075</v>
      </c>
      <c r="E591" s="63">
        <v>16.970716814118184</v>
      </c>
      <c r="F591" s="420"/>
      <c r="G591" s="63">
        <v>0</v>
      </c>
      <c r="H591" s="64">
        <v>0</v>
      </c>
      <c r="I591" s="59">
        <f>SUM(B591:H591)</f>
        <v>850.27573955418609</v>
      </c>
    </row>
    <row r="592" spans="1:9" ht="15">
      <c r="A592" s="3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9" ht="15">
      <c r="A593" s="3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9" ht="15">
      <c r="A594" s="36" t="s">
        <v>21</v>
      </c>
      <c r="B594" s="60">
        <v>45.16551039786853</v>
      </c>
      <c r="C594" s="60">
        <v>0</v>
      </c>
      <c r="D594" s="60">
        <v>0.83448960213147161</v>
      </c>
      <c r="E594" s="60">
        <v>0</v>
      </c>
      <c r="F594" s="420"/>
      <c r="G594" s="60">
        <v>0</v>
      </c>
      <c r="H594" s="61">
        <v>0</v>
      </c>
      <c r="I594" s="62">
        <f t="shared" si="99"/>
        <v>46</v>
      </c>
    </row>
    <row r="595" spans="1:9" ht="15">
      <c r="A595" s="38" t="s">
        <v>60</v>
      </c>
      <c r="B595" s="63">
        <v>82.358995835952413</v>
      </c>
      <c r="C595" s="63">
        <v>0</v>
      </c>
      <c r="D595" s="63">
        <v>14.64100416404758</v>
      </c>
      <c r="E595" s="63">
        <v>0</v>
      </c>
      <c r="F595" s="420"/>
      <c r="G595" s="63">
        <v>0</v>
      </c>
      <c r="H595" s="64">
        <v>0</v>
      </c>
      <c r="I595" s="59">
        <f t="shared" si="99"/>
        <v>97</v>
      </c>
    </row>
    <row r="596" spans="1:9" ht="15">
      <c r="A596" s="36" t="s">
        <v>22</v>
      </c>
      <c r="B596" s="60">
        <v>74.848190873056254</v>
      </c>
      <c r="C596" s="60">
        <v>0</v>
      </c>
      <c r="D596" s="60">
        <v>4.6165778949437488</v>
      </c>
      <c r="E596" s="60">
        <v>0</v>
      </c>
      <c r="F596" s="420"/>
      <c r="G596" s="60">
        <v>0</v>
      </c>
      <c r="H596" s="61">
        <v>0</v>
      </c>
      <c r="I596" s="62">
        <f t="shared" si="99"/>
        <v>79.464768767999999</v>
      </c>
    </row>
    <row r="597" spans="1:9" ht="15">
      <c r="A597" s="38" t="s">
        <v>23</v>
      </c>
      <c r="B597" s="63">
        <v>99.458741896999712</v>
      </c>
      <c r="C597" s="63">
        <v>0</v>
      </c>
      <c r="D597" s="63">
        <v>0</v>
      </c>
      <c r="E597" s="63">
        <v>0</v>
      </c>
      <c r="F597" s="420"/>
      <c r="G597" s="63">
        <v>0</v>
      </c>
      <c r="H597" s="64">
        <v>0</v>
      </c>
      <c r="I597" s="59">
        <f t="shared" si="99"/>
        <v>99.458741896999712</v>
      </c>
    </row>
    <row r="598" spans="1:9" ht="15">
      <c r="A598" s="36" t="s">
        <v>24</v>
      </c>
      <c r="B598" s="60">
        <v>1019.9190949468843</v>
      </c>
      <c r="C598" s="60">
        <v>6.4661050531158777</v>
      </c>
      <c r="D598" s="60">
        <v>0</v>
      </c>
      <c r="E598" s="60">
        <v>0</v>
      </c>
      <c r="F598" s="420"/>
      <c r="G598" s="60">
        <v>0</v>
      </c>
      <c r="H598" s="61">
        <v>0</v>
      </c>
      <c r="I598" s="62">
        <f t="shared" si="99"/>
        <v>1026.3852000000002</v>
      </c>
    </row>
    <row r="599" spans="1:9" ht="15.75" thickBot="1">
      <c r="A599" s="38" t="s">
        <v>25</v>
      </c>
      <c r="B599" s="63">
        <v>629.56598884154585</v>
      </c>
      <c r="C599" s="63">
        <v>0</v>
      </c>
      <c r="D599" s="63">
        <v>1388.5264073752835</v>
      </c>
      <c r="E599" s="63">
        <v>305.98041911061233</v>
      </c>
      <c r="F599" s="421"/>
      <c r="G599" s="63">
        <v>951.29793038276409</v>
      </c>
      <c r="H599" s="64">
        <v>0.24765428979364493</v>
      </c>
      <c r="I599" s="59">
        <f t="shared" si="99"/>
        <v>3275.6183999999994</v>
      </c>
    </row>
    <row r="600" spans="1:9" ht="15">
      <c r="A600" s="132" t="s">
        <v>26</v>
      </c>
      <c r="B600" s="133">
        <f>SUM(B579:B599)</f>
        <v>3867.5903698213951</v>
      </c>
      <c r="C600" s="133">
        <f t="shared" ref="C600:E600" si="100">SUM(C579:C599)</f>
        <v>191.17324110703538</v>
      </c>
      <c r="D600" s="133">
        <f t="shared" si="100"/>
        <v>1493.6983332664811</v>
      </c>
      <c r="E600" s="133">
        <f t="shared" si="100"/>
        <v>415.55760675591364</v>
      </c>
      <c r="F600" s="133">
        <f>SUM(F579:F599)</f>
        <v>0</v>
      </c>
      <c r="G600" s="133">
        <f>SUM(G579:G599)</f>
        <v>951.29793038276409</v>
      </c>
      <c r="H600" s="134">
        <f t="shared" ref="H600" si="101">SUM(H579:H599)</f>
        <v>0.24765428979364493</v>
      </c>
      <c r="I600" s="135">
        <f>SUM(I579:I599)</f>
        <v>6919.565135623383</v>
      </c>
    </row>
    <row r="601" spans="1:9" ht="15" thickBot="1">
      <c r="A601" s="43" t="s">
        <v>91</v>
      </c>
      <c r="B601" s="78">
        <f>B600/$I600</f>
        <v>0.55893546689953433</v>
      </c>
      <c r="C601" s="78">
        <f t="shared" ref="C601:I601" si="102">C600/$I600</f>
        <v>2.7627927096579401E-2</v>
      </c>
      <c r="D601" s="78">
        <f t="shared" si="102"/>
        <v>0.21586592567452056</v>
      </c>
      <c r="E601" s="78">
        <f t="shared" si="102"/>
        <v>6.005545126189149E-2</v>
      </c>
      <c r="F601" s="78">
        <f t="shared" si="102"/>
        <v>0</v>
      </c>
      <c r="G601" s="78">
        <f t="shared" si="102"/>
        <v>0.13747943862617629</v>
      </c>
      <c r="H601" s="78">
        <f t="shared" si="102"/>
        <v>3.5790441297917453E-5</v>
      </c>
      <c r="I601" s="80">
        <f t="shared" si="102"/>
        <v>1</v>
      </c>
    </row>
    <row r="602" spans="1:9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9" ht="28.5">
      <c r="A603" s="402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9" ht="15" customHeight="1">
      <c r="A604" s="403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9" ht="15">
      <c r="A605" s="35" t="s">
        <v>7</v>
      </c>
      <c r="B605" s="57">
        <v>163.79999999999998</v>
      </c>
      <c r="C605" s="57">
        <v>0</v>
      </c>
      <c r="D605" s="57">
        <v>11.200000000000001</v>
      </c>
      <c r="E605" s="57">
        <v>0</v>
      </c>
      <c r="F605" s="419"/>
      <c r="G605" s="57">
        <v>0</v>
      </c>
      <c r="H605" s="58">
        <v>0</v>
      </c>
      <c r="I605" s="59">
        <f>SUM(B605:H605)</f>
        <v>174.99999999999997</v>
      </c>
    </row>
    <row r="606" spans="1:9" ht="15">
      <c r="A606" s="36" t="s">
        <v>8</v>
      </c>
      <c r="B606" s="60">
        <v>5.6159999999999997</v>
      </c>
      <c r="C606" s="60">
        <v>0</v>
      </c>
      <c r="D606" s="60">
        <v>0.38400000000000001</v>
      </c>
      <c r="E606" s="60">
        <v>0</v>
      </c>
      <c r="F606" s="420"/>
      <c r="G606" s="60">
        <v>0</v>
      </c>
      <c r="H606" s="61">
        <v>0</v>
      </c>
      <c r="I606" s="62">
        <f t="shared" ref="I606:I625" si="103">SUM(B606:H606)</f>
        <v>6</v>
      </c>
    </row>
    <row r="607" spans="1:9" ht="15">
      <c r="A607" s="37" t="s">
        <v>9</v>
      </c>
      <c r="B607" s="63">
        <v>224.64</v>
      </c>
      <c r="C607" s="63">
        <v>0</v>
      </c>
      <c r="D607" s="63">
        <v>15.36</v>
      </c>
      <c r="E607" s="63">
        <v>0</v>
      </c>
      <c r="F607" s="420"/>
      <c r="G607" s="63">
        <v>0</v>
      </c>
      <c r="H607" s="64">
        <v>0</v>
      </c>
      <c r="I607" s="59">
        <f t="shared" si="103"/>
        <v>240</v>
      </c>
    </row>
    <row r="608" spans="1:9" ht="15">
      <c r="A608" s="36" t="s">
        <v>10</v>
      </c>
      <c r="B608" s="60">
        <v>303.26400000000001</v>
      </c>
      <c r="C608" s="60">
        <v>0</v>
      </c>
      <c r="D608" s="60">
        <v>20.736000000000001</v>
      </c>
      <c r="E608" s="60">
        <v>0</v>
      </c>
      <c r="F608" s="420"/>
      <c r="G608" s="60">
        <v>0</v>
      </c>
      <c r="H608" s="61">
        <v>0</v>
      </c>
      <c r="I608" s="62">
        <f t="shared" si="103"/>
        <v>324</v>
      </c>
    </row>
    <row r="609" spans="1:9" ht="15">
      <c r="A609" s="3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103"/>
        <v>0</v>
      </c>
    </row>
    <row r="610" spans="1:9" ht="15">
      <c r="A610" s="3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103"/>
        <v>0</v>
      </c>
    </row>
    <row r="611" spans="1:9" ht="15">
      <c r="A611" s="3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103"/>
        <v>0</v>
      </c>
    </row>
    <row r="612" spans="1:9" ht="15">
      <c r="A612" s="3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103"/>
        <v>0</v>
      </c>
    </row>
    <row r="613" spans="1:9" ht="15">
      <c r="A613" s="37" t="s">
        <v>15</v>
      </c>
      <c r="B613" s="63">
        <v>3793.2839999999997</v>
      </c>
      <c r="C613" s="63">
        <v>0</v>
      </c>
      <c r="D613" s="63">
        <v>298.71600000000001</v>
      </c>
      <c r="E613" s="63">
        <v>0</v>
      </c>
      <c r="F613" s="420"/>
      <c r="G613" s="63">
        <v>0</v>
      </c>
      <c r="H613" s="64">
        <v>0</v>
      </c>
      <c r="I613" s="59">
        <f>SUM(B613:H613)</f>
        <v>4091.9999999999995</v>
      </c>
    </row>
    <row r="614" spans="1:9" ht="15">
      <c r="A614" s="36" t="s">
        <v>16</v>
      </c>
      <c r="B614" s="60">
        <v>504.28800000000001</v>
      </c>
      <c r="C614" s="60">
        <v>0</v>
      </c>
      <c r="D614" s="60">
        <v>39.711999999999996</v>
      </c>
      <c r="E614" s="60">
        <v>0</v>
      </c>
      <c r="F614" s="420"/>
      <c r="G614" s="60">
        <v>0</v>
      </c>
      <c r="H614" s="61">
        <v>0</v>
      </c>
      <c r="I614" s="62">
        <f t="shared" si="103"/>
        <v>544</v>
      </c>
    </row>
    <row r="615" spans="1:9" ht="15">
      <c r="A615" s="37" t="s">
        <v>17</v>
      </c>
      <c r="B615" s="63">
        <v>56.960442</v>
      </c>
      <c r="C615" s="63">
        <v>0</v>
      </c>
      <c r="D615" s="63">
        <v>4.4855579999999993</v>
      </c>
      <c r="E615" s="63">
        <v>0</v>
      </c>
      <c r="F615" s="420"/>
      <c r="G615" s="63">
        <v>0</v>
      </c>
      <c r="H615" s="64">
        <v>0</v>
      </c>
      <c r="I615" s="59">
        <f t="shared" si="103"/>
        <v>61.445999999999998</v>
      </c>
    </row>
    <row r="616" spans="1:9" ht="15">
      <c r="A616" s="3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9" ht="15">
      <c r="A617" s="37" t="s">
        <v>139</v>
      </c>
      <c r="B617" s="63">
        <v>548.74055951563059</v>
      </c>
      <c r="C617" s="63">
        <v>0</v>
      </c>
      <c r="D617" s="63">
        <v>173.28649247862018</v>
      </c>
      <c r="E617" s="63">
        <v>0</v>
      </c>
      <c r="F617" s="420"/>
      <c r="G617" s="63">
        <v>0</v>
      </c>
      <c r="H617" s="64">
        <v>0</v>
      </c>
      <c r="I617" s="59">
        <f>SUM(B617:H617)</f>
        <v>722.02705199425077</v>
      </c>
    </row>
    <row r="618" spans="1:9" ht="15">
      <c r="A618" s="3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9" ht="15">
      <c r="A619" s="3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9" ht="15">
      <c r="A620" s="3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103"/>
        <v>0</v>
      </c>
    </row>
    <row r="621" spans="1:9" ht="15">
      <c r="A621" s="38" t="s">
        <v>60</v>
      </c>
      <c r="B621" s="63">
        <v>3184.6950000000002</v>
      </c>
      <c r="C621" s="63">
        <v>0</v>
      </c>
      <c r="D621" s="63">
        <v>334.30500000000001</v>
      </c>
      <c r="E621" s="63">
        <v>0</v>
      </c>
      <c r="F621" s="420"/>
      <c r="G621" s="63">
        <v>0</v>
      </c>
      <c r="H621" s="64">
        <v>0</v>
      </c>
      <c r="I621" s="59">
        <f t="shared" si="103"/>
        <v>3519</v>
      </c>
    </row>
    <row r="622" spans="1:9" ht="15">
      <c r="A622" s="36" t="s">
        <v>22</v>
      </c>
      <c r="B622" s="60">
        <v>36.830923602559999</v>
      </c>
      <c r="C622" s="60">
        <v>0</v>
      </c>
      <c r="D622" s="60">
        <v>3.8662295494399999</v>
      </c>
      <c r="E622" s="60">
        <v>0</v>
      </c>
      <c r="F622" s="420"/>
      <c r="G622" s="60">
        <v>0</v>
      </c>
      <c r="H622" s="61">
        <v>0</v>
      </c>
      <c r="I622" s="62">
        <f t="shared" si="103"/>
        <v>40.697153151999998</v>
      </c>
    </row>
    <row r="623" spans="1:9" ht="15">
      <c r="A623" s="38" t="s">
        <v>23</v>
      </c>
      <c r="B623" s="63">
        <v>40.059911685428744</v>
      </c>
      <c r="C623" s="63">
        <v>0</v>
      </c>
      <c r="D623" s="63">
        <v>81.636698567382709</v>
      </c>
      <c r="E623" s="63">
        <v>0</v>
      </c>
      <c r="F623" s="420"/>
      <c r="G623" s="63">
        <v>0</v>
      </c>
      <c r="H623" s="64">
        <v>0</v>
      </c>
      <c r="I623" s="59">
        <f t="shared" si="103"/>
        <v>121.69661025281145</v>
      </c>
    </row>
    <row r="624" spans="1:9" ht="15">
      <c r="A624" s="36" t="s">
        <v>24</v>
      </c>
      <c r="B624" s="60">
        <v>788.78719296000008</v>
      </c>
      <c r="C624" s="60">
        <v>0</v>
      </c>
      <c r="D624" s="60">
        <v>183.58360704</v>
      </c>
      <c r="E624" s="60">
        <v>0</v>
      </c>
      <c r="F624" s="420"/>
      <c r="G624" s="60">
        <v>0</v>
      </c>
      <c r="H624" s="61">
        <v>0</v>
      </c>
      <c r="I624" s="62">
        <f t="shared" si="103"/>
        <v>972.37080000000014</v>
      </c>
    </row>
    <row r="625" spans="1:9" ht="15.75" thickBot="1">
      <c r="A625" s="38" t="s">
        <v>25</v>
      </c>
      <c r="B625" s="63">
        <v>948.93358360264369</v>
      </c>
      <c r="C625" s="63">
        <v>0</v>
      </c>
      <c r="D625" s="63">
        <v>1077.9148473932942</v>
      </c>
      <c r="E625" s="63">
        <v>951.62868487114372</v>
      </c>
      <c r="F625" s="421"/>
      <c r="G625" s="63">
        <v>249.23608413291862</v>
      </c>
      <c r="H625" s="64">
        <v>0</v>
      </c>
      <c r="I625" s="59">
        <f t="shared" si="103"/>
        <v>3227.7132000000001</v>
      </c>
    </row>
    <row r="626" spans="1:9" ht="15">
      <c r="A626" s="132" t="s">
        <v>26</v>
      </c>
      <c r="B626" s="133">
        <f>SUM(B605:B625)</f>
        <v>10599.899613366262</v>
      </c>
      <c r="C626" s="133">
        <f t="shared" ref="C626:E626" si="104">SUM(C605:C625)</f>
        <v>0</v>
      </c>
      <c r="D626" s="133">
        <f t="shared" si="104"/>
        <v>2245.1864330287372</v>
      </c>
      <c r="E626" s="133">
        <f t="shared" si="104"/>
        <v>951.62868487114372</v>
      </c>
      <c r="F626" s="133">
        <f>SUM(F605:F625)</f>
        <v>0</v>
      </c>
      <c r="G626" s="133">
        <f>SUM(G605:G625)</f>
        <v>249.23608413291862</v>
      </c>
      <c r="H626" s="134">
        <f t="shared" ref="H626" si="105">SUM(H605:H625)</f>
        <v>0</v>
      </c>
      <c r="I626" s="135">
        <f>SUM(I605:I625)</f>
        <v>14045.950815399061</v>
      </c>
    </row>
    <row r="627" spans="1:9" ht="15" thickBot="1">
      <c r="A627" s="43" t="s">
        <v>91</v>
      </c>
      <c r="B627" s="78">
        <f>B626/$I626</f>
        <v>0.75465874490641294</v>
      </c>
      <c r="C627" s="78">
        <f t="shared" ref="C627:I627" si="106">C626/$I626</f>
        <v>0</v>
      </c>
      <c r="D627" s="78">
        <f t="shared" si="106"/>
        <v>0.1598458133974997</v>
      </c>
      <c r="E627" s="78">
        <f t="shared" si="106"/>
        <v>6.7751104740295706E-2</v>
      </c>
      <c r="F627" s="78">
        <f t="shared" si="106"/>
        <v>0</v>
      </c>
      <c r="G627" s="78">
        <f t="shared" si="106"/>
        <v>1.7744336955791737E-2</v>
      </c>
      <c r="H627" s="78">
        <f t="shared" si="106"/>
        <v>0</v>
      </c>
      <c r="I627" s="80">
        <f t="shared" si="106"/>
        <v>1</v>
      </c>
    </row>
    <row r="628" spans="1:9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9" ht="28.5">
      <c r="A629" s="402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9" ht="15" customHeight="1">
      <c r="A630" s="403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9" ht="15">
      <c r="A631" s="35" t="s">
        <v>7</v>
      </c>
      <c r="B631" s="57">
        <v>0.39980942593439261</v>
      </c>
      <c r="C631" s="57">
        <v>0</v>
      </c>
      <c r="D631" s="57">
        <v>0.60019057406560739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1</v>
      </c>
    </row>
    <row r="632" spans="1:9" ht="15">
      <c r="A632" s="3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107">SUM(B632:H632)</f>
        <v>0</v>
      </c>
    </row>
    <row r="633" spans="1:9" ht="15">
      <c r="A633" s="37" t="s">
        <v>9</v>
      </c>
      <c r="B633" s="63">
        <v>10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107"/>
        <v>10</v>
      </c>
    </row>
    <row r="634" spans="1:9" ht="15">
      <c r="A634" s="36" t="s">
        <v>10</v>
      </c>
      <c r="B634" s="60">
        <v>6.9776474869811675</v>
      </c>
      <c r="C634" s="60">
        <v>0</v>
      </c>
      <c r="D634" s="60">
        <v>2.2352513018831933E-2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107"/>
        <v>6.9999999999999991</v>
      </c>
    </row>
    <row r="635" spans="1:9" ht="15">
      <c r="A635" s="3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107"/>
        <v>0</v>
      </c>
    </row>
    <row r="636" spans="1:9" ht="15">
      <c r="A636" s="36" t="s">
        <v>12</v>
      </c>
      <c r="B636" s="60">
        <v>0</v>
      </c>
      <c r="C636" s="60">
        <v>0</v>
      </c>
      <c r="D636" s="60">
        <v>0</v>
      </c>
      <c r="E636" s="60">
        <v>3.8972231855319825</v>
      </c>
      <c r="F636" s="60">
        <v>0</v>
      </c>
      <c r="G636" s="60">
        <v>0</v>
      </c>
      <c r="H636" s="61">
        <v>0</v>
      </c>
      <c r="I636" s="62">
        <f t="shared" si="107"/>
        <v>3.8972231855319825</v>
      </c>
    </row>
    <row r="637" spans="1:9" ht="15">
      <c r="A637" s="3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107"/>
        <v>0</v>
      </c>
    </row>
    <row r="638" spans="1:9" ht="15">
      <c r="A638" s="36" t="s">
        <v>14</v>
      </c>
      <c r="B638" s="60">
        <v>0</v>
      </c>
      <c r="C638" s="60">
        <v>0.28412305519532044</v>
      </c>
      <c r="D638" s="60">
        <v>0</v>
      </c>
      <c r="E638" s="60">
        <v>13.790100210417661</v>
      </c>
      <c r="F638" s="60">
        <v>544.60938896081313</v>
      </c>
      <c r="G638" s="60">
        <v>0</v>
      </c>
      <c r="H638" s="61">
        <v>0</v>
      </c>
      <c r="I638" s="62">
        <f t="shared" si="107"/>
        <v>558.68361222642613</v>
      </c>
    </row>
    <row r="639" spans="1:9" ht="15">
      <c r="A639" s="37" t="s">
        <v>15</v>
      </c>
      <c r="B639" s="63">
        <v>2.9337907777635452</v>
      </c>
      <c r="C639" s="63">
        <v>6.6209222236454507E-2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2.9999999999999996</v>
      </c>
    </row>
    <row r="640" spans="1:9" ht="15">
      <c r="A640" s="36" t="s">
        <v>16</v>
      </c>
      <c r="B640" s="60">
        <v>135.49613524121398</v>
      </c>
      <c r="C640" s="60">
        <v>0.58562278910872401</v>
      </c>
      <c r="D640" s="60">
        <v>10.918241969677299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107"/>
        <v>147</v>
      </c>
    </row>
    <row r="641" spans="1:9" ht="15">
      <c r="A641" s="37" t="s">
        <v>17</v>
      </c>
      <c r="B641" s="63">
        <v>6.0748406269281761</v>
      </c>
      <c r="C641" s="63">
        <v>0</v>
      </c>
      <c r="D641" s="63">
        <v>2.940971162844204E-2</v>
      </c>
      <c r="E641" s="63">
        <v>0.17894966144338198</v>
      </c>
      <c r="F641" s="63">
        <v>0</v>
      </c>
      <c r="G641" s="63">
        <v>0</v>
      </c>
      <c r="H641" s="64">
        <v>0</v>
      </c>
      <c r="I641" s="59">
        <f t="shared" si="107"/>
        <v>6.2831999999999999</v>
      </c>
    </row>
    <row r="642" spans="1:9" ht="15">
      <c r="A642" s="3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9" ht="15">
      <c r="A643" s="37" t="s">
        <v>139</v>
      </c>
      <c r="B643" s="63">
        <v>5.5623701788565585</v>
      </c>
      <c r="C643" s="63">
        <v>0</v>
      </c>
      <c r="D643" s="63">
        <v>1.4376298211434415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7</v>
      </c>
    </row>
    <row r="644" spans="1:9" ht="15">
      <c r="A644" s="3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9" ht="15">
      <c r="A645" s="3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9" ht="15">
      <c r="A646" s="3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107"/>
        <v>0</v>
      </c>
    </row>
    <row r="647" spans="1:9" ht="15">
      <c r="A647" s="38" t="s">
        <v>60</v>
      </c>
      <c r="B647" s="63">
        <v>137.48648179388127</v>
      </c>
      <c r="C647" s="63">
        <v>6.2276710000874163</v>
      </c>
      <c r="D647" s="63">
        <v>78.285847206031306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107"/>
        <v>222</v>
      </c>
    </row>
    <row r="648" spans="1:9" ht="15">
      <c r="A648" s="36" t="s">
        <v>22</v>
      </c>
      <c r="B648" s="60">
        <v>14.771333618044011</v>
      </c>
      <c r="C648" s="60">
        <v>0</v>
      </c>
      <c r="D648" s="60">
        <v>0</v>
      </c>
      <c r="E648" s="60">
        <v>0</v>
      </c>
      <c r="F648" s="60">
        <v>0.22866638195598898</v>
      </c>
      <c r="G648" s="60">
        <v>0</v>
      </c>
      <c r="H648" s="61">
        <v>0</v>
      </c>
      <c r="I648" s="62">
        <f t="shared" si="107"/>
        <v>15</v>
      </c>
    </row>
    <row r="649" spans="1:9" ht="15">
      <c r="A649" s="38" t="s">
        <v>23</v>
      </c>
      <c r="B649" s="63">
        <v>1.6432435290977667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59">
        <f t="shared" si="107"/>
        <v>1.6432435290977667</v>
      </c>
    </row>
    <row r="650" spans="1:9" ht="15">
      <c r="A650" s="36" t="s">
        <v>24</v>
      </c>
      <c r="B650" s="60">
        <v>13.622399999999999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62">
        <f t="shared" si="107"/>
        <v>13.622399999999999</v>
      </c>
    </row>
    <row r="651" spans="1:9" ht="15.75" thickBot="1">
      <c r="A651" s="38" t="s">
        <v>25</v>
      </c>
      <c r="B651" s="63">
        <v>74.961651451527857</v>
      </c>
      <c r="C651" s="63">
        <v>9.7399432909516748E-2</v>
      </c>
      <c r="D651" s="63">
        <v>1.5505293783495271</v>
      </c>
      <c r="E651" s="63">
        <v>124.5627922385771</v>
      </c>
      <c r="F651" s="63">
        <v>0</v>
      </c>
      <c r="G651" s="63">
        <v>42.005096367241215</v>
      </c>
      <c r="H651" s="64">
        <v>0.58933113139481141</v>
      </c>
      <c r="I651" s="59">
        <f t="shared" si="107"/>
        <v>243.76680000000002</v>
      </c>
    </row>
    <row r="652" spans="1:9" ht="15">
      <c r="A652" s="132" t="s">
        <v>26</v>
      </c>
      <c r="B652" s="133">
        <f>SUM(B631:B651)</f>
        <v>409.92970413022869</v>
      </c>
      <c r="C652" s="133">
        <f t="shared" ref="C652:E652" si="108">SUM(C631:C651)</f>
        <v>7.2610254995374319</v>
      </c>
      <c r="D652" s="133">
        <f t="shared" si="108"/>
        <v>92.844201173914456</v>
      </c>
      <c r="E652" s="133">
        <f t="shared" si="108"/>
        <v>142.42906529597013</v>
      </c>
      <c r="F652" s="133">
        <f>SUM(F631:F651)</f>
        <v>544.83805534276917</v>
      </c>
      <c r="G652" s="133">
        <f>SUM(G631:G651)</f>
        <v>42.005096367241215</v>
      </c>
      <c r="H652" s="134">
        <f t="shared" ref="H652" si="109">SUM(H631:H651)</f>
        <v>0.58933113139481141</v>
      </c>
      <c r="I652" s="135">
        <f>SUM(I631:I651)</f>
        <v>1239.8964789410559</v>
      </c>
    </row>
    <row r="653" spans="1:9" ht="15" thickBot="1">
      <c r="A653" s="43" t="s">
        <v>91</v>
      </c>
      <c r="B653" s="76">
        <f>B652/$I652</f>
        <v>0.33061607246464048</v>
      </c>
      <c r="C653" s="76">
        <f t="shared" ref="C653:I653" si="110">C652/$I652</f>
        <v>5.8561546248915653E-3</v>
      </c>
      <c r="D653" s="76">
        <f t="shared" si="110"/>
        <v>7.4880607172309127E-2</v>
      </c>
      <c r="E653" s="76">
        <f t="shared" si="110"/>
        <v>0.11487173946780854</v>
      </c>
      <c r="F653" s="76">
        <f t="shared" si="110"/>
        <v>0.4394222135448701</v>
      </c>
      <c r="G653" s="76">
        <f t="shared" si="110"/>
        <v>3.3877906003181836E-2</v>
      </c>
      <c r="H653" s="76">
        <f t="shared" si="110"/>
        <v>4.753067222984089E-4</v>
      </c>
      <c r="I653" s="77">
        <f t="shared" si="110"/>
        <v>1</v>
      </c>
    </row>
    <row r="654" spans="1:9">
      <c r="A654" s="44"/>
      <c r="B654" s="44"/>
      <c r="C654" s="44"/>
      <c r="D654" s="44"/>
      <c r="E654" s="44"/>
      <c r="F654" s="44"/>
      <c r="G654" s="44"/>
      <c r="H654" s="44"/>
      <c r="I654" s="44"/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F111:F131"/>
    <mergeCell ref="F137:F157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F241:F261"/>
    <mergeCell ref="F267:F287"/>
    <mergeCell ref="B214:I214"/>
    <mergeCell ref="F163:F183"/>
    <mergeCell ref="F189:F209"/>
    <mergeCell ref="A1:I3"/>
    <mergeCell ref="B6:I6"/>
    <mergeCell ref="B32:I32"/>
    <mergeCell ref="B58:I58"/>
    <mergeCell ref="B84:I84"/>
    <mergeCell ref="A5:A6"/>
    <mergeCell ref="A31:A32"/>
    <mergeCell ref="A57:A58"/>
    <mergeCell ref="A83:A84"/>
    <mergeCell ref="F33:F53"/>
    <mergeCell ref="B59:E79"/>
    <mergeCell ref="G59:H79"/>
    <mergeCell ref="A109:A110"/>
    <mergeCell ref="A135:A136"/>
    <mergeCell ref="A161:A162"/>
    <mergeCell ref="A187:A188"/>
    <mergeCell ref="A213:A214"/>
    <mergeCell ref="A473:A474"/>
    <mergeCell ref="A239:A240"/>
    <mergeCell ref="A265:A266"/>
    <mergeCell ref="A291:A292"/>
    <mergeCell ref="A317:A318"/>
    <mergeCell ref="A343:A344"/>
    <mergeCell ref="A629:A630"/>
    <mergeCell ref="F293:F313"/>
    <mergeCell ref="F319:F339"/>
    <mergeCell ref="F345:F365"/>
    <mergeCell ref="F371:F391"/>
    <mergeCell ref="F397:F417"/>
    <mergeCell ref="B501:E52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BH653"/>
  <sheetViews>
    <sheetView topLeftCell="A593" zoomScale="60" zoomScaleNormal="60" workbookViewId="0">
      <selection activeCell="A2" sqref="A2"/>
    </sheetView>
  </sheetViews>
  <sheetFormatPr baseColWidth="10" defaultRowHeight="14.25"/>
  <cols>
    <col min="1" max="1" width="36.625" style="4" customWidth="1"/>
    <col min="2" max="9" width="16.625" style="4" customWidth="1"/>
    <col min="10" max="10" width="11.25" style="322" customWidth="1"/>
    <col min="11" max="23" width="16.625" style="4" customWidth="1"/>
    <col min="24" max="16384" width="11" style="4"/>
  </cols>
  <sheetData>
    <row r="1" spans="1:60" s="15" customFormat="1" ht="15" customHeight="1" thickTop="1">
      <c r="A1" s="441" t="s">
        <v>93</v>
      </c>
      <c r="B1" s="442"/>
      <c r="C1" s="442"/>
      <c r="D1" s="442"/>
      <c r="E1" s="442"/>
      <c r="F1" s="442"/>
      <c r="G1" s="442"/>
      <c r="H1" s="442"/>
      <c r="I1" s="443"/>
      <c r="J1" s="322"/>
      <c r="AB1" s="294"/>
      <c r="AS1" s="294"/>
      <c r="BH1" s="14"/>
    </row>
    <row r="2" spans="1:60" s="15" customFormat="1" ht="14.25" customHeight="1">
      <c r="A2" s="444"/>
      <c r="B2" s="445"/>
      <c r="C2" s="445"/>
      <c r="D2" s="445"/>
      <c r="E2" s="445"/>
      <c r="F2" s="445"/>
      <c r="G2" s="445"/>
      <c r="H2" s="445"/>
      <c r="I2" s="446"/>
      <c r="J2" s="322"/>
      <c r="AB2" s="294"/>
      <c r="AS2" s="294"/>
      <c r="BH2" s="14"/>
    </row>
    <row r="3" spans="1:60" s="15" customFormat="1" ht="15" customHeight="1" thickBot="1">
      <c r="A3" s="447"/>
      <c r="B3" s="448"/>
      <c r="C3" s="448"/>
      <c r="D3" s="448"/>
      <c r="E3" s="448"/>
      <c r="F3" s="448"/>
      <c r="G3" s="448"/>
      <c r="H3" s="448"/>
      <c r="I3" s="449"/>
      <c r="J3" s="322"/>
      <c r="AB3" s="294"/>
      <c r="AS3" s="294"/>
      <c r="BH3" s="14"/>
    </row>
    <row r="4" spans="1:60" ht="15.75" thickTop="1" thickBot="1"/>
    <row r="5" spans="1:60" ht="60" customHeight="1">
      <c r="A5" s="487" t="s">
        <v>92</v>
      </c>
      <c r="B5" s="30" t="s">
        <v>0</v>
      </c>
      <c r="C5" s="30" t="s">
        <v>1</v>
      </c>
      <c r="D5" s="30" t="s">
        <v>2</v>
      </c>
      <c r="E5" s="30" t="s">
        <v>3</v>
      </c>
      <c r="F5" s="30" t="s">
        <v>27</v>
      </c>
      <c r="G5" s="30" t="s">
        <v>4</v>
      </c>
      <c r="H5" s="30" t="s">
        <v>5</v>
      </c>
      <c r="I5" s="31" t="s">
        <v>6</v>
      </c>
    </row>
    <row r="6" spans="1:60" ht="15" customHeight="1">
      <c r="A6" s="488" t="s">
        <v>87</v>
      </c>
      <c r="B6" s="434" t="s">
        <v>117</v>
      </c>
      <c r="C6" s="435"/>
      <c r="D6" s="435"/>
      <c r="E6" s="435"/>
      <c r="F6" s="435"/>
      <c r="G6" s="435"/>
      <c r="H6" s="435"/>
      <c r="I6" s="436"/>
    </row>
    <row r="7" spans="1:60" ht="13.5" customHeight="1">
      <c r="A7" s="305" t="s">
        <v>7</v>
      </c>
      <c r="B7" s="57">
        <f>B33+B85</f>
        <v>172.35552935503813</v>
      </c>
      <c r="C7" s="57">
        <f t="shared" ref="C7:E7" si="0">C33+C85</f>
        <v>0</v>
      </c>
      <c r="D7" s="57">
        <f t="shared" si="0"/>
        <v>55.644470644961849</v>
      </c>
      <c r="E7" s="57">
        <f t="shared" si="0"/>
        <v>0</v>
      </c>
      <c r="F7" s="57">
        <f>F59+F85</f>
        <v>0</v>
      </c>
      <c r="G7" s="57">
        <f t="shared" ref="G7:H22" si="1">G33+G85</f>
        <v>0</v>
      </c>
      <c r="H7" s="58">
        <f t="shared" si="1"/>
        <v>0</v>
      </c>
      <c r="I7" s="59">
        <f>SUM(B7:H7)</f>
        <v>227.99999999999997</v>
      </c>
      <c r="J7" s="322">
        <v>0</v>
      </c>
    </row>
    <row r="8" spans="1:60" ht="13.5" customHeight="1">
      <c r="A8" s="306" t="s">
        <v>8</v>
      </c>
      <c r="B8" s="60">
        <f t="shared" ref="B8:E23" si="2">B34+B86</f>
        <v>16.365281231118651</v>
      </c>
      <c r="C8" s="60">
        <f t="shared" si="2"/>
        <v>2</v>
      </c>
      <c r="D8" s="60">
        <f t="shared" si="2"/>
        <v>4.63471876888135</v>
      </c>
      <c r="E8" s="60">
        <f t="shared" si="2"/>
        <v>2</v>
      </c>
      <c r="F8" s="60">
        <f t="shared" ref="F8:F27" si="3">F60+F86</f>
        <v>0</v>
      </c>
      <c r="G8" s="60">
        <f t="shared" si="1"/>
        <v>0</v>
      </c>
      <c r="H8" s="61">
        <f t="shared" si="1"/>
        <v>0</v>
      </c>
      <c r="I8" s="62">
        <f t="shared" ref="I8:I27" si="4">SUM(B8:H8)</f>
        <v>25</v>
      </c>
      <c r="J8" s="322">
        <v>0</v>
      </c>
    </row>
    <row r="9" spans="1:60" ht="13.5" customHeight="1">
      <c r="A9" s="307" t="s">
        <v>9</v>
      </c>
      <c r="B9" s="63">
        <f t="shared" si="2"/>
        <v>296.57503119516258</v>
      </c>
      <c r="C9" s="63">
        <f t="shared" si="2"/>
        <v>0</v>
      </c>
      <c r="D9" s="63">
        <f t="shared" si="2"/>
        <v>21.42496880483743</v>
      </c>
      <c r="E9" s="63">
        <f t="shared" si="2"/>
        <v>0</v>
      </c>
      <c r="F9" s="63">
        <f t="shared" si="3"/>
        <v>0</v>
      </c>
      <c r="G9" s="63">
        <f t="shared" si="1"/>
        <v>0</v>
      </c>
      <c r="H9" s="64">
        <f t="shared" si="1"/>
        <v>0</v>
      </c>
      <c r="I9" s="59">
        <f t="shared" si="4"/>
        <v>318</v>
      </c>
      <c r="J9" s="322">
        <v>0</v>
      </c>
    </row>
    <row r="10" spans="1:60" ht="13.5" customHeight="1">
      <c r="A10" s="306" t="s">
        <v>10</v>
      </c>
      <c r="B10" s="60">
        <f t="shared" si="2"/>
        <v>374.80645427083562</v>
      </c>
      <c r="C10" s="60">
        <f t="shared" si="2"/>
        <v>1</v>
      </c>
      <c r="D10" s="60">
        <f t="shared" si="2"/>
        <v>24.193545729164377</v>
      </c>
      <c r="E10" s="60">
        <f t="shared" si="2"/>
        <v>1</v>
      </c>
      <c r="F10" s="60">
        <f t="shared" si="3"/>
        <v>0</v>
      </c>
      <c r="G10" s="60">
        <f t="shared" si="1"/>
        <v>0</v>
      </c>
      <c r="H10" s="61">
        <f t="shared" si="1"/>
        <v>0</v>
      </c>
      <c r="I10" s="62">
        <f t="shared" si="4"/>
        <v>401</v>
      </c>
      <c r="J10" s="322">
        <v>0</v>
      </c>
    </row>
    <row r="11" spans="1:60" ht="13.5" customHeight="1">
      <c r="A11" s="307" t="s">
        <v>11</v>
      </c>
      <c r="B11" s="63">
        <f t="shared" si="2"/>
        <v>0</v>
      </c>
      <c r="C11" s="63">
        <f t="shared" si="2"/>
        <v>0</v>
      </c>
      <c r="D11" s="63">
        <f t="shared" si="2"/>
        <v>0</v>
      </c>
      <c r="E11" s="63">
        <f t="shared" si="2"/>
        <v>0</v>
      </c>
      <c r="F11" s="63">
        <f t="shared" si="3"/>
        <v>0</v>
      </c>
      <c r="G11" s="63">
        <f t="shared" si="1"/>
        <v>0</v>
      </c>
      <c r="H11" s="64">
        <f t="shared" si="1"/>
        <v>0</v>
      </c>
      <c r="I11" s="59">
        <f t="shared" si="4"/>
        <v>0</v>
      </c>
      <c r="J11" s="322">
        <v>0</v>
      </c>
    </row>
    <row r="12" spans="1:60" ht="13.5" customHeight="1">
      <c r="A12" s="306" t="s">
        <v>12</v>
      </c>
      <c r="B12" s="60">
        <f t="shared" si="2"/>
        <v>3.5881964722592396E-3</v>
      </c>
      <c r="C12" s="60">
        <f t="shared" si="2"/>
        <v>1.1612106218521763E-3</v>
      </c>
      <c r="D12" s="60">
        <f t="shared" si="2"/>
        <v>4.2009405836788041E-2</v>
      </c>
      <c r="E12" s="60">
        <f t="shared" si="2"/>
        <v>8.3401094983616719</v>
      </c>
      <c r="F12" s="60">
        <f t="shared" si="3"/>
        <v>6262.7320441680804</v>
      </c>
      <c r="G12" s="60">
        <f t="shared" si="1"/>
        <v>0</v>
      </c>
      <c r="H12" s="61">
        <f t="shared" si="1"/>
        <v>0</v>
      </c>
      <c r="I12" s="62">
        <f t="shared" si="4"/>
        <v>6271.1189124793727</v>
      </c>
      <c r="J12" s="322">
        <v>0</v>
      </c>
    </row>
    <row r="13" spans="1:60" ht="13.5" customHeight="1">
      <c r="A13" s="307" t="s">
        <v>13</v>
      </c>
      <c r="B13" s="63">
        <f t="shared" si="2"/>
        <v>0</v>
      </c>
      <c r="C13" s="63">
        <f t="shared" si="2"/>
        <v>0</v>
      </c>
      <c r="D13" s="63">
        <f t="shared" si="2"/>
        <v>0</v>
      </c>
      <c r="E13" s="63">
        <f t="shared" si="2"/>
        <v>55</v>
      </c>
      <c r="F13" s="63">
        <f t="shared" si="3"/>
        <v>1761</v>
      </c>
      <c r="G13" s="63">
        <f t="shared" si="1"/>
        <v>0</v>
      </c>
      <c r="H13" s="64">
        <f t="shared" si="1"/>
        <v>0</v>
      </c>
      <c r="I13" s="59">
        <f t="shared" si="4"/>
        <v>1816</v>
      </c>
      <c r="J13" s="322">
        <v>0</v>
      </c>
    </row>
    <row r="14" spans="1:60" ht="13.5" customHeight="1">
      <c r="A14" s="306" t="s">
        <v>14</v>
      </c>
      <c r="B14" s="60">
        <f t="shared" si="2"/>
        <v>2.0438610207174695E-3</v>
      </c>
      <c r="C14" s="60">
        <f t="shared" si="2"/>
        <v>1.3926052600792029</v>
      </c>
      <c r="D14" s="60">
        <f t="shared" si="2"/>
        <v>0.61028421244476394</v>
      </c>
      <c r="E14" s="60">
        <f t="shared" si="2"/>
        <v>308.04561753493766</v>
      </c>
      <c r="F14" s="60">
        <f t="shared" si="3"/>
        <v>6764.340305267553</v>
      </c>
      <c r="G14" s="60">
        <f t="shared" si="1"/>
        <v>0</v>
      </c>
      <c r="H14" s="61">
        <f t="shared" si="1"/>
        <v>0</v>
      </c>
      <c r="I14" s="62">
        <f t="shared" si="4"/>
        <v>7074.3908561360349</v>
      </c>
      <c r="J14" s="322">
        <v>0</v>
      </c>
    </row>
    <row r="15" spans="1:60" ht="13.5" customHeight="1">
      <c r="A15" s="307" t="s">
        <v>15</v>
      </c>
      <c r="B15" s="63">
        <f t="shared" si="2"/>
        <v>4313.5995302981109</v>
      </c>
      <c r="C15" s="63">
        <f t="shared" si="2"/>
        <v>9.7167790495547841</v>
      </c>
      <c r="D15" s="63">
        <f t="shared" si="2"/>
        <v>317.68340501965849</v>
      </c>
      <c r="E15" s="63">
        <f t="shared" si="2"/>
        <v>2.8563267637817772E-4</v>
      </c>
      <c r="F15" s="63">
        <f t="shared" si="3"/>
        <v>0</v>
      </c>
      <c r="G15" s="63">
        <f t="shared" si="1"/>
        <v>0</v>
      </c>
      <c r="H15" s="64">
        <f t="shared" si="1"/>
        <v>0</v>
      </c>
      <c r="I15" s="59">
        <f t="shared" si="4"/>
        <v>4641.0000000000009</v>
      </c>
      <c r="J15" s="322">
        <v>0</v>
      </c>
    </row>
    <row r="16" spans="1:60" ht="13.5" customHeight="1">
      <c r="A16" s="306" t="s">
        <v>16</v>
      </c>
      <c r="B16" s="60">
        <f t="shared" si="2"/>
        <v>1914.0973613426922</v>
      </c>
      <c r="C16" s="60">
        <f t="shared" si="2"/>
        <v>2545.9734702536812</v>
      </c>
      <c r="D16" s="60">
        <f t="shared" si="2"/>
        <v>1326.0711333174029</v>
      </c>
      <c r="E16" s="60">
        <f t="shared" si="2"/>
        <v>32.858035086224476</v>
      </c>
      <c r="F16" s="60">
        <f t="shared" si="3"/>
        <v>0</v>
      </c>
      <c r="G16" s="60">
        <f t="shared" si="1"/>
        <v>0</v>
      </c>
      <c r="H16" s="61">
        <f t="shared" si="1"/>
        <v>0</v>
      </c>
      <c r="I16" s="62">
        <f t="shared" si="4"/>
        <v>5819.0000000000009</v>
      </c>
      <c r="J16" s="322">
        <v>0</v>
      </c>
    </row>
    <row r="17" spans="1:10" ht="13.5" customHeight="1">
      <c r="A17" s="307" t="s">
        <v>17</v>
      </c>
      <c r="B17" s="63">
        <f t="shared" si="2"/>
        <v>339.73263192061216</v>
      </c>
      <c r="C17" s="63">
        <f t="shared" si="2"/>
        <v>1.4687034511853576</v>
      </c>
      <c r="D17" s="63">
        <f t="shared" si="2"/>
        <v>202.04906489371564</v>
      </c>
      <c r="E17" s="63">
        <f t="shared" si="2"/>
        <v>4.9587997344868855</v>
      </c>
      <c r="F17" s="63">
        <f t="shared" si="3"/>
        <v>9.6377385250060534</v>
      </c>
      <c r="G17" s="63">
        <f t="shared" si="1"/>
        <v>0</v>
      </c>
      <c r="H17" s="64">
        <f t="shared" si="1"/>
        <v>0</v>
      </c>
      <c r="I17" s="59">
        <f t="shared" si="4"/>
        <v>557.84693852500618</v>
      </c>
      <c r="J17" s="322">
        <v>0</v>
      </c>
    </row>
    <row r="18" spans="1:10" ht="13.5" customHeight="1">
      <c r="A18" s="306" t="s">
        <v>18</v>
      </c>
      <c r="B18" s="60">
        <f t="shared" si="2"/>
        <v>0</v>
      </c>
      <c r="C18" s="60">
        <f t="shared" si="2"/>
        <v>0</v>
      </c>
      <c r="D18" s="60">
        <f t="shared" si="2"/>
        <v>0</v>
      </c>
      <c r="E18" s="60">
        <f t="shared" si="2"/>
        <v>0</v>
      </c>
      <c r="F18" s="60">
        <f t="shared" si="3"/>
        <v>0</v>
      </c>
      <c r="G18" s="60">
        <f t="shared" si="1"/>
        <v>0</v>
      </c>
      <c r="H18" s="61">
        <f t="shared" si="1"/>
        <v>0</v>
      </c>
      <c r="I18" s="62">
        <f t="shared" si="4"/>
        <v>0</v>
      </c>
      <c r="J18" s="322">
        <v>0</v>
      </c>
    </row>
    <row r="19" spans="1:10" ht="13.5" customHeight="1">
      <c r="A19" s="307" t="s">
        <v>139</v>
      </c>
      <c r="B19" s="63">
        <f t="shared" si="2"/>
        <v>2031.6371370825996</v>
      </c>
      <c r="C19" s="63">
        <f t="shared" si="2"/>
        <v>1293.5680386667839</v>
      </c>
      <c r="D19" s="63">
        <f t="shared" si="2"/>
        <v>1386.5955735716946</v>
      </c>
      <c r="E19" s="63">
        <f t="shared" si="2"/>
        <v>179.06725410804938</v>
      </c>
      <c r="F19" s="63">
        <f t="shared" si="3"/>
        <v>0</v>
      </c>
      <c r="G19" s="63">
        <f t="shared" si="1"/>
        <v>0</v>
      </c>
      <c r="H19" s="64">
        <f t="shared" si="1"/>
        <v>0</v>
      </c>
      <c r="I19" s="59">
        <f t="shared" si="4"/>
        <v>4890.8680034291274</v>
      </c>
      <c r="J19" s="322">
        <v>0</v>
      </c>
    </row>
    <row r="20" spans="1:10" ht="13.5" customHeight="1">
      <c r="A20" s="306" t="s">
        <v>19</v>
      </c>
      <c r="B20" s="60">
        <f t="shared" si="2"/>
        <v>0</v>
      </c>
      <c r="C20" s="60">
        <f t="shared" si="2"/>
        <v>0</v>
      </c>
      <c r="D20" s="60">
        <f t="shared" si="2"/>
        <v>0</v>
      </c>
      <c r="E20" s="60">
        <f t="shared" si="2"/>
        <v>0</v>
      </c>
      <c r="F20" s="60">
        <f t="shared" si="3"/>
        <v>0</v>
      </c>
      <c r="G20" s="60">
        <f t="shared" si="1"/>
        <v>0</v>
      </c>
      <c r="H20" s="61">
        <f t="shared" si="1"/>
        <v>0</v>
      </c>
      <c r="I20" s="62">
        <f t="shared" si="4"/>
        <v>0</v>
      </c>
      <c r="J20" s="322">
        <v>0</v>
      </c>
    </row>
    <row r="21" spans="1:10" ht="13.5" customHeight="1">
      <c r="A21" s="307" t="s">
        <v>20</v>
      </c>
      <c r="B21" s="63">
        <f t="shared" si="2"/>
        <v>0</v>
      </c>
      <c r="C21" s="63">
        <f t="shared" si="2"/>
        <v>0</v>
      </c>
      <c r="D21" s="63">
        <f t="shared" si="2"/>
        <v>0</v>
      </c>
      <c r="E21" s="63">
        <f t="shared" si="2"/>
        <v>0</v>
      </c>
      <c r="F21" s="63">
        <f t="shared" si="3"/>
        <v>0</v>
      </c>
      <c r="G21" s="63">
        <f t="shared" si="1"/>
        <v>0</v>
      </c>
      <c r="H21" s="64">
        <f t="shared" si="1"/>
        <v>0</v>
      </c>
      <c r="I21" s="59">
        <f t="shared" si="4"/>
        <v>0</v>
      </c>
      <c r="J21" s="322">
        <v>0</v>
      </c>
    </row>
    <row r="22" spans="1:10" ht="13.5" customHeight="1">
      <c r="A22" s="306" t="s">
        <v>21</v>
      </c>
      <c r="B22" s="60">
        <f t="shared" si="2"/>
        <v>30.397288348824908</v>
      </c>
      <c r="C22" s="60">
        <f t="shared" si="2"/>
        <v>3.0232170533963809</v>
      </c>
      <c r="D22" s="60">
        <f t="shared" si="2"/>
        <v>2.5784985818424548</v>
      </c>
      <c r="E22" s="60">
        <f t="shared" si="2"/>
        <v>9.9601593625498028E-4</v>
      </c>
      <c r="F22" s="60">
        <f t="shared" si="3"/>
        <v>0</v>
      </c>
      <c r="G22" s="60">
        <f t="shared" si="1"/>
        <v>0</v>
      </c>
      <c r="H22" s="61">
        <f t="shared" si="1"/>
        <v>0</v>
      </c>
      <c r="I22" s="62">
        <f t="shared" si="4"/>
        <v>35.999999999999993</v>
      </c>
      <c r="J22" s="322">
        <v>0</v>
      </c>
    </row>
    <row r="23" spans="1:10" ht="13.5" customHeight="1">
      <c r="A23" s="38" t="s">
        <v>60</v>
      </c>
      <c r="B23" s="63">
        <f t="shared" si="2"/>
        <v>3710.2906734423314</v>
      </c>
      <c r="C23" s="63">
        <f t="shared" si="2"/>
        <v>32.759685678989662</v>
      </c>
      <c r="D23" s="63">
        <f t="shared" si="2"/>
        <v>512.69964087867879</v>
      </c>
      <c r="E23" s="63">
        <f t="shared" si="2"/>
        <v>0.25</v>
      </c>
      <c r="F23" s="63">
        <f t="shared" si="3"/>
        <v>0</v>
      </c>
      <c r="G23" s="63">
        <f t="shared" ref="G23:H27" si="5">G49+G101</f>
        <v>0</v>
      </c>
      <c r="H23" s="64">
        <f t="shared" si="5"/>
        <v>0</v>
      </c>
      <c r="I23" s="59">
        <f t="shared" si="4"/>
        <v>4256</v>
      </c>
      <c r="J23" s="322">
        <v>0</v>
      </c>
    </row>
    <row r="24" spans="1:10" ht="13.5" customHeight="1">
      <c r="A24" s="306" t="s">
        <v>22</v>
      </c>
      <c r="B24" s="60">
        <f t="shared" ref="B24:E27" si="6">B50+B102</f>
        <v>226.07193347684819</v>
      </c>
      <c r="C24" s="60">
        <f t="shared" si="6"/>
        <v>1672.9507884843079</v>
      </c>
      <c r="D24" s="60">
        <f t="shared" si="6"/>
        <v>132.78654302252866</v>
      </c>
      <c r="E24" s="60">
        <f t="shared" si="6"/>
        <v>0</v>
      </c>
      <c r="F24" s="60">
        <f t="shared" si="3"/>
        <v>12.626475176315083</v>
      </c>
      <c r="G24" s="60">
        <f t="shared" si="5"/>
        <v>0</v>
      </c>
      <c r="H24" s="61">
        <f t="shared" si="5"/>
        <v>0</v>
      </c>
      <c r="I24" s="295">
        <f t="shared" si="4"/>
        <v>2044.4357401599998</v>
      </c>
      <c r="J24" s="322">
        <v>0</v>
      </c>
    </row>
    <row r="25" spans="1:10" ht="13.5" customHeight="1">
      <c r="A25" s="38" t="s">
        <v>23</v>
      </c>
      <c r="B25" s="63">
        <f t="shared" si="6"/>
        <v>130.65009129635413</v>
      </c>
      <c r="C25" s="63">
        <f t="shared" si="6"/>
        <v>0</v>
      </c>
      <c r="D25" s="63">
        <f t="shared" si="6"/>
        <v>68.96687853389038</v>
      </c>
      <c r="E25" s="63">
        <f t="shared" si="6"/>
        <v>0</v>
      </c>
      <c r="F25" s="63">
        <f t="shared" si="3"/>
        <v>0</v>
      </c>
      <c r="G25" s="63">
        <f t="shared" si="5"/>
        <v>0</v>
      </c>
      <c r="H25" s="64">
        <f t="shared" si="5"/>
        <v>0</v>
      </c>
      <c r="I25" s="296">
        <f t="shared" si="4"/>
        <v>199.6169698302445</v>
      </c>
      <c r="J25" s="322">
        <v>0</v>
      </c>
    </row>
    <row r="26" spans="1:10" ht="13.5" customHeight="1">
      <c r="A26" s="306" t="s">
        <v>24</v>
      </c>
      <c r="B26" s="60">
        <f t="shared" si="6"/>
        <v>1911.2364902087636</v>
      </c>
      <c r="C26" s="60">
        <f t="shared" si="6"/>
        <v>30.416613264154474</v>
      </c>
      <c r="D26" s="60">
        <f t="shared" si="6"/>
        <v>198.57569652708216</v>
      </c>
      <c r="E26" s="60">
        <f t="shared" si="6"/>
        <v>0</v>
      </c>
      <c r="F26" s="60">
        <f t="shared" si="3"/>
        <v>0</v>
      </c>
      <c r="G26" s="60">
        <f t="shared" si="5"/>
        <v>0</v>
      </c>
      <c r="H26" s="61">
        <f t="shared" si="5"/>
        <v>0</v>
      </c>
      <c r="I26" s="295">
        <f t="shared" si="4"/>
        <v>2140.2288000000003</v>
      </c>
      <c r="J26" s="322">
        <v>0</v>
      </c>
    </row>
    <row r="27" spans="1:10" ht="13.5" customHeight="1" thickBot="1">
      <c r="A27" s="38" t="s">
        <v>25</v>
      </c>
      <c r="B27" s="275">
        <f t="shared" si="6"/>
        <v>1752.257087214598</v>
      </c>
      <c r="C27" s="275">
        <f t="shared" si="6"/>
        <v>21.994858765382311</v>
      </c>
      <c r="D27" s="275">
        <f t="shared" si="6"/>
        <v>2921.5769102822082</v>
      </c>
      <c r="E27" s="275">
        <f t="shared" si="6"/>
        <v>3571.8091496764614</v>
      </c>
      <c r="F27" s="275">
        <f t="shared" si="3"/>
        <v>994.17959999999994</v>
      </c>
      <c r="G27" s="275">
        <f t="shared" si="5"/>
        <v>1542.5127699260547</v>
      </c>
      <c r="H27" s="297">
        <f t="shared" si="5"/>
        <v>10.339624135295622</v>
      </c>
      <c r="I27" s="298">
        <f t="shared" si="4"/>
        <v>10814.67</v>
      </c>
      <c r="J27" s="322">
        <v>0</v>
      </c>
    </row>
    <row r="28" spans="1:10" ht="13.5" customHeight="1">
      <c r="A28" s="132" t="s">
        <v>26</v>
      </c>
      <c r="B28" s="74">
        <f>SUM(B7:B27)</f>
        <v>17220.078152741382</v>
      </c>
      <c r="C28" s="74">
        <f t="shared" ref="C28:I28" si="7">SUM(C7:C27)</f>
        <v>5616.2659211381379</v>
      </c>
      <c r="D28" s="74">
        <f t="shared" si="7"/>
        <v>7176.1333421948293</v>
      </c>
      <c r="E28" s="74">
        <f t="shared" si="7"/>
        <v>4163.3302472871337</v>
      </c>
      <c r="F28" s="74">
        <f t="shared" si="7"/>
        <v>15804.516163136954</v>
      </c>
      <c r="G28" s="74">
        <f t="shared" si="7"/>
        <v>1542.5127699260547</v>
      </c>
      <c r="H28" s="75">
        <f t="shared" si="7"/>
        <v>10.339624135295622</v>
      </c>
      <c r="I28" s="59">
        <f t="shared" si="7"/>
        <v>51533.176220559784</v>
      </c>
      <c r="J28" s="322">
        <v>0</v>
      </c>
    </row>
    <row r="29" spans="1:10" s="14" customFormat="1" ht="13.5" customHeight="1" thickBot="1">
      <c r="A29" s="299" t="s">
        <v>91</v>
      </c>
      <c r="B29" s="300">
        <f>B28/$I28</f>
        <v>0.33415518731157162</v>
      </c>
      <c r="C29" s="300">
        <f t="shared" ref="C29:I29" si="8">C28/$I28</f>
        <v>0.10898350020384462</v>
      </c>
      <c r="D29" s="300">
        <f t="shared" si="8"/>
        <v>0.13925268862686216</v>
      </c>
      <c r="E29" s="300">
        <f t="shared" si="8"/>
        <v>8.0789319669881371E-2</v>
      </c>
      <c r="F29" s="300">
        <f t="shared" si="8"/>
        <v>0.3066862421888048</v>
      </c>
      <c r="G29" s="300">
        <f t="shared" si="8"/>
        <v>2.9932421850424398E-2</v>
      </c>
      <c r="H29" s="300">
        <f t="shared" si="8"/>
        <v>2.0064014861110975E-4</v>
      </c>
      <c r="I29" s="301">
        <f t="shared" si="8"/>
        <v>1</v>
      </c>
      <c r="J29" s="322"/>
    </row>
    <row r="30" spans="1:10" ht="13.5" customHeight="1" thickBot="1">
      <c r="A30" s="15"/>
      <c r="B30" s="44"/>
      <c r="C30" s="44"/>
      <c r="D30" s="44"/>
      <c r="E30" s="44"/>
      <c r="F30" s="44"/>
      <c r="G30" s="44"/>
      <c r="H30" s="44"/>
      <c r="I30" s="44"/>
    </row>
    <row r="31" spans="1:10" ht="28.5" customHeight="1">
      <c r="A31" s="485" t="s">
        <v>53</v>
      </c>
      <c r="B31" s="30" t="s">
        <v>0</v>
      </c>
      <c r="C31" s="30" t="s">
        <v>1</v>
      </c>
      <c r="D31" s="30" t="s">
        <v>2</v>
      </c>
      <c r="E31" s="30" t="s">
        <v>3</v>
      </c>
      <c r="F31" s="30" t="s">
        <v>27</v>
      </c>
      <c r="G31" s="30" t="s">
        <v>4</v>
      </c>
      <c r="H31" s="30" t="s">
        <v>5</v>
      </c>
      <c r="I31" s="31" t="s">
        <v>6</v>
      </c>
    </row>
    <row r="32" spans="1:10" ht="13.5" customHeight="1">
      <c r="A32" s="486" t="s">
        <v>53</v>
      </c>
      <c r="B32" s="434" t="s">
        <v>117</v>
      </c>
      <c r="C32" s="435"/>
      <c r="D32" s="435"/>
      <c r="E32" s="435"/>
      <c r="F32" s="435"/>
      <c r="G32" s="435"/>
      <c r="H32" s="435"/>
      <c r="I32" s="436"/>
    </row>
    <row r="33" spans="1:10" ht="13.5" customHeight="1">
      <c r="A33" s="305" t="s">
        <v>7</v>
      </c>
      <c r="B33" s="57">
        <f>B111+B137+B163+B189+B215+B241+B267+B293+B319+B345+B371+B397+B423</f>
        <v>0</v>
      </c>
      <c r="C33" s="57">
        <f t="shared" ref="C33:E33" si="9">C111+C137+C163+C189+C215+C241+C267+C293+C319+C345+C371+C397+C423</f>
        <v>0</v>
      </c>
      <c r="D33" s="57">
        <f t="shared" si="9"/>
        <v>40</v>
      </c>
      <c r="E33" s="57">
        <f t="shared" si="9"/>
        <v>0</v>
      </c>
      <c r="F33" s="419"/>
      <c r="G33" s="57">
        <f t="shared" ref="G33:H48" si="10">G111+G137+G163+G189+G215+G241+G267+G293+G319+G345+G371+G397+G423</f>
        <v>0</v>
      </c>
      <c r="H33" s="58">
        <f t="shared" si="10"/>
        <v>0</v>
      </c>
      <c r="I33" s="59">
        <f>SUM(B33:H33)</f>
        <v>40</v>
      </c>
      <c r="J33" s="322">
        <v>0</v>
      </c>
    </row>
    <row r="34" spans="1:10" ht="13.5" customHeight="1">
      <c r="A34" s="306" t="s">
        <v>8</v>
      </c>
      <c r="B34" s="60">
        <f t="shared" ref="B34:E49" si="11">B112+B138+B164+B190+B216+B242+B268+B294+B320+B346+B372+B398+B424</f>
        <v>2</v>
      </c>
      <c r="C34" s="60">
        <f t="shared" si="11"/>
        <v>2</v>
      </c>
      <c r="D34" s="60">
        <f t="shared" si="11"/>
        <v>2</v>
      </c>
      <c r="E34" s="60">
        <f t="shared" si="11"/>
        <v>2</v>
      </c>
      <c r="F34" s="420">
        <v>0</v>
      </c>
      <c r="G34" s="60">
        <f t="shared" si="10"/>
        <v>0</v>
      </c>
      <c r="H34" s="61">
        <f t="shared" si="10"/>
        <v>0</v>
      </c>
      <c r="I34" s="62">
        <f t="shared" ref="I34:I53" si="12">SUM(B34:H34)</f>
        <v>8</v>
      </c>
      <c r="J34" s="322">
        <v>0</v>
      </c>
    </row>
    <row r="35" spans="1:10" ht="13.5" customHeight="1">
      <c r="A35" s="307" t="s">
        <v>9</v>
      </c>
      <c r="B35" s="63">
        <f t="shared" si="11"/>
        <v>0</v>
      </c>
      <c r="C35" s="63">
        <f t="shared" si="11"/>
        <v>0</v>
      </c>
      <c r="D35" s="63">
        <f t="shared" si="11"/>
        <v>0</v>
      </c>
      <c r="E35" s="63">
        <f t="shared" si="11"/>
        <v>0</v>
      </c>
      <c r="F35" s="420">
        <v>0</v>
      </c>
      <c r="G35" s="63">
        <f t="shared" si="10"/>
        <v>0</v>
      </c>
      <c r="H35" s="64">
        <f t="shared" si="10"/>
        <v>0</v>
      </c>
      <c r="I35" s="59">
        <f t="shared" si="12"/>
        <v>0</v>
      </c>
      <c r="J35" s="322">
        <v>0</v>
      </c>
    </row>
    <row r="36" spans="1:10" ht="13.5" customHeight="1">
      <c r="A36" s="306" t="s">
        <v>10</v>
      </c>
      <c r="B36" s="60">
        <f t="shared" si="11"/>
        <v>1</v>
      </c>
      <c r="C36" s="60">
        <f t="shared" si="11"/>
        <v>1</v>
      </c>
      <c r="D36" s="60">
        <f t="shared" si="11"/>
        <v>1</v>
      </c>
      <c r="E36" s="60">
        <f t="shared" si="11"/>
        <v>1</v>
      </c>
      <c r="F36" s="420">
        <v>0</v>
      </c>
      <c r="G36" s="60">
        <f t="shared" si="10"/>
        <v>0</v>
      </c>
      <c r="H36" s="61">
        <f t="shared" si="10"/>
        <v>0</v>
      </c>
      <c r="I36" s="62">
        <f t="shared" si="12"/>
        <v>4</v>
      </c>
      <c r="J36" s="322">
        <v>0</v>
      </c>
    </row>
    <row r="37" spans="1:10" ht="13.5" customHeight="1">
      <c r="A37" s="307" t="s">
        <v>11</v>
      </c>
      <c r="B37" s="63">
        <f t="shared" si="11"/>
        <v>0</v>
      </c>
      <c r="C37" s="63">
        <f t="shared" si="11"/>
        <v>0</v>
      </c>
      <c r="D37" s="63">
        <f t="shared" si="11"/>
        <v>0</v>
      </c>
      <c r="E37" s="63">
        <f t="shared" si="11"/>
        <v>0</v>
      </c>
      <c r="F37" s="420">
        <v>0</v>
      </c>
      <c r="G37" s="63">
        <f t="shared" si="10"/>
        <v>0</v>
      </c>
      <c r="H37" s="64">
        <f t="shared" si="10"/>
        <v>0</v>
      </c>
      <c r="I37" s="59">
        <f t="shared" si="12"/>
        <v>0</v>
      </c>
      <c r="J37" s="322">
        <v>0</v>
      </c>
    </row>
    <row r="38" spans="1:10" ht="13.5" customHeight="1">
      <c r="A38" s="306" t="s">
        <v>12</v>
      </c>
      <c r="B38" s="60">
        <f t="shared" si="11"/>
        <v>3.5881964722592396E-3</v>
      </c>
      <c r="C38" s="60">
        <f t="shared" si="11"/>
        <v>1.1612106218521763E-3</v>
      </c>
      <c r="D38" s="60">
        <f t="shared" si="11"/>
        <v>1.1612106218521763E-3</v>
      </c>
      <c r="E38" s="60">
        <f t="shared" si="11"/>
        <v>3.260290061376975</v>
      </c>
      <c r="F38" s="420">
        <v>0</v>
      </c>
      <c r="G38" s="60">
        <f t="shared" si="10"/>
        <v>0</v>
      </c>
      <c r="H38" s="61">
        <f t="shared" si="10"/>
        <v>0</v>
      </c>
      <c r="I38" s="62">
        <f t="shared" si="12"/>
        <v>3.2662006790929388</v>
      </c>
      <c r="J38" s="322">
        <v>0</v>
      </c>
    </row>
    <row r="39" spans="1:10" ht="13.5" customHeight="1">
      <c r="A39" s="307" t="s">
        <v>13</v>
      </c>
      <c r="B39" s="63">
        <f t="shared" si="11"/>
        <v>0</v>
      </c>
      <c r="C39" s="63">
        <f t="shared" si="11"/>
        <v>0</v>
      </c>
      <c r="D39" s="63">
        <f t="shared" si="11"/>
        <v>0</v>
      </c>
      <c r="E39" s="63">
        <f t="shared" si="11"/>
        <v>0</v>
      </c>
      <c r="F39" s="420">
        <v>0</v>
      </c>
      <c r="G39" s="63">
        <f t="shared" si="10"/>
        <v>0</v>
      </c>
      <c r="H39" s="64">
        <f t="shared" si="10"/>
        <v>0</v>
      </c>
      <c r="I39" s="59">
        <f t="shared" si="12"/>
        <v>0</v>
      </c>
      <c r="J39" s="322">
        <v>0</v>
      </c>
    </row>
    <row r="40" spans="1:10" ht="13.5" customHeight="1">
      <c r="A40" s="306" t="s">
        <v>14</v>
      </c>
      <c r="B40" s="60">
        <f t="shared" si="11"/>
        <v>2.0438610207174695E-3</v>
      </c>
      <c r="C40" s="60">
        <f t="shared" si="11"/>
        <v>1.10926636926254</v>
      </c>
      <c r="D40" s="60">
        <f t="shared" si="11"/>
        <v>0.51754460711640549</v>
      </c>
      <c r="E40" s="60">
        <f t="shared" si="11"/>
        <v>251.0319744814251</v>
      </c>
      <c r="F40" s="420">
        <v>0</v>
      </c>
      <c r="G40" s="60">
        <f t="shared" si="10"/>
        <v>0</v>
      </c>
      <c r="H40" s="61">
        <f t="shared" si="10"/>
        <v>0</v>
      </c>
      <c r="I40" s="62">
        <f t="shared" si="12"/>
        <v>252.66082931882477</v>
      </c>
      <c r="J40" s="322">
        <v>0</v>
      </c>
    </row>
    <row r="41" spans="1:10" ht="13.5" customHeight="1">
      <c r="A41" s="307" t="s">
        <v>15</v>
      </c>
      <c r="B41" s="63">
        <f t="shared" si="11"/>
        <v>13.250770446500209</v>
      </c>
      <c r="C41" s="63">
        <f t="shared" si="11"/>
        <v>3.0550570426084445</v>
      </c>
      <c r="D41" s="63">
        <f t="shared" si="11"/>
        <v>5.6938868782149701</v>
      </c>
      <c r="E41" s="63">
        <f t="shared" si="11"/>
        <v>2.8563267637817772E-4</v>
      </c>
      <c r="F41" s="420">
        <v>0</v>
      </c>
      <c r="G41" s="63">
        <f t="shared" si="10"/>
        <v>0</v>
      </c>
      <c r="H41" s="64">
        <f t="shared" si="10"/>
        <v>0</v>
      </c>
      <c r="I41" s="59">
        <f t="shared" si="12"/>
        <v>21.999999999999996</v>
      </c>
      <c r="J41" s="322">
        <v>0</v>
      </c>
    </row>
    <row r="42" spans="1:10" ht="13.5" customHeight="1">
      <c r="A42" s="306" t="s">
        <v>16</v>
      </c>
      <c r="B42" s="60">
        <f t="shared" si="11"/>
        <v>507.46166210147169</v>
      </c>
      <c r="C42" s="60">
        <f t="shared" si="11"/>
        <v>2476.8758440724255</v>
      </c>
      <c r="D42" s="60">
        <f t="shared" si="11"/>
        <v>1244.6617081679362</v>
      </c>
      <c r="E42" s="60">
        <f t="shared" si="11"/>
        <v>7.8565816727376619E-4</v>
      </c>
      <c r="F42" s="420">
        <v>0</v>
      </c>
      <c r="G42" s="60">
        <f t="shared" si="10"/>
        <v>0</v>
      </c>
      <c r="H42" s="61">
        <f t="shared" si="10"/>
        <v>0</v>
      </c>
      <c r="I42" s="62">
        <f t="shared" si="12"/>
        <v>4229</v>
      </c>
      <c r="J42" s="322">
        <v>0</v>
      </c>
    </row>
    <row r="43" spans="1:10" ht="13.5" customHeight="1">
      <c r="A43" s="307" t="s">
        <v>17</v>
      </c>
      <c r="B43" s="63">
        <f t="shared" si="11"/>
        <v>18.047546063575474</v>
      </c>
      <c r="C43" s="63">
        <f t="shared" si="11"/>
        <v>1.3327367263273676E-3</v>
      </c>
      <c r="D43" s="63">
        <f t="shared" si="11"/>
        <v>164.03525340611438</v>
      </c>
      <c r="E43" s="63">
        <f t="shared" si="11"/>
        <v>0.12866779358383923</v>
      </c>
      <c r="F43" s="420">
        <v>0</v>
      </c>
      <c r="G43" s="63">
        <f t="shared" si="10"/>
        <v>0</v>
      </c>
      <c r="H43" s="64">
        <f t="shared" si="10"/>
        <v>0</v>
      </c>
      <c r="I43" s="59">
        <f t="shared" si="12"/>
        <v>182.21280000000002</v>
      </c>
      <c r="J43" s="322">
        <v>0</v>
      </c>
    </row>
    <row r="44" spans="1:10" ht="13.5" customHeight="1">
      <c r="A44" s="306" t="s">
        <v>18</v>
      </c>
      <c r="B44" s="60">
        <f t="shared" si="11"/>
        <v>0</v>
      </c>
      <c r="C44" s="60">
        <f t="shared" si="11"/>
        <v>0</v>
      </c>
      <c r="D44" s="60">
        <f t="shared" si="11"/>
        <v>0</v>
      </c>
      <c r="E44" s="60">
        <f t="shared" si="11"/>
        <v>0</v>
      </c>
      <c r="F44" s="420">
        <v>0</v>
      </c>
      <c r="G44" s="60">
        <f t="shared" si="10"/>
        <v>0</v>
      </c>
      <c r="H44" s="61">
        <f t="shared" si="10"/>
        <v>0</v>
      </c>
      <c r="I44" s="62">
        <f t="shared" si="12"/>
        <v>0</v>
      </c>
      <c r="J44" s="322">
        <v>0</v>
      </c>
    </row>
    <row r="45" spans="1:10" ht="13.5" customHeight="1">
      <c r="A45" s="307" t="s">
        <v>139</v>
      </c>
      <c r="B45" s="63">
        <f t="shared" si="11"/>
        <v>411.05679576143177</v>
      </c>
      <c r="C45" s="63">
        <f t="shared" si="11"/>
        <v>1142.3255461748558</v>
      </c>
      <c r="D45" s="63">
        <f t="shared" si="11"/>
        <v>1148.7769182594295</v>
      </c>
      <c r="E45" s="63">
        <f t="shared" si="11"/>
        <v>155.84073980428249</v>
      </c>
      <c r="F45" s="420">
        <v>0</v>
      </c>
      <c r="G45" s="63">
        <f t="shared" si="10"/>
        <v>0</v>
      </c>
      <c r="H45" s="64">
        <f t="shared" si="10"/>
        <v>0</v>
      </c>
      <c r="I45" s="59">
        <f>SUM(B45:H45)</f>
        <v>2857.9999999999995</v>
      </c>
      <c r="J45" s="322">
        <v>0</v>
      </c>
    </row>
    <row r="46" spans="1:10" ht="13.5" customHeight="1">
      <c r="A46" s="306" t="s">
        <v>19</v>
      </c>
      <c r="B46" s="60">
        <f t="shared" si="11"/>
        <v>0</v>
      </c>
      <c r="C46" s="60">
        <f t="shared" si="11"/>
        <v>0</v>
      </c>
      <c r="D46" s="60">
        <f t="shared" si="11"/>
        <v>0</v>
      </c>
      <c r="E46" s="60">
        <f t="shared" si="11"/>
        <v>0</v>
      </c>
      <c r="F46" s="420">
        <v>0</v>
      </c>
      <c r="G46" s="60">
        <f t="shared" si="10"/>
        <v>0</v>
      </c>
      <c r="H46" s="61">
        <f t="shared" si="10"/>
        <v>0</v>
      </c>
      <c r="I46" s="62">
        <f t="shared" si="12"/>
        <v>0</v>
      </c>
      <c r="J46" s="322">
        <v>0</v>
      </c>
    </row>
    <row r="47" spans="1:10" ht="13.5" customHeight="1">
      <c r="A47" s="307" t="s">
        <v>20</v>
      </c>
      <c r="B47" s="63">
        <f t="shared" si="11"/>
        <v>0</v>
      </c>
      <c r="C47" s="63">
        <f t="shared" si="11"/>
        <v>0</v>
      </c>
      <c r="D47" s="63">
        <f t="shared" si="11"/>
        <v>0</v>
      </c>
      <c r="E47" s="63">
        <f t="shared" si="11"/>
        <v>0</v>
      </c>
      <c r="F47" s="420">
        <v>0</v>
      </c>
      <c r="G47" s="63">
        <f t="shared" si="10"/>
        <v>0</v>
      </c>
      <c r="H47" s="64">
        <f t="shared" si="10"/>
        <v>0</v>
      </c>
      <c r="I47" s="59">
        <f t="shared" si="12"/>
        <v>0</v>
      </c>
      <c r="J47" s="322">
        <v>0</v>
      </c>
    </row>
    <row r="48" spans="1:10" ht="13.5" customHeight="1">
      <c r="A48" s="306" t="s">
        <v>21</v>
      </c>
      <c r="B48" s="60">
        <f t="shared" si="11"/>
        <v>1.9233796197338804</v>
      </c>
      <c r="C48" s="60">
        <f t="shared" si="11"/>
        <v>3.0232170533963809</v>
      </c>
      <c r="D48" s="60">
        <f t="shared" si="11"/>
        <v>2.0524073109334835</v>
      </c>
      <c r="E48" s="60">
        <f t="shared" si="11"/>
        <v>9.9601593625498028E-4</v>
      </c>
      <c r="F48" s="420">
        <v>0</v>
      </c>
      <c r="G48" s="60">
        <f t="shared" si="10"/>
        <v>0</v>
      </c>
      <c r="H48" s="61">
        <f t="shared" si="10"/>
        <v>0</v>
      </c>
      <c r="I48" s="62">
        <f t="shared" si="12"/>
        <v>6.9999999999999991</v>
      </c>
      <c r="J48" s="322">
        <v>0</v>
      </c>
    </row>
    <row r="49" spans="1:10" ht="13.5" customHeight="1">
      <c r="A49" s="38" t="s">
        <v>60</v>
      </c>
      <c r="B49" s="63">
        <f t="shared" si="11"/>
        <v>20.667334170906763</v>
      </c>
      <c r="C49" s="63">
        <f t="shared" si="11"/>
        <v>26.027068381597861</v>
      </c>
      <c r="D49" s="63">
        <f t="shared" si="11"/>
        <v>50.05559744749538</v>
      </c>
      <c r="E49" s="63">
        <f t="shared" si="11"/>
        <v>0.25</v>
      </c>
      <c r="F49" s="420">
        <v>0</v>
      </c>
      <c r="G49" s="63">
        <f t="shared" ref="G49:H53" si="13">G127+G153+G179+G205+G231+G257+G283+G309+G335+G361+G387+G413+G439</f>
        <v>0</v>
      </c>
      <c r="H49" s="64">
        <f t="shared" si="13"/>
        <v>0</v>
      </c>
      <c r="I49" s="59">
        <f t="shared" si="12"/>
        <v>97</v>
      </c>
      <c r="J49" s="322">
        <v>0</v>
      </c>
    </row>
    <row r="50" spans="1:10" ht="13.5" customHeight="1">
      <c r="A50" s="306" t="s">
        <v>22</v>
      </c>
      <c r="B50" s="60">
        <f t="shared" ref="B50:E53" si="14">B128+B154+B180+B206+B232+B258+B284+B310+B336+B362+B388+B414+B440</f>
        <v>88.235065846536443</v>
      </c>
      <c r="C50" s="60">
        <f t="shared" si="14"/>
        <v>1672.9507884843079</v>
      </c>
      <c r="D50" s="60">
        <f t="shared" si="14"/>
        <v>123.81414566915552</v>
      </c>
      <c r="E50" s="60">
        <f t="shared" si="14"/>
        <v>0</v>
      </c>
      <c r="F50" s="420">
        <v>0</v>
      </c>
      <c r="G50" s="60">
        <f t="shared" si="13"/>
        <v>0</v>
      </c>
      <c r="H50" s="61">
        <f t="shared" si="13"/>
        <v>0</v>
      </c>
      <c r="I50" s="295">
        <f t="shared" si="12"/>
        <v>1884.9999999999998</v>
      </c>
      <c r="J50" s="322">
        <v>0</v>
      </c>
    </row>
    <row r="51" spans="1:10" ht="13.5" customHeight="1">
      <c r="A51" s="38" t="s">
        <v>23</v>
      </c>
      <c r="B51" s="63">
        <f t="shared" si="14"/>
        <v>1.3910206961949575E-2</v>
      </c>
      <c r="C51" s="63">
        <f t="shared" si="14"/>
        <v>0</v>
      </c>
      <c r="D51" s="63">
        <f t="shared" si="14"/>
        <v>0</v>
      </c>
      <c r="E51" s="63">
        <f t="shared" si="14"/>
        <v>0</v>
      </c>
      <c r="F51" s="420">
        <v>0</v>
      </c>
      <c r="G51" s="63">
        <f t="shared" si="13"/>
        <v>0</v>
      </c>
      <c r="H51" s="64">
        <f t="shared" si="13"/>
        <v>0</v>
      </c>
      <c r="I51" s="296">
        <f t="shared" si="12"/>
        <v>1.3910206961949575E-2</v>
      </c>
      <c r="J51" s="322">
        <v>0</v>
      </c>
    </row>
    <row r="52" spans="1:10" ht="13.5" customHeight="1">
      <c r="A52" s="306" t="s">
        <v>24</v>
      </c>
      <c r="B52" s="60">
        <f t="shared" si="14"/>
        <v>15.953248015826551</v>
      </c>
      <c r="C52" s="60">
        <f t="shared" si="14"/>
        <v>23.784425697091315</v>
      </c>
      <c r="D52" s="60">
        <f t="shared" si="14"/>
        <v>4.2939262870821313</v>
      </c>
      <c r="E52" s="60">
        <f t="shared" si="14"/>
        <v>0</v>
      </c>
      <c r="F52" s="420">
        <v>0</v>
      </c>
      <c r="G52" s="60">
        <f t="shared" si="13"/>
        <v>0</v>
      </c>
      <c r="H52" s="61">
        <f t="shared" si="13"/>
        <v>0</v>
      </c>
      <c r="I52" s="295">
        <f t="shared" si="12"/>
        <v>44.031599999999997</v>
      </c>
      <c r="J52" s="322">
        <v>0</v>
      </c>
    </row>
    <row r="53" spans="1:10" ht="13.5" customHeight="1" thickBot="1">
      <c r="A53" s="38" t="s">
        <v>25</v>
      </c>
      <c r="B53" s="275">
        <f t="shared" si="14"/>
        <v>65.460935075899471</v>
      </c>
      <c r="C53" s="275">
        <f t="shared" si="14"/>
        <v>21.895503087309283</v>
      </c>
      <c r="D53" s="275">
        <f t="shared" si="14"/>
        <v>424.42310187364325</v>
      </c>
      <c r="E53" s="275">
        <f t="shared" si="14"/>
        <v>2198.4333670331316</v>
      </c>
      <c r="F53" s="421">
        <v>0</v>
      </c>
      <c r="G53" s="275">
        <f t="shared" si="13"/>
        <v>311.17690727018351</v>
      </c>
      <c r="H53" s="297">
        <f t="shared" si="13"/>
        <v>9.493385659833157</v>
      </c>
      <c r="I53" s="298">
        <f t="shared" si="12"/>
        <v>3030.8832000000002</v>
      </c>
      <c r="J53" s="322">
        <v>0</v>
      </c>
    </row>
    <row r="54" spans="1:10" ht="13.5" customHeight="1">
      <c r="A54" s="132" t="s">
        <v>26</v>
      </c>
      <c r="B54" s="74">
        <f>SUM(B33:B53)</f>
        <v>1145.0762793663373</v>
      </c>
      <c r="C54" s="74">
        <f t="shared" ref="C54:I54" si="15">SUM(C33:C53)</f>
        <v>5374.0492103102033</v>
      </c>
      <c r="D54" s="74">
        <f t="shared" si="15"/>
        <v>3211.3256511177437</v>
      </c>
      <c r="E54" s="74">
        <f t="shared" si="15"/>
        <v>2611.9471064805798</v>
      </c>
      <c r="F54" s="74">
        <f t="shared" si="15"/>
        <v>0</v>
      </c>
      <c r="G54" s="74">
        <f t="shared" si="15"/>
        <v>311.17690727018351</v>
      </c>
      <c r="H54" s="75">
        <f t="shared" si="15"/>
        <v>9.493385659833157</v>
      </c>
      <c r="I54" s="59">
        <f t="shared" si="15"/>
        <v>12663.06854020488</v>
      </c>
      <c r="J54" s="322">
        <v>0</v>
      </c>
    </row>
    <row r="55" spans="1:10" s="14" customFormat="1" ht="13.5" customHeight="1" thickBot="1">
      <c r="A55" s="299" t="s">
        <v>91</v>
      </c>
      <c r="B55" s="302">
        <f>B54/$I54</f>
        <v>9.0426445670001146E-2</v>
      </c>
      <c r="C55" s="302">
        <f t="shared" ref="C55:I55" si="16">C54/$I54</f>
        <v>0.42438759556956918</v>
      </c>
      <c r="D55" s="302">
        <f t="shared" si="16"/>
        <v>0.25359774693802506</v>
      </c>
      <c r="E55" s="302">
        <f t="shared" si="16"/>
        <v>0.20626494267070597</v>
      </c>
      <c r="F55" s="302">
        <f t="shared" si="16"/>
        <v>0</v>
      </c>
      <c r="G55" s="302">
        <f t="shared" si="16"/>
        <v>2.4573578377326613E-2</v>
      </c>
      <c r="H55" s="303">
        <f t="shared" si="16"/>
        <v>7.4969077437209858E-4</v>
      </c>
      <c r="I55" s="304">
        <f t="shared" si="16"/>
        <v>1</v>
      </c>
      <c r="J55" s="322"/>
    </row>
    <row r="56" spans="1:10" ht="15" thickBot="1">
      <c r="A56" s="15"/>
      <c r="B56" s="44"/>
      <c r="C56" s="44"/>
      <c r="D56" s="44"/>
      <c r="E56" s="44"/>
      <c r="F56" s="44"/>
      <c r="G56" s="44"/>
      <c r="H56" s="44"/>
      <c r="I56" s="44"/>
    </row>
    <row r="57" spans="1:10" ht="28.5" customHeight="1">
      <c r="A57" s="481" t="s">
        <v>52</v>
      </c>
      <c r="B57" s="30" t="s">
        <v>0</v>
      </c>
      <c r="C57" s="30" t="s">
        <v>1</v>
      </c>
      <c r="D57" s="30" t="s">
        <v>2</v>
      </c>
      <c r="E57" s="30" t="s">
        <v>3</v>
      </c>
      <c r="F57" s="30" t="s">
        <v>27</v>
      </c>
      <c r="G57" s="30" t="s">
        <v>4</v>
      </c>
      <c r="H57" s="30" t="s">
        <v>5</v>
      </c>
      <c r="I57" s="31" t="s">
        <v>6</v>
      </c>
    </row>
    <row r="58" spans="1:10" ht="13.5" customHeight="1">
      <c r="A58" s="482" t="s">
        <v>52</v>
      </c>
      <c r="B58" s="434" t="s">
        <v>117</v>
      </c>
      <c r="C58" s="435"/>
      <c r="D58" s="435"/>
      <c r="E58" s="435"/>
      <c r="F58" s="435"/>
      <c r="G58" s="435"/>
      <c r="H58" s="435"/>
      <c r="I58" s="436"/>
    </row>
    <row r="59" spans="1:10" ht="13.5" customHeight="1">
      <c r="A59" s="305" t="s">
        <v>7</v>
      </c>
      <c r="B59" s="404">
        <v>0</v>
      </c>
      <c r="C59" s="405">
        <v>0</v>
      </c>
      <c r="D59" s="405">
        <v>0</v>
      </c>
      <c r="E59" s="406">
        <v>0</v>
      </c>
      <c r="F59" s="57">
        <f>F449+F475+F501+F527+F553</f>
        <v>0</v>
      </c>
      <c r="G59" s="404">
        <v>0</v>
      </c>
      <c r="H59" s="406">
        <v>0</v>
      </c>
      <c r="I59" s="59">
        <f>SUM(B59:H59)</f>
        <v>0</v>
      </c>
      <c r="J59" s="322">
        <v>0</v>
      </c>
    </row>
    <row r="60" spans="1:10" ht="13.5" customHeight="1">
      <c r="A60" s="306" t="s">
        <v>8</v>
      </c>
      <c r="B60" s="407">
        <v>0</v>
      </c>
      <c r="C60" s="408">
        <v>0</v>
      </c>
      <c r="D60" s="408">
        <v>0</v>
      </c>
      <c r="E60" s="409">
        <v>0</v>
      </c>
      <c r="F60" s="60">
        <f t="shared" ref="F60:F79" si="17">F450+F476+F502+F528+F554</f>
        <v>0</v>
      </c>
      <c r="G60" s="407">
        <v>0</v>
      </c>
      <c r="H60" s="409">
        <v>0</v>
      </c>
      <c r="I60" s="62">
        <f t="shared" ref="I60:I79" si="18">SUM(B60:H60)</f>
        <v>0</v>
      </c>
      <c r="J60" s="322">
        <v>0</v>
      </c>
    </row>
    <row r="61" spans="1:10" ht="13.5" customHeight="1">
      <c r="A61" s="307" t="s">
        <v>9</v>
      </c>
      <c r="B61" s="407">
        <v>0</v>
      </c>
      <c r="C61" s="408">
        <v>0</v>
      </c>
      <c r="D61" s="408">
        <v>0</v>
      </c>
      <c r="E61" s="409">
        <v>0</v>
      </c>
      <c r="F61" s="63">
        <f t="shared" si="17"/>
        <v>0</v>
      </c>
      <c r="G61" s="407">
        <v>0</v>
      </c>
      <c r="H61" s="409">
        <v>0</v>
      </c>
      <c r="I61" s="59">
        <f t="shared" si="18"/>
        <v>0</v>
      </c>
      <c r="J61" s="322">
        <v>0</v>
      </c>
    </row>
    <row r="62" spans="1:10" ht="13.5" customHeight="1">
      <c r="A62" s="306" t="s">
        <v>10</v>
      </c>
      <c r="B62" s="407">
        <v>0</v>
      </c>
      <c r="C62" s="408">
        <v>0</v>
      </c>
      <c r="D62" s="408">
        <v>0</v>
      </c>
      <c r="E62" s="409">
        <v>0</v>
      </c>
      <c r="F62" s="60">
        <f t="shared" si="17"/>
        <v>0</v>
      </c>
      <c r="G62" s="407">
        <v>0</v>
      </c>
      <c r="H62" s="409">
        <v>0</v>
      </c>
      <c r="I62" s="62">
        <f t="shared" si="18"/>
        <v>0</v>
      </c>
      <c r="J62" s="322">
        <v>0</v>
      </c>
    </row>
    <row r="63" spans="1:10" ht="13.5" customHeight="1">
      <c r="A63" s="307" t="s">
        <v>11</v>
      </c>
      <c r="B63" s="407">
        <v>0</v>
      </c>
      <c r="C63" s="408">
        <v>0</v>
      </c>
      <c r="D63" s="408">
        <v>0</v>
      </c>
      <c r="E63" s="409">
        <v>0</v>
      </c>
      <c r="F63" s="63">
        <f t="shared" si="17"/>
        <v>0</v>
      </c>
      <c r="G63" s="407">
        <v>0</v>
      </c>
      <c r="H63" s="409">
        <v>0</v>
      </c>
      <c r="I63" s="59">
        <f t="shared" si="18"/>
        <v>0</v>
      </c>
      <c r="J63" s="322">
        <v>0</v>
      </c>
    </row>
    <row r="64" spans="1:10" ht="13.5" customHeight="1">
      <c r="A64" s="306" t="s">
        <v>12</v>
      </c>
      <c r="B64" s="407">
        <v>0</v>
      </c>
      <c r="C64" s="408">
        <v>0</v>
      </c>
      <c r="D64" s="408">
        <v>0</v>
      </c>
      <c r="E64" s="409">
        <v>0</v>
      </c>
      <c r="F64" s="60">
        <f t="shared" si="17"/>
        <v>6262.7320441680804</v>
      </c>
      <c r="G64" s="407">
        <v>0</v>
      </c>
      <c r="H64" s="409">
        <v>0</v>
      </c>
      <c r="I64" s="62">
        <f t="shared" si="18"/>
        <v>6262.7320441680804</v>
      </c>
      <c r="J64" s="322">
        <v>0</v>
      </c>
    </row>
    <row r="65" spans="1:10" ht="13.5" customHeight="1">
      <c r="A65" s="307" t="s">
        <v>13</v>
      </c>
      <c r="B65" s="407">
        <v>0</v>
      </c>
      <c r="C65" s="408">
        <v>0</v>
      </c>
      <c r="D65" s="408">
        <v>0</v>
      </c>
      <c r="E65" s="409">
        <v>0</v>
      </c>
      <c r="F65" s="63">
        <f t="shared" si="17"/>
        <v>1761</v>
      </c>
      <c r="G65" s="407">
        <v>0</v>
      </c>
      <c r="H65" s="409">
        <v>0</v>
      </c>
      <c r="I65" s="59">
        <f t="shared" si="18"/>
        <v>1761</v>
      </c>
      <c r="J65" s="322">
        <v>0</v>
      </c>
    </row>
    <row r="66" spans="1:10" ht="13.5" customHeight="1">
      <c r="A66" s="306" t="s">
        <v>14</v>
      </c>
      <c r="B66" s="407">
        <v>0</v>
      </c>
      <c r="C66" s="408">
        <v>0</v>
      </c>
      <c r="D66" s="408">
        <v>0</v>
      </c>
      <c r="E66" s="409">
        <v>0</v>
      </c>
      <c r="F66" s="60">
        <f t="shared" si="17"/>
        <v>6221.2340089818908</v>
      </c>
      <c r="G66" s="407">
        <v>0</v>
      </c>
      <c r="H66" s="409">
        <v>0</v>
      </c>
      <c r="I66" s="62">
        <f t="shared" si="18"/>
        <v>6221.2340089818908</v>
      </c>
      <c r="J66" s="322">
        <v>0</v>
      </c>
    </row>
    <row r="67" spans="1:10" ht="13.5" customHeight="1">
      <c r="A67" s="307" t="s">
        <v>15</v>
      </c>
      <c r="B67" s="407">
        <v>0</v>
      </c>
      <c r="C67" s="408">
        <v>0</v>
      </c>
      <c r="D67" s="408">
        <v>0</v>
      </c>
      <c r="E67" s="409">
        <v>0</v>
      </c>
      <c r="F67" s="63">
        <f t="shared" si="17"/>
        <v>0</v>
      </c>
      <c r="G67" s="407">
        <v>0</v>
      </c>
      <c r="H67" s="409">
        <v>0</v>
      </c>
      <c r="I67" s="59">
        <f t="shared" si="18"/>
        <v>0</v>
      </c>
      <c r="J67" s="322">
        <v>0</v>
      </c>
    </row>
    <row r="68" spans="1:10" ht="13.5" customHeight="1">
      <c r="A68" s="306" t="s">
        <v>16</v>
      </c>
      <c r="B68" s="407">
        <v>0</v>
      </c>
      <c r="C68" s="408">
        <v>0</v>
      </c>
      <c r="D68" s="408">
        <v>0</v>
      </c>
      <c r="E68" s="409">
        <v>0</v>
      </c>
      <c r="F68" s="60">
        <f t="shared" si="17"/>
        <v>0</v>
      </c>
      <c r="G68" s="407">
        <v>0</v>
      </c>
      <c r="H68" s="409">
        <v>0</v>
      </c>
      <c r="I68" s="62">
        <f t="shared" si="18"/>
        <v>0</v>
      </c>
      <c r="J68" s="322">
        <v>0</v>
      </c>
    </row>
    <row r="69" spans="1:10" ht="13.5" customHeight="1">
      <c r="A69" s="307" t="s">
        <v>17</v>
      </c>
      <c r="B69" s="407">
        <v>0</v>
      </c>
      <c r="C69" s="408">
        <v>0</v>
      </c>
      <c r="D69" s="408">
        <v>0</v>
      </c>
      <c r="E69" s="409">
        <v>0</v>
      </c>
      <c r="F69" s="63">
        <f t="shared" si="17"/>
        <v>9.6377385250060534</v>
      </c>
      <c r="G69" s="407">
        <v>0</v>
      </c>
      <c r="H69" s="409">
        <v>0</v>
      </c>
      <c r="I69" s="59">
        <f t="shared" si="18"/>
        <v>9.6377385250060534</v>
      </c>
      <c r="J69" s="322">
        <v>0</v>
      </c>
    </row>
    <row r="70" spans="1:10" ht="13.5" customHeight="1">
      <c r="A70" s="306" t="s">
        <v>18</v>
      </c>
      <c r="B70" s="407">
        <v>0</v>
      </c>
      <c r="C70" s="408">
        <v>0</v>
      </c>
      <c r="D70" s="408">
        <v>0</v>
      </c>
      <c r="E70" s="409">
        <v>0</v>
      </c>
      <c r="F70" s="60">
        <f t="shared" si="17"/>
        <v>0</v>
      </c>
      <c r="G70" s="407">
        <v>0</v>
      </c>
      <c r="H70" s="409">
        <v>0</v>
      </c>
      <c r="I70" s="62">
        <f>SUM(B70:H70)</f>
        <v>0</v>
      </c>
      <c r="J70" s="322">
        <v>0</v>
      </c>
    </row>
    <row r="71" spans="1:10" ht="13.5" customHeight="1">
      <c r="A71" s="307" t="s">
        <v>139</v>
      </c>
      <c r="B71" s="407">
        <v>0</v>
      </c>
      <c r="C71" s="408">
        <v>0</v>
      </c>
      <c r="D71" s="408">
        <v>0</v>
      </c>
      <c r="E71" s="409">
        <v>0</v>
      </c>
      <c r="F71" s="63">
        <f t="shared" si="17"/>
        <v>0</v>
      </c>
      <c r="G71" s="407">
        <v>0</v>
      </c>
      <c r="H71" s="409">
        <v>0</v>
      </c>
      <c r="I71" s="59">
        <f>SUM(B71:H71)</f>
        <v>0</v>
      </c>
      <c r="J71" s="322">
        <v>0</v>
      </c>
    </row>
    <row r="72" spans="1:10" ht="13.5" customHeight="1">
      <c r="A72" s="306" t="s">
        <v>19</v>
      </c>
      <c r="B72" s="407">
        <v>0</v>
      </c>
      <c r="C72" s="408">
        <v>0</v>
      </c>
      <c r="D72" s="408">
        <v>0</v>
      </c>
      <c r="E72" s="409">
        <v>0</v>
      </c>
      <c r="F72" s="60">
        <f t="shared" si="17"/>
        <v>0</v>
      </c>
      <c r="G72" s="407">
        <v>0</v>
      </c>
      <c r="H72" s="409">
        <v>0</v>
      </c>
      <c r="I72" s="62">
        <f t="shared" si="18"/>
        <v>0</v>
      </c>
      <c r="J72" s="322">
        <v>0</v>
      </c>
    </row>
    <row r="73" spans="1:10" ht="13.5" customHeight="1">
      <c r="A73" s="307" t="s">
        <v>20</v>
      </c>
      <c r="B73" s="407">
        <v>0</v>
      </c>
      <c r="C73" s="408">
        <v>0</v>
      </c>
      <c r="D73" s="408">
        <v>0</v>
      </c>
      <c r="E73" s="409">
        <v>0</v>
      </c>
      <c r="F73" s="81">
        <f t="shared" si="17"/>
        <v>0</v>
      </c>
      <c r="G73" s="407">
        <v>0</v>
      </c>
      <c r="H73" s="409">
        <v>0</v>
      </c>
      <c r="I73" s="59">
        <f t="shared" si="18"/>
        <v>0</v>
      </c>
      <c r="J73" s="322">
        <v>0</v>
      </c>
    </row>
    <row r="74" spans="1:10" ht="13.5" customHeight="1">
      <c r="A74" s="306" t="s">
        <v>21</v>
      </c>
      <c r="B74" s="407">
        <v>0</v>
      </c>
      <c r="C74" s="408">
        <v>0</v>
      </c>
      <c r="D74" s="408">
        <v>0</v>
      </c>
      <c r="E74" s="409">
        <v>0</v>
      </c>
      <c r="F74" s="60">
        <f t="shared" si="17"/>
        <v>0</v>
      </c>
      <c r="G74" s="407">
        <v>0</v>
      </c>
      <c r="H74" s="409">
        <v>0</v>
      </c>
      <c r="I74" s="62">
        <f t="shared" si="18"/>
        <v>0</v>
      </c>
      <c r="J74" s="322">
        <v>0</v>
      </c>
    </row>
    <row r="75" spans="1:10" ht="13.5" customHeight="1">
      <c r="A75" s="38" t="s">
        <v>60</v>
      </c>
      <c r="B75" s="407">
        <v>0</v>
      </c>
      <c r="C75" s="408">
        <v>0</v>
      </c>
      <c r="D75" s="408">
        <v>0</v>
      </c>
      <c r="E75" s="409">
        <v>0</v>
      </c>
      <c r="F75" s="63">
        <f t="shared" si="17"/>
        <v>0</v>
      </c>
      <c r="G75" s="407">
        <v>0</v>
      </c>
      <c r="H75" s="409">
        <v>0</v>
      </c>
      <c r="I75" s="59">
        <f t="shared" si="18"/>
        <v>0</v>
      </c>
      <c r="J75" s="322">
        <v>0</v>
      </c>
    </row>
    <row r="76" spans="1:10" s="1" customFormat="1" ht="13.5" customHeight="1">
      <c r="A76" s="306" t="s">
        <v>22</v>
      </c>
      <c r="B76" s="407">
        <v>0</v>
      </c>
      <c r="C76" s="408">
        <v>0</v>
      </c>
      <c r="D76" s="408">
        <v>0</v>
      </c>
      <c r="E76" s="409">
        <v>0</v>
      </c>
      <c r="F76" s="308">
        <f t="shared" si="17"/>
        <v>12</v>
      </c>
      <c r="G76" s="407">
        <v>0</v>
      </c>
      <c r="H76" s="409">
        <v>0</v>
      </c>
      <c r="I76" s="62">
        <f t="shared" si="18"/>
        <v>12</v>
      </c>
      <c r="J76" s="323">
        <v>0</v>
      </c>
    </row>
    <row r="77" spans="1:10" s="1" customFormat="1" ht="13.5" customHeight="1">
      <c r="A77" s="38" t="s">
        <v>23</v>
      </c>
      <c r="B77" s="407">
        <v>0</v>
      </c>
      <c r="C77" s="408">
        <v>0</v>
      </c>
      <c r="D77" s="408">
        <v>0</v>
      </c>
      <c r="E77" s="409">
        <v>0</v>
      </c>
      <c r="F77" s="74">
        <f t="shared" si="17"/>
        <v>0</v>
      </c>
      <c r="G77" s="407">
        <v>0</v>
      </c>
      <c r="H77" s="409">
        <v>0</v>
      </c>
      <c r="I77" s="59">
        <f t="shared" si="18"/>
        <v>0</v>
      </c>
      <c r="J77" s="323">
        <v>0</v>
      </c>
    </row>
    <row r="78" spans="1:10" s="1" customFormat="1" ht="13.5" customHeight="1">
      <c r="A78" s="306" t="s">
        <v>24</v>
      </c>
      <c r="B78" s="407">
        <v>0</v>
      </c>
      <c r="C78" s="408">
        <v>0</v>
      </c>
      <c r="D78" s="408">
        <v>0</v>
      </c>
      <c r="E78" s="409">
        <v>0</v>
      </c>
      <c r="F78" s="308">
        <f t="shared" si="17"/>
        <v>0</v>
      </c>
      <c r="G78" s="407">
        <v>0</v>
      </c>
      <c r="H78" s="409">
        <v>0</v>
      </c>
      <c r="I78" s="62">
        <f t="shared" si="18"/>
        <v>0</v>
      </c>
      <c r="J78" s="323">
        <v>0</v>
      </c>
    </row>
    <row r="79" spans="1:10" s="1" customFormat="1" ht="13.5" customHeight="1" thickBot="1">
      <c r="A79" s="38" t="s">
        <v>25</v>
      </c>
      <c r="B79" s="410">
        <v>0</v>
      </c>
      <c r="C79" s="411">
        <v>0</v>
      </c>
      <c r="D79" s="411">
        <v>0</v>
      </c>
      <c r="E79" s="412">
        <v>0</v>
      </c>
      <c r="F79" s="310">
        <f t="shared" si="17"/>
        <v>994.17959999999994</v>
      </c>
      <c r="G79" s="410">
        <v>0</v>
      </c>
      <c r="H79" s="412">
        <v>0</v>
      </c>
      <c r="I79" s="312">
        <f t="shared" si="18"/>
        <v>994.17959999999994</v>
      </c>
      <c r="J79" s="323">
        <v>0</v>
      </c>
    </row>
    <row r="80" spans="1:10" ht="13.5" customHeight="1">
      <c r="A80" s="132" t="s">
        <v>26</v>
      </c>
      <c r="B80" s="74">
        <f>SUM(B59:B79)</f>
        <v>0</v>
      </c>
      <c r="C80" s="74">
        <f t="shared" ref="C80:E80" si="19">SUM(C59:C79)</f>
        <v>0</v>
      </c>
      <c r="D80" s="74">
        <f t="shared" si="19"/>
        <v>0</v>
      </c>
      <c r="E80" s="74">
        <f t="shared" si="19"/>
        <v>0</v>
      </c>
      <c r="F80" s="74">
        <f>SUM(F59:F79)</f>
        <v>15260.783391674977</v>
      </c>
      <c r="G80" s="74">
        <f t="shared" ref="G80:H80" si="20">SUM(G59:G79)</f>
        <v>0</v>
      </c>
      <c r="H80" s="75">
        <f t="shared" si="20"/>
        <v>0</v>
      </c>
      <c r="I80" s="59">
        <f>SUM(I59:I79)</f>
        <v>15260.783391674977</v>
      </c>
      <c r="J80" s="322">
        <v>0</v>
      </c>
    </row>
    <row r="81" spans="1:10" s="14" customFormat="1" ht="15" thickBot="1">
      <c r="A81" s="299" t="s">
        <v>91</v>
      </c>
      <c r="B81" s="302">
        <f>B80/$I80</f>
        <v>0</v>
      </c>
      <c r="C81" s="302">
        <f t="shared" ref="C81:I81" si="21">C80/$I80</f>
        <v>0</v>
      </c>
      <c r="D81" s="302">
        <f t="shared" si="21"/>
        <v>0</v>
      </c>
      <c r="E81" s="302">
        <f t="shared" si="21"/>
        <v>0</v>
      </c>
      <c r="F81" s="302">
        <f t="shared" si="21"/>
        <v>1</v>
      </c>
      <c r="G81" s="302">
        <f t="shared" si="21"/>
        <v>0</v>
      </c>
      <c r="H81" s="302">
        <f t="shared" si="21"/>
        <v>0</v>
      </c>
      <c r="I81" s="304">
        <f t="shared" si="21"/>
        <v>1</v>
      </c>
      <c r="J81" s="322"/>
    </row>
    <row r="82" spans="1:10" ht="15" thickBot="1">
      <c r="A82" s="44"/>
      <c r="B82" s="44"/>
      <c r="C82" s="44"/>
      <c r="D82" s="44"/>
      <c r="E82" s="44"/>
      <c r="F82" s="290">
        <f>+F80-F470-F496-F522-F548-F574</f>
        <v>0</v>
      </c>
      <c r="G82" s="44"/>
      <c r="H82" s="44"/>
      <c r="I82" s="290">
        <f>+I80-I470-I496-I522-I548-I574</f>
        <v>0</v>
      </c>
    </row>
    <row r="83" spans="1:10" ht="28.5" customHeight="1">
      <c r="A83" s="483" t="s">
        <v>54</v>
      </c>
      <c r="B83" s="30" t="s">
        <v>0</v>
      </c>
      <c r="C83" s="30" t="s">
        <v>1</v>
      </c>
      <c r="D83" s="30" t="s">
        <v>2</v>
      </c>
      <c r="E83" s="30" t="s">
        <v>3</v>
      </c>
      <c r="F83" s="30" t="s">
        <v>27</v>
      </c>
      <c r="G83" s="30" t="s">
        <v>4</v>
      </c>
      <c r="H83" s="30" t="s">
        <v>5</v>
      </c>
      <c r="I83" s="31" t="s">
        <v>6</v>
      </c>
    </row>
    <row r="84" spans="1:10" ht="15" customHeight="1">
      <c r="A84" s="478"/>
      <c r="B84" s="434" t="s">
        <v>117</v>
      </c>
      <c r="C84" s="435"/>
      <c r="D84" s="435"/>
      <c r="E84" s="435"/>
      <c r="F84" s="435"/>
      <c r="G84" s="435"/>
      <c r="H84" s="435"/>
      <c r="I84" s="436"/>
    </row>
    <row r="85" spans="1:10" ht="15">
      <c r="A85" s="305" t="s">
        <v>7</v>
      </c>
      <c r="B85" s="57">
        <f>B579+B605+B631</f>
        <v>172.35552935503813</v>
      </c>
      <c r="C85" s="57">
        <f t="shared" ref="C85:H85" si="22">C579+C605+C631</f>
        <v>0</v>
      </c>
      <c r="D85" s="57">
        <f t="shared" si="22"/>
        <v>15.644470644961849</v>
      </c>
      <c r="E85" s="57">
        <f t="shared" si="22"/>
        <v>0</v>
      </c>
      <c r="F85" s="57">
        <f t="shared" si="22"/>
        <v>0</v>
      </c>
      <c r="G85" s="57">
        <f t="shared" si="22"/>
        <v>0</v>
      </c>
      <c r="H85" s="58">
        <f t="shared" si="22"/>
        <v>0</v>
      </c>
      <c r="I85" s="59">
        <f>SUM(B85:H85)</f>
        <v>187.99999999999997</v>
      </c>
      <c r="J85" s="322">
        <v>0</v>
      </c>
    </row>
    <row r="86" spans="1:10" ht="15">
      <c r="A86" s="306" t="s">
        <v>8</v>
      </c>
      <c r="B86" s="60">
        <f t="shared" ref="B86:H101" si="23">B580+B606+B632</f>
        <v>14.365281231118649</v>
      </c>
      <c r="C86" s="60">
        <f t="shared" si="23"/>
        <v>0</v>
      </c>
      <c r="D86" s="60">
        <f t="shared" si="23"/>
        <v>2.63471876888135</v>
      </c>
      <c r="E86" s="60">
        <f t="shared" si="23"/>
        <v>0</v>
      </c>
      <c r="F86" s="60">
        <f t="shared" si="23"/>
        <v>0</v>
      </c>
      <c r="G86" s="60">
        <f t="shared" si="23"/>
        <v>0</v>
      </c>
      <c r="H86" s="61">
        <f t="shared" si="23"/>
        <v>0</v>
      </c>
      <c r="I86" s="62">
        <f t="shared" ref="I86:I105" si="24">SUM(B86:H86)</f>
        <v>17</v>
      </c>
      <c r="J86" s="322">
        <v>0</v>
      </c>
    </row>
    <row r="87" spans="1:10" ht="15">
      <c r="A87" s="307" t="s">
        <v>9</v>
      </c>
      <c r="B87" s="63">
        <f t="shared" si="23"/>
        <v>296.57503119516258</v>
      </c>
      <c r="C87" s="63">
        <f t="shared" si="23"/>
        <v>0</v>
      </c>
      <c r="D87" s="63">
        <f t="shared" si="23"/>
        <v>21.42496880483743</v>
      </c>
      <c r="E87" s="63">
        <f t="shared" si="23"/>
        <v>0</v>
      </c>
      <c r="F87" s="63">
        <f t="shared" si="23"/>
        <v>0</v>
      </c>
      <c r="G87" s="63">
        <f t="shared" si="23"/>
        <v>0</v>
      </c>
      <c r="H87" s="64">
        <f t="shared" si="23"/>
        <v>0</v>
      </c>
      <c r="I87" s="59">
        <f t="shared" si="24"/>
        <v>318</v>
      </c>
      <c r="J87" s="322">
        <v>0</v>
      </c>
    </row>
    <row r="88" spans="1:10" ht="15">
      <c r="A88" s="306" t="s">
        <v>10</v>
      </c>
      <c r="B88" s="60">
        <f t="shared" si="23"/>
        <v>373.80645427083562</v>
      </c>
      <c r="C88" s="60">
        <f t="shared" si="23"/>
        <v>0</v>
      </c>
      <c r="D88" s="60">
        <f t="shared" si="23"/>
        <v>23.193545729164377</v>
      </c>
      <c r="E88" s="60">
        <f t="shared" si="23"/>
        <v>0</v>
      </c>
      <c r="F88" s="60">
        <f t="shared" si="23"/>
        <v>0</v>
      </c>
      <c r="G88" s="60">
        <f t="shared" si="23"/>
        <v>0</v>
      </c>
      <c r="H88" s="61">
        <f t="shared" si="23"/>
        <v>0</v>
      </c>
      <c r="I88" s="62">
        <f t="shared" si="24"/>
        <v>397</v>
      </c>
      <c r="J88" s="322">
        <v>0</v>
      </c>
    </row>
    <row r="89" spans="1:10" ht="15">
      <c r="A89" s="307" t="s">
        <v>11</v>
      </c>
      <c r="B89" s="63">
        <f t="shared" si="23"/>
        <v>0</v>
      </c>
      <c r="C89" s="63">
        <f t="shared" si="23"/>
        <v>0</v>
      </c>
      <c r="D89" s="63">
        <f t="shared" si="23"/>
        <v>0</v>
      </c>
      <c r="E89" s="63">
        <f t="shared" si="23"/>
        <v>0</v>
      </c>
      <c r="F89" s="63">
        <f t="shared" si="23"/>
        <v>0</v>
      </c>
      <c r="G89" s="63">
        <f t="shared" si="23"/>
        <v>0</v>
      </c>
      <c r="H89" s="64">
        <f t="shared" si="23"/>
        <v>0</v>
      </c>
      <c r="I89" s="59">
        <f t="shared" si="24"/>
        <v>0</v>
      </c>
      <c r="J89" s="322">
        <v>0</v>
      </c>
    </row>
    <row r="90" spans="1:10" ht="15">
      <c r="A90" s="306" t="s">
        <v>12</v>
      </c>
      <c r="B90" s="60">
        <f t="shared" si="23"/>
        <v>0</v>
      </c>
      <c r="C90" s="60">
        <f t="shared" si="23"/>
        <v>0</v>
      </c>
      <c r="D90" s="60">
        <f t="shared" si="23"/>
        <v>4.0848195214935865E-2</v>
      </c>
      <c r="E90" s="60">
        <f t="shared" si="23"/>
        <v>5.079819436984697</v>
      </c>
      <c r="F90" s="60">
        <f t="shared" si="23"/>
        <v>0</v>
      </c>
      <c r="G90" s="60">
        <f t="shared" si="23"/>
        <v>0</v>
      </c>
      <c r="H90" s="61">
        <f t="shared" si="23"/>
        <v>0</v>
      </c>
      <c r="I90" s="62">
        <f t="shared" si="24"/>
        <v>5.1206676321996332</v>
      </c>
      <c r="J90" s="322">
        <v>0</v>
      </c>
    </row>
    <row r="91" spans="1:10" ht="15">
      <c r="A91" s="307" t="s">
        <v>13</v>
      </c>
      <c r="B91" s="63">
        <f t="shared" si="23"/>
        <v>0</v>
      </c>
      <c r="C91" s="63">
        <f t="shared" si="23"/>
        <v>0</v>
      </c>
      <c r="D91" s="63">
        <f t="shared" si="23"/>
        <v>0</v>
      </c>
      <c r="E91" s="63">
        <f t="shared" si="23"/>
        <v>55</v>
      </c>
      <c r="F91" s="63">
        <f t="shared" si="23"/>
        <v>0</v>
      </c>
      <c r="G91" s="63">
        <f t="shared" si="23"/>
        <v>0</v>
      </c>
      <c r="H91" s="64">
        <f t="shared" si="23"/>
        <v>0</v>
      </c>
      <c r="I91" s="59">
        <f t="shared" si="24"/>
        <v>55</v>
      </c>
      <c r="J91" s="322">
        <v>0</v>
      </c>
    </row>
    <row r="92" spans="1:10" ht="15">
      <c r="A92" s="306" t="s">
        <v>14</v>
      </c>
      <c r="B92" s="60">
        <f t="shared" si="23"/>
        <v>0</v>
      </c>
      <c r="C92" s="60">
        <f t="shared" si="23"/>
        <v>0.28333889081666291</v>
      </c>
      <c r="D92" s="60">
        <f t="shared" si="23"/>
        <v>9.273960532835844E-2</v>
      </c>
      <c r="E92" s="60">
        <f t="shared" si="23"/>
        <v>57.013643053512553</v>
      </c>
      <c r="F92" s="60">
        <f t="shared" si="23"/>
        <v>543.10629628566244</v>
      </c>
      <c r="G92" s="60">
        <f t="shared" si="23"/>
        <v>0</v>
      </c>
      <c r="H92" s="61">
        <f t="shared" si="23"/>
        <v>0</v>
      </c>
      <c r="I92" s="62">
        <f t="shared" si="24"/>
        <v>600.49601783532</v>
      </c>
      <c r="J92" s="322">
        <v>0</v>
      </c>
    </row>
    <row r="93" spans="1:10" ht="15">
      <c r="A93" s="307" t="s">
        <v>15</v>
      </c>
      <c r="B93" s="63">
        <f t="shared" si="23"/>
        <v>4300.3487598516103</v>
      </c>
      <c r="C93" s="63">
        <f t="shared" si="23"/>
        <v>6.6617220069463388</v>
      </c>
      <c r="D93" s="63">
        <f t="shared" si="23"/>
        <v>311.98951814144351</v>
      </c>
      <c r="E93" s="63">
        <f t="shared" si="23"/>
        <v>0</v>
      </c>
      <c r="F93" s="63">
        <f t="shared" si="23"/>
        <v>0</v>
      </c>
      <c r="G93" s="63">
        <f t="shared" si="23"/>
        <v>0</v>
      </c>
      <c r="H93" s="64">
        <f t="shared" si="23"/>
        <v>0</v>
      </c>
      <c r="I93" s="59">
        <f t="shared" si="24"/>
        <v>4619</v>
      </c>
      <c r="J93" s="322">
        <v>0</v>
      </c>
    </row>
    <row r="94" spans="1:10" ht="15">
      <c r="A94" s="306" t="s">
        <v>16</v>
      </c>
      <c r="B94" s="60">
        <f t="shared" si="23"/>
        <v>1406.6356992412207</v>
      </c>
      <c r="C94" s="60">
        <f t="shared" si="23"/>
        <v>69.097626181255791</v>
      </c>
      <c r="D94" s="60">
        <f t="shared" si="23"/>
        <v>81.409425149466557</v>
      </c>
      <c r="E94" s="60">
        <f t="shared" si="23"/>
        <v>32.857249428057202</v>
      </c>
      <c r="F94" s="60">
        <f t="shared" si="23"/>
        <v>0</v>
      </c>
      <c r="G94" s="60">
        <f t="shared" si="23"/>
        <v>0</v>
      </c>
      <c r="H94" s="61">
        <f t="shared" si="23"/>
        <v>0</v>
      </c>
      <c r="I94" s="62">
        <f t="shared" si="24"/>
        <v>1590.0000000000002</v>
      </c>
      <c r="J94" s="322">
        <v>0</v>
      </c>
    </row>
    <row r="95" spans="1:10" ht="15">
      <c r="A95" s="307" t="s">
        <v>17</v>
      </c>
      <c r="B95" s="63">
        <f t="shared" si="23"/>
        <v>321.68508585703671</v>
      </c>
      <c r="C95" s="63">
        <f t="shared" si="23"/>
        <v>1.4673707144590302</v>
      </c>
      <c r="D95" s="63">
        <f t="shared" si="23"/>
        <v>38.013811487601259</v>
      </c>
      <c r="E95" s="63">
        <f t="shared" si="23"/>
        <v>4.8301319409030459</v>
      </c>
      <c r="F95" s="63">
        <f t="shared" si="23"/>
        <v>0</v>
      </c>
      <c r="G95" s="63">
        <f t="shared" si="23"/>
        <v>0</v>
      </c>
      <c r="H95" s="64">
        <f t="shared" si="23"/>
        <v>0</v>
      </c>
      <c r="I95" s="59">
        <f t="shared" si="24"/>
        <v>365.99640000000005</v>
      </c>
      <c r="J95" s="322">
        <v>0</v>
      </c>
    </row>
    <row r="96" spans="1:10" ht="15">
      <c r="A96" s="306" t="s">
        <v>18</v>
      </c>
      <c r="B96" s="60">
        <f t="shared" si="23"/>
        <v>0</v>
      </c>
      <c r="C96" s="60">
        <f t="shared" si="23"/>
        <v>0</v>
      </c>
      <c r="D96" s="60">
        <f t="shared" si="23"/>
        <v>0</v>
      </c>
      <c r="E96" s="60">
        <f t="shared" si="23"/>
        <v>0</v>
      </c>
      <c r="F96" s="60">
        <f t="shared" si="23"/>
        <v>0</v>
      </c>
      <c r="G96" s="60">
        <f t="shared" si="23"/>
        <v>0</v>
      </c>
      <c r="H96" s="61">
        <f t="shared" si="23"/>
        <v>0</v>
      </c>
      <c r="I96" s="62">
        <f>SUM(B96:H96)</f>
        <v>0</v>
      </c>
      <c r="J96" s="322">
        <v>0</v>
      </c>
    </row>
    <row r="97" spans="1:10" ht="15">
      <c r="A97" s="307" t="s">
        <v>139</v>
      </c>
      <c r="B97" s="63">
        <f t="shared" si="23"/>
        <v>1620.5803413211677</v>
      </c>
      <c r="C97" s="63">
        <f t="shared" si="23"/>
        <v>151.24249249192798</v>
      </c>
      <c r="D97" s="63">
        <f t="shared" si="23"/>
        <v>237.81865531226507</v>
      </c>
      <c r="E97" s="63">
        <f t="shared" si="23"/>
        <v>23.226514303766894</v>
      </c>
      <c r="F97" s="63">
        <f t="shared" si="23"/>
        <v>0</v>
      </c>
      <c r="G97" s="63">
        <f t="shared" si="23"/>
        <v>0</v>
      </c>
      <c r="H97" s="64">
        <f t="shared" si="23"/>
        <v>0</v>
      </c>
      <c r="I97" s="59">
        <f>SUM(B97:H97)</f>
        <v>2032.8680034291276</v>
      </c>
      <c r="J97" s="322">
        <v>0</v>
      </c>
    </row>
    <row r="98" spans="1:10" ht="15">
      <c r="A98" s="306" t="s">
        <v>19</v>
      </c>
      <c r="B98" s="60">
        <f t="shared" si="23"/>
        <v>0</v>
      </c>
      <c r="C98" s="60">
        <f t="shared" si="23"/>
        <v>0</v>
      </c>
      <c r="D98" s="60">
        <f t="shared" si="23"/>
        <v>0</v>
      </c>
      <c r="E98" s="60">
        <f t="shared" si="23"/>
        <v>0</v>
      </c>
      <c r="F98" s="60">
        <f t="shared" si="23"/>
        <v>0</v>
      </c>
      <c r="G98" s="60">
        <f t="shared" si="23"/>
        <v>0</v>
      </c>
      <c r="H98" s="61">
        <f t="shared" si="23"/>
        <v>0</v>
      </c>
      <c r="I98" s="62">
        <f t="shared" si="24"/>
        <v>0</v>
      </c>
      <c r="J98" s="322">
        <v>0</v>
      </c>
    </row>
    <row r="99" spans="1:10" ht="15">
      <c r="A99" s="307" t="s">
        <v>20</v>
      </c>
      <c r="B99" s="63">
        <f t="shared" si="23"/>
        <v>0</v>
      </c>
      <c r="C99" s="63">
        <f t="shared" si="23"/>
        <v>0</v>
      </c>
      <c r="D99" s="63">
        <f t="shared" si="23"/>
        <v>0</v>
      </c>
      <c r="E99" s="63">
        <f t="shared" si="23"/>
        <v>0</v>
      </c>
      <c r="F99" s="63">
        <f t="shared" si="23"/>
        <v>0</v>
      </c>
      <c r="G99" s="63">
        <f t="shared" si="23"/>
        <v>0</v>
      </c>
      <c r="H99" s="64">
        <f t="shared" si="23"/>
        <v>0</v>
      </c>
      <c r="I99" s="59">
        <f t="shared" si="24"/>
        <v>0</v>
      </c>
      <c r="J99" s="322">
        <v>0</v>
      </c>
    </row>
    <row r="100" spans="1:10" ht="15">
      <c r="A100" s="306" t="s">
        <v>21</v>
      </c>
      <c r="B100" s="60">
        <f t="shared" si="23"/>
        <v>28.473908729091029</v>
      </c>
      <c r="C100" s="60">
        <f t="shared" si="23"/>
        <v>0</v>
      </c>
      <c r="D100" s="60">
        <f t="shared" si="23"/>
        <v>0.52609127090897123</v>
      </c>
      <c r="E100" s="60">
        <f t="shared" si="23"/>
        <v>0</v>
      </c>
      <c r="F100" s="60">
        <f t="shared" si="23"/>
        <v>0</v>
      </c>
      <c r="G100" s="60">
        <f t="shared" si="23"/>
        <v>0</v>
      </c>
      <c r="H100" s="61">
        <f t="shared" si="23"/>
        <v>0</v>
      </c>
      <c r="I100" s="62">
        <f t="shared" si="24"/>
        <v>29</v>
      </c>
      <c r="J100" s="322">
        <v>0</v>
      </c>
    </row>
    <row r="101" spans="1:10" ht="15">
      <c r="A101" s="38" t="s">
        <v>60</v>
      </c>
      <c r="B101" s="63">
        <f t="shared" si="23"/>
        <v>3689.6233392714248</v>
      </c>
      <c r="C101" s="63">
        <f t="shared" si="23"/>
        <v>6.7326172973918013</v>
      </c>
      <c r="D101" s="63">
        <f t="shared" si="23"/>
        <v>462.64404343118338</v>
      </c>
      <c r="E101" s="63">
        <f t="shared" si="23"/>
        <v>0</v>
      </c>
      <c r="F101" s="63">
        <f t="shared" si="23"/>
        <v>0</v>
      </c>
      <c r="G101" s="63">
        <f t="shared" si="23"/>
        <v>0</v>
      </c>
      <c r="H101" s="64">
        <f t="shared" si="23"/>
        <v>0</v>
      </c>
      <c r="I101" s="59">
        <f t="shared" si="24"/>
        <v>4159</v>
      </c>
      <c r="J101" s="322">
        <v>0</v>
      </c>
    </row>
    <row r="102" spans="1:10" s="1" customFormat="1" ht="15">
      <c r="A102" s="306" t="s">
        <v>22</v>
      </c>
      <c r="B102" s="308">
        <f t="shared" ref="B102:H105" si="25">B596+B622+B648</f>
        <v>137.83686763031176</v>
      </c>
      <c r="C102" s="308">
        <f t="shared" si="25"/>
        <v>0</v>
      </c>
      <c r="D102" s="308">
        <f t="shared" si="25"/>
        <v>8.9723973533731467</v>
      </c>
      <c r="E102" s="308">
        <f t="shared" si="25"/>
        <v>0</v>
      </c>
      <c r="F102" s="308">
        <f t="shared" si="25"/>
        <v>0.62647517631508298</v>
      </c>
      <c r="G102" s="308">
        <f t="shared" si="25"/>
        <v>0</v>
      </c>
      <c r="H102" s="309">
        <f t="shared" si="25"/>
        <v>0</v>
      </c>
      <c r="I102" s="62">
        <f t="shared" si="24"/>
        <v>147.43574015999999</v>
      </c>
      <c r="J102" s="323">
        <v>0</v>
      </c>
    </row>
    <row r="103" spans="1:10" s="1" customFormat="1" ht="15">
      <c r="A103" s="38" t="s">
        <v>23</v>
      </c>
      <c r="B103" s="74">
        <f t="shared" si="25"/>
        <v>130.63618108939218</v>
      </c>
      <c r="C103" s="74">
        <f t="shared" si="25"/>
        <v>0</v>
      </c>
      <c r="D103" s="74">
        <f t="shared" si="25"/>
        <v>68.96687853389038</v>
      </c>
      <c r="E103" s="74">
        <f t="shared" si="25"/>
        <v>0</v>
      </c>
      <c r="F103" s="74">
        <f t="shared" si="25"/>
        <v>0</v>
      </c>
      <c r="G103" s="74">
        <f t="shared" si="25"/>
        <v>0</v>
      </c>
      <c r="H103" s="75">
        <f t="shared" si="25"/>
        <v>0</v>
      </c>
      <c r="I103" s="59">
        <f t="shared" si="24"/>
        <v>199.60305962328255</v>
      </c>
      <c r="J103" s="323">
        <v>0</v>
      </c>
    </row>
    <row r="104" spans="1:10" s="1" customFormat="1" ht="15">
      <c r="A104" s="306" t="s">
        <v>24</v>
      </c>
      <c r="B104" s="308">
        <f t="shared" si="25"/>
        <v>1895.283242192937</v>
      </c>
      <c r="C104" s="308">
        <f t="shared" si="25"/>
        <v>6.6321875670631583</v>
      </c>
      <c r="D104" s="308">
        <f t="shared" si="25"/>
        <v>194.28177024000001</v>
      </c>
      <c r="E104" s="308">
        <f t="shared" si="25"/>
        <v>0</v>
      </c>
      <c r="F104" s="308">
        <f t="shared" si="25"/>
        <v>0</v>
      </c>
      <c r="G104" s="308">
        <f t="shared" si="25"/>
        <v>0</v>
      </c>
      <c r="H104" s="309">
        <f t="shared" si="25"/>
        <v>0</v>
      </c>
      <c r="I104" s="62">
        <f t="shared" si="24"/>
        <v>2096.1972000000001</v>
      </c>
      <c r="J104" s="323">
        <v>0</v>
      </c>
    </row>
    <row r="105" spans="1:10" s="1" customFormat="1" ht="15.75" thickBot="1">
      <c r="A105" s="38" t="s">
        <v>25</v>
      </c>
      <c r="B105" s="310">
        <f t="shared" si="25"/>
        <v>1686.7961521386985</v>
      </c>
      <c r="C105" s="310">
        <f t="shared" si="25"/>
        <v>9.9355678073029557E-2</v>
      </c>
      <c r="D105" s="310">
        <f t="shared" si="25"/>
        <v>2497.1538084085651</v>
      </c>
      <c r="E105" s="310">
        <f t="shared" si="25"/>
        <v>1373.3757826433298</v>
      </c>
      <c r="F105" s="310">
        <f t="shared" si="25"/>
        <v>0</v>
      </c>
      <c r="G105" s="310">
        <f t="shared" si="25"/>
        <v>1231.3358626558713</v>
      </c>
      <c r="H105" s="311">
        <f t="shared" si="25"/>
        <v>0.84623847546246533</v>
      </c>
      <c r="I105" s="312">
        <f t="shared" si="24"/>
        <v>6789.6072000000004</v>
      </c>
      <c r="J105" s="323">
        <v>0</v>
      </c>
    </row>
    <row r="106" spans="1:10" ht="15">
      <c r="A106" s="132" t="s">
        <v>26</v>
      </c>
      <c r="B106" s="74">
        <f>SUM(B85:B105)</f>
        <v>16075.001873375049</v>
      </c>
      <c r="C106" s="74">
        <f t="shared" ref="C106:E106" si="26">SUM(C85:C105)</f>
        <v>242.21671082793381</v>
      </c>
      <c r="D106" s="74">
        <f t="shared" si="26"/>
        <v>3964.807691077086</v>
      </c>
      <c r="E106" s="74">
        <f t="shared" si="26"/>
        <v>1551.3831408065541</v>
      </c>
      <c r="F106" s="74">
        <f>SUM(F85:F105)</f>
        <v>543.73277146197756</v>
      </c>
      <c r="G106" s="74">
        <f t="shared" ref="G106:H106" si="27">SUM(G85:G105)</f>
        <v>1231.3358626558713</v>
      </c>
      <c r="H106" s="75">
        <f t="shared" si="27"/>
        <v>0.84623847546246533</v>
      </c>
      <c r="I106" s="59">
        <f>SUM(I85:I105)</f>
        <v>23609.324288679927</v>
      </c>
      <c r="J106" s="322">
        <v>0</v>
      </c>
    </row>
    <row r="107" spans="1:10" s="14" customFormat="1" ht="13.5" customHeight="1" thickBot="1">
      <c r="A107" s="299" t="s">
        <v>91</v>
      </c>
      <c r="B107" s="302">
        <f>B106/$I106</f>
        <v>0.68087513546851508</v>
      </c>
      <c r="C107" s="302">
        <f t="shared" ref="C107:I107" si="28">C106/$I106</f>
        <v>1.0259366505633987E-2</v>
      </c>
      <c r="D107" s="302">
        <f t="shared" si="28"/>
        <v>0.16793397568680568</v>
      </c>
      <c r="E107" s="302">
        <f t="shared" si="28"/>
        <v>6.5710611698887256E-2</v>
      </c>
      <c r="F107" s="302">
        <f t="shared" si="28"/>
        <v>2.3030424963186417E-2</v>
      </c>
      <c r="G107" s="302">
        <f t="shared" si="28"/>
        <v>5.2154642276071646E-2</v>
      </c>
      <c r="H107" s="303">
        <f t="shared" si="28"/>
        <v>3.5843400900220392E-5</v>
      </c>
      <c r="I107" s="304">
        <f t="shared" si="28"/>
        <v>1</v>
      </c>
      <c r="J107" s="322"/>
    </row>
    <row r="108" spans="1:10" ht="13.5" customHeight="1" thickBot="1">
      <c r="A108" s="46"/>
      <c r="B108" s="82"/>
      <c r="C108" s="82"/>
      <c r="D108" s="82"/>
      <c r="E108" s="82"/>
      <c r="F108" s="82"/>
      <c r="G108" s="82"/>
      <c r="H108" s="82"/>
      <c r="I108" s="82"/>
    </row>
    <row r="109" spans="1:10" ht="28.5" customHeight="1">
      <c r="A109" s="485" t="s">
        <v>32</v>
      </c>
      <c r="B109" s="30" t="s">
        <v>0</v>
      </c>
      <c r="C109" s="30" t="s">
        <v>1</v>
      </c>
      <c r="D109" s="30" t="s">
        <v>2</v>
      </c>
      <c r="E109" s="30" t="s">
        <v>3</v>
      </c>
      <c r="F109" s="30" t="s">
        <v>27</v>
      </c>
      <c r="G109" s="30" t="s">
        <v>4</v>
      </c>
      <c r="H109" s="30" t="s">
        <v>5</v>
      </c>
      <c r="I109" s="31" t="s">
        <v>6</v>
      </c>
    </row>
    <row r="110" spans="1:10" ht="15" customHeight="1">
      <c r="A110" s="486" t="s">
        <v>32</v>
      </c>
      <c r="B110" s="434" t="s">
        <v>117</v>
      </c>
      <c r="C110" s="435"/>
      <c r="D110" s="435"/>
      <c r="E110" s="435"/>
      <c r="F110" s="435"/>
      <c r="G110" s="435"/>
      <c r="H110" s="435"/>
      <c r="I110" s="436"/>
    </row>
    <row r="111" spans="1:10" ht="15">
      <c r="A111" s="305" t="s">
        <v>7</v>
      </c>
      <c r="B111" s="57">
        <v>0</v>
      </c>
      <c r="C111" s="57">
        <v>0</v>
      </c>
      <c r="D111" s="57">
        <v>0</v>
      </c>
      <c r="E111" s="57">
        <v>0</v>
      </c>
      <c r="F111" s="419"/>
      <c r="G111" s="57">
        <v>0</v>
      </c>
      <c r="H111" s="58">
        <v>0</v>
      </c>
      <c r="I111" s="59">
        <f>SUM(B111:H111)</f>
        <v>0</v>
      </c>
    </row>
    <row r="112" spans="1:10" ht="15">
      <c r="A112" s="306" t="s">
        <v>8</v>
      </c>
      <c r="B112" s="60">
        <v>0</v>
      </c>
      <c r="C112" s="60">
        <v>0</v>
      </c>
      <c r="D112" s="60">
        <v>0</v>
      </c>
      <c r="E112" s="60">
        <v>0</v>
      </c>
      <c r="F112" s="420"/>
      <c r="G112" s="60">
        <v>0</v>
      </c>
      <c r="H112" s="61">
        <v>0</v>
      </c>
      <c r="I112" s="62">
        <f t="shared" ref="I112:I131" si="29">SUM(B112:H112)</f>
        <v>0</v>
      </c>
    </row>
    <row r="113" spans="1:9" ht="15">
      <c r="A113" s="307" t="s">
        <v>9</v>
      </c>
      <c r="B113" s="63">
        <v>0</v>
      </c>
      <c r="C113" s="63">
        <v>0</v>
      </c>
      <c r="D113" s="63">
        <v>0</v>
      </c>
      <c r="E113" s="63">
        <v>0</v>
      </c>
      <c r="F113" s="420"/>
      <c r="G113" s="63">
        <v>0</v>
      </c>
      <c r="H113" s="64">
        <v>0</v>
      </c>
      <c r="I113" s="59">
        <f t="shared" si="29"/>
        <v>0</v>
      </c>
    </row>
    <row r="114" spans="1:9" ht="15">
      <c r="A114" s="306" t="s">
        <v>10</v>
      </c>
      <c r="B114" s="60">
        <v>0</v>
      </c>
      <c r="C114" s="60">
        <v>0</v>
      </c>
      <c r="D114" s="60">
        <v>0</v>
      </c>
      <c r="E114" s="60">
        <v>0</v>
      </c>
      <c r="F114" s="420"/>
      <c r="G114" s="60">
        <v>0</v>
      </c>
      <c r="H114" s="61">
        <v>0</v>
      </c>
      <c r="I114" s="62">
        <f t="shared" si="29"/>
        <v>0</v>
      </c>
    </row>
    <row r="115" spans="1:9" ht="15">
      <c r="A115" s="307" t="s">
        <v>11</v>
      </c>
      <c r="B115" s="63">
        <v>0</v>
      </c>
      <c r="C115" s="63">
        <v>0</v>
      </c>
      <c r="D115" s="63">
        <v>0</v>
      </c>
      <c r="E115" s="63">
        <v>0</v>
      </c>
      <c r="F115" s="420"/>
      <c r="G115" s="63">
        <v>0</v>
      </c>
      <c r="H115" s="64">
        <v>0</v>
      </c>
      <c r="I115" s="59">
        <f t="shared" si="29"/>
        <v>0</v>
      </c>
    </row>
    <row r="116" spans="1:9" ht="15">
      <c r="A116" s="306" t="s">
        <v>12</v>
      </c>
      <c r="B116" s="60">
        <v>0</v>
      </c>
      <c r="C116" s="60">
        <v>0</v>
      </c>
      <c r="D116" s="60">
        <v>0</v>
      </c>
      <c r="E116" s="60">
        <v>0</v>
      </c>
      <c r="F116" s="420"/>
      <c r="G116" s="60">
        <v>0</v>
      </c>
      <c r="H116" s="61">
        <v>0</v>
      </c>
      <c r="I116" s="62">
        <f t="shared" si="29"/>
        <v>0</v>
      </c>
    </row>
    <row r="117" spans="1:9" ht="15">
      <c r="A117" s="307" t="s">
        <v>13</v>
      </c>
      <c r="B117" s="63">
        <v>0</v>
      </c>
      <c r="C117" s="63">
        <v>0</v>
      </c>
      <c r="D117" s="63">
        <v>0</v>
      </c>
      <c r="E117" s="63">
        <v>0</v>
      </c>
      <c r="F117" s="420"/>
      <c r="G117" s="63">
        <v>0</v>
      </c>
      <c r="H117" s="64">
        <v>0</v>
      </c>
      <c r="I117" s="59">
        <f t="shared" si="29"/>
        <v>0</v>
      </c>
    </row>
    <row r="118" spans="1:9" ht="15">
      <c r="A118" s="306" t="s">
        <v>14</v>
      </c>
      <c r="B118" s="60">
        <v>0</v>
      </c>
      <c r="C118" s="60">
        <v>0</v>
      </c>
      <c r="D118" s="60">
        <v>0</v>
      </c>
      <c r="E118" s="60">
        <v>0</v>
      </c>
      <c r="F118" s="420"/>
      <c r="G118" s="60">
        <v>0</v>
      </c>
      <c r="H118" s="61">
        <v>0</v>
      </c>
      <c r="I118" s="62">
        <f t="shared" si="29"/>
        <v>0</v>
      </c>
    </row>
    <row r="119" spans="1:9" ht="15">
      <c r="A119" s="307" t="s">
        <v>15</v>
      </c>
      <c r="B119" s="63">
        <v>0</v>
      </c>
      <c r="C119" s="63">
        <v>0</v>
      </c>
      <c r="D119" s="63">
        <v>0</v>
      </c>
      <c r="E119" s="63">
        <v>0</v>
      </c>
      <c r="F119" s="420"/>
      <c r="G119" s="63">
        <v>0</v>
      </c>
      <c r="H119" s="64">
        <v>0</v>
      </c>
      <c r="I119" s="59">
        <f t="shared" si="29"/>
        <v>0</v>
      </c>
    </row>
    <row r="120" spans="1:9" ht="15">
      <c r="A120" s="306" t="s">
        <v>16</v>
      </c>
      <c r="B120" s="60">
        <v>2.2082413232781969E-3</v>
      </c>
      <c r="C120" s="60">
        <v>52.911475061350238</v>
      </c>
      <c r="D120" s="60">
        <v>8.6316697326478675E-2</v>
      </c>
      <c r="E120" s="60">
        <v>0</v>
      </c>
      <c r="F120" s="420"/>
      <c r="G120" s="60">
        <v>0</v>
      </c>
      <c r="H120" s="61">
        <v>0</v>
      </c>
      <c r="I120" s="62">
        <f t="shared" si="29"/>
        <v>53</v>
      </c>
    </row>
    <row r="121" spans="1:9" ht="15">
      <c r="A121" s="307" t="s">
        <v>17</v>
      </c>
      <c r="B121" s="63">
        <v>0</v>
      </c>
      <c r="C121" s="63">
        <v>0</v>
      </c>
      <c r="D121" s="63">
        <v>0</v>
      </c>
      <c r="E121" s="63">
        <v>0</v>
      </c>
      <c r="F121" s="420"/>
      <c r="G121" s="63">
        <v>0</v>
      </c>
      <c r="H121" s="64">
        <v>0</v>
      </c>
      <c r="I121" s="59">
        <f t="shared" si="29"/>
        <v>0</v>
      </c>
    </row>
    <row r="122" spans="1:9" ht="15">
      <c r="A122" s="306" t="s">
        <v>18</v>
      </c>
      <c r="B122" s="60">
        <v>0</v>
      </c>
      <c r="C122" s="60">
        <v>0</v>
      </c>
      <c r="D122" s="60">
        <v>0</v>
      </c>
      <c r="E122" s="60">
        <v>0</v>
      </c>
      <c r="F122" s="420"/>
      <c r="G122" s="60">
        <v>0</v>
      </c>
      <c r="H122" s="61">
        <v>0</v>
      </c>
      <c r="I122" s="62">
        <f>SUM(B122:H122)</f>
        <v>0</v>
      </c>
    </row>
    <row r="123" spans="1:9" ht="15">
      <c r="A123" s="307" t="s">
        <v>139</v>
      </c>
      <c r="B123" s="63">
        <v>2.6554021558297083</v>
      </c>
      <c r="C123" s="63">
        <v>38.12675791818392</v>
      </c>
      <c r="D123" s="63">
        <v>100.20637043138035</v>
      </c>
      <c r="E123" s="63">
        <v>1.1469494606011148E-2</v>
      </c>
      <c r="F123" s="420"/>
      <c r="G123" s="63">
        <v>0</v>
      </c>
      <c r="H123" s="64">
        <v>0</v>
      </c>
      <c r="I123" s="59">
        <f>SUM(B123:H123)</f>
        <v>141</v>
      </c>
    </row>
    <row r="124" spans="1:9" ht="15">
      <c r="A124" s="306" t="s">
        <v>19</v>
      </c>
      <c r="B124" s="60">
        <v>0</v>
      </c>
      <c r="C124" s="60">
        <v>0</v>
      </c>
      <c r="D124" s="60">
        <v>0</v>
      </c>
      <c r="E124" s="60">
        <v>0</v>
      </c>
      <c r="F124" s="420"/>
      <c r="G124" s="60">
        <v>0</v>
      </c>
      <c r="H124" s="61">
        <v>0</v>
      </c>
      <c r="I124" s="62">
        <f t="shared" si="29"/>
        <v>0</v>
      </c>
    </row>
    <row r="125" spans="1:9" ht="15">
      <c r="A125" s="307" t="s">
        <v>20</v>
      </c>
      <c r="B125" s="63">
        <v>0</v>
      </c>
      <c r="C125" s="63">
        <v>0</v>
      </c>
      <c r="D125" s="63">
        <v>0</v>
      </c>
      <c r="E125" s="63">
        <v>0</v>
      </c>
      <c r="F125" s="420"/>
      <c r="G125" s="63">
        <v>0</v>
      </c>
      <c r="H125" s="64">
        <v>0</v>
      </c>
      <c r="I125" s="59">
        <f t="shared" si="29"/>
        <v>0</v>
      </c>
    </row>
    <row r="126" spans="1:9" ht="15">
      <c r="A126" s="306" t="s">
        <v>21</v>
      </c>
      <c r="B126" s="60">
        <v>0</v>
      </c>
      <c r="C126" s="60">
        <v>0</v>
      </c>
      <c r="D126" s="60">
        <v>0</v>
      </c>
      <c r="E126" s="60">
        <v>0</v>
      </c>
      <c r="F126" s="420"/>
      <c r="G126" s="60">
        <v>0</v>
      </c>
      <c r="H126" s="61">
        <v>0</v>
      </c>
      <c r="I126" s="62">
        <f t="shared" si="29"/>
        <v>0</v>
      </c>
    </row>
    <row r="127" spans="1:9" ht="15">
      <c r="A127" s="38" t="s">
        <v>60</v>
      </c>
      <c r="B127" s="63">
        <v>0</v>
      </c>
      <c r="C127" s="63">
        <v>0</v>
      </c>
      <c r="D127" s="63">
        <v>0</v>
      </c>
      <c r="E127" s="63">
        <v>0</v>
      </c>
      <c r="F127" s="420"/>
      <c r="G127" s="63">
        <v>0</v>
      </c>
      <c r="H127" s="64">
        <v>0</v>
      </c>
      <c r="I127" s="59">
        <f t="shared" si="29"/>
        <v>0</v>
      </c>
    </row>
    <row r="128" spans="1:9" ht="15">
      <c r="A128" s="306" t="s">
        <v>22</v>
      </c>
      <c r="B128" s="60">
        <v>0</v>
      </c>
      <c r="C128" s="60">
        <v>0</v>
      </c>
      <c r="D128" s="60">
        <v>0</v>
      </c>
      <c r="E128" s="60">
        <v>0</v>
      </c>
      <c r="F128" s="420"/>
      <c r="G128" s="60">
        <v>0</v>
      </c>
      <c r="H128" s="61">
        <v>0</v>
      </c>
      <c r="I128" s="295">
        <f t="shared" si="29"/>
        <v>0</v>
      </c>
    </row>
    <row r="129" spans="1:10" ht="15">
      <c r="A129" s="38" t="s">
        <v>23</v>
      </c>
      <c r="B129" s="63">
        <v>0</v>
      </c>
      <c r="C129" s="63">
        <v>0</v>
      </c>
      <c r="D129" s="63">
        <v>0</v>
      </c>
      <c r="E129" s="63">
        <v>0</v>
      </c>
      <c r="F129" s="420"/>
      <c r="G129" s="63">
        <v>0</v>
      </c>
      <c r="H129" s="64">
        <v>0</v>
      </c>
      <c r="I129" s="296">
        <f t="shared" si="29"/>
        <v>0</v>
      </c>
    </row>
    <row r="130" spans="1:10" ht="15">
      <c r="A130" s="306" t="s">
        <v>24</v>
      </c>
      <c r="B130" s="60">
        <v>0</v>
      </c>
      <c r="C130" s="60">
        <v>0</v>
      </c>
      <c r="D130" s="60">
        <v>0</v>
      </c>
      <c r="E130" s="60">
        <v>0</v>
      </c>
      <c r="F130" s="420"/>
      <c r="G130" s="60">
        <v>0</v>
      </c>
      <c r="H130" s="61">
        <v>0</v>
      </c>
      <c r="I130" s="295">
        <f t="shared" si="29"/>
        <v>0</v>
      </c>
    </row>
    <row r="131" spans="1:10" ht="15.75" thickBot="1">
      <c r="A131" s="38" t="s">
        <v>25</v>
      </c>
      <c r="B131" s="275">
        <v>0.828747826999503</v>
      </c>
      <c r="C131" s="275">
        <v>0</v>
      </c>
      <c r="D131" s="275">
        <v>0</v>
      </c>
      <c r="E131" s="275">
        <v>73.771877788957468</v>
      </c>
      <c r="F131" s="421"/>
      <c r="G131" s="275">
        <v>23.880974384043011</v>
      </c>
      <c r="H131" s="297">
        <v>0</v>
      </c>
      <c r="I131" s="298">
        <f t="shared" si="29"/>
        <v>98.481599999999986</v>
      </c>
    </row>
    <row r="132" spans="1:10" ht="15">
      <c r="A132" s="132" t="s">
        <v>26</v>
      </c>
      <c r="B132" s="74">
        <f>SUM(B111:B131)</f>
        <v>3.4863582241524895</v>
      </c>
      <c r="C132" s="74">
        <f t="shared" ref="C132:E132" si="30">SUM(C111:C131)</f>
        <v>91.038232979534158</v>
      </c>
      <c r="D132" s="74">
        <f t="shared" si="30"/>
        <v>100.29268712870683</v>
      </c>
      <c r="E132" s="74">
        <f t="shared" si="30"/>
        <v>73.783347283563472</v>
      </c>
      <c r="F132" s="74">
        <f>SUM(F111:F131)</f>
        <v>0</v>
      </c>
      <c r="G132" s="74">
        <f t="shared" ref="G132:H132" si="31">SUM(G111:G131)</f>
        <v>23.880974384043011</v>
      </c>
      <c r="H132" s="75">
        <f t="shared" si="31"/>
        <v>0</v>
      </c>
      <c r="I132" s="59">
        <f>SUM(I111:I131)</f>
        <v>292.48159999999996</v>
      </c>
    </row>
    <row r="133" spans="1:10" s="14" customFormat="1" ht="15" thickBot="1">
      <c r="A133" s="299" t="s">
        <v>91</v>
      </c>
      <c r="B133" s="302">
        <f>B132/$I132</f>
        <v>1.1919923250394178E-2</v>
      </c>
      <c r="C133" s="302">
        <f t="shared" ref="C133:I133" si="32">C132/$I132</f>
        <v>0.31126140235670952</v>
      </c>
      <c r="D133" s="302">
        <f t="shared" si="32"/>
        <v>0.34290255225869543</v>
      </c>
      <c r="E133" s="302">
        <f t="shared" si="32"/>
        <v>0.25226662902405994</v>
      </c>
      <c r="F133" s="302">
        <f t="shared" si="32"/>
        <v>0</v>
      </c>
      <c r="G133" s="302">
        <f t="shared" si="32"/>
        <v>8.1649493110140997E-2</v>
      </c>
      <c r="H133" s="303">
        <f t="shared" si="32"/>
        <v>0</v>
      </c>
      <c r="I133" s="304">
        <f t="shared" si="32"/>
        <v>1</v>
      </c>
      <c r="J133" s="322"/>
    </row>
    <row r="134" spans="1:10" ht="15" thickBot="1">
      <c r="A134" s="46"/>
      <c r="B134" s="44"/>
      <c r="C134" s="44"/>
      <c r="D134" s="44"/>
      <c r="E134" s="44"/>
      <c r="F134" s="44"/>
      <c r="G134" s="44"/>
      <c r="H134" s="44"/>
      <c r="I134" s="44"/>
    </row>
    <row r="135" spans="1:10" ht="28.5" customHeight="1">
      <c r="A135" s="485" t="s">
        <v>33</v>
      </c>
      <c r="B135" s="30" t="s">
        <v>0</v>
      </c>
      <c r="C135" s="30" t="s">
        <v>1</v>
      </c>
      <c r="D135" s="30" t="s">
        <v>2</v>
      </c>
      <c r="E135" s="30" t="s">
        <v>3</v>
      </c>
      <c r="F135" s="30" t="s">
        <v>27</v>
      </c>
      <c r="G135" s="30" t="s">
        <v>4</v>
      </c>
      <c r="H135" s="30" t="s">
        <v>5</v>
      </c>
      <c r="I135" s="31" t="s">
        <v>6</v>
      </c>
    </row>
    <row r="136" spans="1:10" ht="15" customHeight="1">
      <c r="A136" s="486" t="s">
        <v>33</v>
      </c>
      <c r="B136" s="434" t="s">
        <v>117</v>
      </c>
      <c r="C136" s="435"/>
      <c r="D136" s="435"/>
      <c r="E136" s="435"/>
      <c r="F136" s="435"/>
      <c r="G136" s="435"/>
      <c r="H136" s="435"/>
      <c r="I136" s="436"/>
    </row>
    <row r="137" spans="1:10" ht="15">
      <c r="A137" s="305" t="s">
        <v>7</v>
      </c>
      <c r="B137" s="57">
        <v>0</v>
      </c>
      <c r="C137" s="57">
        <v>0</v>
      </c>
      <c r="D137" s="57">
        <v>0</v>
      </c>
      <c r="E137" s="57">
        <v>0</v>
      </c>
      <c r="F137" s="419"/>
      <c r="G137" s="57">
        <v>0</v>
      </c>
      <c r="H137" s="58">
        <v>0</v>
      </c>
      <c r="I137" s="59">
        <f>SUM(B137:H137)</f>
        <v>0</v>
      </c>
    </row>
    <row r="138" spans="1:10" ht="15">
      <c r="A138" s="306" t="s">
        <v>8</v>
      </c>
      <c r="B138" s="60">
        <v>0</v>
      </c>
      <c r="C138" s="60">
        <v>0</v>
      </c>
      <c r="D138" s="60">
        <v>0</v>
      </c>
      <c r="E138" s="60">
        <v>0</v>
      </c>
      <c r="F138" s="420"/>
      <c r="G138" s="60">
        <v>0</v>
      </c>
      <c r="H138" s="61">
        <v>0</v>
      </c>
      <c r="I138" s="62">
        <f t="shared" ref="I138:I157" si="33">SUM(B138:H138)</f>
        <v>0</v>
      </c>
    </row>
    <row r="139" spans="1:10" ht="15">
      <c r="A139" s="307" t="s">
        <v>9</v>
      </c>
      <c r="B139" s="63">
        <v>0</v>
      </c>
      <c r="C139" s="63">
        <v>0</v>
      </c>
      <c r="D139" s="63">
        <v>0</v>
      </c>
      <c r="E139" s="63">
        <v>0</v>
      </c>
      <c r="F139" s="420"/>
      <c r="G139" s="63">
        <v>0</v>
      </c>
      <c r="H139" s="64">
        <v>0</v>
      </c>
      <c r="I139" s="59">
        <f t="shared" si="33"/>
        <v>0</v>
      </c>
    </row>
    <row r="140" spans="1:10" ht="15">
      <c r="A140" s="306" t="s">
        <v>10</v>
      </c>
      <c r="B140" s="60">
        <v>0</v>
      </c>
      <c r="C140" s="60">
        <v>0</v>
      </c>
      <c r="D140" s="60">
        <v>0</v>
      </c>
      <c r="E140" s="60">
        <v>0</v>
      </c>
      <c r="F140" s="420"/>
      <c r="G140" s="60">
        <v>0</v>
      </c>
      <c r="H140" s="61">
        <v>0</v>
      </c>
      <c r="I140" s="62">
        <f t="shared" si="33"/>
        <v>0</v>
      </c>
    </row>
    <row r="141" spans="1:10" ht="15">
      <c r="A141" s="307" t="s">
        <v>11</v>
      </c>
      <c r="B141" s="63">
        <v>0</v>
      </c>
      <c r="C141" s="63">
        <v>0</v>
      </c>
      <c r="D141" s="63">
        <v>0</v>
      </c>
      <c r="E141" s="63">
        <v>0</v>
      </c>
      <c r="F141" s="420"/>
      <c r="G141" s="63">
        <v>0</v>
      </c>
      <c r="H141" s="64">
        <v>0</v>
      </c>
      <c r="I141" s="59">
        <f t="shared" si="33"/>
        <v>0</v>
      </c>
    </row>
    <row r="142" spans="1:10" ht="15">
      <c r="A142" s="306" t="s">
        <v>12</v>
      </c>
      <c r="B142" s="60">
        <v>0</v>
      </c>
      <c r="C142" s="60">
        <v>0</v>
      </c>
      <c r="D142" s="60">
        <v>0</v>
      </c>
      <c r="E142" s="60">
        <v>0</v>
      </c>
      <c r="F142" s="420"/>
      <c r="G142" s="60">
        <v>0</v>
      </c>
      <c r="H142" s="61">
        <v>0</v>
      </c>
      <c r="I142" s="62">
        <f t="shared" si="33"/>
        <v>0</v>
      </c>
    </row>
    <row r="143" spans="1:10" ht="15">
      <c r="A143" s="307" t="s">
        <v>13</v>
      </c>
      <c r="B143" s="63">
        <v>0</v>
      </c>
      <c r="C143" s="63">
        <v>0</v>
      </c>
      <c r="D143" s="63">
        <v>0</v>
      </c>
      <c r="E143" s="63">
        <v>0</v>
      </c>
      <c r="F143" s="420"/>
      <c r="G143" s="63">
        <v>0</v>
      </c>
      <c r="H143" s="64">
        <v>0</v>
      </c>
      <c r="I143" s="59">
        <f t="shared" si="33"/>
        <v>0</v>
      </c>
    </row>
    <row r="144" spans="1:10" ht="15">
      <c r="A144" s="306" t="s">
        <v>14</v>
      </c>
      <c r="B144" s="60">
        <v>0</v>
      </c>
      <c r="C144" s="60">
        <v>0</v>
      </c>
      <c r="D144" s="60">
        <v>0.51688482550713866</v>
      </c>
      <c r="E144" s="60">
        <v>0.56538149372600266</v>
      </c>
      <c r="F144" s="420"/>
      <c r="G144" s="60">
        <v>0</v>
      </c>
      <c r="H144" s="61">
        <v>0</v>
      </c>
      <c r="I144" s="62">
        <f t="shared" si="33"/>
        <v>1.0822663192331414</v>
      </c>
    </row>
    <row r="145" spans="1:10" ht="15">
      <c r="A145" s="307" t="s">
        <v>15</v>
      </c>
      <c r="B145" s="63">
        <v>1</v>
      </c>
      <c r="C145" s="63">
        <v>0</v>
      </c>
      <c r="D145" s="63">
        <v>0</v>
      </c>
      <c r="E145" s="63">
        <v>0</v>
      </c>
      <c r="F145" s="420"/>
      <c r="G145" s="63">
        <v>0</v>
      </c>
      <c r="H145" s="64">
        <v>0</v>
      </c>
      <c r="I145" s="59">
        <f t="shared" si="33"/>
        <v>1</v>
      </c>
    </row>
    <row r="146" spans="1:10" ht="15">
      <c r="A146" s="306" t="s">
        <v>16</v>
      </c>
      <c r="B146" s="60">
        <v>0.20067927978833711</v>
      </c>
      <c r="C146" s="60">
        <v>1.6999314939820049</v>
      </c>
      <c r="D146" s="60">
        <v>9.9389226229657873E-2</v>
      </c>
      <c r="E146" s="60">
        <v>0</v>
      </c>
      <c r="F146" s="420"/>
      <c r="G146" s="60">
        <v>0</v>
      </c>
      <c r="H146" s="61">
        <v>0</v>
      </c>
      <c r="I146" s="62">
        <f t="shared" si="33"/>
        <v>1.9999999999999998</v>
      </c>
    </row>
    <row r="147" spans="1:10" ht="15">
      <c r="A147" s="307" t="s">
        <v>17</v>
      </c>
      <c r="B147" s="63">
        <v>0</v>
      </c>
      <c r="C147" s="63">
        <v>0</v>
      </c>
      <c r="D147" s="63">
        <v>0</v>
      </c>
      <c r="E147" s="63">
        <v>0</v>
      </c>
      <c r="F147" s="420"/>
      <c r="G147" s="63">
        <v>0</v>
      </c>
      <c r="H147" s="64">
        <v>0</v>
      </c>
      <c r="I147" s="59">
        <f t="shared" si="33"/>
        <v>0</v>
      </c>
    </row>
    <row r="148" spans="1:10" ht="15">
      <c r="A148" s="306" t="s">
        <v>18</v>
      </c>
      <c r="B148" s="60">
        <v>0</v>
      </c>
      <c r="C148" s="60">
        <v>0</v>
      </c>
      <c r="D148" s="60">
        <v>0</v>
      </c>
      <c r="E148" s="60">
        <v>0</v>
      </c>
      <c r="F148" s="420"/>
      <c r="G148" s="60">
        <v>0</v>
      </c>
      <c r="H148" s="61">
        <v>0</v>
      </c>
      <c r="I148" s="62">
        <f>SUM(B148:H148)</f>
        <v>0</v>
      </c>
    </row>
    <row r="149" spans="1:10" ht="15">
      <c r="A149" s="307" t="s">
        <v>139</v>
      </c>
      <c r="B149" s="63">
        <v>3.8514469929853354</v>
      </c>
      <c r="C149" s="63">
        <v>176.4312807473427</v>
      </c>
      <c r="D149" s="63">
        <v>36.717272259671979</v>
      </c>
      <c r="E149" s="63">
        <v>0</v>
      </c>
      <c r="F149" s="420"/>
      <c r="G149" s="63">
        <v>0</v>
      </c>
      <c r="H149" s="64">
        <v>0</v>
      </c>
      <c r="I149" s="59">
        <f>SUM(B149:H149)</f>
        <v>217</v>
      </c>
    </row>
    <row r="150" spans="1:10" ht="15">
      <c r="A150" s="306" t="s">
        <v>19</v>
      </c>
      <c r="B150" s="60">
        <v>0</v>
      </c>
      <c r="C150" s="60">
        <v>0</v>
      </c>
      <c r="D150" s="60">
        <v>0</v>
      </c>
      <c r="E150" s="60">
        <v>0</v>
      </c>
      <c r="F150" s="420"/>
      <c r="G150" s="60">
        <v>0</v>
      </c>
      <c r="H150" s="61">
        <v>0</v>
      </c>
      <c r="I150" s="62">
        <f t="shared" si="33"/>
        <v>0</v>
      </c>
    </row>
    <row r="151" spans="1:10" ht="15">
      <c r="A151" s="307" t="s">
        <v>20</v>
      </c>
      <c r="B151" s="63">
        <v>0</v>
      </c>
      <c r="C151" s="63">
        <v>0</v>
      </c>
      <c r="D151" s="63">
        <v>0</v>
      </c>
      <c r="E151" s="63">
        <v>0</v>
      </c>
      <c r="F151" s="420"/>
      <c r="G151" s="63">
        <v>0</v>
      </c>
      <c r="H151" s="64">
        <v>0</v>
      </c>
      <c r="I151" s="59">
        <f t="shared" si="33"/>
        <v>0</v>
      </c>
    </row>
    <row r="152" spans="1:10" ht="15">
      <c r="A152" s="306" t="s">
        <v>21</v>
      </c>
      <c r="B152" s="60">
        <v>0</v>
      </c>
      <c r="C152" s="60">
        <v>0</v>
      </c>
      <c r="D152" s="60">
        <v>0</v>
      </c>
      <c r="E152" s="60">
        <v>0</v>
      </c>
      <c r="F152" s="420"/>
      <c r="G152" s="60">
        <v>0</v>
      </c>
      <c r="H152" s="61">
        <v>0</v>
      </c>
      <c r="I152" s="62">
        <f t="shared" si="33"/>
        <v>0</v>
      </c>
    </row>
    <row r="153" spans="1:10" ht="15">
      <c r="A153" s="38" t="s">
        <v>60</v>
      </c>
      <c r="B153" s="63">
        <v>0</v>
      </c>
      <c r="C153" s="63">
        <v>0</v>
      </c>
      <c r="D153" s="63">
        <v>0</v>
      </c>
      <c r="E153" s="63">
        <v>0</v>
      </c>
      <c r="F153" s="420"/>
      <c r="G153" s="63">
        <v>0</v>
      </c>
      <c r="H153" s="64">
        <v>0</v>
      </c>
      <c r="I153" s="59">
        <f t="shared" si="33"/>
        <v>0</v>
      </c>
    </row>
    <row r="154" spans="1:10" ht="15">
      <c r="A154" s="306" t="s">
        <v>22</v>
      </c>
      <c r="B154" s="60">
        <v>0</v>
      </c>
      <c r="C154" s="60">
        <v>0</v>
      </c>
      <c r="D154" s="60">
        <v>0</v>
      </c>
      <c r="E154" s="60">
        <v>0</v>
      </c>
      <c r="F154" s="420"/>
      <c r="G154" s="60">
        <v>0</v>
      </c>
      <c r="H154" s="61">
        <v>0</v>
      </c>
      <c r="I154" s="295">
        <f t="shared" si="33"/>
        <v>0</v>
      </c>
    </row>
    <row r="155" spans="1:10" ht="15">
      <c r="A155" s="38" t="s">
        <v>23</v>
      </c>
      <c r="B155" s="63">
        <v>0</v>
      </c>
      <c r="C155" s="63">
        <v>0</v>
      </c>
      <c r="D155" s="63">
        <v>0</v>
      </c>
      <c r="E155" s="63">
        <v>0</v>
      </c>
      <c r="F155" s="420"/>
      <c r="G155" s="63">
        <v>0</v>
      </c>
      <c r="H155" s="64">
        <v>0</v>
      </c>
      <c r="I155" s="296">
        <f t="shared" si="33"/>
        <v>0</v>
      </c>
    </row>
    <row r="156" spans="1:10" ht="15">
      <c r="A156" s="306" t="s">
        <v>24</v>
      </c>
      <c r="B156" s="60">
        <v>1.0029088061120925</v>
      </c>
      <c r="C156" s="60">
        <v>0</v>
      </c>
      <c r="D156" s="60">
        <v>4.1091193887907683E-2</v>
      </c>
      <c r="E156" s="60">
        <v>0</v>
      </c>
      <c r="F156" s="420"/>
      <c r="G156" s="60">
        <v>0</v>
      </c>
      <c r="H156" s="61">
        <v>0</v>
      </c>
      <c r="I156" s="295">
        <f t="shared" si="33"/>
        <v>1.0440000000000003</v>
      </c>
    </row>
    <row r="157" spans="1:10" ht="15.75" thickBot="1">
      <c r="A157" s="38" t="s">
        <v>25</v>
      </c>
      <c r="B157" s="275">
        <v>0.28329918973225326</v>
      </c>
      <c r="C157" s="275">
        <v>1.5592305080892716E-3</v>
      </c>
      <c r="D157" s="275">
        <v>1.300723083435638</v>
      </c>
      <c r="E157" s="275">
        <v>28.85327469326549</v>
      </c>
      <c r="F157" s="421"/>
      <c r="G157" s="275">
        <v>0.55052531164361951</v>
      </c>
      <c r="H157" s="297">
        <v>3.4194184914149073</v>
      </c>
      <c r="I157" s="298">
        <f t="shared" si="33"/>
        <v>34.408799999999999</v>
      </c>
    </row>
    <row r="158" spans="1:10" ht="15">
      <c r="A158" s="132" t="s">
        <v>26</v>
      </c>
      <c r="B158" s="74">
        <f>SUM(B137:B157)</f>
        <v>6.3383342686180182</v>
      </c>
      <c r="C158" s="74">
        <f t="shared" ref="C158:E158" si="34">SUM(C137:C157)</f>
        <v>178.1327714718328</v>
      </c>
      <c r="D158" s="74">
        <f t="shared" si="34"/>
        <v>38.675360588732318</v>
      </c>
      <c r="E158" s="74">
        <f t="shared" si="34"/>
        <v>29.418656186991491</v>
      </c>
      <c r="F158" s="74">
        <f>SUM(F137:F157)</f>
        <v>0</v>
      </c>
      <c r="G158" s="74">
        <f t="shared" ref="G158:H158" si="35">SUM(G137:G157)</f>
        <v>0.55052531164361951</v>
      </c>
      <c r="H158" s="75">
        <f t="shared" si="35"/>
        <v>3.4194184914149073</v>
      </c>
      <c r="I158" s="59">
        <f>SUM(I137:I157)</f>
        <v>256.53506631923312</v>
      </c>
    </row>
    <row r="159" spans="1:10" s="14" customFormat="1" ht="15" thickBot="1">
      <c r="A159" s="299" t="s">
        <v>91</v>
      </c>
      <c r="B159" s="302">
        <f>B158/$I158</f>
        <v>2.4707477069550302E-2</v>
      </c>
      <c r="C159" s="302">
        <f t="shared" ref="C159:I159" si="36">C158/$I158</f>
        <v>0.69437981336307353</v>
      </c>
      <c r="D159" s="302">
        <f t="shared" si="36"/>
        <v>0.15076052230849626</v>
      </c>
      <c r="E159" s="302">
        <f t="shared" si="36"/>
        <v>0.11467693913775832</v>
      </c>
      <c r="F159" s="302">
        <f t="shared" si="36"/>
        <v>0</v>
      </c>
      <c r="G159" s="302">
        <f t="shared" si="36"/>
        <v>2.1460041293479308E-3</v>
      </c>
      <c r="H159" s="303">
        <f t="shared" si="36"/>
        <v>1.3329243991773706E-2</v>
      </c>
      <c r="I159" s="304">
        <f t="shared" si="36"/>
        <v>1</v>
      </c>
      <c r="J159" s="322"/>
    </row>
    <row r="160" spans="1:10" ht="15" thickBot="1">
      <c r="A160" s="44"/>
      <c r="B160" s="44"/>
      <c r="C160" s="44"/>
      <c r="D160" s="44"/>
      <c r="E160" s="44"/>
      <c r="F160" s="44"/>
      <c r="G160" s="44"/>
      <c r="H160" s="44"/>
      <c r="I160" s="44"/>
    </row>
    <row r="161" spans="1:9" ht="28.5" customHeight="1">
      <c r="A161" s="485" t="s">
        <v>34</v>
      </c>
      <c r="B161" s="30" t="s">
        <v>0</v>
      </c>
      <c r="C161" s="30" t="s">
        <v>1</v>
      </c>
      <c r="D161" s="30" t="s">
        <v>2</v>
      </c>
      <c r="E161" s="30" t="s">
        <v>3</v>
      </c>
      <c r="F161" s="30" t="s">
        <v>27</v>
      </c>
      <c r="G161" s="30" t="s">
        <v>4</v>
      </c>
      <c r="H161" s="30" t="s">
        <v>5</v>
      </c>
      <c r="I161" s="31" t="s">
        <v>6</v>
      </c>
    </row>
    <row r="162" spans="1:9" ht="15" customHeight="1">
      <c r="A162" s="486" t="s">
        <v>34</v>
      </c>
      <c r="B162" s="434" t="s">
        <v>117</v>
      </c>
      <c r="C162" s="435"/>
      <c r="D162" s="435"/>
      <c r="E162" s="435"/>
      <c r="F162" s="435"/>
      <c r="G162" s="435"/>
      <c r="H162" s="435"/>
      <c r="I162" s="436"/>
    </row>
    <row r="163" spans="1:9" ht="15">
      <c r="A163" s="305" t="s">
        <v>7</v>
      </c>
      <c r="B163" s="57">
        <v>0</v>
      </c>
      <c r="C163" s="57">
        <v>0</v>
      </c>
      <c r="D163" s="57">
        <v>0</v>
      </c>
      <c r="E163" s="57">
        <v>0</v>
      </c>
      <c r="F163" s="419"/>
      <c r="G163" s="57">
        <v>0</v>
      </c>
      <c r="H163" s="58">
        <v>0</v>
      </c>
      <c r="I163" s="59">
        <f>SUM(B163:H163)</f>
        <v>0</v>
      </c>
    </row>
    <row r="164" spans="1:9" ht="15">
      <c r="A164" s="306" t="s">
        <v>8</v>
      </c>
      <c r="B164" s="60">
        <v>0</v>
      </c>
      <c r="C164" s="60">
        <v>0</v>
      </c>
      <c r="D164" s="60">
        <v>0</v>
      </c>
      <c r="E164" s="60">
        <v>0</v>
      </c>
      <c r="F164" s="420"/>
      <c r="G164" s="60">
        <v>0</v>
      </c>
      <c r="H164" s="61">
        <v>0</v>
      </c>
      <c r="I164" s="62">
        <f t="shared" ref="I164:I183" si="37">SUM(B164:H164)</f>
        <v>0</v>
      </c>
    </row>
    <row r="165" spans="1:9" ht="15">
      <c r="A165" s="307" t="s">
        <v>9</v>
      </c>
      <c r="B165" s="63">
        <v>0</v>
      </c>
      <c r="C165" s="63">
        <v>0</v>
      </c>
      <c r="D165" s="63">
        <v>0</v>
      </c>
      <c r="E165" s="63">
        <v>0</v>
      </c>
      <c r="F165" s="420"/>
      <c r="G165" s="63">
        <v>0</v>
      </c>
      <c r="H165" s="64">
        <v>0</v>
      </c>
      <c r="I165" s="59">
        <f t="shared" si="37"/>
        <v>0</v>
      </c>
    </row>
    <row r="166" spans="1:9" ht="15">
      <c r="A166" s="306" t="s">
        <v>10</v>
      </c>
      <c r="B166" s="60">
        <v>0</v>
      </c>
      <c r="C166" s="60">
        <v>0</v>
      </c>
      <c r="D166" s="60">
        <v>0</v>
      </c>
      <c r="E166" s="60">
        <v>0</v>
      </c>
      <c r="F166" s="420"/>
      <c r="G166" s="60">
        <v>0</v>
      </c>
      <c r="H166" s="61">
        <v>0</v>
      </c>
      <c r="I166" s="62">
        <f t="shared" si="37"/>
        <v>0</v>
      </c>
    </row>
    <row r="167" spans="1:9" ht="15">
      <c r="A167" s="307" t="s">
        <v>11</v>
      </c>
      <c r="B167" s="63">
        <v>0</v>
      </c>
      <c r="C167" s="63">
        <v>0</v>
      </c>
      <c r="D167" s="63">
        <v>0</v>
      </c>
      <c r="E167" s="63">
        <v>0</v>
      </c>
      <c r="F167" s="420"/>
      <c r="G167" s="63">
        <v>0</v>
      </c>
      <c r="H167" s="64">
        <v>0</v>
      </c>
      <c r="I167" s="59">
        <f t="shared" si="37"/>
        <v>0</v>
      </c>
    </row>
    <row r="168" spans="1:9" ht="15">
      <c r="A168" s="306" t="s">
        <v>12</v>
      </c>
      <c r="B168" s="60">
        <v>0</v>
      </c>
      <c r="C168" s="60">
        <v>0</v>
      </c>
      <c r="D168" s="60">
        <v>0</v>
      </c>
      <c r="E168" s="60">
        <v>0</v>
      </c>
      <c r="F168" s="420"/>
      <c r="G168" s="60">
        <v>0</v>
      </c>
      <c r="H168" s="61">
        <v>0</v>
      </c>
      <c r="I168" s="62">
        <f t="shared" si="37"/>
        <v>0</v>
      </c>
    </row>
    <row r="169" spans="1:9" ht="15">
      <c r="A169" s="307" t="s">
        <v>13</v>
      </c>
      <c r="B169" s="63">
        <v>0</v>
      </c>
      <c r="C169" s="63">
        <v>0</v>
      </c>
      <c r="D169" s="63">
        <v>0</v>
      </c>
      <c r="E169" s="63">
        <v>0</v>
      </c>
      <c r="F169" s="420"/>
      <c r="G169" s="63">
        <v>0</v>
      </c>
      <c r="H169" s="64">
        <v>0</v>
      </c>
      <c r="I169" s="59">
        <f t="shared" si="37"/>
        <v>0</v>
      </c>
    </row>
    <row r="170" spans="1:9" ht="15">
      <c r="A170" s="306" t="s">
        <v>14</v>
      </c>
      <c r="B170" s="60">
        <v>0</v>
      </c>
      <c r="C170" s="60">
        <v>0</v>
      </c>
      <c r="D170" s="60">
        <v>0</v>
      </c>
      <c r="E170" s="60">
        <v>4.7917257459576861E-2</v>
      </c>
      <c r="F170" s="420"/>
      <c r="G170" s="60">
        <v>0</v>
      </c>
      <c r="H170" s="61">
        <v>0</v>
      </c>
      <c r="I170" s="62">
        <f t="shared" si="37"/>
        <v>4.7917257459576861E-2</v>
      </c>
    </row>
    <row r="171" spans="1:9" ht="15">
      <c r="A171" s="307" t="s">
        <v>15</v>
      </c>
      <c r="B171" s="63">
        <v>0</v>
      </c>
      <c r="C171" s="63">
        <v>0</v>
      </c>
      <c r="D171" s="63">
        <v>0</v>
      </c>
      <c r="E171" s="63">
        <v>0</v>
      </c>
      <c r="F171" s="420"/>
      <c r="G171" s="63">
        <v>0</v>
      </c>
      <c r="H171" s="64">
        <v>0</v>
      </c>
      <c r="I171" s="59">
        <f t="shared" si="37"/>
        <v>0</v>
      </c>
    </row>
    <row r="172" spans="1:9" ht="15">
      <c r="A172" s="306" t="s">
        <v>16</v>
      </c>
      <c r="B172" s="60">
        <v>17.437321906397475</v>
      </c>
      <c r="C172" s="60">
        <v>0</v>
      </c>
      <c r="D172" s="60">
        <v>43.562678093602536</v>
      </c>
      <c r="E172" s="60">
        <v>0</v>
      </c>
      <c r="F172" s="420"/>
      <c r="G172" s="60">
        <v>0</v>
      </c>
      <c r="H172" s="61">
        <v>0</v>
      </c>
      <c r="I172" s="62">
        <f t="shared" si="37"/>
        <v>61.000000000000014</v>
      </c>
    </row>
    <row r="173" spans="1:9" ht="15">
      <c r="A173" s="307" t="s">
        <v>17</v>
      </c>
      <c r="B173" s="63">
        <v>0</v>
      </c>
      <c r="C173" s="63">
        <v>0</v>
      </c>
      <c r="D173" s="63">
        <v>61.677000000000007</v>
      </c>
      <c r="E173" s="63">
        <v>0</v>
      </c>
      <c r="F173" s="420"/>
      <c r="G173" s="63">
        <v>0</v>
      </c>
      <c r="H173" s="64">
        <v>0</v>
      </c>
      <c r="I173" s="59">
        <f t="shared" si="37"/>
        <v>61.677000000000007</v>
      </c>
    </row>
    <row r="174" spans="1:9" ht="15">
      <c r="A174" s="306" t="s">
        <v>18</v>
      </c>
      <c r="B174" s="60">
        <v>0</v>
      </c>
      <c r="C174" s="60">
        <v>0</v>
      </c>
      <c r="D174" s="60">
        <v>0</v>
      </c>
      <c r="E174" s="60">
        <v>0</v>
      </c>
      <c r="F174" s="420"/>
      <c r="G174" s="60">
        <v>0</v>
      </c>
      <c r="H174" s="61">
        <v>0</v>
      </c>
      <c r="I174" s="62">
        <f>SUM(B174:H174)</f>
        <v>0</v>
      </c>
    </row>
    <row r="175" spans="1:9" ht="15">
      <c r="A175" s="307" t="s">
        <v>139</v>
      </c>
      <c r="B175" s="63">
        <v>0.90160744674715276</v>
      </c>
      <c r="C175" s="63">
        <v>0.46958721184747537</v>
      </c>
      <c r="D175" s="63">
        <v>15.628805341405373</v>
      </c>
      <c r="E175" s="63">
        <v>0</v>
      </c>
      <c r="F175" s="420"/>
      <c r="G175" s="63">
        <v>0</v>
      </c>
      <c r="H175" s="64">
        <v>0</v>
      </c>
      <c r="I175" s="59">
        <f>SUM(B175:H175)</f>
        <v>17</v>
      </c>
    </row>
    <row r="176" spans="1:9" ht="15">
      <c r="A176" s="306" t="s">
        <v>19</v>
      </c>
      <c r="B176" s="60">
        <v>0</v>
      </c>
      <c r="C176" s="60">
        <v>0</v>
      </c>
      <c r="D176" s="60">
        <v>0</v>
      </c>
      <c r="E176" s="60">
        <v>0</v>
      </c>
      <c r="F176" s="420"/>
      <c r="G176" s="60">
        <v>0</v>
      </c>
      <c r="H176" s="61">
        <v>0</v>
      </c>
      <c r="I176" s="62">
        <f t="shared" si="37"/>
        <v>0</v>
      </c>
    </row>
    <row r="177" spans="1:10" ht="15">
      <c r="A177" s="307" t="s">
        <v>20</v>
      </c>
      <c r="B177" s="63">
        <v>0</v>
      </c>
      <c r="C177" s="63">
        <v>0</v>
      </c>
      <c r="D177" s="63">
        <v>0</v>
      </c>
      <c r="E177" s="63">
        <v>0</v>
      </c>
      <c r="F177" s="420"/>
      <c r="G177" s="63">
        <v>0</v>
      </c>
      <c r="H177" s="64">
        <v>0</v>
      </c>
      <c r="I177" s="59">
        <f t="shared" si="37"/>
        <v>0</v>
      </c>
    </row>
    <row r="178" spans="1:10" ht="15">
      <c r="A178" s="306" t="s">
        <v>21</v>
      </c>
      <c r="B178" s="60">
        <v>0</v>
      </c>
      <c r="C178" s="60">
        <v>0</v>
      </c>
      <c r="D178" s="60">
        <v>0</v>
      </c>
      <c r="E178" s="60">
        <v>0</v>
      </c>
      <c r="F178" s="420"/>
      <c r="G178" s="60">
        <v>0</v>
      </c>
      <c r="H178" s="61">
        <v>0</v>
      </c>
      <c r="I178" s="62">
        <f t="shared" si="37"/>
        <v>0</v>
      </c>
    </row>
    <row r="179" spans="1:10" ht="15">
      <c r="A179" s="38" t="s">
        <v>60</v>
      </c>
      <c r="B179" s="63">
        <v>0</v>
      </c>
      <c r="C179" s="63">
        <v>0</v>
      </c>
      <c r="D179" s="63">
        <v>0</v>
      </c>
      <c r="E179" s="63">
        <v>0</v>
      </c>
      <c r="F179" s="420"/>
      <c r="G179" s="63">
        <v>0</v>
      </c>
      <c r="H179" s="64">
        <v>0</v>
      </c>
      <c r="I179" s="59">
        <f t="shared" si="37"/>
        <v>0</v>
      </c>
    </row>
    <row r="180" spans="1:10" ht="15">
      <c r="A180" s="306" t="s">
        <v>22</v>
      </c>
      <c r="B180" s="60">
        <v>0</v>
      </c>
      <c r="C180" s="60">
        <v>0</v>
      </c>
      <c r="D180" s="60">
        <v>0</v>
      </c>
      <c r="E180" s="60">
        <v>0</v>
      </c>
      <c r="F180" s="420"/>
      <c r="G180" s="60">
        <v>0</v>
      </c>
      <c r="H180" s="61">
        <v>0</v>
      </c>
      <c r="I180" s="295">
        <f t="shared" si="37"/>
        <v>0</v>
      </c>
    </row>
    <row r="181" spans="1:10" ht="15">
      <c r="A181" s="38" t="s">
        <v>23</v>
      </c>
      <c r="B181" s="63">
        <v>0</v>
      </c>
      <c r="C181" s="63">
        <v>0</v>
      </c>
      <c r="D181" s="63">
        <v>0</v>
      </c>
      <c r="E181" s="63">
        <v>0</v>
      </c>
      <c r="F181" s="420"/>
      <c r="G181" s="63">
        <v>0</v>
      </c>
      <c r="H181" s="64">
        <v>0</v>
      </c>
      <c r="I181" s="296">
        <f t="shared" si="37"/>
        <v>0</v>
      </c>
    </row>
    <row r="182" spans="1:10" ht="15">
      <c r="A182" s="306" t="s">
        <v>24</v>
      </c>
      <c r="B182" s="60">
        <v>0</v>
      </c>
      <c r="C182" s="60">
        <v>0</v>
      </c>
      <c r="D182" s="60">
        <v>0</v>
      </c>
      <c r="E182" s="60">
        <v>0</v>
      </c>
      <c r="F182" s="420"/>
      <c r="G182" s="60">
        <v>0</v>
      </c>
      <c r="H182" s="61">
        <v>0</v>
      </c>
      <c r="I182" s="295">
        <f t="shared" si="37"/>
        <v>0</v>
      </c>
    </row>
    <row r="183" spans="1:10" ht="15.75" thickBot="1">
      <c r="A183" s="38" t="s">
        <v>25</v>
      </c>
      <c r="B183" s="275">
        <v>0.36985092676601516</v>
      </c>
      <c r="C183" s="275">
        <v>0</v>
      </c>
      <c r="D183" s="275">
        <v>9.1432560258392162</v>
      </c>
      <c r="E183" s="275">
        <v>9.6187743933947765</v>
      </c>
      <c r="F183" s="421"/>
      <c r="G183" s="275">
        <v>0.86026699965158027</v>
      </c>
      <c r="H183" s="297">
        <v>2.7490516543484125</v>
      </c>
      <c r="I183" s="298">
        <f t="shared" si="37"/>
        <v>22.741199999999999</v>
      </c>
    </row>
    <row r="184" spans="1:10" ht="15">
      <c r="A184" s="132" t="s">
        <v>26</v>
      </c>
      <c r="B184" s="74">
        <f>SUM(B163:B183)</f>
        <v>18.708780279910645</v>
      </c>
      <c r="C184" s="74">
        <f t="shared" ref="C184:E184" si="38">SUM(C163:C183)</f>
        <v>0.46958721184747537</v>
      </c>
      <c r="D184" s="74">
        <f t="shared" si="38"/>
        <v>130.01173946084714</v>
      </c>
      <c r="E184" s="74">
        <f t="shared" si="38"/>
        <v>9.6666916508543537</v>
      </c>
      <c r="F184" s="74">
        <f>SUM(F163:F183)</f>
        <v>0</v>
      </c>
      <c r="G184" s="74">
        <f t="shared" ref="G184:H184" si="39">SUM(G163:G183)</f>
        <v>0.86026699965158027</v>
      </c>
      <c r="H184" s="75">
        <f t="shared" si="39"/>
        <v>2.7490516543484125</v>
      </c>
      <c r="I184" s="59">
        <f>SUM(I163:I183)</f>
        <v>162.46611725745959</v>
      </c>
    </row>
    <row r="185" spans="1:10" s="14" customFormat="1" ht="15" thickBot="1">
      <c r="A185" s="299" t="s">
        <v>91</v>
      </c>
      <c r="B185" s="302">
        <f>B184/$I184</f>
        <v>0.11515496643686569</v>
      </c>
      <c r="C185" s="302">
        <f t="shared" ref="C185:I185" si="40">C184/$I184</f>
        <v>2.8903701262419034E-3</v>
      </c>
      <c r="D185" s="302">
        <f t="shared" si="40"/>
        <v>0.8002391000384278</v>
      </c>
      <c r="E185" s="302">
        <f t="shared" si="40"/>
        <v>5.949973947820502E-2</v>
      </c>
      <c r="F185" s="302">
        <f t="shared" si="40"/>
        <v>0</v>
      </c>
      <c r="G185" s="302">
        <f t="shared" si="40"/>
        <v>5.2950548346540321E-3</v>
      </c>
      <c r="H185" s="303">
        <f t="shared" si="40"/>
        <v>1.6920769085605698E-2</v>
      </c>
      <c r="I185" s="304">
        <f t="shared" si="40"/>
        <v>1</v>
      </c>
      <c r="J185" s="322"/>
    </row>
    <row r="186" spans="1:10" ht="15" thickBot="1">
      <c r="A186" s="44"/>
      <c r="B186" s="44"/>
      <c r="C186" s="44"/>
      <c r="D186" s="44"/>
      <c r="E186" s="44"/>
      <c r="F186" s="44"/>
      <c r="G186" s="44"/>
      <c r="H186" s="44"/>
      <c r="I186" s="44"/>
    </row>
    <row r="187" spans="1:10" ht="28.5" customHeight="1">
      <c r="A187" s="485" t="s">
        <v>35</v>
      </c>
      <c r="B187" s="30" t="s">
        <v>0</v>
      </c>
      <c r="C187" s="30" t="s">
        <v>1</v>
      </c>
      <c r="D187" s="30" t="s">
        <v>2</v>
      </c>
      <c r="E187" s="30" t="s">
        <v>3</v>
      </c>
      <c r="F187" s="30" t="s">
        <v>27</v>
      </c>
      <c r="G187" s="30" t="s">
        <v>4</v>
      </c>
      <c r="H187" s="30" t="s">
        <v>5</v>
      </c>
      <c r="I187" s="31" t="s">
        <v>6</v>
      </c>
    </row>
    <row r="188" spans="1:10" ht="15" customHeight="1">
      <c r="A188" s="486" t="s">
        <v>35</v>
      </c>
      <c r="B188" s="434" t="s">
        <v>117</v>
      </c>
      <c r="C188" s="435"/>
      <c r="D188" s="435"/>
      <c r="E188" s="435"/>
      <c r="F188" s="435"/>
      <c r="G188" s="435"/>
      <c r="H188" s="435"/>
      <c r="I188" s="436"/>
    </row>
    <row r="189" spans="1:10" ht="15">
      <c r="A189" s="305" t="s">
        <v>7</v>
      </c>
      <c r="B189" s="57">
        <v>0</v>
      </c>
      <c r="C189" s="57">
        <v>0</v>
      </c>
      <c r="D189" s="57">
        <v>40</v>
      </c>
      <c r="E189" s="57">
        <v>0</v>
      </c>
      <c r="F189" s="419"/>
      <c r="G189" s="57">
        <v>0</v>
      </c>
      <c r="H189" s="58">
        <v>0</v>
      </c>
      <c r="I189" s="59">
        <f>SUM(B189:H189)</f>
        <v>40</v>
      </c>
    </row>
    <row r="190" spans="1:10" ht="15">
      <c r="A190" s="306" t="s">
        <v>8</v>
      </c>
      <c r="B190" s="60">
        <v>0</v>
      </c>
      <c r="C190" s="60">
        <v>0</v>
      </c>
      <c r="D190" s="60">
        <v>0</v>
      </c>
      <c r="E190" s="60">
        <v>0</v>
      </c>
      <c r="F190" s="420"/>
      <c r="G190" s="60">
        <v>0</v>
      </c>
      <c r="H190" s="61">
        <v>0</v>
      </c>
      <c r="I190" s="62">
        <f t="shared" ref="I190:I209" si="41">SUM(B190:H190)</f>
        <v>0</v>
      </c>
    </row>
    <row r="191" spans="1:10" ht="15">
      <c r="A191" s="307" t="s">
        <v>9</v>
      </c>
      <c r="B191" s="63">
        <v>0</v>
      </c>
      <c r="C191" s="63">
        <v>0</v>
      </c>
      <c r="D191" s="63">
        <v>0</v>
      </c>
      <c r="E191" s="63">
        <v>0</v>
      </c>
      <c r="F191" s="420"/>
      <c r="G191" s="63">
        <v>0</v>
      </c>
      <c r="H191" s="64">
        <v>0</v>
      </c>
      <c r="I191" s="59">
        <f t="shared" si="41"/>
        <v>0</v>
      </c>
    </row>
    <row r="192" spans="1:10" ht="15">
      <c r="A192" s="306" t="s">
        <v>10</v>
      </c>
      <c r="B192" s="60">
        <v>0</v>
      </c>
      <c r="C192" s="60">
        <v>0</v>
      </c>
      <c r="D192" s="60">
        <v>0</v>
      </c>
      <c r="E192" s="60">
        <v>0</v>
      </c>
      <c r="F192" s="420"/>
      <c r="G192" s="60">
        <v>0</v>
      </c>
      <c r="H192" s="61">
        <v>0</v>
      </c>
      <c r="I192" s="62">
        <f t="shared" si="41"/>
        <v>0</v>
      </c>
    </row>
    <row r="193" spans="1:9" ht="15">
      <c r="A193" s="307" t="s">
        <v>11</v>
      </c>
      <c r="B193" s="63">
        <v>0</v>
      </c>
      <c r="C193" s="63">
        <v>0</v>
      </c>
      <c r="D193" s="63">
        <v>0</v>
      </c>
      <c r="E193" s="63">
        <v>0</v>
      </c>
      <c r="F193" s="420"/>
      <c r="G193" s="63">
        <v>0</v>
      </c>
      <c r="H193" s="64">
        <v>0</v>
      </c>
      <c r="I193" s="59">
        <f t="shared" si="41"/>
        <v>0</v>
      </c>
    </row>
    <row r="194" spans="1:9" ht="15">
      <c r="A194" s="306" t="s">
        <v>12</v>
      </c>
      <c r="B194" s="60">
        <v>0</v>
      </c>
      <c r="C194" s="60">
        <v>0</v>
      </c>
      <c r="D194" s="60">
        <v>0</v>
      </c>
      <c r="E194" s="60">
        <v>0</v>
      </c>
      <c r="F194" s="420"/>
      <c r="G194" s="60">
        <v>0</v>
      </c>
      <c r="H194" s="61">
        <v>0</v>
      </c>
      <c r="I194" s="62">
        <f t="shared" si="41"/>
        <v>0</v>
      </c>
    </row>
    <row r="195" spans="1:9" ht="15">
      <c r="A195" s="307" t="s">
        <v>13</v>
      </c>
      <c r="B195" s="63">
        <v>0</v>
      </c>
      <c r="C195" s="63">
        <v>0</v>
      </c>
      <c r="D195" s="63">
        <v>0</v>
      </c>
      <c r="E195" s="63">
        <v>0</v>
      </c>
      <c r="F195" s="420"/>
      <c r="G195" s="63">
        <v>0</v>
      </c>
      <c r="H195" s="64">
        <v>0</v>
      </c>
      <c r="I195" s="59">
        <f t="shared" si="41"/>
        <v>0</v>
      </c>
    </row>
    <row r="196" spans="1:9" ht="15">
      <c r="A196" s="306" t="s">
        <v>14</v>
      </c>
      <c r="B196" s="60">
        <v>0</v>
      </c>
      <c r="C196" s="60">
        <v>0</v>
      </c>
      <c r="D196" s="60">
        <v>0</v>
      </c>
      <c r="E196" s="60">
        <v>1.8674537235421071</v>
      </c>
      <c r="F196" s="420"/>
      <c r="G196" s="60">
        <v>0</v>
      </c>
      <c r="H196" s="61">
        <v>0</v>
      </c>
      <c r="I196" s="62">
        <f t="shared" si="41"/>
        <v>1.8674537235421071</v>
      </c>
    </row>
    <row r="197" spans="1:9" ht="15">
      <c r="A197" s="307" t="s">
        <v>15</v>
      </c>
      <c r="B197" s="63">
        <v>6.3117257371381519E-2</v>
      </c>
      <c r="C197" s="63">
        <v>1.9603807059330923E-2</v>
      </c>
      <c r="D197" s="63">
        <v>0.91727893556928763</v>
      </c>
      <c r="E197" s="63">
        <v>0</v>
      </c>
      <c r="F197" s="420"/>
      <c r="G197" s="63">
        <v>0</v>
      </c>
      <c r="H197" s="64">
        <v>0</v>
      </c>
      <c r="I197" s="59">
        <f t="shared" si="41"/>
        <v>1</v>
      </c>
    </row>
    <row r="198" spans="1:9" ht="15">
      <c r="A198" s="306" t="s">
        <v>16</v>
      </c>
      <c r="B198" s="60">
        <v>40.347077893713703</v>
      </c>
      <c r="C198" s="60">
        <v>17.925376145057403</v>
      </c>
      <c r="D198" s="60">
        <v>814.72754596122888</v>
      </c>
      <c r="E198" s="60">
        <v>0</v>
      </c>
      <c r="F198" s="420"/>
      <c r="G198" s="60">
        <v>0</v>
      </c>
      <c r="H198" s="61">
        <v>0</v>
      </c>
      <c r="I198" s="62">
        <f t="shared" si="41"/>
        <v>873</v>
      </c>
    </row>
    <row r="199" spans="1:9" ht="15">
      <c r="A199" s="307" t="s">
        <v>17</v>
      </c>
      <c r="B199" s="63">
        <v>1.7784749610767052</v>
      </c>
      <c r="C199" s="63">
        <v>0</v>
      </c>
      <c r="D199" s="63">
        <v>12.866925038923299</v>
      </c>
      <c r="E199" s="63">
        <v>0</v>
      </c>
      <c r="F199" s="420"/>
      <c r="G199" s="63">
        <v>0</v>
      </c>
      <c r="H199" s="64">
        <v>0</v>
      </c>
      <c r="I199" s="59">
        <f t="shared" si="41"/>
        <v>14.645400000000004</v>
      </c>
    </row>
    <row r="200" spans="1:9" ht="15">
      <c r="A200" s="306" t="s">
        <v>18</v>
      </c>
      <c r="B200" s="60">
        <v>0</v>
      </c>
      <c r="C200" s="60">
        <v>0</v>
      </c>
      <c r="D200" s="60">
        <v>0</v>
      </c>
      <c r="E200" s="60">
        <v>0</v>
      </c>
      <c r="F200" s="420"/>
      <c r="G200" s="60">
        <v>0</v>
      </c>
      <c r="H200" s="61">
        <v>0</v>
      </c>
      <c r="I200" s="62">
        <f>SUM(B200:H200)</f>
        <v>0</v>
      </c>
    </row>
    <row r="201" spans="1:9" ht="15">
      <c r="A201" s="307" t="s">
        <v>139</v>
      </c>
      <c r="B201" s="63">
        <v>55.266821365479053</v>
      </c>
      <c r="C201" s="63">
        <v>2.9692855452562199</v>
      </c>
      <c r="D201" s="63">
        <v>309.1879540009777</v>
      </c>
      <c r="E201" s="63">
        <v>23.575939088287086</v>
      </c>
      <c r="F201" s="420"/>
      <c r="G201" s="63">
        <v>0</v>
      </c>
      <c r="H201" s="64">
        <v>0</v>
      </c>
      <c r="I201" s="59">
        <f>SUM(B201:H201)</f>
        <v>391.00000000000006</v>
      </c>
    </row>
    <row r="202" spans="1:9" ht="15">
      <c r="A202" s="306" t="s">
        <v>19</v>
      </c>
      <c r="B202" s="60">
        <v>0</v>
      </c>
      <c r="C202" s="60">
        <v>0</v>
      </c>
      <c r="D202" s="60">
        <v>0</v>
      </c>
      <c r="E202" s="60">
        <v>0</v>
      </c>
      <c r="F202" s="420"/>
      <c r="G202" s="60">
        <v>0</v>
      </c>
      <c r="H202" s="61">
        <v>0</v>
      </c>
      <c r="I202" s="62">
        <f t="shared" si="41"/>
        <v>0</v>
      </c>
    </row>
    <row r="203" spans="1:9" ht="15">
      <c r="A203" s="307" t="s">
        <v>20</v>
      </c>
      <c r="B203" s="63">
        <v>0</v>
      </c>
      <c r="C203" s="63">
        <v>0</v>
      </c>
      <c r="D203" s="63">
        <v>0</v>
      </c>
      <c r="E203" s="63">
        <v>0</v>
      </c>
      <c r="F203" s="420"/>
      <c r="G203" s="63">
        <v>0</v>
      </c>
      <c r="H203" s="64">
        <v>0</v>
      </c>
      <c r="I203" s="59">
        <f t="shared" si="41"/>
        <v>0</v>
      </c>
    </row>
    <row r="204" spans="1:9" ht="15">
      <c r="A204" s="306" t="s">
        <v>21</v>
      </c>
      <c r="B204" s="60">
        <v>0</v>
      </c>
      <c r="C204" s="60">
        <v>0</v>
      </c>
      <c r="D204" s="60">
        <v>0</v>
      </c>
      <c r="E204" s="60">
        <v>0</v>
      </c>
      <c r="F204" s="420"/>
      <c r="G204" s="60">
        <v>0</v>
      </c>
      <c r="H204" s="61">
        <v>0</v>
      </c>
      <c r="I204" s="62">
        <f t="shared" si="41"/>
        <v>0</v>
      </c>
    </row>
    <row r="205" spans="1:9" ht="15">
      <c r="A205" s="38" t="s">
        <v>60</v>
      </c>
      <c r="B205" s="63">
        <v>6.9100623330365094</v>
      </c>
      <c r="C205" s="63">
        <v>11.718610863757792</v>
      </c>
      <c r="D205" s="63">
        <v>21.371326803205697</v>
      </c>
      <c r="E205" s="63">
        <v>0</v>
      </c>
      <c r="F205" s="420"/>
      <c r="G205" s="63">
        <v>0</v>
      </c>
      <c r="H205" s="64">
        <v>0</v>
      </c>
      <c r="I205" s="59">
        <f t="shared" si="41"/>
        <v>40</v>
      </c>
    </row>
    <row r="206" spans="1:9" ht="15">
      <c r="A206" s="306" t="s">
        <v>22</v>
      </c>
      <c r="B206" s="60">
        <v>0</v>
      </c>
      <c r="C206" s="60">
        <v>0</v>
      </c>
      <c r="D206" s="60">
        <v>0</v>
      </c>
      <c r="E206" s="60">
        <v>0</v>
      </c>
      <c r="F206" s="420"/>
      <c r="G206" s="60">
        <v>0</v>
      </c>
      <c r="H206" s="61">
        <v>0</v>
      </c>
      <c r="I206" s="295">
        <f t="shared" si="41"/>
        <v>0</v>
      </c>
    </row>
    <row r="207" spans="1:9" ht="15">
      <c r="A207" s="38" t="s">
        <v>23</v>
      </c>
      <c r="B207" s="63">
        <v>0</v>
      </c>
      <c r="C207" s="63">
        <v>0</v>
      </c>
      <c r="D207" s="63">
        <v>0</v>
      </c>
      <c r="E207" s="63">
        <v>0</v>
      </c>
      <c r="F207" s="420"/>
      <c r="G207" s="63">
        <v>0</v>
      </c>
      <c r="H207" s="64">
        <v>0</v>
      </c>
      <c r="I207" s="296">
        <f t="shared" si="41"/>
        <v>0</v>
      </c>
    </row>
    <row r="208" spans="1:9" ht="15">
      <c r="A208" s="306" t="s">
        <v>24</v>
      </c>
      <c r="B208" s="60">
        <v>0</v>
      </c>
      <c r="C208" s="60">
        <v>0</v>
      </c>
      <c r="D208" s="60">
        <v>0</v>
      </c>
      <c r="E208" s="60">
        <v>0</v>
      </c>
      <c r="F208" s="420"/>
      <c r="G208" s="60">
        <v>0</v>
      </c>
      <c r="H208" s="61">
        <v>0</v>
      </c>
      <c r="I208" s="295">
        <f t="shared" si="41"/>
        <v>0</v>
      </c>
    </row>
    <row r="209" spans="1:10" ht="15.75" thickBot="1">
      <c r="A209" s="38" t="s">
        <v>25</v>
      </c>
      <c r="B209" s="275">
        <v>0.52158621588641263</v>
      </c>
      <c r="C209" s="275">
        <v>0.1841949744967856</v>
      </c>
      <c r="D209" s="275">
        <v>139.66473270551009</v>
      </c>
      <c r="E209" s="275">
        <v>95.897724220814837</v>
      </c>
      <c r="F209" s="421"/>
      <c r="G209" s="275">
        <v>7.5023571381368273</v>
      </c>
      <c r="H209" s="297">
        <v>0.45340474515505003</v>
      </c>
      <c r="I209" s="298">
        <f t="shared" si="41"/>
        <v>244.22399999999999</v>
      </c>
    </row>
    <row r="210" spans="1:10" ht="15">
      <c r="A210" s="132" t="s">
        <v>26</v>
      </c>
      <c r="B210" s="74">
        <f>SUM(B189:B209)</f>
        <v>104.88714002656376</v>
      </c>
      <c r="C210" s="74">
        <f t="shared" ref="C210:E210" si="42">SUM(C189:C209)</f>
        <v>32.817071335627524</v>
      </c>
      <c r="D210" s="74">
        <f t="shared" si="42"/>
        <v>1338.7357634454149</v>
      </c>
      <c r="E210" s="74">
        <f t="shared" si="42"/>
        <v>121.34111703264404</v>
      </c>
      <c r="F210" s="74">
        <f>SUM(F189:F209)</f>
        <v>0</v>
      </c>
      <c r="G210" s="74">
        <f t="shared" ref="G210:H210" si="43">SUM(G189:G209)</f>
        <v>7.5023571381368273</v>
      </c>
      <c r="H210" s="75">
        <f t="shared" si="43"/>
        <v>0.45340474515505003</v>
      </c>
      <c r="I210" s="59">
        <f>SUM(I189:I209)</f>
        <v>1605.736853723542</v>
      </c>
    </row>
    <row r="211" spans="1:10" s="14" customFormat="1" ht="15" thickBot="1">
      <c r="A211" s="299" t="s">
        <v>91</v>
      </c>
      <c r="B211" s="302">
        <f>B210/$I210</f>
        <v>6.5320254550638876E-2</v>
      </c>
      <c r="C211" s="302">
        <f t="shared" ref="C211:I211" si="44">C210/$I210</f>
        <v>2.0437390634416866E-2</v>
      </c>
      <c r="D211" s="302">
        <f t="shared" si="44"/>
        <v>0.83372051923764567</v>
      </c>
      <c r="E211" s="302">
        <f t="shared" si="44"/>
        <v>7.5567249235929418E-2</v>
      </c>
      <c r="F211" s="302">
        <f t="shared" si="44"/>
        <v>0</v>
      </c>
      <c r="G211" s="302">
        <f t="shared" si="44"/>
        <v>4.6722208067527483E-3</v>
      </c>
      <c r="H211" s="303">
        <f t="shared" si="44"/>
        <v>2.8236553461649091E-4</v>
      </c>
      <c r="I211" s="304">
        <f t="shared" si="44"/>
        <v>1</v>
      </c>
      <c r="J211" s="322"/>
    </row>
    <row r="212" spans="1:10" ht="15" thickBot="1">
      <c r="A212" s="44"/>
      <c r="B212" s="44"/>
      <c r="C212" s="44"/>
      <c r="D212" s="44"/>
      <c r="E212" s="44"/>
      <c r="F212" s="44"/>
      <c r="G212" s="44"/>
      <c r="H212" s="44"/>
      <c r="I212" s="44"/>
    </row>
    <row r="213" spans="1:10" ht="28.5" customHeight="1">
      <c r="A213" s="485" t="s">
        <v>36</v>
      </c>
      <c r="B213" s="30" t="s">
        <v>0</v>
      </c>
      <c r="C213" s="30" t="s">
        <v>1</v>
      </c>
      <c r="D213" s="30" t="s">
        <v>2</v>
      </c>
      <c r="E213" s="30" t="s">
        <v>3</v>
      </c>
      <c r="F213" s="30" t="s">
        <v>27</v>
      </c>
      <c r="G213" s="30" t="s">
        <v>4</v>
      </c>
      <c r="H213" s="30" t="s">
        <v>5</v>
      </c>
      <c r="I213" s="31" t="s">
        <v>6</v>
      </c>
    </row>
    <row r="214" spans="1:10" ht="15" customHeight="1">
      <c r="A214" s="486" t="s">
        <v>36</v>
      </c>
      <c r="B214" s="434" t="s">
        <v>117</v>
      </c>
      <c r="C214" s="435"/>
      <c r="D214" s="435"/>
      <c r="E214" s="435"/>
      <c r="F214" s="435"/>
      <c r="G214" s="435"/>
      <c r="H214" s="435"/>
      <c r="I214" s="436"/>
    </row>
    <row r="215" spans="1:10" ht="15">
      <c r="A215" s="305" t="s">
        <v>7</v>
      </c>
      <c r="B215" s="57">
        <v>0</v>
      </c>
      <c r="C215" s="57">
        <v>0</v>
      </c>
      <c r="D215" s="57">
        <v>0</v>
      </c>
      <c r="E215" s="57">
        <v>0</v>
      </c>
      <c r="F215" s="419"/>
      <c r="G215" s="57">
        <v>0</v>
      </c>
      <c r="H215" s="58">
        <v>0</v>
      </c>
      <c r="I215" s="59">
        <f>SUM(B215:H215)</f>
        <v>0</v>
      </c>
    </row>
    <row r="216" spans="1:10" ht="15">
      <c r="A216" s="306" t="s">
        <v>8</v>
      </c>
      <c r="B216" s="60">
        <v>0</v>
      </c>
      <c r="C216" s="60">
        <v>0</v>
      </c>
      <c r="D216" s="60">
        <v>0</v>
      </c>
      <c r="E216" s="60">
        <v>0</v>
      </c>
      <c r="F216" s="420"/>
      <c r="G216" s="60">
        <v>0</v>
      </c>
      <c r="H216" s="61">
        <v>0</v>
      </c>
      <c r="I216" s="62">
        <f t="shared" ref="I216:I235" si="45">SUM(B216:H216)</f>
        <v>0</v>
      </c>
    </row>
    <row r="217" spans="1:10" ht="15">
      <c r="A217" s="307" t="s">
        <v>9</v>
      </c>
      <c r="B217" s="63">
        <v>0</v>
      </c>
      <c r="C217" s="63">
        <v>0</v>
      </c>
      <c r="D217" s="63">
        <v>0</v>
      </c>
      <c r="E217" s="63">
        <v>0</v>
      </c>
      <c r="F217" s="420"/>
      <c r="G217" s="63">
        <v>0</v>
      </c>
      <c r="H217" s="64">
        <v>0</v>
      </c>
      <c r="I217" s="59">
        <f t="shared" si="45"/>
        <v>0</v>
      </c>
    </row>
    <row r="218" spans="1:10" ht="15">
      <c r="A218" s="306" t="s">
        <v>10</v>
      </c>
      <c r="B218" s="60">
        <v>0</v>
      </c>
      <c r="C218" s="60">
        <v>0</v>
      </c>
      <c r="D218" s="60">
        <v>0</v>
      </c>
      <c r="E218" s="60">
        <v>0</v>
      </c>
      <c r="F218" s="420"/>
      <c r="G218" s="60">
        <v>0</v>
      </c>
      <c r="H218" s="61">
        <v>0</v>
      </c>
      <c r="I218" s="62">
        <f t="shared" si="45"/>
        <v>0</v>
      </c>
    </row>
    <row r="219" spans="1:10" ht="15">
      <c r="A219" s="307" t="s">
        <v>11</v>
      </c>
      <c r="B219" s="63">
        <v>0</v>
      </c>
      <c r="C219" s="63">
        <v>0</v>
      </c>
      <c r="D219" s="63">
        <v>0</v>
      </c>
      <c r="E219" s="63">
        <v>0</v>
      </c>
      <c r="F219" s="420"/>
      <c r="G219" s="63">
        <v>0</v>
      </c>
      <c r="H219" s="64">
        <v>0</v>
      </c>
      <c r="I219" s="59">
        <f t="shared" si="45"/>
        <v>0</v>
      </c>
    </row>
    <row r="220" spans="1:10" ht="15">
      <c r="A220" s="306" t="s">
        <v>12</v>
      </c>
      <c r="B220" s="60">
        <v>0</v>
      </c>
      <c r="C220" s="60">
        <v>0</v>
      </c>
      <c r="D220" s="60">
        <v>0</v>
      </c>
      <c r="E220" s="60">
        <v>1.3843391039830966</v>
      </c>
      <c r="F220" s="420"/>
      <c r="G220" s="60">
        <v>0</v>
      </c>
      <c r="H220" s="61">
        <v>0</v>
      </c>
      <c r="I220" s="62">
        <f t="shared" si="45"/>
        <v>1.3843391039830966</v>
      </c>
    </row>
    <row r="221" spans="1:10" ht="15">
      <c r="A221" s="307" t="s">
        <v>13</v>
      </c>
      <c r="B221" s="63">
        <v>0</v>
      </c>
      <c r="C221" s="63">
        <v>0</v>
      </c>
      <c r="D221" s="63">
        <v>0</v>
      </c>
      <c r="E221" s="63">
        <v>0</v>
      </c>
      <c r="F221" s="420"/>
      <c r="G221" s="63">
        <v>0</v>
      </c>
      <c r="H221" s="64">
        <v>0</v>
      </c>
      <c r="I221" s="59">
        <f t="shared" si="45"/>
        <v>0</v>
      </c>
    </row>
    <row r="222" spans="1:10" ht="15">
      <c r="A222" s="306" t="s">
        <v>14</v>
      </c>
      <c r="B222" s="60">
        <v>0</v>
      </c>
      <c r="C222" s="60">
        <v>0</v>
      </c>
      <c r="D222" s="60">
        <v>0</v>
      </c>
      <c r="E222" s="60">
        <v>2.7919615614485719E-4</v>
      </c>
      <c r="F222" s="420"/>
      <c r="G222" s="60">
        <v>0</v>
      </c>
      <c r="H222" s="61">
        <v>0</v>
      </c>
      <c r="I222" s="62">
        <f t="shared" si="45"/>
        <v>2.7919615614485719E-4</v>
      </c>
    </row>
    <row r="223" spans="1:10" ht="15">
      <c r="A223" s="307" t="s">
        <v>15</v>
      </c>
      <c r="B223" s="63">
        <v>0</v>
      </c>
      <c r="C223" s="63">
        <v>0</v>
      </c>
      <c r="D223" s="63">
        <v>0</v>
      </c>
      <c r="E223" s="63">
        <v>0</v>
      </c>
      <c r="F223" s="420"/>
      <c r="G223" s="63">
        <v>0</v>
      </c>
      <c r="H223" s="64">
        <v>0</v>
      </c>
      <c r="I223" s="59">
        <f t="shared" si="45"/>
        <v>0</v>
      </c>
    </row>
    <row r="224" spans="1:10" ht="15">
      <c r="A224" s="306" t="s">
        <v>16</v>
      </c>
      <c r="B224" s="60">
        <v>0</v>
      </c>
      <c r="C224" s="60">
        <v>0</v>
      </c>
      <c r="D224" s="60">
        <v>14</v>
      </c>
      <c r="E224" s="60">
        <v>0</v>
      </c>
      <c r="F224" s="420"/>
      <c r="G224" s="60">
        <v>0</v>
      </c>
      <c r="H224" s="61">
        <v>0</v>
      </c>
      <c r="I224" s="62">
        <f t="shared" si="45"/>
        <v>14</v>
      </c>
    </row>
    <row r="225" spans="1:10" ht="15">
      <c r="A225" s="307" t="s">
        <v>17</v>
      </c>
      <c r="B225" s="63">
        <v>0</v>
      </c>
      <c r="C225" s="63">
        <v>0</v>
      </c>
      <c r="D225" s="63">
        <v>0</v>
      </c>
      <c r="E225" s="63">
        <v>0</v>
      </c>
      <c r="F225" s="420"/>
      <c r="G225" s="63">
        <v>0</v>
      </c>
      <c r="H225" s="64">
        <v>0</v>
      </c>
      <c r="I225" s="59">
        <f t="shared" si="45"/>
        <v>0</v>
      </c>
    </row>
    <row r="226" spans="1:10" ht="15">
      <c r="A226" s="306" t="s">
        <v>18</v>
      </c>
      <c r="B226" s="60">
        <v>0</v>
      </c>
      <c r="C226" s="60">
        <v>0</v>
      </c>
      <c r="D226" s="60">
        <v>0</v>
      </c>
      <c r="E226" s="60">
        <v>0</v>
      </c>
      <c r="F226" s="420"/>
      <c r="G226" s="60">
        <v>0</v>
      </c>
      <c r="H226" s="61">
        <v>0</v>
      </c>
      <c r="I226" s="62">
        <f>SUM(B226:H226)</f>
        <v>0</v>
      </c>
    </row>
    <row r="227" spans="1:10" ht="15">
      <c r="A227" s="307" t="s">
        <v>139</v>
      </c>
      <c r="B227" s="63">
        <v>17.550751565767218</v>
      </c>
      <c r="C227" s="63">
        <v>0</v>
      </c>
      <c r="D227" s="63">
        <v>8.2875225315241536</v>
      </c>
      <c r="E227" s="63">
        <v>18.161725902708632</v>
      </c>
      <c r="F227" s="420"/>
      <c r="G227" s="63">
        <v>0</v>
      </c>
      <c r="H227" s="64">
        <v>0</v>
      </c>
      <c r="I227" s="59">
        <f>SUM(B227:H227)</f>
        <v>44</v>
      </c>
    </row>
    <row r="228" spans="1:10" ht="15">
      <c r="A228" s="306" t="s">
        <v>19</v>
      </c>
      <c r="B228" s="60">
        <v>0</v>
      </c>
      <c r="C228" s="60">
        <v>0</v>
      </c>
      <c r="D228" s="60">
        <v>0</v>
      </c>
      <c r="E228" s="60">
        <v>0</v>
      </c>
      <c r="F228" s="420"/>
      <c r="G228" s="60">
        <v>0</v>
      </c>
      <c r="H228" s="61">
        <v>0</v>
      </c>
      <c r="I228" s="62">
        <f t="shared" si="45"/>
        <v>0</v>
      </c>
    </row>
    <row r="229" spans="1:10" ht="15">
      <c r="A229" s="307" t="s">
        <v>20</v>
      </c>
      <c r="B229" s="63">
        <v>0</v>
      </c>
      <c r="C229" s="63">
        <v>0</v>
      </c>
      <c r="D229" s="63">
        <v>0</v>
      </c>
      <c r="E229" s="63">
        <v>0</v>
      </c>
      <c r="F229" s="420"/>
      <c r="G229" s="63">
        <v>0</v>
      </c>
      <c r="H229" s="64">
        <v>0</v>
      </c>
      <c r="I229" s="59">
        <f t="shared" si="45"/>
        <v>0</v>
      </c>
    </row>
    <row r="230" spans="1:10" ht="15">
      <c r="A230" s="306" t="s">
        <v>21</v>
      </c>
      <c r="B230" s="60">
        <v>0</v>
      </c>
      <c r="C230" s="60">
        <v>0</v>
      </c>
      <c r="D230" s="60">
        <v>0</v>
      </c>
      <c r="E230" s="60">
        <v>0</v>
      </c>
      <c r="F230" s="420"/>
      <c r="G230" s="60">
        <v>0</v>
      </c>
      <c r="H230" s="61">
        <v>0</v>
      </c>
      <c r="I230" s="62">
        <f t="shared" si="45"/>
        <v>0</v>
      </c>
    </row>
    <row r="231" spans="1:10" ht="15">
      <c r="A231" s="38" t="s">
        <v>60</v>
      </c>
      <c r="B231" s="63">
        <v>0</v>
      </c>
      <c r="C231" s="63">
        <v>0</v>
      </c>
      <c r="D231" s="63">
        <v>0</v>
      </c>
      <c r="E231" s="63">
        <v>0</v>
      </c>
      <c r="F231" s="420"/>
      <c r="G231" s="63">
        <v>0</v>
      </c>
      <c r="H231" s="64">
        <v>0</v>
      </c>
      <c r="I231" s="59">
        <f t="shared" si="45"/>
        <v>0</v>
      </c>
    </row>
    <row r="232" spans="1:10" ht="15">
      <c r="A232" s="306" t="s">
        <v>22</v>
      </c>
      <c r="B232" s="60">
        <v>0</v>
      </c>
      <c r="C232" s="60">
        <v>0</v>
      </c>
      <c r="D232" s="60">
        <v>0</v>
      </c>
      <c r="E232" s="60">
        <v>0</v>
      </c>
      <c r="F232" s="420"/>
      <c r="G232" s="60">
        <v>0</v>
      </c>
      <c r="H232" s="61">
        <v>0</v>
      </c>
      <c r="I232" s="295">
        <f t="shared" si="45"/>
        <v>0</v>
      </c>
    </row>
    <row r="233" spans="1:10" ht="15">
      <c r="A233" s="38" t="s">
        <v>23</v>
      </c>
      <c r="B233" s="63">
        <v>0</v>
      </c>
      <c r="C233" s="63">
        <v>0</v>
      </c>
      <c r="D233" s="63">
        <v>0</v>
      </c>
      <c r="E233" s="63">
        <v>0</v>
      </c>
      <c r="F233" s="420"/>
      <c r="G233" s="63">
        <v>0</v>
      </c>
      <c r="H233" s="64">
        <v>0</v>
      </c>
      <c r="I233" s="296">
        <f t="shared" si="45"/>
        <v>0</v>
      </c>
    </row>
    <row r="234" spans="1:10" ht="15">
      <c r="A234" s="306" t="s">
        <v>24</v>
      </c>
      <c r="B234" s="60">
        <v>0</v>
      </c>
      <c r="C234" s="60">
        <v>0</v>
      </c>
      <c r="D234" s="60">
        <v>0</v>
      </c>
      <c r="E234" s="60">
        <v>0</v>
      </c>
      <c r="F234" s="420"/>
      <c r="G234" s="60">
        <v>0</v>
      </c>
      <c r="H234" s="61">
        <v>0</v>
      </c>
      <c r="I234" s="295">
        <f t="shared" si="45"/>
        <v>0</v>
      </c>
    </row>
    <row r="235" spans="1:10" ht="15.75" thickBot="1">
      <c r="A235" s="38" t="s">
        <v>25</v>
      </c>
      <c r="B235" s="275">
        <v>2.8500103472577929</v>
      </c>
      <c r="C235" s="275">
        <v>0</v>
      </c>
      <c r="D235" s="275">
        <v>10.501660607787789</v>
      </c>
      <c r="E235" s="275">
        <v>7.7782523378378912</v>
      </c>
      <c r="F235" s="421"/>
      <c r="G235" s="275">
        <v>2.3484502389635802</v>
      </c>
      <c r="H235" s="297">
        <v>0.27442646815295213</v>
      </c>
      <c r="I235" s="298">
        <f t="shared" si="45"/>
        <v>23.752800000000008</v>
      </c>
    </row>
    <row r="236" spans="1:10" ht="15">
      <c r="A236" s="132" t="s">
        <v>26</v>
      </c>
      <c r="B236" s="74">
        <f>SUM(B215:B235)</f>
        <v>20.400761913025011</v>
      </c>
      <c r="C236" s="74">
        <f t="shared" ref="C236:E236" si="46">SUM(C215:C235)</f>
        <v>0</v>
      </c>
      <c r="D236" s="74">
        <f t="shared" si="46"/>
        <v>32.789183139311945</v>
      </c>
      <c r="E236" s="74">
        <f t="shared" si="46"/>
        <v>27.324596540685764</v>
      </c>
      <c r="F236" s="74">
        <f>SUM(F215:F235)</f>
        <v>0</v>
      </c>
      <c r="G236" s="74">
        <f t="shared" ref="G236:H236" si="47">SUM(G215:G235)</f>
        <v>2.3484502389635802</v>
      </c>
      <c r="H236" s="75">
        <f t="shared" si="47"/>
        <v>0.27442646815295213</v>
      </c>
      <c r="I236" s="59">
        <f>SUM(I215:I235)</f>
        <v>83.137418300139245</v>
      </c>
    </row>
    <row r="237" spans="1:10" s="14" customFormat="1" ht="15" thickBot="1">
      <c r="A237" s="299" t="s">
        <v>91</v>
      </c>
      <c r="B237" s="302">
        <f>B236/$I236</f>
        <v>0.24538604072807541</v>
      </c>
      <c r="C237" s="302">
        <f t="shared" ref="C237:I237" si="48">C236/$I236</f>
        <v>0</v>
      </c>
      <c r="D237" s="302">
        <f t="shared" si="48"/>
        <v>0.39439741827125063</v>
      </c>
      <c r="E237" s="302">
        <f t="shared" si="48"/>
        <v>0.32866785016151984</v>
      </c>
      <c r="F237" s="302">
        <f t="shared" si="48"/>
        <v>0</v>
      </c>
      <c r="G237" s="302">
        <f t="shared" si="48"/>
        <v>2.8247812922038342E-2</v>
      </c>
      <c r="H237" s="303">
        <f t="shared" si="48"/>
        <v>3.3008779171158423E-3</v>
      </c>
      <c r="I237" s="304">
        <f t="shared" si="48"/>
        <v>1</v>
      </c>
      <c r="J237" s="322"/>
    </row>
    <row r="238" spans="1:10" ht="15" thickBot="1">
      <c r="A238" s="44"/>
      <c r="B238" s="44"/>
      <c r="C238" s="44"/>
      <c r="D238" s="44"/>
      <c r="E238" s="44"/>
      <c r="F238" s="44"/>
      <c r="G238" s="44"/>
      <c r="H238" s="44"/>
      <c r="I238" s="44"/>
    </row>
    <row r="239" spans="1:10" ht="28.5" customHeight="1">
      <c r="A239" s="485" t="s">
        <v>68</v>
      </c>
      <c r="B239" s="30" t="s">
        <v>0</v>
      </c>
      <c r="C239" s="30" t="s">
        <v>1</v>
      </c>
      <c r="D239" s="30" t="s">
        <v>2</v>
      </c>
      <c r="E239" s="30" t="s">
        <v>3</v>
      </c>
      <c r="F239" s="30" t="s">
        <v>27</v>
      </c>
      <c r="G239" s="30" t="s">
        <v>4</v>
      </c>
      <c r="H239" s="30" t="s">
        <v>5</v>
      </c>
      <c r="I239" s="31" t="s">
        <v>6</v>
      </c>
    </row>
    <row r="240" spans="1:10" ht="15" customHeight="1">
      <c r="A240" s="486" t="s">
        <v>68</v>
      </c>
      <c r="B240" s="434" t="s">
        <v>117</v>
      </c>
      <c r="C240" s="435"/>
      <c r="D240" s="435"/>
      <c r="E240" s="435"/>
      <c r="F240" s="435"/>
      <c r="G240" s="435"/>
      <c r="H240" s="435"/>
      <c r="I240" s="436"/>
    </row>
    <row r="241" spans="1:9" ht="15">
      <c r="A241" s="305" t="s">
        <v>7</v>
      </c>
      <c r="B241" s="57">
        <v>0</v>
      </c>
      <c r="C241" s="57">
        <v>0</v>
      </c>
      <c r="D241" s="57">
        <v>0</v>
      </c>
      <c r="E241" s="57">
        <v>0</v>
      </c>
      <c r="F241" s="419"/>
      <c r="G241" s="57">
        <v>0</v>
      </c>
      <c r="H241" s="58">
        <v>0</v>
      </c>
      <c r="I241" s="59">
        <f>SUM(B241:H241)</f>
        <v>0</v>
      </c>
    </row>
    <row r="242" spans="1:9" ht="15">
      <c r="A242" s="306" t="s">
        <v>8</v>
      </c>
      <c r="B242" s="60">
        <v>0</v>
      </c>
      <c r="C242" s="60">
        <v>0</v>
      </c>
      <c r="D242" s="60">
        <v>0</v>
      </c>
      <c r="E242" s="60">
        <v>0</v>
      </c>
      <c r="F242" s="420"/>
      <c r="G242" s="60">
        <v>0</v>
      </c>
      <c r="H242" s="61">
        <v>0</v>
      </c>
      <c r="I242" s="62">
        <f t="shared" ref="I242:I261" si="49">SUM(B242:H242)</f>
        <v>0</v>
      </c>
    </row>
    <row r="243" spans="1:9" ht="15">
      <c r="A243" s="307" t="s">
        <v>9</v>
      </c>
      <c r="B243" s="63">
        <v>0</v>
      </c>
      <c r="C243" s="63">
        <v>0</v>
      </c>
      <c r="D243" s="63">
        <v>0</v>
      </c>
      <c r="E243" s="63">
        <v>0</v>
      </c>
      <c r="F243" s="420"/>
      <c r="G243" s="63">
        <v>0</v>
      </c>
      <c r="H243" s="64">
        <v>0</v>
      </c>
      <c r="I243" s="59">
        <f t="shared" si="49"/>
        <v>0</v>
      </c>
    </row>
    <row r="244" spans="1:9" ht="15">
      <c r="A244" s="306" t="s">
        <v>10</v>
      </c>
      <c r="B244" s="60">
        <v>0</v>
      </c>
      <c r="C244" s="60">
        <v>0</v>
      </c>
      <c r="D244" s="60">
        <v>0</v>
      </c>
      <c r="E244" s="60">
        <v>0</v>
      </c>
      <c r="F244" s="420"/>
      <c r="G244" s="60">
        <v>0</v>
      </c>
      <c r="H244" s="61">
        <v>0</v>
      </c>
      <c r="I244" s="62">
        <f t="shared" si="49"/>
        <v>0</v>
      </c>
    </row>
    <row r="245" spans="1:9" ht="15">
      <c r="A245" s="307" t="s">
        <v>11</v>
      </c>
      <c r="B245" s="63">
        <v>0</v>
      </c>
      <c r="C245" s="63">
        <v>0</v>
      </c>
      <c r="D245" s="63">
        <v>0</v>
      </c>
      <c r="E245" s="63">
        <v>0</v>
      </c>
      <c r="F245" s="420"/>
      <c r="G245" s="63">
        <v>0</v>
      </c>
      <c r="H245" s="64">
        <v>0</v>
      </c>
      <c r="I245" s="59">
        <f t="shared" si="49"/>
        <v>0</v>
      </c>
    </row>
    <row r="246" spans="1:9" ht="15">
      <c r="A246" s="306" t="s">
        <v>12</v>
      </c>
      <c r="B246" s="60">
        <v>0</v>
      </c>
      <c r="C246" s="60">
        <v>0</v>
      </c>
      <c r="D246" s="60">
        <v>0</v>
      </c>
      <c r="E246" s="60">
        <v>0.10233609044248268</v>
      </c>
      <c r="F246" s="420"/>
      <c r="G246" s="60">
        <v>0</v>
      </c>
      <c r="H246" s="61">
        <v>0</v>
      </c>
      <c r="I246" s="62">
        <f t="shared" si="49"/>
        <v>0.10233609044248268</v>
      </c>
    </row>
    <row r="247" spans="1:9" ht="15">
      <c r="A247" s="307" t="s">
        <v>13</v>
      </c>
      <c r="B247" s="63">
        <v>0</v>
      </c>
      <c r="C247" s="63">
        <v>0</v>
      </c>
      <c r="D247" s="63">
        <v>0</v>
      </c>
      <c r="E247" s="63">
        <v>0</v>
      </c>
      <c r="F247" s="420"/>
      <c r="G247" s="63">
        <v>0</v>
      </c>
      <c r="H247" s="64">
        <v>0</v>
      </c>
      <c r="I247" s="59">
        <f t="shared" si="49"/>
        <v>0</v>
      </c>
    </row>
    <row r="248" spans="1:9" ht="15">
      <c r="A248" s="306" t="s">
        <v>14</v>
      </c>
      <c r="B248" s="60">
        <v>0</v>
      </c>
      <c r="C248" s="60">
        <v>0</v>
      </c>
      <c r="D248" s="60">
        <v>0</v>
      </c>
      <c r="E248" s="60">
        <v>0.29554500826211788</v>
      </c>
      <c r="F248" s="420"/>
      <c r="G248" s="60">
        <v>0</v>
      </c>
      <c r="H248" s="61">
        <v>0</v>
      </c>
      <c r="I248" s="62">
        <f t="shared" si="49"/>
        <v>0.29554500826211788</v>
      </c>
    </row>
    <row r="249" spans="1:9" ht="15">
      <c r="A249" s="307" t="s">
        <v>15</v>
      </c>
      <c r="B249" s="63">
        <v>0.65165683911726524</v>
      </c>
      <c r="C249" s="63">
        <v>1.4269038452725293E-3</v>
      </c>
      <c r="D249" s="63">
        <v>0.34691625703746221</v>
      </c>
      <c r="E249" s="63">
        <v>0</v>
      </c>
      <c r="F249" s="420"/>
      <c r="G249" s="63">
        <v>0</v>
      </c>
      <c r="H249" s="64">
        <v>0</v>
      </c>
      <c r="I249" s="59">
        <f t="shared" si="49"/>
        <v>1</v>
      </c>
    </row>
    <row r="250" spans="1:9" ht="15">
      <c r="A250" s="306" t="s">
        <v>16</v>
      </c>
      <c r="B250" s="60">
        <v>78.843007984598501</v>
      </c>
      <c r="C250" s="60">
        <v>3.9714652387619581E-4</v>
      </c>
      <c r="D250" s="60">
        <v>22.15659486887763</v>
      </c>
      <c r="E250" s="60">
        <v>0</v>
      </c>
      <c r="F250" s="420"/>
      <c r="G250" s="60">
        <v>0</v>
      </c>
      <c r="H250" s="61">
        <v>0</v>
      </c>
      <c r="I250" s="62">
        <f t="shared" si="49"/>
        <v>101.00000000000001</v>
      </c>
    </row>
    <row r="251" spans="1:9" ht="15">
      <c r="A251" s="307" t="s">
        <v>17</v>
      </c>
      <c r="B251" s="63">
        <v>2.3211506858862796</v>
      </c>
      <c r="C251" s="63">
        <v>0</v>
      </c>
      <c r="D251" s="63">
        <v>5.6371157774724159</v>
      </c>
      <c r="E251" s="63">
        <v>0.12673353664130513</v>
      </c>
      <c r="F251" s="420"/>
      <c r="G251" s="63">
        <v>0</v>
      </c>
      <c r="H251" s="64">
        <v>0</v>
      </c>
      <c r="I251" s="59">
        <f t="shared" si="49"/>
        <v>8.0850000000000009</v>
      </c>
    </row>
    <row r="252" spans="1:9" ht="15">
      <c r="A252" s="306" t="s">
        <v>18</v>
      </c>
      <c r="B252" s="60">
        <v>0</v>
      </c>
      <c r="C252" s="60">
        <v>0</v>
      </c>
      <c r="D252" s="60">
        <v>0</v>
      </c>
      <c r="E252" s="60">
        <v>0</v>
      </c>
      <c r="F252" s="420"/>
      <c r="G252" s="60">
        <v>0</v>
      </c>
      <c r="H252" s="61">
        <v>0</v>
      </c>
      <c r="I252" s="62">
        <f>SUM(B252:H252)</f>
        <v>0</v>
      </c>
    </row>
    <row r="253" spans="1:9" ht="15">
      <c r="A253" s="307" t="s">
        <v>139</v>
      </c>
      <c r="B253" s="63">
        <v>72.693197514730116</v>
      </c>
      <c r="C253" s="63">
        <v>4.9452768052259382</v>
      </c>
      <c r="D253" s="63">
        <v>66.361525680043925</v>
      </c>
      <c r="E253" s="63">
        <v>0</v>
      </c>
      <c r="F253" s="420"/>
      <c r="G253" s="63">
        <v>0</v>
      </c>
      <c r="H253" s="64">
        <v>0</v>
      </c>
      <c r="I253" s="59">
        <f>SUM(B253:H253)</f>
        <v>144</v>
      </c>
    </row>
    <row r="254" spans="1:9" ht="15">
      <c r="A254" s="306" t="s">
        <v>19</v>
      </c>
      <c r="B254" s="60">
        <v>0</v>
      </c>
      <c r="C254" s="60">
        <v>0</v>
      </c>
      <c r="D254" s="60">
        <v>0</v>
      </c>
      <c r="E254" s="60">
        <v>0</v>
      </c>
      <c r="F254" s="420"/>
      <c r="G254" s="60">
        <v>0</v>
      </c>
      <c r="H254" s="61">
        <v>0</v>
      </c>
      <c r="I254" s="62">
        <f t="shared" si="49"/>
        <v>0</v>
      </c>
    </row>
    <row r="255" spans="1:9" ht="15">
      <c r="A255" s="307" t="s">
        <v>20</v>
      </c>
      <c r="B255" s="63">
        <v>0</v>
      </c>
      <c r="C255" s="63">
        <v>0</v>
      </c>
      <c r="D255" s="63">
        <v>0</v>
      </c>
      <c r="E255" s="63">
        <v>0</v>
      </c>
      <c r="F255" s="420"/>
      <c r="G255" s="63">
        <v>0</v>
      </c>
      <c r="H255" s="64">
        <v>0</v>
      </c>
      <c r="I255" s="59">
        <f t="shared" si="49"/>
        <v>0</v>
      </c>
    </row>
    <row r="256" spans="1:9" ht="15">
      <c r="A256" s="306" t="s">
        <v>21</v>
      </c>
      <c r="B256" s="60">
        <v>0</v>
      </c>
      <c r="C256" s="60">
        <v>0</v>
      </c>
      <c r="D256" s="60">
        <v>0</v>
      </c>
      <c r="E256" s="60">
        <v>0</v>
      </c>
      <c r="F256" s="420"/>
      <c r="G256" s="60">
        <v>0</v>
      </c>
      <c r="H256" s="61">
        <v>0</v>
      </c>
      <c r="I256" s="62">
        <f t="shared" si="49"/>
        <v>0</v>
      </c>
    </row>
    <row r="257" spans="1:10" ht="15">
      <c r="A257" s="38" t="s">
        <v>60</v>
      </c>
      <c r="B257" s="63">
        <v>0</v>
      </c>
      <c r="C257" s="63">
        <v>0</v>
      </c>
      <c r="D257" s="63">
        <v>0</v>
      </c>
      <c r="E257" s="63">
        <v>0</v>
      </c>
      <c r="F257" s="420"/>
      <c r="G257" s="63">
        <v>0</v>
      </c>
      <c r="H257" s="64">
        <v>0</v>
      </c>
      <c r="I257" s="59">
        <f t="shared" si="49"/>
        <v>0</v>
      </c>
    </row>
    <row r="258" spans="1:10" ht="15">
      <c r="A258" s="306" t="s">
        <v>22</v>
      </c>
      <c r="B258" s="60">
        <v>0</v>
      </c>
      <c r="C258" s="60">
        <v>0</v>
      </c>
      <c r="D258" s="60">
        <v>0</v>
      </c>
      <c r="E258" s="60">
        <v>0</v>
      </c>
      <c r="F258" s="420"/>
      <c r="G258" s="60">
        <v>0</v>
      </c>
      <c r="H258" s="61">
        <v>0</v>
      </c>
      <c r="I258" s="295">
        <f t="shared" si="49"/>
        <v>0</v>
      </c>
    </row>
    <row r="259" spans="1:10" ht="15">
      <c r="A259" s="38" t="s">
        <v>23</v>
      </c>
      <c r="B259" s="63">
        <v>0</v>
      </c>
      <c r="C259" s="63">
        <v>0</v>
      </c>
      <c r="D259" s="63">
        <v>0</v>
      </c>
      <c r="E259" s="63">
        <v>0</v>
      </c>
      <c r="F259" s="420"/>
      <c r="G259" s="63">
        <v>0</v>
      </c>
      <c r="H259" s="64">
        <v>0</v>
      </c>
      <c r="I259" s="296">
        <f t="shared" si="49"/>
        <v>0</v>
      </c>
    </row>
    <row r="260" spans="1:10" ht="15">
      <c r="A260" s="306" t="s">
        <v>24</v>
      </c>
      <c r="B260" s="60">
        <v>0.51281505093575919</v>
      </c>
      <c r="C260" s="60">
        <v>0</v>
      </c>
      <c r="D260" s="60">
        <v>9.1849490642407754E-3</v>
      </c>
      <c r="E260" s="60">
        <v>0</v>
      </c>
      <c r="F260" s="420"/>
      <c r="G260" s="60">
        <v>0</v>
      </c>
      <c r="H260" s="61">
        <v>0</v>
      </c>
      <c r="I260" s="295">
        <f t="shared" si="49"/>
        <v>0.52199999999999991</v>
      </c>
    </row>
    <row r="261" spans="1:10" ht="15.75" thickBot="1">
      <c r="A261" s="38" t="s">
        <v>25</v>
      </c>
      <c r="B261" s="275">
        <v>4.5931165069601478</v>
      </c>
      <c r="C261" s="275">
        <v>1.123962700573577E-2</v>
      </c>
      <c r="D261" s="275">
        <v>72.291247772791209</v>
      </c>
      <c r="E261" s="275">
        <v>45.725719420080779</v>
      </c>
      <c r="F261" s="421"/>
      <c r="G261" s="275">
        <v>87.840267104707863</v>
      </c>
      <c r="H261" s="297">
        <v>2.2732095684542846</v>
      </c>
      <c r="I261" s="298">
        <f t="shared" si="49"/>
        <v>212.73480000000004</v>
      </c>
    </row>
    <row r="262" spans="1:10" ht="15">
      <c r="A262" s="132" t="s">
        <v>26</v>
      </c>
      <c r="B262" s="74">
        <f>SUM(B241:B261)</f>
        <v>159.61494458222805</v>
      </c>
      <c r="C262" s="74">
        <f t="shared" ref="C262:E262" si="50">SUM(C241:C261)</f>
        <v>4.9583404826008231</v>
      </c>
      <c r="D262" s="74">
        <f t="shared" si="50"/>
        <v>166.80258530528687</v>
      </c>
      <c r="E262" s="74">
        <f t="shared" si="50"/>
        <v>46.250334055426684</v>
      </c>
      <c r="F262" s="74">
        <f>SUM(F241:F261)</f>
        <v>0</v>
      </c>
      <c r="G262" s="74">
        <f t="shared" ref="G262:H262" si="51">SUM(G241:G261)</f>
        <v>87.840267104707863</v>
      </c>
      <c r="H262" s="75">
        <f t="shared" si="51"/>
        <v>2.2732095684542846</v>
      </c>
      <c r="I262" s="59">
        <f>SUM(I241:I261)</f>
        <v>467.73968109870464</v>
      </c>
    </row>
    <row r="263" spans="1:10" s="14" customFormat="1" ht="15" thickBot="1">
      <c r="A263" s="299" t="s">
        <v>91</v>
      </c>
      <c r="B263" s="302">
        <f>B262/$I262</f>
        <v>0.34124738830645707</v>
      </c>
      <c r="C263" s="302">
        <f t="shared" ref="C263:I263" si="52">C262/$I262</f>
        <v>1.0600641089406504E-2</v>
      </c>
      <c r="D263" s="302">
        <f t="shared" si="52"/>
        <v>0.35661414253644946</v>
      </c>
      <c r="E263" s="302">
        <f t="shared" si="52"/>
        <v>9.8880501108621399E-2</v>
      </c>
      <c r="F263" s="302">
        <f t="shared" si="52"/>
        <v>0</v>
      </c>
      <c r="G263" s="302">
        <f t="shared" si="52"/>
        <v>0.18779733825099906</v>
      </c>
      <c r="H263" s="303">
        <f t="shared" si="52"/>
        <v>4.8599887080664024E-3</v>
      </c>
      <c r="I263" s="304">
        <f t="shared" si="52"/>
        <v>1</v>
      </c>
      <c r="J263" s="322"/>
    </row>
    <row r="264" spans="1:10" ht="15" thickBot="1">
      <c r="A264" s="44"/>
      <c r="B264" s="44"/>
      <c r="C264" s="44"/>
      <c r="D264" s="44"/>
      <c r="E264" s="44"/>
      <c r="F264" s="44"/>
      <c r="G264" s="44"/>
      <c r="H264" s="44"/>
      <c r="I264" s="44"/>
    </row>
    <row r="265" spans="1:10" ht="28.5" customHeight="1">
      <c r="A265" s="485" t="s">
        <v>37</v>
      </c>
      <c r="B265" s="30" t="s">
        <v>0</v>
      </c>
      <c r="C265" s="30" t="s">
        <v>1</v>
      </c>
      <c r="D265" s="30" t="s">
        <v>2</v>
      </c>
      <c r="E265" s="30" t="s">
        <v>3</v>
      </c>
      <c r="F265" s="30" t="s">
        <v>27</v>
      </c>
      <c r="G265" s="30" t="s">
        <v>4</v>
      </c>
      <c r="H265" s="30" t="s">
        <v>5</v>
      </c>
      <c r="I265" s="31" t="s">
        <v>6</v>
      </c>
    </row>
    <row r="266" spans="1:10" ht="15" customHeight="1">
      <c r="A266" s="486" t="s">
        <v>37</v>
      </c>
      <c r="B266" s="434" t="s">
        <v>117</v>
      </c>
      <c r="C266" s="435"/>
      <c r="D266" s="435"/>
      <c r="E266" s="435"/>
      <c r="F266" s="435"/>
      <c r="G266" s="435"/>
      <c r="H266" s="435"/>
      <c r="I266" s="436"/>
    </row>
    <row r="267" spans="1:10" ht="15">
      <c r="A267" s="305" t="s">
        <v>7</v>
      </c>
      <c r="B267" s="57">
        <v>0</v>
      </c>
      <c r="C267" s="57">
        <v>0</v>
      </c>
      <c r="D267" s="57">
        <v>0</v>
      </c>
      <c r="E267" s="57">
        <v>0</v>
      </c>
      <c r="F267" s="419"/>
      <c r="G267" s="57">
        <v>0</v>
      </c>
      <c r="H267" s="58">
        <v>0</v>
      </c>
      <c r="I267" s="59">
        <f>SUM(B267:H267)</f>
        <v>0</v>
      </c>
    </row>
    <row r="268" spans="1:10" ht="15">
      <c r="A268" s="306" t="s">
        <v>8</v>
      </c>
      <c r="B268" s="60">
        <v>0</v>
      </c>
      <c r="C268" s="60">
        <v>0</v>
      </c>
      <c r="D268" s="60">
        <v>0</v>
      </c>
      <c r="E268" s="60">
        <v>0</v>
      </c>
      <c r="F268" s="420"/>
      <c r="G268" s="60">
        <v>0</v>
      </c>
      <c r="H268" s="61">
        <v>0</v>
      </c>
      <c r="I268" s="62">
        <f t="shared" ref="I268:I287" si="53">SUM(B268:H268)</f>
        <v>0</v>
      </c>
    </row>
    <row r="269" spans="1:10" ht="15">
      <c r="A269" s="307" t="s">
        <v>9</v>
      </c>
      <c r="B269" s="63">
        <v>0</v>
      </c>
      <c r="C269" s="63">
        <v>0</v>
      </c>
      <c r="D269" s="63">
        <v>0</v>
      </c>
      <c r="E269" s="63">
        <v>0</v>
      </c>
      <c r="F269" s="420"/>
      <c r="G269" s="63">
        <v>0</v>
      </c>
      <c r="H269" s="64">
        <v>0</v>
      </c>
      <c r="I269" s="59">
        <f t="shared" si="53"/>
        <v>0</v>
      </c>
    </row>
    <row r="270" spans="1:10" ht="15">
      <c r="A270" s="306" t="s">
        <v>10</v>
      </c>
      <c r="B270" s="60">
        <v>0</v>
      </c>
      <c r="C270" s="60">
        <v>0</v>
      </c>
      <c r="D270" s="60">
        <v>0</v>
      </c>
      <c r="E270" s="60">
        <v>0</v>
      </c>
      <c r="F270" s="420"/>
      <c r="G270" s="60">
        <v>0</v>
      </c>
      <c r="H270" s="61">
        <v>0</v>
      </c>
      <c r="I270" s="62">
        <f t="shared" si="53"/>
        <v>0</v>
      </c>
    </row>
    <row r="271" spans="1:10" ht="15">
      <c r="A271" s="307" t="s">
        <v>11</v>
      </c>
      <c r="B271" s="63">
        <v>0</v>
      </c>
      <c r="C271" s="63">
        <v>0</v>
      </c>
      <c r="D271" s="63">
        <v>0</v>
      </c>
      <c r="E271" s="63">
        <v>0</v>
      </c>
      <c r="F271" s="420"/>
      <c r="G271" s="63">
        <v>0</v>
      </c>
      <c r="H271" s="64">
        <v>0</v>
      </c>
      <c r="I271" s="59">
        <f t="shared" si="53"/>
        <v>0</v>
      </c>
    </row>
    <row r="272" spans="1:10" ht="15">
      <c r="A272" s="306" t="s">
        <v>12</v>
      </c>
      <c r="B272" s="60">
        <v>1.1552653215062091E-4</v>
      </c>
      <c r="C272" s="60">
        <v>0</v>
      </c>
      <c r="D272" s="60">
        <v>0</v>
      </c>
      <c r="E272" s="60">
        <v>1.2728650156734068E-2</v>
      </c>
      <c r="F272" s="420"/>
      <c r="G272" s="60">
        <v>0</v>
      </c>
      <c r="H272" s="61">
        <v>0</v>
      </c>
      <c r="I272" s="62">
        <f t="shared" si="53"/>
        <v>1.2844176688884689E-2</v>
      </c>
    </row>
    <row r="273" spans="1:9" ht="15">
      <c r="A273" s="307" t="s">
        <v>13</v>
      </c>
      <c r="B273" s="63">
        <v>0</v>
      </c>
      <c r="C273" s="63">
        <v>0</v>
      </c>
      <c r="D273" s="63">
        <v>0</v>
      </c>
      <c r="E273" s="63">
        <v>0</v>
      </c>
      <c r="F273" s="420"/>
      <c r="G273" s="63">
        <v>0</v>
      </c>
      <c r="H273" s="64">
        <v>0</v>
      </c>
      <c r="I273" s="59">
        <f t="shared" si="53"/>
        <v>0</v>
      </c>
    </row>
    <row r="274" spans="1:9" ht="15">
      <c r="A274" s="306" t="s">
        <v>14</v>
      </c>
      <c r="B274" s="60">
        <v>6.5978224188873179E-5</v>
      </c>
      <c r="C274" s="60">
        <v>0</v>
      </c>
      <c r="D274" s="60">
        <v>0</v>
      </c>
      <c r="E274" s="60">
        <v>6.5072070007076555</v>
      </c>
      <c r="F274" s="420"/>
      <c r="G274" s="60">
        <v>0</v>
      </c>
      <c r="H274" s="61">
        <v>0</v>
      </c>
      <c r="I274" s="62">
        <f t="shared" si="53"/>
        <v>6.5072729789318444</v>
      </c>
    </row>
    <row r="275" spans="1:9" ht="15">
      <c r="A275" s="307" t="s">
        <v>15</v>
      </c>
      <c r="B275" s="63">
        <v>0</v>
      </c>
      <c r="C275" s="63">
        <v>0</v>
      </c>
      <c r="D275" s="63">
        <v>0</v>
      </c>
      <c r="E275" s="63">
        <v>0</v>
      </c>
      <c r="F275" s="420"/>
      <c r="G275" s="63">
        <v>0</v>
      </c>
      <c r="H275" s="64">
        <v>0</v>
      </c>
      <c r="I275" s="59">
        <f t="shared" si="53"/>
        <v>0</v>
      </c>
    </row>
    <row r="276" spans="1:9" ht="15">
      <c r="A276" s="306" t="s">
        <v>16</v>
      </c>
      <c r="B276" s="60">
        <v>8.1365175388251068</v>
      </c>
      <c r="C276" s="60">
        <v>9.1640581553343416</v>
      </c>
      <c r="D276" s="60">
        <v>4.6994243058405516</v>
      </c>
      <c r="E276" s="60">
        <v>0</v>
      </c>
      <c r="F276" s="420"/>
      <c r="G276" s="60">
        <v>0</v>
      </c>
      <c r="H276" s="61">
        <v>0</v>
      </c>
      <c r="I276" s="62">
        <f t="shared" si="53"/>
        <v>22</v>
      </c>
    </row>
    <row r="277" spans="1:9" ht="15">
      <c r="A277" s="307" t="s">
        <v>17</v>
      </c>
      <c r="B277" s="63">
        <v>0</v>
      </c>
      <c r="C277" s="63">
        <v>0</v>
      </c>
      <c r="D277" s="63">
        <v>0</v>
      </c>
      <c r="E277" s="63">
        <v>0</v>
      </c>
      <c r="F277" s="420"/>
      <c r="G277" s="63">
        <v>0</v>
      </c>
      <c r="H277" s="64">
        <v>0</v>
      </c>
      <c r="I277" s="59">
        <f t="shared" si="53"/>
        <v>0</v>
      </c>
    </row>
    <row r="278" spans="1:9" ht="15">
      <c r="A278" s="306" t="s">
        <v>18</v>
      </c>
      <c r="B278" s="60">
        <v>0</v>
      </c>
      <c r="C278" s="60">
        <v>0</v>
      </c>
      <c r="D278" s="60">
        <v>0</v>
      </c>
      <c r="E278" s="60">
        <v>0</v>
      </c>
      <c r="F278" s="420"/>
      <c r="G278" s="60">
        <v>0</v>
      </c>
      <c r="H278" s="61">
        <v>0</v>
      </c>
      <c r="I278" s="62">
        <f>SUM(B278:H278)</f>
        <v>0</v>
      </c>
    </row>
    <row r="279" spans="1:9" ht="15">
      <c r="A279" s="307" t="s">
        <v>139</v>
      </c>
      <c r="B279" s="63">
        <v>0</v>
      </c>
      <c r="C279" s="63">
        <v>0</v>
      </c>
      <c r="D279" s="63">
        <v>0</v>
      </c>
      <c r="E279" s="63">
        <v>0</v>
      </c>
      <c r="F279" s="420"/>
      <c r="G279" s="63">
        <v>0</v>
      </c>
      <c r="H279" s="64">
        <v>0</v>
      </c>
      <c r="I279" s="59">
        <f>SUM(B279:H279)</f>
        <v>0</v>
      </c>
    </row>
    <row r="280" spans="1:9" ht="15">
      <c r="A280" s="306" t="s">
        <v>19</v>
      </c>
      <c r="B280" s="60">
        <v>0</v>
      </c>
      <c r="C280" s="60">
        <v>0</v>
      </c>
      <c r="D280" s="60">
        <v>0</v>
      </c>
      <c r="E280" s="60">
        <v>0</v>
      </c>
      <c r="F280" s="420"/>
      <c r="G280" s="60">
        <v>0</v>
      </c>
      <c r="H280" s="61">
        <v>0</v>
      </c>
      <c r="I280" s="62">
        <f t="shared" si="53"/>
        <v>0</v>
      </c>
    </row>
    <row r="281" spans="1:9" ht="15">
      <c r="A281" s="307" t="s">
        <v>20</v>
      </c>
      <c r="B281" s="63">
        <v>0</v>
      </c>
      <c r="C281" s="63">
        <v>0</v>
      </c>
      <c r="D281" s="63">
        <v>0</v>
      </c>
      <c r="E281" s="63">
        <v>0</v>
      </c>
      <c r="F281" s="420"/>
      <c r="G281" s="63">
        <v>0</v>
      </c>
      <c r="H281" s="64">
        <v>0</v>
      </c>
      <c r="I281" s="59">
        <f t="shared" si="53"/>
        <v>0</v>
      </c>
    </row>
    <row r="282" spans="1:9" ht="15">
      <c r="A282" s="306" t="s">
        <v>21</v>
      </c>
      <c r="B282" s="60">
        <v>0</v>
      </c>
      <c r="C282" s="60">
        <v>0</v>
      </c>
      <c r="D282" s="60">
        <v>0</v>
      </c>
      <c r="E282" s="60">
        <v>0</v>
      </c>
      <c r="F282" s="420"/>
      <c r="G282" s="60">
        <v>0</v>
      </c>
      <c r="H282" s="61">
        <v>0</v>
      </c>
      <c r="I282" s="62">
        <f t="shared" si="53"/>
        <v>0</v>
      </c>
    </row>
    <row r="283" spans="1:9" ht="15">
      <c r="A283" s="38" t="s">
        <v>60</v>
      </c>
      <c r="B283" s="63">
        <v>0</v>
      </c>
      <c r="C283" s="63">
        <v>0</v>
      </c>
      <c r="D283" s="63">
        <v>0</v>
      </c>
      <c r="E283" s="63">
        <v>0</v>
      </c>
      <c r="F283" s="420"/>
      <c r="G283" s="63">
        <v>0</v>
      </c>
      <c r="H283" s="64">
        <v>0</v>
      </c>
      <c r="I283" s="59">
        <f t="shared" si="53"/>
        <v>0</v>
      </c>
    </row>
    <row r="284" spans="1:9" ht="15">
      <c r="A284" s="306" t="s">
        <v>22</v>
      </c>
      <c r="B284" s="60">
        <v>0</v>
      </c>
      <c r="C284" s="60">
        <v>0</v>
      </c>
      <c r="D284" s="60">
        <v>0</v>
      </c>
      <c r="E284" s="60">
        <v>0</v>
      </c>
      <c r="F284" s="420"/>
      <c r="G284" s="60">
        <v>0</v>
      </c>
      <c r="H284" s="61">
        <v>0</v>
      </c>
      <c r="I284" s="295">
        <f t="shared" si="53"/>
        <v>0</v>
      </c>
    </row>
    <row r="285" spans="1:9" ht="15">
      <c r="A285" s="38" t="s">
        <v>23</v>
      </c>
      <c r="B285" s="63">
        <v>0</v>
      </c>
      <c r="C285" s="63">
        <v>0</v>
      </c>
      <c r="D285" s="63">
        <v>0</v>
      </c>
      <c r="E285" s="63">
        <v>0</v>
      </c>
      <c r="F285" s="420"/>
      <c r="G285" s="63">
        <v>0</v>
      </c>
      <c r="H285" s="64">
        <v>0</v>
      </c>
      <c r="I285" s="296">
        <f t="shared" si="53"/>
        <v>0</v>
      </c>
    </row>
    <row r="286" spans="1:9" ht="15">
      <c r="A286" s="306" t="s">
        <v>24</v>
      </c>
      <c r="B286" s="60">
        <v>0.22320000000000001</v>
      </c>
      <c r="C286" s="60">
        <v>0</v>
      </c>
      <c r="D286" s="60">
        <v>0</v>
      </c>
      <c r="E286" s="60">
        <v>0</v>
      </c>
      <c r="F286" s="420"/>
      <c r="G286" s="60">
        <v>0</v>
      </c>
      <c r="H286" s="61">
        <v>0</v>
      </c>
      <c r="I286" s="295">
        <f t="shared" si="53"/>
        <v>0.22320000000000001</v>
      </c>
    </row>
    <row r="287" spans="1:9" ht="15.75" thickBot="1">
      <c r="A287" s="38" t="s">
        <v>25</v>
      </c>
      <c r="B287" s="275">
        <v>1.8846715160711888E-2</v>
      </c>
      <c r="C287" s="275">
        <v>0</v>
      </c>
      <c r="D287" s="275">
        <v>50.976742679326335</v>
      </c>
      <c r="E287" s="275">
        <v>11.668366591759456</v>
      </c>
      <c r="F287" s="421"/>
      <c r="G287" s="275">
        <v>0.95524401375350465</v>
      </c>
      <c r="H287" s="297">
        <v>0</v>
      </c>
      <c r="I287" s="298">
        <f t="shared" si="53"/>
        <v>63.619200000000014</v>
      </c>
    </row>
    <row r="288" spans="1:9" ht="15">
      <c r="A288" s="132" t="s">
        <v>26</v>
      </c>
      <c r="B288" s="74">
        <f>SUM(B267:B287)</f>
        <v>8.3787457587421574</v>
      </c>
      <c r="C288" s="74">
        <f t="shared" ref="C288:E288" si="54">SUM(C267:C287)</f>
        <v>9.1640581553343416</v>
      </c>
      <c r="D288" s="74">
        <f t="shared" si="54"/>
        <v>55.676166985166887</v>
      </c>
      <c r="E288" s="74">
        <f t="shared" si="54"/>
        <v>18.188302242623845</v>
      </c>
      <c r="F288" s="74">
        <f>SUM(F267:F287)</f>
        <v>0</v>
      </c>
      <c r="G288" s="74">
        <f t="shared" ref="G288:H288" si="55">SUM(G267:G287)</f>
        <v>0.95524401375350465</v>
      </c>
      <c r="H288" s="75">
        <f t="shared" si="55"/>
        <v>0</v>
      </c>
      <c r="I288" s="59">
        <f>SUM(I267:I287)</f>
        <v>92.362517155620736</v>
      </c>
    </row>
    <row r="289" spans="1:10" s="14" customFormat="1" ht="15" thickBot="1">
      <c r="A289" s="299" t="s">
        <v>91</v>
      </c>
      <c r="B289" s="302">
        <f>B288/$I288</f>
        <v>9.0715866314306781E-2</v>
      </c>
      <c r="C289" s="302">
        <f t="shared" ref="C289:I289" si="56">C288/$I288</f>
        <v>9.9218367337194871E-2</v>
      </c>
      <c r="D289" s="302">
        <f t="shared" si="56"/>
        <v>0.60280045087292977</v>
      </c>
      <c r="E289" s="302">
        <f t="shared" si="56"/>
        <v>0.19692298134294614</v>
      </c>
      <c r="F289" s="302">
        <f t="shared" si="56"/>
        <v>0</v>
      </c>
      <c r="G289" s="302">
        <f t="shared" si="56"/>
        <v>1.0342334132622468E-2</v>
      </c>
      <c r="H289" s="303">
        <f t="shared" si="56"/>
        <v>0</v>
      </c>
      <c r="I289" s="304">
        <f t="shared" si="56"/>
        <v>1</v>
      </c>
      <c r="J289" s="322"/>
    </row>
    <row r="290" spans="1:10" ht="15" thickBot="1">
      <c r="A290" s="44"/>
      <c r="B290" s="44"/>
      <c r="C290" s="44"/>
      <c r="D290" s="44"/>
      <c r="E290" s="44"/>
      <c r="F290" s="44"/>
      <c r="G290" s="44"/>
      <c r="H290" s="44"/>
      <c r="I290" s="44"/>
    </row>
    <row r="291" spans="1:10" ht="28.5" customHeight="1">
      <c r="A291" s="485" t="s">
        <v>38</v>
      </c>
      <c r="B291" s="30" t="s">
        <v>0</v>
      </c>
      <c r="C291" s="30" t="s">
        <v>1</v>
      </c>
      <c r="D291" s="30" t="s">
        <v>2</v>
      </c>
      <c r="E291" s="30" t="s">
        <v>3</v>
      </c>
      <c r="F291" s="30" t="s">
        <v>27</v>
      </c>
      <c r="G291" s="30" t="s">
        <v>4</v>
      </c>
      <c r="H291" s="30" t="s">
        <v>5</v>
      </c>
      <c r="I291" s="31" t="s">
        <v>6</v>
      </c>
    </row>
    <row r="292" spans="1:10" ht="15" customHeight="1">
      <c r="A292" s="486" t="s">
        <v>38</v>
      </c>
      <c r="B292" s="434" t="s">
        <v>117</v>
      </c>
      <c r="C292" s="435"/>
      <c r="D292" s="435"/>
      <c r="E292" s="435"/>
      <c r="F292" s="435"/>
      <c r="G292" s="435"/>
      <c r="H292" s="435"/>
      <c r="I292" s="436"/>
    </row>
    <row r="293" spans="1:10" ht="15">
      <c r="A293" s="305" t="s">
        <v>7</v>
      </c>
      <c r="B293" s="57">
        <v>0</v>
      </c>
      <c r="C293" s="57">
        <v>0</v>
      </c>
      <c r="D293" s="57">
        <v>0</v>
      </c>
      <c r="E293" s="57">
        <v>0</v>
      </c>
      <c r="F293" s="419"/>
      <c r="G293" s="57">
        <v>0</v>
      </c>
      <c r="H293" s="58">
        <v>0</v>
      </c>
      <c r="I293" s="59">
        <f>SUM(B293:H293)</f>
        <v>0</v>
      </c>
    </row>
    <row r="294" spans="1:10" ht="15">
      <c r="A294" s="306" t="s">
        <v>8</v>
      </c>
      <c r="B294" s="60">
        <v>0</v>
      </c>
      <c r="C294" s="60">
        <v>0</v>
      </c>
      <c r="D294" s="60">
        <v>0</v>
      </c>
      <c r="E294" s="60">
        <v>0</v>
      </c>
      <c r="F294" s="420"/>
      <c r="G294" s="60">
        <v>0</v>
      </c>
      <c r="H294" s="61">
        <v>0</v>
      </c>
      <c r="I294" s="62">
        <f t="shared" ref="I294:I313" si="57">SUM(B294:H294)</f>
        <v>0</v>
      </c>
    </row>
    <row r="295" spans="1:10" ht="15">
      <c r="A295" s="307" t="s">
        <v>9</v>
      </c>
      <c r="B295" s="63">
        <v>0</v>
      </c>
      <c r="C295" s="63">
        <v>0</v>
      </c>
      <c r="D295" s="63">
        <v>0</v>
      </c>
      <c r="E295" s="63">
        <v>0</v>
      </c>
      <c r="F295" s="420"/>
      <c r="G295" s="63">
        <v>0</v>
      </c>
      <c r="H295" s="64">
        <v>0</v>
      </c>
      <c r="I295" s="59">
        <f t="shared" si="57"/>
        <v>0</v>
      </c>
    </row>
    <row r="296" spans="1:10" ht="15">
      <c r="A296" s="306" t="s">
        <v>10</v>
      </c>
      <c r="B296" s="60">
        <v>0</v>
      </c>
      <c r="C296" s="60">
        <v>0</v>
      </c>
      <c r="D296" s="60">
        <v>0</v>
      </c>
      <c r="E296" s="60">
        <v>0</v>
      </c>
      <c r="F296" s="420"/>
      <c r="G296" s="60">
        <v>0</v>
      </c>
      <c r="H296" s="61">
        <v>0</v>
      </c>
      <c r="I296" s="62">
        <f t="shared" si="57"/>
        <v>0</v>
      </c>
    </row>
    <row r="297" spans="1:10" ht="15">
      <c r="A297" s="307" t="s">
        <v>11</v>
      </c>
      <c r="B297" s="63">
        <v>0</v>
      </c>
      <c r="C297" s="63">
        <v>0</v>
      </c>
      <c r="D297" s="63">
        <v>0</v>
      </c>
      <c r="E297" s="63">
        <v>0</v>
      </c>
      <c r="F297" s="420"/>
      <c r="G297" s="63">
        <v>0</v>
      </c>
      <c r="H297" s="64">
        <v>0</v>
      </c>
      <c r="I297" s="59">
        <f t="shared" si="57"/>
        <v>0</v>
      </c>
    </row>
    <row r="298" spans="1:10" ht="15">
      <c r="A298" s="306" t="s">
        <v>12</v>
      </c>
      <c r="B298" s="60">
        <v>0</v>
      </c>
      <c r="C298" s="60">
        <v>0</v>
      </c>
      <c r="D298" s="60">
        <v>0</v>
      </c>
      <c r="E298" s="60">
        <v>0</v>
      </c>
      <c r="F298" s="420"/>
      <c r="G298" s="60">
        <v>0</v>
      </c>
      <c r="H298" s="61">
        <v>0</v>
      </c>
      <c r="I298" s="62">
        <f t="shared" si="57"/>
        <v>0</v>
      </c>
    </row>
    <row r="299" spans="1:10" ht="15">
      <c r="A299" s="307" t="s">
        <v>13</v>
      </c>
      <c r="B299" s="63">
        <v>0</v>
      </c>
      <c r="C299" s="63">
        <v>0</v>
      </c>
      <c r="D299" s="63">
        <v>0</v>
      </c>
      <c r="E299" s="63">
        <v>0</v>
      </c>
      <c r="F299" s="420"/>
      <c r="G299" s="63">
        <v>0</v>
      </c>
      <c r="H299" s="64">
        <v>0</v>
      </c>
      <c r="I299" s="59">
        <f t="shared" si="57"/>
        <v>0</v>
      </c>
    </row>
    <row r="300" spans="1:10" ht="15">
      <c r="A300" s="306" t="s">
        <v>14</v>
      </c>
      <c r="B300" s="60">
        <v>0</v>
      </c>
      <c r="C300" s="60">
        <v>0</v>
      </c>
      <c r="D300" s="60">
        <v>0</v>
      </c>
      <c r="E300" s="60">
        <v>0.24955164870510341</v>
      </c>
      <c r="F300" s="420"/>
      <c r="G300" s="60">
        <v>0</v>
      </c>
      <c r="H300" s="61">
        <v>0</v>
      </c>
      <c r="I300" s="62">
        <f t="shared" si="57"/>
        <v>0.24955164870510341</v>
      </c>
    </row>
    <row r="301" spans="1:10" ht="15">
      <c r="A301" s="307" t="s">
        <v>15</v>
      </c>
      <c r="B301" s="63">
        <v>0.87078000040699211</v>
      </c>
      <c r="C301" s="63">
        <v>0.12921999959300787</v>
      </c>
      <c r="D301" s="63">
        <v>0</v>
      </c>
      <c r="E301" s="63">
        <v>0</v>
      </c>
      <c r="F301" s="420"/>
      <c r="G301" s="63">
        <v>0</v>
      </c>
      <c r="H301" s="64">
        <v>0</v>
      </c>
      <c r="I301" s="59">
        <f t="shared" si="57"/>
        <v>1</v>
      </c>
    </row>
    <row r="302" spans="1:10" ht="15">
      <c r="A302" s="306" t="s">
        <v>16</v>
      </c>
      <c r="B302" s="60">
        <v>46.078320511384817</v>
      </c>
      <c r="C302" s="60">
        <v>210.28214660395398</v>
      </c>
      <c r="D302" s="60">
        <v>10.639532884661184</v>
      </c>
      <c r="E302" s="60">
        <v>0</v>
      </c>
      <c r="F302" s="420"/>
      <c r="G302" s="60">
        <v>0</v>
      </c>
      <c r="H302" s="61">
        <v>0</v>
      </c>
      <c r="I302" s="62">
        <f t="shared" si="57"/>
        <v>267</v>
      </c>
    </row>
    <row r="303" spans="1:10" ht="15">
      <c r="A303" s="307" t="s">
        <v>17</v>
      </c>
      <c r="B303" s="63">
        <v>0</v>
      </c>
      <c r="C303" s="63">
        <v>0</v>
      </c>
      <c r="D303" s="63">
        <v>0.4158</v>
      </c>
      <c r="E303" s="63">
        <v>0</v>
      </c>
      <c r="F303" s="420"/>
      <c r="G303" s="63">
        <v>0</v>
      </c>
      <c r="H303" s="64">
        <v>0</v>
      </c>
      <c r="I303" s="59">
        <f t="shared" si="57"/>
        <v>0.4158</v>
      </c>
    </row>
    <row r="304" spans="1:10" ht="15">
      <c r="A304" s="306" t="s">
        <v>18</v>
      </c>
      <c r="B304" s="60">
        <v>0</v>
      </c>
      <c r="C304" s="60">
        <v>0</v>
      </c>
      <c r="D304" s="60">
        <v>0</v>
      </c>
      <c r="E304" s="60">
        <v>0</v>
      </c>
      <c r="F304" s="420"/>
      <c r="G304" s="60">
        <v>0</v>
      </c>
      <c r="H304" s="61">
        <v>0</v>
      </c>
      <c r="I304" s="62">
        <f>SUM(B304:H304)</f>
        <v>0</v>
      </c>
    </row>
    <row r="305" spans="1:10" ht="15">
      <c r="A305" s="307" t="s">
        <v>139</v>
      </c>
      <c r="B305" s="63">
        <v>10.742316479328821</v>
      </c>
      <c r="C305" s="63">
        <v>247.0046029674869</v>
      </c>
      <c r="D305" s="63">
        <v>20.851057987563436</v>
      </c>
      <c r="E305" s="63">
        <v>1.4020225656207963</v>
      </c>
      <c r="F305" s="420"/>
      <c r="G305" s="63">
        <v>0</v>
      </c>
      <c r="H305" s="64">
        <v>0</v>
      </c>
      <c r="I305" s="59">
        <f>SUM(B305:H305)</f>
        <v>279.99999999999989</v>
      </c>
    </row>
    <row r="306" spans="1:10" ht="15">
      <c r="A306" s="306" t="s">
        <v>19</v>
      </c>
      <c r="B306" s="60">
        <v>0</v>
      </c>
      <c r="C306" s="60">
        <v>0</v>
      </c>
      <c r="D306" s="60">
        <v>0</v>
      </c>
      <c r="E306" s="60">
        <v>0</v>
      </c>
      <c r="F306" s="420"/>
      <c r="G306" s="60">
        <v>0</v>
      </c>
      <c r="H306" s="61">
        <v>0</v>
      </c>
      <c r="I306" s="62">
        <f t="shared" si="57"/>
        <v>0</v>
      </c>
    </row>
    <row r="307" spans="1:10" ht="15">
      <c r="A307" s="307" t="s">
        <v>20</v>
      </c>
      <c r="B307" s="63">
        <v>0</v>
      </c>
      <c r="C307" s="63">
        <v>0</v>
      </c>
      <c r="D307" s="63">
        <v>0</v>
      </c>
      <c r="E307" s="63">
        <v>0</v>
      </c>
      <c r="F307" s="420"/>
      <c r="G307" s="63">
        <v>0</v>
      </c>
      <c r="H307" s="64">
        <v>0</v>
      </c>
      <c r="I307" s="59">
        <f t="shared" si="57"/>
        <v>0</v>
      </c>
    </row>
    <row r="308" spans="1:10" ht="15">
      <c r="A308" s="306" t="s">
        <v>21</v>
      </c>
      <c r="B308" s="60">
        <v>0</v>
      </c>
      <c r="C308" s="60">
        <v>0</v>
      </c>
      <c r="D308" s="60">
        <v>0</v>
      </c>
      <c r="E308" s="60">
        <v>0</v>
      </c>
      <c r="F308" s="420"/>
      <c r="G308" s="60">
        <v>0</v>
      </c>
      <c r="H308" s="61">
        <v>0</v>
      </c>
      <c r="I308" s="62">
        <f t="shared" si="57"/>
        <v>0</v>
      </c>
    </row>
    <row r="309" spans="1:10" ht="15">
      <c r="A309" s="38" t="s">
        <v>60</v>
      </c>
      <c r="B309" s="63">
        <v>1</v>
      </c>
      <c r="C309" s="63">
        <v>0</v>
      </c>
      <c r="D309" s="63">
        <v>0</v>
      </c>
      <c r="E309" s="63">
        <v>0</v>
      </c>
      <c r="F309" s="420"/>
      <c r="G309" s="63">
        <v>0</v>
      </c>
      <c r="H309" s="64">
        <v>0</v>
      </c>
      <c r="I309" s="59">
        <f t="shared" si="57"/>
        <v>1</v>
      </c>
    </row>
    <row r="310" spans="1:10" ht="15">
      <c r="A310" s="306" t="s">
        <v>22</v>
      </c>
      <c r="B310" s="60">
        <v>0</v>
      </c>
      <c r="C310" s="60">
        <v>0</v>
      </c>
      <c r="D310" s="60">
        <v>0</v>
      </c>
      <c r="E310" s="60">
        <v>0</v>
      </c>
      <c r="F310" s="420"/>
      <c r="G310" s="60">
        <v>0</v>
      </c>
      <c r="H310" s="61">
        <v>0</v>
      </c>
      <c r="I310" s="295">
        <f t="shared" si="57"/>
        <v>0</v>
      </c>
    </row>
    <row r="311" spans="1:10" ht="15">
      <c r="A311" s="38" t="s">
        <v>23</v>
      </c>
      <c r="B311" s="63">
        <v>0</v>
      </c>
      <c r="C311" s="63">
        <v>0</v>
      </c>
      <c r="D311" s="63">
        <v>0</v>
      </c>
      <c r="E311" s="63">
        <v>0</v>
      </c>
      <c r="F311" s="420"/>
      <c r="G311" s="63">
        <v>0</v>
      </c>
      <c r="H311" s="64">
        <v>0</v>
      </c>
      <c r="I311" s="296">
        <f t="shared" si="57"/>
        <v>0</v>
      </c>
    </row>
    <row r="312" spans="1:10" ht="15">
      <c r="A312" s="306" t="s">
        <v>24</v>
      </c>
      <c r="B312" s="60">
        <v>1.4582583022739646</v>
      </c>
      <c r="C312" s="60">
        <v>23.782080949788515</v>
      </c>
      <c r="D312" s="60">
        <v>3.577660747937518</v>
      </c>
      <c r="E312" s="60">
        <v>0</v>
      </c>
      <c r="F312" s="420"/>
      <c r="G312" s="60">
        <v>0</v>
      </c>
      <c r="H312" s="61">
        <v>0</v>
      </c>
      <c r="I312" s="295">
        <f t="shared" si="57"/>
        <v>28.817999999999998</v>
      </c>
    </row>
    <row r="313" spans="1:10" ht="15.75" thickBot="1">
      <c r="A313" s="38" t="s">
        <v>25</v>
      </c>
      <c r="B313" s="275">
        <v>3.9184360392101896</v>
      </c>
      <c r="C313" s="275">
        <v>6.4080483720911339</v>
      </c>
      <c r="D313" s="275">
        <v>19.945841562285445</v>
      </c>
      <c r="E313" s="275">
        <v>221.5283001712622</v>
      </c>
      <c r="F313" s="421"/>
      <c r="G313" s="275">
        <v>21.737930463860586</v>
      </c>
      <c r="H313" s="297">
        <v>7.2243391290389647E-2</v>
      </c>
      <c r="I313" s="298">
        <f t="shared" si="57"/>
        <v>273.61079999999993</v>
      </c>
    </row>
    <row r="314" spans="1:10" ht="15">
      <c r="A314" s="132" t="s">
        <v>26</v>
      </c>
      <c r="B314" s="74">
        <f>SUM(B293:B313)</f>
        <v>64.068111332604786</v>
      </c>
      <c r="C314" s="74">
        <f t="shared" ref="C314:E314" si="58">SUM(C293:C313)</f>
        <v>487.60609889291351</v>
      </c>
      <c r="D314" s="74">
        <f t="shared" si="58"/>
        <v>55.429893182447579</v>
      </c>
      <c r="E314" s="74">
        <f t="shared" si="58"/>
        <v>223.17987438558811</v>
      </c>
      <c r="F314" s="74">
        <f>SUM(F293:F313)</f>
        <v>0</v>
      </c>
      <c r="G314" s="74">
        <f t="shared" ref="G314:H314" si="59">SUM(G293:G313)</f>
        <v>21.737930463860586</v>
      </c>
      <c r="H314" s="75">
        <f t="shared" si="59"/>
        <v>7.2243391290389647E-2</v>
      </c>
      <c r="I314" s="59">
        <f>SUM(I293:I313)</f>
        <v>852.09415164870484</v>
      </c>
    </row>
    <row r="315" spans="1:10" s="14" customFormat="1" ht="15" thickBot="1">
      <c r="A315" s="299" t="s">
        <v>91</v>
      </c>
      <c r="B315" s="302">
        <f>B314/$I314</f>
        <v>7.5189004887124627E-2</v>
      </c>
      <c r="C315" s="302">
        <f t="shared" ref="C315:I315" si="60">C314/$I314</f>
        <v>0.57224439100943414</v>
      </c>
      <c r="D315" s="302">
        <f t="shared" si="60"/>
        <v>6.5051371465461971E-2</v>
      </c>
      <c r="E315" s="302">
        <f t="shared" si="60"/>
        <v>0.26191926555740414</v>
      </c>
      <c r="F315" s="302">
        <f t="shared" si="60"/>
        <v>0</v>
      </c>
      <c r="G315" s="302">
        <f t="shared" si="60"/>
        <v>2.5511183736914723E-2</v>
      </c>
      <c r="H315" s="303">
        <f t="shared" si="60"/>
        <v>8.4783343660564908E-5</v>
      </c>
      <c r="I315" s="304">
        <f t="shared" si="60"/>
        <v>1</v>
      </c>
      <c r="J315" s="322"/>
    </row>
    <row r="316" spans="1:10" ht="15" thickBot="1">
      <c r="A316" s="44"/>
      <c r="B316" s="44"/>
      <c r="C316" s="44"/>
      <c r="D316" s="44"/>
      <c r="E316" s="44"/>
      <c r="F316" s="44"/>
      <c r="G316" s="44"/>
      <c r="H316" s="44"/>
      <c r="I316" s="44"/>
    </row>
    <row r="317" spans="1:10" ht="28.5" customHeight="1">
      <c r="A317" s="485" t="s">
        <v>39</v>
      </c>
      <c r="B317" s="30" t="s">
        <v>0</v>
      </c>
      <c r="C317" s="30" t="s">
        <v>1</v>
      </c>
      <c r="D317" s="30" t="s">
        <v>2</v>
      </c>
      <c r="E317" s="30" t="s">
        <v>3</v>
      </c>
      <c r="F317" s="30" t="s">
        <v>27</v>
      </c>
      <c r="G317" s="30" t="s">
        <v>4</v>
      </c>
      <c r="H317" s="30" t="s">
        <v>5</v>
      </c>
      <c r="I317" s="31" t="s">
        <v>6</v>
      </c>
    </row>
    <row r="318" spans="1:10" ht="15" customHeight="1">
      <c r="A318" s="486" t="s">
        <v>39</v>
      </c>
      <c r="B318" s="434" t="s">
        <v>117</v>
      </c>
      <c r="C318" s="435"/>
      <c r="D318" s="435"/>
      <c r="E318" s="435"/>
      <c r="F318" s="435"/>
      <c r="G318" s="435"/>
      <c r="H318" s="435"/>
      <c r="I318" s="436"/>
    </row>
    <row r="319" spans="1:10" ht="15">
      <c r="A319" s="305" t="s">
        <v>7</v>
      </c>
      <c r="B319" s="57">
        <v>0</v>
      </c>
      <c r="C319" s="57">
        <v>0</v>
      </c>
      <c r="D319" s="57">
        <v>0</v>
      </c>
      <c r="E319" s="57">
        <v>0</v>
      </c>
      <c r="F319" s="419"/>
      <c r="G319" s="57">
        <v>0</v>
      </c>
      <c r="H319" s="58">
        <v>0</v>
      </c>
      <c r="I319" s="59">
        <f>SUM(B319:H319)</f>
        <v>0</v>
      </c>
    </row>
    <row r="320" spans="1:10" ht="15">
      <c r="A320" s="306" t="s">
        <v>8</v>
      </c>
      <c r="B320" s="60">
        <v>0</v>
      </c>
      <c r="C320" s="60">
        <v>0</v>
      </c>
      <c r="D320" s="60">
        <v>0</v>
      </c>
      <c r="E320" s="60">
        <v>0</v>
      </c>
      <c r="F320" s="420"/>
      <c r="G320" s="60">
        <v>0</v>
      </c>
      <c r="H320" s="61">
        <v>0</v>
      </c>
      <c r="I320" s="62">
        <f t="shared" ref="I320:I339" si="61">SUM(B320:H320)</f>
        <v>0</v>
      </c>
    </row>
    <row r="321" spans="1:9" ht="15">
      <c r="A321" s="307" t="s">
        <v>9</v>
      </c>
      <c r="B321" s="63">
        <v>0</v>
      </c>
      <c r="C321" s="63">
        <v>0</v>
      </c>
      <c r="D321" s="63">
        <v>0</v>
      </c>
      <c r="E321" s="63">
        <v>0</v>
      </c>
      <c r="F321" s="420"/>
      <c r="G321" s="63">
        <v>0</v>
      </c>
      <c r="H321" s="64">
        <v>0</v>
      </c>
      <c r="I321" s="59">
        <f t="shared" si="61"/>
        <v>0</v>
      </c>
    </row>
    <row r="322" spans="1:9" ht="15">
      <c r="A322" s="306" t="s">
        <v>10</v>
      </c>
      <c r="B322" s="60">
        <v>0</v>
      </c>
      <c r="C322" s="60">
        <v>0</v>
      </c>
      <c r="D322" s="60">
        <v>0</v>
      </c>
      <c r="E322" s="60">
        <v>0</v>
      </c>
      <c r="F322" s="420"/>
      <c r="G322" s="60">
        <v>0</v>
      </c>
      <c r="H322" s="61">
        <v>0</v>
      </c>
      <c r="I322" s="62">
        <f t="shared" si="61"/>
        <v>0</v>
      </c>
    </row>
    <row r="323" spans="1:9" ht="15">
      <c r="A323" s="307" t="s">
        <v>11</v>
      </c>
      <c r="B323" s="63">
        <v>0</v>
      </c>
      <c r="C323" s="63">
        <v>0</v>
      </c>
      <c r="D323" s="63">
        <v>0</v>
      </c>
      <c r="E323" s="63">
        <v>0</v>
      </c>
      <c r="F323" s="420"/>
      <c r="G323" s="63">
        <v>0</v>
      </c>
      <c r="H323" s="64">
        <v>0</v>
      </c>
      <c r="I323" s="59">
        <f t="shared" si="61"/>
        <v>0</v>
      </c>
    </row>
    <row r="324" spans="1:9" ht="15">
      <c r="A324" s="306" t="s">
        <v>12</v>
      </c>
      <c r="B324" s="60">
        <v>1.1629879210458326E-3</v>
      </c>
      <c r="C324" s="60">
        <v>0</v>
      </c>
      <c r="D324" s="60">
        <v>0</v>
      </c>
      <c r="E324" s="60">
        <v>0.48957091636383704</v>
      </c>
      <c r="F324" s="420"/>
      <c r="G324" s="60">
        <v>0</v>
      </c>
      <c r="H324" s="61">
        <v>0</v>
      </c>
      <c r="I324" s="62">
        <f t="shared" si="61"/>
        <v>0.49073390428488289</v>
      </c>
    </row>
    <row r="325" spans="1:9" ht="15">
      <c r="A325" s="307" t="s">
        <v>13</v>
      </c>
      <c r="B325" s="63">
        <v>0</v>
      </c>
      <c r="C325" s="63">
        <v>0</v>
      </c>
      <c r="D325" s="63">
        <v>0</v>
      </c>
      <c r="E325" s="63">
        <v>0</v>
      </c>
      <c r="F325" s="420"/>
      <c r="G325" s="63">
        <v>0</v>
      </c>
      <c r="H325" s="64">
        <v>0</v>
      </c>
      <c r="I325" s="59">
        <f t="shared" si="61"/>
        <v>0</v>
      </c>
    </row>
    <row r="326" spans="1:9" ht="15">
      <c r="A326" s="306" t="s">
        <v>14</v>
      </c>
      <c r="B326" s="60">
        <v>6.5943081918179295E-4</v>
      </c>
      <c r="C326" s="60">
        <v>1.1086065876532731</v>
      </c>
      <c r="D326" s="60">
        <v>0</v>
      </c>
      <c r="E326" s="60">
        <v>0.10567417234104383</v>
      </c>
      <c r="F326" s="420"/>
      <c r="G326" s="60">
        <v>0</v>
      </c>
      <c r="H326" s="61">
        <v>0</v>
      </c>
      <c r="I326" s="62">
        <f t="shared" si="61"/>
        <v>1.2149401908134989</v>
      </c>
    </row>
    <row r="327" spans="1:9" ht="15">
      <c r="A327" s="307" t="s">
        <v>15</v>
      </c>
      <c r="B327" s="63">
        <v>0</v>
      </c>
      <c r="C327" s="63">
        <v>0</v>
      </c>
      <c r="D327" s="63">
        <v>0</v>
      </c>
      <c r="E327" s="63">
        <v>0</v>
      </c>
      <c r="F327" s="420"/>
      <c r="G327" s="63">
        <v>0</v>
      </c>
      <c r="H327" s="64">
        <v>0</v>
      </c>
      <c r="I327" s="59">
        <f t="shared" si="61"/>
        <v>0</v>
      </c>
    </row>
    <row r="328" spans="1:9" ht="15">
      <c r="A328" s="306" t="s">
        <v>16</v>
      </c>
      <c r="B328" s="60">
        <v>199.96476155750747</v>
      </c>
      <c r="C328" s="60">
        <v>2144.2779234860864</v>
      </c>
      <c r="D328" s="60">
        <v>247.75731495640639</v>
      </c>
      <c r="E328" s="60">
        <v>0</v>
      </c>
      <c r="F328" s="420"/>
      <c r="G328" s="60">
        <v>0</v>
      </c>
      <c r="H328" s="61">
        <v>0</v>
      </c>
      <c r="I328" s="62">
        <f t="shared" si="61"/>
        <v>2592.0000000000005</v>
      </c>
    </row>
    <row r="329" spans="1:9" ht="15">
      <c r="A329" s="307" t="s">
        <v>17</v>
      </c>
      <c r="B329" s="63">
        <v>11.915835785446816</v>
      </c>
      <c r="C329" s="63">
        <v>0</v>
      </c>
      <c r="D329" s="63">
        <v>30.680564214553186</v>
      </c>
      <c r="E329" s="63">
        <v>0</v>
      </c>
      <c r="F329" s="420"/>
      <c r="G329" s="63">
        <v>0</v>
      </c>
      <c r="H329" s="64">
        <v>0</v>
      </c>
      <c r="I329" s="59">
        <f t="shared" si="61"/>
        <v>42.596400000000003</v>
      </c>
    </row>
    <row r="330" spans="1:9" ht="15">
      <c r="A330" s="306" t="s">
        <v>18</v>
      </c>
      <c r="B330" s="60">
        <v>0</v>
      </c>
      <c r="C330" s="60">
        <v>0</v>
      </c>
      <c r="D330" s="60">
        <v>0</v>
      </c>
      <c r="E330" s="60">
        <v>0</v>
      </c>
      <c r="F330" s="420"/>
      <c r="G330" s="60">
        <v>0</v>
      </c>
      <c r="H330" s="61">
        <v>0</v>
      </c>
      <c r="I330" s="62">
        <f>SUM(B330:H330)</f>
        <v>0</v>
      </c>
    </row>
    <row r="331" spans="1:9" ht="15">
      <c r="A331" s="307" t="s">
        <v>139</v>
      </c>
      <c r="B331" s="63">
        <v>192.13697139240594</v>
      </c>
      <c r="C331" s="63">
        <v>306.06568008512505</v>
      </c>
      <c r="D331" s="63">
        <v>112.62375458332831</v>
      </c>
      <c r="E331" s="63">
        <v>110.17359393914076</v>
      </c>
      <c r="F331" s="420"/>
      <c r="G331" s="63">
        <v>0</v>
      </c>
      <c r="H331" s="64">
        <v>0</v>
      </c>
      <c r="I331" s="59">
        <f>SUM(B331:H331)</f>
        <v>721.00000000000011</v>
      </c>
    </row>
    <row r="332" spans="1:9" ht="15">
      <c r="A332" s="306" t="s">
        <v>19</v>
      </c>
      <c r="B332" s="60">
        <v>0</v>
      </c>
      <c r="C332" s="60">
        <v>0</v>
      </c>
      <c r="D332" s="60">
        <v>0</v>
      </c>
      <c r="E332" s="60">
        <v>0</v>
      </c>
      <c r="F332" s="420"/>
      <c r="G332" s="60">
        <v>0</v>
      </c>
      <c r="H332" s="61">
        <v>0</v>
      </c>
      <c r="I332" s="62">
        <f t="shared" si="61"/>
        <v>0</v>
      </c>
    </row>
    <row r="333" spans="1:9" ht="15">
      <c r="A333" s="307" t="s">
        <v>20</v>
      </c>
      <c r="B333" s="63">
        <v>0</v>
      </c>
      <c r="C333" s="63">
        <v>0</v>
      </c>
      <c r="D333" s="63">
        <v>0</v>
      </c>
      <c r="E333" s="63">
        <v>0</v>
      </c>
      <c r="F333" s="420"/>
      <c r="G333" s="63">
        <v>0</v>
      </c>
      <c r="H333" s="64">
        <v>0</v>
      </c>
      <c r="I333" s="59">
        <f t="shared" si="61"/>
        <v>0</v>
      </c>
    </row>
    <row r="334" spans="1:9" ht="15">
      <c r="A334" s="306" t="s">
        <v>21</v>
      </c>
      <c r="B334" s="60">
        <v>0</v>
      </c>
      <c r="C334" s="60">
        <v>0</v>
      </c>
      <c r="D334" s="60">
        <v>0</v>
      </c>
      <c r="E334" s="60">
        <v>0</v>
      </c>
      <c r="F334" s="420"/>
      <c r="G334" s="60">
        <v>0</v>
      </c>
      <c r="H334" s="61">
        <v>0</v>
      </c>
      <c r="I334" s="62">
        <f t="shared" si="61"/>
        <v>0</v>
      </c>
    </row>
    <row r="335" spans="1:9" ht="15">
      <c r="A335" s="38" t="s">
        <v>60</v>
      </c>
      <c r="B335" s="63">
        <v>0</v>
      </c>
      <c r="C335" s="63">
        <v>0</v>
      </c>
      <c r="D335" s="63">
        <v>0</v>
      </c>
      <c r="E335" s="63">
        <v>0</v>
      </c>
      <c r="F335" s="420"/>
      <c r="G335" s="63">
        <v>0</v>
      </c>
      <c r="H335" s="64">
        <v>0</v>
      </c>
      <c r="I335" s="59">
        <f t="shared" si="61"/>
        <v>0</v>
      </c>
    </row>
    <row r="336" spans="1:9" ht="15">
      <c r="A336" s="306" t="s">
        <v>22</v>
      </c>
      <c r="B336" s="60">
        <v>13.470260797424697</v>
      </c>
      <c r="C336" s="60">
        <v>1455.258909559655</v>
      </c>
      <c r="D336" s="60">
        <v>1.2708296429202477</v>
      </c>
      <c r="E336" s="60">
        <v>0</v>
      </c>
      <c r="F336" s="420"/>
      <c r="G336" s="60">
        <v>0</v>
      </c>
      <c r="H336" s="61">
        <v>0</v>
      </c>
      <c r="I336" s="295">
        <f t="shared" si="61"/>
        <v>1470</v>
      </c>
    </row>
    <row r="337" spans="1:10" ht="15">
      <c r="A337" s="38" t="s">
        <v>23</v>
      </c>
      <c r="B337" s="63">
        <v>0</v>
      </c>
      <c r="C337" s="63">
        <v>0</v>
      </c>
      <c r="D337" s="63">
        <v>0</v>
      </c>
      <c r="E337" s="63">
        <v>0</v>
      </c>
      <c r="F337" s="420"/>
      <c r="G337" s="63">
        <v>0</v>
      </c>
      <c r="H337" s="64">
        <v>0</v>
      </c>
      <c r="I337" s="296">
        <f t="shared" si="61"/>
        <v>0</v>
      </c>
    </row>
    <row r="338" spans="1:10" ht="15">
      <c r="A338" s="306" t="s">
        <v>24</v>
      </c>
      <c r="B338" s="60">
        <v>0.19380056371363702</v>
      </c>
      <c r="C338" s="60">
        <v>0</v>
      </c>
      <c r="D338" s="60">
        <v>0.46499943628636303</v>
      </c>
      <c r="E338" s="60">
        <v>0</v>
      </c>
      <c r="F338" s="420"/>
      <c r="G338" s="60">
        <v>0</v>
      </c>
      <c r="H338" s="61">
        <v>0</v>
      </c>
      <c r="I338" s="295">
        <f t="shared" si="61"/>
        <v>0.65880000000000005</v>
      </c>
    </row>
    <row r="339" spans="1:10" ht="15.75" thickBot="1">
      <c r="A339" s="38" t="s">
        <v>25</v>
      </c>
      <c r="B339" s="275">
        <v>16.72575855966274</v>
      </c>
      <c r="C339" s="275">
        <v>10.887846908853522</v>
      </c>
      <c r="D339" s="275">
        <v>26.872687848235053</v>
      </c>
      <c r="E339" s="275">
        <v>798.96029174266221</v>
      </c>
      <c r="F339" s="421"/>
      <c r="G339" s="275">
        <v>64.189814940586473</v>
      </c>
      <c r="H339" s="297">
        <v>0</v>
      </c>
      <c r="I339" s="298">
        <f t="shared" si="61"/>
        <v>917.63640000000009</v>
      </c>
    </row>
    <row r="340" spans="1:10" ht="15">
      <c r="A340" s="132" t="s">
        <v>26</v>
      </c>
      <c r="B340" s="74">
        <f>SUM(B319:B339)</f>
        <v>434.40921107490152</v>
      </c>
      <c r="C340" s="74">
        <f t="shared" ref="C340:E340" si="62">SUM(C319:C339)</f>
        <v>3917.5989666273736</v>
      </c>
      <c r="D340" s="74">
        <f t="shared" si="62"/>
        <v>419.67015068172958</v>
      </c>
      <c r="E340" s="74">
        <f t="shared" si="62"/>
        <v>909.72913077050782</v>
      </c>
      <c r="F340" s="74">
        <f>SUM(F319:F339)</f>
        <v>0</v>
      </c>
      <c r="G340" s="74">
        <f t="shared" ref="G340:H340" si="63">SUM(G319:G339)</f>
        <v>64.189814940586473</v>
      </c>
      <c r="H340" s="75">
        <f t="shared" si="63"/>
        <v>0</v>
      </c>
      <c r="I340" s="59">
        <f>SUM(I319:I339)</f>
        <v>5745.5972740950992</v>
      </c>
    </row>
    <row r="341" spans="1:10" s="14" customFormat="1" ht="15" thickBot="1">
      <c r="A341" s="299" t="s">
        <v>91</v>
      </c>
      <c r="B341" s="302">
        <f>B340/$I340</f>
        <v>7.5607319892311564E-2</v>
      </c>
      <c r="C341" s="302">
        <f t="shared" ref="C341:I341" si="64">C340/$I340</f>
        <v>0.68184364126780439</v>
      </c>
      <c r="D341" s="302">
        <f t="shared" si="64"/>
        <v>7.304204082904947E-2</v>
      </c>
      <c r="E341" s="302">
        <f t="shared" si="64"/>
        <v>0.15833499762890801</v>
      </c>
      <c r="F341" s="302">
        <f t="shared" si="64"/>
        <v>0</v>
      </c>
      <c r="G341" s="302">
        <f t="shared" si="64"/>
        <v>1.1172000381926528E-2</v>
      </c>
      <c r="H341" s="303">
        <f t="shared" si="64"/>
        <v>0</v>
      </c>
      <c r="I341" s="304">
        <f t="shared" si="64"/>
        <v>1</v>
      </c>
      <c r="J341" s="322"/>
    </row>
    <row r="342" spans="1:10" ht="15" thickBot="1">
      <c r="A342" s="44"/>
      <c r="B342" s="44"/>
      <c r="C342" s="44"/>
      <c r="D342" s="44"/>
      <c r="E342" s="44"/>
      <c r="F342" s="44"/>
      <c r="G342" s="44"/>
      <c r="H342" s="44"/>
      <c r="I342" s="44"/>
    </row>
    <row r="343" spans="1:10" ht="28.5" customHeight="1">
      <c r="A343" s="485" t="s">
        <v>40</v>
      </c>
      <c r="B343" s="30" t="s">
        <v>0</v>
      </c>
      <c r="C343" s="30" t="s">
        <v>1</v>
      </c>
      <c r="D343" s="30" t="s">
        <v>2</v>
      </c>
      <c r="E343" s="30" t="s">
        <v>3</v>
      </c>
      <c r="F343" s="30" t="s">
        <v>27</v>
      </c>
      <c r="G343" s="30" t="s">
        <v>4</v>
      </c>
      <c r="H343" s="30" t="s">
        <v>5</v>
      </c>
      <c r="I343" s="31" t="s">
        <v>6</v>
      </c>
    </row>
    <row r="344" spans="1:10" ht="15" customHeight="1">
      <c r="A344" s="486" t="s">
        <v>40</v>
      </c>
      <c r="B344" s="434" t="s">
        <v>117</v>
      </c>
      <c r="C344" s="435"/>
      <c r="D344" s="435"/>
      <c r="E344" s="435"/>
      <c r="F344" s="435"/>
      <c r="G344" s="435"/>
      <c r="H344" s="435"/>
      <c r="I344" s="436"/>
    </row>
    <row r="345" spans="1:10" ht="15">
      <c r="A345" s="305" t="s">
        <v>7</v>
      </c>
      <c r="B345" s="57">
        <v>0</v>
      </c>
      <c r="C345" s="57">
        <v>0</v>
      </c>
      <c r="D345" s="57">
        <v>0</v>
      </c>
      <c r="E345" s="57">
        <v>0</v>
      </c>
      <c r="F345" s="419"/>
      <c r="G345" s="57">
        <v>0</v>
      </c>
      <c r="H345" s="58">
        <v>0</v>
      </c>
      <c r="I345" s="59">
        <f>SUM(B345:H345)</f>
        <v>0</v>
      </c>
    </row>
    <row r="346" spans="1:10" ht="15">
      <c r="A346" s="306" t="s">
        <v>8</v>
      </c>
      <c r="B346" s="60">
        <v>0</v>
      </c>
      <c r="C346" s="60">
        <v>0</v>
      </c>
      <c r="D346" s="60">
        <v>0</v>
      </c>
      <c r="E346" s="60">
        <v>0</v>
      </c>
      <c r="F346" s="420"/>
      <c r="G346" s="60">
        <v>0</v>
      </c>
      <c r="H346" s="61">
        <v>0</v>
      </c>
      <c r="I346" s="62">
        <f t="shared" ref="I346:I365" si="65">SUM(B346:H346)</f>
        <v>0</v>
      </c>
    </row>
    <row r="347" spans="1:10" ht="15">
      <c r="A347" s="307" t="s">
        <v>9</v>
      </c>
      <c r="B347" s="63">
        <v>0</v>
      </c>
      <c r="C347" s="63">
        <v>0</v>
      </c>
      <c r="D347" s="63">
        <v>0</v>
      </c>
      <c r="E347" s="63">
        <v>0</v>
      </c>
      <c r="F347" s="420"/>
      <c r="G347" s="63">
        <v>0</v>
      </c>
      <c r="H347" s="64">
        <v>0</v>
      </c>
      <c r="I347" s="59">
        <f t="shared" si="65"/>
        <v>0</v>
      </c>
    </row>
    <row r="348" spans="1:10" ht="15">
      <c r="A348" s="306" t="s">
        <v>10</v>
      </c>
      <c r="B348" s="60">
        <v>0</v>
      </c>
      <c r="C348" s="60">
        <v>0</v>
      </c>
      <c r="D348" s="60">
        <v>0</v>
      </c>
      <c r="E348" s="60">
        <v>0</v>
      </c>
      <c r="F348" s="420"/>
      <c r="G348" s="60">
        <v>0</v>
      </c>
      <c r="H348" s="61">
        <v>0</v>
      </c>
      <c r="I348" s="62">
        <f t="shared" si="65"/>
        <v>0</v>
      </c>
    </row>
    <row r="349" spans="1:10" ht="15">
      <c r="A349" s="307" t="s">
        <v>11</v>
      </c>
      <c r="B349" s="63">
        <v>0</v>
      </c>
      <c r="C349" s="63">
        <v>0</v>
      </c>
      <c r="D349" s="63">
        <v>0</v>
      </c>
      <c r="E349" s="63">
        <v>0</v>
      </c>
      <c r="F349" s="420"/>
      <c r="G349" s="63">
        <v>0</v>
      </c>
      <c r="H349" s="64">
        <v>0</v>
      </c>
      <c r="I349" s="59">
        <f t="shared" si="65"/>
        <v>0</v>
      </c>
    </row>
    <row r="350" spans="1:10" ht="15">
      <c r="A350" s="306" t="s">
        <v>12</v>
      </c>
      <c r="B350" s="60">
        <v>0</v>
      </c>
      <c r="C350" s="60">
        <v>0</v>
      </c>
      <c r="D350" s="60">
        <v>0</v>
      </c>
      <c r="E350" s="60">
        <v>5.7954948749715535E-3</v>
      </c>
      <c r="F350" s="420"/>
      <c r="G350" s="60">
        <v>0</v>
      </c>
      <c r="H350" s="61">
        <v>0</v>
      </c>
      <c r="I350" s="62">
        <f t="shared" si="65"/>
        <v>5.7954948749715535E-3</v>
      </c>
    </row>
    <row r="351" spans="1:10" ht="15">
      <c r="A351" s="307" t="s">
        <v>13</v>
      </c>
      <c r="B351" s="63">
        <v>0</v>
      </c>
      <c r="C351" s="63">
        <v>0</v>
      </c>
      <c r="D351" s="63">
        <v>0</v>
      </c>
      <c r="E351" s="63">
        <v>0</v>
      </c>
      <c r="F351" s="420"/>
      <c r="G351" s="63">
        <v>0</v>
      </c>
      <c r="H351" s="64">
        <v>0</v>
      </c>
      <c r="I351" s="59">
        <f t="shared" si="65"/>
        <v>0</v>
      </c>
    </row>
    <row r="352" spans="1:10" ht="15">
      <c r="A352" s="306" t="s">
        <v>14</v>
      </c>
      <c r="B352" s="60">
        <v>0</v>
      </c>
      <c r="C352" s="60">
        <v>0</v>
      </c>
      <c r="D352" s="60">
        <v>0</v>
      </c>
      <c r="E352" s="60">
        <v>3.1403352288567699</v>
      </c>
      <c r="F352" s="420"/>
      <c r="G352" s="60">
        <v>0</v>
      </c>
      <c r="H352" s="61">
        <v>0</v>
      </c>
      <c r="I352" s="62">
        <f t="shared" si="65"/>
        <v>3.1403352288567699</v>
      </c>
    </row>
    <row r="353" spans="1:10" ht="15">
      <c r="A353" s="307" t="s">
        <v>15</v>
      </c>
      <c r="B353" s="63">
        <v>0.11787878302841462</v>
      </c>
      <c r="C353" s="63">
        <v>0</v>
      </c>
      <c r="D353" s="63">
        <v>0.88212121697158552</v>
      </c>
      <c r="E353" s="63">
        <v>0</v>
      </c>
      <c r="F353" s="420"/>
      <c r="G353" s="63">
        <v>0</v>
      </c>
      <c r="H353" s="64">
        <v>0</v>
      </c>
      <c r="I353" s="59">
        <f t="shared" si="65"/>
        <v>1.0000000000000002</v>
      </c>
    </row>
    <row r="354" spans="1:10" ht="15">
      <c r="A354" s="306" t="s">
        <v>16</v>
      </c>
      <c r="B354" s="60">
        <v>4.1926840961486793E-2</v>
      </c>
      <c r="C354" s="60">
        <v>1.2341126649250229</v>
      </c>
      <c r="D354" s="60">
        <v>19.723960494113491</v>
      </c>
      <c r="E354" s="60">
        <v>0</v>
      </c>
      <c r="F354" s="420"/>
      <c r="G354" s="60">
        <v>0</v>
      </c>
      <c r="H354" s="61">
        <v>0</v>
      </c>
      <c r="I354" s="62">
        <f t="shared" si="65"/>
        <v>21</v>
      </c>
    </row>
    <row r="355" spans="1:10" ht="15">
      <c r="A355" s="307" t="s">
        <v>17</v>
      </c>
      <c r="B355" s="63">
        <v>0</v>
      </c>
      <c r="C355" s="63">
        <v>0</v>
      </c>
      <c r="D355" s="63">
        <v>0</v>
      </c>
      <c r="E355" s="63">
        <v>0</v>
      </c>
      <c r="F355" s="420"/>
      <c r="G355" s="63">
        <v>0</v>
      </c>
      <c r="H355" s="64">
        <v>0</v>
      </c>
      <c r="I355" s="59">
        <f t="shared" si="65"/>
        <v>0</v>
      </c>
    </row>
    <row r="356" spans="1:10" ht="15">
      <c r="A356" s="306" t="s">
        <v>18</v>
      </c>
      <c r="B356" s="60">
        <v>0</v>
      </c>
      <c r="C356" s="60">
        <v>0</v>
      </c>
      <c r="D356" s="60">
        <v>0</v>
      </c>
      <c r="E356" s="60">
        <v>0</v>
      </c>
      <c r="F356" s="420"/>
      <c r="G356" s="60">
        <v>0</v>
      </c>
      <c r="H356" s="61">
        <v>0</v>
      </c>
      <c r="I356" s="62">
        <f>SUM(B356:H356)</f>
        <v>0</v>
      </c>
    </row>
    <row r="357" spans="1:10" ht="15">
      <c r="A357" s="307" t="s">
        <v>139</v>
      </c>
      <c r="B357" s="63">
        <v>12.380785570692998</v>
      </c>
      <c r="C357" s="63">
        <v>332.62968997003753</v>
      </c>
      <c r="D357" s="63">
        <v>423.98952445926938</v>
      </c>
      <c r="E357" s="63">
        <v>0</v>
      </c>
      <c r="F357" s="420"/>
      <c r="G357" s="63">
        <v>0</v>
      </c>
      <c r="H357" s="64">
        <v>0</v>
      </c>
      <c r="I357" s="59">
        <f>SUM(B357:H357)</f>
        <v>768.99999999999989</v>
      </c>
    </row>
    <row r="358" spans="1:10" ht="15">
      <c r="A358" s="306" t="s">
        <v>19</v>
      </c>
      <c r="B358" s="60">
        <v>0</v>
      </c>
      <c r="C358" s="60">
        <v>0</v>
      </c>
      <c r="D358" s="60">
        <v>0</v>
      </c>
      <c r="E358" s="60">
        <v>0</v>
      </c>
      <c r="F358" s="420"/>
      <c r="G358" s="60">
        <v>0</v>
      </c>
      <c r="H358" s="61">
        <v>0</v>
      </c>
      <c r="I358" s="62">
        <f t="shared" si="65"/>
        <v>0</v>
      </c>
    </row>
    <row r="359" spans="1:10" ht="15">
      <c r="A359" s="307" t="s">
        <v>20</v>
      </c>
      <c r="B359" s="63">
        <v>0</v>
      </c>
      <c r="C359" s="63">
        <v>0</v>
      </c>
      <c r="D359" s="63">
        <v>0</v>
      </c>
      <c r="E359" s="63">
        <v>0</v>
      </c>
      <c r="F359" s="420"/>
      <c r="G359" s="63">
        <v>0</v>
      </c>
      <c r="H359" s="64">
        <v>0</v>
      </c>
      <c r="I359" s="59">
        <f t="shared" si="65"/>
        <v>0</v>
      </c>
    </row>
    <row r="360" spans="1:10" ht="15">
      <c r="A360" s="306" t="s">
        <v>21</v>
      </c>
      <c r="B360" s="60">
        <v>5.5869144246219762E-2</v>
      </c>
      <c r="C360" s="60">
        <v>3.0077046681224502</v>
      </c>
      <c r="D360" s="60">
        <v>0.93642618763132945</v>
      </c>
      <c r="E360" s="60">
        <v>0</v>
      </c>
      <c r="F360" s="420"/>
      <c r="G360" s="60">
        <v>0</v>
      </c>
      <c r="H360" s="61">
        <v>0</v>
      </c>
      <c r="I360" s="62">
        <f t="shared" si="65"/>
        <v>3.9999999999999996</v>
      </c>
    </row>
    <row r="361" spans="1:10" ht="15">
      <c r="A361" s="38" t="s">
        <v>60</v>
      </c>
      <c r="B361" s="63">
        <v>8.1236428365582807</v>
      </c>
      <c r="C361" s="63">
        <v>13.767838005137058</v>
      </c>
      <c r="D361" s="63">
        <v>25.108519158304663</v>
      </c>
      <c r="E361" s="63">
        <v>0</v>
      </c>
      <c r="F361" s="420"/>
      <c r="G361" s="63">
        <v>0</v>
      </c>
      <c r="H361" s="64">
        <v>0</v>
      </c>
      <c r="I361" s="59">
        <f t="shared" si="65"/>
        <v>47</v>
      </c>
    </row>
    <row r="362" spans="1:10" ht="15">
      <c r="A362" s="306" t="s">
        <v>22</v>
      </c>
      <c r="B362" s="60">
        <v>74.764805049111743</v>
      </c>
      <c r="C362" s="60">
        <v>217.691878924653</v>
      </c>
      <c r="D362" s="60">
        <v>122.54331602623527</v>
      </c>
      <c r="E362" s="60">
        <v>0</v>
      </c>
      <c r="F362" s="420"/>
      <c r="G362" s="60">
        <v>0</v>
      </c>
      <c r="H362" s="61">
        <v>0</v>
      </c>
      <c r="I362" s="295">
        <f t="shared" si="65"/>
        <v>415</v>
      </c>
    </row>
    <row r="363" spans="1:10" ht="15">
      <c r="A363" s="38" t="s">
        <v>23</v>
      </c>
      <c r="B363" s="63">
        <v>0</v>
      </c>
      <c r="C363" s="63">
        <v>0</v>
      </c>
      <c r="D363" s="63">
        <v>0</v>
      </c>
      <c r="E363" s="63">
        <v>0</v>
      </c>
      <c r="F363" s="420"/>
      <c r="G363" s="63">
        <v>0</v>
      </c>
      <c r="H363" s="64">
        <v>0</v>
      </c>
      <c r="I363" s="296">
        <f t="shared" si="65"/>
        <v>0</v>
      </c>
    </row>
    <row r="364" spans="1:10" ht="15">
      <c r="A364" s="306" t="s">
        <v>24</v>
      </c>
      <c r="B364" s="60">
        <v>0.12103990615990205</v>
      </c>
      <c r="C364" s="60">
        <v>1.7124480833823373E-6</v>
      </c>
      <c r="D364" s="60">
        <v>1.2158381392014594E-2</v>
      </c>
      <c r="E364" s="60">
        <v>0</v>
      </c>
      <c r="F364" s="420"/>
      <c r="G364" s="60">
        <v>0</v>
      </c>
      <c r="H364" s="61">
        <v>0</v>
      </c>
      <c r="I364" s="295">
        <f t="shared" si="65"/>
        <v>0.13320000000000001</v>
      </c>
    </row>
    <row r="365" spans="1:10" ht="15.75" thickBot="1">
      <c r="A365" s="38" t="s">
        <v>25</v>
      </c>
      <c r="B365" s="275">
        <v>2.311250609472169</v>
      </c>
      <c r="C365" s="275">
        <v>3.8177178204822733</v>
      </c>
      <c r="D365" s="275">
        <v>2.2466751727901864</v>
      </c>
      <c r="E365" s="275">
        <v>372.00036611227017</v>
      </c>
      <c r="F365" s="421"/>
      <c r="G365" s="275">
        <v>4.7856814997970263</v>
      </c>
      <c r="H365" s="297">
        <v>2.0308785188268813E-2</v>
      </c>
      <c r="I365" s="298">
        <f t="shared" si="65"/>
        <v>385.18200000000007</v>
      </c>
    </row>
    <row r="366" spans="1:10" ht="15">
      <c r="A366" s="132" t="s">
        <v>26</v>
      </c>
      <c r="B366" s="74">
        <f>SUM(B345:B365)</f>
        <v>97.917198740231214</v>
      </c>
      <c r="C366" s="74">
        <f t="shared" ref="C366:E366" si="66">SUM(C345:C365)</f>
        <v>572.14894376580537</v>
      </c>
      <c r="D366" s="74">
        <f t="shared" si="66"/>
        <v>595.44270109670799</v>
      </c>
      <c r="E366" s="74">
        <f t="shared" si="66"/>
        <v>375.14649683600192</v>
      </c>
      <c r="F366" s="74">
        <f>SUM(F345:F365)</f>
        <v>0</v>
      </c>
      <c r="G366" s="74">
        <f t="shared" ref="G366:H366" si="67">SUM(G345:G365)</f>
        <v>4.7856814997970263</v>
      </c>
      <c r="H366" s="75">
        <f t="shared" si="67"/>
        <v>2.0308785188268813E-2</v>
      </c>
      <c r="I366" s="59">
        <f>SUM(I345:I365)</f>
        <v>1645.4613307237316</v>
      </c>
    </row>
    <row r="367" spans="1:10" s="14" customFormat="1" ht="15" thickBot="1">
      <c r="A367" s="299" t="s">
        <v>91</v>
      </c>
      <c r="B367" s="302">
        <f>B366/$I366</f>
        <v>5.9507444454597908E-2</v>
      </c>
      <c r="C367" s="302">
        <f t="shared" ref="C367:I367" si="68">C366/$I366</f>
        <v>0.34771339385663608</v>
      </c>
      <c r="D367" s="302">
        <f t="shared" si="68"/>
        <v>0.36186976258798581</v>
      </c>
      <c r="E367" s="302">
        <f t="shared" si="68"/>
        <v>0.22798864356842669</v>
      </c>
      <c r="F367" s="302">
        <f t="shared" si="68"/>
        <v>0</v>
      </c>
      <c r="G367" s="302">
        <f t="shared" si="68"/>
        <v>2.9084132276096185E-3</v>
      </c>
      <c r="H367" s="303">
        <f t="shared" si="68"/>
        <v>1.2342304744005316E-5</v>
      </c>
      <c r="I367" s="304">
        <f t="shared" si="68"/>
        <v>1</v>
      </c>
      <c r="J367" s="322"/>
    </row>
    <row r="368" spans="1:10" ht="15" thickBot="1">
      <c r="A368" s="44"/>
      <c r="B368" s="44"/>
      <c r="C368" s="44"/>
      <c r="D368" s="44"/>
      <c r="E368" s="44"/>
      <c r="F368" s="44"/>
      <c r="G368" s="44"/>
      <c r="H368" s="44"/>
      <c r="I368" s="44"/>
    </row>
    <row r="369" spans="1:9" ht="28.5">
      <c r="A369" s="485" t="s">
        <v>41</v>
      </c>
      <c r="B369" s="30" t="s">
        <v>0</v>
      </c>
      <c r="C369" s="30" t="s">
        <v>1</v>
      </c>
      <c r="D369" s="30" t="s">
        <v>2</v>
      </c>
      <c r="E369" s="30" t="s">
        <v>3</v>
      </c>
      <c r="F369" s="30" t="s">
        <v>27</v>
      </c>
      <c r="G369" s="30" t="s">
        <v>4</v>
      </c>
      <c r="H369" s="30" t="s">
        <v>5</v>
      </c>
      <c r="I369" s="31" t="s">
        <v>6</v>
      </c>
    </row>
    <row r="370" spans="1:9" ht="15" customHeight="1">
      <c r="A370" s="486" t="s">
        <v>41</v>
      </c>
      <c r="B370" s="434" t="s">
        <v>117</v>
      </c>
      <c r="C370" s="435"/>
      <c r="D370" s="435"/>
      <c r="E370" s="435"/>
      <c r="F370" s="435"/>
      <c r="G370" s="435"/>
      <c r="H370" s="435"/>
      <c r="I370" s="436"/>
    </row>
    <row r="371" spans="1:9" ht="15">
      <c r="A371" s="305" t="s">
        <v>7</v>
      </c>
      <c r="B371" s="57">
        <v>0</v>
      </c>
      <c r="C371" s="57">
        <v>0</v>
      </c>
      <c r="D371" s="57">
        <v>0</v>
      </c>
      <c r="E371" s="57">
        <v>0</v>
      </c>
      <c r="F371" s="419"/>
      <c r="G371" s="57">
        <v>0</v>
      </c>
      <c r="H371" s="58">
        <v>0</v>
      </c>
      <c r="I371" s="59">
        <f>SUM(B371:H371)</f>
        <v>0</v>
      </c>
    </row>
    <row r="372" spans="1:9" ht="15">
      <c r="A372" s="306" t="s">
        <v>8</v>
      </c>
      <c r="B372" s="60">
        <v>2</v>
      </c>
      <c r="C372" s="60">
        <v>2</v>
      </c>
      <c r="D372" s="60">
        <v>2</v>
      </c>
      <c r="E372" s="60">
        <v>2</v>
      </c>
      <c r="F372" s="420"/>
      <c r="G372" s="60">
        <v>0</v>
      </c>
      <c r="H372" s="61">
        <v>0</v>
      </c>
      <c r="I372" s="62">
        <f t="shared" ref="I372:I391" si="69">SUM(B372:H372)</f>
        <v>8</v>
      </c>
    </row>
    <row r="373" spans="1:9" ht="15">
      <c r="A373" s="307" t="s">
        <v>9</v>
      </c>
      <c r="B373" s="63">
        <v>0</v>
      </c>
      <c r="C373" s="63">
        <v>0</v>
      </c>
      <c r="D373" s="63">
        <v>0</v>
      </c>
      <c r="E373" s="63">
        <v>0</v>
      </c>
      <c r="F373" s="420"/>
      <c r="G373" s="63">
        <v>0</v>
      </c>
      <c r="H373" s="64">
        <v>0</v>
      </c>
      <c r="I373" s="59">
        <f t="shared" si="69"/>
        <v>0</v>
      </c>
    </row>
    <row r="374" spans="1:9" ht="15">
      <c r="A374" s="306" t="s">
        <v>10</v>
      </c>
      <c r="B374" s="60">
        <v>1</v>
      </c>
      <c r="C374" s="60">
        <v>1</v>
      </c>
      <c r="D374" s="60">
        <v>1</v>
      </c>
      <c r="E374" s="60">
        <v>1</v>
      </c>
      <c r="F374" s="420"/>
      <c r="G374" s="60">
        <v>0</v>
      </c>
      <c r="H374" s="61">
        <v>0</v>
      </c>
      <c r="I374" s="62">
        <f t="shared" si="69"/>
        <v>4</v>
      </c>
    </row>
    <row r="375" spans="1:9" ht="15">
      <c r="A375" s="307" t="s">
        <v>11</v>
      </c>
      <c r="B375" s="63">
        <v>0</v>
      </c>
      <c r="C375" s="63">
        <v>0</v>
      </c>
      <c r="D375" s="63">
        <v>0</v>
      </c>
      <c r="E375" s="63">
        <v>0</v>
      </c>
      <c r="F375" s="420"/>
      <c r="G375" s="63">
        <v>0</v>
      </c>
      <c r="H375" s="64">
        <v>0</v>
      </c>
      <c r="I375" s="59">
        <f t="shared" si="69"/>
        <v>0</v>
      </c>
    </row>
    <row r="376" spans="1:9" ht="15">
      <c r="A376" s="306" t="s">
        <v>12</v>
      </c>
      <c r="B376" s="60">
        <v>1.1612106218521763E-3</v>
      </c>
      <c r="C376" s="60">
        <v>1.1612106218521763E-3</v>
      </c>
      <c r="D376" s="60">
        <v>1.1612106218521763E-3</v>
      </c>
      <c r="E376" s="60">
        <v>1.1891861667897066</v>
      </c>
      <c r="F376" s="420"/>
      <c r="G376" s="60">
        <v>0</v>
      </c>
      <c r="H376" s="61">
        <v>0</v>
      </c>
      <c r="I376" s="62">
        <f t="shared" si="69"/>
        <v>1.192669798655263</v>
      </c>
    </row>
    <row r="377" spans="1:9" ht="15">
      <c r="A377" s="307" t="s">
        <v>13</v>
      </c>
      <c r="B377" s="63">
        <v>0</v>
      </c>
      <c r="C377" s="63">
        <v>0</v>
      </c>
      <c r="D377" s="63">
        <v>0</v>
      </c>
      <c r="E377" s="63">
        <v>0</v>
      </c>
      <c r="F377" s="420"/>
      <c r="G377" s="63">
        <v>0</v>
      </c>
      <c r="H377" s="64">
        <v>0</v>
      </c>
      <c r="I377" s="59">
        <f t="shared" si="69"/>
        <v>0</v>
      </c>
    </row>
    <row r="378" spans="1:9" ht="15">
      <c r="A378" s="306" t="s">
        <v>14</v>
      </c>
      <c r="B378" s="60">
        <v>6.5978160926683394E-4</v>
      </c>
      <c r="C378" s="60">
        <v>6.5978160926683394E-4</v>
      </c>
      <c r="D378" s="60">
        <v>6.5978160926683394E-4</v>
      </c>
      <c r="E378" s="60">
        <v>237.80052508837963</v>
      </c>
      <c r="F378" s="420"/>
      <c r="G378" s="60">
        <v>0</v>
      </c>
      <c r="H378" s="61">
        <v>0</v>
      </c>
      <c r="I378" s="62">
        <f t="shared" si="69"/>
        <v>237.80250443320742</v>
      </c>
    </row>
    <row r="379" spans="1:9" ht="15">
      <c r="A379" s="307" t="s">
        <v>15</v>
      </c>
      <c r="B379" s="63">
        <v>3.9991431019708661</v>
      </c>
      <c r="C379" s="63">
        <v>2.8563267637817772E-4</v>
      </c>
      <c r="D379" s="63">
        <v>2.8563267637817772E-4</v>
      </c>
      <c r="E379" s="63">
        <v>2.8563267637817772E-4</v>
      </c>
      <c r="F379" s="420"/>
      <c r="G379" s="63">
        <v>0</v>
      </c>
      <c r="H379" s="64">
        <v>0</v>
      </c>
      <c r="I379" s="59">
        <f t="shared" si="69"/>
        <v>4.0000000000000009</v>
      </c>
    </row>
    <row r="380" spans="1:9" ht="15">
      <c r="A380" s="306" t="s">
        <v>16</v>
      </c>
      <c r="B380" s="60">
        <v>8.0873930752883254</v>
      </c>
      <c r="C380" s="60">
        <v>7.8565816727376619E-4</v>
      </c>
      <c r="D380" s="60">
        <v>35.911035608377126</v>
      </c>
      <c r="E380" s="60">
        <v>7.8565816727376619E-4</v>
      </c>
      <c r="F380" s="420"/>
      <c r="G380" s="60">
        <v>0</v>
      </c>
      <c r="H380" s="61">
        <v>0</v>
      </c>
      <c r="I380" s="62">
        <f t="shared" si="69"/>
        <v>44</v>
      </c>
    </row>
    <row r="381" spans="1:9" ht="15">
      <c r="A381" s="307" t="s">
        <v>17</v>
      </c>
      <c r="B381" s="63">
        <v>2.0319368059481939</v>
      </c>
      <c r="C381" s="63">
        <v>1.3327367263273676E-3</v>
      </c>
      <c r="D381" s="63">
        <v>51.280197720599162</v>
      </c>
      <c r="E381" s="63">
        <v>1.3327367263273676E-3</v>
      </c>
      <c r="F381" s="420"/>
      <c r="G381" s="63">
        <v>0</v>
      </c>
      <c r="H381" s="64">
        <v>0</v>
      </c>
      <c r="I381" s="59">
        <f t="shared" si="69"/>
        <v>53.314800000000005</v>
      </c>
    </row>
    <row r="382" spans="1:9" ht="15">
      <c r="A382" s="306" t="s">
        <v>18</v>
      </c>
      <c r="B382" s="60">
        <v>0</v>
      </c>
      <c r="C382" s="60">
        <v>0</v>
      </c>
      <c r="D382" s="60">
        <v>0</v>
      </c>
      <c r="E382" s="60">
        <v>0</v>
      </c>
      <c r="F382" s="420"/>
      <c r="G382" s="60">
        <v>0</v>
      </c>
      <c r="H382" s="61">
        <v>0</v>
      </c>
      <c r="I382" s="62">
        <f>SUM(B382:H382)</f>
        <v>0</v>
      </c>
    </row>
    <row r="383" spans="1:9" ht="15">
      <c r="A383" s="307" t="s">
        <v>139</v>
      </c>
      <c r="B383" s="63">
        <v>19.532889766025239</v>
      </c>
      <c r="C383" s="63">
        <v>1.6511393935026428</v>
      </c>
      <c r="D383" s="63">
        <v>45.81357832511717</v>
      </c>
      <c r="E383" s="63">
        <v>2.3925153549492931E-3</v>
      </c>
      <c r="F383" s="420"/>
      <c r="G383" s="63">
        <v>0</v>
      </c>
      <c r="H383" s="64">
        <v>0</v>
      </c>
      <c r="I383" s="59">
        <f>SUM(B383:H383)</f>
        <v>67</v>
      </c>
    </row>
    <row r="384" spans="1:9" ht="15">
      <c r="A384" s="306" t="s">
        <v>19</v>
      </c>
      <c r="B384" s="60">
        <v>0</v>
      </c>
      <c r="C384" s="60">
        <v>0</v>
      </c>
      <c r="D384" s="60">
        <v>0</v>
      </c>
      <c r="E384" s="60">
        <v>0</v>
      </c>
      <c r="F384" s="420"/>
      <c r="G384" s="60">
        <v>0</v>
      </c>
      <c r="H384" s="61">
        <v>0</v>
      </c>
      <c r="I384" s="62">
        <f>SUM(B384:H384)</f>
        <v>0</v>
      </c>
    </row>
    <row r="385" spans="1:10" ht="15">
      <c r="A385" s="307" t="s">
        <v>20</v>
      </c>
      <c r="B385" s="63">
        <v>0</v>
      </c>
      <c r="C385" s="63">
        <v>0</v>
      </c>
      <c r="D385" s="63">
        <v>0</v>
      </c>
      <c r="E385" s="63">
        <v>0</v>
      </c>
      <c r="F385" s="420"/>
      <c r="G385" s="63">
        <v>0</v>
      </c>
      <c r="H385" s="64">
        <v>0</v>
      </c>
      <c r="I385" s="59">
        <f>SUM(B385:H385)</f>
        <v>0</v>
      </c>
    </row>
    <row r="386" spans="1:10" ht="15">
      <c r="A386" s="306" t="s">
        <v>21</v>
      </c>
      <c r="B386" s="60">
        <v>0.62544695373874348</v>
      </c>
      <c r="C386" s="60">
        <v>9.9601593625498028E-4</v>
      </c>
      <c r="D386" s="60">
        <v>0.37256101438874678</v>
      </c>
      <c r="E386" s="60">
        <v>9.9601593625498028E-4</v>
      </c>
      <c r="F386" s="420"/>
      <c r="G386" s="60">
        <v>0</v>
      </c>
      <c r="H386" s="61">
        <v>0</v>
      </c>
      <c r="I386" s="62">
        <f t="shared" si="69"/>
        <v>1.0000000000000002</v>
      </c>
    </row>
    <row r="387" spans="1:10" ht="15">
      <c r="A387" s="38" t="s">
        <v>60</v>
      </c>
      <c r="B387" s="63">
        <v>0.25</v>
      </c>
      <c r="C387" s="63">
        <v>0.25</v>
      </c>
      <c r="D387" s="63">
        <v>0.25</v>
      </c>
      <c r="E387" s="63">
        <v>0.25</v>
      </c>
      <c r="F387" s="420"/>
      <c r="G387" s="63">
        <v>0</v>
      </c>
      <c r="H387" s="64">
        <v>0</v>
      </c>
      <c r="I387" s="59">
        <f t="shared" si="69"/>
        <v>1</v>
      </c>
    </row>
    <row r="388" spans="1:10" ht="15">
      <c r="A388" s="306" t="s">
        <v>22</v>
      </c>
      <c r="B388" s="60">
        <v>0</v>
      </c>
      <c r="C388" s="60">
        <v>0</v>
      </c>
      <c r="D388" s="60">
        <v>0</v>
      </c>
      <c r="E388" s="60">
        <v>0</v>
      </c>
      <c r="F388" s="420"/>
      <c r="G388" s="60">
        <v>0</v>
      </c>
      <c r="H388" s="61">
        <v>0</v>
      </c>
      <c r="I388" s="295">
        <f t="shared" si="69"/>
        <v>0</v>
      </c>
    </row>
    <row r="389" spans="1:10" ht="15">
      <c r="A389" s="38" t="s">
        <v>23</v>
      </c>
      <c r="B389" s="63">
        <v>0</v>
      </c>
      <c r="C389" s="63">
        <v>0</v>
      </c>
      <c r="D389" s="63">
        <v>0</v>
      </c>
      <c r="E389" s="63">
        <v>0</v>
      </c>
      <c r="F389" s="420"/>
      <c r="G389" s="63">
        <v>0</v>
      </c>
      <c r="H389" s="64">
        <v>0</v>
      </c>
      <c r="I389" s="296">
        <f t="shared" si="69"/>
        <v>0</v>
      </c>
    </row>
    <row r="390" spans="1:10" ht="15">
      <c r="A390" s="306" t="s">
        <v>24</v>
      </c>
      <c r="B390" s="60">
        <v>8.5175999999999998</v>
      </c>
      <c r="C390" s="60">
        <v>0</v>
      </c>
      <c r="D390" s="60">
        <v>0</v>
      </c>
      <c r="E390" s="60">
        <v>0</v>
      </c>
      <c r="F390" s="420"/>
      <c r="G390" s="60">
        <v>0</v>
      </c>
      <c r="H390" s="61">
        <v>0</v>
      </c>
      <c r="I390" s="295">
        <f t="shared" si="69"/>
        <v>8.5175999999999998</v>
      </c>
    </row>
    <row r="391" spans="1:10" ht="15.75" thickBot="1">
      <c r="A391" s="38" t="s">
        <v>25</v>
      </c>
      <c r="B391" s="275">
        <v>7.7906221068326253</v>
      </c>
      <c r="C391" s="275">
        <v>9.6838340083138467E-3</v>
      </c>
      <c r="D391" s="275">
        <v>2.1056570489149893</v>
      </c>
      <c r="E391" s="275">
        <v>33.645297281585513</v>
      </c>
      <c r="F391" s="421"/>
      <c r="G391" s="275">
        <v>28.405539728658564</v>
      </c>
      <c r="H391" s="297">
        <v>0</v>
      </c>
      <c r="I391" s="298">
        <f t="shared" si="69"/>
        <v>71.956800000000001</v>
      </c>
    </row>
    <row r="392" spans="1:10" ht="15">
      <c r="A392" s="132" t="s">
        <v>26</v>
      </c>
      <c r="B392" s="74">
        <f>SUM(B371:B391)</f>
        <v>53.836852802035111</v>
      </c>
      <c r="C392" s="74">
        <f t="shared" ref="C392:E392" si="70">SUM(C371:C391)</f>
        <v>4.9160442632483097</v>
      </c>
      <c r="D392" s="74">
        <f t="shared" si="70"/>
        <v>138.73513634230468</v>
      </c>
      <c r="E392" s="74">
        <f t="shared" si="70"/>
        <v>275.89080109561604</v>
      </c>
      <c r="F392" s="74">
        <f>SUM(F371:F391)</f>
        <v>0</v>
      </c>
      <c r="G392" s="74">
        <f t="shared" ref="G392:H392" si="71">SUM(G371:G391)</f>
        <v>28.405539728658564</v>
      </c>
      <c r="H392" s="75">
        <f t="shared" si="71"/>
        <v>0</v>
      </c>
      <c r="I392" s="59">
        <f>SUM(I371:I391)</f>
        <v>501.78437423186267</v>
      </c>
    </row>
    <row r="393" spans="1:10" s="14" customFormat="1" ht="15" thickBot="1">
      <c r="A393" s="299" t="s">
        <v>91</v>
      </c>
      <c r="B393" s="302">
        <f>B392/$I392</f>
        <v>0.1072908116846986</v>
      </c>
      <c r="C393" s="302">
        <f t="shared" ref="C393:I393" si="72">C392/$I392</f>
        <v>9.7971250515200819E-3</v>
      </c>
      <c r="D393" s="302">
        <f t="shared" si="72"/>
        <v>0.27648357236050253</v>
      </c>
      <c r="E393" s="302">
        <f t="shared" si="72"/>
        <v>0.54981943492750818</v>
      </c>
      <c r="F393" s="302">
        <f t="shared" si="72"/>
        <v>0</v>
      </c>
      <c r="G393" s="302">
        <f t="shared" si="72"/>
        <v>5.6609055975770657E-2</v>
      </c>
      <c r="H393" s="303">
        <f t="shared" si="72"/>
        <v>0</v>
      </c>
      <c r="I393" s="304">
        <f t="shared" si="72"/>
        <v>1</v>
      </c>
      <c r="J393" s="322"/>
    </row>
    <row r="394" spans="1:10" ht="15" thickBot="1">
      <c r="A394" s="44"/>
      <c r="B394" s="44"/>
      <c r="C394" s="44"/>
      <c r="D394" s="44"/>
      <c r="E394" s="44"/>
      <c r="F394" s="44"/>
      <c r="G394" s="44"/>
      <c r="H394" s="44"/>
      <c r="I394" s="44"/>
    </row>
    <row r="395" spans="1:10" ht="28.5" customHeight="1">
      <c r="A395" s="485" t="s">
        <v>42</v>
      </c>
      <c r="B395" s="30" t="s">
        <v>0</v>
      </c>
      <c r="C395" s="30" t="s">
        <v>1</v>
      </c>
      <c r="D395" s="30" t="s">
        <v>2</v>
      </c>
      <c r="E395" s="30" t="s">
        <v>3</v>
      </c>
      <c r="F395" s="30" t="s">
        <v>27</v>
      </c>
      <c r="G395" s="30" t="s">
        <v>4</v>
      </c>
      <c r="H395" s="30" t="s">
        <v>5</v>
      </c>
      <c r="I395" s="31" t="s">
        <v>6</v>
      </c>
    </row>
    <row r="396" spans="1:10" ht="15" customHeight="1">
      <c r="A396" s="486" t="s">
        <v>42</v>
      </c>
      <c r="B396" s="434" t="s">
        <v>117</v>
      </c>
      <c r="C396" s="435"/>
      <c r="D396" s="435"/>
      <c r="E396" s="435"/>
      <c r="F396" s="435"/>
      <c r="G396" s="435"/>
      <c r="H396" s="435"/>
      <c r="I396" s="436"/>
    </row>
    <row r="397" spans="1:10" ht="15">
      <c r="A397" s="305" t="s">
        <v>7</v>
      </c>
      <c r="B397" s="57">
        <v>0</v>
      </c>
      <c r="C397" s="57">
        <v>0</v>
      </c>
      <c r="D397" s="57">
        <v>0</v>
      </c>
      <c r="E397" s="57">
        <v>0</v>
      </c>
      <c r="F397" s="419"/>
      <c r="G397" s="57">
        <v>0</v>
      </c>
      <c r="H397" s="58">
        <v>0</v>
      </c>
      <c r="I397" s="59">
        <f>SUM(B397:H397)</f>
        <v>0</v>
      </c>
    </row>
    <row r="398" spans="1:10" ht="15">
      <c r="A398" s="306" t="s">
        <v>8</v>
      </c>
      <c r="B398" s="60">
        <v>0</v>
      </c>
      <c r="C398" s="60">
        <v>0</v>
      </c>
      <c r="D398" s="60">
        <v>0</v>
      </c>
      <c r="E398" s="60">
        <v>0</v>
      </c>
      <c r="F398" s="420"/>
      <c r="G398" s="60">
        <v>0</v>
      </c>
      <c r="H398" s="61">
        <v>0</v>
      </c>
      <c r="I398" s="62">
        <f t="shared" ref="I398:I417" si="73">SUM(B398:H398)</f>
        <v>0</v>
      </c>
    </row>
    <row r="399" spans="1:10" ht="15">
      <c r="A399" s="307" t="s">
        <v>9</v>
      </c>
      <c r="B399" s="63">
        <v>0</v>
      </c>
      <c r="C399" s="63">
        <v>0</v>
      </c>
      <c r="D399" s="63">
        <v>0</v>
      </c>
      <c r="E399" s="63">
        <v>0</v>
      </c>
      <c r="F399" s="420"/>
      <c r="G399" s="63">
        <v>0</v>
      </c>
      <c r="H399" s="64">
        <v>0</v>
      </c>
      <c r="I399" s="59">
        <f t="shared" si="73"/>
        <v>0</v>
      </c>
    </row>
    <row r="400" spans="1:10" ht="15">
      <c r="A400" s="306" t="s">
        <v>10</v>
      </c>
      <c r="B400" s="60">
        <v>0</v>
      </c>
      <c r="C400" s="60">
        <v>0</v>
      </c>
      <c r="D400" s="60">
        <v>0</v>
      </c>
      <c r="E400" s="60">
        <v>0</v>
      </c>
      <c r="F400" s="420"/>
      <c r="G400" s="60">
        <v>0</v>
      </c>
      <c r="H400" s="61">
        <v>0</v>
      </c>
      <c r="I400" s="62">
        <f t="shared" si="73"/>
        <v>0</v>
      </c>
    </row>
    <row r="401" spans="1:9" ht="15">
      <c r="A401" s="307" t="s">
        <v>11</v>
      </c>
      <c r="B401" s="63">
        <v>0</v>
      </c>
      <c r="C401" s="63">
        <v>0</v>
      </c>
      <c r="D401" s="63">
        <v>0</v>
      </c>
      <c r="E401" s="63">
        <v>0</v>
      </c>
      <c r="F401" s="420"/>
      <c r="G401" s="63">
        <v>0</v>
      </c>
      <c r="H401" s="64">
        <v>0</v>
      </c>
      <c r="I401" s="59">
        <f t="shared" si="73"/>
        <v>0</v>
      </c>
    </row>
    <row r="402" spans="1:9" ht="15">
      <c r="A402" s="306" t="s">
        <v>12</v>
      </c>
      <c r="B402" s="60">
        <v>1.1484713972106098E-3</v>
      </c>
      <c r="C402" s="60">
        <v>0</v>
      </c>
      <c r="D402" s="60">
        <v>0</v>
      </c>
      <c r="E402" s="60">
        <v>7.6333638766146641E-2</v>
      </c>
      <c r="F402" s="420"/>
      <c r="G402" s="60">
        <v>0</v>
      </c>
      <c r="H402" s="61">
        <v>0</v>
      </c>
      <c r="I402" s="62">
        <f t="shared" si="73"/>
        <v>7.7482110163357251E-2</v>
      </c>
    </row>
    <row r="403" spans="1:9" ht="15">
      <c r="A403" s="307" t="s">
        <v>13</v>
      </c>
      <c r="B403" s="63">
        <v>0</v>
      </c>
      <c r="C403" s="63">
        <v>0</v>
      </c>
      <c r="D403" s="63">
        <v>0</v>
      </c>
      <c r="E403" s="63">
        <v>0</v>
      </c>
      <c r="F403" s="420"/>
      <c r="G403" s="63">
        <v>0</v>
      </c>
      <c r="H403" s="64">
        <v>0</v>
      </c>
      <c r="I403" s="59">
        <f t="shared" si="73"/>
        <v>0</v>
      </c>
    </row>
    <row r="404" spans="1:9" ht="15">
      <c r="A404" s="306" t="s">
        <v>14</v>
      </c>
      <c r="B404" s="60">
        <v>6.5867036807996937E-4</v>
      </c>
      <c r="C404" s="60">
        <v>0</v>
      </c>
      <c r="D404" s="60">
        <v>0</v>
      </c>
      <c r="E404" s="60">
        <v>0.38786054659164759</v>
      </c>
      <c r="F404" s="420"/>
      <c r="G404" s="60">
        <v>0</v>
      </c>
      <c r="H404" s="61">
        <v>0</v>
      </c>
      <c r="I404" s="62">
        <f t="shared" si="73"/>
        <v>0.38851921695972758</v>
      </c>
    </row>
    <row r="405" spans="1:9" ht="15">
      <c r="A405" s="307" t="s">
        <v>15</v>
      </c>
      <c r="B405" s="63">
        <v>0</v>
      </c>
      <c r="C405" s="63">
        <v>0</v>
      </c>
      <c r="D405" s="63">
        <v>0</v>
      </c>
      <c r="E405" s="63">
        <v>0</v>
      </c>
      <c r="F405" s="420"/>
      <c r="G405" s="63">
        <v>0</v>
      </c>
      <c r="H405" s="64">
        <v>0</v>
      </c>
      <c r="I405" s="59">
        <f t="shared" si="73"/>
        <v>0</v>
      </c>
    </row>
    <row r="406" spans="1:9" ht="15">
      <c r="A406" s="306" t="s">
        <v>16</v>
      </c>
      <c r="B406" s="60">
        <v>19.006663818717026</v>
      </c>
      <c r="C406" s="60">
        <v>29.9774007608315</v>
      </c>
      <c r="D406" s="60">
        <v>1.5935420451472573E-2</v>
      </c>
      <c r="E406" s="60">
        <v>0</v>
      </c>
      <c r="F406" s="420"/>
      <c r="G406" s="60">
        <v>0</v>
      </c>
      <c r="H406" s="61">
        <v>0</v>
      </c>
      <c r="I406" s="62">
        <f t="shared" si="73"/>
        <v>49</v>
      </c>
    </row>
    <row r="407" spans="1:9" ht="15">
      <c r="A407" s="307" t="s">
        <v>17</v>
      </c>
      <c r="B407" s="63">
        <v>0</v>
      </c>
      <c r="C407" s="63">
        <v>0</v>
      </c>
      <c r="D407" s="63">
        <v>0</v>
      </c>
      <c r="E407" s="63">
        <v>0</v>
      </c>
      <c r="F407" s="420"/>
      <c r="G407" s="63">
        <v>0</v>
      </c>
      <c r="H407" s="64">
        <v>0</v>
      </c>
      <c r="I407" s="59">
        <f t="shared" si="73"/>
        <v>0</v>
      </c>
    </row>
    <row r="408" spans="1:9" ht="15">
      <c r="A408" s="306" t="s">
        <v>18</v>
      </c>
      <c r="B408" s="60">
        <v>0</v>
      </c>
      <c r="C408" s="60">
        <v>0</v>
      </c>
      <c r="D408" s="60">
        <v>0</v>
      </c>
      <c r="E408" s="60">
        <v>0</v>
      </c>
      <c r="F408" s="420"/>
      <c r="G408" s="60">
        <v>0</v>
      </c>
      <c r="H408" s="61">
        <v>0</v>
      </c>
      <c r="I408" s="62">
        <f>SUM(B408:H408)</f>
        <v>0</v>
      </c>
    </row>
    <row r="409" spans="1:9" ht="15">
      <c r="A409" s="307" t="s">
        <v>139</v>
      </c>
      <c r="B409" s="63">
        <v>5.98206785994131</v>
      </c>
      <c r="C409" s="63">
        <v>18.079580725708734</v>
      </c>
      <c r="D409" s="63">
        <v>2.5721269027818305</v>
      </c>
      <c r="E409" s="63">
        <v>0.36622451156813102</v>
      </c>
      <c r="F409" s="420"/>
      <c r="G409" s="63">
        <v>0</v>
      </c>
      <c r="H409" s="64">
        <v>0</v>
      </c>
      <c r="I409" s="59">
        <f>SUM(B409:H409)</f>
        <v>27.000000000000004</v>
      </c>
    </row>
    <row r="410" spans="1:9" ht="15">
      <c r="A410" s="306" t="s">
        <v>19</v>
      </c>
      <c r="B410" s="60">
        <v>0</v>
      </c>
      <c r="C410" s="60">
        <v>0</v>
      </c>
      <c r="D410" s="60">
        <v>0</v>
      </c>
      <c r="E410" s="60">
        <v>0</v>
      </c>
      <c r="F410" s="420"/>
      <c r="G410" s="60">
        <v>0</v>
      </c>
      <c r="H410" s="61">
        <v>0</v>
      </c>
      <c r="I410" s="62">
        <f>SUM(B410:H410)</f>
        <v>0</v>
      </c>
    </row>
    <row r="411" spans="1:9" ht="15">
      <c r="A411" s="307" t="s">
        <v>20</v>
      </c>
      <c r="B411" s="63">
        <v>0</v>
      </c>
      <c r="C411" s="63">
        <v>0</v>
      </c>
      <c r="D411" s="63">
        <v>0</v>
      </c>
      <c r="E411" s="63">
        <v>0</v>
      </c>
      <c r="F411" s="420"/>
      <c r="G411" s="63">
        <v>0</v>
      </c>
      <c r="H411" s="64">
        <v>0</v>
      </c>
      <c r="I411" s="59">
        <f>SUM(B411:H411)</f>
        <v>0</v>
      </c>
    </row>
    <row r="412" spans="1:9" ht="15">
      <c r="A412" s="306" t="s">
        <v>21</v>
      </c>
      <c r="B412" s="60">
        <v>0</v>
      </c>
      <c r="C412" s="60">
        <v>0</v>
      </c>
      <c r="D412" s="60">
        <v>0</v>
      </c>
      <c r="E412" s="60">
        <v>0</v>
      </c>
      <c r="F412" s="420"/>
      <c r="G412" s="60">
        <v>0</v>
      </c>
      <c r="H412" s="61">
        <v>0</v>
      </c>
      <c r="I412" s="62">
        <f t="shared" si="73"/>
        <v>0</v>
      </c>
    </row>
    <row r="413" spans="1:9" ht="15">
      <c r="A413" s="38" t="s">
        <v>60</v>
      </c>
      <c r="B413" s="63">
        <v>0</v>
      </c>
      <c r="C413" s="63">
        <v>0</v>
      </c>
      <c r="D413" s="63">
        <v>0</v>
      </c>
      <c r="E413" s="63">
        <v>0</v>
      </c>
      <c r="F413" s="420"/>
      <c r="G413" s="63">
        <v>0</v>
      </c>
      <c r="H413" s="64">
        <v>0</v>
      </c>
      <c r="I413" s="59">
        <f t="shared" si="73"/>
        <v>0</v>
      </c>
    </row>
    <row r="414" spans="1:9" ht="15">
      <c r="A414" s="306" t="s">
        <v>22</v>
      </c>
      <c r="B414" s="60">
        <v>0</v>
      </c>
      <c r="C414" s="60">
        <v>0</v>
      </c>
      <c r="D414" s="60">
        <v>0</v>
      </c>
      <c r="E414" s="60">
        <v>0</v>
      </c>
      <c r="F414" s="420"/>
      <c r="G414" s="60">
        <v>0</v>
      </c>
      <c r="H414" s="61">
        <v>0</v>
      </c>
      <c r="I414" s="295">
        <f t="shared" si="73"/>
        <v>0</v>
      </c>
    </row>
    <row r="415" spans="1:9" ht="15">
      <c r="A415" s="38" t="s">
        <v>23</v>
      </c>
      <c r="B415" s="63">
        <v>0</v>
      </c>
      <c r="C415" s="63">
        <v>0</v>
      </c>
      <c r="D415" s="63">
        <v>0</v>
      </c>
      <c r="E415" s="63">
        <v>0</v>
      </c>
      <c r="F415" s="420"/>
      <c r="G415" s="63">
        <v>0</v>
      </c>
      <c r="H415" s="64">
        <v>0</v>
      </c>
      <c r="I415" s="296">
        <f t="shared" si="73"/>
        <v>0</v>
      </c>
    </row>
    <row r="416" spans="1:9" ht="15">
      <c r="A416" s="306" t="s">
        <v>24</v>
      </c>
      <c r="B416" s="60">
        <v>2.9772000000000003</v>
      </c>
      <c r="C416" s="60">
        <v>0</v>
      </c>
      <c r="D416" s="60">
        <v>0</v>
      </c>
      <c r="E416" s="60">
        <v>0</v>
      </c>
      <c r="F416" s="420"/>
      <c r="G416" s="60">
        <v>0</v>
      </c>
      <c r="H416" s="61">
        <v>0</v>
      </c>
      <c r="I416" s="295">
        <f t="shared" si="73"/>
        <v>2.9772000000000003</v>
      </c>
    </row>
    <row r="417" spans="1:10" ht="15.75" thickBot="1">
      <c r="A417" s="38" t="s">
        <v>25</v>
      </c>
      <c r="B417" s="275">
        <v>1.0454192359453405</v>
      </c>
      <c r="C417" s="275">
        <v>0.49261562352895655</v>
      </c>
      <c r="D417" s="275">
        <v>3.0375991697219787E-2</v>
      </c>
      <c r="E417" s="275">
        <v>39.419418417514606</v>
      </c>
      <c r="F417" s="421"/>
      <c r="G417" s="275">
        <v>7.2125707313138854</v>
      </c>
      <c r="H417" s="297">
        <v>0</v>
      </c>
      <c r="I417" s="298">
        <f t="shared" si="73"/>
        <v>48.200400000000002</v>
      </c>
    </row>
    <row r="418" spans="1:10" ht="15">
      <c r="A418" s="132" t="s">
        <v>26</v>
      </c>
      <c r="B418" s="74">
        <f>SUM(B397:B417)</f>
        <v>29.013158056368965</v>
      </c>
      <c r="C418" s="74">
        <f t="shared" ref="C418:E418" si="74">SUM(C397:C417)</f>
        <v>48.549597110069193</v>
      </c>
      <c r="D418" s="74">
        <f t="shared" si="74"/>
        <v>2.6184383149305228</v>
      </c>
      <c r="E418" s="74">
        <f t="shared" si="74"/>
        <v>40.249837114440531</v>
      </c>
      <c r="F418" s="74">
        <f>SUM(F397:F417)</f>
        <v>0</v>
      </c>
      <c r="G418" s="74">
        <f t="shared" ref="G418:H418" si="75">SUM(G397:G417)</f>
        <v>7.2125707313138854</v>
      </c>
      <c r="H418" s="75">
        <f t="shared" si="75"/>
        <v>0</v>
      </c>
      <c r="I418" s="59">
        <f>SUM(I397:I417)</f>
        <v>127.64360132712309</v>
      </c>
    </row>
    <row r="419" spans="1:10" s="14" customFormat="1" ht="15" thickBot="1">
      <c r="A419" s="299" t="s">
        <v>91</v>
      </c>
      <c r="B419" s="302">
        <f>B418/$I418</f>
        <v>0.22729817832399199</v>
      </c>
      <c r="C419" s="302">
        <f t="shared" ref="C419:I419" si="76">C418/$I418</f>
        <v>0.38035276821786795</v>
      </c>
      <c r="D419" s="302">
        <f t="shared" si="76"/>
        <v>2.0513666863880068E-2</v>
      </c>
      <c r="E419" s="302">
        <f t="shared" si="76"/>
        <v>0.31532984572637413</v>
      </c>
      <c r="F419" s="302">
        <f t="shared" si="76"/>
        <v>0</v>
      </c>
      <c r="G419" s="302">
        <f t="shared" si="76"/>
        <v>5.6505540867885874E-2</v>
      </c>
      <c r="H419" s="303">
        <f t="shared" si="76"/>
        <v>0</v>
      </c>
      <c r="I419" s="304">
        <f t="shared" si="76"/>
        <v>1</v>
      </c>
      <c r="J419" s="322"/>
    </row>
    <row r="420" spans="1:10" ht="15" thickBot="1">
      <c r="A420" s="44"/>
      <c r="B420" s="44"/>
      <c r="C420" s="44"/>
      <c r="D420" s="44"/>
      <c r="E420" s="44"/>
      <c r="F420" s="44"/>
      <c r="G420" s="44"/>
      <c r="H420" s="44"/>
      <c r="I420" s="44"/>
    </row>
    <row r="421" spans="1:10" ht="28.5" customHeight="1">
      <c r="A421" s="485" t="s">
        <v>43</v>
      </c>
      <c r="B421" s="30" t="s">
        <v>0</v>
      </c>
      <c r="C421" s="30" t="s">
        <v>1</v>
      </c>
      <c r="D421" s="30" t="s">
        <v>2</v>
      </c>
      <c r="E421" s="30" t="s">
        <v>3</v>
      </c>
      <c r="F421" s="30" t="s">
        <v>27</v>
      </c>
      <c r="G421" s="30" t="s">
        <v>4</v>
      </c>
      <c r="H421" s="30" t="s">
        <v>5</v>
      </c>
      <c r="I421" s="31" t="s">
        <v>6</v>
      </c>
    </row>
    <row r="422" spans="1:10" ht="15" customHeight="1">
      <c r="A422" s="486" t="s">
        <v>43</v>
      </c>
      <c r="B422" s="434" t="s">
        <v>117</v>
      </c>
      <c r="C422" s="435"/>
      <c r="D422" s="435"/>
      <c r="E422" s="435"/>
      <c r="F422" s="435"/>
      <c r="G422" s="435"/>
      <c r="H422" s="435"/>
      <c r="I422" s="436"/>
    </row>
    <row r="423" spans="1:10" ht="15">
      <c r="A423" s="305" t="s">
        <v>7</v>
      </c>
      <c r="B423" s="57">
        <v>0</v>
      </c>
      <c r="C423" s="57">
        <v>0</v>
      </c>
      <c r="D423" s="57">
        <v>0</v>
      </c>
      <c r="E423" s="57">
        <v>0</v>
      </c>
      <c r="F423" s="419"/>
      <c r="G423" s="57">
        <v>0</v>
      </c>
      <c r="H423" s="58">
        <v>0</v>
      </c>
      <c r="I423" s="59">
        <f>SUM(B423:H423)</f>
        <v>0</v>
      </c>
    </row>
    <row r="424" spans="1:10" ht="15">
      <c r="A424" s="306" t="s">
        <v>8</v>
      </c>
      <c r="B424" s="60">
        <v>0</v>
      </c>
      <c r="C424" s="60">
        <v>0</v>
      </c>
      <c r="D424" s="60">
        <v>0</v>
      </c>
      <c r="E424" s="60">
        <v>0</v>
      </c>
      <c r="F424" s="420"/>
      <c r="G424" s="60">
        <v>0</v>
      </c>
      <c r="H424" s="61">
        <v>0</v>
      </c>
      <c r="I424" s="62">
        <f t="shared" ref="I424:I443" si="77">SUM(B424:H424)</f>
        <v>0</v>
      </c>
    </row>
    <row r="425" spans="1:10" ht="15">
      <c r="A425" s="307" t="s">
        <v>9</v>
      </c>
      <c r="B425" s="63">
        <v>0</v>
      </c>
      <c r="C425" s="63">
        <v>0</v>
      </c>
      <c r="D425" s="63">
        <v>0</v>
      </c>
      <c r="E425" s="63">
        <v>0</v>
      </c>
      <c r="F425" s="420"/>
      <c r="G425" s="63">
        <v>0</v>
      </c>
      <c r="H425" s="64">
        <v>0</v>
      </c>
      <c r="I425" s="59">
        <f t="shared" si="77"/>
        <v>0</v>
      </c>
    </row>
    <row r="426" spans="1:10" ht="15">
      <c r="A426" s="306" t="s">
        <v>10</v>
      </c>
      <c r="B426" s="60">
        <v>0</v>
      </c>
      <c r="C426" s="60">
        <v>0</v>
      </c>
      <c r="D426" s="60">
        <v>0</v>
      </c>
      <c r="E426" s="60">
        <v>0</v>
      </c>
      <c r="F426" s="420"/>
      <c r="G426" s="60">
        <v>0</v>
      </c>
      <c r="H426" s="61">
        <v>0</v>
      </c>
      <c r="I426" s="62">
        <f t="shared" si="77"/>
        <v>0</v>
      </c>
    </row>
    <row r="427" spans="1:10" ht="15">
      <c r="A427" s="307" t="s">
        <v>11</v>
      </c>
      <c r="B427" s="63">
        <v>0</v>
      </c>
      <c r="C427" s="63">
        <v>0</v>
      </c>
      <c r="D427" s="63">
        <v>0</v>
      </c>
      <c r="E427" s="63">
        <v>0</v>
      </c>
      <c r="F427" s="420"/>
      <c r="G427" s="63">
        <v>0</v>
      </c>
      <c r="H427" s="64">
        <v>0</v>
      </c>
      <c r="I427" s="59">
        <f t="shared" si="77"/>
        <v>0</v>
      </c>
    </row>
    <row r="428" spans="1:10" ht="15">
      <c r="A428" s="306" t="s">
        <v>12</v>
      </c>
      <c r="B428" s="60">
        <v>0</v>
      </c>
      <c r="C428" s="60">
        <v>0</v>
      </c>
      <c r="D428" s="60">
        <v>0</v>
      </c>
      <c r="E428" s="60">
        <v>0</v>
      </c>
      <c r="F428" s="420"/>
      <c r="G428" s="60">
        <v>0</v>
      </c>
      <c r="H428" s="61">
        <v>0</v>
      </c>
      <c r="I428" s="62">
        <f t="shared" si="77"/>
        <v>0</v>
      </c>
    </row>
    <row r="429" spans="1:10" ht="15">
      <c r="A429" s="307" t="s">
        <v>13</v>
      </c>
      <c r="B429" s="63">
        <v>0</v>
      </c>
      <c r="C429" s="63">
        <v>0</v>
      </c>
      <c r="D429" s="63">
        <v>0</v>
      </c>
      <c r="E429" s="63">
        <v>0</v>
      </c>
      <c r="F429" s="420"/>
      <c r="G429" s="63">
        <v>0</v>
      </c>
      <c r="H429" s="64">
        <v>0</v>
      </c>
      <c r="I429" s="59">
        <f t="shared" si="77"/>
        <v>0</v>
      </c>
    </row>
    <row r="430" spans="1:10" ht="15">
      <c r="A430" s="306" t="s">
        <v>14</v>
      </c>
      <c r="B430" s="60">
        <v>0</v>
      </c>
      <c r="C430" s="60">
        <v>0</v>
      </c>
      <c r="D430" s="60">
        <v>0</v>
      </c>
      <c r="E430" s="60">
        <v>6.4244116697308229E-2</v>
      </c>
      <c r="F430" s="420"/>
      <c r="G430" s="60">
        <v>0</v>
      </c>
      <c r="H430" s="61">
        <v>0</v>
      </c>
      <c r="I430" s="62">
        <f t="shared" si="77"/>
        <v>6.4244116697308229E-2</v>
      </c>
    </row>
    <row r="431" spans="1:10" ht="15">
      <c r="A431" s="307" t="s">
        <v>15</v>
      </c>
      <c r="B431" s="63">
        <v>6.548194464605289</v>
      </c>
      <c r="C431" s="63">
        <v>2.904520699434455</v>
      </c>
      <c r="D431" s="63">
        <v>3.547284835960256</v>
      </c>
      <c r="E431" s="63">
        <v>0</v>
      </c>
      <c r="F431" s="420"/>
      <c r="G431" s="63">
        <v>0</v>
      </c>
      <c r="H431" s="64">
        <v>0</v>
      </c>
      <c r="I431" s="59">
        <f t="shared" si="77"/>
        <v>13</v>
      </c>
    </row>
    <row r="432" spans="1:10" ht="15">
      <c r="A432" s="306" t="s">
        <v>16</v>
      </c>
      <c r="B432" s="60">
        <v>89.315783452966187</v>
      </c>
      <c r="C432" s="60">
        <v>9.4022368962132443</v>
      </c>
      <c r="D432" s="60">
        <v>31.281979650820574</v>
      </c>
      <c r="E432" s="60">
        <v>0</v>
      </c>
      <c r="F432" s="420"/>
      <c r="G432" s="60">
        <v>0</v>
      </c>
      <c r="H432" s="61">
        <v>0</v>
      </c>
      <c r="I432" s="62">
        <f t="shared" si="77"/>
        <v>130</v>
      </c>
    </row>
    <row r="433" spans="1:10" ht="15">
      <c r="A433" s="307" t="s">
        <v>17</v>
      </c>
      <c r="B433" s="63">
        <v>1.4782521747825221E-4</v>
      </c>
      <c r="C433" s="63">
        <v>0</v>
      </c>
      <c r="D433" s="63">
        <v>1.4776506545663153</v>
      </c>
      <c r="E433" s="63">
        <v>6.0152021620673581E-4</v>
      </c>
      <c r="F433" s="420"/>
      <c r="G433" s="63">
        <v>0</v>
      </c>
      <c r="H433" s="64">
        <v>0</v>
      </c>
      <c r="I433" s="59">
        <f t="shared" si="77"/>
        <v>1.4784000000000002</v>
      </c>
    </row>
    <row r="434" spans="1:10" ht="15">
      <c r="A434" s="306" t="s">
        <v>18</v>
      </c>
      <c r="B434" s="60">
        <v>0</v>
      </c>
      <c r="C434" s="60">
        <v>0</v>
      </c>
      <c r="D434" s="60">
        <v>0</v>
      </c>
      <c r="E434" s="60">
        <v>0</v>
      </c>
      <c r="F434" s="420"/>
      <c r="G434" s="60">
        <v>0</v>
      </c>
      <c r="H434" s="61">
        <v>0</v>
      </c>
      <c r="I434" s="62">
        <f>SUM(B434:H434)</f>
        <v>0</v>
      </c>
    </row>
    <row r="435" spans="1:10" ht="15">
      <c r="A435" s="307" t="s">
        <v>139</v>
      </c>
      <c r="B435" s="63">
        <v>17.362537651498887</v>
      </c>
      <c r="C435" s="63">
        <v>13.95266480513879</v>
      </c>
      <c r="D435" s="63">
        <v>6.5374257563661908</v>
      </c>
      <c r="E435" s="63">
        <v>2.1473717869961337</v>
      </c>
      <c r="F435" s="420"/>
      <c r="G435" s="63">
        <v>0</v>
      </c>
      <c r="H435" s="64">
        <v>0</v>
      </c>
      <c r="I435" s="59">
        <f>SUM(B435:H435)</f>
        <v>40</v>
      </c>
    </row>
    <row r="436" spans="1:10" ht="15">
      <c r="A436" s="306" t="s">
        <v>19</v>
      </c>
      <c r="B436" s="60">
        <v>0</v>
      </c>
      <c r="C436" s="60">
        <v>0</v>
      </c>
      <c r="D436" s="60">
        <v>0</v>
      </c>
      <c r="E436" s="60">
        <v>0</v>
      </c>
      <c r="F436" s="420"/>
      <c r="G436" s="60">
        <v>0</v>
      </c>
      <c r="H436" s="61">
        <v>0</v>
      </c>
      <c r="I436" s="62">
        <f>SUM(B436:H436)</f>
        <v>0</v>
      </c>
    </row>
    <row r="437" spans="1:10" ht="15">
      <c r="A437" s="307" t="s">
        <v>20</v>
      </c>
      <c r="B437" s="63">
        <v>0</v>
      </c>
      <c r="C437" s="63">
        <v>0</v>
      </c>
      <c r="D437" s="63">
        <v>0</v>
      </c>
      <c r="E437" s="63">
        <v>0</v>
      </c>
      <c r="F437" s="420"/>
      <c r="G437" s="63">
        <v>0</v>
      </c>
      <c r="H437" s="64">
        <v>0</v>
      </c>
      <c r="I437" s="59">
        <f>SUM(B437:H437)</f>
        <v>0</v>
      </c>
    </row>
    <row r="438" spans="1:10" ht="15">
      <c r="A438" s="306" t="s">
        <v>21</v>
      </c>
      <c r="B438" s="60">
        <v>1.2420635217489171</v>
      </c>
      <c r="C438" s="60">
        <v>1.4516369337675512E-2</v>
      </c>
      <c r="D438" s="60">
        <v>0.74342010891340726</v>
      </c>
      <c r="E438" s="60">
        <v>0</v>
      </c>
      <c r="F438" s="420"/>
      <c r="G438" s="60">
        <v>0</v>
      </c>
      <c r="H438" s="61">
        <v>0</v>
      </c>
      <c r="I438" s="62">
        <f t="shared" si="77"/>
        <v>2</v>
      </c>
    </row>
    <row r="439" spans="1:10" ht="15">
      <c r="A439" s="38" t="s">
        <v>60</v>
      </c>
      <c r="B439" s="63">
        <v>4.3836290013119736</v>
      </c>
      <c r="C439" s="63">
        <v>0.29061951270301062</v>
      </c>
      <c r="D439" s="63">
        <v>3.3257514859850157</v>
      </c>
      <c r="E439" s="63">
        <v>0</v>
      </c>
      <c r="F439" s="420"/>
      <c r="G439" s="63">
        <v>0</v>
      </c>
      <c r="H439" s="64">
        <v>0</v>
      </c>
      <c r="I439" s="59">
        <f t="shared" si="77"/>
        <v>8</v>
      </c>
    </row>
    <row r="440" spans="1:10" ht="15">
      <c r="A440" s="306" t="s">
        <v>22</v>
      </c>
      <c r="B440" s="60">
        <v>0</v>
      </c>
      <c r="C440" s="60">
        <v>0</v>
      </c>
      <c r="D440" s="60">
        <v>0</v>
      </c>
      <c r="E440" s="60">
        <v>0</v>
      </c>
      <c r="F440" s="420"/>
      <c r="G440" s="60">
        <v>0</v>
      </c>
      <c r="H440" s="61">
        <v>0</v>
      </c>
      <c r="I440" s="295">
        <f t="shared" si="77"/>
        <v>0</v>
      </c>
    </row>
    <row r="441" spans="1:10" ht="15">
      <c r="A441" s="38" t="s">
        <v>23</v>
      </c>
      <c r="B441" s="63">
        <v>1.3910206961949575E-2</v>
      </c>
      <c r="C441" s="63">
        <v>0</v>
      </c>
      <c r="D441" s="63">
        <v>0</v>
      </c>
      <c r="E441" s="63">
        <v>0</v>
      </c>
      <c r="F441" s="420"/>
      <c r="G441" s="63">
        <v>0</v>
      </c>
      <c r="H441" s="64">
        <v>0</v>
      </c>
      <c r="I441" s="296">
        <f t="shared" si="77"/>
        <v>1.3910206961949575E-2</v>
      </c>
    </row>
    <row r="442" spans="1:10" ht="15">
      <c r="A442" s="306" t="s">
        <v>24</v>
      </c>
      <c r="B442" s="60">
        <v>0.94642538663119535</v>
      </c>
      <c r="C442" s="60">
        <v>2.3430348547168549E-3</v>
      </c>
      <c r="D442" s="60">
        <v>0.1888315785140878</v>
      </c>
      <c r="E442" s="60">
        <v>0</v>
      </c>
      <c r="F442" s="420"/>
      <c r="G442" s="60">
        <v>0</v>
      </c>
      <c r="H442" s="61">
        <v>0</v>
      </c>
      <c r="I442" s="295">
        <f t="shared" si="77"/>
        <v>1.1375999999999999</v>
      </c>
    </row>
    <row r="443" spans="1:10" ht="15.75" thickBot="1">
      <c r="A443" s="38" t="s">
        <v>25</v>
      </c>
      <c r="B443" s="275">
        <v>24.203990796013564</v>
      </c>
      <c r="C443" s="275">
        <v>8.259669633447185E-2</v>
      </c>
      <c r="D443" s="275">
        <v>89.343501375030158</v>
      </c>
      <c r="E443" s="275">
        <v>459.56570386172609</v>
      </c>
      <c r="F443" s="421"/>
      <c r="G443" s="275">
        <v>60.907284715067007</v>
      </c>
      <c r="H443" s="297">
        <v>0.23132255582889247</v>
      </c>
      <c r="I443" s="298">
        <f t="shared" si="77"/>
        <v>634.33440000000019</v>
      </c>
    </row>
    <row r="444" spans="1:10" ht="15">
      <c r="A444" s="132" t="s">
        <v>26</v>
      </c>
      <c r="B444" s="74">
        <f>SUM(B423:B443)</f>
        <v>144.01668230695543</v>
      </c>
      <c r="C444" s="74">
        <f t="shared" ref="C444:E444" si="78">SUM(C423:C443)</f>
        <v>26.649498014016366</v>
      </c>
      <c r="D444" s="74">
        <f t="shared" si="78"/>
        <v>136.445845446156</v>
      </c>
      <c r="E444" s="74">
        <f t="shared" si="78"/>
        <v>461.77792128563573</v>
      </c>
      <c r="F444" s="74">
        <f>SUM(F423:F443)</f>
        <v>0</v>
      </c>
      <c r="G444" s="74">
        <f t="shared" ref="G444:H444" si="79">SUM(G423:G443)</f>
        <v>60.907284715067007</v>
      </c>
      <c r="H444" s="75">
        <f t="shared" si="79"/>
        <v>0.23132255582889247</v>
      </c>
      <c r="I444" s="59">
        <f>SUM(I423:I443)</f>
        <v>830.02855432365936</v>
      </c>
    </row>
    <row r="445" spans="1:10" s="14" customFormat="1" ht="15" thickBot="1">
      <c r="A445" s="299" t="s">
        <v>91</v>
      </c>
      <c r="B445" s="302">
        <f>B444/$I444</f>
        <v>0.17350810590402641</v>
      </c>
      <c r="C445" s="302">
        <f t="shared" ref="C445:I445" si="80">C444/$I444</f>
        <v>3.2106724371345811E-2</v>
      </c>
      <c r="D445" s="302">
        <f t="shared" si="80"/>
        <v>0.16438692950429587</v>
      </c>
      <c r="E445" s="302">
        <f t="shared" si="80"/>
        <v>0.5563398016612946</v>
      </c>
      <c r="F445" s="302">
        <f t="shared" si="80"/>
        <v>0</v>
      </c>
      <c r="G445" s="302">
        <f t="shared" si="80"/>
        <v>7.3379746272339647E-2</v>
      </c>
      <c r="H445" s="303">
        <f t="shared" si="80"/>
        <v>2.7869228669775509E-4</v>
      </c>
      <c r="I445" s="304">
        <f t="shared" si="80"/>
        <v>1</v>
      </c>
      <c r="J445" s="322"/>
    </row>
    <row r="446" spans="1:10" ht="15" thickBot="1">
      <c r="A446" s="44"/>
      <c r="B446" s="44"/>
      <c r="C446" s="44"/>
      <c r="D446" s="44"/>
      <c r="E446" s="44"/>
      <c r="F446" s="44"/>
      <c r="G446" s="44"/>
      <c r="H446" s="44"/>
      <c r="I446" s="44"/>
    </row>
    <row r="447" spans="1:10" ht="28.5" customHeight="1">
      <c r="A447" s="481" t="s">
        <v>44</v>
      </c>
      <c r="B447" s="30" t="s">
        <v>0</v>
      </c>
      <c r="C447" s="30" t="s">
        <v>1</v>
      </c>
      <c r="D447" s="30" t="s">
        <v>2</v>
      </c>
      <c r="E447" s="30" t="s">
        <v>3</v>
      </c>
      <c r="F447" s="30" t="s">
        <v>27</v>
      </c>
      <c r="G447" s="30" t="s">
        <v>4</v>
      </c>
      <c r="H447" s="30" t="s">
        <v>5</v>
      </c>
      <c r="I447" s="31" t="s">
        <v>6</v>
      </c>
    </row>
    <row r="448" spans="1:10" ht="15" customHeight="1">
      <c r="A448" s="482" t="s">
        <v>44</v>
      </c>
      <c r="B448" s="434" t="s">
        <v>117</v>
      </c>
      <c r="C448" s="435"/>
      <c r="D448" s="435"/>
      <c r="E448" s="435"/>
      <c r="F448" s="435"/>
      <c r="G448" s="435"/>
      <c r="H448" s="435"/>
      <c r="I448" s="436"/>
    </row>
    <row r="449" spans="1:9" ht="15">
      <c r="A449" s="305" t="s">
        <v>7</v>
      </c>
      <c r="B449" s="404"/>
      <c r="C449" s="405"/>
      <c r="D449" s="405"/>
      <c r="E449" s="406"/>
      <c r="F449" s="57">
        <v>0</v>
      </c>
      <c r="G449" s="404"/>
      <c r="H449" s="406"/>
      <c r="I449" s="59">
        <f>SUM(B449:H449)</f>
        <v>0</v>
      </c>
    </row>
    <row r="450" spans="1:9" ht="15">
      <c r="A450" s="306" t="s">
        <v>8</v>
      </c>
      <c r="B450" s="407"/>
      <c r="C450" s="408"/>
      <c r="D450" s="408"/>
      <c r="E450" s="409"/>
      <c r="F450" s="60">
        <v>0</v>
      </c>
      <c r="G450" s="407"/>
      <c r="H450" s="409"/>
      <c r="I450" s="62">
        <f t="shared" ref="I450:I469" si="81">SUM(B450:H450)</f>
        <v>0</v>
      </c>
    </row>
    <row r="451" spans="1:9" ht="15">
      <c r="A451" s="307" t="s">
        <v>9</v>
      </c>
      <c r="B451" s="407"/>
      <c r="C451" s="408"/>
      <c r="D451" s="408"/>
      <c r="E451" s="409"/>
      <c r="F451" s="63">
        <v>0</v>
      </c>
      <c r="G451" s="407"/>
      <c r="H451" s="409"/>
      <c r="I451" s="59">
        <f t="shared" si="81"/>
        <v>0</v>
      </c>
    </row>
    <row r="452" spans="1:9" ht="15">
      <c r="A452" s="306" t="s">
        <v>10</v>
      </c>
      <c r="B452" s="407"/>
      <c r="C452" s="408"/>
      <c r="D452" s="408"/>
      <c r="E452" s="409"/>
      <c r="F452" s="60">
        <v>0</v>
      </c>
      <c r="G452" s="407"/>
      <c r="H452" s="409"/>
      <c r="I452" s="62">
        <f t="shared" si="81"/>
        <v>0</v>
      </c>
    </row>
    <row r="453" spans="1:9" ht="15">
      <c r="A453" s="307" t="s">
        <v>11</v>
      </c>
      <c r="B453" s="407"/>
      <c r="C453" s="408"/>
      <c r="D453" s="408"/>
      <c r="E453" s="409"/>
      <c r="F453" s="63">
        <v>0</v>
      </c>
      <c r="G453" s="407"/>
      <c r="H453" s="409"/>
      <c r="I453" s="59">
        <f t="shared" si="81"/>
        <v>0</v>
      </c>
    </row>
    <row r="454" spans="1:9" ht="15">
      <c r="A454" s="306" t="s">
        <v>12</v>
      </c>
      <c r="B454" s="407"/>
      <c r="C454" s="408"/>
      <c r="D454" s="408"/>
      <c r="E454" s="409"/>
      <c r="F454" s="60">
        <v>0</v>
      </c>
      <c r="G454" s="407"/>
      <c r="H454" s="409"/>
      <c r="I454" s="62">
        <f t="shared" si="81"/>
        <v>0</v>
      </c>
    </row>
    <row r="455" spans="1:9" ht="15">
      <c r="A455" s="307" t="s">
        <v>13</v>
      </c>
      <c r="B455" s="407"/>
      <c r="C455" s="408"/>
      <c r="D455" s="408"/>
      <c r="E455" s="409"/>
      <c r="F455" s="63">
        <v>0</v>
      </c>
      <c r="G455" s="407"/>
      <c r="H455" s="409"/>
      <c r="I455" s="59">
        <f t="shared" si="81"/>
        <v>0</v>
      </c>
    </row>
    <row r="456" spans="1:9" ht="15">
      <c r="A456" s="306" t="s">
        <v>14</v>
      </c>
      <c r="B456" s="407"/>
      <c r="C456" s="408"/>
      <c r="D456" s="408"/>
      <c r="E456" s="409"/>
      <c r="F456" s="60">
        <v>172.94548191814235</v>
      </c>
      <c r="G456" s="407"/>
      <c r="H456" s="409"/>
      <c r="I456" s="62">
        <f t="shared" si="81"/>
        <v>172.94548191814235</v>
      </c>
    </row>
    <row r="457" spans="1:9" ht="15">
      <c r="A457" s="307" t="s">
        <v>15</v>
      </c>
      <c r="B457" s="407"/>
      <c r="C457" s="408"/>
      <c r="D457" s="408"/>
      <c r="E457" s="409"/>
      <c r="F457" s="63">
        <v>0</v>
      </c>
      <c r="G457" s="407"/>
      <c r="H457" s="409"/>
      <c r="I457" s="59">
        <f t="shared" si="81"/>
        <v>0</v>
      </c>
    </row>
    <row r="458" spans="1:9" ht="15">
      <c r="A458" s="306" t="s">
        <v>16</v>
      </c>
      <c r="B458" s="407"/>
      <c r="C458" s="408"/>
      <c r="D458" s="408"/>
      <c r="E458" s="409"/>
      <c r="F458" s="60">
        <v>0</v>
      </c>
      <c r="G458" s="407"/>
      <c r="H458" s="409"/>
      <c r="I458" s="62">
        <f t="shared" si="81"/>
        <v>0</v>
      </c>
    </row>
    <row r="459" spans="1:9" ht="15">
      <c r="A459" s="307" t="s">
        <v>17</v>
      </c>
      <c r="B459" s="407"/>
      <c r="C459" s="408"/>
      <c r="D459" s="408"/>
      <c r="E459" s="409"/>
      <c r="F459" s="63">
        <v>0</v>
      </c>
      <c r="G459" s="407"/>
      <c r="H459" s="409"/>
      <c r="I459" s="59">
        <f t="shared" si="81"/>
        <v>0</v>
      </c>
    </row>
    <row r="460" spans="1:9" ht="15">
      <c r="A460" s="306" t="s">
        <v>18</v>
      </c>
      <c r="B460" s="407"/>
      <c r="C460" s="408"/>
      <c r="D460" s="408"/>
      <c r="E460" s="409"/>
      <c r="F460" s="60">
        <v>0</v>
      </c>
      <c r="G460" s="407"/>
      <c r="H460" s="409"/>
      <c r="I460" s="62">
        <f>SUM(B460:H460)</f>
        <v>0</v>
      </c>
    </row>
    <row r="461" spans="1:9" ht="15">
      <c r="A461" s="307" t="s">
        <v>139</v>
      </c>
      <c r="B461" s="407"/>
      <c r="C461" s="408"/>
      <c r="D461" s="408"/>
      <c r="E461" s="409"/>
      <c r="F461" s="63">
        <v>0</v>
      </c>
      <c r="G461" s="407"/>
      <c r="H461" s="409"/>
      <c r="I461" s="59">
        <f>SUM(B461:H461)</f>
        <v>0</v>
      </c>
    </row>
    <row r="462" spans="1:9" ht="15">
      <c r="A462" s="306" t="s">
        <v>19</v>
      </c>
      <c r="B462" s="407"/>
      <c r="C462" s="408"/>
      <c r="D462" s="408"/>
      <c r="E462" s="409"/>
      <c r="F462" s="60">
        <v>0</v>
      </c>
      <c r="G462" s="407"/>
      <c r="H462" s="409"/>
      <c r="I462" s="62">
        <f>SUM(B462:H462)</f>
        <v>0</v>
      </c>
    </row>
    <row r="463" spans="1:9" ht="15">
      <c r="A463" s="307" t="s">
        <v>20</v>
      </c>
      <c r="B463" s="407"/>
      <c r="C463" s="408"/>
      <c r="D463" s="408"/>
      <c r="E463" s="409"/>
      <c r="F463" s="63">
        <v>0</v>
      </c>
      <c r="G463" s="407"/>
      <c r="H463" s="409"/>
      <c r="I463" s="59">
        <f>SUM(B463:H463)</f>
        <v>0</v>
      </c>
    </row>
    <row r="464" spans="1:9" ht="15">
      <c r="A464" s="306" t="s">
        <v>21</v>
      </c>
      <c r="B464" s="407"/>
      <c r="C464" s="408"/>
      <c r="D464" s="408"/>
      <c r="E464" s="409"/>
      <c r="F464" s="60">
        <v>0</v>
      </c>
      <c r="G464" s="407"/>
      <c r="H464" s="409"/>
      <c r="I464" s="62">
        <f t="shared" si="81"/>
        <v>0</v>
      </c>
    </row>
    <row r="465" spans="1:10" ht="15">
      <c r="A465" s="38" t="s">
        <v>60</v>
      </c>
      <c r="B465" s="407"/>
      <c r="C465" s="408"/>
      <c r="D465" s="408"/>
      <c r="E465" s="409"/>
      <c r="F465" s="63">
        <v>0</v>
      </c>
      <c r="G465" s="407"/>
      <c r="H465" s="409"/>
      <c r="I465" s="59">
        <f t="shared" si="81"/>
        <v>0</v>
      </c>
    </row>
    <row r="466" spans="1:10" ht="15">
      <c r="A466" s="306" t="s">
        <v>22</v>
      </c>
      <c r="B466" s="407"/>
      <c r="C466" s="408"/>
      <c r="D466" s="408"/>
      <c r="E466" s="409"/>
      <c r="F466" s="60">
        <v>0</v>
      </c>
      <c r="G466" s="407"/>
      <c r="H466" s="409"/>
      <c r="I466" s="295">
        <f t="shared" si="81"/>
        <v>0</v>
      </c>
    </row>
    <row r="467" spans="1:10" ht="15">
      <c r="A467" s="38" t="s">
        <v>23</v>
      </c>
      <c r="B467" s="407"/>
      <c r="C467" s="408"/>
      <c r="D467" s="408"/>
      <c r="E467" s="409"/>
      <c r="F467" s="63">
        <v>0</v>
      </c>
      <c r="G467" s="407"/>
      <c r="H467" s="409"/>
      <c r="I467" s="296">
        <f t="shared" si="81"/>
        <v>0</v>
      </c>
    </row>
    <row r="468" spans="1:10" ht="15">
      <c r="A468" s="306" t="s">
        <v>24</v>
      </c>
      <c r="B468" s="407"/>
      <c r="C468" s="408"/>
      <c r="D468" s="408"/>
      <c r="E468" s="409"/>
      <c r="F468" s="60">
        <v>0</v>
      </c>
      <c r="G468" s="407"/>
      <c r="H468" s="409"/>
      <c r="I468" s="295">
        <f t="shared" si="81"/>
        <v>0</v>
      </c>
    </row>
    <row r="469" spans="1:10" ht="15.75" thickBot="1">
      <c r="A469" s="38" t="s">
        <v>25</v>
      </c>
      <c r="B469" s="410"/>
      <c r="C469" s="411"/>
      <c r="D469" s="411"/>
      <c r="E469" s="412"/>
      <c r="F469" s="275">
        <v>687.71159999999998</v>
      </c>
      <c r="G469" s="410"/>
      <c r="H469" s="412"/>
      <c r="I469" s="298">
        <f t="shared" si="81"/>
        <v>687.71159999999998</v>
      </c>
    </row>
    <row r="470" spans="1:10" ht="15">
      <c r="A470" s="132" t="s">
        <v>26</v>
      </c>
      <c r="B470" s="74">
        <f>SUM(B449:B469)</f>
        <v>0</v>
      </c>
      <c r="C470" s="74">
        <f t="shared" ref="C470:E470" si="82">SUM(C449:C469)</f>
        <v>0</v>
      </c>
      <c r="D470" s="74">
        <f t="shared" si="82"/>
        <v>0</v>
      </c>
      <c r="E470" s="74">
        <f t="shared" si="82"/>
        <v>0</v>
      </c>
      <c r="F470" s="74">
        <f>SUM(F449:F469)</f>
        <v>860.65708191814235</v>
      </c>
      <c r="G470" s="74">
        <f t="shared" ref="G470:H470" si="83">SUM(G449:G469)</f>
        <v>0</v>
      </c>
      <c r="H470" s="75">
        <f t="shared" si="83"/>
        <v>0</v>
      </c>
      <c r="I470" s="59">
        <f>SUM(I449:I469)</f>
        <v>860.65708191814235</v>
      </c>
    </row>
    <row r="471" spans="1:10" s="14" customFormat="1" ht="15" thickBot="1">
      <c r="A471" s="299" t="s">
        <v>91</v>
      </c>
      <c r="B471" s="302">
        <f>B470/$I470</f>
        <v>0</v>
      </c>
      <c r="C471" s="302">
        <f t="shared" ref="C471:I471" si="84">C470/$I470</f>
        <v>0</v>
      </c>
      <c r="D471" s="302">
        <f t="shared" si="84"/>
        <v>0</v>
      </c>
      <c r="E471" s="302">
        <f t="shared" si="84"/>
        <v>0</v>
      </c>
      <c r="F471" s="302">
        <f t="shared" si="84"/>
        <v>1</v>
      </c>
      <c r="G471" s="302">
        <f t="shared" si="84"/>
        <v>0</v>
      </c>
      <c r="H471" s="303">
        <f t="shared" si="84"/>
        <v>0</v>
      </c>
      <c r="I471" s="304">
        <f t="shared" si="84"/>
        <v>1</v>
      </c>
      <c r="J471" s="322"/>
    </row>
    <row r="472" spans="1:10" ht="15" thickBot="1">
      <c r="A472" s="44"/>
      <c r="B472" s="44"/>
      <c r="C472" s="44"/>
      <c r="D472" s="44"/>
      <c r="E472" s="44"/>
      <c r="F472" s="44"/>
      <c r="G472" s="44"/>
      <c r="H472" s="44"/>
      <c r="I472" s="44"/>
    </row>
    <row r="473" spans="1:10" ht="28.5" customHeight="1">
      <c r="A473" s="481" t="s">
        <v>45</v>
      </c>
      <c r="B473" s="30" t="s">
        <v>0</v>
      </c>
      <c r="C473" s="30" t="s">
        <v>1</v>
      </c>
      <c r="D473" s="30" t="s">
        <v>2</v>
      </c>
      <c r="E473" s="30" t="s">
        <v>3</v>
      </c>
      <c r="F473" s="30" t="s">
        <v>27</v>
      </c>
      <c r="G473" s="30" t="s">
        <v>4</v>
      </c>
      <c r="H473" s="30" t="s">
        <v>5</v>
      </c>
      <c r="I473" s="31" t="s">
        <v>6</v>
      </c>
    </row>
    <row r="474" spans="1:10" ht="15" customHeight="1">
      <c r="A474" s="482" t="s">
        <v>45</v>
      </c>
      <c r="B474" s="434" t="s">
        <v>117</v>
      </c>
      <c r="C474" s="435"/>
      <c r="D474" s="435"/>
      <c r="E474" s="435"/>
      <c r="F474" s="435"/>
      <c r="G474" s="435"/>
      <c r="H474" s="435"/>
      <c r="I474" s="436"/>
    </row>
    <row r="475" spans="1:10" ht="15">
      <c r="A475" s="305" t="s">
        <v>7</v>
      </c>
      <c r="B475" s="404"/>
      <c r="C475" s="405"/>
      <c r="D475" s="405"/>
      <c r="E475" s="406"/>
      <c r="F475" s="57">
        <v>0</v>
      </c>
      <c r="G475" s="404"/>
      <c r="H475" s="406"/>
      <c r="I475" s="59">
        <f>SUM(B475:H475)</f>
        <v>0</v>
      </c>
    </row>
    <row r="476" spans="1:10" ht="15">
      <c r="A476" s="306" t="s">
        <v>8</v>
      </c>
      <c r="B476" s="407"/>
      <c r="C476" s="408"/>
      <c r="D476" s="408"/>
      <c r="E476" s="409"/>
      <c r="F476" s="60">
        <v>0</v>
      </c>
      <c r="G476" s="407"/>
      <c r="H476" s="409"/>
      <c r="I476" s="62">
        <f t="shared" ref="I476:I495" si="85">SUM(B476:H476)</f>
        <v>0</v>
      </c>
    </row>
    <row r="477" spans="1:10" ht="15">
      <c r="A477" s="307" t="s">
        <v>9</v>
      </c>
      <c r="B477" s="407"/>
      <c r="C477" s="408"/>
      <c r="D477" s="408"/>
      <c r="E477" s="409"/>
      <c r="F477" s="63">
        <v>0</v>
      </c>
      <c r="G477" s="407"/>
      <c r="H477" s="409"/>
      <c r="I477" s="59">
        <f t="shared" si="85"/>
        <v>0</v>
      </c>
    </row>
    <row r="478" spans="1:10" ht="15">
      <c r="A478" s="306" t="s">
        <v>10</v>
      </c>
      <c r="B478" s="407"/>
      <c r="C478" s="408"/>
      <c r="D478" s="408"/>
      <c r="E478" s="409"/>
      <c r="F478" s="60">
        <v>0</v>
      </c>
      <c r="G478" s="407"/>
      <c r="H478" s="409"/>
      <c r="I478" s="62">
        <f t="shared" si="85"/>
        <v>0</v>
      </c>
    </row>
    <row r="479" spans="1:10" ht="15">
      <c r="A479" s="307" t="s">
        <v>11</v>
      </c>
      <c r="B479" s="407"/>
      <c r="C479" s="408"/>
      <c r="D479" s="408"/>
      <c r="E479" s="409"/>
      <c r="F479" s="63">
        <v>0</v>
      </c>
      <c r="G479" s="407"/>
      <c r="H479" s="409"/>
      <c r="I479" s="59">
        <f t="shared" si="85"/>
        <v>0</v>
      </c>
    </row>
    <row r="480" spans="1:10" ht="15">
      <c r="A480" s="306" t="s">
        <v>12</v>
      </c>
      <c r="B480" s="407"/>
      <c r="C480" s="408"/>
      <c r="D480" s="408"/>
      <c r="E480" s="409"/>
      <c r="F480" s="60">
        <v>6252.4937324515913</v>
      </c>
      <c r="G480" s="407"/>
      <c r="H480" s="409"/>
      <c r="I480" s="62">
        <f t="shared" si="85"/>
        <v>6252.4937324515913</v>
      </c>
    </row>
    <row r="481" spans="1:9" ht="15">
      <c r="A481" s="307" t="s">
        <v>13</v>
      </c>
      <c r="B481" s="407"/>
      <c r="C481" s="408"/>
      <c r="D481" s="408"/>
      <c r="E481" s="409"/>
      <c r="F481" s="63">
        <v>0</v>
      </c>
      <c r="G481" s="407"/>
      <c r="H481" s="409"/>
      <c r="I481" s="59">
        <f t="shared" si="85"/>
        <v>0</v>
      </c>
    </row>
    <row r="482" spans="1:9" ht="15">
      <c r="A482" s="306" t="s">
        <v>14</v>
      </c>
      <c r="B482" s="407"/>
      <c r="C482" s="408"/>
      <c r="D482" s="408"/>
      <c r="E482" s="409"/>
      <c r="F482" s="60">
        <v>6045.9630057895001</v>
      </c>
      <c r="G482" s="407"/>
      <c r="H482" s="409"/>
      <c r="I482" s="62">
        <f t="shared" si="85"/>
        <v>6045.9630057895001</v>
      </c>
    </row>
    <row r="483" spans="1:9" ht="15">
      <c r="A483" s="307" t="s">
        <v>15</v>
      </c>
      <c r="B483" s="407"/>
      <c r="C483" s="408"/>
      <c r="D483" s="408"/>
      <c r="E483" s="409"/>
      <c r="F483" s="63">
        <v>0</v>
      </c>
      <c r="G483" s="407"/>
      <c r="H483" s="409"/>
      <c r="I483" s="59">
        <f t="shared" si="85"/>
        <v>0</v>
      </c>
    </row>
    <row r="484" spans="1:9" ht="15">
      <c r="A484" s="306" t="s">
        <v>16</v>
      </c>
      <c r="B484" s="407"/>
      <c r="C484" s="408"/>
      <c r="D484" s="408"/>
      <c r="E484" s="409"/>
      <c r="F484" s="60">
        <v>0</v>
      </c>
      <c r="G484" s="407"/>
      <c r="H484" s="409"/>
      <c r="I484" s="62">
        <f t="shared" si="85"/>
        <v>0</v>
      </c>
    </row>
    <row r="485" spans="1:9" ht="15">
      <c r="A485" s="307" t="s">
        <v>17</v>
      </c>
      <c r="B485" s="407"/>
      <c r="C485" s="408"/>
      <c r="D485" s="408"/>
      <c r="E485" s="409"/>
      <c r="F485" s="63">
        <v>9.6377385250060534</v>
      </c>
      <c r="G485" s="407"/>
      <c r="H485" s="409"/>
      <c r="I485" s="59">
        <f t="shared" si="85"/>
        <v>9.6377385250060534</v>
      </c>
    </row>
    <row r="486" spans="1:9" ht="15">
      <c r="A486" s="306" t="s">
        <v>18</v>
      </c>
      <c r="B486" s="407"/>
      <c r="C486" s="408"/>
      <c r="D486" s="408"/>
      <c r="E486" s="409"/>
      <c r="F486" s="60">
        <v>0</v>
      </c>
      <c r="G486" s="407"/>
      <c r="H486" s="409"/>
      <c r="I486" s="62">
        <f>SUM(B486:H486)</f>
        <v>0</v>
      </c>
    </row>
    <row r="487" spans="1:9" ht="15">
      <c r="A487" s="307" t="s">
        <v>139</v>
      </c>
      <c r="B487" s="407"/>
      <c r="C487" s="408"/>
      <c r="D487" s="408"/>
      <c r="E487" s="409"/>
      <c r="F487" s="63">
        <v>0</v>
      </c>
      <c r="G487" s="407"/>
      <c r="H487" s="409"/>
      <c r="I487" s="59">
        <f>SUM(B487:H487)</f>
        <v>0</v>
      </c>
    </row>
    <row r="488" spans="1:9" ht="15">
      <c r="A488" s="306" t="s">
        <v>19</v>
      </c>
      <c r="B488" s="407"/>
      <c r="C488" s="408"/>
      <c r="D488" s="408"/>
      <c r="E488" s="409"/>
      <c r="F488" s="60">
        <v>0</v>
      </c>
      <c r="G488" s="407"/>
      <c r="H488" s="409"/>
      <c r="I488" s="62">
        <f>SUM(B488:H488)</f>
        <v>0</v>
      </c>
    </row>
    <row r="489" spans="1:9" ht="15">
      <c r="A489" s="307" t="s">
        <v>20</v>
      </c>
      <c r="B489" s="407"/>
      <c r="C489" s="408"/>
      <c r="D489" s="408"/>
      <c r="E489" s="409"/>
      <c r="F489" s="63">
        <v>0</v>
      </c>
      <c r="G489" s="407"/>
      <c r="H489" s="409"/>
      <c r="I489" s="59">
        <f>SUM(B489:H489)</f>
        <v>0</v>
      </c>
    </row>
    <row r="490" spans="1:9" ht="15">
      <c r="A490" s="306" t="s">
        <v>21</v>
      </c>
      <c r="B490" s="407"/>
      <c r="C490" s="408"/>
      <c r="D490" s="408"/>
      <c r="E490" s="409"/>
      <c r="F490" s="60">
        <v>0</v>
      </c>
      <c r="G490" s="407"/>
      <c r="H490" s="409"/>
      <c r="I490" s="62">
        <f t="shared" si="85"/>
        <v>0</v>
      </c>
    </row>
    <row r="491" spans="1:9" ht="15">
      <c r="A491" s="38" t="s">
        <v>60</v>
      </c>
      <c r="B491" s="407"/>
      <c r="C491" s="408"/>
      <c r="D491" s="408"/>
      <c r="E491" s="409"/>
      <c r="F491" s="63">
        <v>0</v>
      </c>
      <c r="G491" s="407"/>
      <c r="H491" s="409"/>
      <c r="I491" s="59">
        <f t="shared" si="85"/>
        <v>0</v>
      </c>
    </row>
    <row r="492" spans="1:9" ht="15">
      <c r="A492" s="306" t="s">
        <v>22</v>
      </c>
      <c r="B492" s="407"/>
      <c r="C492" s="408"/>
      <c r="D492" s="408"/>
      <c r="E492" s="409"/>
      <c r="F492" s="60">
        <v>12</v>
      </c>
      <c r="G492" s="407"/>
      <c r="H492" s="409"/>
      <c r="I492" s="295">
        <f t="shared" si="85"/>
        <v>12</v>
      </c>
    </row>
    <row r="493" spans="1:9" ht="15">
      <c r="A493" s="38" t="s">
        <v>23</v>
      </c>
      <c r="B493" s="407"/>
      <c r="C493" s="408"/>
      <c r="D493" s="408"/>
      <c r="E493" s="409"/>
      <c r="F493" s="63">
        <v>0</v>
      </c>
      <c r="G493" s="407"/>
      <c r="H493" s="409"/>
      <c r="I493" s="296">
        <f t="shared" si="85"/>
        <v>0</v>
      </c>
    </row>
    <row r="494" spans="1:9" ht="15">
      <c r="A494" s="306" t="s">
        <v>24</v>
      </c>
      <c r="B494" s="407"/>
      <c r="C494" s="408"/>
      <c r="D494" s="408"/>
      <c r="E494" s="409"/>
      <c r="F494" s="60">
        <v>0</v>
      </c>
      <c r="G494" s="407"/>
      <c r="H494" s="409"/>
      <c r="I494" s="295">
        <f t="shared" si="85"/>
        <v>0</v>
      </c>
    </row>
    <row r="495" spans="1:9" ht="15.75" thickBot="1">
      <c r="A495" s="38" t="s">
        <v>25</v>
      </c>
      <c r="B495" s="410"/>
      <c r="C495" s="411"/>
      <c r="D495" s="411"/>
      <c r="E495" s="412"/>
      <c r="F495" s="275">
        <v>306.46800000000002</v>
      </c>
      <c r="G495" s="410"/>
      <c r="H495" s="412"/>
      <c r="I495" s="298">
        <f t="shared" si="85"/>
        <v>306.46800000000002</v>
      </c>
    </row>
    <row r="496" spans="1:9" ht="15">
      <c r="A496" s="132" t="s">
        <v>26</v>
      </c>
      <c r="B496" s="74">
        <f>SUM(B475:B495)</f>
        <v>0</v>
      </c>
      <c r="C496" s="74">
        <f t="shared" ref="C496:E496" si="86">SUM(C475:C495)</f>
        <v>0</v>
      </c>
      <c r="D496" s="74">
        <f t="shared" si="86"/>
        <v>0</v>
      </c>
      <c r="E496" s="74">
        <f t="shared" si="86"/>
        <v>0</v>
      </c>
      <c r="F496" s="74">
        <f>SUM(F475:F495)</f>
        <v>12626.562476766097</v>
      </c>
      <c r="G496" s="74">
        <f t="shared" ref="G496:H496" si="87">SUM(G475:G495)</f>
        <v>0</v>
      </c>
      <c r="H496" s="75">
        <f t="shared" si="87"/>
        <v>0</v>
      </c>
      <c r="I496" s="59">
        <f>SUM(I475:I495)</f>
        <v>12626.562476766097</v>
      </c>
    </row>
    <row r="497" spans="1:10" s="14" customFormat="1" ht="15" thickBot="1">
      <c r="A497" s="299" t="s">
        <v>91</v>
      </c>
      <c r="B497" s="302">
        <f>B496/$I496</f>
        <v>0</v>
      </c>
      <c r="C497" s="302">
        <f t="shared" ref="C497:I497" si="88">C496/$I496</f>
        <v>0</v>
      </c>
      <c r="D497" s="302">
        <f t="shared" si="88"/>
        <v>0</v>
      </c>
      <c r="E497" s="302">
        <f t="shared" si="88"/>
        <v>0</v>
      </c>
      <c r="F497" s="302">
        <f t="shared" si="88"/>
        <v>1</v>
      </c>
      <c r="G497" s="302">
        <f t="shared" si="88"/>
        <v>0</v>
      </c>
      <c r="H497" s="303">
        <f t="shared" si="88"/>
        <v>0</v>
      </c>
      <c r="I497" s="304">
        <f t="shared" si="88"/>
        <v>1</v>
      </c>
      <c r="J497" s="322"/>
    </row>
    <row r="498" spans="1:10" ht="15" thickBot="1">
      <c r="A498" s="44"/>
      <c r="B498" s="44"/>
      <c r="C498" s="44"/>
      <c r="D498" s="44"/>
      <c r="E498" s="44"/>
      <c r="F498" s="44"/>
      <c r="G498" s="44"/>
      <c r="H498" s="44"/>
      <c r="I498" s="44"/>
    </row>
    <row r="499" spans="1:10" ht="28.5" customHeight="1">
      <c r="A499" s="481" t="s">
        <v>46</v>
      </c>
      <c r="B499" s="30" t="s">
        <v>0</v>
      </c>
      <c r="C499" s="30" t="s">
        <v>1</v>
      </c>
      <c r="D499" s="30" t="s">
        <v>2</v>
      </c>
      <c r="E499" s="30" t="s">
        <v>3</v>
      </c>
      <c r="F499" s="30" t="s">
        <v>27</v>
      </c>
      <c r="G499" s="30" t="s">
        <v>4</v>
      </c>
      <c r="H499" s="30" t="s">
        <v>5</v>
      </c>
      <c r="I499" s="31" t="s">
        <v>6</v>
      </c>
    </row>
    <row r="500" spans="1:10" ht="15" customHeight="1">
      <c r="A500" s="482" t="s">
        <v>46</v>
      </c>
      <c r="B500" s="434" t="s">
        <v>117</v>
      </c>
      <c r="C500" s="435"/>
      <c r="D500" s="435"/>
      <c r="E500" s="435"/>
      <c r="F500" s="435"/>
      <c r="G500" s="435"/>
      <c r="H500" s="435"/>
      <c r="I500" s="436"/>
    </row>
    <row r="501" spans="1:10" ht="15">
      <c r="A501" s="305" t="s">
        <v>7</v>
      </c>
      <c r="B501" s="404"/>
      <c r="C501" s="405"/>
      <c r="D501" s="405"/>
      <c r="E501" s="406"/>
      <c r="F501" s="57">
        <v>0</v>
      </c>
      <c r="G501" s="404"/>
      <c r="H501" s="406"/>
      <c r="I501" s="59">
        <f>SUM(B501:H501)</f>
        <v>0</v>
      </c>
    </row>
    <row r="502" spans="1:10" ht="15">
      <c r="A502" s="306" t="s">
        <v>8</v>
      </c>
      <c r="B502" s="407"/>
      <c r="C502" s="408"/>
      <c r="D502" s="408"/>
      <c r="E502" s="409"/>
      <c r="F502" s="60">
        <v>0</v>
      </c>
      <c r="G502" s="407"/>
      <c r="H502" s="409"/>
      <c r="I502" s="62">
        <f t="shared" ref="I502:I521" si="89">SUM(B502:H502)</f>
        <v>0</v>
      </c>
    </row>
    <row r="503" spans="1:10" ht="15">
      <c r="A503" s="307" t="s">
        <v>9</v>
      </c>
      <c r="B503" s="407"/>
      <c r="C503" s="408"/>
      <c r="D503" s="408"/>
      <c r="E503" s="409"/>
      <c r="F503" s="63">
        <v>0</v>
      </c>
      <c r="G503" s="407"/>
      <c r="H503" s="409"/>
      <c r="I503" s="59">
        <f t="shared" si="89"/>
        <v>0</v>
      </c>
    </row>
    <row r="504" spans="1:10" ht="15">
      <c r="A504" s="306" t="s">
        <v>10</v>
      </c>
      <c r="B504" s="407"/>
      <c r="C504" s="408"/>
      <c r="D504" s="408"/>
      <c r="E504" s="409"/>
      <c r="F504" s="60">
        <v>0</v>
      </c>
      <c r="G504" s="407"/>
      <c r="H504" s="409"/>
      <c r="I504" s="62">
        <f t="shared" si="89"/>
        <v>0</v>
      </c>
    </row>
    <row r="505" spans="1:10" ht="15">
      <c r="A505" s="307" t="s">
        <v>11</v>
      </c>
      <c r="B505" s="407"/>
      <c r="C505" s="408"/>
      <c r="D505" s="408"/>
      <c r="E505" s="409"/>
      <c r="F505" s="63">
        <v>0</v>
      </c>
      <c r="G505" s="407"/>
      <c r="H505" s="409"/>
      <c r="I505" s="59">
        <f t="shared" si="89"/>
        <v>0</v>
      </c>
    </row>
    <row r="506" spans="1:10" ht="15">
      <c r="A506" s="306" t="s">
        <v>12</v>
      </c>
      <c r="B506" s="407"/>
      <c r="C506" s="408"/>
      <c r="D506" s="408"/>
      <c r="E506" s="409"/>
      <c r="F506" s="60">
        <v>0</v>
      </c>
      <c r="G506" s="407"/>
      <c r="H506" s="409"/>
      <c r="I506" s="62">
        <f t="shared" si="89"/>
        <v>0</v>
      </c>
    </row>
    <row r="507" spans="1:10" ht="15">
      <c r="A507" s="307" t="s">
        <v>13</v>
      </c>
      <c r="B507" s="407"/>
      <c r="C507" s="408"/>
      <c r="D507" s="408"/>
      <c r="E507" s="409"/>
      <c r="F507" s="63">
        <v>0</v>
      </c>
      <c r="G507" s="407"/>
      <c r="H507" s="409"/>
      <c r="I507" s="59">
        <f t="shared" si="89"/>
        <v>0</v>
      </c>
    </row>
    <row r="508" spans="1:10" ht="15">
      <c r="A508" s="306" t="s">
        <v>14</v>
      </c>
      <c r="B508" s="407"/>
      <c r="C508" s="408"/>
      <c r="D508" s="408"/>
      <c r="E508" s="409"/>
      <c r="F508" s="60">
        <v>0</v>
      </c>
      <c r="G508" s="407"/>
      <c r="H508" s="409"/>
      <c r="I508" s="62">
        <f t="shared" si="89"/>
        <v>0</v>
      </c>
    </row>
    <row r="509" spans="1:10" ht="15">
      <c r="A509" s="307" t="s">
        <v>15</v>
      </c>
      <c r="B509" s="407"/>
      <c r="C509" s="408"/>
      <c r="D509" s="408"/>
      <c r="E509" s="409"/>
      <c r="F509" s="63">
        <v>0</v>
      </c>
      <c r="G509" s="407"/>
      <c r="H509" s="409"/>
      <c r="I509" s="59">
        <f t="shared" si="89"/>
        <v>0</v>
      </c>
    </row>
    <row r="510" spans="1:10" ht="15">
      <c r="A510" s="306" t="s">
        <v>16</v>
      </c>
      <c r="B510" s="407"/>
      <c r="C510" s="408"/>
      <c r="D510" s="408"/>
      <c r="E510" s="409"/>
      <c r="F510" s="60">
        <v>0</v>
      </c>
      <c r="G510" s="407"/>
      <c r="H510" s="409"/>
      <c r="I510" s="62">
        <f t="shared" si="89"/>
        <v>0</v>
      </c>
    </row>
    <row r="511" spans="1:10" ht="15">
      <c r="A511" s="307" t="s">
        <v>17</v>
      </c>
      <c r="B511" s="407"/>
      <c r="C511" s="408"/>
      <c r="D511" s="408"/>
      <c r="E511" s="409"/>
      <c r="F511" s="63">
        <v>0</v>
      </c>
      <c r="G511" s="407"/>
      <c r="H511" s="409"/>
      <c r="I511" s="59">
        <f t="shared" si="89"/>
        <v>0</v>
      </c>
    </row>
    <row r="512" spans="1:10" ht="15">
      <c r="A512" s="306" t="s">
        <v>18</v>
      </c>
      <c r="B512" s="407"/>
      <c r="C512" s="408"/>
      <c r="D512" s="408"/>
      <c r="E512" s="409"/>
      <c r="F512" s="60">
        <v>0</v>
      </c>
      <c r="G512" s="407"/>
      <c r="H512" s="409"/>
      <c r="I512" s="62">
        <f>SUM(B512:H512)</f>
        <v>0</v>
      </c>
    </row>
    <row r="513" spans="1:9" ht="15">
      <c r="A513" s="307" t="s">
        <v>139</v>
      </c>
      <c r="B513" s="407"/>
      <c r="C513" s="408"/>
      <c r="D513" s="408"/>
      <c r="E513" s="409"/>
      <c r="F513" s="63">
        <v>0</v>
      </c>
      <c r="G513" s="407"/>
      <c r="H513" s="409"/>
      <c r="I513" s="59">
        <f>SUM(B513:H513)</f>
        <v>0</v>
      </c>
    </row>
    <row r="514" spans="1:9" ht="15">
      <c r="A514" s="306" t="s">
        <v>19</v>
      </c>
      <c r="B514" s="407"/>
      <c r="C514" s="408"/>
      <c r="D514" s="408"/>
      <c r="E514" s="409"/>
      <c r="F514" s="60">
        <v>0</v>
      </c>
      <c r="G514" s="407"/>
      <c r="H514" s="409"/>
      <c r="I514" s="62">
        <f>SUM(B514:H514)</f>
        <v>0</v>
      </c>
    </row>
    <row r="515" spans="1:9" ht="15">
      <c r="A515" s="307" t="s">
        <v>20</v>
      </c>
      <c r="B515" s="407"/>
      <c r="C515" s="408"/>
      <c r="D515" s="408"/>
      <c r="E515" s="409"/>
      <c r="F515" s="63">
        <v>0</v>
      </c>
      <c r="G515" s="407"/>
      <c r="H515" s="409"/>
      <c r="I515" s="59">
        <f>SUM(B515:H515)</f>
        <v>0</v>
      </c>
    </row>
    <row r="516" spans="1:9" ht="15">
      <c r="A516" s="306" t="s">
        <v>21</v>
      </c>
      <c r="B516" s="407"/>
      <c r="C516" s="408"/>
      <c r="D516" s="408"/>
      <c r="E516" s="409"/>
      <c r="F516" s="60">
        <v>0</v>
      </c>
      <c r="G516" s="407"/>
      <c r="H516" s="409"/>
      <c r="I516" s="62">
        <f t="shared" si="89"/>
        <v>0</v>
      </c>
    </row>
    <row r="517" spans="1:9" ht="15">
      <c r="A517" s="38" t="s">
        <v>60</v>
      </c>
      <c r="B517" s="407"/>
      <c r="C517" s="408"/>
      <c r="D517" s="408"/>
      <c r="E517" s="409"/>
      <c r="F517" s="63">
        <v>0</v>
      </c>
      <c r="G517" s="407"/>
      <c r="H517" s="409"/>
      <c r="I517" s="59">
        <f t="shared" si="89"/>
        <v>0</v>
      </c>
    </row>
    <row r="518" spans="1:9" ht="15">
      <c r="A518" s="306" t="s">
        <v>22</v>
      </c>
      <c r="B518" s="407"/>
      <c r="C518" s="408"/>
      <c r="D518" s="408"/>
      <c r="E518" s="409"/>
      <c r="F518" s="60">
        <v>0</v>
      </c>
      <c r="G518" s="407"/>
      <c r="H518" s="409"/>
      <c r="I518" s="295">
        <f t="shared" si="89"/>
        <v>0</v>
      </c>
    </row>
    <row r="519" spans="1:9" ht="15">
      <c r="A519" s="38" t="s">
        <v>23</v>
      </c>
      <c r="B519" s="407"/>
      <c r="C519" s="408"/>
      <c r="D519" s="408"/>
      <c r="E519" s="409"/>
      <c r="F519" s="63">
        <v>0</v>
      </c>
      <c r="G519" s="407"/>
      <c r="H519" s="409"/>
      <c r="I519" s="296">
        <f t="shared" si="89"/>
        <v>0</v>
      </c>
    </row>
    <row r="520" spans="1:9" ht="15">
      <c r="A520" s="306" t="s">
        <v>24</v>
      </c>
      <c r="B520" s="407"/>
      <c r="C520" s="408"/>
      <c r="D520" s="408"/>
      <c r="E520" s="409"/>
      <c r="F520" s="60">
        <v>0</v>
      </c>
      <c r="G520" s="407"/>
      <c r="H520" s="409"/>
      <c r="I520" s="295">
        <f t="shared" si="89"/>
        <v>0</v>
      </c>
    </row>
    <row r="521" spans="1:9" ht="15.75" thickBot="1">
      <c r="A521" s="38" t="s">
        <v>25</v>
      </c>
      <c r="B521" s="410"/>
      <c r="C521" s="411"/>
      <c r="D521" s="411"/>
      <c r="E521" s="412"/>
      <c r="F521" s="275">
        <v>0</v>
      </c>
      <c r="G521" s="410"/>
      <c r="H521" s="412"/>
      <c r="I521" s="298">
        <f t="shared" si="89"/>
        <v>0</v>
      </c>
    </row>
    <row r="522" spans="1:9" ht="15">
      <c r="A522" s="132" t="s">
        <v>26</v>
      </c>
      <c r="B522" s="74">
        <f>SUM(B501:B521)</f>
        <v>0</v>
      </c>
      <c r="C522" s="74">
        <f t="shared" ref="C522:E522" si="90">SUM(C501:C521)</f>
        <v>0</v>
      </c>
      <c r="D522" s="74">
        <f t="shared" si="90"/>
        <v>0</v>
      </c>
      <c r="E522" s="74">
        <f t="shared" si="90"/>
        <v>0</v>
      </c>
      <c r="F522" s="74">
        <f>SUM(F501:F521)</f>
        <v>0</v>
      </c>
      <c r="G522" s="74">
        <f t="shared" ref="G522:H522" si="91">SUM(G501:G521)</f>
        <v>0</v>
      </c>
      <c r="H522" s="75">
        <f t="shared" si="91"/>
        <v>0</v>
      </c>
      <c r="I522" s="59">
        <f>SUM(I501:I521)</f>
        <v>0</v>
      </c>
    </row>
    <row r="523" spans="1:9" ht="15" thickBot="1">
      <c r="A523" s="299" t="s">
        <v>91</v>
      </c>
      <c r="B523" s="302"/>
      <c r="C523" s="302"/>
      <c r="D523" s="302"/>
      <c r="E523" s="302"/>
      <c r="F523" s="302"/>
      <c r="G523" s="302"/>
      <c r="H523" s="303"/>
      <c r="I523" s="304"/>
    </row>
    <row r="524" spans="1:9" ht="15" thickBot="1">
      <c r="A524" s="44"/>
      <c r="B524" s="44"/>
      <c r="C524" s="44"/>
      <c r="D524" s="44"/>
      <c r="E524" s="44"/>
      <c r="F524" s="44"/>
      <c r="G524" s="44"/>
      <c r="H524" s="44"/>
      <c r="I524" s="44"/>
    </row>
    <row r="525" spans="1:9" ht="28.5" customHeight="1">
      <c r="A525" s="481" t="s">
        <v>47</v>
      </c>
      <c r="B525" s="30" t="s">
        <v>0</v>
      </c>
      <c r="C525" s="30" t="s">
        <v>1</v>
      </c>
      <c r="D525" s="30" t="s">
        <v>2</v>
      </c>
      <c r="E525" s="30" t="s">
        <v>3</v>
      </c>
      <c r="F525" s="30" t="s">
        <v>27</v>
      </c>
      <c r="G525" s="30" t="s">
        <v>4</v>
      </c>
      <c r="H525" s="30" t="s">
        <v>5</v>
      </c>
      <c r="I525" s="31" t="s">
        <v>6</v>
      </c>
    </row>
    <row r="526" spans="1:9" ht="15" customHeight="1">
      <c r="A526" s="482" t="s">
        <v>47</v>
      </c>
      <c r="B526" s="434" t="s">
        <v>117</v>
      </c>
      <c r="C526" s="435"/>
      <c r="D526" s="435"/>
      <c r="E526" s="435"/>
      <c r="F526" s="435"/>
      <c r="G526" s="435"/>
      <c r="H526" s="435"/>
      <c r="I526" s="436"/>
    </row>
    <row r="527" spans="1:9" ht="15">
      <c r="A527" s="305" t="s">
        <v>7</v>
      </c>
      <c r="B527" s="404"/>
      <c r="C527" s="405"/>
      <c r="D527" s="405"/>
      <c r="E527" s="406"/>
      <c r="F527" s="57">
        <v>0</v>
      </c>
      <c r="G527" s="404"/>
      <c r="H527" s="406"/>
      <c r="I527" s="59">
        <f>SUM(B527:H527)</f>
        <v>0</v>
      </c>
    </row>
    <row r="528" spans="1:9" ht="15">
      <c r="A528" s="306" t="s">
        <v>8</v>
      </c>
      <c r="B528" s="407"/>
      <c r="C528" s="408"/>
      <c r="D528" s="408"/>
      <c r="E528" s="409"/>
      <c r="F528" s="60">
        <v>0</v>
      </c>
      <c r="G528" s="407"/>
      <c r="H528" s="409"/>
      <c r="I528" s="62">
        <f t="shared" ref="I528:I547" si="92">SUM(B528:H528)</f>
        <v>0</v>
      </c>
    </row>
    <row r="529" spans="1:9" ht="15">
      <c r="A529" s="307" t="s">
        <v>9</v>
      </c>
      <c r="B529" s="407"/>
      <c r="C529" s="408"/>
      <c r="D529" s="408"/>
      <c r="E529" s="409"/>
      <c r="F529" s="63">
        <v>0</v>
      </c>
      <c r="G529" s="407"/>
      <c r="H529" s="409"/>
      <c r="I529" s="59">
        <f t="shared" si="92"/>
        <v>0</v>
      </c>
    </row>
    <row r="530" spans="1:9" ht="15">
      <c r="A530" s="306" t="s">
        <v>10</v>
      </c>
      <c r="B530" s="407"/>
      <c r="C530" s="408"/>
      <c r="D530" s="408"/>
      <c r="E530" s="409"/>
      <c r="F530" s="60">
        <v>0</v>
      </c>
      <c r="G530" s="407"/>
      <c r="H530" s="409"/>
      <c r="I530" s="62">
        <f t="shared" si="92"/>
        <v>0</v>
      </c>
    </row>
    <row r="531" spans="1:9" ht="15">
      <c r="A531" s="307" t="s">
        <v>11</v>
      </c>
      <c r="B531" s="407"/>
      <c r="C531" s="408"/>
      <c r="D531" s="408"/>
      <c r="E531" s="409"/>
      <c r="F531" s="63">
        <v>0</v>
      </c>
      <c r="G531" s="407"/>
      <c r="H531" s="409"/>
      <c r="I531" s="59">
        <f t="shared" si="92"/>
        <v>0</v>
      </c>
    </row>
    <row r="532" spans="1:9" ht="15">
      <c r="A532" s="306" t="s">
        <v>12</v>
      </c>
      <c r="B532" s="407"/>
      <c r="C532" s="408"/>
      <c r="D532" s="408"/>
      <c r="E532" s="409"/>
      <c r="F532" s="60">
        <v>0.44756630145614018</v>
      </c>
      <c r="G532" s="407"/>
      <c r="H532" s="409"/>
      <c r="I532" s="62">
        <f t="shared" si="92"/>
        <v>0.44756630145614018</v>
      </c>
    </row>
    <row r="533" spans="1:9" ht="15">
      <c r="A533" s="307" t="s">
        <v>13</v>
      </c>
      <c r="B533" s="407"/>
      <c r="C533" s="408"/>
      <c r="D533" s="408"/>
      <c r="E533" s="409"/>
      <c r="F533" s="63">
        <v>0</v>
      </c>
      <c r="G533" s="407"/>
      <c r="H533" s="409"/>
      <c r="I533" s="59">
        <f t="shared" si="92"/>
        <v>0</v>
      </c>
    </row>
    <row r="534" spans="1:9" ht="15">
      <c r="A534" s="306" t="s">
        <v>14</v>
      </c>
      <c r="B534" s="407"/>
      <c r="C534" s="408"/>
      <c r="D534" s="408"/>
      <c r="E534" s="409"/>
      <c r="F534" s="60">
        <v>2.3255212742490579</v>
      </c>
      <c r="G534" s="407"/>
      <c r="H534" s="409"/>
      <c r="I534" s="62">
        <f t="shared" si="92"/>
        <v>2.3255212742490579</v>
      </c>
    </row>
    <row r="535" spans="1:9" ht="15">
      <c r="A535" s="307" t="s">
        <v>15</v>
      </c>
      <c r="B535" s="407"/>
      <c r="C535" s="408"/>
      <c r="D535" s="408"/>
      <c r="E535" s="409"/>
      <c r="F535" s="63">
        <v>0</v>
      </c>
      <c r="G535" s="407"/>
      <c r="H535" s="409"/>
      <c r="I535" s="59">
        <f>SUM(B535:H535)</f>
        <v>0</v>
      </c>
    </row>
    <row r="536" spans="1:9" ht="15">
      <c r="A536" s="306" t="s">
        <v>16</v>
      </c>
      <c r="B536" s="407"/>
      <c r="C536" s="408"/>
      <c r="D536" s="408"/>
      <c r="E536" s="409"/>
      <c r="F536" s="60">
        <v>0</v>
      </c>
      <c r="G536" s="407"/>
      <c r="H536" s="409"/>
      <c r="I536" s="62">
        <f t="shared" si="92"/>
        <v>0</v>
      </c>
    </row>
    <row r="537" spans="1:9" ht="15">
      <c r="A537" s="307" t="s">
        <v>17</v>
      </c>
      <c r="B537" s="407"/>
      <c r="C537" s="408"/>
      <c r="D537" s="408"/>
      <c r="E537" s="409"/>
      <c r="F537" s="63">
        <v>0</v>
      </c>
      <c r="G537" s="407"/>
      <c r="H537" s="409"/>
      <c r="I537" s="59">
        <f t="shared" si="92"/>
        <v>0</v>
      </c>
    </row>
    <row r="538" spans="1:9" ht="15">
      <c r="A538" s="306" t="s">
        <v>18</v>
      </c>
      <c r="B538" s="407"/>
      <c r="C538" s="408"/>
      <c r="D538" s="408"/>
      <c r="E538" s="409"/>
      <c r="F538" s="60">
        <v>0</v>
      </c>
      <c r="G538" s="407"/>
      <c r="H538" s="409"/>
      <c r="I538" s="62">
        <f>SUM(B538:H538)</f>
        <v>0</v>
      </c>
    </row>
    <row r="539" spans="1:9" ht="15">
      <c r="A539" s="307" t="s">
        <v>139</v>
      </c>
      <c r="B539" s="407"/>
      <c r="C539" s="408"/>
      <c r="D539" s="408"/>
      <c r="E539" s="409"/>
      <c r="F539" s="63">
        <v>0</v>
      </c>
      <c r="G539" s="407"/>
      <c r="H539" s="409"/>
      <c r="I539" s="59">
        <f>SUM(B539:H539)</f>
        <v>0</v>
      </c>
    </row>
    <row r="540" spans="1:9" ht="15">
      <c r="A540" s="306" t="s">
        <v>19</v>
      </c>
      <c r="B540" s="407"/>
      <c r="C540" s="408"/>
      <c r="D540" s="408"/>
      <c r="E540" s="409"/>
      <c r="F540" s="60">
        <v>0</v>
      </c>
      <c r="G540" s="407"/>
      <c r="H540" s="409"/>
      <c r="I540" s="62">
        <f>SUM(B540:H540)</f>
        <v>0</v>
      </c>
    </row>
    <row r="541" spans="1:9" ht="15">
      <c r="A541" s="307" t="s">
        <v>20</v>
      </c>
      <c r="B541" s="407"/>
      <c r="C541" s="408"/>
      <c r="D541" s="408"/>
      <c r="E541" s="409"/>
      <c r="F541" s="63">
        <v>0</v>
      </c>
      <c r="G541" s="407"/>
      <c r="H541" s="409"/>
      <c r="I541" s="59">
        <f>SUM(B541:H541)</f>
        <v>0</v>
      </c>
    </row>
    <row r="542" spans="1:9" ht="15">
      <c r="A542" s="306" t="s">
        <v>21</v>
      </c>
      <c r="B542" s="407"/>
      <c r="C542" s="408"/>
      <c r="D542" s="408"/>
      <c r="E542" s="409"/>
      <c r="F542" s="60">
        <v>0</v>
      </c>
      <c r="G542" s="407"/>
      <c r="H542" s="409"/>
      <c r="I542" s="62">
        <f t="shared" si="92"/>
        <v>0</v>
      </c>
    </row>
    <row r="543" spans="1:9" ht="15">
      <c r="A543" s="38" t="s">
        <v>60</v>
      </c>
      <c r="B543" s="407"/>
      <c r="C543" s="408"/>
      <c r="D543" s="408"/>
      <c r="E543" s="409"/>
      <c r="F543" s="63">
        <v>0</v>
      </c>
      <c r="G543" s="407"/>
      <c r="H543" s="409"/>
      <c r="I543" s="59">
        <f t="shared" si="92"/>
        <v>0</v>
      </c>
    </row>
    <row r="544" spans="1:9" ht="15">
      <c r="A544" s="306" t="s">
        <v>22</v>
      </c>
      <c r="B544" s="407"/>
      <c r="C544" s="408"/>
      <c r="D544" s="408"/>
      <c r="E544" s="409"/>
      <c r="F544" s="60">
        <v>0</v>
      </c>
      <c r="G544" s="407"/>
      <c r="H544" s="409"/>
      <c r="I544" s="295">
        <f t="shared" si="92"/>
        <v>0</v>
      </c>
    </row>
    <row r="545" spans="1:9" ht="15">
      <c r="A545" s="38" t="s">
        <v>23</v>
      </c>
      <c r="B545" s="407"/>
      <c r="C545" s="408"/>
      <c r="D545" s="408"/>
      <c r="E545" s="409"/>
      <c r="F545" s="63">
        <v>0</v>
      </c>
      <c r="G545" s="407"/>
      <c r="H545" s="409"/>
      <c r="I545" s="296">
        <f t="shared" si="92"/>
        <v>0</v>
      </c>
    </row>
    <row r="546" spans="1:9" ht="15">
      <c r="A546" s="306" t="s">
        <v>24</v>
      </c>
      <c r="B546" s="407"/>
      <c r="C546" s="408"/>
      <c r="D546" s="408"/>
      <c r="E546" s="409"/>
      <c r="F546" s="60">
        <v>0</v>
      </c>
      <c r="G546" s="407"/>
      <c r="H546" s="409"/>
      <c r="I546" s="295">
        <f t="shared" si="92"/>
        <v>0</v>
      </c>
    </row>
    <row r="547" spans="1:9" ht="15.75" thickBot="1">
      <c r="A547" s="38" t="s">
        <v>25</v>
      </c>
      <c r="B547" s="410"/>
      <c r="C547" s="411"/>
      <c r="D547" s="411"/>
      <c r="E547" s="412"/>
      <c r="F547" s="275">
        <v>0</v>
      </c>
      <c r="G547" s="410"/>
      <c r="H547" s="412"/>
      <c r="I547" s="298">
        <f t="shared" si="92"/>
        <v>0</v>
      </c>
    </row>
    <row r="548" spans="1:9" ht="15">
      <c r="A548" s="132" t="s">
        <v>26</v>
      </c>
      <c r="B548" s="74">
        <f>SUM(B527:B547)</f>
        <v>0</v>
      </c>
      <c r="C548" s="74">
        <f t="shared" ref="C548:E548" si="93">SUM(C527:C547)</f>
        <v>0</v>
      </c>
      <c r="D548" s="74">
        <f t="shared" si="93"/>
        <v>0</v>
      </c>
      <c r="E548" s="74">
        <f t="shared" si="93"/>
        <v>0</v>
      </c>
      <c r="F548" s="74">
        <f>SUM(F527:F547)</f>
        <v>2.773087575705198</v>
      </c>
      <c r="G548" s="74">
        <f t="shared" ref="G548:H548" si="94">SUM(G527:G547)</f>
        <v>0</v>
      </c>
      <c r="H548" s="75">
        <f t="shared" si="94"/>
        <v>0</v>
      </c>
      <c r="I548" s="59">
        <f>SUM(I527:I547)</f>
        <v>2.773087575705198</v>
      </c>
    </row>
    <row r="549" spans="1:9" ht="15" thickBot="1">
      <c r="A549" s="299" t="s">
        <v>91</v>
      </c>
      <c r="B549" s="302"/>
      <c r="C549" s="302"/>
      <c r="D549" s="302"/>
      <c r="E549" s="302"/>
      <c r="F549" s="302"/>
      <c r="G549" s="302"/>
      <c r="H549" s="303"/>
      <c r="I549" s="304"/>
    </row>
    <row r="550" spans="1:9" ht="15" thickBot="1">
      <c r="A550" s="44"/>
      <c r="B550" s="44"/>
      <c r="C550" s="44"/>
      <c r="D550" s="44"/>
      <c r="E550" s="44"/>
      <c r="F550" s="44"/>
      <c r="G550" s="44"/>
      <c r="H550" s="44"/>
      <c r="I550" s="44"/>
    </row>
    <row r="551" spans="1:9" ht="28.5" customHeight="1">
      <c r="A551" s="481" t="s">
        <v>48</v>
      </c>
      <c r="B551" s="30" t="s">
        <v>0</v>
      </c>
      <c r="C551" s="30" t="s">
        <v>1</v>
      </c>
      <c r="D551" s="30" t="s">
        <v>2</v>
      </c>
      <c r="E551" s="30" t="s">
        <v>3</v>
      </c>
      <c r="F551" s="30" t="s">
        <v>27</v>
      </c>
      <c r="G551" s="30" t="s">
        <v>4</v>
      </c>
      <c r="H551" s="30" t="s">
        <v>5</v>
      </c>
      <c r="I551" s="31" t="s">
        <v>6</v>
      </c>
    </row>
    <row r="552" spans="1:9" ht="15" customHeight="1">
      <c r="A552" s="482" t="s">
        <v>48</v>
      </c>
      <c r="B552" s="434" t="s">
        <v>117</v>
      </c>
      <c r="C552" s="435"/>
      <c r="D552" s="435"/>
      <c r="E552" s="435"/>
      <c r="F552" s="435"/>
      <c r="G552" s="435"/>
      <c r="H552" s="435"/>
      <c r="I552" s="436"/>
    </row>
    <row r="553" spans="1:9" ht="15">
      <c r="A553" s="305" t="s">
        <v>7</v>
      </c>
      <c r="B553" s="404"/>
      <c r="C553" s="405"/>
      <c r="D553" s="405"/>
      <c r="E553" s="406"/>
      <c r="F553" s="57">
        <v>0</v>
      </c>
      <c r="G553" s="404"/>
      <c r="H553" s="406"/>
      <c r="I553" s="59">
        <f>SUM(B553:H553)</f>
        <v>0</v>
      </c>
    </row>
    <row r="554" spans="1:9" ht="15">
      <c r="A554" s="306" t="s">
        <v>8</v>
      </c>
      <c r="B554" s="407"/>
      <c r="C554" s="408"/>
      <c r="D554" s="408"/>
      <c r="E554" s="409"/>
      <c r="F554" s="60">
        <v>0</v>
      </c>
      <c r="G554" s="407"/>
      <c r="H554" s="409"/>
      <c r="I554" s="62">
        <f t="shared" ref="I554:I573" si="95">SUM(B554:H554)</f>
        <v>0</v>
      </c>
    </row>
    <row r="555" spans="1:9" ht="15">
      <c r="A555" s="307" t="s">
        <v>9</v>
      </c>
      <c r="B555" s="407"/>
      <c r="C555" s="408"/>
      <c r="D555" s="408"/>
      <c r="E555" s="409"/>
      <c r="F555" s="63">
        <v>0</v>
      </c>
      <c r="G555" s="407"/>
      <c r="H555" s="409"/>
      <c r="I555" s="59">
        <f t="shared" si="95"/>
        <v>0</v>
      </c>
    </row>
    <row r="556" spans="1:9" ht="15">
      <c r="A556" s="306" t="s">
        <v>10</v>
      </c>
      <c r="B556" s="407"/>
      <c r="C556" s="408"/>
      <c r="D556" s="408"/>
      <c r="E556" s="409"/>
      <c r="F556" s="60">
        <v>0</v>
      </c>
      <c r="G556" s="407"/>
      <c r="H556" s="409"/>
      <c r="I556" s="62">
        <f t="shared" si="95"/>
        <v>0</v>
      </c>
    </row>
    <row r="557" spans="1:9" ht="15">
      <c r="A557" s="307" t="s">
        <v>11</v>
      </c>
      <c r="B557" s="407"/>
      <c r="C557" s="408"/>
      <c r="D557" s="408"/>
      <c r="E557" s="409"/>
      <c r="F557" s="63">
        <v>0</v>
      </c>
      <c r="G557" s="407"/>
      <c r="H557" s="409"/>
      <c r="I557" s="59">
        <f t="shared" si="95"/>
        <v>0</v>
      </c>
    </row>
    <row r="558" spans="1:9" ht="15">
      <c r="A558" s="306" t="s">
        <v>12</v>
      </c>
      <c r="B558" s="407"/>
      <c r="C558" s="408"/>
      <c r="D558" s="408"/>
      <c r="E558" s="409"/>
      <c r="F558" s="60">
        <v>9.7907454150322444</v>
      </c>
      <c r="G558" s="407"/>
      <c r="H558" s="409"/>
      <c r="I558" s="62">
        <f t="shared" si="95"/>
        <v>9.7907454150322444</v>
      </c>
    </row>
    <row r="559" spans="1:9" ht="15">
      <c r="A559" s="307" t="s">
        <v>13</v>
      </c>
      <c r="B559" s="407"/>
      <c r="C559" s="408"/>
      <c r="D559" s="408"/>
      <c r="E559" s="409"/>
      <c r="F559" s="63">
        <v>1761</v>
      </c>
      <c r="G559" s="407"/>
      <c r="H559" s="409"/>
      <c r="I559" s="59">
        <f t="shared" si="95"/>
        <v>1761</v>
      </c>
    </row>
    <row r="560" spans="1:9" ht="15">
      <c r="A560" s="306" t="s">
        <v>14</v>
      </c>
      <c r="B560" s="407"/>
      <c r="C560" s="408"/>
      <c r="D560" s="408"/>
      <c r="E560" s="409"/>
      <c r="F560" s="60">
        <v>0</v>
      </c>
      <c r="G560" s="407"/>
      <c r="H560" s="409"/>
      <c r="I560" s="62">
        <f t="shared" si="95"/>
        <v>0</v>
      </c>
    </row>
    <row r="561" spans="1:10" ht="15">
      <c r="A561" s="307" t="s">
        <v>15</v>
      </c>
      <c r="B561" s="407"/>
      <c r="C561" s="408"/>
      <c r="D561" s="408"/>
      <c r="E561" s="409"/>
      <c r="F561" s="63">
        <v>0</v>
      </c>
      <c r="G561" s="407"/>
      <c r="H561" s="409"/>
      <c r="I561" s="59">
        <f>SUM(B561:H561)</f>
        <v>0</v>
      </c>
    </row>
    <row r="562" spans="1:10" ht="15">
      <c r="A562" s="306" t="s">
        <v>16</v>
      </c>
      <c r="B562" s="407"/>
      <c r="C562" s="408"/>
      <c r="D562" s="408"/>
      <c r="E562" s="409"/>
      <c r="F562" s="60">
        <v>0</v>
      </c>
      <c r="G562" s="407"/>
      <c r="H562" s="409"/>
      <c r="I562" s="62">
        <f t="shared" si="95"/>
        <v>0</v>
      </c>
    </row>
    <row r="563" spans="1:10" ht="15">
      <c r="A563" s="307" t="s">
        <v>17</v>
      </c>
      <c r="B563" s="407"/>
      <c r="C563" s="408"/>
      <c r="D563" s="408"/>
      <c r="E563" s="409"/>
      <c r="F563" s="63">
        <v>0</v>
      </c>
      <c r="G563" s="407"/>
      <c r="H563" s="409"/>
      <c r="I563" s="59">
        <f t="shared" si="95"/>
        <v>0</v>
      </c>
    </row>
    <row r="564" spans="1:10" ht="15">
      <c r="A564" s="306" t="s">
        <v>18</v>
      </c>
      <c r="B564" s="407"/>
      <c r="C564" s="408"/>
      <c r="D564" s="408"/>
      <c r="E564" s="409"/>
      <c r="F564" s="60">
        <v>0</v>
      </c>
      <c r="G564" s="407"/>
      <c r="H564" s="409"/>
      <c r="I564" s="62">
        <f>SUM(B564:H564)</f>
        <v>0</v>
      </c>
    </row>
    <row r="565" spans="1:10" ht="15">
      <c r="A565" s="307" t="s">
        <v>139</v>
      </c>
      <c r="B565" s="407"/>
      <c r="C565" s="408"/>
      <c r="D565" s="408"/>
      <c r="E565" s="409"/>
      <c r="F565" s="63">
        <v>0</v>
      </c>
      <c r="G565" s="407"/>
      <c r="H565" s="409"/>
      <c r="I565" s="59">
        <f>SUM(B565:H565)</f>
        <v>0</v>
      </c>
    </row>
    <row r="566" spans="1:10" ht="15">
      <c r="A566" s="306" t="s">
        <v>19</v>
      </c>
      <c r="B566" s="407"/>
      <c r="C566" s="408"/>
      <c r="D566" s="408"/>
      <c r="E566" s="409"/>
      <c r="F566" s="60">
        <v>0</v>
      </c>
      <c r="G566" s="407"/>
      <c r="H566" s="409"/>
      <c r="I566" s="62">
        <f>SUM(B566:H566)</f>
        <v>0</v>
      </c>
    </row>
    <row r="567" spans="1:10" ht="15">
      <c r="A567" s="307" t="s">
        <v>20</v>
      </c>
      <c r="B567" s="407"/>
      <c r="C567" s="408"/>
      <c r="D567" s="408"/>
      <c r="E567" s="409"/>
      <c r="F567" s="63">
        <v>0</v>
      </c>
      <c r="G567" s="407"/>
      <c r="H567" s="409"/>
      <c r="I567" s="59">
        <f>SUM(B567:H567)</f>
        <v>0</v>
      </c>
    </row>
    <row r="568" spans="1:10" ht="15">
      <c r="A568" s="306" t="s">
        <v>21</v>
      </c>
      <c r="B568" s="407"/>
      <c r="C568" s="408"/>
      <c r="D568" s="408"/>
      <c r="E568" s="409"/>
      <c r="F568" s="60">
        <v>0</v>
      </c>
      <c r="G568" s="407"/>
      <c r="H568" s="409"/>
      <c r="I568" s="62">
        <f t="shared" si="95"/>
        <v>0</v>
      </c>
    </row>
    <row r="569" spans="1:10" ht="15">
      <c r="A569" s="38" t="s">
        <v>60</v>
      </c>
      <c r="B569" s="407"/>
      <c r="C569" s="408"/>
      <c r="D569" s="408"/>
      <c r="E569" s="409"/>
      <c r="F569" s="63">
        <v>0</v>
      </c>
      <c r="G569" s="407"/>
      <c r="H569" s="409"/>
      <c r="I569" s="59">
        <f t="shared" si="95"/>
        <v>0</v>
      </c>
    </row>
    <row r="570" spans="1:10" ht="15">
      <c r="A570" s="306" t="s">
        <v>22</v>
      </c>
      <c r="B570" s="407"/>
      <c r="C570" s="408"/>
      <c r="D570" s="408"/>
      <c r="E570" s="409"/>
      <c r="F570" s="60">
        <v>0</v>
      </c>
      <c r="G570" s="407"/>
      <c r="H570" s="409"/>
      <c r="I570" s="295">
        <f t="shared" si="95"/>
        <v>0</v>
      </c>
    </row>
    <row r="571" spans="1:10" ht="15">
      <c r="A571" s="38" t="s">
        <v>23</v>
      </c>
      <c r="B571" s="407"/>
      <c r="C571" s="408"/>
      <c r="D571" s="408"/>
      <c r="E571" s="409"/>
      <c r="F571" s="63">
        <v>0</v>
      </c>
      <c r="G571" s="407"/>
      <c r="H571" s="409"/>
      <c r="I571" s="296">
        <f t="shared" si="95"/>
        <v>0</v>
      </c>
    </row>
    <row r="572" spans="1:10" ht="15">
      <c r="A572" s="306" t="s">
        <v>24</v>
      </c>
      <c r="B572" s="407"/>
      <c r="C572" s="408"/>
      <c r="D572" s="408"/>
      <c r="E572" s="409"/>
      <c r="F572" s="60">
        <v>0</v>
      </c>
      <c r="G572" s="407"/>
      <c r="H572" s="409"/>
      <c r="I572" s="295">
        <f t="shared" si="95"/>
        <v>0</v>
      </c>
    </row>
    <row r="573" spans="1:10" ht="15.75" thickBot="1">
      <c r="A573" s="38" t="s">
        <v>25</v>
      </c>
      <c r="B573" s="410"/>
      <c r="C573" s="411"/>
      <c r="D573" s="411"/>
      <c r="E573" s="412"/>
      <c r="F573" s="275">
        <v>0</v>
      </c>
      <c r="G573" s="410"/>
      <c r="H573" s="412"/>
      <c r="I573" s="298">
        <f t="shared" si="95"/>
        <v>0</v>
      </c>
    </row>
    <row r="574" spans="1:10" ht="15">
      <c r="A574" s="42" t="s">
        <v>26</v>
      </c>
      <c r="B574" s="74">
        <f>SUM(B553:B573)</f>
        <v>0</v>
      </c>
      <c r="C574" s="74">
        <f t="shared" ref="C574:E574" si="96">SUM(C553:C573)</f>
        <v>0</v>
      </c>
      <c r="D574" s="74">
        <f t="shared" si="96"/>
        <v>0</v>
      </c>
      <c r="E574" s="74">
        <f t="shared" si="96"/>
        <v>0</v>
      </c>
      <c r="F574" s="74">
        <f>SUM(F553:F573)</f>
        <v>1770.7907454150322</v>
      </c>
      <c r="G574" s="74">
        <f t="shared" ref="G574:H574" si="97">SUM(G553:G573)</f>
        <v>0</v>
      </c>
      <c r="H574" s="75">
        <f t="shared" si="97"/>
        <v>0</v>
      </c>
      <c r="I574" s="59">
        <f>SUM(I553:I573)</f>
        <v>1770.7907454150322</v>
      </c>
    </row>
    <row r="575" spans="1:10" s="14" customFormat="1" ht="15" thickBot="1">
      <c r="A575" s="299" t="s">
        <v>91</v>
      </c>
      <c r="B575" s="302">
        <f>B574/$I574</f>
        <v>0</v>
      </c>
      <c r="C575" s="302">
        <f t="shared" ref="C575:I575" si="98">C574/$I574</f>
        <v>0</v>
      </c>
      <c r="D575" s="302">
        <f t="shared" si="98"/>
        <v>0</v>
      </c>
      <c r="E575" s="302">
        <f t="shared" si="98"/>
        <v>0</v>
      </c>
      <c r="F575" s="302">
        <f t="shared" si="98"/>
        <v>1</v>
      </c>
      <c r="G575" s="302">
        <f t="shared" si="98"/>
        <v>0</v>
      </c>
      <c r="H575" s="303">
        <f t="shared" si="98"/>
        <v>0</v>
      </c>
      <c r="I575" s="304">
        <f t="shared" si="98"/>
        <v>1</v>
      </c>
      <c r="J575" s="322"/>
    </row>
    <row r="576" spans="1:10" ht="15" thickBot="1">
      <c r="A576" s="44"/>
      <c r="B576" s="44"/>
      <c r="C576" s="44"/>
      <c r="D576" s="44"/>
      <c r="E576" s="44"/>
      <c r="F576" s="44"/>
      <c r="G576" s="44"/>
      <c r="H576" s="44"/>
      <c r="I576" s="44"/>
    </row>
    <row r="577" spans="1:9" ht="28.5" customHeight="1">
      <c r="A577" s="483" t="s">
        <v>49</v>
      </c>
      <c r="B577" s="30" t="s">
        <v>0</v>
      </c>
      <c r="C577" s="30" t="s">
        <v>1</v>
      </c>
      <c r="D577" s="30" t="s">
        <v>2</v>
      </c>
      <c r="E577" s="30" t="s">
        <v>3</v>
      </c>
      <c r="F577" s="30" t="s">
        <v>27</v>
      </c>
      <c r="G577" s="30" t="s">
        <v>4</v>
      </c>
      <c r="H577" s="30" t="s">
        <v>5</v>
      </c>
      <c r="I577" s="31" t="s">
        <v>6</v>
      </c>
    </row>
    <row r="578" spans="1:9" ht="15" customHeight="1">
      <c r="A578" s="484" t="s">
        <v>49</v>
      </c>
      <c r="B578" s="434" t="s">
        <v>117</v>
      </c>
      <c r="C578" s="435"/>
      <c r="D578" s="435"/>
      <c r="E578" s="435"/>
      <c r="F578" s="435"/>
      <c r="G578" s="435"/>
      <c r="H578" s="435"/>
      <c r="I578" s="436"/>
    </row>
    <row r="579" spans="1:9" ht="15">
      <c r="A579" s="305" t="s">
        <v>7</v>
      </c>
      <c r="B579" s="57">
        <v>26.875719929103756</v>
      </c>
      <c r="C579" s="57">
        <v>0</v>
      </c>
      <c r="D579" s="57">
        <v>5.1242800708962415</v>
      </c>
      <c r="E579" s="57">
        <v>0</v>
      </c>
      <c r="F579" s="419"/>
      <c r="G579" s="57">
        <v>0</v>
      </c>
      <c r="H579" s="58">
        <v>0</v>
      </c>
      <c r="I579" s="59">
        <f>SUM(B579:H579)</f>
        <v>31.999999999999996</v>
      </c>
    </row>
    <row r="580" spans="1:9" ht="15">
      <c r="A580" s="306" t="s">
        <v>8</v>
      </c>
      <c r="B580" s="60">
        <v>6.8772812311186495</v>
      </c>
      <c r="C580" s="60">
        <v>0</v>
      </c>
      <c r="D580" s="60">
        <v>2.12271876888135</v>
      </c>
      <c r="E580" s="60">
        <v>0</v>
      </c>
      <c r="F580" s="420"/>
      <c r="G580" s="60">
        <v>0</v>
      </c>
      <c r="H580" s="61">
        <v>0</v>
      </c>
      <c r="I580" s="62">
        <f t="shared" ref="I580:I599" si="99">SUM(B580:H580)</f>
        <v>9</v>
      </c>
    </row>
    <row r="581" spans="1:9" ht="15">
      <c r="A581" s="307" t="s">
        <v>9</v>
      </c>
      <c r="B581" s="63">
        <v>11.263031195162567</v>
      </c>
      <c r="C581" s="63">
        <v>0</v>
      </c>
      <c r="D581" s="63">
        <v>2.7369688048374323</v>
      </c>
      <c r="E581" s="63">
        <v>0</v>
      </c>
      <c r="F581" s="420"/>
      <c r="G581" s="63">
        <v>0</v>
      </c>
      <c r="H581" s="64">
        <v>0</v>
      </c>
      <c r="I581" s="59">
        <f t="shared" si="99"/>
        <v>14</v>
      </c>
    </row>
    <row r="582" spans="1:9" ht="15">
      <c r="A582" s="306" t="s">
        <v>10</v>
      </c>
      <c r="B582" s="60">
        <v>27</v>
      </c>
      <c r="C582" s="60">
        <v>0</v>
      </c>
      <c r="D582" s="60">
        <v>0</v>
      </c>
      <c r="E582" s="60">
        <v>0</v>
      </c>
      <c r="F582" s="420"/>
      <c r="G582" s="60">
        <v>0</v>
      </c>
      <c r="H582" s="61">
        <v>0</v>
      </c>
      <c r="I582" s="62">
        <f t="shared" si="99"/>
        <v>27</v>
      </c>
    </row>
    <row r="583" spans="1:9" ht="15">
      <c r="A583" s="307" t="s">
        <v>11</v>
      </c>
      <c r="B583" s="63">
        <v>0</v>
      </c>
      <c r="C583" s="63">
        <v>0</v>
      </c>
      <c r="D583" s="63">
        <v>0</v>
      </c>
      <c r="E583" s="63">
        <v>0</v>
      </c>
      <c r="F583" s="420"/>
      <c r="G583" s="63">
        <v>0</v>
      </c>
      <c r="H583" s="64">
        <v>0</v>
      </c>
      <c r="I583" s="59">
        <f t="shared" si="99"/>
        <v>0</v>
      </c>
    </row>
    <row r="584" spans="1:9" ht="15">
      <c r="A584" s="306" t="s">
        <v>12</v>
      </c>
      <c r="B584" s="60">
        <v>0</v>
      </c>
      <c r="C584" s="60">
        <v>0</v>
      </c>
      <c r="D584" s="60">
        <v>4.0848195214935865E-2</v>
      </c>
      <c r="E584" s="60">
        <v>1.194299476772416</v>
      </c>
      <c r="F584" s="420"/>
      <c r="G584" s="60">
        <v>0</v>
      </c>
      <c r="H584" s="61">
        <v>0</v>
      </c>
      <c r="I584" s="62">
        <f t="shared" si="99"/>
        <v>1.2351476719873518</v>
      </c>
    </row>
    <row r="585" spans="1:9" ht="15">
      <c r="A585" s="307" t="s">
        <v>13</v>
      </c>
      <c r="B585" s="63">
        <v>0</v>
      </c>
      <c r="C585" s="63">
        <v>0</v>
      </c>
      <c r="D585" s="63">
        <v>0</v>
      </c>
      <c r="E585" s="63">
        <v>55</v>
      </c>
      <c r="F585" s="420"/>
      <c r="G585" s="63">
        <v>0</v>
      </c>
      <c r="H585" s="64">
        <v>0</v>
      </c>
      <c r="I585" s="59">
        <f t="shared" si="99"/>
        <v>55</v>
      </c>
    </row>
    <row r="586" spans="1:9" ht="15">
      <c r="A586" s="306" t="s">
        <v>14</v>
      </c>
      <c r="B586" s="60">
        <v>0</v>
      </c>
      <c r="C586" s="60">
        <v>0</v>
      </c>
      <c r="D586" s="60">
        <v>9.273960532835844E-2</v>
      </c>
      <c r="E586" s="60">
        <v>43.261602779328136</v>
      </c>
      <c r="F586" s="420"/>
      <c r="G586" s="60">
        <v>0</v>
      </c>
      <c r="H586" s="61">
        <v>0</v>
      </c>
      <c r="I586" s="62">
        <f t="shared" si="99"/>
        <v>43.354342384656498</v>
      </c>
    </row>
    <row r="587" spans="1:9" ht="15">
      <c r="A587" s="307" t="s">
        <v>15</v>
      </c>
      <c r="B587" s="63">
        <v>434.60596907384667</v>
      </c>
      <c r="C587" s="63">
        <v>6.595512784709884</v>
      </c>
      <c r="D587" s="63">
        <v>7.7985181414435143</v>
      </c>
      <c r="E587" s="63">
        <v>0</v>
      </c>
      <c r="F587" s="420"/>
      <c r="G587" s="63">
        <v>0</v>
      </c>
      <c r="H587" s="64">
        <v>0</v>
      </c>
      <c r="I587" s="59">
        <f>SUM(B587:H587)</f>
        <v>449.00000000000011</v>
      </c>
    </row>
    <row r="588" spans="1:9" ht="15">
      <c r="A588" s="306" t="s">
        <v>16</v>
      </c>
      <c r="B588" s="60">
        <v>564.08567041948231</v>
      </c>
      <c r="C588" s="60">
        <v>68.324763452772174</v>
      </c>
      <c r="D588" s="60">
        <v>14.732316699688358</v>
      </c>
      <c r="E588" s="60">
        <v>32.857249428057202</v>
      </c>
      <c r="F588" s="420"/>
      <c r="G588" s="60">
        <v>0</v>
      </c>
      <c r="H588" s="61">
        <v>0</v>
      </c>
      <c r="I588" s="62">
        <f t="shared" si="99"/>
        <v>680.00000000000011</v>
      </c>
    </row>
    <row r="589" spans="1:9" ht="15">
      <c r="A589" s="307" t="s">
        <v>17</v>
      </c>
      <c r="B589" s="63">
        <v>270.81781162055069</v>
      </c>
      <c r="C589" s="63">
        <v>1.4673707144590302</v>
      </c>
      <c r="D589" s="63">
        <v>34.371224420842964</v>
      </c>
      <c r="E589" s="63">
        <v>4.6853932441473694</v>
      </c>
      <c r="F589" s="420"/>
      <c r="G589" s="63">
        <v>0</v>
      </c>
      <c r="H589" s="64">
        <v>0</v>
      </c>
      <c r="I589" s="59">
        <f t="shared" si="99"/>
        <v>311.34180000000003</v>
      </c>
    </row>
    <row r="590" spans="1:9" ht="15">
      <c r="A590" s="306" t="s">
        <v>18</v>
      </c>
      <c r="B590" s="60">
        <v>0</v>
      </c>
      <c r="C590" s="60">
        <v>0</v>
      </c>
      <c r="D590" s="60">
        <v>0</v>
      </c>
      <c r="E590" s="60">
        <v>0</v>
      </c>
      <c r="F590" s="420"/>
      <c r="G590" s="60">
        <v>0</v>
      </c>
      <c r="H590" s="61">
        <v>0</v>
      </c>
      <c r="I590" s="62">
        <f>SUM(B590:H590)</f>
        <v>0</v>
      </c>
    </row>
    <row r="591" spans="1:9" ht="15">
      <c r="A591" s="307" t="s">
        <v>139</v>
      </c>
      <c r="B591" s="63">
        <v>959.74096968360379</v>
      </c>
      <c r="C591" s="63">
        <v>151.24249249192798</v>
      </c>
      <c r="D591" s="63">
        <v>29.497004387405124</v>
      </c>
      <c r="E591" s="63">
        <v>23.226514303766894</v>
      </c>
      <c r="F591" s="420"/>
      <c r="G591" s="63">
        <v>0</v>
      </c>
      <c r="H591" s="64">
        <v>0</v>
      </c>
      <c r="I591" s="59">
        <f>SUM(B591:H591)</f>
        <v>1163.7069808667036</v>
      </c>
    </row>
    <row r="592" spans="1:9" ht="15">
      <c r="A592" s="306" t="s">
        <v>19</v>
      </c>
      <c r="B592" s="60">
        <v>0</v>
      </c>
      <c r="C592" s="60">
        <v>0</v>
      </c>
      <c r="D592" s="60">
        <v>0</v>
      </c>
      <c r="E592" s="60">
        <v>0</v>
      </c>
      <c r="F592" s="420"/>
      <c r="G592" s="60">
        <v>0</v>
      </c>
      <c r="H592" s="61">
        <v>0</v>
      </c>
      <c r="I592" s="62">
        <f>SUM(B592:H592)</f>
        <v>0</v>
      </c>
    </row>
    <row r="593" spans="1:10" ht="15">
      <c r="A593" s="307" t="s">
        <v>20</v>
      </c>
      <c r="B593" s="63">
        <v>0</v>
      </c>
      <c r="C593" s="63">
        <v>0</v>
      </c>
      <c r="D593" s="63">
        <v>0</v>
      </c>
      <c r="E593" s="63">
        <v>0</v>
      </c>
      <c r="F593" s="420"/>
      <c r="G593" s="63">
        <v>0</v>
      </c>
      <c r="H593" s="64">
        <v>0</v>
      </c>
      <c r="I593" s="59">
        <f>SUM(B593:H593)</f>
        <v>0</v>
      </c>
    </row>
    <row r="594" spans="1:10" ht="15">
      <c r="A594" s="306" t="s">
        <v>21</v>
      </c>
      <c r="B594" s="60">
        <v>28.473908729091029</v>
      </c>
      <c r="C594" s="60">
        <v>0</v>
      </c>
      <c r="D594" s="60">
        <v>0.52609127090897123</v>
      </c>
      <c r="E594" s="60">
        <v>0</v>
      </c>
      <c r="F594" s="420"/>
      <c r="G594" s="60">
        <v>0</v>
      </c>
      <c r="H594" s="61">
        <v>0</v>
      </c>
      <c r="I594" s="62">
        <f t="shared" si="99"/>
        <v>29</v>
      </c>
    </row>
    <row r="595" spans="1:10" ht="15">
      <c r="A595" s="38" t="s">
        <v>60</v>
      </c>
      <c r="B595" s="63">
        <v>86.604304899661301</v>
      </c>
      <c r="C595" s="63">
        <v>0</v>
      </c>
      <c r="D595" s="63">
        <v>15.395695100338692</v>
      </c>
      <c r="E595" s="63">
        <v>0</v>
      </c>
      <c r="F595" s="420"/>
      <c r="G595" s="63">
        <v>0</v>
      </c>
      <c r="H595" s="64">
        <v>0</v>
      </c>
      <c r="I595" s="59">
        <f t="shared" si="99"/>
        <v>102</v>
      </c>
    </row>
    <row r="596" spans="1:10" ht="15">
      <c r="A596" s="306" t="s">
        <v>22</v>
      </c>
      <c r="B596" s="60">
        <v>75.139735899746853</v>
      </c>
      <c r="C596" s="60">
        <v>0</v>
      </c>
      <c r="D596" s="60">
        <v>4.6345601642531475</v>
      </c>
      <c r="E596" s="60">
        <v>0</v>
      </c>
      <c r="F596" s="420"/>
      <c r="G596" s="60">
        <v>0</v>
      </c>
      <c r="H596" s="61">
        <v>0</v>
      </c>
      <c r="I596" s="295">
        <f t="shared" si="99"/>
        <v>79.774296063999998</v>
      </c>
    </row>
    <row r="597" spans="1:10" ht="15">
      <c r="A597" s="38" t="s">
        <v>23</v>
      </c>
      <c r="B597" s="63">
        <v>89.104103768831806</v>
      </c>
      <c r="C597" s="63">
        <v>0</v>
      </c>
      <c r="D597" s="63">
        <v>0</v>
      </c>
      <c r="E597" s="63">
        <v>0</v>
      </c>
      <c r="F597" s="420"/>
      <c r="G597" s="63">
        <v>0</v>
      </c>
      <c r="H597" s="64">
        <v>0</v>
      </c>
      <c r="I597" s="296">
        <f t="shared" si="99"/>
        <v>89.104103768831806</v>
      </c>
    </row>
    <row r="598" spans="1:10" ht="15">
      <c r="A598" s="306" t="s">
        <v>24</v>
      </c>
      <c r="B598" s="60">
        <v>1046.115812432937</v>
      </c>
      <c r="C598" s="60">
        <v>6.6321875670631583</v>
      </c>
      <c r="D598" s="60">
        <v>0</v>
      </c>
      <c r="E598" s="60">
        <v>0</v>
      </c>
      <c r="F598" s="420"/>
      <c r="G598" s="60">
        <v>0</v>
      </c>
      <c r="H598" s="61">
        <v>0</v>
      </c>
      <c r="I598" s="295">
        <f t="shared" si="99"/>
        <v>1052.748</v>
      </c>
    </row>
    <row r="599" spans="1:10" ht="15.75" thickBot="1">
      <c r="A599" s="38" t="s">
        <v>25</v>
      </c>
      <c r="B599" s="275">
        <v>622.99836627662739</v>
      </c>
      <c r="C599" s="275">
        <v>0</v>
      </c>
      <c r="D599" s="275">
        <v>1374.0413215753924</v>
      </c>
      <c r="E599" s="275">
        <v>302.78843615633645</v>
      </c>
      <c r="F599" s="421"/>
      <c r="G599" s="275">
        <v>941.37400522753376</v>
      </c>
      <c r="H599" s="297">
        <v>0.24507076410964077</v>
      </c>
      <c r="I599" s="298">
        <f t="shared" si="99"/>
        <v>3241.4471999999996</v>
      </c>
    </row>
    <row r="600" spans="1:10" ht="15">
      <c r="A600" s="132" t="s">
        <v>26</v>
      </c>
      <c r="B600" s="74">
        <f>SUM(B579:B599)</f>
        <v>4249.7026851597639</v>
      </c>
      <c r="C600" s="74">
        <f t="shared" ref="C600:E600" si="100">SUM(C579:C599)</f>
        <v>234.26232701093224</v>
      </c>
      <c r="D600" s="74">
        <f t="shared" si="100"/>
        <v>1491.1142872054315</v>
      </c>
      <c r="E600" s="74">
        <f t="shared" si="100"/>
        <v>463.0134953884085</v>
      </c>
      <c r="F600" s="74">
        <f>SUM(F579:F599)</f>
        <v>0</v>
      </c>
      <c r="G600" s="74">
        <f>SUM(G579:G599)</f>
        <v>941.37400522753376</v>
      </c>
      <c r="H600" s="75">
        <f t="shared" ref="H600" si="101">SUM(H579:H599)</f>
        <v>0.24507076410964077</v>
      </c>
      <c r="I600" s="59">
        <f>SUM(I579:I599)</f>
        <v>7379.7118707561795</v>
      </c>
    </row>
    <row r="601" spans="1:10" s="14" customFormat="1" ht="15" thickBot="1">
      <c r="A601" s="299" t="s">
        <v>91</v>
      </c>
      <c r="B601" s="302">
        <f>B600/$I600</f>
        <v>0.57586295502947704</v>
      </c>
      <c r="C601" s="302">
        <f t="shared" ref="C601:I601" si="102">C600/$I600</f>
        <v>3.1744102088761904E-2</v>
      </c>
      <c r="D601" s="302">
        <f t="shared" si="102"/>
        <v>0.20205589504304605</v>
      </c>
      <c r="E601" s="302">
        <f t="shared" si="102"/>
        <v>6.2741405558556687E-2</v>
      </c>
      <c r="F601" s="302">
        <f t="shared" si="102"/>
        <v>0</v>
      </c>
      <c r="G601" s="302">
        <f t="shared" si="102"/>
        <v>0.12756243356301575</v>
      </c>
      <c r="H601" s="303">
        <f t="shared" si="102"/>
        <v>3.3208717142574435E-5</v>
      </c>
      <c r="I601" s="304">
        <f t="shared" si="102"/>
        <v>1</v>
      </c>
      <c r="J601" s="322"/>
    </row>
    <row r="602" spans="1:10" ht="15" thickBot="1">
      <c r="A602" s="44"/>
      <c r="B602" s="44"/>
      <c r="C602" s="44"/>
      <c r="D602" s="44"/>
      <c r="E602" s="44"/>
      <c r="F602" s="44"/>
      <c r="G602" s="44"/>
      <c r="H602" s="44"/>
      <c r="I602" s="44"/>
    </row>
    <row r="603" spans="1:10" ht="28.5">
      <c r="A603" s="479" t="s">
        <v>50</v>
      </c>
      <c r="B603" s="30" t="s">
        <v>0</v>
      </c>
      <c r="C603" s="30" t="s">
        <v>28</v>
      </c>
      <c r="D603" s="30" t="s">
        <v>29</v>
      </c>
      <c r="E603" s="30" t="s">
        <v>30</v>
      </c>
      <c r="F603" s="30" t="s">
        <v>27</v>
      </c>
      <c r="G603" s="30" t="s">
        <v>4</v>
      </c>
      <c r="H603" s="30" t="s">
        <v>31</v>
      </c>
      <c r="I603" s="31" t="s">
        <v>6</v>
      </c>
    </row>
    <row r="604" spans="1:10" ht="15" customHeight="1">
      <c r="A604" s="480" t="s">
        <v>50</v>
      </c>
      <c r="B604" s="434" t="s">
        <v>117</v>
      </c>
      <c r="C604" s="435"/>
      <c r="D604" s="435"/>
      <c r="E604" s="435"/>
      <c r="F604" s="435"/>
      <c r="G604" s="435"/>
      <c r="H604" s="435"/>
      <c r="I604" s="436"/>
    </row>
    <row r="605" spans="1:10" ht="15">
      <c r="A605" s="305" t="s">
        <v>7</v>
      </c>
      <c r="B605" s="57">
        <v>145.07999999999998</v>
      </c>
      <c r="C605" s="57">
        <v>0</v>
      </c>
      <c r="D605" s="57">
        <v>9.92</v>
      </c>
      <c r="E605" s="57">
        <v>0</v>
      </c>
      <c r="F605" s="419"/>
      <c r="G605" s="57">
        <v>0</v>
      </c>
      <c r="H605" s="58">
        <v>0</v>
      </c>
      <c r="I605" s="59">
        <f>SUM(B605:H605)</f>
        <v>154.99999999999997</v>
      </c>
    </row>
    <row r="606" spans="1:10" ht="15">
      <c r="A606" s="306" t="s">
        <v>8</v>
      </c>
      <c r="B606" s="60">
        <v>7.4879999999999995</v>
      </c>
      <c r="C606" s="60">
        <v>0</v>
      </c>
      <c r="D606" s="60">
        <v>0.51200000000000001</v>
      </c>
      <c r="E606" s="60">
        <v>0</v>
      </c>
      <c r="F606" s="420"/>
      <c r="G606" s="60">
        <v>0</v>
      </c>
      <c r="H606" s="61">
        <v>0</v>
      </c>
      <c r="I606" s="62">
        <f t="shared" ref="I606:I625" si="103">SUM(B606:H606)</f>
        <v>8</v>
      </c>
    </row>
    <row r="607" spans="1:10" ht="15">
      <c r="A607" s="307" t="s">
        <v>9</v>
      </c>
      <c r="B607" s="63">
        <v>273.31200000000001</v>
      </c>
      <c r="C607" s="63">
        <v>0</v>
      </c>
      <c r="D607" s="63">
        <v>18.687999999999999</v>
      </c>
      <c r="E607" s="63">
        <v>0</v>
      </c>
      <c r="F607" s="420"/>
      <c r="G607" s="63">
        <v>0</v>
      </c>
      <c r="H607" s="64">
        <v>0</v>
      </c>
      <c r="I607" s="59">
        <f t="shared" si="103"/>
        <v>292</v>
      </c>
    </row>
    <row r="608" spans="1:10" ht="15">
      <c r="A608" s="306" t="s">
        <v>10</v>
      </c>
      <c r="B608" s="60">
        <v>338.83199999999999</v>
      </c>
      <c r="C608" s="60">
        <v>0</v>
      </c>
      <c r="D608" s="60">
        <v>23.167999999999999</v>
      </c>
      <c r="E608" s="60">
        <v>0</v>
      </c>
      <c r="F608" s="420"/>
      <c r="G608" s="60">
        <v>0</v>
      </c>
      <c r="H608" s="61">
        <v>0</v>
      </c>
      <c r="I608" s="62">
        <f t="shared" si="103"/>
        <v>362</v>
      </c>
    </row>
    <row r="609" spans="1:10" ht="15">
      <c r="A609" s="307" t="s">
        <v>11</v>
      </c>
      <c r="B609" s="63">
        <v>0</v>
      </c>
      <c r="C609" s="63">
        <v>0</v>
      </c>
      <c r="D609" s="63">
        <v>0</v>
      </c>
      <c r="E609" s="63">
        <v>0</v>
      </c>
      <c r="F609" s="420"/>
      <c r="G609" s="63">
        <v>0</v>
      </c>
      <c r="H609" s="64">
        <v>0</v>
      </c>
      <c r="I609" s="59">
        <f t="shared" si="103"/>
        <v>0</v>
      </c>
    </row>
    <row r="610" spans="1:10" ht="15">
      <c r="A610" s="306" t="s">
        <v>12</v>
      </c>
      <c r="B610" s="60">
        <v>0</v>
      </c>
      <c r="C610" s="60">
        <v>0</v>
      </c>
      <c r="D610" s="60">
        <v>0</v>
      </c>
      <c r="E610" s="60">
        <v>0</v>
      </c>
      <c r="F610" s="420"/>
      <c r="G610" s="60">
        <v>0</v>
      </c>
      <c r="H610" s="61">
        <v>0</v>
      </c>
      <c r="I610" s="62">
        <f t="shared" si="103"/>
        <v>0</v>
      </c>
    </row>
    <row r="611" spans="1:10" ht="15">
      <c r="A611" s="307" t="s">
        <v>13</v>
      </c>
      <c r="B611" s="63">
        <v>0</v>
      </c>
      <c r="C611" s="63">
        <v>0</v>
      </c>
      <c r="D611" s="63">
        <v>0</v>
      </c>
      <c r="E611" s="63">
        <v>0</v>
      </c>
      <c r="F611" s="420"/>
      <c r="G611" s="63">
        <v>0</v>
      </c>
      <c r="H611" s="64">
        <v>0</v>
      </c>
      <c r="I611" s="59">
        <f t="shared" si="103"/>
        <v>0</v>
      </c>
    </row>
    <row r="612" spans="1:10" ht="15">
      <c r="A612" s="306" t="s">
        <v>14</v>
      </c>
      <c r="B612" s="60">
        <v>0</v>
      </c>
      <c r="C612" s="60">
        <v>0</v>
      </c>
      <c r="D612" s="60">
        <v>0</v>
      </c>
      <c r="E612" s="60">
        <v>0</v>
      </c>
      <c r="F612" s="420"/>
      <c r="G612" s="60">
        <v>0</v>
      </c>
      <c r="H612" s="61">
        <v>0</v>
      </c>
      <c r="I612" s="62">
        <f t="shared" si="103"/>
        <v>0</v>
      </c>
    </row>
    <row r="613" spans="1:10" ht="15">
      <c r="A613" s="307" t="s">
        <v>15</v>
      </c>
      <c r="B613" s="63">
        <v>3862.8089999999997</v>
      </c>
      <c r="C613" s="63">
        <v>0</v>
      </c>
      <c r="D613" s="63">
        <v>304.19099999999997</v>
      </c>
      <c r="E613" s="63">
        <v>0</v>
      </c>
      <c r="F613" s="420"/>
      <c r="G613" s="63">
        <v>0</v>
      </c>
      <c r="H613" s="64">
        <v>0</v>
      </c>
      <c r="I613" s="59">
        <f>SUM(B613:H613)</f>
        <v>4167</v>
      </c>
    </row>
    <row r="614" spans="1:10" ht="15">
      <c r="A614" s="306" t="s">
        <v>16</v>
      </c>
      <c r="B614" s="60">
        <v>663.73200000000008</v>
      </c>
      <c r="C614" s="60">
        <v>0</v>
      </c>
      <c r="D614" s="60">
        <v>52.267999999999994</v>
      </c>
      <c r="E614" s="60">
        <v>0</v>
      </c>
      <c r="F614" s="420"/>
      <c r="G614" s="60">
        <v>0</v>
      </c>
      <c r="H614" s="61">
        <v>0</v>
      </c>
      <c r="I614" s="62">
        <f t="shared" si="103"/>
        <v>716.00000000000011</v>
      </c>
    </row>
    <row r="615" spans="1:10" ht="15">
      <c r="A615" s="307" t="s">
        <v>17</v>
      </c>
      <c r="B615" s="63">
        <v>45.953800200000011</v>
      </c>
      <c r="C615" s="63">
        <v>0</v>
      </c>
      <c r="D615" s="63">
        <v>3.6187998000000006</v>
      </c>
      <c r="E615" s="63">
        <v>0</v>
      </c>
      <c r="F615" s="420"/>
      <c r="G615" s="63">
        <v>0</v>
      </c>
      <c r="H615" s="64">
        <v>0</v>
      </c>
      <c r="I615" s="59">
        <f t="shared" si="103"/>
        <v>49.572600000000008</v>
      </c>
    </row>
    <row r="616" spans="1:10" ht="15">
      <c r="A616" s="306" t="s">
        <v>18</v>
      </c>
      <c r="B616" s="60">
        <v>0</v>
      </c>
      <c r="C616" s="60">
        <v>0</v>
      </c>
      <c r="D616" s="60">
        <v>0</v>
      </c>
      <c r="E616" s="60">
        <v>0</v>
      </c>
      <c r="F616" s="420"/>
      <c r="G616" s="60">
        <v>0</v>
      </c>
      <c r="H616" s="61">
        <v>0</v>
      </c>
      <c r="I616" s="62">
        <f>SUM(B616:H616)</f>
        <v>0</v>
      </c>
    </row>
    <row r="617" spans="1:10" ht="15">
      <c r="A617" s="307" t="s">
        <v>139</v>
      </c>
      <c r="B617" s="63">
        <v>654.48237714744221</v>
      </c>
      <c r="C617" s="63">
        <v>0</v>
      </c>
      <c r="D617" s="63">
        <v>206.67864541498173</v>
      </c>
      <c r="E617" s="63">
        <v>0</v>
      </c>
      <c r="F617" s="420"/>
      <c r="G617" s="63">
        <v>0</v>
      </c>
      <c r="H617" s="64">
        <v>0</v>
      </c>
      <c r="I617" s="59">
        <f>SUM(B617:H617)</f>
        <v>861.16102256242391</v>
      </c>
      <c r="J617" s="324">
        <v>0</v>
      </c>
    </row>
    <row r="618" spans="1:10" ht="15">
      <c r="A618" s="306" t="s">
        <v>19</v>
      </c>
      <c r="B618" s="60">
        <v>0</v>
      </c>
      <c r="C618" s="60">
        <v>0</v>
      </c>
      <c r="D618" s="60">
        <v>0</v>
      </c>
      <c r="E618" s="60">
        <v>0</v>
      </c>
      <c r="F618" s="420"/>
      <c r="G618" s="60">
        <v>0</v>
      </c>
      <c r="H618" s="61">
        <v>0</v>
      </c>
      <c r="I618" s="62">
        <f>SUM(B618:H618)</f>
        <v>0</v>
      </c>
    </row>
    <row r="619" spans="1:10" ht="15">
      <c r="A619" s="307" t="s">
        <v>20</v>
      </c>
      <c r="B619" s="63">
        <v>0</v>
      </c>
      <c r="C619" s="63">
        <v>0</v>
      </c>
      <c r="D619" s="63">
        <v>0</v>
      </c>
      <c r="E619" s="63">
        <v>0</v>
      </c>
      <c r="F619" s="420"/>
      <c r="G619" s="63">
        <v>0</v>
      </c>
      <c r="H619" s="64">
        <v>0</v>
      </c>
      <c r="I619" s="59">
        <f>SUM(B619:H619)</f>
        <v>0</v>
      </c>
    </row>
    <row r="620" spans="1:10" ht="15">
      <c r="A620" s="306" t="s">
        <v>21</v>
      </c>
      <c r="B620" s="60">
        <v>0</v>
      </c>
      <c r="C620" s="60">
        <v>0</v>
      </c>
      <c r="D620" s="60">
        <v>0</v>
      </c>
      <c r="E620" s="60">
        <v>0</v>
      </c>
      <c r="F620" s="420"/>
      <c r="G620" s="60">
        <v>0</v>
      </c>
      <c r="H620" s="61">
        <v>0</v>
      </c>
      <c r="I620" s="62">
        <f t="shared" si="103"/>
        <v>0</v>
      </c>
    </row>
    <row r="621" spans="1:10" ht="15">
      <c r="A621" s="38" t="s">
        <v>60</v>
      </c>
      <c r="B621" s="63">
        <v>3454.3850000000002</v>
      </c>
      <c r="C621" s="63">
        <v>0</v>
      </c>
      <c r="D621" s="63">
        <v>362.61500000000001</v>
      </c>
      <c r="E621" s="63">
        <v>0</v>
      </c>
      <c r="F621" s="420"/>
      <c r="G621" s="63">
        <v>0</v>
      </c>
      <c r="H621" s="64">
        <v>0</v>
      </c>
      <c r="I621" s="59">
        <f t="shared" si="103"/>
        <v>3817</v>
      </c>
    </row>
    <row r="622" spans="1:10" ht="15">
      <c r="A622" s="306" t="s">
        <v>22</v>
      </c>
      <c r="B622" s="60">
        <v>41.323606906880002</v>
      </c>
      <c r="C622" s="60">
        <v>0</v>
      </c>
      <c r="D622" s="60">
        <v>4.33783718912</v>
      </c>
      <c r="E622" s="60">
        <v>0</v>
      </c>
      <c r="F622" s="420"/>
      <c r="G622" s="60">
        <v>0</v>
      </c>
      <c r="H622" s="61">
        <v>0</v>
      </c>
      <c r="I622" s="295">
        <f t="shared" si="103"/>
        <v>45.661444096000004</v>
      </c>
    </row>
    <row r="623" spans="1:10" ht="15">
      <c r="A623" s="38" t="s">
        <v>23</v>
      </c>
      <c r="B623" s="63">
        <v>40.059911685428744</v>
      </c>
      <c r="C623" s="63">
        <v>0</v>
      </c>
      <c r="D623" s="63">
        <v>68.96687853389038</v>
      </c>
      <c r="E623" s="63">
        <v>0</v>
      </c>
      <c r="F623" s="420"/>
      <c r="G623" s="63">
        <v>0</v>
      </c>
      <c r="H623" s="64">
        <v>0</v>
      </c>
      <c r="I623" s="296">
        <f t="shared" si="103"/>
        <v>109.02679021931912</v>
      </c>
    </row>
    <row r="624" spans="1:10" ht="15">
      <c r="A624" s="306" t="s">
        <v>24</v>
      </c>
      <c r="B624" s="60">
        <v>834.75302976000012</v>
      </c>
      <c r="C624" s="60">
        <v>0</v>
      </c>
      <c r="D624" s="60">
        <v>194.28177024000001</v>
      </c>
      <c r="E624" s="60">
        <v>0</v>
      </c>
      <c r="F624" s="420"/>
      <c r="G624" s="60">
        <v>0</v>
      </c>
      <c r="H624" s="61">
        <v>0</v>
      </c>
      <c r="I624" s="295">
        <f t="shared" si="103"/>
        <v>1029.0348000000001</v>
      </c>
    </row>
    <row r="625" spans="1:10" ht="15.75" thickBot="1">
      <c r="A625" s="38" t="s">
        <v>25</v>
      </c>
      <c r="B625" s="275">
        <v>987.3305469166487</v>
      </c>
      <c r="C625" s="275">
        <v>0</v>
      </c>
      <c r="D625" s="275">
        <v>1121.530815429591</v>
      </c>
      <c r="E625" s="275">
        <v>943.52273927279168</v>
      </c>
      <c r="F625" s="421"/>
      <c r="G625" s="275">
        <v>247.11309838096929</v>
      </c>
      <c r="H625" s="297">
        <v>0</v>
      </c>
      <c r="I625" s="298">
        <f t="shared" si="103"/>
        <v>3299.4972000000007</v>
      </c>
    </row>
    <row r="626" spans="1:10" ht="15">
      <c r="A626" s="132" t="s">
        <v>26</v>
      </c>
      <c r="B626" s="74">
        <f>SUM(B605:B625)</f>
        <v>11349.5412726164</v>
      </c>
      <c r="C626" s="74">
        <f t="shared" ref="C626:E626" si="104">SUM(C605:C625)</f>
        <v>0</v>
      </c>
      <c r="D626" s="74">
        <f t="shared" si="104"/>
        <v>2370.7767466075829</v>
      </c>
      <c r="E626" s="74">
        <f t="shared" si="104"/>
        <v>943.52273927279168</v>
      </c>
      <c r="F626" s="74">
        <f>SUM(F605:F625)</f>
        <v>0</v>
      </c>
      <c r="G626" s="74">
        <f>SUM(G605:G625)</f>
        <v>247.11309838096929</v>
      </c>
      <c r="H626" s="75">
        <f t="shared" ref="H626" si="105">SUM(H605:H625)</f>
        <v>0</v>
      </c>
      <c r="I626" s="59">
        <f>SUM(I605:I625)</f>
        <v>14910.953856877743</v>
      </c>
    </row>
    <row r="627" spans="1:10" s="14" customFormat="1" ht="15" thickBot="1">
      <c r="A627" s="299" t="s">
        <v>91</v>
      </c>
      <c r="B627" s="302">
        <f>B626/$I626</f>
        <v>0.76115461033241505</v>
      </c>
      <c r="C627" s="302">
        <f t="shared" ref="C627:I627" si="106">C626/$I626</f>
        <v>0</v>
      </c>
      <c r="D627" s="302">
        <f t="shared" si="106"/>
        <v>0.1589956463793932</v>
      </c>
      <c r="E627" s="302">
        <f t="shared" si="106"/>
        <v>6.3277155058567069E-2</v>
      </c>
      <c r="F627" s="302">
        <f t="shared" si="106"/>
        <v>0</v>
      </c>
      <c r="G627" s="302">
        <f t="shared" si="106"/>
        <v>1.6572588229624714E-2</v>
      </c>
      <c r="H627" s="303">
        <f t="shared" si="106"/>
        <v>0</v>
      </c>
      <c r="I627" s="304">
        <f t="shared" si="106"/>
        <v>1</v>
      </c>
      <c r="J627" s="322"/>
    </row>
    <row r="628" spans="1:10" ht="15" thickBot="1">
      <c r="A628" s="44"/>
      <c r="B628" s="44"/>
      <c r="C628" s="44"/>
      <c r="D628" s="44"/>
      <c r="E628" s="44"/>
      <c r="F628" s="44"/>
      <c r="G628" s="44"/>
      <c r="H628" s="44"/>
      <c r="I628" s="44"/>
    </row>
    <row r="629" spans="1:10" ht="28.5">
      <c r="A629" s="479" t="s">
        <v>51</v>
      </c>
      <c r="B629" s="30" t="s">
        <v>0</v>
      </c>
      <c r="C629" s="30" t="s">
        <v>1</v>
      </c>
      <c r="D629" s="30" t="s">
        <v>2</v>
      </c>
      <c r="E629" s="30" t="s">
        <v>3</v>
      </c>
      <c r="F629" s="30" t="s">
        <v>27</v>
      </c>
      <c r="G629" s="30" t="s">
        <v>4</v>
      </c>
      <c r="H629" s="30" t="s">
        <v>5</v>
      </c>
      <c r="I629" s="31" t="s">
        <v>6</v>
      </c>
    </row>
    <row r="630" spans="1:10" ht="15" customHeight="1">
      <c r="A630" s="480" t="s">
        <v>51</v>
      </c>
      <c r="B630" s="434" t="s">
        <v>117</v>
      </c>
      <c r="C630" s="435"/>
      <c r="D630" s="435"/>
      <c r="E630" s="435"/>
      <c r="F630" s="435"/>
      <c r="G630" s="435"/>
      <c r="H630" s="435"/>
      <c r="I630" s="436"/>
    </row>
    <row r="631" spans="1:10" ht="15">
      <c r="A631" s="305" t="s">
        <v>7</v>
      </c>
      <c r="B631" s="57">
        <v>0.39980942593439261</v>
      </c>
      <c r="C631" s="57">
        <v>0</v>
      </c>
      <c r="D631" s="57">
        <v>0.60019057406560739</v>
      </c>
      <c r="E631" s="57">
        <v>0</v>
      </c>
      <c r="F631" s="57">
        <v>0</v>
      </c>
      <c r="G631" s="57">
        <v>0</v>
      </c>
      <c r="H631" s="58">
        <v>0</v>
      </c>
      <c r="I631" s="59">
        <f>SUM(B631:H631)</f>
        <v>1</v>
      </c>
    </row>
    <row r="632" spans="1:10" ht="15">
      <c r="A632" s="306" t="s">
        <v>8</v>
      </c>
      <c r="B632" s="60">
        <v>0</v>
      </c>
      <c r="C632" s="60">
        <v>0</v>
      </c>
      <c r="D632" s="60">
        <v>0</v>
      </c>
      <c r="E632" s="60">
        <v>0</v>
      </c>
      <c r="F632" s="60">
        <v>0</v>
      </c>
      <c r="G632" s="60">
        <v>0</v>
      </c>
      <c r="H632" s="61">
        <v>0</v>
      </c>
      <c r="I632" s="62">
        <f t="shared" ref="I632:I651" si="107">SUM(B632:H632)</f>
        <v>0</v>
      </c>
    </row>
    <row r="633" spans="1:10" ht="15">
      <c r="A633" s="307" t="s">
        <v>9</v>
      </c>
      <c r="B633" s="63">
        <v>12</v>
      </c>
      <c r="C633" s="63">
        <v>0</v>
      </c>
      <c r="D633" s="63">
        <v>0</v>
      </c>
      <c r="E633" s="63">
        <v>0</v>
      </c>
      <c r="F633" s="63">
        <v>0</v>
      </c>
      <c r="G633" s="63">
        <v>0</v>
      </c>
      <c r="H633" s="64">
        <v>0</v>
      </c>
      <c r="I633" s="59">
        <f t="shared" si="107"/>
        <v>12</v>
      </c>
    </row>
    <row r="634" spans="1:10" ht="15">
      <c r="A634" s="306" t="s">
        <v>10</v>
      </c>
      <c r="B634" s="60">
        <v>7.9744542708356203</v>
      </c>
      <c r="C634" s="60">
        <v>0</v>
      </c>
      <c r="D634" s="60">
        <v>2.5545729164379354E-2</v>
      </c>
      <c r="E634" s="60">
        <v>0</v>
      </c>
      <c r="F634" s="60">
        <v>0</v>
      </c>
      <c r="G634" s="60">
        <v>0</v>
      </c>
      <c r="H634" s="61">
        <v>0</v>
      </c>
      <c r="I634" s="62">
        <f t="shared" si="107"/>
        <v>8</v>
      </c>
    </row>
    <row r="635" spans="1:10" ht="15">
      <c r="A635" s="307" t="s">
        <v>11</v>
      </c>
      <c r="B635" s="63">
        <v>0</v>
      </c>
      <c r="C635" s="63">
        <v>0</v>
      </c>
      <c r="D635" s="63">
        <v>0</v>
      </c>
      <c r="E635" s="63">
        <v>0</v>
      </c>
      <c r="F635" s="63">
        <v>0</v>
      </c>
      <c r="G635" s="63">
        <v>0</v>
      </c>
      <c r="H635" s="64">
        <v>0</v>
      </c>
      <c r="I635" s="59">
        <f t="shared" si="107"/>
        <v>0</v>
      </c>
    </row>
    <row r="636" spans="1:10" ht="15">
      <c r="A636" s="306" t="s">
        <v>12</v>
      </c>
      <c r="B636" s="60">
        <v>0</v>
      </c>
      <c r="C636" s="60">
        <v>0</v>
      </c>
      <c r="D636" s="60">
        <v>0</v>
      </c>
      <c r="E636" s="60">
        <v>3.8855199602122812</v>
      </c>
      <c r="F636" s="60">
        <v>0</v>
      </c>
      <c r="G636" s="60">
        <v>0</v>
      </c>
      <c r="H636" s="61">
        <v>0</v>
      </c>
      <c r="I636" s="62">
        <f t="shared" si="107"/>
        <v>3.8855199602122812</v>
      </c>
    </row>
    <row r="637" spans="1:10" ht="15">
      <c r="A637" s="307" t="s">
        <v>13</v>
      </c>
      <c r="B637" s="63">
        <v>0</v>
      </c>
      <c r="C637" s="63">
        <v>0</v>
      </c>
      <c r="D637" s="63">
        <v>0</v>
      </c>
      <c r="E637" s="63">
        <v>0</v>
      </c>
      <c r="F637" s="63">
        <v>0</v>
      </c>
      <c r="G637" s="63">
        <v>0</v>
      </c>
      <c r="H637" s="64">
        <v>0</v>
      </c>
      <c r="I637" s="59">
        <f t="shared" si="107"/>
        <v>0</v>
      </c>
    </row>
    <row r="638" spans="1:10" ht="15">
      <c r="A638" s="306" t="s">
        <v>14</v>
      </c>
      <c r="B638" s="60">
        <v>0</v>
      </c>
      <c r="C638" s="60">
        <v>0.28333889081666291</v>
      </c>
      <c r="D638" s="60">
        <v>0</v>
      </c>
      <c r="E638" s="60">
        <v>13.75204027418442</v>
      </c>
      <c r="F638" s="60">
        <v>543.10629628566244</v>
      </c>
      <c r="G638" s="60">
        <v>0</v>
      </c>
      <c r="H638" s="61">
        <v>0</v>
      </c>
      <c r="I638" s="62">
        <f t="shared" si="107"/>
        <v>557.14167545066357</v>
      </c>
    </row>
    <row r="639" spans="1:10" ht="15">
      <c r="A639" s="307" t="s">
        <v>15</v>
      </c>
      <c r="B639" s="63">
        <v>2.9337907777635452</v>
      </c>
      <c r="C639" s="63">
        <v>6.6209222236454507E-2</v>
      </c>
      <c r="D639" s="63">
        <v>0</v>
      </c>
      <c r="E639" s="63">
        <v>0</v>
      </c>
      <c r="F639" s="63">
        <v>0</v>
      </c>
      <c r="G639" s="63">
        <v>0</v>
      </c>
      <c r="H639" s="64">
        <v>0</v>
      </c>
      <c r="I639" s="59">
        <f>SUM(B639:H639)</f>
        <v>2.9999999999999996</v>
      </c>
    </row>
    <row r="640" spans="1:10" ht="15">
      <c r="A640" s="306" t="s">
        <v>16</v>
      </c>
      <c r="B640" s="60">
        <v>178.81802882173818</v>
      </c>
      <c r="C640" s="60">
        <v>0.77286272848362214</v>
      </c>
      <c r="D640" s="60">
        <v>14.409108449778202</v>
      </c>
      <c r="E640" s="60">
        <v>0</v>
      </c>
      <c r="F640" s="60">
        <v>0</v>
      </c>
      <c r="G640" s="60">
        <v>0</v>
      </c>
      <c r="H640" s="61">
        <v>0</v>
      </c>
      <c r="I640" s="62">
        <f t="shared" si="107"/>
        <v>194</v>
      </c>
    </row>
    <row r="641" spans="1:10" ht="15">
      <c r="A641" s="307" t="s">
        <v>17</v>
      </c>
      <c r="B641" s="63">
        <v>4.9134740364860248</v>
      </c>
      <c r="C641" s="63">
        <v>0</v>
      </c>
      <c r="D641" s="63">
        <v>2.378726675829871E-2</v>
      </c>
      <c r="E641" s="63">
        <v>0.1447386967556766</v>
      </c>
      <c r="F641" s="63">
        <v>0</v>
      </c>
      <c r="G641" s="63">
        <v>0</v>
      </c>
      <c r="H641" s="64">
        <v>0</v>
      </c>
      <c r="I641" s="59">
        <f t="shared" si="107"/>
        <v>5.0819999999999999</v>
      </c>
    </row>
    <row r="642" spans="1:10" ht="15">
      <c r="A642" s="306" t="s">
        <v>18</v>
      </c>
      <c r="B642" s="60">
        <v>0</v>
      </c>
      <c r="C642" s="60">
        <v>0</v>
      </c>
      <c r="D642" s="60">
        <v>0</v>
      </c>
      <c r="E642" s="60">
        <v>0</v>
      </c>
      <c r="F642" s="60">
        <v>0</v>
      </c>
      <c r="G642" s="60">
        <v>0</v>
      </c>
      <c r="H642" s="61">
        <v>0</v>
      </c>
      <c r="I642" s="62">
        <f>SUM(B642:H642)</f>
        <v>0</v>
      </c>
    </row>
    <row r="643" spans="1:10" ht="15">
      <c r="A643" s="307" t="s">
        <v>139</v>
      </c>
      <c r="B643" s="63">
        <v>6.3569944901217807</v>
      </c>
      <c r="C643" s="63">
        <v>0</v>
      </c>
      <c r="D643" s="63">
        <v>1.6430055098782188</v>
      </c>
      <c r="E643" s="63">
        <v>0</v>
      </c>
      <c r="F643" s="63">
        <v>0</v>
      </c>
      <c r="G643" s="63">
        <v>0</v>
      </c>
      <c r="H643" s="64">
        <v>0</v>
      </c>
      <c r="I643" s="59">
        <f>SUM(B643:H643)</f>
        <v>8</v>
      </c>
    </row>
    <row r="644" spans="1:10" ht="15">
      <c r="A644" s="306" t="s">
        <v>19</v>
      </c>
      <c r="B644" s="60">
        <v>0</v>
      </c>
      <c r="C644" s="60">
        <v>0</v>
      </c>
      <c r="D644" s="60">
        <v>0</v>
      </c>
      <c r="E644" s="60">
        <v>0</v>
      </c>
      <c r="F644" s="60">
        <v>0</v>
      </c>
      <c r="G644" s="60">
        <v>0</v>
      </c>
      <c r="H644" s="61">
        <v>0</v>
      </c>
      <c r="I644" s="62">
        <f>SUM(B644:H644)</f>
        <v>0</v>
      </c>
    </row>
    <row r="645" spans="1:10" ht="15">
      <c r="A645" s="307" t="s">
        <v>20</v>
      </c>
      <c r="B645" s="63">
        <v>0</v>
      </c>
      <c r="C645" s="63">
        <v>0</v>
      </c>
      <c r="D645" s="63">
        <v>0</v>
      </c>
      <c r="E645" s="63">
        <v>0</v>
      </c>
      <c r="F645" s="63">
        <v>0</v>
      </c>
      <c r="G645" s="63">
        <v>0</v>
      </c>
      <c r="H645" s="64">
        <v>0</v>
      </c>
      <c r="I645" s="59">
        <f>SUM(B645:H645)</f>
        <v>0</v>
      </c>
    </row>
    <row r="646" spans="1:10" ht="15">
      <c r="A646" s="306" t="s">
        <v>21</v>
      </c>
      <c r="B646" s="60">
        <v>0</v>
      </c>
      <c r="C646" s="60">
        <v>0</v>
      </c>
      <c r="D646" s="60">
        <v>0</v>
      </c>
      <c r="E646" s="60">
        <v>0</v>
      </c>
      <c r="F646" s="60">
        <v>0</v>
      </c>
      <c r="G646" s="60">
        <v>0</v>
      </c>
      <c r="H646" s="61">
        <v>0</v>
      </c>
      <c r="I646" s="62">
        <f t="shared" si="107"/>
        <v>0</v>
      </c>
    </row>
    <row r="647" spans="1:10" ht="15">
      <c r="A647" s="38" t="s">
        <v>60</v>
      </c>
      <c r="B647" s="63">
        <v>148.63403437176353</v>
      </c>
      <c r="C647" s="63">
        <v>6.7326172973918013</v>
      </c>
      <c r="D647" s="63">
        <v>84.633348330844655</v>
      </c>
      <c r="E647" s="63">
        <v>0</v>
      </c>
      <c r="F647" s="63">
        <v>0</v>
      </c>
      <c r="G647" s="63">
        <v>0</v>
      </c>
      <c r="H647" s="64">
        <v>0</v>
      </c>
      <c r="I647" s="59">
        <f t="shared" si="107"/>
        <v>240</v>
      </c>
    </row>
    <row r="648" spans="1:10" ht="15">
      <c r="A648" s="306" t="s">
        <v>22</v>
      </c>
      <c r="B648" s="60">
        <v>21.373524823684917</v>
      </c>
      <c r="C648" s="60">
        <v>0</v>
      </c>
      <c r="D648" s="60">
        <v>0</v>
      </c>
      <c r="E648" s="60">
        <v>0</v>
      </c>
      <c r="F648" s="60">
        <v>0.62647517631508298</v>
      </c>
      <c r="G648" s="60">
        <v>0</v>
      </c>
      <c r="H648" s="61">
        <v>0</v>
      </c>
      <c r="I648" s="295">
        <f t="shared" si="107"/>
        <v>22</v>
      </c>
    </row>
    <row r="649" spans="1:10" ht="15">
      <c r="A649" s="38" t="s">
        <v>23</v>
      </c>
      <c r="B649" s="63">
        <v>1.4721656351316235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296">
        <f t="shared" si="107"/>
        <v>1.4721656351316235</v>
      </c>
    </row>
    <row r="650" spans="1:10" ht="15">
      <c r="A650" s="306" t="s">
        <v>24</v>
      </c>
      <c r="B650" s="60">
        <v>14.414399999999999</v>
      </c>
      <c r="C650" s="60">
        <v>0</v>
      </c>
      <c r="D650" s="60">
        <v>0</v>
      </c>
      <c r="E650" s="60">
        <v>0</v>
      </c>
      <c r="F650" s="60">
        <v>0</v>
      </c>
      <c r="G650" s="60">
        <v>0</v>
      </c>
      <c r="H650" s="61">
        <v>0</v>
      </c>
      <c r="I650" s="295">
        <f t="shared" si="107"/>
        <v>14.414399999999999</v>
      </c>
    </row>
    <row r="651" spans="1:10" ht="15.75" thickBot="1">
      <c r="A651" s="38" t="s">
        <v>25</v>
      </c>
      <c r="B651" s="275">
        <v>76.467238945422352</v>
      </c>
      <c r="C651" s="275">
        <v>9.9355678073029557E-2</v>
      </c>
      <c r="D651" s="275">
        <v>1.5816714035818362</v>
      </c>
      <c r="E651" s="275">
        <v>127.06460721420164</v>
      </c>
      <c r="F651" s="275">
        <v>0</v>
      </c>
      <c r="G651" s="275">
        <v>42.848759047368333</v>
      </c>
      <c r="H651" s="297">
        <v>0.60116771135282454</v>
      </c>
      <c r="I651" s="298">
        <f t="shared" si="107"/>
        <v>248.6628</v>
      </c>
    </row>
    <row r="652" spans="1:10" ht="15">
      <c r="A652" s="132" t="s">
        <v>26</v>
      </c>
      <c r="B652" s="74">
        <f>SUM(B631:B651)</f>
        <v>475.75791559888199</v>
      </c>
      <c r="C652" s="74">
        <f t="shared" ref="C652:E652" si="108">SUM(C631:C651)</f>
        <v>7.9543838170015704</v>
      </c>
      <c r="D652" s="74">
        <f t="shared" si="108"/>
        <v>102.91665726407119</v>
      </c>
      <c r="E652" s="74">
        <f t="shared" si="108"/>
        <v>144.84690614535401</v>
      </c>
      <c r="F652" s="74">
        <f>SUM(F631:F651)</f>
        <v>543.73277146197756</v>
      </c>
      <c r="G652" s="74">
        <f>SUM(G631:G651)</f>
        <v>42.848759047368333</v>
      </c>
      <c r="H652" s="75">
        <f t="shared" ref="H652" si="109">SUM(H631:H651)</f>
        <v>0.60116771135282454</v>
      </c>
      <c r="I652" s="59">
        <f>SUM(I631:I651)</f>
        <v>1318.6585610460074</v>
      </c>
    </row>
    <row r="653" spans="1:10" s="14" customFormat="1" ht="15" thickBot="1">
      <c r="A653" s="299" t="s">
        <v>91</v>
      </c>
      <c r="B653" s="302">
        <f>B652/$I652</f>
        <v>0.36078931245211321</v>
      </c>
      <c r="C653" s="302">
        <f t="shared" ref="C653:I653" si="110">C652/$I652</f>
        <v>6.0321784971326215E-3</v>
      </c>
      <c r="D653" s="302">
        <f t="shared" si="110"/>
        <v>7.8046478674839062E-2</v>
      </c>
      <c r="E653" s="302">
        <f t="shared" si="110"/>
        <v>0.10984413283636989</v>
      </c>
      <c r="F653" s="302">
        <f t="shared" si="110"/>
        <v>0.41233780109892065</v>
      </c>
      <c r="G653" s="302">
        <f t="shared" si="110"/>
        <v>3.249420305843171E-2</v>
      </c>
      <c r="H653" s="303">
        <f t="shared" si="110"/>
        <v>4.5589338219285264E-4</v>
      </c>
      <c r="I653" s="304">
        <f t="shared" si="110"/>
        <v>1</v>
      </c>
      <c r="J653" s="322"/>
    </row>
  </sheetData>
  <mergeCells count="79">
    <mergeCell ref="B604:I604"/>
    <mergeCell ref="B630:I630"/>
    <mergeCell ref="B526:I526"/>
    <mergeCell ref="B552:I552"/>
    <mergeCell ref="B578:I578"/>
    <mergeCell ref="F579:F599"/>
    <mergeCell ref="F605:F625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F111:F131"/>
    <mergeCell ref="F137:F157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F241:F261"/>
    <mergeCell ref="F267:F287"/>
    <mergeCell ref="B214:I214"/>
    <mergeCell ref="F163:F183"/>
    <mergeCell ref="F189:F209"/>
    <mergeCell ref="A1:I3"/>
    <mergeCell ref="B6:I6"/>
    <mergeCell ref="B32:I32"/>
    <mergeCell ref="B58:I58"/>
    <mergeCell ref="B84:I84"/>
    <mergeCell ref="A5:A6"/>
    <mergeCell ref="A31:A32"/>
    <mergeCell ref="A57:A58"/>
    <mergeCell ref="A83:A84"/>
    <mergeCell ref="F33:F53"/>
    <mergeCell ref="B59:E79"/>
    <mergeCell ref="G59:H79"/>
    <mergeCell ref="A109:A110"/>
    <mergeCell ref="A135:A136"/>
    <mergeCell ref="A161:A162"/>
    <mergeCell ref="A187:A188"/>
    <mergeCell ref="A213:A214"/>
    <mergeCell ref="A473:A474"/>
    <mergeCell ref="A239:A240"/>
    <mergeCell ref="A265:A266"/>
    <mergeCell ref="A291:A292"/>
    <mergeCell ref="A317:A318"/>
    <mergeCell ref="A343:A344"/>
    <mergeCell ref="A629:A630"/>
    <mergeCell ref="F293:F313"/>
    <mergeCell ref="F319:F339"/>
    <mergeCell ref="F345:F365"/>
    <mergeCell ref="F371:F391"/>
    <mergeCell ref="F397:F417"/>
    <mergeCell ref="B501:E52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workbookViewId="0">
      <selection activeCell="A2" sqref="A2"/>
    </sheetView>
  </sheetViews>
  <sheetFormatPr baseColWidth="10" defaultRowHeight="14.25"/>
  <cols>
    <col min="1" max="1" width="11" style="141"/>
    <col min="2" max="2" width="8.375" style="141" bestFit="1" customWidth="1"/>
    <col min="3" max="3" width="11" style="141"/>
    <col min="4" max="4" width="2.875" style="141" bestFit="1" customWidth="1"/>
    <col min="5" max="5" width="33" style="141" bestFit="1" customWidth="1"/>
    <col min="6" max="6" width="22" style="141" bestFit="1" customWidth="1"/>
    <col min="7" max="16384" width="11" style="141"/>
  </cols>
  <sheetData>
    <row r="1" spans="1:6">
      <c r="A1" s="141" t="s">
        <v>155</v>
      </c>
      <c r="B1" s="141" t="s">
        <v>156</v>
      </c>
      <c r="D1" s="141">
        <v>1</v>
      </c>
      <c r="E1" s="141" t="s">
        <v>157</v>
      </c>
    </row>
    <row r="2" spans="1:6">
      <c r="A2" s="141">
        <v>1993</v>
      </c>
      <c r="B2" s="321">
        <f>+'NEA 93'!J$28</f>
        <v>0</v>
      </c>
      <c r="D2" s="141">
        <v>2</v>
      </c>
      <c r="E2" s="321" t="s">
        <v>158</v>
      </c>
    </row>
    <row r="3" spans="1:6">
      <c r="A3" s="141">
        <v>1994</v>
      </c>
      <c r="B3" s="321">
        <f>+'NEA 94'!J$28</f>
        <v>0</v>
      </c>
      <c r="D3" s="141">
        <v>3</v>
      </c>
      <c r="E3" s="321" t="s">
        <v>159</v>
      </c>
    </row>
    <row r="4" spans="1:6">
      <c r="A4" s="141">
        <v>1995</v>
      </c>
      <c r="B4" s="321">
        <f>+'NEA 95'!J$28</f>
        <v>0</v>
      </c>
      <c r="D4" s="141">
        <v>4</v>
      </c>
      <c r="E4" s="321" t="s">
        <v>160</v>
      </c>
    </row>
    <row r="5" spans="1:6">
      <c r="A5" s="141">
        <v>1996</v>
      </c>
      <c r="B5" s="321">
        <f>+'NEA 96'!J$28</f>
        <v>0</v>
      </c>
      <c r="D5" s="141">
        <v>5</v>
      </c>
      <c r="E5" s="321" t="s">
        <v>161</v>
      </c>
      <c r="F5" s="141" t="s">
        <v>162</v>
      </c>
    </row>
    <row r="6" spans="1:6">
      <c r="A6" s="141">
        <v>1997</v>
      </c>
      <c r="B6" s="321">
        <f>+'NEA 97'!J$28</f>
        <v>0</v>
      </c>
      <c r="D6" s="141">
        <v>6</v>
      </c>
      <c r="E6" s="321"/>
      <c r="F6" s="141" t="s">
        <v>163</v>
      </c>
    </row>
    <row r="7" spans="1:6">
      <c r="A7" s="141">
        <v>1998</v>
      </c>
      <c r="B7" s="321">
        <f>+'NEA 98'!J$28</f>
        <v>1.1000000013154931E-3</v>
      </c>
      <c r="D7" s="141">
        <v>7</v>
      </c>
      <c r="E7" s="321" t="s">
        <v>164</v>
      </c>
      <c r="F7" s="141" t="s">
        <v>162</v>
      </c>
    </row>
    <row r="8" spans="1:6">
      <c r="A8" s="141">
        <v>1999</v>
      </c>
      <c r="B8" s="321">
        <f>+'NEA 99'!J$28</f>
        <v>0</v>
      </c>
      <c r="D8" s="141">
        <v>8</v>
      </c>
      <c r="E8" s="321"/>
      <c r="F8" s="141" t="s">
        <v>163</v>
      </c>
    </row>
    <row r="9" spans="1:6">
      <c r="A9" s="141">
        <v>2000</v>
      </c>
      <c r="B9" s="321">
        <f>+'NEA 2000'!J$28</f>
        <v>0</v>
      </c>
      <c r="D9" s="141">
        <v>9</v>
      </c>
      <c r="E9" s="321" t="s">
        <v>165</v>
      </c>
    </row>
    <row r="10" spans="1:6">
      <c r="A10" s="141">
        <v>2001</v>
      </c>
      <c r="B10" s="321">
        <f>+'NEA 2001'!J$28</f>
        <v>0</v>
      </c>
      <c r="D10" s="141">
        <v>10</v>
      </c>
      <c r="E10" s="321" t="s">
        <v>166</v>
      </c>
    </row>
    <row r="11" spans="1:6">
      <c r="A11" s="141">
        <v>2002</v>
      </c>
      <c r="B11" s="321">
        <f>+'NEA 2002'!J$28</f>
        <v>0</v>
      </c>
      <c r="D11" s="141">
        <v>11</v>
      </c>
      <c r="E11" s="321" t="s">
        <v>167</v>
      </c>
    </row>
    <row r="12" spans="1:6">
      <c r="A12" s="141">
        <v>2003</v>
      </c>
      <c r="B12" s="321">
        <f>+'NEA 2003'!J$28</f>
        <v>0</v>
      </c>
    </row>
    <row r="13" spans="1:6">
      <c r="A13" s="141">
        <v>2004</v>
      </c>
      <c r="B13" s="321">
        <f>+'NEA 2004'!J$28</f>
        <v>0</v>
      </c>
      <c r="E13" s="321"/>
    </row>
    <row r="14" spans="1:6">
      <c r="A14" s="141">
        <v>2005</v>
      </c>
      <c r="B14" s="321">
        <f>+'NEA 2005'!J$28</f>
        <v>0</v>
      </c>
      <c r="E14" s="321"/>
    </row>
    <row r="15" spans="1:6">
      <c r="A15" s="141">
        <v>2006</v>
      </c>
      <c r="B15" s="321">
        <f>+'NEA 2006'!J$28</f>
        <v>0</v>
      </c>
      <c r="E15" s="321"/>
    </row>
    <row r="16" spans="1:6">
      <c r="A16" s="141">
        <v>2007</v>
      </c>
      <c r="B16" s="321">
        <f>+'NEA 2007'!J$28</f>
        <v>0</v>
      </c>
      <c r="E16" s="321"/>
    </row>
    <row r="17" spans="1:5">
      <c r="A17" s="141">
        <v>2008</v>
      </c>
      <c r="B17" s="321">
        <f>+'NEA 2008'!J$28</f>
        <v>0</v>
      </c>
      <c r="E17" s="321"/>
    </row>
    <row r="18" spans="1:5">
      <c r="A18" s="141">
        <v>2009</v>
      </c>
      <c r="B18" s="321">
        <f>+'NEA 2009'!J$28</f>
        <v>0</v>
      </c>
      <c r="E18" s="321"/>
    </row>
    <row r="19" spans="1:5">
      <c r="A19" s="141">
        <v>2010</v>
      </c>
      <c r="B19" s="321">
        <f>+'NEA 2010'!J$28</f>
        <v>0</v>
      </c>
      <c r="E19" s="321"/>
    </row>
    <row r="20" spans="1:5">
      <c r="A20" s="141">
        <v>2011</v>
      </c>
      <c r="B20" s="321">
        <f>+'NEA 2011'!J$28</f>
        <v>0</v>
      </c>
      <c r="E20" s="321"/>
    </row>
    <row r="21" spans="1:5">
      <c r="A21" s="141">
        <v>2012</v>
      </c>
      <c r="B21" s="321">
        <f>+'NEA 2012'!J$28</f>
        <v>0</v>
      </c>
      <c r="E21" s="321"/>
    </row>
    <row r="22" spans="1:5">
      <c r="A22" s="141">
        <v>2013</v>
      </c>
      <c r="B22" s="321">
        <f>+'NEA 2013'!J$28</f>
        <v>0</v>
      </c>
      <c r="E22" s="321"/>
    </row>
    <row r="23" spans="1:5">
      <c r="A23" s="141">
        <v>2014</v>
      </c>
      <c r="B23" s="321">
        <f>+'NEA 2014'!J$28</f>
        <v>0</v>
      </c>
      <c r="E23" s="321"/>
    </row>
    <row r="24" spans="1:5">
      <c r="A24" s="141">
        <v>2015</v>
      </c>
      <c r="B24" s="321">
        <f>+'NEA 2015'!J$28</f>
        <v>0</v>
      </c>
      <c r="E24" s="321"/>
    </row>
    <row r="25" spans="1:5">
      <c r="A25" s="141">
        <v>2016</v>
      </c>
      <c r="B25" s="321">
        <f>+'NEA 2016'!J$28</f>
        <v>0</v>
      </c>
    </row>
    <row r="26" spans="1:5">
      <c r="A26" s="141">
        <v>2017</v>
      </c>
      <c r="B26" s="321">
        <f>+'NEA 2017'!J$28</f>
        <v>0</v>
      </c>
    </row>
    <row r="27" spans="1:5">
      <c r="A27" s="141">
        <v>2018</v>
      </c>
      <c r="B27" s="321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dcterms:created xsi:type="dcterms:W3CDTF">2000-07-27T12:15:54Z</dcterms:created>
  <dcterms:modified xsi:type="dcterms:W3CDTF">2019-12-10T11:34:55Z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-1061658985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